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4575" yWindow="1215" windowWidth="17145" windowHeight="10485"/>
  </bookViews>
  <sheets>
    <sheet name="About" sheetId="9" r:id="rId1"/>
    <sheet name="Country Selector" sheetId="3" r:id="rId2"/>
    <sheet name="Multipliers and Adjustments" sheetId="10" r:id="rId3"/>
    <sheet name="EPA Data" sheetId="1" r:id="rId4"/>
    <sheet name="Tech to Policy Mapping" sheetId="4" r:id="rId5"/>
    <sheet name="SNAP Adjustment" sheetId="20" r:id="rId6"/>
    <sheet name="Cement Data" sheetId="28" r:id="rId7"/>
    <sheet name="Data Check" sheetId="36" r:id="rId8"/>
    <sheet name="PERAC-cement" sheetId="30" r:id="rId9"/>
    <sheet name="PERAC-ngps-mthncptr" sheetId="14" r:id="rId10"/>
    <sheet name="PERAC-ngps-mthndstr" sheetId="26" r:id="rId11"/>
    <sheet name="PERAC-fgassubstitution" sheetId="32" r:id="rId12"/>
    <sheet name="PERAC-fgasdestruction" sheetId="24" r:id="rId13"/>
    <sheet name="PERAC-fgasrecovery" sheetId="25" r:id="rId14"/>
    <sheet name="PERAC-inspctmaintretrofit" sheetId="15" r:id="rId15"/>
    <sheet name="PERAC-coalmining-mthncptr" sheetId="12" r:id="rId16"/>
    <sheet name="PERAC-coalmining-mthndstr" sheetId="13" r:id="rId17"/>
    <sheet name="PERAC-waste-mthncptr" sheetId="18" r:id="rId18"/>
    <sheet name="PERAC-waste-mthndstr" sheetId="19" r:id="rId19"/>
    <sheet name="PERAC-cropsrice" sheetId="6" r:id="rId20"/>
    <sheet name="PERAC-livestock" sheetId="11" r:id="rId21"/>
    <sheet name="PERAC-MCD" sheetId="31" r:id="rId22"/>
  </sheets>
  <externalReferences>
    <externalReference r:id="rId23"/>
  </externalReferences>
  <definedNames>
    <definedName name="_xlnm._FilterDatabase" localSheetId="3" hidden="1">'EPA Data'!$A$1:$J$5000</definedName>
    <definedName name="_xlnm._FilterDatabase" localSheetId="4" hidden="1">'Tech to Policy Mapping'!$A$1:$E$185</definedName>
    <definedName name="CH4_to_CO2e">'[1]Cross-Page Data'!$C$12</definedName>
    <definedName name="N2O_to_CO2e">'[1]Cross-Page Data'!$C$13</definedName>
    <definedName name="unit_conv">About!$A$123</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69" i="28" l="1"/>
  <c r="B28" i="28"/>
  <c r="AH288" i="28" l="1" a="1"/>
  <c r="AH288" i="28" s="1"/>
  <c r="AI288" i="28" a="1"/>
  <c r="AI288" i="28" s="1"/>
  <c r="AJ288" i="28" a="1"/>
  <c r="AJ288" i="28" s="1"/>
  <c r="AK288" i="28" a="1"/>
  <c r="AK288" i="28" s="1"/>
  <c r="AG288" i="28" a="1"/>
  <c r="AG288" i="28" s="1"/>
  <c r="AC288" i="28" a="1"/>
  <c r="AC288" i="28" s="1"/>
  <c r="AD288" i="28" a="1"/>
  <c r="AD288" i="28" s="1"/>
  <c r="AE288" i="28" a="1"/>
  <c r="AE288" i="28" s="1"/>
  <c r="AF288" i="28" a="1"/>
  <c r="AF288" i="28" s="1"/>
  <c r="AB288" i="28" a="1"/>
  <c r="AB288" i="28" s="1"/>
  <c r="X288" i="28" a="1"/>
  <c r="X288" i="28" s="1"/>
  <c r="Y288" i="28" a="1"/>
  <c r="Y288" i="28" s="1"/>
  <c r="Z288" i="28" a="1"/>
  <c r="Z288" i="28" s="1"/>
  <c r="AA288" i="28" a="1"/>
  <c r="AA288" i="28" s="1"/>
  <c r="W288" i="28" a="1"/>
  <c r="W288" i="28" s="1"/>
  <c r="S288" i="28" a="1"/>
  <c r="S288" i="28" s="1"/>
  <c r="T288" i="28" a="1"/>
  <c r="T288" i="28" s="1"/>
  <c r="U288" i="28" a="1"/>
  <c r="U288" i="28" s="1"/>
  <c r="V288" i="28" a="1"/>
  <c r="V288" i="28" s="1"/>
  <c r="R288" i="28" a="1"/>
  <c r="R288" i="28" s="1"/>
  <c r="N288" i="28" a="1"/>
  <c r="N288" i="28" s="1"/>
  <c r="O288" i="28" a="1"/>
  <c r="O288" i="28" s="1"/>
  <c r="P288" i="28" a="1"/>
  <c r="P288" i="28" s="1"/>
  <c r="Q288" i="28" a="1"/>
  <c r="Q288" i="28"/>
  <c r="M288" i="28" a="1"/>
  <c r="M288" i="28" s="1"/>
  <c r="I288" i="28" a="1"/>
  <c r="I288" i="28" s="1"/>
  <c r="J288" i="28" a="1"/>
  <c r="J288" i="28" s="1"/>
  <c r="K288" i="28" a="1"/>
  <c r="K288" i="28" s="1"/>
  <c r="L288" i="28" a="1"/>
  <c r="L288" i="28" s="1"/>
  <c r="H288" i="28" a="1"/>
  <c r="H288" i="28" s="1"/>
  <c r="C288" i="28" a="1"/>
  <c r="C288" i="28" s="1"/>
  <c r="D288" i="28" a="1"/>
  <c r="D288" i="28" s="1"/>
  <c r="E288" i="28" a="1"/>
  <c r="E288" i="28" s="1"/>
  <c r="F288" i="28" a="1"/>
  <c r="F288" i="28" s="1"/>
  <c r="G288" i="28" a="1"/>
  <c r="G288" i="28" s="1"/>
  <c r="B288" i="28" a="1"/>
  <c r="B288" i="28" s="1"/>
  <c r="C85" i="10"/>
  <c r="D85" i="10"/>
  <c r="E85" i="10"/>
  <c r="F85" i="10"/>
  <c r="G85" i="10"/>
  <c r="H85" i="10"/>
  <c r="I85" i="10"/>
  <c r="C86" i="10"/>
  <c r="D86" i="10"/>
  <c r="E86" i="10"/>
  <c r="F86" i="10"/>
  <c r="G86" i="10"/>
  <c r="H86" i="10"/>
  <c r="I86" i="10"/>
  <c r="B86" i="10"/>
  <c r="B85" i="10"/>
  <c r="C81" i="10"/>
  <c r="D81" i="10"/>
  <c r="E81" i="10"/>
  <c r="F81" i="10"/>
  <c r="G81" i="10"/>
  <c r="H81" i="10"/>
  <c r="I81" i="10"/>
  <c r="C82" i="10"/>
  <c r="D82" i="10"/>
  <c r="E82" i="10"/>
  <c r="F82" i="10"/>
  <c r="G82" i="10"/>
  <c r="H82" i="10"/>
  <c r="I82" i="10"/>
  <c r="C83" i="10"/>
  <c r="D83" i="10"/>
  <c r="E83" i="10"/>
  <c r="F83" i="10"/>
  <c r="G83" i="10"/>
  <c r="H83" i="10"/>
  <c r="I83" i="10"/>
  <c r="C84" i="10"/>
  <c r="D84" i="10"/>
  <c r="E84" i="10"/>
  <c r="F84" i="10"/>
  <c r="G84" i="10"/>
  <c r="H84" i="10"/>
  <c r="I84" i="10"/>
  <c r="B84" i="10"/>
  <c r="B83" i="10"/>
  <c r="B82" i="10"/>
  <c r="B81" i="10"/>
  <c r="C73" i="10"/>
  <c r="D73" i="10"/>
  <c r="E73" i="10"/>
  <c r="F73" i="10"/>
  <c r="G73" i="10"/>
  <c r="H73" i="10"/>
  <c r="I73" i="10"/>
  <c r="C74" i="10"/>
  <c r="D74" i="10"/>
  <c r="E74" i="10"/>
  <c r="F74" i="10"/>
  <c r="G74" i="10"/>
  <c r="H74" i="10"/>
  <c r="I74" i="10"/>
  <c r="B74" i="10"/>
  <c r="B73" i="10"/>
  <c r="C72" i="10"/>
  <c r="D72" i="10"/>
  <c r="E72" i="10"/>
  <c r="F72" i="10"/>
  <c r="G72" i="10"/>
  <c r="H72" i="10"/>
  <c r="I72" i="10"/>
  <c r="B72" i="10"/>
  <c r="C71" i="10"/>
  <c r="D71" i="10"/>
  <c r="E71" i="10"/>
  <c r="F71" i="10"/>
  <c r="G71" i="10"/>
  <c r="H71" i="10"/>
  <c r="I71" i="10"/>
  <c r="B71" i="10"/>
  <c r="C70" i="10"/>
  <c r="D70" i="10"/>
  <c r="E70" i="10"/>
  <c r="F70" i="10"/>
  <c r="G70" i="10"/>
  <c r="H70" i="10"/>
  <c r="I70" i="10"/>
  <c r="B70" i="10"/>
  <c r="B66" i="10" l="1"/>
  <c r="B35" i="32" l="1"/>
  <c r="B3" i="32"/>
  <c r="A4" i="32" s="1"/>
  <c r="B4" i="32" l="1"/>
  <c r="A5" i="32" s="1"/>
  <c r="A36" i="32"/>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4936" i="1"/>
  <c r="I4937" i="1"/>
  <c r="I4938"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B36" i="32" l="1"/>
  <c r="A37" i="32" s="1"/>
  <c r="B5" i="32"/>
  <c r="A6" i="32" s="1"/>
  <c r="B114" i="9"/>
  <c r="B113" i="9"/>
  <c r="B6" i="32" l="1"/>
  <c r="A7" i="32" s="1"/>
  <c r="B37" i="32"/>
  <c r="A38" i="32" s="1"/>
  <c r="I663" i="1"/>
  <c r="I671" i="1"/>
  <c r="I679" i="1"/>
  <c r="I687" i="1"/>
  <c r="I695" i="1"/>
  <c r="I664" i="1"/>
  <c r="I672" i="1"/>
  <c r="I680" i="1"/>
  <c r="I688" i="1"/>
  <c r="I696" i="1"/>
  <c r="I667" i="1"/>
  <c r="I675" i="1"/>
  <c r="I683" i="1"/>
  <c r="I691" i="1"/>
  <c r="I699" i="1"/>
  <c r="I668" i="1"/>
  <c r="I676" i="1"/>
  <c r="I684" i="1"/>
  <c r="I692" i="1"/>
  <c r="I700" i="1"/>
  <c r="I669" i="1"/>
  <c r="I677" i="1"/>
  <c r="I685" i="1"/>
  <c r="I693" i="1"/>
  <c r="I674" i="1"/>
  <c r="I697" i="1"/>
  <c r="I706" i="1"/>
  <c r="I714" i="1"/>
  <c r="I722" i="1"/>
  <c r="I730" i="1"/>
  <c r="I738" i="1"/>
  <c r="I678" i="1"/>
  <c r="I698" i="1"/>
  <c r="I707" i="1"/>
  <c r="I715" i="1"/>
  <c r="I723" i="1"/>
  <c r="I731" i="1"/>
  <c r="I681" i="1"/>
  <c r="I708" i="1"/>
  <c r="I716" i="1"/>
  <c r="I724" i="1"/>
  <c r="I732" i="1"/>
  <c r="I665" i="1"/>
  <c r="I686" i="1"/>
  <c r="I702" i="1"/>
  <c r="I710" i="1"/>
  <c r="I718" i="1"/>
  <c r="I726" i="1"/>
  <c r="I734" i="1"/>
  <c r="I666" i="1"/>
  <c r="I689" i="1"/>
  <c r="I703" i="1"/>
  <c r="I711" i="1"/>
  <c r="I719" i="1"/>
  <c r="I727" i="1"/>
  <c r="I735" i="1"/>
  <c r="I720" i="1"/>
  <c r="I743" i="1"/>
  <c r="I751" i="1"/>
  <c r="I759" i="1"/>
  <c r="I767" i="1"/>
  <c r="I701" i="1"/>
  <c r="I721" i="1"/>
  <c r="I744" i="1"/>
  <c r="I752" i="1"/>
  <c r="I760" i="1"/>
  <c r="I768" i="1"/>
  <c r="I670" i="1"/>
  <c r="I704" i="1"/>
  <c r="I725" i="1"/>
  <c r="I745" i="1"/>
  <c r="I753" i="1"/>
  <c r="I761" i="1"/>
  <c r="I769" i="1"/>
  <c r="I682" i="1"/>
  <c r="I709" i="1"/>
  <c r="I729" i="1"/>
  <c r="I739" i="1"/>
  <c r="I747" i="1"/>
  <c r="I755" i="1"/>
  <c r="I763" i="1"/>
  <c r="I771" i="1"/>
  <c r="I728" i="1"/>
  <c r="I746" i="1"/>
  <c r="I762" i="1"/>
  <c r="I778" i="1"/>
  <c r="I786" i="1"/>
  <c r="I794" i="1"/>
  <c r="I802" i="1"/>
  <c r="I810" i="1"/>
  <c r="I733" i="1"/>
  <c r="I748" i="1"/>
  <c r="I764" i="1"/>
  <c r="I736" i="1"/>
  <c r="I749" i="1"/>
  <c r="I765" i="1"/>
  <c r="I780" i="1"/>
  <c r="I788" i="1"/>
  <c r="I796" i="1"/>
  <c r="I804" i="1"/>
  <c r="I673" i="1"/>
  <c r="I705" i="1"/>
  <c r="I754" i="1"/>
  <c r="I770" i="1"/>
  <c r="I690" i="1"/>
  <c r="I712" i="1"/>
  <c r="I740" i="1"/>
  <c r="I756" i="1"/>
  <c r="I772" i="1"/>
  <c r="I775" i="1"/>
  <c r="I783" i="1"/>
  <c r="I791" i="1"/>
  <c r="I799" i="1"/>
  <c r="I807" i="1"/>
  <c r="I758" i="1"/>
  <c r="I787" i="1"/>
  <c r="I800" i="1"/>
  <c r="I815" i="1"/>
  <c r="I823" i="1"/>
  <c r="I831" i="1"/>
  <c r="I839" i="1"/>
  <c r="I847" i="1"/>
  <c r="I766" i="1"/>
  <c r="I776" i="1"/>
  <c r="I789" i="1"/>
  <c r="I801" i="1"/>
  <c r="I816" i="1"/>
  <c r="I824" i="1"/>
  <c r="I832" i="1"/>
  <c r="I840" i="1"/>
  <c r="I848" i="1"/>
  <c r="I713" i="1"/>
  <c r="I773" i="1"/>
  <c r="I777" i="1"/>
  <c r="I790" i="1"/>
  <c r="I803" i="1"/>
  <c r="I817" i="1"/>
  <c r="I825" i="1"/>
  <c r="I833" i="1"/>
  <c r="I841" i="1"/>
  <c r="I737" i="1"/>
  <c r="I741" i="1"/>
  <c r="I781" i="1"/>
  <c r="I793" i="1"/>
  <c r="I806" i="1"/>
  <c r="I819" i="1"/>
  <c r="I827" i="1"/>
  <c r="I835" i="1"/>
  <c r="I843" i="1"/>
  <c r="I742" i="1"/>
  <c r="I782" i="1"/>
  <c r="I795" i="1"/>
  <c r="I808" i="1"/>
  <c r="I812" i="1"/>
  <c r="I820" i="1"/>
  <c r="I828" i="1"/>
  <c r="I836" i="1"/>
  <c r="I844" i="1"/>
  <c r="I797" i="1"/>
  <c r="I818" i="1"/>
  <c r="I838" i="1"/>
  <c r="I849" i="1"/>
  <c r="I857" i="1"/>
  <c r="I865" i="1"/>
  <c r="I873" i="1"/>
  <c r="I881" i="1"/>
  <c r="I893" i="1"/>
  <c r="I901" i="1"/>
  <c r="I909" i="1"/>
  <c r="I917" i="1"/>
  <c r="I798" i="1"/>
  <c r="I821" i="1"/>
  <c r="I842" i="1"/>
  <c r="I850" i="1"/>
  <c r="I858" i="1"/>
  <c r="I866" i="1"/>
  <c r="I874" i="1"/>
  <c r="I882" i="1"/>
  <c r="I750" i="1"/>
  <c r="I805" i="1"/>
  <c r="I822" i="1"/>
  <c r="I845" i="1"/>
  <c r="I851" i="1"/>
  <c r="I859" i="1"/>
  <c r="I867" i="1"/>
  <c r="I875" i="1"/>
  <c r="I883" i="1"/>
  <c r="I887" i="1"/>
  <c r="I895" i="1"/>
  <c r="I903" i="1"/>
  <c r="I911" i="1"/>
  <c r="I919" i="1"/>
  <c r="I757" i="1"/>
  <c r="I809" i="1"/>
  <c r="I826" i="1"/>
  <c r="I846" i="1"/>
  <c r="I852" i="1"/>
  <c r="I860" i="1"/>
  <c r="I868" i="1"/>
  <c r="I876" i="1"/>
  <c r="I884" i="1"/>
  <c r="I694" i="1"/>
  <c r="I717" i="1"/>
  <c r="I774" i="1"/>
  <c r="I779" i="1"/>
  <c r="I811" i="1"/>
  <c r="I829" i="1"/>
  <c r="I853" i="1"/>
  <c r="I861" i="1"/>
  <c r="I869" i="1"/>
  <c r="I877" i="1"/>
  <c r="I885" i="1"/>
  <c r="I889" i="1"/>
  <c r="I897" i="1"/>
  <c r="I905" i="1"/>
  <c r="I913" i="1"/>
  <c r="I921" i="1"/>
  <c r="I784" i="1"/>
  <c r="I830" i="1"/>
  <c r="I854" i="1"/>
  <c r="I862" i="1"/>
  <c r="I870" i="1"/>
  <c r="I878" i="1"/>
  <c r="I890" i="1"/>
  <c r="I898" i="1"/>
  <c r="I906" i="1"/>
  <c r="I914" i="1"/>
  <c r="I922" i="1"/>
  <c r="I785" i="1"/>
  <c r="I813" i="1"/>
  <c r="I834" i="1"/>
  <c r="I855" i="1"/>
  <c r="I863" i="1"/>
  <c r="I871" i="1"/>
  <c r="I879" i="1"/>
  <c r="I891" i="1"/>
  <c r="I899" i="1"/>
  <c r="I907" i="1"/>
  <c r="I915" i="1"/>
  <c r="I792" i="1"/>
  <c r="I814" i="1"/>
  <c r="I880" i="1"/>
  <c r="I904" i="1"/>
  <c r="I923" i="1"/>
  <c r="I931" i="1"/>
  <c r="I939" i="1"/>
  <c r="I947" i="1"/>
  <c r="I955" i="1"/>
  <c r="I964" i="1"/>
  <c r="I972" i="1"/>
  <c r="I980" i="1"/>
  <c r="I988" i="1"/>
  <c r="I996" i="1"/>
  <c r="I1004" i="1"/>
  <c r="I1012" i="1"/>
  <c r="I1020" i="1"/>
  <c r="I1028" i="1"/>
  <c r="I1036" i="1"/>
  <c r="I1044" i="1"/>
  <c r="I1052" i="1"/>
  <c r="I1060" i="1"/>
  <c r="I1068" i="1"/>
  <c r="I1076" i="1"/>
  <c r="I1084" i="1"/>
  <c r="I1092" i="1"/>
  <c r="I1100" i="1"/>
  <c r="I1108" i="1"/>
  <c r="I1116" i="1"/>
  <c r="I1124" i="1"/>
  <c r="I1132" i="1"/>
  <c r="I1140" i="1"/>
  <c r="I837" i="1"/>
  <c r="I886" i="1"/>
  <c r="I908" i="1"/>
  <c r="I924" i="1"/>
  <c r="I932" i="1"/>
  <c r="I940" i="1"/>
  <c r="I948" i="1"/>
  <c r="I956" i="1"/>
  <c r="I965" i="1"/>
  <c r="I973" i="1"/>
  <c r="I981" i="1"/>
  <c r="I989" i="1"/>
  <c r="I997" i="1"/>
  <c r="I1005" i="1"/>
  <c r="I1013" i="1"/>
  <c r="I1021" i="1"/>
  <c r="I1029" i="1"/>
  <c r="I1037" i="1"/>
  <c r="I1045" i="1"/>
  <c r="I1053" i="1"/>
  <c r="I1061" i="1"/>
  <c r="I1069" i="1"/>
  <c r="I1077" i="1"/>
  <c r="I1085" i="1"/>
  <c r="I1093" i="1"/>
  <c r="I1101" i="1"/>
  <c r="I1109" i="1"/>
  <c r="I1117" i="1"/>
  <c r="I1125" i="1"/>
  <c r="I1133" i="1"/>
  <c r="I1141" i="1"/>
  <c r="I888" i="1"/>
  <c r="I910" i="1"/>
  <c r="I925" i="1"/>
  <c r="I933" i="1"/>
  <c r="I941" i="1"/>
  <c r="I949" i="1"/>
  <c r="I957" i="1"/>
  <c r="I892" i="1"/>
  <c r="I912" i="1"/>
  <c r="I926" i="1"/>
  <c r="I934" i="1"/>
  <c r="I942" i="1"/>
  <c r="I950" i="1"/>
  <c r="I958" i="1"/>
  <c r="I967" i="1"/>
  <c r="I975" i="1"/>
  <c r="I983" i="1"/>
  <c r="I991" i="1"/>
  <c r="I999" i="1"/>
  <c r="I1007" i="1"/>
  <c r="I1015" i="1"/>
  <c r="I1023" i="1"/>
  <c r="I1031" i="1"/>
  <c r="I1039" i="1"/>
  <c r="I1047" i="1"/>
  <c r="I1055" i="1"/>
  <c r="I1063" i="1"/>
  <c r="I1071" i="1"/>
  <c r="I1079" i="1"/>
  <c r="I1087" i="1"/>
  <c r="I1095" i="1"/>
  <c r="I1103" i="1"/>
  <c r="I1111" i="1"/>
  <c r="I1119" i="1"/>
  <c r="I1127" i="1"/>
  <c r="I1135" i="1"/>
  <c r="I1143" i="1"/>
  <c r="I894" i="1"/>
  <c r="I916" i="1"/>
  <c r="I927" i="1"/>
  <c r="I935" i="1"/>
  <c r="I943" i="1"/>
  <c r="I951" i="1"/>
  <c r="I959" i="1"/>
  <c r="I960" i="1"/>
  <c r="I968" i="1"/>
  <c r="I976" i="1"/>
  <c r="I984" i="1"/>
  <c r="I992" i="1"/>
  <c r="I1000" i="1"/>
  <c r="I1008" i="1"/>
  <c r="I1016" i="1"/>
  <c r="I1024" i="1"/>
  <c r="I1032" i="1"/>
  <c r="I1040" i="1"/>
  <c r="I1048" i="1"/>
  <c r="I1056" i="1"/>
  <c r="I1064" i="1"/>
  <c r="I1072" i="1"/>
  <c r="I1080" i="1"/>
  <c r="I1088" i="1"/>
  <c r="I1096" i="1"/>
  <c r="I1104" i="1"/>
  <c r="I1112" i="1"/>
  <c r="I1120" i="1"/>
  <c r="I1128" i="1"/>
  <c r="I1136" i="1"/>
  <c r="I1144" i="1"/>
  <c r="I856" i="1"/>
  <c r="I896" i="1"/>
  <c r="I918" i="1"/>
  <c r="I928" i="1"/>
  <c r="I936" i="1"/>
  <c r="I944" i="1"/>
  <c r="I952" i="1"/>
  <c r="I961" i="1"/>
  <c r="I969" i="1"/>
  <c r="I977" i="1"/>
  <c r="I985" i="1"/>
  <c r="I993" i="1"/>
  <c r="I1001" i="1"/>
  <c r="I1009" i="1"/>
  <c r="I1017" i="1"/>
  <c r="I1025" i="1"/>
  <c r="I1033" i="1"/>
  <c r="I1041" i="1"/>
  <c r="I1049" i="1"/>
  <c r="I1057" i="1"/>
  <c r="I1065" i="1"/>
  <c r="I1073" i="1"/>
  <c r="I1081" i="1"/>
  <c r="I1089" i="1"/>
  <c r="I1097" i="1"/>
  <c r="I1105" i="1"/>
  <c r="I1113" i="1"/>
  <c r="I1121" i="1"/>
  <c r="I1129" i="1"/>
  <c r="I1137" i="1"/>
  <c r="I1145" i="1"/>
  <c r="I864" i="1"/>
  <c r="I900" i="1"/>
  <c r="I920" i="1"/>
  <c r="I929" i="1"/>
  <c r="I937" i="1"/>
  <c r="I945" i="1"/>
  <c r="I953" i="1"/>
  <c r="I962" i="1"/>
  <c r="I970" i="1"/>
  <c r="I978" i="1"/>
  <c r="I986" i="1"/>
  <c r="I994" i="1"/>
  <c r="I1002" i="1"/>
  <c r="I1010" i="1"/>
  <c r="I1018" i="1"/>
  <c r="I1026" i="1"/>
  <c r="I1034" i="1"/>
  <c r="I1042" i="1"/>
  <c r="I1050" i="1"/>
  <c r="I1058" i="1"/>
  <c r="I1066" i="1"/>
  <c r="I1074" i="1"/>
  <c r="I1082" i="1"/>
  <c r="I1090" i="1"/>
  <c r="I1098" i="1"/>
  <c r="I1106" i="1"/>
  <c r="I1114" i="1"/>
  <c r="I1122" i="1"/>
  <c r="I1130" i="1"/>
  <c r="I1138" i="1"/>
  <c r="I1146" i="1"/>
  <c r="I872" i="1"/>
  <c r="I902" i="1"/>
  <c r="I971" i="1"/>
  <c r="I1003" i="1"/>
  <c r="I1035" i="1"/>
  <c r="I1067" i="1"/>
  <c r="I1099" i="1"/>
  <c r="I1131" i="1"/>
  <c r="I974" i="1"/>
  <c r="I1006" i="1"/>
  <c r="I1038" i="1"/>
  <c r="I1070" i="1"/>
  <c r="I1102" i="1"/>
  <c r="I1134" i="1"/>
  <c r="I979" i="1"/>
  <c r="I1011" i="1"/>
  <c r="I1043" i="1"/>
  <c r="I1075" i="1"/>
  <c r="I1107" i="1"/>
  <c r="I1139" i="1"/>
  <c r="I930" i="1"/>
  <c r="I982" i="1"/>
  <c r="I1014" i="1"/>
  <c r="I1046" i="1"/>
  <c r="I1078" i="1"/>
  <c r="I1110" i="1"/>
  <c r="I1142" i="1"/>
  <c r="I938" i="1"/>
  <c r="I987" i="1"/>
  <c r="I1019" i="1"/>
  <c r="I1051" i="1"/>
  <c r="I1083" i="1"/>
  <c r="I1115" i="1"/>
  <c r="I946" i="1"/>
  <c r="I990" i="1"/>
  <c r="I1022" i="1"/>
  <c r="I1054" i="1"/>
  <c r="I1086" i="1"/>
  <c r="I1118" i="1"/>
  <c r="I966" i="1"/>
  <c r="I998" i="1"/>
  <c r="I1030" i="1"/>
  <c r="I1062" i="1"/>
  <c r="I1094" i="1"/>
  <c r="I1126" i="1"/>
  <c r="I963" i="1"/>
  <c r="I1149" i="1"/>
  <c r="I1157" i="1"/>
  <c r="I1165" i="1"/>
  <c r="I1173" i="1"/>
  <c r="I1181" i="1"/>
  <c r="I1189" i="1"/>
  <c r="I1197" i="1"/>
  <c r="I1205" i="1"/>
  <c r="I1213" i="1"/>
  <c r="I1221" i="1"/>
  <c r="I1229" i="1"/>
  <c r="I1237" i="1"/>
  <c r="I1245" i="1"/>
  <c r="I1253" i="1"/>
  <c r="I1261" i="1"/>
  <c r="I1269" i="1"/>
  <c r="I1277" i="1"/>
  <c r="I1285" i="1"/>
  <c r="I1293" i="1"/>
  <c r="I1301" i="1"/>
  <c r="I1309" i="1"/>
  <c r="I1317" i="1"/>
  <c r="I1325" i="1"/>
  <c r="I1333" i="1"/>
  <c r="I1341" i="1"/>
  <c r="I995" i="1"/>
  <c r="I1150" i="1"/>
  <c r="I1158" i="1"/>
  <c r="I1166" i="1"/>
  <c r="I1174" i="1"/>
  <c r="I1182" i="1"/>
  <c r="I1190" i="1"/>
  <c r="I1198" i="1"/>
  <c r="I1206" i="1"/>
  <c r="I1214" i="1"/>
  <c r="I1222" i="1"/>
  <c r="I1230" i="1"/>
  <c r="I1238" i="1"/>
  <c r="I1246" i="1"/>
  <c r="I1254" i="1"/>
  <c r="I1262" i="1"/>
  <c r="I1270" i="1"/>
  <c r="I1278" i="1"/>
  <c r="I1286" i="1"/>
  <c r="I1294" i="1"/>
  <c r="I1302" i="1"/>
  <c r="I1310" i="1"/>
  <c r="I1318" i="1"/>
  <c r="I1326" i="1"/>
  <c r="I1334" i="1"/>
  <c r="I1342" i="1"/>
  <c r="I1027" i="1"/>
  <c r="I1151" i="1"/>
  <c r="I1159" i="1"/>
  <c r="I1167" i="1"/>
  <c r="I1175" i="1"/>
  <c r="I1183" i="1"/>
  <c r="I1191" i="1"/>
  <c r="I1199" i="1"/>
  <c r="I1207" i="1"/>
  <c r="I1215" i="1"/>
  <c r="I1223" i="1"/>
  <c r="I1231" i="1"/>
  <c r="I1239" i="1"/>
  <c r="I1247" i="1"/>
  <c r="I1255" i="1"/>
  <c r="I1263" i="1"/>
  <c r="I1271" i="1"/>
  <c r="I1279" i="1"/>
  <c r="I1287" i="1"/>
  <c r="I1295" i="1"/>
  <c r="I1303" i="1"/>
  <c r="I1311" i="1"/>
  <c r="I1319" i="1"/>
  <c r="I1327" i="1"/>
  <c r="I1335" i="1"/>
  <c r="I1343" i="1"/>
  <c r="I1059" i="1"/>
  <c r="I1152" i="1"/>
  <c r="I1160" i="1"/>
  <c r="I1168" i="1"/>
  <c r="I1176" i="1"/>
  <c r="I1184" i="1"/>
  <c r="I1192" i="1"/>
  <c r="I1200" i="1"/>
  <c r="I1208" i="1"/>
  <c r="I1216" i="1"/>
  <c r="I1224" i="1"/>
  <c r="I1232" i="1"/>
  <c r="I1240" i="1"/>
  <c r="I1248" i="1"/>
  <c r="I954" i="1"/>
  <c r="I1091" i="1"/>
  <c r="I1153" i="1"/>
  <c r="I1161" i="1"/>
  <c r="I1169" i="1"/>
  <c r="I1177" i="1"/>
  <c r="I1185" i="1"/>
  <c r="I1193" i="1"/>
  <c r="I1201" i="1"/>
  <c r="I1209" i="1"/>
  <c r="I1217" i="1"/>
  <c r="I1225" i="1"/>
  <c r="I1233" i="1"/>
  <c r="I1241" i="1"/>
  <c r="I1249" i="1"/>
  <c r="I1257" i="1"/>
  <c r="I1265" i="1"/>
  <c r="I1273" i="1"/>
  <c r="I1281" i="1"/>
  <c r="I1289" i="1"/>
  <c r="I1297" i="1"/>
  <c r="I1305" i="1"/>
  <c r="I1313" i="1"/>
  <c r="I1321" i="1"/>
  <c r="I1329" i="1"/>
  <c r="I1337" i="1"/>
  <c r="I1123" i="1"/>
  <c r="I1154" i="1"/>
  <c r="I1162" i="1"/>
  <c r="I1170" i="1"/>
  <c r="I1178" i="1"/>
  <c r="I1186" i="1"/>
  <c r="I1194" i="1"/>
  <c r="I1202" i="1"/>
  <c r="I1210" i="1"/>
  <c r="I1218" i="1"/>
  <c r="I1226" i="1"/>
  <c r="I1234" i="1"/>
  <c r="I1242" i="1"/>
  <c r="I1250" i="1"/>
  <c r="I1258" i="1"/>
  <c r="I1266" i="1"/>
  <c r="I1274" i="1"/>
  <c r="I1282" i="1"/>
  <c r="I1290" i="1"/>
  <c r="I1298" i="1"/>
  <c r="I1306" i="1"/>
  <c r="I1314" i="1"/>
  <c r="I1322" i="1"/>
  <c r="I1330" i="1"/>
  <c r="I1338" i="1"/>
  <c r="I1148" i="1"/>
  <c r="I1156" i="1"/>
  <c r="I1164" i="1"/>
  <c r="I1172" i="1"/>
  <c r="I1180" i="1"/>
  <c r="I1188" i="1"/>
  <c r="I1196" i="1"/>
  <c r="I1204" i="1"/>
  <c r="I1212" i="1"/>
  <c r="I1220" i="1"/>
  <c r="I1228" i="1"/>
  <c r="I1236" i="1"/>
  <c r="I1244" i="1"/>
  <c r="I1252" i="1"/>
  <c r="I1260" i="1"/>
  <c r="I1268" i="1"/>
  <c r="I1276" i="1"/>
  <c r="I1284" i="1"/>
  <c r="I1292" i="1"/>
  <c r="I1300" i="1"/>
  <c r="I1308" i="1"/>
  <c r="I1316" i="1"/>
  <c r="I1324" i="1"/>
  <c r="I1332" i="1"/>
  <c r="I1340" i="1"/>
  <c r="I1155" i="1"/>
  <c r="I1219" i="1"/>
  <c r="I1267" i="1"/>
  <c r="I1299" i="1"/>
  <c r="I1331" i="1"/>
  <c r="I1163" i="1"/>
  <c r="I1227" i="1"/>
  <c r="I1272" i="1"/>
  <c r="I1304" i="1"/>
  <c r="I1336" i="1"/>
  <c r="I1171" i="1"/>
  <c r="I1235" i="1"/>
  <c r="I1275" i="1"/>
  <c r="I1307" i="1"/>
  <c r="I1339" i="1"/>
  <c r="I1179" i="1"/>
  <c r="I1243" i="1"/>
  <c r="I1280" i="1"/>
  <c r="I1312" i="1"/>
  <c r="I1344" i="1"/>
  <c r="I1187" i="1"/>
  <c r="I1251" i="1"/>
  <c r="I1283" i="1"/>
  <c r="I1315" i="1"/>
  <c r="I1195" i="1"/>
  <c r="I1256" i="1"/>
  <c r="I1288" i="1"/>
  <c r="I1320" i="1"/>
  <c r="I1203" i="1"/>
  <c r="I1259" i="1"/>
  <c r="I1291" i="1"/>
  <c r="I1323" i="1"/>
  <c r="I1147" i="1"/>
  <c r="I1211" i="1"/>
  <c r="I1264" i="1"/>
  <c r="I1296" i="1"/>
  <c r="I1328" i="1"/>
  <c r="I1345" i="1"/>
  <c r="I1353" i="1"/>
  <c r="I1361" i="1"/>
  <c r="I1369" i="1"/>
  <c r="I1377" i="1"/>
  <c r="I1385" i="1"/>
  <c r="I1393" i="1"/>
  <c r="I1401" i="1"/>
  <c r="I1409" i="1"/>
  <c r="I1417" i="1"/>
  <c r="I1425" i="1"/>
  <c r="I1433" i="1"/>
  <c r="I1441" i="1"/>
  <c r="I1449" i="1"/>
  <c r="I1457" i="1"/>
  <c r="I1465" i="1"/>
  <c r="I1473" i="1"/>
  <c r="I1481" i="1"/>
  <c r="I1489" i="1"/>
  <c r="I1497" i="1"/>
  <c r="I1505" i="1"/>
  <c r="I1513" i="1"/>
  <c r="I1521" i="1"/>
  <c r="I1529" i="1"/>
  <c r="I1537" i="1"/>
  <c r="I1545" i="1"/>
  <c r="I1346" i="1"/>
  <c r="I1354" i="1"/>
  <c r="I1362" i="1"/>
  <c r="I1370" i="1"/>
  <c r="I1378" i="1"/>
  <c r="I1386" i="1"/>
  <c r="I1394" i="1"/>
  <c r="I1402" i="1"/>
  <c r="I1410" i="1"/>
  <c r="I1418" i="1"/>
  <c r="I1426" i="1"/>
  <c r="I1434" i="1"/>
  <c r="I1442" i="1"/>
  <c r="I1450" i="1"/>
  <c r="I1458" i="1"/>
  <c r="I1466" i="1"/>
  <c r="I1474" i="1"/>
  <c r="I1482" i="1"/>
  <c r="I1490" i="1"/>
  <c r="I1498" i="1"/>
  <c r="I1506" i="1"/>
  <c r="I1514" i="1"/>
  <c r="I1522" i="1"/>
  <c r="I1530" i="1"/>
  <c r="I1538" i="1"/>
  <c r="I1546" i="1"/>
  <c r="I1347" i="1"/>
  <c r="I1355" i="1"/>
  <c r="I1363" i="1"/>
  <c r="I1371" i="1"/>
  <c r="I1379" i="1"/>
  <c r="I1387" i="1"/>
  <c r="I1395" i="1"/>
  <c r="I1403" i="1"/>
  <c r="I1411" i="1"/>
  <c r="I1419" i="1"/>
  <c r="I1427" i="1"/>
  <c r="I1435" i="1"/>
  <c r="I1443" i="1"/>
  <c r="I1451" i="1"/>
  <c r="I1459" i="1"/>
  <c r="I1467" i="1"/>
  <c r="I1475" i="1"/>
  <c r="I1483" i="1"/>
  <c r="I1491" i="1"/>
  <c r="I1499" i="1"/>
  <c r="I1507" i="1"/>
  <c r="I1515" i="1"/>
  <c r="I1523" i="1"/>
  <c r="I1531" i="1"/>
  <c r="I1539" i="1"/>
  <c r="I1547" i="1"/>
  <c r="I1348" i="1"/>
  <c r="I1356" i="1"/>
  <c r="I1364" i="1"/>
  <c r="I1372" i="1"/>
  <c r="I1380" i="1"/>
  <c r="I1388" i="1"/>
  <c r="I1396" i="1"/>
  <c r="I1404" i="1"/>
  <c r="I1412" i="1"/>
  <c r="I1420" i="1"/>
  <c r="I1428" i="1"/>
  <c r="I1436" i="1"/>
  <c r="I1444" i="1"/>
  <c r="I1452" i="1"/>
  <c r="I1460" i="1"/>
  <c r="I1468" i="1"/>
  <c r="I1476" i="1"/>
  <c r="I1484" i="1"/>
  <c r="I1492" i="1"/>
  <c r="I1500" i="1"/>
  <c r="I1508" i="1"/>
  <c r="I1516" i="1"/>
  <c r="I1524" i="1"/>
  <c r="I1532" i="1"/>
  <c r="I1540" i="1"/>
  <c r="I1548" i="1"/>
  <c r="I1349" i="1"/>
  <c r="I1357" i="1"/>
  <c r="I1365" i="1"/>
  <c r="I1373" i="1"/>
  <c r="I1381" i="1"/>
  <c r="I1389" i="1"/>
  <c r="I1397" i="1"/>
  <c r="I1405" i="1"/>
  <c r="I1413" i="1"/>
  <c r="I1421" i="1"/>
  <c r="I1429" i="1"/>
  <c r="I1437" i="1"/>
  <c r="I1445" i="1"/>
  <c r="I1453" i="1"/>
  <c r="I1461" i="1"/>
  <c r="I1469" i="1"/>
  <c r="I1477" i="1"/>
  <c r="I1485" i="1"/>
  <c r="I1493" i="1"/>
  <c r="I1501" i="1"/>
  <c r="I1509" i="1"/>
  <c r="I1517" i="1"/>
  <c r="I1525" i="1"/>
  <c r="I1533" i="1"/>
  <c r="I1541" i="1"/>
  <c r="I1549" i="1"/>
  <c r="I1350" i="1"/>
  <c r="I1358" i="1"/>
  <c r="I1366" i="1"/>
  <c r="I1374" i="1"/>
  <c r="I1382" i="1"/>
  <c r="I1390" i="1"/>
  <c r="I1398" i="1"/>
  <c r="I1406" i="1"/>
  <c r="I1414" i="1"/>
  <c r="I1422" i="1"/>
  <c r="I1430" i="1"/>
  <c r="I1438" i="1"/>
  <c r="I1446" i="1"/>
  <c r="I1454" i="1"/>
  <c r="I1462" i="1"/>
  <c r="I1470" i="1"/>
  <c r="I1478" i="1"/>
  <c r="I1486" i="1"/>
  <c r="I1494" i="1"/>
  <c r="I1502" i="1"/>
  <c r="I1510" i="1"/>
  <c r="I1518" i="1"/>
  <c r="I1526" i="1"/>
  <c r="I1534" i="1"/>
  <c r="I1542" i="1"/>
  <c r="I1550" i="1"/>
  <c r="I1351" i="1"/>
  <c r="I1359" i="1"/>
  <c r="I1367" i="1"/>
  <c r="I1375" i="1"/>
  <c r="I1383" i="1"/>
  <c r="I1391" i="1"/>
  <c r="I1399" i="1"/>
  <c r="I1407" i="1"/>
  <c r="I1415" i="1"/>
  <c r="I1423" i="1"/>
  <c r="I1431" i="1"/>
  <c r="I1439" i="1"/>
  <c r="I1447" i="1"/>
  <c r="I1455" i="1"/>
  <c r="I1463" i="1"/>
  <c r="I1471" i="1"/>
  <c r="I1479" i="1"/>
  <c r="I1487" i="1"/>
  <c r="I1495" i="1"/>
  <c r="I1503" i="1"/>
  <c r="I1511" i="1"/>
  <c r="I1519" i="1"/>
  <c r="I1527" i="1"/>
  <c r="I1535" i="1"/>
  <c r="I1543" i="1"/>
  <c r="I1551" i="1"/>
  <c r="I1352" i="1"/>
  <c r="I1360" i="1"/>
  <c r="I1368" i="1"/>
  <c r="I1376" i="1"/>
  <c r="I1384" i="1"/>
  <c r="I1392" i="1"/>
  <c r="I1400" i="1"/>
  <c r="I1408" i="1"/>
  <c r="I1416" i="1"/>
  <c r="I1424" i="1"/>
  <c r="I1432" i="1"/>
  <c r="I1440" i="1"/>
  <c r="I1448" i="1"/>
  <c r="I1456" i="1"/>
  <c r="I1464" i="1"/>
  <c r="I1472" i="1"/>
  <c r="I1480" i="1"/>
  <c r="I1488" i="1"/>
  <c r="I1496" i="1"/>
  <c r="I1504" i="1"/>
  <c r="I1512" i="1"/>
  <c r="I1520" i="1"/>
  <c r="I1528" i="1"/>
  <c r="I1536" i="1"/>
  <c r="I1544" i="1"/>
  <c r="I1556" i="1"/>
  <c r="I1564" i="1"/>
  <c r="I1572" i="1"/>
  <c r="I1580" i="1"/>
  <c r="I1588" i="1"/>
  <c r="I1596" i="1"/>
  <c r="I1604" i="1"/>
  <c r="I1612" i="1"/>
  <c r="I1620" i="1"/>
  <c r="I1628" i="1"/>
  <c r="I1636" i="1"/>
  <c r="I1644" i="1"/>
  <c r="I1652" i="1"/>
  <c r="I1660" i="1"/>
  <c r="I1668" i="1"/>
  <c r="I1676" i="1"/>
  <c r="I1684" i="1"/>
  <c r="I1692" i="1"/>
  <c r="I1700" i="1"/>
  <c r="I1708" i="1"/>
  <c r="I1716" i="1"/>
  <c r="I1724" i="1"/>
  <c r="I1732" i="1"/>
  <c r="I1740" i="1"/>
  <c r="I1748" i="1"/>
  <c r="I1756" i="1"/>
  <c r="I1557" i="1"/>
  <c r="I1565" i="1"/>
  <c r="I1573" i="1"/>
  <c r="I1581" i="1"/>
  <c r="I1589" i="1"/>
  <c r="I1597" i="1"/>
  <c r="I1605" i="1"/>
  <c r="I1613" i="1"/>
  <c r="I1621" i="1"/>
  <c r="I1629" i="1"/>
  <c r="I1637" i="1"/>
  <c r="I1645" i="1"/>
  <c r="I1653" i="1"/>
  <c r="I1661" i="1"/>
  <c r="I1669" i="1"/>
  <c r="I1677" i="1"/>
  <c r="I1685" i="1"/>
  <c r="I1693" i="1"/>
  <c r="I1701" i="1"/>
  <c r="I1709" i="1"/>
  <c r="I1717" i="1"/>
  <c r="I1725" i="1"/>
  <c r="I1733" i="1"/>
  <c r="I1741" i="1"/>
  <c r="I1749" i="1"/>
  <c r="I1757" i="1"/>
  <c r="I1558" i="1"/>
  <c r="I1566" i="1"/>
  <c r="I1574" i="1"/>
  <c r="I1582" i="1"/>
  <c r="I1590" i="1"/>
  <c r="I1598" i="1"/>
  <c r="I1606" i="1"/>
  <c r="I1614" i="1"/>
  <c r="I1622" i="1"/>
  <c r="I1630" i="1"/>
  <c r="I1638" i="1"/>
  <c r="I1646" i="1"/>
  <c r="I1654" i="1"/>
  <c r="I1662" i="1"/>
  <c r="I1670" i="1"/>
  <c r="I1678" i="1"/>
  <c r="I1686" i="1"/>
  <c r="I1694" i="1"/>
  <c r="I1702" i="1"/>
  <c r="I1710" i="1"/>
  <c r="I1718" i="1"/>
  <c r="I1726" i="1"/>
  <c r="I1734" i="1"/>
  <c r="I1742" i="1"/>
  <c r="I1750" i="1"/>
  <c r="I1559" i="1"/>
  <c r="I1567" i="1"/>
  <c r="I1575" i="1"/>
  <c r="I1583" i="1"/>
  <c r="I1591" i="1"/>
  <c r="I1599" i="1"/>
  <c r="I1607" i="1"/>
  <c r="I1615" i="1"/>
  <c r="I1623" i="1"/>
  <c r="I1631" i="1"/>
  <c r="I1639" i="1"/>
  <c r="I1647" i="1"/>
  <c r="I1655" i="1"/>
  <c r="I1663" i="1"/>
  <c r="I1671" i="1"/>
  <c r="I1679" i="1"/>
  <c r="I1687" i="1"/>
  <c r="I1695" i="1"/>
  <c r="I1703" i="1"/>
  <c r="I1711" i="1"/>
  <c r="I1719" i="1"/>
  <c r="I1727" i="1"/>
  <c r="I1735" i="1"/>
  <c r="I1743" i="1"/>
  <c r="I1751" i="1"/>
  <c r="I1552" i="1"/>
  <c r="I1560" i="1"/>
  <c r="I1568" i="1"/>
  <c r="I1576" i="1"/>
  <c r="I1584" i="1"/>
  <c r="I1592" i="1"/>
  <c r="I1600" i="1"/>
  <c r="I1608" i="1"/>
  <c r="I1616" i="1"/>
  <c r="I1624" i="1"/>
  <c r="I1632" i="1"/>
  <c r="I1640" i="1"/>
  <c r="I1648" i="1"/>
  <c r="I1656" i="1"/>
  <c r="I1664" i="1"/>
  <c r="I1672" i="1"/>
  <c r="I1680" i="1"/>
  <c r="I1688" i="1"/>
  <c r="I1696" i="1"/>
  <c r="I1704" i="1"/>
  <c r="I1712" i="1"/>
  <c r="I1720" i="1"/>
  <c r="I1728" i="1"/>
  <c r="I1736" i="1"/>
  <c r="I1744" i="1"/>
  <c r="I1752" i="1"/>
  <c r="I1553" i="1"/>
  <c r="I1561" i="1"/>
  <c r="I1569" i="1"/>
  <c r="I1577" i="1"/>
  <c r="I1585" i="1"/>
  <c r="I1593" i="1"/>
  <c r="I1601" i="1"/>
  <c r="I1609" i="1"/>
  <c r="I1617" i="1"/>
  <c r="I1625" i="1"/>
  <c r="I1633" i="1"/>
  <c r="I1641" i="1"/>
  <c r="I1649" i="1"/>
  <c r="I1657" i="1"/>
  <c r="I1665" i="1"/>
  <c r="I1673" i="1"/>
  <c r="I1681" i="1"/>
  <c r="I1689" i="1"/>
  <c r="I1697" i="1"/>
  <c r="I1705" i="1"/>
  <c r="I1713" i="1"/>
  <c r="I1721" i="1"/>
  <c r="I1729" i="1"/>
  <c r="I1737" i="1"/>
  <c r="I1745" i="1"/>
  <c r="I1753" i="1"/>
  <c r="I1554" i="1"/>
  <c r="I1562" i="1"/>
  <c r="I1570" i="1"/>
  <c r="I1578" i="1"/>
  <c r="I1586" i="1"/>
  <c r="I1594" i="1"/>
  <c r="I1602" i="1"/>
  <c r="I1610" i="1"/>
  <c r="I1618" i="1"/>
  <c r="I1626" i="1"/>
  <c r="I1634" i="1"/>
  <c r="I1642" i="1"/>
  <c r="I1650" i="1"/>
  <c r="I1658" i="1"/>
  <c r="I1666" i="1"/>
  <c r="I1674" i="1"/>
  <c r="I1682" i="1"/>
  <c r="I1690" i="1"/>
  <c r="I1698" i="1"/>
  <c r="I1706" i="1"/>
  <c r="I1714" i="1"/>
  <c r="I1722" i="1"/>
  <c r="I1730" i="1"/>
  <c r="I1738" i="1"/>
  <c r="I1746" i="1"/>
  <c r="I1754" i="1"/>
  <c r="I1555" i="1"/>
  <c r="I1563" i="1"/>
  <c r="I1571" i="1"/>
  <c r="I1579" i="1"/>
  <c r="I1587" i="1"/>
  <c r="I1595" i="1"/>
  <c r="I1603" i="1"/>
  <c r="I1611" i="1"/>
  <c r="I1619" i="1"/>
  <c r="I1627" i="1"/>
  <c r="I1635" i="1"/>
  <c r="I1643" i="1"/>
  <c r="I1651" i="1"/>
  <c r="I1659" i="1"/>
  <c r="I1667" i="1"/>
  <c r="I1675" i="1"/>
  <c r="I1683" i="1"/>
  <c r="I1691" i="1"/>
  <c r="I1699" i="1"/>
  <c r="I1707" i="1"/>
  <c r="I1715" i="1"/>
  <c r="I1723" i="1"/>
  <c r="I1731" i="1"/>
  <c r="I1739" i="1"/>
  <c r="I1747" i="1"/>
  <c r="I1755" i="1"/>
  <c r="I1760" i="1"/>
  <c r="I1768" i="1"/>
  <c r="I1776" i="1"/>
  <c r="I1784" i="1"/>
  <c r="I1792" i="1"/>
  <c r="I1800" i="1"/>
  <c r="I1808" i="1"/>
  <c r="I1816" i="1"/>
  <c r="I1824" i="1"/>
  <c r="I1832" i="1"/>
  <c r="I1840" i="1"/>
  <c r="I1848" i="1"/>
  <c r="I1856" i="1"/>
  <c r="I1864" i="1"/>
  <c r="I1872" i="1"/>
  <c r="I1880" i="1"/>
  <c r="I1888" i="1"/>
  <c r="I1896" i="1"/>
  <c r="I1904" i="1"/>
  <c r="I1912" i="1"/>
  <c r="I1920" i="1"/>
  <c r="I1928" i="1"/>
  <c r="I1936" i="1"/>
  <c r="I1944" i="1"/>
  <c r="I1952" i="1"/>
  <c r="I1960" i="1"/>
  <c r="I1761" i="1"/>
  <c r="I1769" i="1"/>
  <c r="I1777" i="1"/>
  <c r="I1785" i="1"/>
  <c r="I1793" i="1"/>
  <c r="I1801" i="1"/>
  <c r="I1809" i="1"/>
  <c r="I1817" i="1"/>
  <c r="I1825" i="1"/>
  <c r="I1833" i="1"/>
  <c r="I1841" i="1"/>
  <c r="I1849" i="1"/>
  <c r="I1857" i="1"/>
  <c r="I1865" i="1"/>
  <c r="I1873" i="1"/>
  <c r="I1881" i="1"/>
  <c r="I1889" i="1"/>
  <c r="I1897" i="1"/>
  <c r="I1905" i="1"/>
  <c r="I1913" i="1"/>
  <c r="I1921" i="1"/>
  <c r="I1929" i="1"/>
  <c r="I1937" i="1"/>
  <c r="I1945" i="1"/>
  <c r="I1953" i="1"/>
  <c r="I1961" i="1"/>
  <c r="I1762" i="1"/>
  <c r="I1770" i="1"/>
  <c r="I1778" i="1"/>
  <c r="I1786" i="1"/>
  <c r="I1794" i="1"/>
  <c r="I1802" i="1"/>
  <c r="I1810" i="1"/>
  <c r="I1818" i="1"/>
  <c r="I1826" i="1"/>
  <c r="I1834" i="1"/>
  <c r="I1842" i="1"/>
  <c r="I1850" i="1"/>
  <c r="I1858" i="1"/>
  <c r="I1866" i="1"/>
  <c r="I1874" i="1"/>
  <c r="I1882" i="1"/>
  <c r="I1890" i="1"/>
  <c r="I1898" i="1"/>
  <c r="I1906" i="1"/>
  <c r="I1914" i="1"/>
  <c r="I1922" i="1"/>
  <c r="I1930" i="1"/>
  <c r="I1938" i="1"/>
  <c r="I1946" i="1"/>
  <c r="I1954" i="1"/>
  <c r="I1962" i="1"/>
  <c r="I1763" i="1"/>
  <c r="I1771" i="1"/>
  <c r="I1779" i="1"/>
  <c r="I1787" i="1"/>
  <c r="I1795" i="1"/>
  <c r="I1803" i="1"/>
  <c r="I1811" i="1"/>
  <c r="I1819" i="1"/>
  <c r="I1827" i="1"/>
  <c r="I1835" i="1"/>
  <c r="I1843" i="1"/>
  <c r="I1851" i="1"/>
  <c r="I1859" i="1"/>
  <c r="I1867" i="1"/>
  <c r="I1875" i="1"/>
  <c r="I1883" i="1"/>
  <c r="I1891" i="1"/>
  <c r="I1899" i="1"/>
  <c r="I1907" i="1"/>
  <c r="I1915" i="1"/>
  <c r="I1923" i="1"/>
  <c r="I1931" i="1"/>
  <c r="I1939" i="1"/>
  <c r="I1947" i="1"/>
  <c r="I1955" i="1"/>
  <c r="I1963" i="1"/>
  <c r="I1764" i="1"/>
  <c r="I1772" i="1"/>
  <c r="I1780" i="1"/>
  <c r="I1788" i="1"/>
  <c r="I1796" i="1"/>
  <c r="I1804" i="1"/>
  <c r="I1812" i="1"/>
  <c r="I1820" i="1"/>
  <c r="I1828" i="1"/>
  <c r="I1836" i="1"/>
  <c r="I1844" i="1"/>
  <c r="I1852" i="1"/>
  <c r="I1860" i="1"/>
  <c r="I1868" i="1"/>
  <c r="I1876" i="1"/>
  <c r="I1884" i="1"/>
  <c r="I1892" i="1"/>
  <c r="I1900" i="1"/>
  <c r="I1908" i="1"/>
  <c r="I1916" i="1"/>
  <c r="I1924" i="1"/>
  <c r="I1932" i="1"/>
  <c r="I1940" i="1"/>
  <c r="I1948" i="1"/>
  <c r="I1956" i="1"/>
  <c r="I1964" i="1"/>
  <c r="I1765" i="1"/>
  <c r="I1773" i="1"/>
  <c r="I1781" i="1"/>
  <c r="I1789" i="1"/>
  <c r="I1797" i="1"/>
  <c r="I1805" i="1"/>
  <c r="I1813" i="1"/>
  <c r="I1821" i="1"/>
  <c r="I1829" i="1"/>
  <c r="I1837" i="1"/>
  <c r="I1845" i="1"/>
  <c r="I1853" i="1"/>
  <c r="I1861" i="1"/>
  <c r="I1869" i="1"/>
  <c r="I1877" i="1"/>
  <c r="I1885" i="1"/>
  <c r="I1893" i="1"/>
  <c r="I1901" i="1"/>
  <c r="I1909" i="1"/>
  <c r="I1917" i="1"/>
  <c r="I1925" i="1"/>
  <c r="I1933" i="1"/>
  <c r="I1941" i="1"/>
  <c r="I1949" i="1"/>
  <c r="I1957" i="1"/>
  <c r="I1965" i="1"/>
  <c r="I1758" i="1"/>
  <c r="I1766" i="1"/>
  <c r="I1774" i="1"/>
  <c r="I1782" i="1"/>
  <c r="I1790" i="1"/>
  <c r="I1798" i="1"/>
  <c r="I1806" i="1"/>
  <c r="I1814" i="1"/>
  <c r="I1822" i="1"/>
  <c r="I1830" i="1"/>
  <c r="I1838" i="1"/>
  <c r="I1846" i="1"/>
  <c r="I1854" i="1"/>
  <c r="I1862" i="1"/>
  <c r="I1870" i="1"/>
  <c r="I1878" i="1"/>
  <c r="I1886" i="1"/>
  <c r="I1894" i="1"/>
  <c r="I1902" i="1"/>
  <c r="I1910" i="1"/>
  <c r="I1918" i="1"/>
  <c r="I1926" i="1"/>
  <c r="I1934" i="1"/>
  <c r="I1942" i="1"/>
  <c r="I1950" i="1"/>
  <c r="I1958" i="1"/>
  <c r="I1966" i="1"/>
  <c r="I1775" i="1"/>
  <c r="I1839" i="1"/>
  <c r="I1903" i="1"/>
  <c r="I1967" i="1"/>
  <c r="I1970" i="1"/>
  <c r="I1978" i="1"/>
  <c r="I1986" i="1"/>
  <c r="I1994" i="1"/>
  <c r="I2002" i="1"/>
  <c r="I2010" i="1"/>
  <c r="I2018" i="1"/>
  <c r="I2026" i="1"/>
  <c r="I2034" i="1"/>
  <c r="I2042" i="1"/>
  <c r="I2050" i="1"/>
  <c r="I2058" i="1"/>
  <c r="I2066" i="1"/>
  <c r="I2074" i="1"/>
  <c r="I2082" i="1"/>
  <c r="I2090" i="1"/>
  <c r="I2098" i="1"/>
  <c r="I2106" i="1"/>
  <c r="I2114" i="1"/>
  <c r="I2122" i="1"/>
  <c r="I2130" i="1"/>
  <c r="I2138" i="1"/>
  <c r="I2146" i="1"/>
  <c r="I2154" i="1"/>
  <c r="I2162" i="1"/>
  <c r="I2170" i="1"/>
  <c r="I2178" i="1"/>
  <c r="I1783" i="1"/>
  <c r="I1847" i="1"/>
  <c r="I1911" i="1"/>
  <c r="I1971" i="1"/>
  <c r="I1979" i="1"/>
  <c r="I1987" i="1"/>
  <c r="I1995" i="1"/>
  <c r="I2003" i="1"/>
  <c r="I2011" i="1"/>
  <c r="I2019" i="1"/>
  <c r="I2027" i="1"/>
  <c r="I2035" i="1"/>
  <c r="I2043" i="1"/>
  <c r="I2051" i="1"/>
  <c r="I2059" i="1"/>
  <c r="I2067" i="1"/>
  <c r="I2075" i="1"/>
  <c r="I2083" i="1"/>
  <c r="I2091" i="1"/>
  <c r="I2099" i="1"/>
  <c r="I2107" i="1"/>
  <c r="I2115" i="1"/>
  <c r="I2123" i="1"/>
  <c r="I2131" i="1"/>
  <c r="I2139" i="1"/>
  <c r="I2147" i="1"/>
  <c r="I2155" i="1"/>
  <c r="I2163" i="1"/>
  <c r="I2171" i="1"/>
  <c r="I2179" i="1"/>
  <c r="I1791" i="1"/>
  <c r="I1855" i="1"/>
  <c r="I1919" i="1"/>
  <c r="I1972" i="1"/>
  <c r="I1980" i="1"/>
  <c r="I1988" i="1"/>
  <c r="I1996" i="1"/>
  <c r="I2004" i="1"/>
  <c r="I2012" i="1"/>
  <c r="I2020" i="1"/>
  <c r="I2028" i="1"/>
  <c r="I2036" i="1"/>
  <c r="I2044" i="1"/>
  <c r="I2052" i="1"/>
  <c r="I2060" i="1"/>
  <c r="I2068" i="1"/>
  <c r="I2076" i="1"/>
  <c r="I2084" i="1"/>
  <c r="I2092" i="1"/>
  <c r="I2100" i="1"/>
  <c r="I2108" i="1"/>
  <c r="I2116" i="1"/>
  <c r="I2124" i="1"/>
  <c r="I2132" i="1"/>
  <c r="I2140" i="1"/>
  <c r="I2148" i="1"/>
  <c r="I2156" i="1"/>
  <c r="I2164" i="1"/>
  <c r="I2172" i="1"/>
  <c r="I2180" i="1"/>
  <c r="I1799" i="1"/>
  <c r="I1863" i="1"/>
  <c r="I1927" i="1"/>
  <c r="I1973" i="1"/>
  <c r="I1981" i="1"/>
  <c r="I1989" i="1"/>
  <c r="I1997" i="1"/>
  <c r="I2005" i="1"/>
  <c r="I2013" i="1"/>
  <c r="I2021" i="1"/>
  <c r="I2029" i="1"/>
  <c r="I2037" i="1"/>
  <c r="I2045" i="1"/>
  <c r="I2053" i="1"/>
  <c r="I2061" i="1"/>
  <c r="I2069" i="1"/>
  <c r="I2077" i="1"/>
  <c r="I2085" i="1"/>
  <c r="I2093" i="1"/>
  <c r="I2101" i="1"/>
  <c r="I2109" i="1"/>
  <c r="I2117" i="1"/>
  <c r="I2125" i="1"/>
  <c r="I2133" i="1"/>
  <c r="I2141" i="1"/>
  <c r="I2149" i="1"/>
  <c r="I2157" i="1"/>
  <c r="I2165" i="1"/>
  <c r="I2173" i="1"/>
  <c r="I2181" i="1"/>
  <c r="I1807" i="1"/>
  <c r="I1871" i="1"/>
  <c r="I1935" i="1"/>
  <c r="I1974" i="1"/>
  <c r="I1982" i="1"/>
  <c r="I1990" i="1"/>
  <c r="I1998" i="1"/>
  <c r="I2006" i="1"/>
  <c r="I2014" i="1"/>
  <c r="I2022" i="1"/>
  <c r="I2030" i="1"/>
  <c r="I2038" i="1"/>
  <c r="I2046" i="1"/>
  <c r="I2054" i="1"/>
  <c r="I2062" i="1"/>
  <c r="I2070" i="1"/>
  <c r="I2078" i="1"/>
  <c r="I2086" i="1"/>
  <c r="I2094" i="1"/>
  <c r="I2102" i="1"/>
  <c r="I2110" i="1"/>
  <c r="I2118" i="1"/>
  <c r="I2126" i="1"/>
  <c r="I2134" i="1"/>
  <c r="I2142" i="1"/>
  <c r="I2150" i="1"/>
  <c r="I2158" i="1"/>
  <c r="I2166" i="1"/>
  <c r="I2174" i="1"/>
  <c r="I2182" i="1"/>
  <c r="I1815" i="1"/>
  <c r="I1879" i="1"/>
  <c r="I1943" i="1"/>
  <c r="I1975" i="1"/>
  <c r="I1983" i="1"/>
  <c r="I1991" i="1"/>
  <c r="I1999" i="1"/>
  <c r="I2007" i="1"/>
  <c r="I2015" i="1"/>
  <c r="I2023" i="1"/>
  <c r="I2031" i="1"/>
  <c r="I2039" i="1"/>
  <c r="I2047" i="1"/>
  <c r="I2055" i="1"/>
  <c r="I2063" i="1"/>
  <c r="I2071" i="1"/>
  <c r="I2079" i="1"/>
  <c r="I2087" i="1"/>
  <c r="I2095" i="1"/>
  <c r="I2103" i="1"/>
  <c r="I2111" i="1"/>
  <c r="I2119" i="1"/>
  <c r="I2127" i="1"/>
  <c r="I2135" i="1"/>
  <c r="I2143" i="1"/>
  <c r="I2151" i="1"/>
  <c r="I2159" i="1"/>
  <c r="I2167" i="1"/>
  <c r="I2175" i="1"/>
  <c r="I2183" i="1"/>
  <c r="I1759" i="1"/>
  <c r="I1823" i="1"/>
  <c r="I1887" i="1"/>
  <c r="I1951" i="1"/>
  <c r="I1968" i="1"/>
  <c r="I1976" i="1"/>
  <c r="I1984" i="1"/>
  <c r="I1992" i="1"/>
  <c r="I2000" i="1"/>
  <c r="I2008" i="1"/>
  <c r="I2016" i="1"/>
  <c r="I2024" i="1"/>
  <c r="I2032" i="1"/>
  <c r="I2040" i="1"/>
  <c r="I2048" i="1"/>
  <c r="I2056" i="1"/>
  <c r="I2064" i="1"/>
  <c r="I2072" i="1"/>
  <c r="I2080" i="1"/>
  <c r="I2088" i="1"/>
  <c r="I2096" i="1"/>
  <c r="I2104" i="1"/>
  <c r="I2112" i="1"/>
  <c r="I2120" i="1"/>
  <c r="I2128" i="1"/>
  <c r="I2136" i="1"/>
  <c r="I2144" i="1"/>
  <c r="I2152" i="1"/>
  <c r="I2160" i="1"/>
  <c r="I2168" i="1"/>
  <c r="I2176" i="1"/>
  <c r="I2184" i="1"/>
  <c r="I1767" i="1"/>
  <c r="I1831" i="1"/>
  <c r="I1895" i="1"/>
  <c r="I1959" i="1"/>
  <c r="I1985" i="1"/>
  <c r="I2049" i="1"/>
  <c r="I2113" i="1"/>
  <c r="I2177" i="1"/>
  <c r="I2191" i="1"/>
  <c r="I2199" i="1"/>
  <c r="I2207" i="1"/>
  <c r="I2215" i="1"/>
  <c r="I2223" i="1"/>
  <c r="I2231" i="1"/>
  <c r="I2239" i="1"/>
  <c r="I2247" i="1"/>
  <c r="I2255" i="1"/>
  <c r="I2263" i="1"/>
  <c r="I2271" i="1"/>
  <c r="I2279" i="1"/>
  <c r="I2287" i="1"/>
  <c r="I2295" i="1"/>
  <c r="I2303" i="1"/>
  <c r="I2311" i="1"/>
  <c r="I2319" i="1"/>
  <c r="I2327" i="1"/>
  <c r="I2335" i="1"/>
  <c r="I2343" i="1"/>
  <c r="I2351" i="1"/>
  <c r="I2359" i="1"/>
  <c r="I2367" i="1"/>
  <c r="I2375" i="1"/>
  <c r="I2383" i="1"/>
  <c r="I2391" i="1"/>
  <c r="I2399" i="1"/>
  <c r="I2407" i="1"/>
  <c r="I1993" i="1"/>
  <c r="I2057" i="1"/>
  <c r="I2121" i="1"/>
  <c r="I2192" i="1"/>
  <c r="I2200" i="1"/>
  <c r="I2208" i="1"/>
  <c r="I2216" i="1"/>
  <c r="I2224" i="1"/>
  <c r="I2232" i="1"/>
  <c r="I2240" i="1"/>
  <c r="I2248" i="1"/>
  <c r="I2256" i="1"/>
  <c r="I2264" i="1"/>
  <c r="I2272" i="1"/>
  <c r="I2280" i="1"/>
  <c r="I2288" i="1"/>
  <c r="I2296" i="1"/>
  <c r="I2304" i="1"/>
  <c r="I2312" i="1"/>
  <c r="I2320" i="1"/>
  <c r="I2328" i="1"/>
  <c r="I2336" i="1"/>
  <c r="I2344" i="1"/>
  <c r="I2352" i="1"/>
  <c r="I2360" i="1"/>
  <c r="I2368" i="1"/>
  <c r="I2376" i="1"/>
  <c r="I2384" i="1"/>
  <c r="I2392" i="1"/>
  <c r="I2400" i="1"/>
  <c r="I2408" i="1"/>
  <c r="I2001" i="1"/>
  <c r="I2065" i="1"/>
  <c r="I2129" i="1"/>
  <c r="I2185" i="1"/>
  <c r="I2193" i="1"/>
  <c r="I2201" i="1"/>
  <c r="I2209" i="1"/>
  <c r="I2217" i="1"/>
  <c r="I2225" i="1"/>
  <c r="I2233" i="1"/>
  <c r="I2241" i="1"/>
  <c r="I2249" i="1"/>
  <c r="I2257" i="1"/>
  <c r="I2265" i="1"/>
  <c r="I2273" i="1"/>
  <c r="I2281" i="1"/>
  <c r="I2289" i="1"/>
  <c r="I2297" i="1"/>
  <c r="I2305" i="1"/>
  <c r="I2313" i="1"/>
  <c r="I2321" i="1"/>
  <c r="I2329" i="1"/>
  <c r="I2337" i="1"/>
  <c r="I2345" i="1"/>
  <c r="I2353" i="1"/>
  <c r="I2361" i="1"/>
  <c r="I2369" i="1"/>
  <c r="I2377" i="1"/>
  <c r="I2385" i="1"/>
  <c r="I2393" i="1"/>
  <c r="I2401" i="1"/>
  <c r="I2409" i="1"/>
  <c r="I2009" i="1"/>
  <c r="I2073" i="1"/>
  <c r="I2137" i="1"/>
  <c r="I2186" i="1"/>
  <c r="I2194" i="1"/>
  <c r="I2202" i="1"/>
  <c r="I2210" i="1"/>
  <c r="I2218" i="1"/>
  <c r="I2226" i="1"/>
  <c r="I2234" i="1"/>
  <c r="I2242" i="1"/>
  <c r="I2250" i="1"/>
  <c r="I2258" i="1"/>
  <c r="I2266" i="1"/>
  <c r="I2274" i="1"/>
  <c r="I2282" i="1"/>
  <c r="I2290" i="1"/>
  <c r="I2298" i="1"/>
  <c r="I2306" i="1"/>
  <c r="I2314" i="1"/>
  <c r="I2322" i="1"/>
  <c r="I2330" i="1"/>
  <c r="I2338" i="1"/>
  <c r="I2346" i="1"/>
  <c r="I2354" i="1"/>
  <c r="I2362" i="1"/>
  <c r="I2370" i="1"/>
  <c r="I2378" i="1"/>
  <c r="I2386" i="1"/>
  <c r="I2394" i="1"/>
  <c r="I2402" i="1"/>
  <c r="I2017" i="1"/>
  <c r="I2081" i="1"/>
  <c r="I2145" i="1"/>
  <c r="I2187" i="1"/>
  <c r="I2195" i="1"/>
  <c r="I2203" i="1"/>
  <c r="I2211" i="1"/>
  <c r="I2219" i="1"/>
  <c r="I2227" i="1"/>
  <c r="I2235" i="1"/>
  <c r="I2243" i="1"/>
  <c r="I2251" i="1"/>
  <c r="I2259" i="1"/>
  <c r="I2267" i="1"/>
  <c r="I2275" i="1"/>
  <c r="I2283" i="1"/>
  <c r="I2291" i="1"/>
  <c r="I2299" i="1"/>
  <c r="I2307" i="1"/>
  <c r="I2315" i="1"/>
  <c r="I2323" i="1"/>
  <c r="I2331" i="1"/>
  <c r="I2339" i="1"/>
  <c r="I2347" i="1"/>
  <c r="I2355" i="1"/>
  <c r="I2363" i="1"/>
  <c r="I2371" i="1"/>
  <c r="I2379" i="1"/>
  <c r="I2387" i="1"/>
  <c r="I2395" i="1"/>
  <c r="I2403" i="1"/>
  <c r="I2025" i="1"/>
  <c r="I2089" i="1"/>
  <c r="I2153" i="1"/>
  <c r="I2188" i="1"/>
  <c r="I2196" i="1"/>
  <c r="I2204" i="1"/>
  <c r="I2212" i="1"/>
  <c r="I2220" i="1"/>
  <c r="I2228" i="1"/>
  <c r="I2236" i="1"/>
  <c r="I2244" i="1"/>
  <c r="I2252" i="1"/>
  <c r="I2260" i="1"/>
  <c r="I2268" i="1"/>
  <c r="I2276" i="1"/>
  <c r="I2284" i="1"/>
  <c r="I2292" i="1"/>
  <c r="I2300" i="1"/>
  <c r="I2308" i="1"/>
  <c r="I2316" i="1"/>
  <c r="I2324" i="1"/>
  <c r="I2332" i="1"/>
  <c r="I2340" i="1"/>
  <c r="I2348" i="1"/>
  <c r="I2356" i="1"/>
  <c r="I2364" i="1"/>
  <c r="I2372" i="1"/>
  <c r="I2380" i="1"/>
  <c r="I2388" i="1"/>
  <c r="I2396" i="1"/>
  <c r="I2404" i="1"/>
  <c r="I1969" i="1"/>
  <c r="I2033" i="1"/>
  <c r="I2097" i="1"/>
  <c r="I2161" i="1"/>
  <c r="I2189" i="1"/>
  <c r="I2197" i="1"/>
  <c r="I2205" i="1"/>
  <c r="I2213" i="1"/>
  <c r="I2221" i="1"/>
  <c r="I2229" i="1"/>
  <c r="I2237" i="1"/>
  <c r="I2245" i="1"/>
  <c r="I2253" i="1"/>
  <c r="I2261" i="1"/>
  <c r="I2269" i="1"/>
  <c r="I2277" i="1"/>
  <c r="I2285" i="1"/>
  <c r="I2293" i="1"/>
  <c r="I2301" i="1"/>
  <c r="I2309" i="1"/>
  <c r="I2317" i="1"/>
  <c r="I2325" i="1"/>
  <c r="I2333" i="1"/>
  <c r="I2341" i="1"/>
  <c r="I2349" i="1"/>
  <c r="I2357" i="1"/>
  <c r="I2365" i="1"/>
  <c r="I2373" i="1"/>
  <c r="I2381" i="1"/>
  <c r="I2389" i="1"/>
  <c r="I2397" i="1"/>
  <c r="I2405" i="1"/>
  <c r="I1977" i="1"/>
  <c r="I2041" i="1"/>
  <c r="I2105" i="1"/>
  <c r="I2169" i="1"/>
  <c r="I2190" i="1"/>
  <c r="I2198" i="1"/>
  <c r="I2206" i="1"/>
  <c r="I2214" i="1"/>
  <c r="I2222" i="1"/>
  <c r="I2230" i="1"/>
  <c r="I2238" i="1"/>
  <c r="I2246" i="1"/>
  <c r="I2254" i="1"/>
  <c r="I2262" i="1"/>
  <c r="I2270" i="1"/>
  <c r="I2278" i="1"/>
  <c r="I2286" i="1"/>
  <c r="I2294" i="1"/>
  <c r="I2302" i="1"/>
  <c r="I2310" i="1"/>
  <c r="I2318" i="1"/>
  <c r="I2326" i="1"/>
  <c r="I2334" i="1"/>
  <c r="I2342" i="1"/>
  <c r="I2350" i="1"/>
  <c r="I2358" i="1"/>
  <c r="I2366" i="1"/>
  <c r="I2374" i="1"/>
  <c r="I2382" i="1"/>
  <c r="I2390" i="1"/>
  <c r="I2398" i="1"/>
  <c r="I2406" i="1"/>
  <c r="I2415" i="1"/>
  <c r="I2423" i="1"/>
  <c r="I2431" i="1"/>
  <c r="I2439" i="1"/>
  <c r="I2447" i="1"/>
  <c r="I2455" i="1"/>
  <c r="I2463" i="1"/>
  <c r="I2471" i="1"/>
  <c r="I2479" i="1"/>
  <c r="I2487" i="1"/>
  <c r="I2495" i="1"/>
  <c r="I2503" i="1"/>
  <c r="I2511" i="1"/>
  <c r="I2519" i="1"/>
  <c r="I2527" i="1"/>
  <c r="I2535" i="1"/>
  <c r="I2543" i="1"/>
  <c r="I2551" i="1"/>
  <c r="I2559" i="1"/>
  <c r="I2567" i="1"/>
  <c r="I2575" i="1"/>
  <c r="I2583" i="1"/>
  <c r="I2591" i="1"/>
  <c r="I2599" i="1"/>
  <c r="I2607" i="1"/>
  <c r="I2615" i="1"/>
  <c r="I2623" i="1"/>
  <c r="I2631" i="1"/>
  <c r="I2639" i="1"/>
  <c r="I2649" i="1"/>
  <c r="I2657" i="1"/>
  <c r="I2665" i="1"/>
  <c r="I2673" i="1"/>
  <c r="I2681" i="1"/>
  <c r="I2689" i="1"/>
  <c r="I2697" i="1"/>
  <c r="I2705" i="1"/>
  <c r="I2713" i="1"/>
  <c r="I2721" i="1"/>
  <c r="I2729" i="1"/>
  <c r="I2737" i="1"/>
  <c r="I2745" i="1"/>
  <c r="I2753" i="1"/>
  <c r="I2761" i="1"/>
  <c r="I2769" i="1"/>
  <c r="I2777" i="1"/>
  <c r="I2416" i="1"/>
  <c r="I2424" i="1"/>
  <c r="I2432" i="1"/>
  <c r="I2440" i="1"/>
  <c r="I2448" i="1"/>
  <c r="I2456" i="1"/>
  <c r="I2464" i="1"/>
  <c r="I2472" i="1"/>
  <c r="I2480" i="1"/>
  <c r="I2488" i="1"/>
  <c r="I2496" i="1"/>
  <c r="I2504" i="1"/>
  <c r="I2512" i="1"/>
  <c r="I2520" i="1"/>
  <c r="I2528" i="1"/>
  <c r="I2536" i="1"/>
  <c r="I2544" i="1"/>
  <c r="I2552" i="1"/>
  <c r="I2560" i="1"/>
  <c r="I2568" i="1"/>
  <c r="I2576" i="1"/>
  <c r="I2584" i="1"/>
  <c r="I2592" i="1"/>
  <c r="I2600" i="1"/>
  <c r="I2608" i="1"/>
  <c r="I2616" i="1"/>
  <c r="I2624" i="1"/>
  <c r="I2632" i="1"/>
  <c r="I2640" i="1"/>
  <c r="I2650" i="1"/>
  <c r="I2658" i="1"/>
  <c r="I2666" i="1"/>
  <c r="I2674" i="1"/>
  <c r="I2682" i="1"/>
  <c r="I2690" i="1"/>
  <c r="I2698" i="1"/>
  <c r="I2706" i="1"/>
  <c r="I2714" i="1"/>
  <c r="I2722" i="1"/>
  <c r="I2730" i="1"/>
  <c r="I2738" i="1"/>
  <c r="I2746" i="1"/>
  <c r="I2754" i="1"/>
  <c r="I2762" i="1"/>
  <c r="I2770" i="1"/>
  <c r="I2417" i="1"/>
  <c r="I2425" i="1"/>
  <c r="I2433" i="1"/>
  <c r="I2441" i="1"/>
  <c r="I2449" i="1"/>
  <c r="I2457" i="1"/>
  <c r="I2465" i="1"/>
  <c r="I2473" i="1"/>
  <c r="I2481" i="1"/>
  <c r="I2489" i="1"/>
  <c r="I2497" i="1"/>
  <c r="I2505" i="1"/>
  <c r="I2513" i="1"/>
  <c r="I2521" i="1"/>
  <c r="I2529" i="1"/>
  <c r="I2537" i="1"/>
  <c r="I2545" i="1"/>
  <c r="I2553" i="1"/>
  <c r="I2561" i="1"/>
  <c r="I2569" i="1"/>
  <c r="I2577" i="1"/>
  <c r="I2585" i="1"/>
  <c r="I2593" i="1"/>
  <c r="I2601" i="1"/>
  <c r="I2609" i="1"/>
  <c r="I2617" i="1"/>
  <c r="I2625" i="1"/>
  <c r="I2633" i="1"/>
  <c r="I2641" i="1"/>
  <c r="I2651" i="1"/>
  <c r="I2659" i="1"/>
  <c r="I2667" i="1"/>
  <c r="I2675" i="1"/>
  <c r="I2683" i="1"/>
  <c r="I2691" i="1"/>
  <c r="I2699" i="1"/>
  <c r="I2707" i="1"/>
  <c r="I2715" i="1"/>
  <c r="I2723" i="1"/>
  <c r="I2731" i="1"/>
  <c r="I2739" i="1"/>
  <c r="I2747" i="1"/>
  <c r="I2755" i="1"/>
  <c r="I2763" i="1"/>
  <c r="I2771" i="1"/>
  <c r="I2410" i="1"/>
  <c r="I2418" i="1"/>
  <c r="I2426" i="1"/>
  <c r="I2434" i="1"/>
  <c r="I2442" i="1"/>
  <c r="I2450" i="1"/>
  <c r="I2458" i="1"/>
  <c r="I2466" i="1"/>
  <c r="I2474" i="1"/>
  <c r="I2482" i="1"/>
  <c r="I2490" i="1"/>
  <c r="I2498" i="1"/>
  <c r="I2506" i="1"/>
  <c r="I2514" i="1"/>
  <c r="I2522" i="1"/>
  <c r="I2530" i="1"/>
  <c r="I2538" i="1"/>
  <c r="I2546" i="1"/>
  <c r="I2554" i="1"/>
  <c r="I2562" i="1"/>
  <c r="I2570" i="1"/>
  <c r="I2578" i="1"/>
  <c r="I2586" i="1"/>
  <c r="I2594" i="1"/>
  <c r="I2602" i="1"/>
  <c r="I2610" i="1"/>
  <c r="I2618" i="1"/>
  <c r="I2626" i="1"/>
  <c r="I2634" i="1"/>
  <c r="I2642" i="1"/>
  <c r="I2644" i="1"/>
  <c r="I2652" i="1"/>
  <c r="I2660" i="1"/>
  <c r="I2668" i="1"/>
  <c r="I2676" i="1"/>
  <c r="I2684" i="1"/>
  <c r="I2692" i="1"/>
  <c r="I2700" i="1"/>
  <c r="I2708" i="1"/>
  <c r="I2716" i="1"/>
  <c r="I2724" i="1"/>
  <c r="I2732" i="1"/>
  <c r="I2740" i="1"/>
  <c r="I2748" i="1"/>
  <c r="I2756" i="1"/>
  <c r="I2764" i="1"/>
  <c r="I2772" i="1"/>
  <c r="I2411" i="1"/>
  <c r="I2419" i="1"/>
  <c r="I2427" i="1"/>
  <c r="I2435" i="1"/>
  <c r="I2443" i="1"/>
  <c r="I2451" i="1"/>
  <c r="I2459" i="1"/>
  <c r="I2467" i="1"/>
  <c r="I2475" i="1"/>
  <c r="I2483" i="1"/>
  <c r="I2491" i="1"/>
  <c r="I2499" i="1"/>
  <c r="I2507" i="1"/>
  <c r="I2515" i="1"/>
  <c r="I2523" i="1"/>
  <c r="I2531" i="1"/>
  <c r="I2539" i="1"/>
  <c r="I2547" i="1"/>
  <c r="I2555" i="1"/>
  <c r="I2563" i="1"/>
  <c r="I2571" i="1"/>
  <c r="I2579" i="1"/>
  <c r="I2587" i="1"/>
  <c r="I2595" i="1"/>
  <c r="I2603" i="1"/>
  <c r="I2611" i="1"/>
  <c r="I2619" i="1"/>
  <c r="I2627" i="1"/>
  <c r="I2635" i="1"/>
  <c r="I2643" i="1"/>
  <c r="I2645" i="1"/>
  <c r="I2653" i="1"/>
  <c r="I2661" i="1"/>
  <c r="I2669" i="1"/>
  <c r="I2677" i="1"/>
  <c r="I2685" i="1"/>
  <c r="I2693" i="1"/>
  <c r="I2701" i="1"/>
  <c r="I2709" i="1"/>
  <c r="I2717" i="1"/>
  <c r="I2725" i="1"/>
  <c r="I2733" i="1"/>
  <c r="I2741" i="1"/>
  <c r="I2749" i="1"/>
  <c r="I2757" i="1"/>
  <c r="I2765" i="1"/>
  <c r="I2773" i="1"/>
  <c r="I2412" i="1"/>
  <c r="I2420" i="1"/>
  <c r="I2428" i="1"/>
  <c r="I2436" i="1"/>
  <c r="I2444" i="1"/>
  <c r="I2452" i="1"/>
  <c r="I2460" i="1"/>
  <c r="I2468" i="1"/>
  <c r="I2476" i="1"/>
  <c r="I2484" i="1"/>
  <c r="I2492" i="1"/>
  <c r="I2500" i="1"/>
  <c r="I2508" i="1"/>
  <c r="I2516" i="1"/>
  <c r="I2524" i="1"/>
  <c r="I2532" i="1"/>
  <c r="I2540" i="1"/>
  <c r="I2548" i="1"/>
  <c r="I2556" i="1"/>
  <c r="I2564" i="1"/>
  <c r="I2572" i="1"/>
  <c r="I2580" i="1"/>
  <c r="I2588" i="1"/>
  <c r="I2596" i="1"/>
  <c r="I2604" i="1"/>
  <c r="I2612" i="1"/>
  <c r="I2620" i="1"/>
  <c r="I2628" i="1"/>
  <c r="I2636" i="1"/>
  <c r="I2646" i="1"/>
  <c r="I2654" i="1"/>
  <c r="I2662" i="1"/>
  <c r="I2670" i="1"/>
  <c r="I2678" i="1"/>
  <c r="I2686" i="1"/>
  <c r="I2694" i="1"/>
  <c r="I2702" i="1"/>
  <c r="I2710" i="1"/>
  <c r="I2718" i="1"/>
  <c r="I2726" i="1"/>
  <c r="I2734" i="1"/>
  <c r="I2742" i="1"/>
  <c r="I2750" i="1"/>
  <c r="I2758" i="1"/>
  <c r="I2766" i="1"/>
  <c r="I2774" i="1"/>
  <c r="I2413" i="1"/>
  <c r="I2421" i="1"/>
  <c r="I2429" i="1"/>
  <c r="I2437" i="1"/>
  <c r="I2445" i="1"/>
  <c r="I2453" i="1"/>
  <c r="I2461" i="1"/>
  <c r="I2469" i="1"/>
  <c r="I2477" i="1"/>
  <c r="I2485" i="1"/>
  <c r="I2493" i="1"/>
  <c r="I2501" i="1"/>
  <c r="I2509" i="1"/>
  <c r="I2517" i="1"/>
  <c r="I2525" i="1"/>
  <c r="I2533" i="1"/>
  <c r="I2541" i="1"/>
  <c r="I2549" i="1"/>
  <c r="I2557" i="1"/>
  <c r="I2565" i="1"/>
  <c r="I2573" i="1"/>
  <c r="I2581" i="1"/>
  <c r="I2589" i="1"/>
  <c r="I2597" i="1"/>
  <c r="I2605" i="1"/>
  <c r="I2613" i="1"/>
  <c r="I2621" i="1"/>
  <c r="I2629" i="1"/>
  <c r="I2637" i="1"/>
  <c r="I2647" i="1"/>
  <c r="I2655" i="1"/>
  <c r="I2663" i="1"/>
  <c r="I2671" i="1"/>
  <c r="I2679" i="1"/>
  <c r="I2687" i="1"/>
  <c r="I2695" i="1"/>
  <c r="I2703" i="1"/>
  <c r="I2711" i="1"/>
  <c r="I2719" i="1"/>
  <c r="I2727" i="1"/>
  <c r="I2735" i="1"/>
  <c r="I2743" i="1"/>
  <c r="I2751" i="1"/>
  <c r="I2759" i="1"/>
  <c r="I2767" i="1"/>
  <c r="I2775" i="1"/>
  <c r="I2414" i="1"/>
  <c r="I2422" i="1"/>
  <c r="I2430" i="1"/>
  <c r="I2438" i="1"/>
  <c r="I2446" i="1"/>
  <c r="I2454" i="1"/>
  <c r="I2462" i="1"/>
  <c r="I2470" i="1"/>
  <c r="I2478" i="1"/>
  <c r="I2486" i="1"/>
  <c r="I2494" i="1"/>
  <c r="I2502" i="1"/>
  <c r="I2510" i="1"/>
  <c r="I2518" i="1"/>
  <c r="I2526" i="1"/>
  <c r="I2534" i="1"/>
  <c r="I2542" i="1"/>
  <c r="I2550" i="1"/>
  <c r="I2558" i="1"/>
  <c r="I2566" i="1"/>
  <c r="I2574" i="1"/>
  <c r="I2582" i="1"/>
  <c r="I2590" i="1"/>
  <c r="I2598" i="1"/>
  <c r="I2606" i="1"/>
  <c r="I2614" i="1"/>
  <c r="I2622" i="1"/>
  <c r="I2630" i="1"/>
  <c r="I2638" i="1"/>
  <c r="I2648" i="1"/>
  <c r="I2656" i="1"/>
  <c r="I2664" i="1"/>
  <c r="I2672" i="1"/>
  <c r="I2680" i="1"/>
  <c r="I2688" i="1"/>
  <c r="I2696" i="1"/>
  <c r="I2704" i="1"/>
  <c r="I2712" i="1"/>
  <c r="I2720" i="1"/>
  <c r="I2728" i="1"/>
  <c r="I2736" i="1"/>
  <c r="I2744" i="1"/>
  <c r="I2752" i="1"/>
  <c r="I2760" i="1"/>
  <c r="I2768" i="1"/>
  <c r="I2776" i="1"/>
  <c r="I2783" i="1"/>
  <c r="I2791" i="1"/>
  <c r="I2799" i="1"/>
  <c r="I2807" i="1"/>
  <c r="I2815" i="1"/>
  <c r="I2823" i="1"/>
  <c r="I2831" i="1"/>
  <c r="I2839" i="1"/>
  <c r="I2847" i="1"/>
  <c r="I2855" i="1"/>
  <c r="I2863" i="1"/>
  <c r="I2871" i="1"/>
  <c r="I2879" i="1"/>
  <c r="I2887" i="1"/>
  <c r="I2895" i="1"/>
  <c r="I2903" i="1"/>
  <c r="I2911" i="1"/>
  <c r="I2784" i="1"/>
  <c r="I2792" i="1"/>
  <c r="I2800" i="1"/>
  <c r="I2808" i="1"/>
  <c r="I2816" i="1"/>
  <c r="I2824" i="1"/>
  <c r="I2832" i="1"/>
  <c r="I2840" i="1"/>
  <c r="I2848" i="1"/>
  <c r="I2856" i="1"/>
  <c r="I2864" i="1"/>
  <c r="I2872" i="1"/>
  <c r="I2880" i="1"/>
  <c r="I2888" i="1"/>
  <c r="I2896" i="1"/>
  <c r="I2904" i="1"/>
  <c r="I2912" i="1"/>
  <c r="I2785" i="1"/>
  <c r="I2793" i="1"/>
  <c r="I2801" i="1"/>
  <c r="I2809" i="1"/>
  <c r="I2817" i="1"/>
  <c r="I2825" i="1"/>
  <c r="I2833" i="1"/>
  <c r="I2841" i="1"/>
  <c r="I2849" i="1"/>
  <c r="I2857" i="1"/>
  <c r="I2865" i="1"/>
  <c r="I2873" i="1"/>
  <c r="I2881" i="1"/>
  <c r="I2889" i="1"/>
  <c r="I2897" i="1"/>
  <c r="I2905" i="1"/>
  <c r="I2913" i="1"/>
  <c r="I2778" i="1"/>
  <c r="I2786" i="1"/>
  <c r="I2794" i="1"/>
  <c r="I2802" i="1"/>
  <c r="I2810" i="1"/>
  <c r="I2818" i="1"/>
  <c r="I2826" i="1"/>
  <c r="I2834" i="1"/>
  <c r="I2842" i="1"/>
  <c r="I2850" i="1"/>
  <c r="I2858" i="1"/>
  <c r="I2866" i="1"/>
  <c r="I2874" i="1"/>
  <c r="I2882" i="1"/>
  <c r="I2890" i="1"/>
  <c r="I2898" i="1"/>
  <c r="I2906" i="1"/>
  <c r="I2914" i="1"/>
  <c r="I2779" i="1"/>
  <c r="I2787" i="1"/>
  <c r="I2795" i="1"/>
  <c r="I2803" i="1"/>
  <c r="I2811" i="1"/>
  <c r="I2819" i="1"/>
  <c r="I2827" i="1"/>
  <c r="I2835" i="1"/>
  <c r="I2843" i="1"/>
  <c r="I2851" i="1"/>
  <c r="I2859" i="1"/>
  <c r="I2867" i="1"/>
  <c r="I2875" i="1"/>
  <c r="I2883" i="1"/>
  <c r="I2891" i="1"/>
  <c r="I2899" i="1"/>
  <c r="I2907" i="1"/>
  <c r="I2915" i="1"/>
  <c r="I2780" i="1"/>
  <c r="I2788" i="1"/>
  <c r="I2796" i="1"/>
  <c r="I2804" i="1"/>
  <c r="I2812" i="1"/>
  <c r="I2820" i="1"/>
  <c r="I2828" i="1"/>
  <c r="I2836" i="1"/>
  <c r="I2844" i="1"/>
  <c r="I2852" i="1"/>
  <c r="I2860" i="1"/>
  <c r="I2868" i="1"/>
  <c r="I2876" i="1"/>
  <c r="I2884" i="1"/>
  <c r="I2892" i="1"/>
  <c r="I2900" i="1"/>
  <c r="I2908" i="1"/>
  <c r="I2916" i="1"/>
  <c r="I2781" i="1"/>
  <c r="I2789" i="1"/>
  <c r="I2797" i="1"/>
  <c r="I2805" i="1"/>
  <c r="I2813" i="1"/>
  <c r="I2821" i="1"/>
  <c r="I2829" i="1"/>
  <c r="I2837" i="1"/>
  <c r="I2845" i="1"/>
  <c r="I2853" i="1"/>
  <c r="I2861" i="1"/>
  <c r="I2869" i="1"/>
  <c r="I2877" i="1"/>
  <c r="I2885" i="1"/>
  <c r="I2893" i="1"/>
  <c r="I2901" i="1"/>
  <c r="I2909" i="1"/>
  <c r="I2917" i="1"/>
  <c r="I2782" i="1"/>
  <c r="I2790" i="1"/>
  <c r="I2798" i="1"/>
  <c r="I2806" i="1"/>
  <c r="I2814" i="1"/>
  <c r="I2822" i="1"/>
  <c r="I2830" i="1"/>
  <c r="I2838" i="1"/>
  <c r="I2846" i="1"/>
  <c r="I2854" i="1"/>
  <c r="I2862" i="1"/>
  <c r="I2870" i="1"/>
  <c r="I2878" i="1"/>
  <c r="I2886" i="1"/>
  <c r="I2894" i="1"/>
  <c r="I2902" i="1"/>
  <c r="I2910" i="1"/>
  <c r="I2923" i="1"/>
  <c r="I2931" i="1"/>
  <c r="I2939" i="1"/>
  <c r="I2947" i="1"/>
  <c r="I2955" i="1"/>
  <c r="I2963" i="1"/>
  <c r="I2971" i="1"/>
  <c r="I2979" i="1"/>
  <c r="I2987" i="1"/>
  <c r="I2995" i="1"/>
  <c r="I3003" i="1"/>
  <c r="I3011" i="1"/>
  <c r="I3019" i="1"/>
  <c r="I3027" i="1"/>
  <c r="I3035" i="1"/>
  <c r="I3043" i="1"/>
  <c r="I3051" i="1"/>
  <c r="I2924" i="1"/>
  <c r="I2932" i="1"/>
  <c r="I2940" i="1"/>
  <c r="I2948" i="1"/>
  <c r="I2956" i="1"/>
  <c r="I2964" i="1"/>
  <c r="I2972" i="1"/>
  <c r="I2980" i="1"/>
  <c r="I2988" i="1"/>
  <c r="I2996" i="1"/>
  <c r="I3004" i="1"/>
  <c r="I3012" i="1"/>
  <c r="I3020" i="1"/>
  <c r="I3028" i="1"/>
  <c r="I3036" i="1"/>
  <c r="I3044" i="1"/>
  <c r="I3052" i="1"/>
  <c r="I2925" i="1"/>
  <c r="I2933" i="1"/>
  <c r="I2941" i="1"/>
  <c r="I2949" i="1"/>
  <c r="I2957" i="1"/>
  <c r="I2965" i="1"/>
  <c r="I2973" i="1"/>
  <c r="I2981" i="1"/>
  <c r="I2989" i="1"/>
  <c r="I2997" i="1"/>
  <c r="I3005" i="1"/>
  <c r="I3013" i="1"/>
  <c r="I3021" i="1"/>
  <c r="I3029" i="1"/>
  <c r="I3037" i="1"/>
  <c r="I3045" i="1"/>
  <c r="I2918" i="1"/>
  <c r="I2926" i="1"/>
  <c r="I2934" i="1"/>
  <c r="I2942" i="1"/>
  <c r="I2950" i="1"/>
  <c r="I2958" i="1"/>
  <c r="I2966" i="1"/>
  <c r="I2974" i="1"/>
  <c r="I2982" i="1"/>
  <c r="I2990" i="1"/>
  <c r="I2998" i="1"/>
  <c r="I3006" i="1"/>
  <c r="I3014" i="1"/>
  <c r="I3022" i="1"/>
  <c r="I3030" i="1"/>
  <c r="I3038" i="1"/>
  <c r="I3046" i="1"/>
  <c r="I2919" i="1"/>
  <c r="I2927" i="1"/>
  <c r="I2935" i="1"/>
  <c r="I2943" i="1"/>
  <c r="I2951" i="1"/>
  <c r="I2959" i="1"/>
  <c r="I2967" i="1"/>
  <c r="I2975" i="1"/>
  <c r="I2983" i="1"/>
  <c r="I2991" i="1"/>
  <c r="I2999" i="1"/>
  <c r="I3007" i="1"/>
  <c r="I3015" i="1"/>
  <c r="I3023" i="1"/>
  <c r="I3031" i="1"/>
  <c r="I3039" i="1"/>
  <c r="I3047" i="1"/>
  <c r="I2920" i="1"/>
  <c r="I2928" i="1"/>
  <c r="I2936" i="1"/>
  <c r="I2944" i="1"/>
  <c r="I2952" i="1"/>
  <c r="I2960" i="1"/>
  <c r="I2968" i="1"/>
  <c r="I2976" i="1"/>
  <c r="I2984" i="1"/>
  <c r="I2992" i="1"/>
  <c r="I3000" i="1"/>
  <c r="I3008" i="1"/>
  <c r="I3016" i="1"/>
  <c r="I3024" i="1"/>
  <c r="I3032" i="1"/>
  <c r="I3040" i="1"/>
  <c r="I3048" i="1"/>
  <c r="I2921" i="1"/>
  <c r="I2929" i="1"/>
  <c r="I2937" i="1"/>
  <c r="I2945" i="1"/>
  <c r="I2953" i="1"/>
  <c r="I2961" i="1"/>
  <c r="I2969" i="1"/>
  <c r="I2977" i="1"/>
  <c r="I2985" i="1"/>
  <c r="I2993" i="1"/>
  <c r="I3001" i="1"/>
  <c r="I3009" i="1"/>
  <c r="I3017" i="1"/>
  <c r="I3025" i="1"/>
  <c r="I3033" i="1"/>
  <c r="I3041" i="1"/>
  <c r="I3049" i="1"/>
  <c r="I2922" i="1"/>
  <c r="I2930" i="1"/>
  <c r="I2938" i="1"/>
  <c r="I2946" i="1"/>
  <c r="I2954" i="1"/>
  <c r="I2962" i="1"/>
  <c r="I2970" i="1"/>
  <c r="I2978" i="1"/>
  <c r="I2986" i="1"/>
  <c r="I2994" i="1"/>
  <c r="I3002" i="1"/>
  <c r="I3010" i="1"/>
  <c r="I3018" i="1"/>
  <c r="I3026" i="1"/>
  <c r="I3034" i="1"/>
  <c r="I3042" i="1"/>
  <c r="I3050" i="1"/>
  <c r="I3053" i="1"/>
  <c r="I3061" i="1"/>
  <c r="I3069" i="1"/>
  <c r="I3077" i="1"/>
  <c r="I3085" i="1"/>
  <c r="I3093" i="1"/>
  <c r="I3101" i="1"/>
  <c r="I3109" i="1"/>
  <c r="I3117" i="1"/>
  <c r="I3125" i="1"/>
  <c r="I3133" i="1"/>
  <c r="I3141" i="1"/>
  <c r="I3149" i="1"/>
  <c r="I3157" i="1"/>
  <c r="I3165" i="1"/>
  <c r="I3173" i="1"/>
  <c r="I3181" i="1"/>
  <c r="I3196" i="1"/>
  <c r="I3204" i="1"/>
  <c r="I3212" i="1"/>
  <c r="I3220" i="1"/>
  <c r="I3228" i="1"/>
  <c r="I3236" i="1"/>
  <c r="I3244" i="1"/>
  <c r="I3252" i="1"/>
  <c r="I3260" i="1"/>
  <c r="I3268" i="1"/>
  <c r="I3276" i="1"/>
  <c r="I3284" i="1"/>
  <c r="I3292" i="1"/>
  <c r="I3300" i="1"/>
  <c r="I3308" i="1"/>
  <c r="I3316" i="1"/>
  <c r="I3054" i="1"/>
  <c r="I3062" i="1"/>
  <c r="I3070" i="1"/>
  <c r="I3078" i="1"/>
  <c r="I3086" i="1"/>
  <c r="I3094" i="1"/>
  <c r="I3102" i="1"/>
  <c r="I3110" i="1"/>
  <c r="I3118" i="1"/>
  <c r="I3126" i="1"/>
  <c r="I3134" i="1"/>
  <c r="I3142" i="1"/>
  <c r="I3150" i="1"/>
  <c r="I3158" i="1"/>
  <c r="I3166" i="1"/>
  <c r="I3174" i="1"/>
  <c r="I3182" i="1"/>
  <c r="I3189" i="1"/>
  <c r="I3197" i="1"/>
  <c r="I3205" i="1"/>
  <c r="I3213" i="1"/>
  <c r="I3221" i="1"/>
  <c r="I3229" i="1"/>
  <c r="I3237" i="1"/>
  <c r="I3245" i="1"/>
  <c r="I3253" i="1"/>
  <c r="I3261" i="1"/>
  <c r="I3269" i="1"/>
  <c r="I3277" i="1"/>
  <c r="I3285" i="1"/>
  <c r="I3293" i="1"/>
  <c r="I3301" i="1"/>
  <c r="I3309" i="1"/>
  <c r="I3317" i="1"/>
  <c r="I3055" i="1"/>
  <c r="I3063" i="1"/>
  <c r="I3071" i="1"/>
  <c r="I3079" i="1"/>
  <c r="I3087" i="1"/>
  <c r="I3095" i="1"/>
  <c r="I3103" i="1"/>
  <c r="I3111" i="1"/>
  <c r="I3119" i="1"/>
  <c r="I3127" i="1"/>
  <c r="I3135" i="1"/>
  <c r="I3143" i="1"/>
  <c r="I3151" i="1"/>
  <c r="I3159" i="1"/>
  <c r="I3167" i="1"/>
  <c r="I3175" i="1"/>
  <c r="I3183" i="1"/>
  <c r="I3056" i="1"/>
  <c r="I3064" i="1"/>
  <c r="I3072" i="1"/>
  <c r="I3080" i="1"/>
  <c r="I3088" i="1"/>
  <c r="I3096" i="1"/>
  <c r="I3104" i="1"/>
  <c r="I3112" i="1"/>
  <c r="I3120" i="1"/>
  <c r="I3128" i="1"/>
  <c r="I3136" i="1"/>
  <c r="I3144" i="1"/>
  <c r="I3152" i="1"/>
  <c r="I3160" i="1"/>
  <c r="I3168" i="1"/>
  <c r="I3176" i="1"/>
  <c r="I3184" i="1"/>
  <c r="I3191" i="1"/>
  <c r="I3199" i="1"/>
  <c r="I3207" i="1"/>
  <c r="I3215" i="1"/>
  <c r="I3223" i="1"/>
  <c r="I3231" i="1"/>
  <c r="I3239" i="1"/>
  <c r="I3247" i="1"/>
  <c r="I3255" i="1"/>
  <c r="I3263" i="1"/>
  <c r="I3271" i="1"/>
  <c r="I3279" i="1"/>
  <c r="I3287" i="1"/>
  <c r="I3295" i="1"/>
  <c r="I3303" i="1"/>
  <c r="I3311" i="1"/>
  <c r="I3319" i="1"/>
  <c r="I3057" i="1"/>
  <c r="I3065" i="1"/>
  <c r="I3073" i="1"/>
  <c r="I3081" i="1"/>
  <c r="I3089" i="1"/>
  <c r="I3097" i="1"/>
  <c r="I3105" i="1"/>
  <c r="I3113" i="1"/>
  <c r="I3121" i="1"/>
  <c r="I3129" i="1"/>
  <c r="I3137" i="1"/>
  <c r="I3145" i="1"/>
  <c r="I3153" i="1"/>
  <c r="I3161" i="1"/>
  <c r="I3169" i="1"/>
  <c r="I3177" i="1"/>
  <c r="I3185" i="1"/>
  <c r="I3192" i="1"/>
  <c r="I3200" i="1"/>
  <c r="I3208" i="1"/>
  <c r="I3216" i="1"/>
  <c r="I3224" i="1"/>
  <c r="I3232" i="1"/>
  <c r="I3240" i="1"/>
  <c r="I3248" i="1"/>
  <c r="I3256" i="1"/>
  <c r="I3264" i="1"/>
  <c r="I3272" i="1"/>
  <c r="I3280" i="1"/>
  <c r="I3288" i="1"/>
  <c r="I3296" i="1"/>
  <c r="I3304" i="1"/>
  <c r="I3312" i="1"/>
  <c r="I3320" i="1"/>
  <c r="I3058" i="1"/>
  <c r="I3066" i="1"/>
  <c r="I3074" i="1"/>
  <c r="I3082" i="1"/>
  <c r="I3090" i="1"/>
  <c r="I3098" i="1"/>
  <c r="I3106" i="1"/>
  <c r="I3114" i="1"/>
  <c r="I3122" i="1"/>
  <c r="I3130" i="1"/>
  <c r="I3138" i="1"/>
  <c r="I3146" i="1"/>
  <c r="I3154" i="1"/>
  <c r="I3162" i="1"/>
  <c r="I3170" i="1"/>
  <c r="I3178" i="1"/>
  <c r="I3186" i="1"/>
  <c r="I3193" i="1"/>
  <c r="I3201" i="1"/>
  <c r="I3209" i="1"/>
  <c r="I3217" i="1"/>
  <c r="I3225" i="1"/>
  <c r="I3233" i="1"/>
  <c r="I3241" i="1"/>
  <c r="I3249" i="1"/>
  <c r="I3257" i="1"/>
  <c r="I3265" i="1"/>
  <c r="I3273" i="1"/>
  <c r="I3281" i="1"/>
  <c r="I3289" i="1"/>
  <c r="I3297" i="1"/>
  <c r="I3305" i="1"/>
  <c r="I3313" i="1"/>
  <c r="I3321" i="1"/>
  <c r="I3059" i="1"/>
  <c r="I3067" i="1"/>
  <c r="I3075" i="1"/>
  <c r="I3083" i="1"/>
  <c r="I3091" i="1"/>
  <c r="I3099" i="1"/>
  <c r="I3107" i="1"/>
  <c r="I3115" i="1"/>
  <c r="I3123" i="1"/>
  <c r="I3131" i="1"/>
  <c r="I3139" i="1"/>
  <c r="I3147" i="1"/>
  <c r="I3155" i="1"/>
  <c r="I3163" i="1"/>
  <c r="I3171" i="1"/>
  <c r="I3179" i="1"/>
  <c r="I3187" i="1"/>
  <c r="I3194" i="1"/>
  <c r="I3202" i="1"/>
  <c r="I3210" i="1"/>
  <c r="I3218" i="1"/>
  <c r="I3226" i="1"/>
  <c r="I3234" i="1"/>
  <c r="I3242" i="1"/>
  <c r="I3250" i="1"/>
  <c r="I3258" i="1"/>
  <c r="I3266" i="1"/>
  <c r="I3274" i="1"/>
  <c r="I3282" i="1"/>
  <c r="I3290" i="1"/>
  <c r="I3298" i="1"/>
  <c r="I3306" i="1"/>
  <c r="I3314" i="1"/>
  <c r="I3322" i="1"/>
  <c r="I3060" i="1"/>
  <c r="I3068" i="1"/>
  <c r="I3076" i="1"/>
  <c r="I3084" i="1"/>
  <c r="I3092" i="1"/>
  <c r="I3100" i="1"/>
  <c r="I3108" i="1"/>
  <c r="I3116" i="1"/>
  <c r="I3124" i="1"/>
  <c r="I3132" i="1"/>
  <c r="I3140" i="1"/>
  <c r="I3148" i="1"/>
  <c r="I3156" i="1"/>
  <c r="I3164" i="1"/>
  <c r="I3172" i="1"/>
  <c r="I3180" i="1"/>
  <c r="I3188" i="1"/>
  <c r="I3195" i="1"/>
  <c r="I3203" i="1"/>
  <c r="I3211" i="1"/>
  <c r="I3219" i="1"/>
  <c r="I3227" i="1"/>
  <c r="I3235" i="1"/>
  <c r="I3243" i="1"/>
  <c r="I3251" i="1"/>
  <c r="I3259" i="1"/>
  <c r="I3267" i="1"/>
  <c r="I3275" i="1"/>
  <c r="I3283" i="1"/>
  <c r="I3291" i="1"/>
  <c r="I3299" i="1"/>
  <c r="I3307" i="1"/>
  <c r="I3315" i="1"/>
  <c r="I3323" i="1"/>
  <c r="I3222" i="1"/>
  <c r="I3286" i="1"/>
  <c r="I3327" i="1"/>
  <c r="I3335" i="1"/>
  <c r="I3343" i="1"/>
  <c r="I3351" i="1"/>
  <c r="I3359" i="1"/>
  <c r="I3367" i="1"/>
  <c r="I3375" i="1"/>
  <c r="I3383" i="1"/>
  <c r="I3391" i="1"/>
  <c r="I3399" i="1"/>
  <c r="I3407" i="1"/>
  <c r="I3415" i="1"/>
  <c r="I3423" i="1"/>
  <c r="I3431" i="1"/>
  <c r="I3439" i="1"/>
  <c r="I3447" i="1"/>
  <c r="I3455" i="1"/>
  <c r="I3230" i="1"/>
  <c r="I3294" i="1"/>
  <c r="I3328" i="1"/>
  <c r="I3336" i="1"/>
  <c r="I3344" i="1"/>
  <c r="I3352" i="1"/>
  <c r="I3360" i="1"/>
  <c r="I3368" i="1"/>
  <c r="I3376" i="1"/>
  <c r="I3384" i="1"/>
  <c r="I3392" i="1"/>
  <c r="I3400" i="1"/>
  <c r="I3408" i="1"/>
  <c r="I3416" i="1"/>
  <c r="I3424" i="1"/>
  <c r="I3432" i="1"/>
  <c r="I3440" i="1"/>
  <c r="I3448" i="1"/>
  <c r="I3456" i="1"/>
  <c r="I3238" i="1"/>
  <c r="I3302" i="1"/>
  <c r="I3329" i="1"/>
  <c r="I3337" i="1"/>
  <c r="I3345" i="1"/>
  <c r="I3353" i="1"/>
  <c r="I3361" i="1"/>
  <c r="I3369" i="1"/>
  <c r="I3377" i="1"/>
  <c r="I3385" i="1"/>
  <c r="I3393" i="1"/>
  <c r="I3401" i="1"/>
  <c r="I3409" i="1"/>
  <c r="I3417" i="1"/>
  <c r="I3425" i="1"/>
  <c r="I3433" i="1"/>
  <c r="I3441" i="1"/>
  <c r="I3449" i="1"/>
  <c r="I3457" i="1"/>
  <c r="I3246" i="1"/>
  <c r="I3310" i="1"/>
  <c r="I3330" i="1"/>
  <c r="I3338" i="1"/>
  <c r="I3346" i="1"/>
  <c r="I3354" i="1"/>
  <c r="I3362" i="1"/>
  <c r="I3370" i="1"/>
  <c r="I3378" i="1"/>
  <c r="I3386" i="1"/>
  <c r="I3394" i="1"/>
  <c r="I3402" i="1"/>
  <c r="I3410" i="1"/>
  <c r="I3418" i="1"/>
  <c r="I3426" i="1"/>
  <c r="I3434" i="1"/>
  <c r="I3442" i="1"/>
  <c r="I3450" i="1"/>
  <c r="I3458" i="1"/>
  <c r="I3190" i="1"/>
  <c r="I3254" i="1"/>
  <c r="I3318" i="1"/>
  <c r="I3331" i="1"/>
  <c r="I3339" i="1"/>
  <c r="I3347" i="1"/>
  <c r="I3355" i="1"/>
  <c r="I3363" i="1"/>
  <c r="I3371" i="1"/>
  <c r="I3379" i="1"/>
  <c r="I3387" i="1"/>
  <c r="I3395" i="1"/>
  <c r="I3403" i="1"/>
  <c r="I3411" i="1"/>
  <c r="I3419" i="1"/>
  <c r="I3427" i="1"/>
  <c r="I3435" i="1"/>
  <c r="I3443" i="1"/>
  <c r="I3451" i="1"/>
  <c r="I3198" i="1"/>
  <c r="I3262" i="1"/>
  <c r="I3324" i="1"/>
  <c r="I3332" i="1"/>
  <c r="I3340" i="1"/>
  <c r="I3348" i="1"/>
  <c r="I3356" i="1"/>
  <c r="I3364" i="1"/>
  <c r="I3372" i="1"/>
  <c r="I3380" i="1"/>
  <c r="I3388" i="1"/>
  <c r="I3396" i="1"/>
  <c r="I3404" i="1"/>
  <c r="I3412" i="1"/>
  <c r="I3420" i="1"/>
  <c r="I3428" i="1"/>
  <c r="I3436" i="1"/>
  <c r="I3444" i="1"/>
  <c r="I3452" i="1"/>
  <c r="I3206" i="1"/>
  <c r="I3270" i="1"/>
  <c r="I3325" i="1"/>
  <c r="I3333" i="1"/>
  <c r="I3341" i="1"/>
  <c r="I3349" i="1"/>
  <c r="I3357" i="1"/>
  <c r="I3365" i="1"/>
  <c r="I3373" i="1"/>
  <c r="I3381" i="1"/>
  <c r="I3389" i="1"/>
  <c r="I3397" i="1"/>
  <c r="I3405" i="1"/>
  <c r="I3413" i="1"/>
  <c r="I3421" i="1"/>
  <c r="I3429" i="1"/>
  <c r="I3437" i="1"/>
  <c r="I3445" i="1"/>
  <c r="I3453" i="1"/>
  <c r="I3214" i="1"/>
  <c r="I3278" i="1"/>
  <c r="I3326" i="1"/>
  <c r="I3334" i="1"/>
  <c r="I3342" i="1"/>
  <c r="I3350" i="1"/>
  <c r="I3358" i="1"/>
  <c r="I3366" i="1"/>
  <c r="I3374" i="1"/>
  <c r="I3382" i="1"/>
  <c r="I3390" i="1"/>
  <c r="I3398" i="1"/>
  <c r="I3406" i="1"/>
  <c r="I3414" i="1"/>
  <c r="I3422" i="1"/>
  <c r="I3430" i="1"/>
  <c r="I3438" i="1"/>
  <c r="I3446" i="1"/>
  <c r="I3454" i="1"/>
  <c r="I3459" i="1"/>
  <c r="I3467" i="1"/>
  <c r="I3475" i="1"/>
  <c r="I3483" i="1"/>
  <c r="I3491" i="1"/>
  <c r="I3499" i="1"/>
  <c r="I3507" i="1"/>
  <c r="I3515" i="1"/>
  <c r="I3523" i="1"/>
  <c r="I3531" i="1"/>
  <c r="I3539" i="1"/>
  <c r="I3547" i="1"/>
  <c r="I3555" i="1"/>
  <c r="I3563" i="1"/>
  <c r="I3571" i="1"/>
  <c r="I3579" i="1"/>
  <c r="I3587" i="1"/>
  <c r="I3597" i="1"/>
  <c r="I3605" i="1"/>
  <c r="I3613" i="1"/>
  <c r="I3621" i="1"/>
  <c r="I3629" i="1"/>
  <c r="I3637" i="1"/>
  <c r="I3645" i="1"/>
  <c r="I3653" i="1"/>
  <c r="I3661" i="1"/>
  <c r="I3669" i="1"/>
  <c r="I3677" i="1"/>
  <c r="I3685" i="1"/>
  <c r="I3693" i="1"/>
  <c r="I3701" i="1"/>
  <c r="I3709" i="1"/>
  <c r="I3717" i="1"/>
  <c r="I3725" i="1"/>
  <c r="I3460" i="1"/>
  <c r="I3468" i="1"/>
  <c r="I3476" i="1"/>
  <c r="I3484" i="1"/>
  <c r="I3492" i="1"/>
  <c r="I3500" i="1"/>
  <c r="I3508" i="1"/>
  <c r="I3516" i="1"/>
  <c r="I3524" i="1"/>
  <c r="I3532" i="1"/>
  <c r="I3540" i="1"/>
  <c r="I3548" i="1"/>
  <c r="I3556" i="1"/>
  <c r="I3564" i="1"/>
  <c r="I3572" i="1"/>
  <c r="I3580" i="1"/>
  <c r="I3588" i="1"/>
  <c r="I3598" i="1"/>
  <c r="I3606" i="1"/>
  <c r="I3614" i="1"/>
  <c r="I3622" i="1"/>
  <c r="I3630" i="1"/>
  <c r="I3638" i="1"/>
  <c r="I3646" i="1"/>
  <c r="I3654" i="1"/>
  <c r="I3662" i="1"/>
  <c r="I3670" i="1"/>
  <c r="I3678" i="1"/>
  <c r="I3686" i="1"/>
  <c r="I3694" i="1"/>
  <c r="I3702" i="1"/>
  <c r="I3710" i="1"/>
  <c r="I3718" i="1"/>
  <c r="I3726" i="1"/>
  <c r="I3461" i="1"/>
  <c r="I3469" i="1"/>
  <c r="I3477" i="1"/>
  <c r="I3485" i="1"/>
  <c r="I3493" i="1"/>
  <c r="I3501" i="1"/>
  <c r="I3509" i="1"/>
  <c r="I3517" i="1"/>
  <c r="I3525" i="1"/>
  <c r="I3533" i="1"/>
  <c r="I3541" i="1"/>
  <c r="I3549" i="1"/>
  <c r="I3557" i="1"/>
  <c r="I3565" i="1"/>
  <c r="I3573" i="1"/>
  <c r="I3581" i="1"/>
  <c r="I3589" i="1"/>
  <c r="I3599" i="1"/>
  <c r="I3607" i="1"/>
  <c r="I3615" i="1"/>
  <c r="I3623" i="1"/>
  <c r="I3631" i="1"/>
  <c r="I3639" i="1"/>
  <c r="I3647" i="1"/>
  <c r="I3655" i="1"/>
  <c r="I3663" i="1"/>
  <c r="I3671" i="1"/>
  <c r="I3679" i="1"/>
  <c r="I3687" i="1"/>
  <c r="I3695" i="1"/>
  <c r="I3703" i="1"/>
  <c r="I3711" i="1"/>
  <c r="I3719" i="1"/>
  <c r="I3727" i="1"/>
  <c r="I3462" i="1"/>
  <c r="I3470" i="1"/>
  <c r="I3478" i="1"/>
  <c r="I3486" i="1"/>
  <c r="I3494" i="1"/>
  <c r="I3502" i="1"/>
  <c r="I3510" i="1"/>
  <c r="I3518" i="1"/>
  <c r="I3526" i="1"/>
  <c r="I3534" i="1"/>
  <c r="I3542" i="1"/>
  <c r="I3550" i="1"/>
  <c r="I3558" i="1"/>
  <c r="I3566" i="1"/>
  <c r="I3574" i="1"/>
  <c r="I3582" i="1"/>
  <c r="I3590" i="1"/>
  <c r="I3600" i="1"/>
  <c r="I3608" i="1"/>
  <c r="I3616" i="1"/>
  <c r="I3624" i="1"/>
  <c r="I3632" i="1"/>
  <c r="I3640" i="1"/>
  <c r="I3648" i="1"/>
  <c r="I3656" i="1"/>
  <c r="I3664" i="1"/>
  <c r="I3672" i="1"/>
  <c r="I3680" i="1"/>
  <c r="I3688" i="1"/>
  <c r="I3696" i="1"/>
  <c r="I3704" i="1"/>
  <c r="I3712" i="1"/>
  <c r="I3720" i="1"/>
  <c r="I3728" i="1"/>
  <c r="I3463" i="1"/>
  <c r="I3471" i="1"/>
  <c r="I3479" i="1"/>
  <c r="I3487" i="1"/>
  <c r="I3495" i="1"/>
  <c r="I3503" i="1"/>
  <c r="I3511" i="1"/>
  <c r="I3519" i="1"/>
  <c r="I3527" i="1"/>
  <c r="I3535" i="1"/>
  <c r="I3543" i="1"/>
  <c r="I3551" i="1"/>
  <c r="I3559" i="1"/>
  <c r="I3567" i="1"/>
  <c r="I3575" i="1"/>
  <c r="I3583" i="1"/>
  <c r="I3591" i="1"/>
  <c r="I3601" i="1"/>
  <c r="I3609" i="1"/>
  <c r="I3617" i="1"/>
  <c r="I3625" i="1"/>
  <c r="I3633" i="1"/>
  <c r="I3641" i="1"/>
  <c r="I3649" i="1"/>
  <c r="I3657" i="1"/>
  <c r="I3665" i="1"/>
  <c r="I3673" i="1"/>
  <c r="I3681" i="1"/>
  <c r="I3689" i="1"/>
  <c r="I3697" i="1"/>
  <c r="I3705" i="1"/>
  <c r="I3713" i="1"/>
  <c r="I3721" i="1"/>
  <c r="I3729" i="1"/>
  <c r="I3464" i="1"/>
  <c r="I3472" i="1"/>
  <c r="I3480" i="1"/>
  <c r="I3488" i="1"/>
  <c r="I3496" i="1"/>
  <c r="I3504" i="1"/>
  <c r="I3512" i="1"/>
  <c r="I3520" i="1"/>
  <c r="I3528" i="1"/>
  <c r="I3536" i="1"/>
  <c r="I3544" i="1"/>
  <c r="I3552" i="1"/>
  <c r="I3560" i="1"/>
  <c r="I3568" i="1"/>
  <c r="I3576" i="1"/>
  <c r="I3584" i="1"/>
  <c r="I3592" i="1"/>
  <c r="I3602" i="1"/>
  <c r="I3610" i="1"/>
  <c r="I3618" i="1"/>
  <c r="I3626" i="1"/>
  <c r="I3634" i="1"/>
  <c r="I3642" i="1"/>
  <c r="I3650" i="1"/>
  <c r="I3658" i="1"/>
  <c r="I3666" i="1"/>
  <c r="I3674" i="1"/>
  <c r="I3682" i="1"/>
  <c r="I3690" i="1"/>
  <c r="I3698" i="1"/>
  <c r="I3706" i="1"/>
  <c r="I3714" i="1"/>
  <c r="I3722" i="1"/>
  <c r="I3465" i="1"/>
  <c r="I3473" i="1"/>
  <c r="I3481" i="1"/>
  <c r="I3489" i="1"/>
  <c r="I3497" i="1"/>
  <c r="I3505" i="1"/>
  <c r="I3513" i="1"/>
  <c r="I3521" i="1"/>
  <c r="I3529" i="1"/>
  <c r="I3537" i="1"/>
  <c r="I3545" i="1"/>
  <c r="I3553" i="1"/>
  <c r="I3561" i="1"/>
  <c r="I3569" i="1"/>
  <c r="I3577" i="1"/>
  <c r="I3585" i="1"/>
  <c r="I3593" i="1"/>
  <c r="I3595" i="1"/>
  <c r="I3603" i="1"/>
  <c r="I3611" i="1"/>
  <c r="I3619" i="1"/>
  <c r="I3627" i="1"/>
  <c r="I3635" i="1"/>
  <c r="I3643" i="1"/>
  <c r="I3651" i="1"/>
  <c r="I3659" i="1"/>
  <c r="I3667" i="1"/>
  <c r="I3675" i="1"/>
  <c r="I3683" i="1"/>
  <c r="I3691" i="1"/>
  <c r="I3699" i="1"/>
  <c r="I3707" i="1"/>
  <c r="I3715" i="1"/>
  <c r="I3723" i="1"/>
  <c r="I3466" i="1"/>
  <c r="I3474" i="1"/>
  <c r="I3482" i="1"/>
  <c r="I3490" i="1"/>
  <c r="I3498" i="1"/>
  <c r="I3506" i="1"/>
  <c r="I3514" i="1"/>
  <c r="I3522" i="1"/>
  <c r="I3530" i="1"/>
  <c r="I3538" i="1"/>
  <c r="I3546" i="1"/>
  <c r="I3554" i="1"/>
  <c r="I3562" i="1"/>
  <c r="I3570" i="1"/>
  <c r="I3578" i="1"/>
  <c r="I3586" i="1"/>
  <c r="I3594" i="1"/>
  <c r="I3596" i="1"/>
  <c r="I3604" i="1"/>
  <c r="I3612" i="1"/>
  <c r="I3620" i="1"/>
  <c r="I3628" i="1"/>
  <c r="I3636" i="1"/>
  <c r="I3644" i="1"/>
  <c r="I3652" i="1"/>
  <c r="I3660" i="1"/>
  <c r="I3668" i="1"/>
  <c r="I3676" i="1"/>
  <c r="I3684" i="1"/>
  <c r="I3692" i="1"/>
  <c r="I3700" i="1"/>
  <c r="I3708" i="1"/>
  <c r="I3716" i="1"/>
  <c r="I3724" i="1"/>
  <c r="I4701" i="1"/>
  <c r="I4709" i="1"/>
  <c r="I4717" i="1"/>
  <c r="I4702" i="1"/>
  <c r="I4710" i="1"/>
  <c r="I4718" i="1"/>
  <c r="I4703" i="1"/>
  <c r="I4711" i="1"/>
  <c r="I4719" i="1"/>
  <c r="I4704" i="1"/>
  <c r="I4712" i="1"/>
  <c r="I4720" i="1"/>
  <c r="I4697" i="1"/>
  <c r="I4705" i="1"/>
  <c r="I4713" i="1"/>
  <c r="I4721" i="1"/>
  <c r="I4698" i="1"/>
  <c r="I4706" i="1"/>
  <c r="I4714" i="1"/>
  <c r="I4722" i="1"/>
  <c r="I4699" i="1"/>
  <c r="I4707" i="1"/>
  <c r="I4715" i="1"/>
  <c r="I4723" i="1"/>
  <c r="I4700" i="1"/>
  <c r="I4708" i="1"/>
  <c r="I4716" i="1"/>
  <c r="I4728" i="1"/>
  <c r="I4736" i="1"/>
  <c r="I4744" i="1"/>
  <c r="I4729" i="1"/>
  <c r="I4737" i="1"/>
  <c r="I4745" i="1"/>
  <c r="I4730" i="1"/>
  <c r="I4738" i="1"/>
  <c r="I4746" i="1"/>
  <c r="I4731" i="1"/>
  <c r="I4739" i="1"/>
  <c r="I4747" i="1"/>
  <c r="I4724" i="1"/>
  <c r="I4732" i="1"/>
  <c r="I4740" i="1"/>
  <c r="I4748" i="1"/>
  <c r="I4725" i="1"/>
  <c r="I4733" i="1"/>
  <c r="I4741" i="1"/>
  <c r="I4749" i="1"/>
  <c r="I4726" i="1"/>
  <c r="I4734" i="1"/>
  <c r="I4742" i="1"/>
  <c r="I4750" i="1"/>
  <c r="I4727" i="1"/>
  <c r="I4735" i="1"/>
  <c r="I4743" i="1"/>
  <c r="I4758" i="1"/>
  <c r="I4766" i="1"/>
  <c r="I4774" i="1"/>
  <c r="I4751" i="1"/>
  <c r="I4759" i="1"/>
  <c r="I4767" i="1"/>
  <c r="I4775" i="1"/>
  <c r="I4752" i="1"/>
  <c r="I4760" i="1"/>
  <c r="I4768" i="1"/>
  <c r="I4776" i="1"/>
  <c r="I4753" i="1"/>
  <c r="I4761" i="1"/>
  <c r="I4769" i="1"/>
  <c r="I4777" i="1"/>
  <c r="I4754" i="1"/>
  <c r="I4762" i="1"/>
  <c r="I4770" i="1"/>
  <c r="I4755" i="1"/>
  <c r="I4763" i="1"/>
  <c r="I4771" i="1"/>
  <c r="I4756" i="1"/>
  <c r="I4764" i="1"/>
  <c r="I4772" i="1"/>
  <c r="I4757" i="1"/>
  <c r="I4765" i="1"/>
  <c r="I4773" i="1"/>
  <c r="I4779" i="1"/>
  <c r="I4787" i="1"/>
  <c r="I4795" i="1"/>
  <c r="I4803" i="1"/>
  <c r="I4780" i="1"/>
  <c r="I4788" i="1"/>
  <c r="I4796" i="1"/>
  <c r="I4804" i="1"/>
  <c r="I4781" i="1"/>
  <c r="I4789" i="1"/>
  <c r="I4797" i="1"/>
  <c r="I4782" i="1"/>
  <c r="I4790" i="1"/>
  <c r="I4798" i="1"/>
  <c r="I4783" i="1"/>
  <c r="I4791" i="1"/>
  <c r="I4799" i="1"/>
  <c r="I4784" i="1"/>
  <c r="I4792" i="1"/>
  <c r="I4800" i="1"/>
  <c r="I4785" i="1"/>
  <c r="I4793" i="1"/>
  <c r="I4801" i="1"/>
  <c r="I4778" i="1"/>
  <c r="I4786" i="1"/>
  <c r="I4794" i="1"/>
  <c r="I4802" i="1"/>
  <c r="I4806" i="1"/>
  <c r="I4814" i="1"/>
  <c r="I4822" i="1"/>
  <c r="I4830" i="1"/>
  <c r="I4833" i="1"/>
  <c r="I4841" i="1"/>
  <c r="I4849" i="1"/>
  <c r="I4857" i="1"/>
  <c r="I4807" i="1"/>
  <c r="I4815" i="1"/>
  <c r="I4823" i="1"/>
  <c r="I4831" i="1"/>
  <c r="I4834" i="1"/>
  <c r="I4842" i="1"/>
  <c r="I4850" i="1"/>
  <c r="I4858" i="1"/>
  <c r="I4808" i="1"/>
  <c r="I4816" i="1"/>
  <c r="I4824" i="1"/>
  <c r="I4835" i="1"/>
  <c r="I4843" i="1"/>
  <c r="I4851" i="1"/>
  <c r="I4809" i="1"/>
  <c r="I4817" i="1"/>
  <c r="I4825" i="1"/>
  <c r="I4836" i="1"/>
  <c r="I4844" i="1"/>
  <c r="I4852" i="1"/>
  <c r="I4810" i="1"/>
  <c r="I4818" i="1"/>
  <c r="I4826" i="1"/>
  <c r="I4837" i="1"/>
  <c r="I4845" i="1"/>
  <c r="I4853" i="1"/>
  <c r="I4811" i="1"/>
  <c r="I4819" i="1"/>
  <c r="I4827" i="1"/>
  <c r="I4838" i="1"/>
  <c r="I4846" i="1"/>
  <c r="I4854" i="1"/>
  <c r="I4812" i="1"/>
  <c r="I4820" i="1"/>
  <c r="I4828" i="1"/>
  <c r="I4839" i="1"/>
  <c r="I4847" i="1"/>
  <c r="I4855" i="1"/>
  <c r="I4805" i="1"/>
  <c r="I4813" i="1"/>
  <c r="I4821" i="1"/>
  <c r="I4829" i="1"/>
  <c r="I4832" i="1"/>
  <c r="I4840" i="1"/>
  <c r="I4848" i="1"/>
  <c r="I4856" i="1"/>
  <c r="I4862" i="1"/>
  <c r="I4870" i="1"/>
  <c r="I4878" i="1"/>
  <c r="I4890" i="1"/>
  <c r="I4898" i="1"/>
  <c r="I4906" i="1"/>
  <c r="I4863" i="1"/>
  <c r="I4871" i="1"/>
  <c r="I4879" i="1"/>
  <c r="I4891" i="1"/>
  <c r="I4899" i="1"/>
  <c r="I4907" i="1"/>
  <c r="I4864" i="1"/>
  <c r="I4872" i="1"/>
  <c r="I4880" i="1"/>
  <c r="I4892" i="1"/>
  <c r="I4900" i="1"/>
  <c r="I4908" i="1"/>
  <c r="I4865" i="1"/>
  <c r="I4873" i="1"/>
  <c r="I4881" i="1"/>
  <c r="I4893" i="1"/>
  <c r="I4901" i="1"/>
  <c r="I4909" i="1"/>
  <c r="I4866" i="1"/>
  <c r="I4874" i="1"/>
  <c r="I4882" i="1"/>
  <c r="I4886" i="1"/>
  <c r="I4894" i="1"/>
  <c r="I4902" i="1"/>
  <c r="I4910" i="1"/>
  <c r="I4859" i="1"/>
  <c r="I4867" i="1"/>
  <c r="I4875" i="1"/>
  <c r="I4883" i="1"/>
  <c r="I4887" i="1"/>
  <c r="I4895" i="1"/>
  <c r="I4903" i="1"/>
  <c r="I4911" i="1"/>
  <c r="I4860" i="1"/>
  <c r="I4868" i="1"/>
  <c r="I4876" i="1"/>
  <c r="I4884" i="1"/>
  <c r="I4888" i="1"/>
  <c r="I4896" i="1"/>
  <c r="I4904" i="1"/>
  <c r="I4912" i="1"/>
  <c r="I4861" i="1"/>
  <c r="I4869" i="1"/>
  <c r="I4877" i="1"/>
  <c r="I4885" i="1"/>
  <c r="I4889" i="1"/>
  <c r="I4897" i="1"/>
  <c r="I4905" i="1"/>
  <c r="I8" i="1"/>
  <c r="I16" i="1"/>
  <c r="I24" i="1"/>
  <c r="I32" i="1"/>
  <c r="I40" i="1"/>
  <c r="I48" i="1"/>
  <c r="I2" i="1"/>
  <c r="I10" i="1"/>
  <c r="I18" i="1"/>
  <c r="I26" i="1"/>
  <c r="I34" i="1"/>
  <c r="I42" i="1"/>
  <c r="I50" i="1"/>
  <c r="I3" i="1"/>
  <c r="I11" i="1"/>
  <c r="I19" i="1"/>
  <c r="I27" i="1"/>
  <c r="I35" i="1"/>
  <c r="I43" i="1"/>
  <c r="I51" i="1"/>
  <c r="I4" i="1"/>
  <c r="I12" i="1"/>
  <c r="I20" i="1"/>
  <c r="I28" i="1"/>
  <c r="I36" i="1"/>
  <c r="I44" i="1"/>
  <c r="I52" i="1"/>
  <c r="I5" i="1"/>
  <c r="I13" i="1"/>
  <c r="I21" i="1"/>
  <c r="I29" i="1"/>
  <c r="I37" i="1"/>
  <c r="I45" i="1"/>
  <c r="I53" i="1"/>
  <c r="I6" i="1"/>
  <c r="I14" i="1"/>
  <c r="I22" i="1"/>
  <c r="I30" i="1"/>
  <c r="I38" i="1"/>
  <c r="I46" i="1"/>
  <c r="I7" i="1"/>
  <c r="I39" i="1"/>
  <c r="I9" i="1"/>
  <c r="I41" i="1"/>
  <c r="I15" i="1"/>
  <c r="I47" i="1"/>
  <c r="I17" i="1"/>
  <c r="I49" i="1"/>
  <c r="I23" i="1"/>
  <c r="I25" i="1"/>
  <c r="I31" i="1"/>
  <c r="I33" i="1"/>
  <c r="I60" i="1"/>
  <c r="I68" i="1"/>
  <c r="I76" i="1"/>
  <c r="I84" i="1"/>
  <c r="I92" i="1"/>
  <c r="I100" i="1"/>
  <c r="I108" i="1"/>
  <c r="I61" i="1"/>
  <c r="I69" i="1"/>
  <c r="I77" i="1"/>
  <c r="I85" i="1"/>
  <c r="I93" i="1"/>
  <c r="I101" i="1"/>
  <c r="I54" i="1"/>
  <c r="I62" i="1"/>
  <c r="I70" i="1"/>
  <c r="I78" i="1"/>
  <c r="I86" i="1"/>
  <c r="I94" i="1"/>
  <c r="I102" i="1"/>
  <c r="I55" i="1"/>
  <c r="I63" i="1"/>
  <c r="I71" i="1"/>
  <c r="I79" i="1"/>
  <c r="I87" i="1"/>
  <c r="I95" i="1"/>
  <c r="I103" i="1"/>
  <c r="I56" i="1"/>
  <c r="I64" i="1"/>
  <c r="I72" i="1"/>
  <c r="I80" i="1"/>
  <c r="I88" i="1"/>
  <c r="I96" i="1"/>
  <c r="I104" i="1"/>
  <c r="I57" i="1"/>
  <c r="I65" i="1"/>
  <c r="I73" i="1"/>
  <c r="I81" i="1"/>
  <c r="I89" i="1"/>
  <c r="I97" i="1"/>
  <c r="I105" i="1"/>
  <c r="I58" i="1"/>
  <c r="I66" i="1"/>
  <c r="I74" i="1"/>
  <c r="I82" i="1"/>
  <c r="I90" i="1"/>
  <c r="I98" i="1"/>
  <c r="I106" i="1"/>
  <c r="I107" i="1"/>
  <c r="I59" i="1"/>
  <c r="I67" i="1"/>
  <c r="I75" i="1"/>
  <c r="I83" i="1"/>
  <c r="I91" i="1"/>
  <c r="I99" i="1"/>
  <c r="I109" i="1"/>
  <c r="I117" i="1"/>
  <c r="I125" i="1"/>
  <c r="I133" i="1"/>
  <c r="I141" i="1"/>
  <c r="I149" i="1"/>
  <c r="I157" i="1"/>
  <c r="I110" i="1"/>
  <c r="I118" i="1"/>
  <c r="I126" i="1"/>
  <c r="I134" i="1"/>
  <c r="I142" i="1"/>
  <c r="I150" i="1"/>
  <c r="I158" i="1"/>
  <c r="I112" i="1"/>
  <c r="I120" i="1"/>
  <c r="I128" i="1"/>
  <c r="I136" i="1"/>
  <c r="I144" i="1"/>
  <c r="I152" i="1"/>
  <c r="I160" i="1"/>
  <c r="I113" i="1"/>
  <c r="I121" i="1"/>
  <c r="I129" i="1"/>
  <c r="I137" i="1"/>
  <c r="I145" i="1"/>
  <c r="I153" i="1"/>
  <c r="I161" i="1"/>
  <c r="I114" i="1"/>
  <c r="I122" i="1"/>
  <c r="I130" i="1"/>
  <c r="I138" i="1"/>
  <c r="I146" i="1"/>
  <c r="I154" i="1"/>
  <c r="I116" i="1"/>
  <c r="I124" i="1"/>
  <c r="I132" i="1"/>
  <c r="I140" i="1"/>
  <c r="I148" i="1"/>
  <c r="I156" i="1"/>
  <c r="I111" i="1"/>
  <c r="I143" i="1"/>
  <c r="I115" i="1"/>
  <c r="I147" i="1"/>
  <c r="I119" i="1"/>
  <c r="I151" i="1"/>
  <c r="I123" i="1"/>
  <c r="I155" i="1"/>
  <c r="I127" i="1"/>
  <c r="I159" i="1"/>
  <c r="I131" i="1"/>
  <c r="I135" i="1"/>
  <c r="I139" i="1"/>
  <c r="I165" i="1"/>
  <c r="I173" i="1"/>
  <c r="I181" i="1"/>
  <c r="I189" i="1"/>
  <c r="I197" i="1"/>
  <c r="I205" i="1"/>
  <c r="I213" i="1"/>
  <c r="I166" i="1"/>
  <c r="I174" i="1"/>
  <c r="I182" i="1"/>
  <c r="I190" i="1"/>
  <c r="I198" i="1"/>
  <c r="I206" i="1"/>
  <c r="I214" i="1"/>
  <c r="I167" i="1"/>
  <c r="I175" i="1"/>
  <c r="I183" i="1"/>
  <c r="I191" i="1"/>
  <c r="I199" i="1"/>
  <c r="I207" i="1"/>
  <c r="I215" i="1"/>
  <c r="I168" i="1"/>
  <c r="I176" i="1"/>
  <c r="I184" i="1"/>
  <c r="I192" i="1"/>
  <c r="I200" i="1"/>
  <c r="I208" i="1"/>
  <c r="I216" i="1"/>
  <c r="I169" i="1"/>
  <c r="I177" i="1"/>
  <c r="I185" i="1"/>
  <c r="I193" i="1"/>
  <c r="I201" i="1"/>
  <c r="I209" i="1"/>
  <c r="I162" i="1"/>
  <c r="I170" i="1"/>
  <c r="I178" i="1"/>
  <c r="I186" i="1"/>
  <c r="I194" i="1"/>
  <c r="I202" i="1"/>
  <c r="I210" i="1"/>
  <c r="I163" i="1"/>
  <c r="I171" i="1"/>
  <c r="I179" i="1"/>
  <c r="I187" i="1"/>
  <c r="I195" i="1"/>
  <c r="I203" i="1"/>
  <c r="I211" i="1"/>
  <c r="I164" i="1"/>
  <c r="I172" i="1"/>
  <c r="I180" i="1"/>
  <c r="I188" i="1"/>
  <c r="I196" i="1"/>
  <c r="I204" i="1"/>
  <c r="I212" i="1"/>
  <c r="I217" i="1"/>
  <c r="I225" i="1"/>
  <c r="I233" i="1"/>
  <c r="I241" i="1"/>
  <c r="I249" i="1"/>
  <c r="I257" i="1"/>
  <c r="I265" i="1"/>
  <c r="I218" i="1"/>
  <c r="I226" i="1"/>
  <c r="I234" i="1"/>
  <c r="I242" i="1"/>
  <c r="I250" i="1"/>
  <c r="I258" i="1"/>
  <c r="I266" i="1"/>
  <c r="I219" i="1"/>
  <c r="I227" i="1"/>
  <c r="I235" i="1"/>
  <c r="I243" i="1"/>
  <c r="I251" i="1"/>
  <c r="I259" i="1"/>
  <c r="I267" i="1"/>
  <c r="I220" i="1"/>
  <c r="I228" i="1"/>
  <c r="I236" i="1"/>
  <c r="I244" i="1"/>
  <c r="I252" i="1"/>
  <c r="I260" i="1"/>
  <c r="I268" i="1"/>
  <c r="I221" i="1"/>
  <c r="I229" i="1"/>
  <c r="I237" i="1"/>
  <c r="I245" i="1"/>
  <c r="I253" i="1"/>
  <c r="I261" i="1"/>
  <c r="I269" i="1"/>
  <c r="I222" i="1"/>
  <c r="I230" i="1"/>
  <c r="I238" i="1"/>
  <c r="I246" i="1"/>
  <c r="I254" i="1"/>
  <c r="I262" i="1"/>
  <c r="I223" i="1"/>
  <c r="I231" i="1"/>
  <c r="I239" i="1"/>
  <c r="I247" i="1"/>
  <c r="I255" i="1"/>
  <c r="I263" i="1"/>
  <c r="I224" i="1"/>
  <c r="I232" i="1"/>
  <c r="I240" i="1"/>
  <c r="I248" i="1"/>
  <c r="I256" i="1"/>
  <c r="I264" i="1"/>
  <c r="I275" i="1"/>
  <c r="I283" i="1"/>
  <c r="I291" i="1"/>
  <c r="I299" i="1"/>
  <c r="I307" i="1"/>
  <c r="I315" i="1"/>
  <c r="I276" i="1"/>
  <c r="I284" i="1"/>
  <c r="I292" i="1"/>
  <c r="I300" i="1"/>
  <c r="I308" i="1"/>
  <c r="I316" i="1"/>
  <c r="I277" i="1"/>
  <c r="I285" i="1"/>
  <c r="I293" i="1"/>
  <c r="I301" i="1"/>
  <c r="I309" i="1"/>
  <c r="I317" i="1"/>
  <c r="I270" i="1"/>
  <c r="I278" i="1"/>
  <c r="I286" i="1"/>
  <c r="I294" i="1"/>
  <c r="I302" i="1"/>
  <c r="I310" i="1"/>
  <c r="I318" i="1"/>
  <c r="I271" i="1"/>
  <c r="I279" i="1"/>
  <c r="I287" i="1"/>
  <c r="I295" i="1"/>
  <c r="I303" i="1"/>
  <c r="I311" i="1"/>
  <c r="I319" i="1"/>
  <c r="I272" i="1"/>
  <c r="I280" i="1"/>
  <c r="I288" i="1"/>
  <c r="I296" i="1"/>
  <c r="I304" i="1"/>
  <c r="I312" i="1"/>
  <c r="I320" i="1"/>
  <c r="I273" i="1"/>
  <c r="I281" i="1"/>
  <c r="I289" i="1"/>
  <c r="I297" i="1"/>
  <c r="I305" i="1"/>
  <c r="I313" i="1"/>
  <c r="I321" i="1"/>
  <c r="I274" i="1"/>
  <c r="I282" i="1"/>
  <c r="I290" i="1"/>
  <c r="I298" i="1"/>
  <c r="I306" i="1"/>
  <c r="I314" i="1"/>
  <c r="I322" i="1"/>
  <c r="I327" i="1"/>
  <c r="I335" i="1"/>
  <c r="I343" i="1"/>
  <c r="I351" i="1"/>
  <c r="I359" i="1"/>
  <c r="I367" i="1"/>
  <c r="I375" i="1"/>
  <c r="I328" i="1"/>
  <c r="I336" i="1"/>
  <c r="I344" i="1"/>
  <c r="I352" i="1"/>
  <c r="I360" i="1"/>
  <c r="I368" i="1"/>
  <c r="I376" i="1"/>
  <c r="I330" i="1"/>
  <c r="I338" i="1"/>
  <c r="I346" i="1"/>
  <c r="I354" i="1"/>
  <c r="I362" i="1"/>
  <c r="I370" i="1"/>
  <c r="I323" i="1"/>
  <c r="I331" i="1"/>
  <c r="I339" i="1"/>
  <c r="I347" i="1"/>
  <c r="I355" i="1"/>
  <c r="I363" i="1"/>
  <c r="I371" i="1"/>
  <c r="I324" i="1"/>
  <c r="I332" i="1"/>
  <c r="I340" i="1"/>
  <c r="I348" i="1"/>
  <c r="I356" i="1"/>
  <c r="I364" i="1"/>
  <c r="I372" i="1"/>
  <c r="I325" i="1"/>
  <c r="I333" i="1"/>
  <c r="I341" i="1"/>
  <c r="I349" i="1"/>
  <c r="I357" i="1"/>
  <c r="I365" i="1"/>
  <c r="I373" i="1"/>
  <c r="I326" i="1"/>
  <c r="I334" i="1"/>
  <c r="I342" i="1"/>
  <c r="I350" i="1"/>
  <c r="I358" i="1"/>
  <c r="I366" i="1"/>
  <c r="I374" i="1"/>
  <c r="I345" i="1"/>
  <c r="I353" i="1"/>
  <c r="I361" i="1"/>
  <c r="I369" i="1"/>
  <c r="I329" i="1"/>
  <c r="I337" i="1"/>
  <c r="I381" i="1"/>
  <c r="I389" i="1"/>
  <c r="I397" i="1"/>
  <c r="I405" i="1"/>
  <c r="I413" i="1"/>
  <c r="I421" i="1"/>
  <c r="I429" i="1"/>
  <c r="I382" i="1"/>
  <c r="I390" i="1"/>
  <c r="I398" i="1"/>
  <c r="I406" i="1"/>
  <c r="I414" i="1"/>
  <c r="I422" i="1"/>
  <c r="I430" i="1"/>
  <c r="I383" i="1"/>
  <c r="I391" i="1"/>
  <c r="I399" i="1"/>
  <c r="I407" i="1"/>
  <c r="I415" i="1"/>
  <c r="I423" i="1"/>
  <c r="I384" i="1"/>
  <c r="I392" i="1"/>
  <c r="I400" i="1"/>
  <c r="I408" i="1"/>
  <c r="I416" i="1"/>
  <c r="I424" i="1"/>
  <c r="I377" i="1"/>
  <c r="I385" i="1"/>
  <c r="I393" i="1"/>
  <c r="I401" i="1"/>
  <c r="I409" i="1"/>
  <c r="I417" i="1"/>
  <c r="I425" i="1"/>
  <c r="I378" i="1"/>
  <c r="I386" i="1"/>
  <c r="I394" i="1"/>
  <c r="I402" i="1"/>
  <c r="I410" i="1"/>
  <c r="I418" i="1"/>
  <c r="I426" i="1"/>
  <c r="I403" i="1"/>
  <c r="I404" i="1"/>
  <c r="I379" i="1"/>
  <c r="I411" i="1"/>
  <c r="I380" i="1"/>
  <c r="I412" i="1"/>
  <c r="I387" i="1"/>
  <c r="I419" i="1"/>
  <c r="I388" i="1"/>
  <c r="I420" i="1"/>
  <c r="I395" i="1"/>
  <c r="I427" i="1"/>
  <c r="I396" i="1"/>
  <c r="I428" i="1"/>
  <c r="B14" i="28"/>
  <c r="AL3" i="30" s="1"/>
  <c r="I3" i="30"/>
  <c r="B35" i="30"/>
  <c r="A36" i="30" s="1"/>
  <c r="B3" i="30"/>
  <c r="A123" i="9"/>
  <c r="A284" i="28"/>
  <c r="A280" i="28"/>
  <c r="C273" i="28"/>
  <c r="A46" i="28"/>
  <c r="A47" i="28"/>
  <c r="A48" i="28"/>
  <c r="A49" i="28"/>
  <c r="A50" i="28"/>
  <c r="A51" i="28"/>
  <c r="A52" i="28"/>
  <c r="A53" i="28"/>
  <c r="A54" i="28"/>
  <c r="A55" i="28"/>
  <c r="A56" i="28"/>
  <c r="A57" i="28"/>
  <c r="A58" i="28"/>
  <c r="A59" i="28"/>
  <c r="A60" i="28"/>
  <c r="A61" i="28"/>
  <c r="A62" i="28"/>
  <c r="A63" i="28"/>
  <c r="A64" i="28"/>
  <c r="A65" i="28"/>
  <c r="A66" i="28"/>
  <c r="A67" i="28"/>
  <c r="A68" i="28"/>
  <c r="A69" i="28"/>
  <c r="A70" i="28"/>
  <c r="A71" i="28"/>
  <c r="A72" i="28"/>
  <c r="A73" i="28"/>
  <c r="A74" i="28"/>
  <c r="A75" i="28"/>
  <c r="A76" i="28"/>
  <c r="A77" i="28"/>
  <c r="A78" i="28"/>
  <c r="A79" i="28"/>
  <c r="A80" i="28"/>
  <c r="A81" i="28"/>
  <c r="A82" i="28"/>
  <c r="A83" i="28"/>
  <c r="A84" i="28"/>
  <c r="A85" i="28"/>
  <c r="A86" i="28"/>
  <c r="A87" i="28"/>
  <c r="A88" i="28"/>
  <c r="A89" i="28"/>
  <c r="A90" i="28"/>
  <c r="A91" i="28"/>
  <c r="A92" i="28"/>
  <c r="A93" i="28"/>
  <c r="A94" i="28"/>
  <c r="A95" i="28"/>
  <c r="A96" i="28"/>
  <c r="A97" i="28"/>
  <c r="A98" i="28"/>
  <c r="A99" i="28"/>
  <c r="A100" i="28"/>
  <c r="A101" i="28"/>
  <c r="A102" i="28"/>
  <c r="A103" i="28"/>
  <c r="A104" i="28"/>
  <c r="A105" i="28"/>
  <c r="A106" i="28"/>
  <c r="A107" i="28"/>
  <c r="A108" i="28"/>
  <c r="A109" i="28"/>
  <c r="A110" i="28"/>
  <c r="A111" i="28"/>
  <c r="A112" i="28"/>
  <c r="A113" i="28"/>
  <c r="A114" i="28"/>
  <c r="A115" i="28"/>
  <c r="A116" i="28"/>
  <c r="A117" i="28"/>
  <c r="A118" i="28"/>
  <c r="A119" i="28"/>
  <c r="A120" i="28"/>
  <c r="A121" i="28"/>
  <c r="A122" i="28"/>
  <c r="A123" i="28"/>
  <c r="A124" i="28"/>
  <c r="A125" i="28"/>
  <c r="A126" i="28"/>
  <c r="A127" i="28"/>
  <c r="A128" i="28"/>
  <c r="A129" i="28"/>
  <c r="A130" i="28"/>
  <c r="A131" i="28"/>
  <c r="A132" i="28"/>
  <c r="A133" i="28"/>
  <c r="A134" i="28"/>
  <c r="A135" i="28"/>
  <c r="A136" i="28"/>
  <c r="A137" i="28"/>
  <c r="A138" i="28"/>
  <c r="A139" i="28"/>
  <c r="A140" i="28"/>
  <c r="A141" i="28"/>
  <c r="A142" i="28"/>
  <c r="A143" i="28"/>
  <c r="A144" i="28"/>
  <c r="A145" i="28"/>
  <c r="A146" i="28"/>
  <c r="A147" i="28"/>
  <c r="A148" i="28"/>
  <c r="A149" i="28"/>
  <c r="A150" i="28"/>
  <c r="A151" i="28"/>
  <c r="A152" i="28"/>
  <c r="A153" i="28"/>
  <c r="A154" i="28"/>
  <c r="A155" i="28"/>
  <c r="A156" i="28"/>
  <c r="A157" i="28"/>
  <c r="A158" i="28"/>
  <c r="A159" i="28"/>
  <c r="A160" i="28"/>
  <c r="A161" i="28"/>
  <c r="A162" i="28"/>
  <c r="A163" i="28"/>
  <c r="A164" i="28"/>
  <c r="A165" i="28"/>
  <c r="A166" i="28"/>
  <c r="A167" i="28"/>
  <c r="A168" i="28"/>
  <c r="A169" i="28"/>
  <c r="A170" i="28"/>
  <c r="A171" i="28"/>
  <c r="A172" i="28"/>
  <c r="A173" i="28"/>
  <c r="A174" i="28"/>
  <c r="A175" i="28"/>
  <c r="A176" i="28"/>
  <c r="A177" i="28"/>
  <c r="A178" i="28"/>
  <c r="A179" i="28"/>
  <c r="A180" i="28"/>
  <c r="A181" i="28"/>
  <c r="A182" i="28"/>
  <c r="A183" i="28"/>
  <c r="A184" i="28"/>
  <c r="A185" i="28"/>
  <c r="A186" i="28"/>
  <c r="A187" i="28"/>
  <c r="A188" i="28"/>
  <c r="A189" i="28"/>
  <c r="A190" i="28"/>
  <c r="A191" i="28"/>
  <c r="A192" i="28"/>
  <c r="A193" i="28"/>
  <c r="A194" i="28"/>
  <c r="A195" i="28"/>
  <c r="A196" i="28"/>
  <c r="A197" i="28"/>
  <c r="A198" i="28"/>
  <c r="A199" i="28"/>
  <c r="A200" i="28"/>
  <c r="A201" i="28"/>
  <c r="A202" i="28"/>
  <c r="A203" i="28"/>
  <c r="A204" i="28"/>
  <c r="A205" i="28"/>
  <c r="A206" i="28"/>
  <c r="A207" i="28"/>
  <c r="A208" i="28"/>
  <c r="A209" i="28"/>
  <c r="A210" i="28"/>
  <c r="A211" i="28"/>
  <c r="A212" i="28"/>
  <c r="A213" i="28"/>
  <c r="A214" i="28"/>
  <c r="A215" i="28"/>
  <c r="A216" i="28"/>
  <c r="A217" i="28"/>
  <c r="A218" i="28"/>
  <c r="A219" i="28"/>
  <c r="A220" i="28"/>
  <c r="A221" i="28"/>
  <c r="A222" i="28"/>
  <c r="A223" i="28"/>
  <c r="A224" i="28"/>
  <c r="A225" i="28"/>
  <c r="A226" i="28"/>
  <c r="A227" i="28"/>
  <c r="A228" i="28"/>
  <c r="A229" i="28"/>
  <c r="A230" i="28"/>
  <c r="A231" i="28"/>
  <c r="A232" i="28"/>
  <c r="A233" i="28"/>
  <c r="A234" i="28"/>
  <c r="A235" i="28"/>
  <c r="A236" i="28"/>
  <c r="A237" i="28"/>
  <c r="A238" i="28"/>
  <c r="A239" i="28"/>
  <c r="A240" i="28"/>
  <c r="A241" i="28"/>
  <c r="A242" i="28"/>
  <c r="A243" i="28"/>
  <c r="A244" i="28"/>
  <c r="A245" i="28"/>
  <c r="A246" i="28"/>
  <c r="A247" i="28"/>
  <c r="A248" i="28"/>
  <c r="A249" i="28"/>
  <c r="A250" i="28"/>
  <c r="A251" i="28"/>
  <c r="A252" i="28"/>
  <c r="A253" i="28"/>
  <c r="A254" i="28"/>
  <c r="A41" i="28"/>
  <c r="A42" i="28"/>
  <c r="A43" i="28"/>
  <c r="A44" i="28"/>
  <c r="A45" i="28"/>
  <c r="B29" i="28"/>
  <c r="B32" i="28" s="1"/>
  <c r="N3" i="30" l="1"/>
  <c r="U3" i="30"/>
  <c r="AB3" i="30"/>
  <c r="AH3" i="30"/>
  <c r="D3" i="30"/>
  <c r="Q3" i="30"/>
  <c r="AJ3" i="30"/>
  <c r="J3" i="30"/>
  <c r="V3" i="30"/>
  <c r="AC3" i="30"/>
  <c r="E3" i="30"/>
  <c r="L3" i="30"/>
  <c r="R3" i="30"/>
  <c r="Y3" i="30"/>
  <c r="AD3" i="30"/>
  <c r="AK3" i="30"/>
  <c r="AE3" i="30"/>
  <c r="F3" i="30"/>
  <c r="M3" i="30"/>
  <c r="T3" i="30"/>
  <c r="Z3" i="30"/>
  <c r="AG3" i="30"/>
  <c r="B38" i="32"/>
  <c r="A39" i="32" s="1"/>
  <c r="B7" i="32"/>
  <c r="A8" i="32" s="1"/>
  <c r="A4" i="30"/>
  <c r="B4" i="30" s="1"/>
  <c r="A5" i="30" s="1"/>
  <c r="H3" i="30"/>
  <c r="P3" i="30"/>
  <c r="X3" i="30"/>
  <c r="AF3" i="30"/>
  <c r="C3" i="30"/>
  <c r="K3" i="30"/>
  <c r="S3" i="30"/>
  <c r="AA3" i="30"/>
  <c r="AI3" i="30"/>
  <c r="G3" i="30"/>
  <c r="O3" i="30"/>
  <c r="W3" i="30"/>
  <c r="B36" i="30"/>
  <c r="AJ36" i="30" s="1"/>
  <c r="B280" i="28"/>
  <c r="B273" i="28"/>
  <c r="W36" i="30" l="1"/>
  <c r="C36" i="30"/>
  <c r="H36" i="30"/>
  <c r="S36" i="30"/>
  <c r="X36" i="30"/>
  <c r="B39" i="32"/>
  <c r="A40" i="32" s="1"/>
  <c r="B8" i="32"/>
  <c r="A9" i="32" s="1"/>
  <c r="I36" i="30"/>
  <c r="N36" i="30"/>
  <c r="AE36" i="30"/>
  <c r="AA36" i="30"/>
  <c r="AF36" i="30"/>
  <c r="AD36" i="30"/>
  <c r="J36" i="30"/>
  <c r="AI36" i="30"/>
  <c r="E36" i="30"/>
  <c r="R36" i="30"/>
  <c r="Y36" i="30"/>
  <c r="AG36" i="30"/>
  <c r="U36" i="30"/>
  <c r="Z36" i="30"/>
  <c r="L36" i="30"/>
  <c r="AI4" i="30"/>
  <c r="AA4" i="30"/>
  <c r="S4" i="30"/>
  <c r="K4" i="30"/>
  <c r="C4" i="30"/>
  <c r="X4" i="30"/>
  <c r="AK4" i="30"/>
  <c r="E4" i="30"/>
  <c r="AH4" i="30"/>
  <c r="Z4" i="30"/>
  <c r="R4" i="30"/>
  <c r="J4" i="30"/>
  <c r="P4" i="30"/>
  <c r="AG4" i="30"/>
  <c r="Y4" i="30"/>
  <c r="Q4" i="30"/>
  <c r="I4" i="30"/>
  <c r="AE4" i="30"/>
  <c r="W4" i="30"/>
  <c r="O4" i="30"/>
  <c r="G4" i="30"/>
  <c r="AC4" i="30"/>
  <c r="M4" i="30"/>
  <c r="AL4" i="30"/>
  <c r="AD4" i="30"/>
  <c r="V4" i="30"/>
  <c r="N4" i="30"/>
  <c r="F4" i="30"/>
  <c r="AJ4" i="30"/>
  <c r="AB4" i="30"/>
  <c r="T4" i="30"/>
  <c r="L4" i="30"/>
  <c r="D4" i="30"/>
  <c r="AF4" i="30"/>
  <c r="H4" i="30"/>
  <c r="U4" i="30"/>
  <c r="M36" i="30"/>
  <c r="D36" i="30"/>
  <c r="AC36" i="30"/>
  <c r="P36" i="30"/>
  <c r="AK36" i="30"/>
  <c r="AH36" i="30"/>
  <c r="T36" i="30"/>
  <c r="AB36" i="30"/>
  <c r="Q36" i="30"/>
  <c r="AL36" i="30"/>
  <c r="G36" i="30"/>
  <c r="F36" i="30"/>
  <c r="V36" i="30"/>
  <c r="O36" i="30"/>
  <c r="K36" i="30"/>
  <c r="A37" i="30"/>
  <c r="B5" i="30"/>
  <c r="A6" i="30" s="1"/>
  <c r="B284" i="28"/>
  <c r="C276" i="28"/>
  <c r="K276" i="28"/>
  <c r="S276" i="28"/>
  <c r="AA276" i="28"/>
  <c r="AI276" i="28"/>
  <c r="J276" i="28"/>
  <c r="AH276" i="28"/>
  <c r="D276" i="28"/>
  <c r="L276" i="28"/>
  <c r="T276" i="28"/>
  <c r="AB276" i="28"/>
  <c r="AJ276" i="28"/>
  <c r="Z276" i="28"/>
  <c r="E276" i="28"/>
  <c r="M276" i="28"/>
  <c r="U276" i="28"/>
  <c r="AC276" i="28"/>
  <c r="AK276" i="28"/>
  <c r="F276" i="28"/>
  <c r="N276" i="28"/>
  <c r="V276" i="28"/>
  <c r="AD276" i="28"/>
  <c r="B276" i="28"/>
  <c r="R276" i="28"/>
  <c r="G276" i="28"/>
  <c r="O276" i="28"/>
  <c r="W276" i="28"/>
  <c r="W280" i="28" s="1"/>
  <c r="W284" i="28" s="1"/>
  <c r="AE276" i="28"/>
  <c r="I276" i="28"/>
  <c r="Q276" i="28"/>
  <c r="Y276" i="28"/>
  <c r="AG276" i="28"/>
  <c r="H276" i="28"/>
  <c r="P276" i="28"/>
  <c r="X276" i="28"/>
  <c r="X280" i="28" s="1"/>
  <c r="X284" i="28" s="1"/>
  <c r="AF276" i="28"/>
  <c r="H280" i="28" l="1"/>
  <c r="H284" i="28" s="1"/>
  <c r="G280" i="28"/>
  <c r="G284" i="28" s="1"/>
  <c r="AC280" i="28"/>
  <c r="AC284" i="28" s="1"/>
  <c r="AC286" i="28" s="1"/>
  <c r="AC290" i="28" s="1"/>
  <c r="AD35" i="30" s="1"/>
  <c r="B286" i="28"/>
  <c r="B290" i="28" s="1"/>
  <c r="C35" i="30" s="1"/>
  <c r="H286" i="28"/>
  <c r="H290" i="28" s="1"/>
  <c r="I35" i="30" s="1"/>
  <c r="W286" i="28"/>
  <c r="W290" i="28" s="1"/>
  <c r="X35" i="30" s="1"/>
  <c r="X286" i="28"/>
  <c r="X290" i="28" s="1"/>
  <c r="Y35" i="30" s="1"/>
  <c r="G286" i="28"/>
  <c r="G290" i="28" s="1"/>
  <c r="H35" i="30" s="1"/>
  <c r="L280" i="28"/>
  <c r="L284" i="28" s="1"/>
  <c r="C280" i="28"/>
  <c r="C284" i="28" s="1"/>
  <c r="F280" i="28"/>
  <c r="F284" i="28" s="1"/>
  <c r="P280" i="28"/>
  <c r="P284" i="28" s="1"/>
  <c r="O280" i="28"/>
  <c r="O284" i="28" s="1"/>
  <c r="AK280" i="28"/>
  <c r="AK284" i="28" s="1"/>
  <c r="Y280" i="28"/>
  <c r="Y284" i="28" s="1"/>
  <c r="Q280" i="28"/>
  <c r="Q284" i="28" s="1"/>
  <c r="T280" i="28"/>
  <c r="T284" i="28" s="1"/>
  <c r="K280" i="28"/>
  <c r="K284" i="28" s="1"/>
  <c r="AD280" i="28"/>
  <c r="AD284" i="28" s="1"/>
  <c r="AB280" i="28"/>
  <c r="AB284" i="28" s="1"/>
  <c r="S280" i="28"/>
  <c r="S284" i="28" s="1"/>
  <c r="I280" i="28"/>
  <c r="I284" i="28" s="1"/>
  <c r="Z280" i="28"/>
  <c r="Z284" i="28" s="1"/>
  <c r="AI280" i="28"/>
  <c r="AI284" i="28" s="1"/>
  <c r="AF280" i="28"/>
  <c r="AF284" i="28" s="1"/>
  <c r="AE280" i="28"/>
  <c r="AE284" i="28" s="1"/>
  <c r="N280" i="28"/>
  <c r="N284" i="28" s="1"/>
  <c r="AJ280" i="28"/>
  <c r="AJ284" i="28" s="1"/>
  <c r="AA280" i="28"/>
  <c r="AA284" i="28" s="1"/>
  <c r="AG280" i="28"/>
  <c r="AG284" i="28" s="1"/>
  <c r="U280" i="28"/>
  <c r="U284" i="28" s="1"/>
  <c r="J280" i="28"/>
  <c r="J284" i="28" s="1"/>
  <c r="M280" i="28"/>
  <c r="M284" i="28" s="1"/>
  <c r="AH280" i="28"/>
  <c r="AH284" i="28" s="1"/>
  <c r="B40" i="32"/>
  <c r="A41" i="32" s="1"/>
  <c r="B9" i="32"/>
  <c r="A10" i="32" s="1"/>
  <c r="R5" i="30"/>
  <c r="M5" i="30"/>
  <c r="V5" i="30"/>
  <c r="AA5" i="30"/>
  <c r="AF5" i="30"/>
  <c r="Z5" i="30"/>
  <c r="E5" i="30"/>
  <c r="AH5" i="30"/>
  <c r="D280" i="28"/>
  <c r="D284" i="28" s="1"/>
  <c r="R280" i="28"/>
  <c r="R284" i="28" s="1"/>
  <c r="E280" i="28"/>
  <c r="E284" i="28" s="1"/>
  <c r="AB5" i="30"/>
  <c r="U5" i="30"/>
  <c r="T5" i="30"/>
  <c r="AI5" i="30"/>
  <c r="Q5" i="30"/>
  <c r="I5" i="30"/>
  <c r="AJ5" i="30"/>
  <c r="G5" i="30"/>
  <c r="AC5" i="30"/>
  <c r="D5" i="30"/>
  <c r="C5" i="30"/>
  <c r="Y5" i="30"/>
  <c r="O5" i="30"/>
  <c r="AK5" i="30"/>
  <c r="J5" i="30"/>
  <c r="H5" i="30"/>
  <c r="K5" i="30"/>
  <c r="L5" i="30"/>
  <c r="W5" i="30"/>
  <c r="AD5" i="30"/>
  <c r="AE6" i="30"/>
  <c r="AB6" i="30"/>
  <c r="AK6" i="30"/>
  <c r="X5" i="30"/>
  <c r="F5" i="30"/>
  <c r="N5" i="30"/>
  <c r="V280" i="28"/>
  <c r="V284" i="28" s="1"/>
  <c r="P5" i="30"/>
  <c r="S5" i="30"/>
  <c r="AG5" i="30"/>
  <c r="AE5" i="30"/>
  <c r="AL5" i="30"/>
  <c r="B6" i="30"/>
  <c r="A7" i="30" s="1"/>
  <c r="B37" i="30"/>
  <c r="A38" i="30" s="1"/>
  <c r="J286" i="28" l="1"/>
  <c r="J290" i="28" s="1"/>
  <c r="K35" i="30" s="1"/>
  <c r="AI286" i="28"/>
  <c r="AI290" i="28" s="1"/>
  <c r="AJ35" i="30" s="1"/>
  <c r="P286" i="28"/>
  <c r="P290" i="28" s="1"/>
  <c r="Q35" i="30" s="1"/>
  <c r="V286" i="28"/>
  <c r="V290" i="28" s="1"/>
  <c r="W35" i="30" s="1"/>
  <c r="AJ286" i="28"/>
  <c r="AJ290" i="28" s="1"/>
  <c r="AK35" i="30" s="1"/>
  <c r="AB286" i="28"/>
  <c r="AB290" i="28" s="1"/>
  <c r="AC35" i="30" s="1"/>
  <c r="Q286" i="28"/>
  <c r="Q290" i="28" s="1"/>
  <c r="R35" i="30" s="1"/>
  <c r="E286" i="28"/>
  <c r="E290" i="28" s="1"/>
  <c r="F35" i="30" s="1"/>
  <c r="U286" i="28"/>
  <c r="U290" i="28" s="1"/>
  <c r="V35" i="30" s="1"/>
  <c r="N286" i="28"/>
  <c r="N290" i="28" s="1"/>
  <c r="O35" i="30" s="1"/>
  <c r="Z286" i="28"/>
  <c r="Z290" i="28" s="1"/>
  <c r="AA35" i="30" s="1"/>
  <c r="AD286" i="28"/>
  <c r="AD290" i="28" s="1"/>
  <c r="AE35" i="30" s="1"/>
  <c r="Y286" i="28"/>
  <c r="Y290" i="28" s="1"/>
  <c r="Z35" i="30" s="1"/>
  <c r="F286" i="28"/>
  <c r="F290" i="28" s="1"/>
  <c r="G35" i="30" s="1"/>
  <c r="AG286" i="28"/>
  <c r="AG290" i="28" s="1"/>
  <c r="AH35" i="30" s="1"/>
  <c r="K286" i="28"/>
  <c r="K290" i="28" s="1"/>
  <c r="L35" i="30" s="1"/>
  <c r="C286" i="28"/>
  <c r="C290" i="28" s="1"/>
  <c r="D35" i="30" s="1"/>
  <c r="R286" i="28"/>
  <c r="R290" i="28" s="1"/>
  <c r="S35" i="30" s="1"/>
  <c r="AH286" i="28"/>
  <c r="AH290" i="28" s="1"/>
  <c r="AI35" i="30" s="1"/>
  <c r="AE286" i="28"/>
  <c r="AE290" i="28" s="1"/>
  <c r="AF35" i="30" s="1"/>
  <c r="I286" i="28"/>
  <c r="I290" i="28" s="1"/>
  <c r="J35" i="30" s="1"/>
  <c r="AK286" i="28"/>
  <c r="AK290" i="28" s="1"/>
  <c r="AL35" i="30" s="1"/>
  <c r="D286" i="28"/>
  <c r="D290" i="28" s="1"/>
  <c r="E35" i="30" s="1"/>
  <c r="M286" i="28"/>
  <c r="M290" i="28" s="1"/>
  <c r="N35" i="30" s="1"/>
  <c r="AA286" i="28"/>
  <c r="AA290" i="28" s="1"/>
  <c r="AB35" i="30" s="1"/>
  <c r="AF286" i="28"/>
  <c r="AF290" i="28" s="1"/>
  <c r="AG35" i="30" s="1"/>
  <c r="S286" i="28"/>
  <c r="S290" i="28" s="1"/>
  <c r="T35" i="30" s="1"/>
  <c r="T286" i="28"/>
  <c r="T290" i="28" s="1"/>
  <c r="U35" i="30" s="1"/>
  <c r="O286" i="28"/>
  <c r="O290" i="28" s="1"/>
  <c r="P35" i="30" s="1"/>
  <c r="L286" i="28"/>
  <c r="L290" i="28" s="1"/>
  <c r="M35" i="30" s="1"/>
  <c r="I37" i="30"/>
  <c r="G37" i="30"/>
  <c r="AJ37" i="30"/>
  <c r="U37" i="30"/>
  <c r="AG37" i="30"/>
  <c r="V37" i="30"/>
  <c r="P37" i="30"/>
  <c r="U6" i="30"/>
  <c r="F6" i="30"/>
  <c r="I6" i="30"/>
  <c r="S37" i="30"/>
  <c r="D37" i="30"/>
  <c r="E37" i="30"/>
  <c r="C37" i="30"/>
  <c r="AD37" i="30"/>
  <c r="X37" i="30"/>
  <c r="AJ6" i="30"/>
  <c r="T6" i="30"/>
  <c r="N6" i="30"/>
  <c r="AH6" i="30"/>
  <c r="Y37" i="30"/>
  <c r="L37" i="30"/>
  <c r="AB37" i="30"/>
  <c r="K37" i="30"/>
  <c r="AL37" i="30"/>
  <c r="AF37" i="30"/>
  <c r="P6" i="30"/>
  <c r="E6" i="30"/>
  <c r="V6" i="30"/>
  <c r="B10" i="32"/>
  <c r="A11" i="32" s="1"/>
  <c r="B41" i="32"/>
  <c r="A42" i="32" s="1"/>
  <c r="Q6" i="30"/>
  <c r="C6" i="30"/>
  <c r="AD6" i="30"/>
  <c r="Y6" i="30"/>
  <c r="AH37" i="30"/>
  <c r="AC37" i="30"/>
  <c r="AA37" i="30"/>
  <c r="O37" i="30"/>
  <c r="D6" i="30"/>
  <c r="K6" i="30"/>
  <c r="AL6" i="30"/>
  <c r="AG6" i="30"/>
  <c r="R37" i="30"/>
  <c r="J37" i="30"/>
  <c r="AI37" i="30"/>
  <c r="W37" i="30"/>
  <c r="H6" i="30"/>
  <c r="X6" i="30"/>
  <c r="S6" i="30"/>
  <c r="G6" i="30"/>
  <c r="J6" i="30"/>
  <c r="AK37" i="30"/>
  <c r="Z37" i="30"/>
  <c r="F37" i="30"/>
  <c r="AE37" i="30"/>
  <c r="AC6" i="30"/>
  <c r="L6" i="30"/>
  <c r="AA6" i="30"/>
  <c r="O6" i="30"/>
  <c r="R6" i="30"/>
  <c r="N7" i="30"/>
  <c r="AI7" i="30"/>
  <c r="Z7" i="30"/>
  <c r="O7" i="30"/>
  <c r="AB7" i="30"/>
  <c r="Y7" i="30"/>
  <c r="M37" i="30"/>
  <c r="T37" i="30"/>
  <c r="Q37" i="30"/>
  <c r="N37" i="30"/>
  <c r="H37" i="30"/>
  <c r="M6" i="30"/>
  <c r="AF6" i="30"/>
  <c r="AI6" i="30"/>
  <c r="W6" i="30"/>
  <c r="Z6" i="30"/>
  <c r="B7" i="30"/>
  <c r="A8" i="30" s="1"/>
  <c r="B38" i="30"/>
  <c r="A39" i="30" s="1"/>
  <c r="C147" i="20"/>
  <c r="B148" i="20" s="1"/>
  <c r="C148" i="20" s="1"/>
  <c r="B149" i="20" s="1"/>
  <c r="C149" i="20" s="1"/>
  <c r="B150" i="20" s="1"/>
  <c r="C150" i="20" s="1"/>
  <c r="B151" i="20" s="1"/>
  <c r="C151" i="20" s="1"/>
  <c r="B152" i="20" s="1"/>
  <c r="C152" i="20" s="1"/>
  <c r="B153" i="20" s="1"/>
  <c r="C153" i="20" s="1"/>
  <c r="B154" i="20" s="1"/>
  <c r="C154" i="20" s="1"/>
  <c r="B155" i="20" s="1"/>
  <c r="C155" i="20" s="1"/>
  <c r="B156" i="20" s="1"/>
  <c r="C156" i="20" s="1"/>
  <c r="B157" i="20" s="1"/>
  <c r="C157" i="20" s="1"/>
  <c r="B158" i="20" s="1"/>
  <c r="C158" i="20" s="1"/>
  <c r="B159" i="20" s="1"/>
  <c r="C159" i="20" s="1"/>
  <c r="B160" i="20" s="1"/>
  <c r="C160" i="20" s="1"/>
  <c r="B161" i="20" s="1"/>
  <c r="C161" i="20" s="1"/>
  <c r="B162" i="20" s="1"/>
  <c r="C162" i="20" s="1"/>
  <c r="B163" i="20" s="1"/>
  <c r="C163" i="20" s="1"/>
  <c r="B164" i="20" s="1"/>
  <c r="C164" i="20" s="1"/>
  <c r="B165" i="20" s="1"/>
  <c r="C165" i="20" s="1"/>
  <c r="B166" i="20" s="1"/>
  <c r="C166" i="20" s="1"/>
  <c r="B167" i="20" s="1"/>
  <c r="C167" i="20" s="1"/>
  <c r="B168" i="20" s="1"/>
  <c r="C168" i="20" s="1"/>
  <c r="B169" i="20" s="1"/>
  <c r="C169" i="20" s="1"/>
  <c r="B170" i="20" s="1"/>
  <c r="C170" i="20" s="1"/>
  <c r="B171" i="20" s="1"/>
  <c r="C171" i="20" s="1"/>
  <c r="B172" i="20" s="1"/>
  <c r="C172" i="20" s="1"/>
  <c r="B173" i="20" s="1"/>
  <c r="C173" i="20" s="1"/>
  <c r="B174" i="20" s="1"/>
  <c r="C174" i="20" s="1"/>
  <c r="B175" i="20" s="1"/>
  <c r="C175" i="20" s="1"/>
  <c r="B176" i="20" s="1"/>
  <c r="C176" i="20" s="1"/>
  <c r="B177" i="20" s="1"/>
  <c r="C177" i="20" s="1"/>
  <c r="B178" i="20" s="1"/>
  <c r="C178" i="20" s="1"/>
  <c r="B179" i="20" s="1"/>
  <c r="C179" i="20" s="1"/>
  <c r="B180" i="20" s="1"/>
  <c r="C180" i="20" s="1"/>
  <c r="B181" i="20" s="1"/>
  <c r="C181" i="20" s="1"/>
  <c r="B182" i="20" s="1"/>
  <c r="C182" i="20" s="1"/>
  <c r="B183" i="20" s="1"/>
  <c r="C183" i="20" s="1"/>
  <c r="B184" i="20" s="1"/>
  <c r="C184" i="20" s="1"/>
  <c r="B185" i="20" s="1"/>
  <c r="C185" i="20" s="1"/>
  <c r="B186" i="20" s="1"/>
  <c r="C186" i="20" s="1"/>
  <c r="C115" i="20"/>
  <c r="B116" i="20" s="1"/>
  <c r="C116" i="20" s="1"/>
  <c r="B117" i="20" s="1"/>
  <c r="C117" i="20" s="1"/>
  <c r="B118" i="20" s="1"/>
  <c r="C118" i="20" s="1"/>
  <c r="B119" i="20" s="1"/>
  <c r="C119" i="20" s="1"/>
  <c r="B120" i="20" s="1"/>
  <c r="C120" i="20" s="1"/>
  <c r="B121" i="20" s="1"/>
  <c r="C121" i="20" s="1"/>
  <c r="B122" i="20" s="1"/>
  <c r="C122" i="20" s="1"/>
  <c r="B123" i="20" s="1"/>
  <c r="C123" i="20" s="1"/>
  <c r="B124" i="20" s="1"/>
  <c r="C124" i="20" s="1"/>
  <c r="B125" i="20" s="1"/>
  <c r="C125" i="20" s="1"/>
  <c r="B126" i="20" s="1"/>
  <c r="C126" i="20" s="1"/>
  <c r="B127" i="20" s="1"/>
  <c r="C127" i="20" s="1"/>
  <c r="B128" i="20" s="1"/>
  <c r="C128" i="20" s="1"/>
  <c r="B129" i="20" s="1"/>
  <c r="C129" i="20" s="1"/>
  <c r="B130" i="20" s="1"/>
  <c r="C130" i="20" s="1"/>
  <c r="B131" i="20" s="1"/>
  <c r="C131" i="20" s="1"/>
  <c r="B132" i="20" s="1"/>
  <c r="C132" i="20" s="1"/>
  <c r="B133" i="20" s="1"/>
  <c r="C133" i="20" s="1"/>
  <c r="B134" i="20" s="1"/>
  <c r="C134" i="20" s="1"/>
  <c r="B135" i="20" s="1"/>
  <c r="C135" i="20" s="1"/>
  <c r="B136" i="20" s="1"/>
  <c r="C136" i="20" s="1"/>
  <c r="B137" i="20" s="1"/>
  <c r="C137" i="20" s="1"/>
  <c r="B138" i="20" s="1"/>
  <c r="C138" i="20" s="1"/>
  <c r="B139" i="20" s="1"/>
  <c r="C139" i="20" s="1"/>
  <c r="B140" i="20" s="1"/>
  <c r="C140" i="20" s="1"/>
  <c r="B141" i="20" s="1"/>
  <c r="C141" i="20" s="1"/>
  <c r="B142" i="20" s="1"/>
  <c r="C142" i="20" s="1"/>
  <c r="B143" i="20" s="1"/>
  <c r="C143" i="20" s="1"/>
  <c r="B144" i="20" s="1"/>
  <c r="C144" i="20" s="1"/>
  <c r="B145" i="20" s="1"/>
  <c r="C145" i="20" s="1"/>
  <c r="B146" i="20" s="1"/>
  <c r="C146" i="20" s="1"/>
  <c r="I38" i="30" l="1"/>
  <c r="X38" i="30"/>
  <c r="N38" i="30"/>
  <c r="V38" i="30"/>
  <c r="G38" i="30"/>
  <c r="J38" i="30"/>
  <c r="K38" i="30"/>
  <c r="L38" i="30"/>
  <c r="P7" i="30"/>
  <c r="D7" i="30"/>
  <c r="W7" i="30"/>
  <c r="K7" i="30"/>
  <c r="M7" i="30"/>
  <c r="V7" i="30"/>
  <c r="Q38" i="30"/>
  <c r="E38" i="30"/>
  <c r="AK38" i="30"/>
  <c r="AL38" i="30"/>
  <c r="O38" i="30"/>
  <c r="Z38" i="30"/>
  <c r="S38" i="30"/>
  <c r="T38" i="30"/>
  <c r="T7" i="30"/>
  <c r="I7" i="30"/>
  <c r="AE7" i="30"/>
  <c r="S7" i="30"/>
  <c r="AK7" i="30"/>
  <c r="AL7" i="30"/>
  <c r="U38" i="30"/>
  <c r="AD38" i="30"/>
  <c r="P38" i="30"/>
  <c r="M38" i="30"/>
  <c r="W38" i="30"/>
  <c r="AH38" i="30"/>
  <c r="AA38" i="30"/>
  <c r="AB38" i="30"/>
  <c r="H7" i="30"/>
  <c r="L7" i="30"/>
  <c r="J7" i="30"/>
  <c r="AA7" i="30"/>
  <c r="F7" i="30"/>
  <c r="AG38" i="30"/>
  <c r="AF38" i="30"/>
  <c r="F38" i="30"/>
  <c r="AC38" i="30"/>
  <c r="AE38" i="30"/>
  <c r="C38" i="30"/>
  <c r="AI38" i="30"/>
  <c r="AJ38" i="30"/>
  <c r="B11" i="32"/>
  <c r="A12" i="32" s="1"/>
  <c r="B42" i="32"/>
  <c r="A43" i="32" s="1"/>
  <c r="AJ7" i="30"/>
  <c r="AF7" i="30"/>
  <c r="R7" i="30"/>
  <c r="E7" i="30"/>
  <c r="AD7" i="30"/>
  <c r="G39" i="30"/>
  <c r="S39" i="30"/>
  <c r="AH39" i="30"/>
  <c r="Z39" i="30"/>
  <c r="Q7" i="30"/>
  <c r="AG7" i="30"/>
  <c r="AH7" i="30"/>
  <c r="U7" i="30"/>
  <c r="H38" i="30"/>
  <c r="Y38" i="30"/>
  <c r="R38" i="30"/>
  <c r="D38" i="30"/>
  <c r="Z8" i="30"/>
  <c r="Q8" i="30"/>
  <c r="G8" i="30"/>
  <c r="N8" i="30"/>
  <c r="K8" i="30"/>
  <c r="P8" i="30"/>
  <c r="H8" i="30"/>
  <c r="AF8" i="30"/>
  <c r="X7" i="30"/>
  <c r="G7" i="30"/>
  <c r="C7" i="30"/>
  <c r="AC7" i="30"/>
  <c r="B8" i="30"/>
  <c r="A9" i="30" s="1"/>
  <c r="B39" i="30"/>
  <c r="A40" i="30" s="1"/>
  <c r="B35" i="26"/>
  <c r="B3" i="26"/>
  <c r="F188" i="3"/>
  <c r="E188" i="3"/>
  <c r="B62" i="10" s="1"/>
  <c r="D188" i="3"/>
  <c r="B61" i="10" s="1"/>
  <c r="B63" i="10"/>
  <c r="B80" i="10" l="1"/>
  <c r="C80" i="10"/>
  <c r="G80" i="10"/>
  <c r="F77" i="10"/>
  <c r="E80" i="10"/>
  <c r="B77" i="10"/>
  <c r="H77" i="10"/>
  <c r="E77" i="10"/>
  <c r="D80" i="10"/>
  <c r="H80" i="10"/>
  <c r="C77" i="10"/>
  <c r="G77" i="10"/>
  <c r="I80" i="10"/>
  <c r="D77" i="10"/>
  <c r="F80" i="10"/>
  <c r="I77" i="10"/>
  <c r="F79" i="10"/>
  <c r="B79" i="10"/>
  <c r="E76" i="10"/>
  <c r="I76" i="10"/>
  <c r="B76" i="10"/>
  <c r="D79" i="10"/>
  <c r="G76" i="10"/>
  <c r="E79" i="10"/>
  <c r="D76" i="10"/>
  <c r="C79" i="10"/>
  <c r="G79" i="10"/>
  <c r="F76" i="10"/>
  <c r="H79" i="10"/>
  <c r="C76" i="10"/>
  <c r="I79" i="10"/>
  <c r="H76" i="10"/>
  <c r="E78" i="10"/>
  <c r="I78" i="10"/>
  <c r="D75" i="10"/>
  <c r="H75" i="10"/>
  <c r="D78" i="10"/>
  <c r="C75" i="10"/>
  <c r="F78" i="10"/>
  <c r="B78" i="10"/>
  <c r="E75" i="10"/>
  <c r="I75" i="10"/>
  <c r="B75" i="10"/>
  <c r="C78" i="10"/>
  <c r="G78" i="10"/>
  <c r="F75" i="10"/>
  <c r="H78" i="10"/>
  <c r="G75" i="10"/>
  <c r="U8" i="30"/>
  <c r="AC8" i="30"/>
  <c r="L8" i="30"/>
  <c r="S8" i="30"/>
  <c r="V8" i="30"/>
  <c r="O8" i="30"/>
  <c r="Y8" i="30"/>
  <c r="J39" i="30"/>
  <c r="D39" i="30"/>
  <c r="Y39" i="30"/>
  <c r="V39" i="30"/>
  <c r="P39" i="30"/>
  <c r="AB8" i="30"/>
  <c r="M8" i="30"/>
  <c r="T8" i="30"/>
  <c r="AA8" i="30"/>
  <c r="AD8" i="30"/>
  <c r="W8" i="30"/>
  <c r="AG8" i="30"/>
  <c r="AG39" i="30"/>
  <c r="AC39" i="30"/>
  <c r="C39" i="30"/>
  <c r="AD39" i="30"/>
  <c r="X39" i="30"/>
  <c r="D8" i="30"/>
  <c r="X8" i="30"/>
  <c r="AJ8" i="30"/>
  <c r="C8" i="30"/>
  <c r="AI8" i="30"/>
  <c r="AL8" i="30"/>
  <c r="I8" i="30"/>
  <c r="J8" i="30"/>
  <c r="L39" i="30"/>
  <c r="R39" i="30"/>
  <c r="K39" i="30"/>
  <c r="AL39" i="30"/>
  <c r="AF39" i="30"/>
  <c r="B43" i="32"/>
  <c r="A44" i="32" s="1"/>
  <c r="B12" i="32"/>
  <c r="A13" i="32" s="1"/>
  <c r="R8" i="30"/>
  <c r="M39" i="30"/>
  <c r="E39" i="30"/>
  <c r="AA39" i="30"/>
  <c r="O39" i="30"/>
  <c r="Q39" i="30"/>
  <c r="U39" i="30"/>
  <c r="AI39" i="30"/>
  <c r="W39" i="30"/>
  <c r="AD9" i="30"/>
  <c r="AK9" i="30"/>
  <c r="M9" i="30"/>
  <c r="AI9" i="30"/>
  <c r="AH9" i="30"/>
  <c r="R9" i="30"/>
  <c r="O9" i="30"/>
  <c r="D9" i="30"/>
  <c r="X9" i="30"/>
  <c r="P9" i="30"/>
  <c r="L9" i="30"/>
  <c r="E8" i="30"/>
  <c r="AK8" i="30"/>
  <c r="F8" i="30"/>
  <c r="AE8" i="30"/>
  <c r="AH8" i="30"/>
  <c r="T39" i="30"/>
  <c r="AK39" i="30"/>
  <c r="F39" i="30"/>
  <c r="AE39" i="30"/>
  <c r="AJ39" i="30"/>
  <c r="AB39" i="30"/>
  <c r="I39" i="30"/>
  <c r="N39" i="30"/>
  <c r="H39" i="30"/>
  <c r="B40" i="30"/>
  <c r="A41" i="30" s="1"/>
  <c r="B9" i="30"/>
  <c r="A10" i="30" s="1"/>
  <c r="A4" i="26"/>
  <c r="B4" i="26" s="1"/>
  <c r="A5" i="26" s="1"/>
  <c r="A36" i="26"/>
  <c r="B35" i="25"/>
  <c r="A4" i="25"/>
  <c r="B3" i="25"/>
  <c r="B35" i="24"/>
  <c r="A36" i="24" s="1"/>
  <c r="B3" i="24"/>
  <c r="AB9" i="30" l="1"/>
  <c r="T9" i="30"/>
  <c r="Y9" i="30"/>
  <c r="Z9" i="30"/>
  <c r="E9" i="30"/>
  <c r="V9" i="30"/>
  <c r="AG9" i="30"/>
  <c r="AF9" i="30"/>
  <c r="J9" i="30"/>
  <c r="K9" i="30"/>
  <c r="U9" i="30"/>
  <c r="AL9" i="30"/>
  <c r="B44" i="32"/>
  <c r="A45" i="32" s="1"/>
  <c r="B13" i="32"/>
  <c r="A14" i="32" s="1"/>
  <c r="Y40" i="30"/>
  <c r="AB40" i="30"/>
  <c r="O40" i="30"/>
  <c r="AJ9" i="30"/>
  <c r="G9" i="30"/>
  <c r="C9" i="30"/>
  <c r="AC9" i="30"/>
  <c r="H40" i="30"/>
  <c r="Q40" i="30"/>
  <c r="AE40" i="30"/>
  <c r="AA40" i="30"/>
  <c r="P40" i="30"/>
  <c r="T40" i="30"/>
  <c r="C40" i="30"/>
  <c r="F40" i="30"/>
  <c r="AJ40" i="30"/>
  <c r="AF40" i="30"/>
  <c r="AG40" i="30"/>
  <c r="J40" i="30"/>
  <c r="AI40" i="30"/>
  <c r="X41" i="30"/>
  <c r="AL41" i="30"/>
  <c r="AA41" i="30"/>
  <c r="Q41" i="30"/>
  <c r="AH41" i="30"/>
  <c r="AB41" i="30"/>
  <c r="AK40" i="30"/>
  <c r="G40" i="30"/>
  <c r="AC40" i="30"/>
  <c r="AD40" i="30"/>
  <c r="W40" i="30"/>
  <c r="S40" i="30"/>
  <c r="I9" i="30"/>
  <c r="W9" i="30"/>
  <c r="S9" i="30"/>
  <c r="F9" i="30"/>
  <c r="I40" i="30"/>
  <c r="E40" i="30"/>
  <c r="R40" i="30"/>
  <c r="D40" i="30"/>
  <c r="X40" i="30"/>
  <c r="AH40" i="30"/>
  <c r="V40" i="30"/>
  <c r="N40" i="30"/>
  <c r="K40" i="30"/>
  <c r="H9" i="30"/>
  <c r="Q9" i="30"/>
  <c r="AE9" i="30"/>
  <c r="AA9" i="30"/>
  <c r="N9" i="30"/>
  <c r="M40" i="30"/>
  <c r="AL40" i="30"/>
  <c r="U40" i="30"/>
  <c r="Z40" i="30"/>
  <c r="L40" i="30"/>
  <c r="B41" i="30"/>
  <c r="A42" i="30" s="1"/>
  <c r="B10" i="30"/>
  <c r="A11" i="30" s="1"/>
  <c r="B36" i="26"/>
  <c r="A37" i="26" s="1"/>
  <c r="B5" i="26"/>
  <c r="A6" i="26" s="1"/>
  <c r="B4" i="25"/>
  <c r="A5" i="25" s="1"/>
  <c r="A36" i="25"/>
  <c r="A4" i="24"/>
  <c r="B36" i="24"/>
  <c r="A82" i="20"/>
  <c r="A74" i="20"/>
  <c r="A73" i="20"/>
  <c r="A70" i="20"/>
  <c r="A65" i="20"/>
  <c r="C72" i="20"/>
  <c r="C40" i="20"/>
  <c r="S10" i="30" l="1"/>
  <c r="D10" i="30"/>
  <c r="H10" i="30"/>
  <c r="AA10" i="30"/>
  <c r="O10" i="30"/>
  <c r="R10" i="30"/>
  <c r="L41" i="30"/>
  <c r="I41" i="30"/>
  <c r="AG41" i="30"/>
  <c r="N41" i="30"/>
  <c r="O41" i="30"/>
  <c r="AF41" i="30"/>
  <c r="AB10" i="30"/>
  <c r="J10" i="30"/>
  <c r="M10" i="30"/>
  <c r="AC10" i="30"/>
  <c r="AI10" i="30"/>
  <c r="W10" i="30"/>
  <c r="Z10" i="30"/>
  <c r="D41" i="30"/>
  <c r="T41" i="30"/>
  <c r="AJ41" i="30"/>
  <c r="C41" i="30"/>
  <c r="V41" i="30"/>
  <c r="H41" i="30"/>
  <c r="P10" i="30"/>
  <c r="G10" i="30"/>
  <c r="E10" i="30"/>
  <c r="K10" i="30"/>
  <c r="AL10" i="30"/>
  <c r="AG10" i="30"/>
  <c r="AK41" i="30"/>
  <c r="E41" i="30"/>
  <c r="Z41" i="30"/>
  <c r="K41" i="30"/>
  <c r="AD41" i="30"/>
  <c r="P41" i="30"/>
  <c r="B45" i="32"/>
  <c r="A46" i="32" s="1"/>
  <c r="B14" i="32"/>
  <c r="A15" i="32" s="1"/>
  <c r="AJ10" i="30"/>
  <c r="X10" i="30"/>
  <c r="F10" i="30"/>
  <c r="AE10" i="30"/>
  <c r="AH10" i="30"/>
  <c r="R41" i="30"/>
  <c r="J41" i="30"/>
  <c r="S41" i="30"/>
  <c r="G41" i="30"/>
  <c r="N10" i="30"/>
  <c r="AK10" i="30"/>
  <c r="AF10" i="30"/>
  <c r="V10" i="30"/>
  <c r="Q10" i="30"/>
  <c r="U41" i="30"/>
  <c r="M41" i="30"/>
  <c r="AI41" i="30"/>
  <c r="W41" i="30"/>
  <c r="M11" i="30"/>
  <c r="X11" i="30"/>
  <c r="T10" i="30"/>
  <c r="L10" i="30"/>
  <c r="I10" i="30"/>
  <c r="U10" i="30"/>
  <c r="C10" i="30"/>
  <c r="AD10" i="30"/>
  <c r="Y10" i="30"/>
  <c r="Y41" i="30"/>
  <c r="AC41" i="30"/>
  <c r="F41" i="30"/>
  <c r="AE41" i="30"/>
  <c r="B11" i="30"/>
  <c r="A12" i="30" s="1"/>
  <c r="B42" i="30"/>
  <c r="A43" i="30" s="1"/>
  <c r="B6" i="26"/>
  <c r="A7" i="26" s="1"/>
  <c r="B37" i="26"/>
  <c r="A38" i="26" s="1"/>
  <c r="B36" i="25"/>
  <c r="A37" i="25" s="1"/>
  <c r="B5" i="25"/>
  <c r="A6" i="25" s="1"/>
  <c r="A37" i="24"/>
  <c r="B4" i="24"/>
  <c r="A5" i="24" s="1"/>
  <c r="B41" i="20"/>
  <c r="B73" i="20"/>
  <c r="D11" i="30" l="1"/>
  <c r="R11" i="30"/>
  <c r="AD11" i="30"/>
  <c r="L42" i="30"/>
  <c r="G42" i="30"/>
  <c r="Y11" i="30"/>
  <c r="Z11" i="30"/>
  <c r="AL11" i="30"/>
  <c r="X42" i="30"/>
  <c r="AJ11" i="30"/>
  <c r="E11" i="30"/>
  <c r="Y42" i="30"/>
  <c r="B15" i="32"/>
  <c r="A16" i="32" s="1"/>
  <c r="B46" i="32"/>
  <c r="A47" i="32" s="1"/>
  <c r="Q11" i="30"/>
  <c r="E42" i="30"/>
  <c r="AB11" i="30"/>
  <c r="C11" i="30"/>
  <c r="AC11" i="30"/>
  <c r="T42" i="30"/>
  <c r="AA42" i="30"/>
  <c r="AL42" i="30"/>
  <c r="D42" i="30"/>
  <c r="R42" i="30"/>
  <c r="L11" i="30"/>
  <c r="O11" i="30"/>
  <c r="K11" i="30"/>
  <c r="AK11" i="30"/>
  <c r="AK42" i="30"/>
  <c r="I42" i="30"/>
  <c r="K42" i="30"/>
  <c r="M42" i="30"/>
  <c r="Z42" i="30"/>
  <c r="H11" i="30"/>
  <c r="U11" i="30"/>
  <c r="AB42" i="30"/>
  <c r="S11" i="30"/>
  <c r="U42" i="30"/>
  <c r="AH42" i="30"/>
  <c r="AH11" i="30"/>
  <c r="J42" i="30"/>
  <c r="G11" i="30"/>
  <c r="I11" i="30"/>
  <c r="AF11" i="30"/>
  <c r="AE11" i="30"/>
  <c r="AA11" i="30"/>
  <c r="N11" i="30"/>
  <c r="O42" i="30"/>
  <c r="N42" i="30"/>
  <c r="AE42" i="30"/>
  <c r="AI42" i="30"/>
  <c r="AB43" i="30"/>
  <c r="R43" i="30"/>
  <c r="U43" i="30"/>
  <c r="O43" i="30"/>
  <c r="AC42" i="30"/>
  <c r="Q42" i="30"/>
  <c r="V42" i="30"/>
  <c r="AF42" i="30"/>
  <c r="F42" i="30"/>
  <c r="AG42" i="30"/>
  <c r="AG11" i="30"/>
  <c r="W11" i="30"/>
  <c r="F11" i="30"/>
  <c r="H42" i="30"/>
  <c r="AD42" i="30"/>
  <c r="W42" i="30"/>
  <c r="T11" i="30"/>
  <c r="P11" i="30"/>
  <c r="J11" i="30"/>
  <c r="AI11" i="30"/>
  <c r="V11" i="30"/>
  <c r="S42" i="30"/>
  <c r="AJ42" i="30"/>
  <c r="C42" i="30"/>
  <c r="P42" i="30"/>
  <c r="B43" i="30"/>
  <c r="A44" i="30" s="1"/>
  <c r="B12" i="30"/>
  <c r="A13" i="30" s="1"/>
  <c r="B38" i="26"/>
  <c r="A39" i="26" s="1"/>
  <c r="B7" i="26"/>
  <c r="A8" i="26" s="1"/>
  <c r="B6" i="25"/>
  <c r="A7" i="25" s="1"/>
  <c r="B37" i="25"/>
  <c r="A38" i="25" s="1"/>
  <c r="B5" i="24"/>
  <c r="A6" i="24" s="1"/>
  <c r="B37" i="24"/>
  <c r="A38" i="24" s="1"/>
  <c r="C41" i="20"/>
  <c r="B42" i="20" s="1"/>
  <c r="C73" i="20"/>
  <c r="B74" i="20" s="1"/>
  <c r="C27" i="20"/>
  <c r="C26" i="20"/>
  <c r="C29" i="20"/>
  <c r="C28" i="20"/>
  <c r="C30" i="20"/>
  <c r="T12" i="30" l="1"/>
  <c r="G12" i="30"/>
  <c r="J12" i="30"/>
  <c r="Y43" i="30"/>
  <c r="M43" i="30"/>
  <c r="AC43" i="30"/>
  <c r="AJ43" i="30"/>
  <c r="AF12" i="30"/>
  <c r="X12" i="30"/>
  <c r="V12" i="30"/>
  <c r="Q12" i="30"/>
  <c r="AC12" i="30"/>
  <c r="S12" i="30"/>
  <c r="Z43" i="30"/>
  <c r="X43" i="30"/>
  <c r="I43" i="30"/>
  <c r="F43" i="30"/>
  <c r="M12" i="30"/>
  <c r="C12" i="30"/>
  <c r="AD12" i="30"/>
  <c r="Y12" i="30"/>
  <c r="C43" i="30"/>
  <c r="K43" i="30"/>
  <c r="AH43" i="30"/>
  <c r="S43" i="30"/>
  <c r="N43" i="30"/>
  <c r="AJ12" i="30"/>
  <c r="K12" i="30"/>
  <c r="AL12" i="30"/>
  <c r="AG12" i="30"/>
  <c r="B47" i="32"/>
  <c r="A48" i="32" s="1"/>
  <c r="B16" i="32"/>
  <c r="A17" i="32" s="1"/>
  <c r="T13" i="30"/>
  <c r="W43" i="30"/>
  <c r="AG43" i="30"/>
  <c r="G43" i="30"/>
  <c r="AE43" i="30"/>
  <c r="V43" i="30"/>
  <c r="AK12" i="30"/>
  <c r="H12" i="30"/>
  <c r="AA12" i="30"/>
  <c r="O12" i="30"/>
  <c r="R12" i="30"/>
  <c r="AF43" i="30"/>
  <c r="AI43" i="30"/>
  <c r="Q43" i="30"/>
  <c r="D43" i="30"/>
  <c r="AD43" i="30"/>
  <c r="E12" i="30"/>
  <c r="U12" i="30"/>
  <c r="AI12" i="30"/>
  <c r="W12" i="30"/>
  <c r="Z12" i="30"/>
  <c r="E43" i="30"/>
  <c r="P43" i="30"/>
  <c r="AA43" i="30"/>
  <c r="L43" i="30"/>
  <c r="AL43" i="30"/>
  <c r="AB12" i="30"/>
  <c r="P12" i="30"/>
  <c r="F12" i="30"/>
  <c r="AE12" i="30"/>
  <c r="AH12" i="30"/>
  <c r="J43" i="30"/>
  <c r="AK43" i="30"/>
  <c r="H43" i="30"/>
  <c r="T43" i="30"/>
  <c r="L12" i="30"/>
  <c r="D12" i="30"/>
  <c r="N12" i="30"/>
  <c r="I12" i="30"/>
  <c r="B13" i="30"/>
  <c r="A14" i="30" s="1"/>
  <c r="B44" i="30"/>
  <c r="A45" i="30" s="1"/>
  <c r="B39" i="26"/>
  <c r="A40" i="26" s="1"/>
  <c r="B8" i="26"/>
  <c r="A9" i="26" s="1"/>
  <c r="B7" i="25"/>
  <c r="A8" i="25" s="1"/>
  <c r="B38" i="25"/>
  <c r="A39" i="25" s="1"/>
  <c r="B6" i="24"/>
  <c r="A7" i="24" s="1"/>
  <c r="B38" i="24"/>
  <c r="A39" i="24" s="1"/>
  <c r="C74" i="20"/>
  <c r="B75" i="20" s="1"/>
  <c r="C42" i="20"/>
  <c r="B43" i="20" s="1"/>
  <c r="C8" i="20"/>
  <c r="C17" i="20" s="1"/>
  <c r="D8" i="20"/>
  <c r="D17" i="20" s="1"/>
  <c r="E8" i="20"/>
  <c r="E17" i="20" s="1"/>
  <c r="F8" i="20"/>
  <c r="F17" i="20" s="1"/>
  <c r="G8" i="20"/>
  <c r="G17" i="20" s="1"/>
  <c r="H8" i="20"/>
  <c r="H17" i="20" s="1"/>
  <c r="I8" i="20"/>
  <c r="I17" i="20" s="1"/>
  <c r="B8" i="20"/>
  <c r="B17" i="20" s="1"/>
  <c r="N65" i="20"/>
  <c r="I74" i="20"/>
  <c r="I82" i="20"/>
  <c r="I18" i="20"/>
  <c r="I22" i="20" s="1"/>
  <c r="AM65" i="20" s="1"/>
  <c r="H18" i="20"/>
  <c r="H21" i="20" s="1"/>
  <c r="G18" i="20"/>
  <c r="G20" i="20" s="1"/>
  <c r="F18" i="20"/>
  <c r="F19" i="20" s="1"/>
  <c r="E18" i="20"/>
  <c r="E19" i="20" s="1"/>
  <c r="D18" i="20"/>
  <c r="C18" i="20"/>
  <c r="C19" i="20" s="1"/>
  <c r="I73" i="20" s="1"/>
  <c r="B18" i="20"/>
  <c r="B19" i="20" s="1"/>
  <c r="I9" i="20"/>
  <c r="I14" i="20" s="1"/>
  <c r="AM74" i="20" s="1"/>
  <c r="H9" i="20"/>
  <c r="H13" i="20" s="1"/>
  <c r="AH82" i="20" s="1"/>
  <c r="G9" i="20"/>
  <c r="G12" i="20" s="1"/>
  <c r="F9" i="20"/>
  <c r="F11" i="20" s="1"/>
  <c r="E9" i="20"/>
  <c r="E10" i="20" s="1"/>
  <c r="D9" i="20"/>
  <c r="D10" i="20" s="1"/>
  <c r="C9" i="20"/>
  <c r="B9" i="20"/>
  <c r="B10" i="20" s="1"/>
  <c r="AF13" i="30" l="1"/>
  <c r="AH13" i="30"/>
  <c r="U13" i="30"/>
  <c r="B17" i="32"/>
  <c r="A18" i="32" s="1"/>
  <c r="B48" i="32"/>
  <c r="A49" i="32" s="1"/>
  <c r="X45" i="30"/>
  <c r="Z45" i="30"/>
  <c r="G44" i="30"/>
  <c r="Z44" i="30"/>
  <c r="L44" i="30"/>
  <c r="H44" i="30"/>
  <c r="N44" i="30"/>
  <c r="AE44" i="30"/>
  <c r="T44" i="30"/>
  <c r="Y44" i="30"/>
  <c r="X44" i="30"/>
  <c r="L13" i="30"/>
  <c r="H13" i="30"/>
  <c r="AE13" i="30"/>
  <c r="AA13" i="30"/>
  <c r="N13" i="30"/>
  <c r="V44" i="30"/>
  <c r="AA44" i="30"/>
  <c r="K44" i="30"/>
  <c r="AI44" i="30"/>
  <c r="G13" i="30"/>
  <c r="AB44" i="30"/>
  <c r="AK13" i="30"/>
  <c r="Q44" i="30"/>
  <c r="AG44" i="30"/>
  <c r="AD44" i="30"/>
  <c r="AJ44" i="30"/>
  <c r="AF44" i="30"/>
  <c r="AG13" i="30"/>
  <c r="AB13" i="30"/>
  <c r="J13" i="30"/>
  <c r="AI13" i="30"/>
  <c r="V13" i="30"/>
  <c r="W44" i="30"/>
  <c r="F44" i="30"/>
  <c r="AH44" i="30"/>
  <c r="C13" i="30"/>
  <c r="Y13" i="30"/>
  <c r="K13" i="30"/>
  <c r="I44" i="30"/>
  <c r="X13" i="30"/>
  <c r="W13" i="30"/>
  <c r="S13" i="30"/>
  <c r="F13" i="30"/>
  <c r="AC44" i="30"/>
  <c r="S44" i="30"/>
  <c r="C44" i="30"/>
  <c r="E44" i="30"/>
  <c r="J44" i="30"/>
  <c r="Q13" i="30"/>
  <c r="AJ13" i="30"/>
  <c r="R13" i="30"/>
  <c r="E13" i="30"/>
  <c r="AD13" i="30"/>
  <c r="AK44" i="30"/>
  <c r="D13" i="30"/>
  <c r="AC13" i="30"/>
  <c r="D44" i="30"/>
  <c r="O13" i="30"/>
  <c r="P44" i="30"/>
  <c r="AL44" i="30"/>
  <c r="U44" i="30"/>
  <c r="M44" i="30"/>
  <c r="O44" i="30"/>
  <c r="R44" i="30"/>
  <c r="P13" i="30"/>
  <c r="I13" i="30"/>
  <c r="Z13" i="30"/>
  <c r="M13" i="30"/>
  <c r="AL13" i="30"/>
  <c r="B45" i="30"/>
  <c r="A46" i="30" s="1"/>
  <c r="B14" i="30"/>
  <c r="A15" i="30" s="1"/>
  <c r="B9" i="26"/>
  <c r="A10" i="26" s="1"/>
  <c r="B40" i="26"/>
  <c r="A41" i="26" s="1"/>
  <c r="B8" i="25"/>
  <c r="A9" i="25" s="1"/>
  <c r="B39" i="25"/>
  <c r="A40" i="25" s="1"/>
  <c r="B39" i="24"/>
  <c r="A40" i="24" s="1"/>
  <c r="B7" i="24"/>
  <c r="A8" i="24" s="1"/>
  <c r="C43" i="20"/>
  <c r="B44" i="20" s="1"/>
  <c r="C75" i="20"/>
  <c r="B76" i="20" s="1"/>
  <c r="I21" i="20"/>
  <c r="H12" i="20"/>
  <c r="I11" i="20"/>
  <c r="B21" i="20"/>
  <c r="I12" i="20"/>
  <c r="B22" i="20"/>
  <c r="D65" i="20" s="1"/>
  <c r="F10" i="20"/>
  <c r="B13" i="20"/>
  <c r="D82" i="20" s="1"/>
  <c r="G19" i="20"/>
  <c r="AC73" i="20" s="1"/>
  <c r="C22" i="20"/>
  <c r="I65" i="20" s="1"/>
  <c r="G10" i="20"/>
  <c r="I13" i="20"/>
  <c r="AM82" i="20" s="1"/>
  <c r="H19" i="20"/>
  <c r="H10" i="20"/>
  <c r="B14" i="20"/>
  <c r="D74" i="20" s="1"/>
  <c r="I19" i="20"/>
  <c r="G11" i="20"/>
  <c r="D14" i="20"/>
  <c r="N74" i="20" s="1"/>
  <c r="H20" i="20"/>
  <c r="H11" i="20"/>
  <c r="I20" i="20"/>
  <c r="I10" i="20"/>
  <c r="B12" i="20"/>
  <c r="D73" i="20" s="1"/>
  <c r="D13" i="20"/>
  <c r="N82" i="20" s="1"/>
  <c r="E14" i="20"/>
  <c r="S74" i="20" s="1"/>
  <c r="B20" i="20"/>
  <c r="C21" i="20"/>
  <c r="E22" i="20"/>
  <c r="S65" i="20" s="1"/>
  <c r="B11" i="20"/>
  <c r="D12" i="20"/>
  <c r="N73" i="20" s="1"/>
  <c r="E13" i="20"/>
  <c r="S82" i="20" s="1"/>
  <c r="F14" i="20"/>
  <c r="X74" i="20" s="1"/>
  <c r="C20" i="20"/>
  <c r="E21" i="20"/>
  <c r="F22" i="20"/>
  <c r="X65" i="20" s="1"/>
  <c r="D11" i="20"/>
  <c r="N70" i="20" s="1"/>
  <c r="E12" i="20"/>
  <c r="S73" i="20" s="1"/>
  <c r="F13" i="20"/>
  <c r="X82" i="20" s="1"/>
  <c r="G14" i="20"/>
  <c r="AC74" i="20" s="1"/>
  <c r="E20" i="20"/>
  <c r="F21" i="20"/>
  <c r="G22" i="20"/>
  <c r="AC65" i="20" s="1"/>
  <c r="E11" i="20"/>
  <c r="F12" i="20"/>
  <c r="X73" i="20" s="1"/>
  <c r="G13" i="20"/>
  <c r="AC82" i="20" s="1"/>
  <c r="H14" i="20"/>
  <c r="AH74" i="20" s="1"/>
  <c r="F20" i="20"/>
  <c r="G21" i="20"/>
  <c r="H22" i="20"/>
  <c r="AH65" i="20" s="1"/>
  <c r="B35" i="19"/>
  <c r="A36" i="19" s="1"/>
  <c r="B36" i="19" s="1"/>
  <c r="A37" i="19" s="1"/>
  <c r="B37" i="19" s="1"/>
  <c r="A38" i="19" s="1"/>
  <c r="B3" i="19"/>
  <c r="B35" i="18"/>
  <c r="B3" i="18"/>
  <c r="B35" i="15"/>
  <c r="A36" i="15" s="1"/>
  <c r="B3" i="15"/>
  <c r="B35" i="14"/>
  <c r="B3" i="14"/>
  <c r="B35" i="13"/>
  <c r="A36" i="13" s="1"/>
  <c r="B3" i="13"/>
  <c r="A4" i="13" s="1"/>
  <c r="B35" i="12"/>
  <c r="B3" i="12"/>
  <c r="A4" i="12" s="1"/>
  <c r="B4" i="12" s="1"/>
  <c r="A5" i="12" s="1"/>
  <c r="B35" i="11"/>
  <c r="B34" i="31" s="1"/>
  <c r="B3" i="11"/>
  <c r="B2" i="31" s="1"/>
  <c r="X148" i="20" l="1"/>
  <c r="T14" i="30"/>
  <c r="Z14" i="30"/>
  <c r="AJ14" i="30"/>
  <c r="P45" i="30"/>
  <c r="T45" i="30"/>
  <c r="AI14" i="30"/>
  <c r="AC45" i="30"/>
  <c r="AB45" i="30"/>
  <c r="W14" i="30"/>
  <c r="C45" i="30"/>
  <c r="K45" i="30"/>
  <c r="B18" i="32"/>
  <c r="A19" i="32" s="1"/>
  <c r="B49" i="32"/>
  <c r="A50" i="32" s="1"/>
  <c r="X14" i="30"/>
  <c r="P14" i="30"/>
  <c r="N14" i="30"/>
  <c r="I14" i="30"/>
  <c r="G45" i="30"/>
  <c r="I45" i="30"/>
  <c r="AK45" i="30"/>
  <c r="AJ45" i="30"/>
  <c r="AC14" i="30"/>
  <c r="AK14" i="30"/>
  <c r="S45" i="30"/>
  <c r="AB14" i="30"/>
  <c r="C14" i="30"/>
  <c r="AD14" i="30"/>
  <c r="Y14" i="30"/>
  <c r="O45" i="30"/>
  <c r="H45" i="30"/>
  <c r="AG45" i="30"/>
  <c r="AA45" i="30"/>
  <c r="N45" i="30"/>
  <c r="D14" i="30"/>
  <c r="AE14" i="30"/>
  <c r="V14" i="30"/>
  <c r="U45" i="30"/>
  <c r="L14" i="30"/>
  <c r="K14" i="30"/>
  <c r="AL14" i="30"/>
  <c r="AG14" i="30"/>
  <c r="Q45" i="30"/>
  <c r="AF45" i="30"/>
  <c r="J45" i="30"/>
  <c r="AI45" i="30"/>
  <c r="V45" i="30"/>
  <c r="F14" i="30"/>
  <c r="AH14" i="30"/>
  <c r="E14" i="30"/>
  <c r="Q14" i="30"/>
  <c r="AE45" i="30"/>
  <c r="F45" i="30"/>
  <c r="U14" i="30"/>
  <c r="AF14" i="30"/>
  <c r="S14" i="30"/>
  <c r="G14" i="30"/>
  <c r="J14" i="30"/>
  <c r="R45" i="30"/>
  <c r="M45" i="30"/>
  <c r="W45" i="30"/>
  <c r="D45" i="30"/>
  <c r="AD45" i="30"/>
  <c r="H14" i="30"/>
  <c r="M14" i="30"/>
  <c r="AA14" i="30"/>
  <c r="O14" i="30"/>
  <c r="R14" i="30"/>
  <c r="Y45" i="30"/>
  <c r="E45" i="30"/>
  <c r="AH45" i="30"/>
  <c r="L45" i="30"/>
  <c r="AL45" i="30"/>
  <c r="B15" i="30"/>
  <c r="A16" i="30" s="1"/>
  <c r="B46" i="30"/>
  <c r="A47" i="30" s="1"/>
  <c r="B10" i="26"/>
  <c r="A11" i="26" s="1"/>
  <c r="B41" i="26"/>
  <c r="A42" i="26" s="1"/>
  <c r="B40" i="25"/>
  <c r="A41" i="25" s="1"/>
  <c r="B9" i="25"/>
  <c r="A10" i="25" s="1"/>
  <c r="B40" i="24"/>
  <c r="A41" i="24" s="1"/>
  <c r="B8" i="24"/>
  <c r="A9" i="24" s="1"/>
  <c r="C44" i="20"/>
  <c r="B45" i="20" s="1"/>
  <c r="C76" i="20"/>
  <c r="B77" i="20" s="1"/>
  <c r="D70" i="20"/>
  <c r="N148" i="20" s="1"/>
  <c r="AH70" i="20"/>
  <c r="S70" i="20"/>
  <c r="AM70" i="20"/>
  <c r="AC70" i="20"/>
  <c r="AM73" i="20"/>
  <c r="X70" i="20"/>
  <c r="AH73" i="20"/>
  <c r="I70" i="20"/>
  <c r="A4" i="19"/>
  <c r="B38" i="19"/>
  <c r="A4" i="18"/>
  <c r="A36" i="18"/>
  <c r="A4" i="15"/>
  <c r="B36" i="15"/>
  <c r="A37" i="15" s="1"/>
  <c r="A4" i="14"/>
  <c r="A36" i="14"/>
  <c r="B4" i="13"/>
  <c r="B36" i="13"/>
  <c r="B5" i="12"/>
  <c r="A36" i="12"/>
  <c r="A4" i="11"/>
  <c r="A36" i="11"/>
  <c r="S148" i="20" l="1"/>
  <c r="AM148" i="20"/>
  <c r="AH148" i="20"/>
  <c r="AC148" i="20"/>
  <c r="AF15" i="30"/>
  <c r="T15" i="30"/>
  <c r="J15" i="30"/>
  <c r="AI15" i="30"/>
  <c r="V15" i="30"/>
  <c r="F46" i="30"/>
  <c r="S46" i="30"/>
  <c r="M46" i="30"/>
  <c r="P46" i="30"/>
  <c r="D15" i="30"/>
  <c r="L15" i="30"/>
  <c r="AJ15" i="30"/>
  <c r="R15" i="30"/>
  <c r="E15" i="30"/>
  <c r="AD15" i="30"/>
  <c r="I46" i="30"/>
  <c r="AD46" i="30"/>
  <c r="AA46" i="30"/>
  <c r="X46" i="30"/>
  <c r="Y15" i="30"/>
  <c r="H15" i="30"/>
  <c r="G15" i="30"/>
  <c r="Z15" i="30"/>
  <c r="M15" i="30"/>
  <c r="AL15" i="30"/>
  <c r="Q46" i="30"/>
  <c r="K46" i="30"/>
  <c r="AL46" i="30"/>
  <c r="AF46" i="30"/>
  <c r="I15" i="30"/>
  <c r="P15" i="30"/>
  <c r="AE15" i="30"/>
  <c r="AA15" i="30"/>
  <c r="N15" i="30"/>
  <c r="AI46" i="30"/>
  <c r="E46" i="30"/>
  <c r="AK46" i="30"/>
  <c r="H46" i="30"/>
  <c r="B19" i="32"/>
  <c r="A20" i="32" s="1"/>
  <c r="B50" i="32"/>
  <c r="A51" i="32" s="1"/>
  <c r="AB15" i="30"/>
  <c r="X15" i="30"/>
  <c r="AH15" i="30"/>
  <c r="U15" i="30"/>
  <c r="N46" i="30"/>
  <c r="T46" i="30"/>
  <c r="V46" i="30"/>
  <c r="G46" i="30"/>
  <c r="J46" i="30"/>
  <c r="C15" i="30"/>
  <c r="AC15" i="30"/>
  <c r="D46" i="30"/>
  <c r="U46" i="30"/>
  <c r="AJ46" i="30"/>
  <c r="O46" i="30"/>
  <c r="R46" i="30"/>
  <c r="AG15" i="30"/>
  <c r="O15" i="30"/>
  <c r="K15" i="30"/>
  <c r="AK15" i="30"/>
  <c r="AC46" i="30"/>
  <c r="C46" i="30"/>
  <c r="L46" i="30"/>
  <c r="W46" i="30"/>
  <c r="Z46" i="30"/>
  <c r="AH16" i="30"/>
  <c r="AE16" i="30"/>
  <c r="F16" i="30"/>
  <c r="M16" i="30"/>
  <c r="AF16" i="30"/>
  <c r="Q15" i="30"/>
  <c r="W15" i="30"/>
  <c r="S15" i="30"/>
  <c r="F15" i="30"/>
  <c r="AG46" i="30"/>
  <c r="AB46" i="30"/>
  <c r="Y46" i="30"/>
  <c r="AE46" i="30"/>
  <c r="AH46" i="30"/>
  <c r="B47" i="30"/>
  <c r="A48" i="30" s="1"/>
  <c r="B16" i="30"/>
  <c r="A17" i="30" s="1"/>
  <c r="B11" i="26"/>
  <c r="A12" i="26" s="1"/>
  <c r="B42" i="26"/>
  <c r="A43" i="26" s="1"/>
  <c r="B10" i="25"/>
  <c r="A11" i="25" s="1"/>
  <c r="B41" i="25"/>
  <c r="A42" i="25" s="1"/>
  <c r="B41" i="24"/>
  <c r="A42" i="24" s="1"/>
  <c r="B9" i="24"/>
  <c r="A10" i="24" s="1"/>
  <c r="C45" i="20"/>
  <c r="B46" i="20" s="1"/>
  <c r="C77" i="20"/>
  <c r="B78" i="20" s="1"/>
  <c r="B4" i="19"/>
  <c r="A5" i="19" s="1"/>
  <c r="A39" i="19"/>
  <c r="B36" i="18"/>
  <c r="A37" i="18" s="1"/>
  <c r="B4" i="18"/>
  <c r="A5" i="18" s="1"/>
  <c r="B37" i="15"/>
  <c r="A38" i="15" s="1"/>
  <c r="B4" i="15"/>
  <c r="A5" i="15" s="1"/>
  <c r="B36" i="14"/>
  <c r="A37" i="14" s="1"/>
  <c r="B4" i="14"/>
  <c r="A5" i="14" s="1"/>
  <c r="A37" i="13"/>
  <c r="A5" i="13"/>
  <c r="A6" i="12"/>
  <c r="B36" i="12"/>
  <c r="A37" i="12" s="1"/>
  <c r="B36" i="11"/>
  <c r="A37" i="11" s="1"/>
  <c r="B4" i="11"/>
  <c r="A5" i="11" s="1"/>
  <c r="H16" i="30" l="1"/>
  <c r="I16" i="30"/>
  <c r="AF47" i="30"/>
  <c r="M47" i="30"/>
  <c r="AA47" i="30"/>
  <c r="I47" i="30"/>
  <c r="Y47" i="30"/>
  <c r="AJ47" i="30"/>
  <c r="P16" i="30"/>
  <c r="N16" i="30"/>
  <c r="AH47" i="30"/>
  <c r="K47" i="30"/>
  <c r="F47" i="30"/>
  <c r="AE47" i="30"/>
  <c r="AG47" i="30"/>
  <c r="S47" i="30"/>
  <c r="N47" i="30"/>
  <c r="B20" i="32"/>
  <c r="A21" i="32" s="1"/>
  <c r="B51" i="32"/>
  <c r="A52" i="32" s="1"/>
  <c r="AK16" i="30"/>
  <c r="T16" i="30"/>
  <c r="C16" i="30"/>
  <c r="AD16" i="30"/>
  <c r="Y16" i="30"/>
  <c r="R47" i="30"/>
  <c r="J47" i="30"/>
  <c r="O47" i="30"/>
  <c r="AI47" i="30"/>
  <c r="V47" i="30"/>
  <c r="D16" i="30"/>
  <c r="K16" i="30"/>
  <c r="AL16" i="30"/>
  <c r="AG16" i="30"/>
  <c r="E47" i="30"/>
  <c r="AK47" i="30"/>
  <c r="Z47" i="30"/>
  <c r="D47" i="30"/>
  <c r="AD47" i="30"/>
  <c r="Q16" i="30"/>
  <c r="V16" i="30"/>
  <c r="AJ16" i="30"/>
  <c r="S16" i="30"/>
  <c r="J16" i="30"/>
  <c r="Q47" i="30"/>
  <c r="U16" i="30"/>
  <c r="E16" i="30"/>
  <c r="AA16" i="30"/>
  <c r="O16" i="30"/>
  <c r="R16" i="30"/>
  <c r="X47" i="30"/>
  <c r="H47" i="30"/>
  <c r="AC47" i="30"/>
  <c r="T47" i="30"/>
  <c r="B3" i="31"/>
  <c r="H17" i="30"/>
  <c r="O17" i="30"/>
  <c r="AC16" i="30"/>
  <c r="X16" i="30"/>
  <c r="G16" i="30"/>
  <c r="W47" i="30"/>
  <c r="P47" i="30"/>
  <c r="L47" i="30"/>
  <c r="AL47" i="30"/>
  <c r="L16" i="30"/>
  <c r="AB16" i="30"/>
  <c r="AI16" i="30"/>
  <c r="W16" i="30"/>
  <c r="Z16" i="30"/>
  <c r="G47" i="30"/>
  <c r="U47" i="30"/>
  <c r="C47" i="30"/>
  <c r="AB47" i="30"/>
  <c r="B35" i="31"/>
  <c r="B17" i="30"/>
  <c r="A18" i="30" s="1"/>
  <c r="B48" i="30"/>
  <c r="A49" i="30" s="1"/>
  <c r="B12" i="26"/>
  <c r="A13" i="26" s="1"/>
  <c r="B43" i="26"/>
  <c r="A44" i="26" s="1"/>
  <c r="B42" i="25"/>
  <c r="A43" i="25" s="1"/>
  <c r="B11" i="25"/>
  <c r="A12" i="25" s="1"/>
  <c r="B10" i="24"/>
  <c r="A11" i="24" s="1"/>
  <c r="B42" i="24"/>
  <c r="A43" i="24" s="1"/>
  <c r="C78" i="20"/>
  <c r="B79" i="20" s="1"/>
  <c r="C46" i="20"/>
  <c r="B47" i="20" s="1"/>
  <c r="B39" i="19"/>
  <c r="A40" i="19" s="1"/>
  <c r="B5" i="19"/>
  <c r="A6" i="19" s="1"/>
  <c r="B5" i="18"/>
  <c r="A6" i="18" s="1"/>
  <c r="B37" i="18"/>
  <c r="A38" i="18" s="1"/>
  <c r="B5" i="15"/>
  <c r="A6" i="15" s="1"/>
  <c r="B38" i="15"/>
  <c r="A39" i="15" s="1"/>
  <c r="B37" i="14"/>
  <c r="A38" i="14" s="1"/>
  <c r="B5" i="14"/>
  <c r="A6" i="14" s="1"/>
  <c r="B37" i="13"/>
  <c r="A38" i="13" s="1"/>
  <c r="B5" i="13"/>
  <c r="A6" i="13" s="1"/>
  <c r="B37" i="12"/>
  <c r="A38" i="12" s="1"/>
  <c r="B6" i="12"/>
  <c r="A7" i="12" s="1"/>
  <c r="B37" i="11"/>
  <c r="A38" i="11" s="1"/>
  <c r="B5" i="11"/>
  <c r="A6" i="11" s="1"/>
  <c r="AI17" i="30" l="1"/>
  <c r="C17" i="30"/>
  <c r="B52" i="32"/>
  <c r="A53" i="32" s="1"/>
  <c r="B21" i="32"/>
  <c r="A22" i="32" s="1"/>
  <c r="S48" i="30"/>
  <c r="U17" i="30"/>
  <c r="B36" i="31"/>
  <c r="W17" i="30"/>
  <c r="AC17" i="30"/>
  <c r="X17" i="30"/>
  <c r="Y48" i="30"/>
  <c r="N48" i="30"/>
  <c r="G48" i="30"/>
  <c r="J48" i="30"/>
  <c r="AL48" i="30"/>
  <c r="J17" i="30"/>
  <c r="AD48" i="30"/>
  <c r="AB17" i="30"/>
  <c r="G17" i="30"/>
  <c r="E17" i="30"/>
  <c r="AK17" i="30"/>
  <c r="AF17" i="30"/>
  <c r="AJ48" i="30"/>
  <c r="AA48" i="30"/>
  <c r="AB48" i="30"/>
  <c r="O48" i="30"/>
  <c r="R48" i="30"/>
  <c r="AF48" i="30"/>
  <c r="Z17" i="30"/>
  <c r="T17" i="30"/>
  <c r="R17" i="30"/>
  <c r="N17" i="30"/>
  <c r="I17" i="30"/>
  <c r="I48" i="30"/>
  <c r="F48" i="30"/>
  <c r="D48" i="30"/>
  <c r="W48" i="30"/>
  <c r="Z48" i="30"/>
  <c r="AK48" i="30"/>
  <c r="AE17" i="30"/>
  <c r="AJ17" i="30"/>
  <c r="AH17" i="30"/>
  <c r="V17" i="30"/>
  <c r="Q17" i="30"/>
  <c r="L48" i="30"/>
  <c r="AG48" i="30"/>
  <c r="Q48" i="30"/>
  <c r="AE48" i="30"/>
  <c r="AH48" i="30"/>
  <c r="P17" i="30"/>
  <c r="C48" i="30"/>
  <c r="D17" i="30"/>
  <c r="F17" i="30"/>
  <c r="AD17" i="30"/>
  <c r="Y17" i="30"/>
  <c r="M48" i="30"/>
  <c r="K48" i="30"/>
  <c r="AC48" i="30"/>
  <c r="H48" i="30"/>
  <c r="AI48" i="30"/>
  <c r="B4" i="31"/>
  <c r="X48" i="30"/>
  <c r="M17" i="30"/>
  <c r="U48" i="30"/>
  <c r="L17" i="30"/>
  <c r="K17" i="30"/>
  <c r="AA17" i="30"/>
  <c r="S17" i="30"/>
  <c r="AL17" i="30"/>
  <c r="AG17" i="30"/>
  <c r="T48" i="30"/>
  <c r="V48" i="30"/>
  <c r="E48" i="30"/>
  <c r="P48" i="30"/>
  <c r="B49" i="30"/>
  <c r="A50" i="30" s="1"/>
  <c r="B18" i="30"/>
  <c r="A19" i="30" s="1"/>
  <c r="B44" i="26"/>
  <c r="A45" i="26" s="1"/>
  <c r="B13" i="26"/>
  <c r="A14" i="26" s="1"/>
  <c r="B12" i="25"/>
  <c r="A13" i="25" s="1"/>
  <c r="B43" i="25"/>
  <c r="A44" i="25" s="1"/>
  <c r="B43" i="24"/>
  <c r="A44" i="24" s="1"/>
  <c r="B11" i="24"/>
  <c r="A12" i="24" s="1"/>
  <c r="C79" i="20"/>
  <c r="B80" i="20" s="1"/>
  <c r="C47" i="20"/>
  <c r="B48" i="20" s="1"/>
  <c r="B6" i="19"/>
  <c r="A7" i="19" s="1"/>
  <c r="B40" i="19"/>
  <c r="A41" i="19" s="1"/>
  <c r="B38" i="18"/>
  <c r="A39" i="18" s="1"/>
  <c r="B6" i="18"/>
  <c r="A7" i="18" s="1"/>
  <c r="B39" i="15"/>
  <c r="A40" i="15" s="1"/>
  <c r="B6" i="15"/>
  <c r="A7" i="15" s="1"/>
  <c r="B6" i="14"/>
  <c r="A7" i="14" s="1"/>
  <c r="B38" i="14"/>
  <c r="A39" i="14" s="1"/>
  <c r="B6" i="13"/>
  <c r="A7" i="13" s="1"/>
  <c r="B38" i="13"/>
  <c r="A39" i="13" s="1"/>
  <c r="B7" i="12"/>
  <c r="A8" i="12" s="1"/>
  <c r="B38" i="12"/>
  <c r="A39" i="12" s="1"/>
  <c r="B6" i="11"/>
  <c r="A7" i="11" s="1"/>
  <c r="B38" i="11"/>
  <c r="A39" i="11" s="1"/>
  <c r="V18" i="30" l="1"/>
  <c r="AF18" i="30"/>
  <c r="AD18" i="30"/>
  <c r="AG18" i="30"/>
  <c r="T18" i="30"/>
  <c r="M18" i="30"/>
  <c r="C49" i="30"/>
  <c r="F49" i="30"/>
  <c r="Y49" i="30"/>
  <c r="AH49" i="30"/>
  <c r="AE49" i="30"/>
  <c r="AL18" i="30"/>
  <c r="K18" i="30"/>
  <c r="H18" i="30"/>
  <c r="O18" i="30"/>
  <c r="J18" i="30"/>
  <c r="AB18" i="30"/>
  <c r="L49" i="30"/>
  <c r="T49" i="30"/>
  <c r="D49" i="30"/>
  <c r="H49" i="30"/>
  <c r="AF49" i="30"/>
  <c r="AI18" i="30"/>
  <c r="AA18" i="30"/>
  <c r="X18" i="30"/>
  <c r="AE18" i="30"/>
  <c r="R18" i="30"/>
  <c r="AJ18" i="30"/>
  <c r="AD49" i="30"/>
  <c r="R49" i="30"/>
  <c r="AK49" i="30"/>
  <c r="M49" i="30"/>
  <c r="Q49" i="30"/>
  <c r="B5" i="31"/>
  <c r="S18" i="30"/>
  <c r="P18" i="30"/>
  <c r="N18" i="30"/>
  <c r="Y18" i="30"/>
  <c r="Z18" i="30"/>
  <c r="E18" i="30"/>
  <c r="AI49" i="30"/>
  <c r="AC49" i="30"/>
  <c r="I49" i="30"/>
  <c r="AG49" i="30"/>
  <c r="AJ49" i="30"/>
  <c r="B22" i="32"/>
  <c r="A23" i="32" s="1"/>
  <c r="B53" i="32"/>
  <c r="A54" i="32" s="1"/>
  <c r="V49" i="30"/>
  <c r="Z49" i="30"/>
  <c r="AH18" i="30"/>
  <c r="U18" i="30"/>
  <c r="B37" i="31"/>
  <c r="S49" i="30"/>
  <c r="U49" i="30"/>
  <c r="E49" i="30"/>
  <c r="G49" i="30"/>
  <c r="C18" i="30"/>
  <c r="G18" i="30"/>
  <c r="I18" i="30"/>
  <c r="D18" i="30"/>
  <c r="AC18" i="30"/>
  <c r="K49" i="30"/>
  <c r="AA49" i="30"/>
  <c r="AL49" i="30"/>
  <c r="N49" i="30"/>
  <c r="O49" i="30"/>
  <c r="F18" i="30"/>
  <c r="W18" i="30"/>
  <c r="Q18" i="30"/>
  <c r="L18" i="30"/>
  <c r="AK18" i="30"/>
  <c r="AB49" i="30"/>
  <c r="P49" i="30"/>
  <c r="J49" i="30"/>
  <c r="X49" i="30"/>
  <c r="W49" i="30"/>
  <c r="B19" i="30"/>
  <c r="A20" i="30" s="1"/>
  <c r="B50" i="30"/>
  <c r="A51" i="30" s="1"/>
  <c r="B14" i="26"/>
  <c r="A15" i="26" s="1"/>
  <c r="B45" i="26"/>
  <c r="A46" i="26" s="1"/>
  <c r="B44" i="25"/>
  <c r="A45" i="25" s="1"/>
  <c r="B13" i="25"/>
  <c r="A14" i="25" s="1"/>
  <c r="B44" i="24"/>
  <c r="A45" i="24" s="1"/>
  <c r="B12" i="24"/>
  <c r="A13" i="24" s="1"/>
  <c r="C48" i="20"/>
  <c r="B49" i="20" s="1"/>
  <c r="C80" i="20"/>
  <c r="B81" i="20" s="1"/>
  <c r="B41" i="19"/>
  <c r="A42" i="19" s="1"/>
  <c r="B7" i="19"/>
  <c r="A8" i="19" s="1"/>
  <c r="B39" i="18"/>
  <c r="A40" i="18" s="1"/>
  <c r="B7" i="18"/>
  <c r="A8" i="18" s="1"/>
  <c r="B7" i="15"/>
  <c r="A8" i="15" s="1"/>
  <c r="B40" i="15"/>
  <c r="A41" i="15" s="1"/>
  <c r="B7" i="14"/>
  <c r="A8" i="14" s="1"/>
  <c r="B39" i="14"/>
  <c r="A40" i="14" s="1"/>
  <c r="B7" i="13"/>
  <c r="A8" i="13" s="1"/>
  <c r="B39" i="13"/>
  <c r="A40" i="13" s="1"/>
  <c r="B39" i="12"/>
  <c r="A40" i="12" s="1"/>
  <c r="B8" i="12"/>
  <c r="A9" i="12" s="1"/>
  <c r="B7" i="11"/>
  <c r="A8" i="11" s="1"/>
  <c r="B39" i="11"/>
  <c r="A40" i="11" s="1"/>
  <c r="AE50" i="30" l="1"/>
  <c r="M50" i="30"/>
  <c r="E50" i="30"/>
  <c r="Q50" i="30"/>
  <c r="V50" i="30"/>
  <c r="AI50" i="30"/>
  <c r="AB50" i="30"/>
  <c r="N50" i="30"/>
  <c r="Z50" i="30"/>
  <c r="W50" i="30"/>
  <c r="R50" i="30"/>
  <c r="AF50" i="30"/>
  <c r="D50" i="30"/>
  <c r="B38" i="31"/>
  <c r="O50" i="30"/>
  <c r="AL50" i="30"/>
  <c r="C50" i="30"/>
  <c r="L50" i="30"/>
  <c r="Y50" i="30"/>
  <c r="P50" i="30"/>
  <c r="AD50" i="30"/>
  <c r="F50" i="30"/>
  <c r="X50" i="30"/>
  <c r="AK50" i="30"/>
  <c r="G50" i="30"/>
  <c r="J50" i="30"/>
  <c r="AA50" i="30"/>
  <c r="T50" i="30"/>
  <c r="B54" i="32"/>
  <c r="A55" i="32" s="1"/>
  <c r="B23" i="32"/>
  <c r="A24" i="32" s="1"/>
  <c r="J19" i="30"/>
  <c r="AK19" i="30"/>
  <c r="K19" i="30"/>
  <c r="R19" i="30"/>
  <c r="C19" i="30"/>
  <c r="AA19" i="30"/>
  <c r="N19" i="30"/>
  <c r="I19" i="30"/>
  <c r="AH19" i="30"/>
  <c r="G19" i="30"/>
  <c r="S19" i="30"/>
  <c r="AJ19" i="30"/>
  <c r="V19" i="30"/>
  <c r="Q19" i="30"/>
  <c r="L19" i="30"/>
  <c r="AB19" i="30"/>
  <c r="AC19" i="30"/>
  <c r="Z19" i="30"/>
  <c r="AF19" i="30"/>
  <c r="AI19" i="30"/>
  <c r="E19" i="30"/>
  <c r="AD19" i="30"/>
  <c r="Y19" i="30"/>
  <c r="AG50" i="30"/>
  <c r="AH50" i="30"/>
  <c r="AC50" i="30"/>
  <c r="K50" i="30"/>
  <c r="AJ50" i="30"/>
  <c r="W19" i="30"/>
  <c r="D19" i="30"/>
  <c r="M19" i="30"/>
  <c r="AL19" i="30"/>
  <c r="AG19" i="30"/>
  <c r="P19" i="30"/>
  <c r="X19" i="30"/>
  <c r="F19" i="30"/>
  <c r="O19" i="30"/>
  <c r="P51" i="30"/>
  <c r="H51" i="30"/>
  <c r="AL51" i="30"/>
  <c r="AB51" i="30"/>
  <c r="AJ51" i="30"/>
  <c r="D51" i="30"/>
  <c r="M51" i="30"/>
  <c r="C51" i="30"/>
  <c r="AG51" i="30"/>
  <c r="Q51" i="30"/>
  <c r="U51" i="30"/>
  <c r="I51" i="30"/>
  <c r="V51" i="30"/>
  <c r="E51" i="30"/>
  <c r="I50" i="30"/>
  <c r="U50" i="30"/>
  <c r="H50" i="30"/>
  <c r="S50" i="30"/>
  <c r="B6" i="31"/>
  <c r="AE19" i="30"/>
  <c r="T19" i="30"/>
  <c r="U19" i="30"/>
  <c r="H19" i="30"/>
  <c r="B51" i="30"/>
  <c r="A52" i="30" s="1"/>
  <c r="B20" i="30"/>
  <c r="A21" i="30" s="1"/>
  <c r="B46" i="26"/>
  <c r="A47" i="26" s="1"/>
  <c r="B15" i="26"/>
  <c r="A16" i="26" s="1"/>
  <c r="B45" i="25"/>
  <c r="A46" i="25" s="1"/>
  <c r="B14" i="25"/>
  <c r="A15" i="25" s="1"/>
  <c r="B45" i="24"/>
  <c r="A46" i="24" s="1"/>
  <c r="B13" i="24"/>
  <c r="A14" i="24" s="1"/>
  <c r="C49" i="20"/>
  <c r="B50" i="20" s="1"/>
  <c r="C81" i="20"/>
  <c r="B82" i="20" s="1"/>
  <c r="B8" i="19"/>
  <c r="A9" i="19" s="1"/>
  <c r="B42" i="19"/>
  <c r="A43" i="19" s="1"/>
  <c r="B8" i="18"/>
  <c r="A9" i="18" s="1"/>
  <c r="B40" i="18"/>
  <c r="A41" i="18" s="1"/>
  <c r="B8" i="15"/>
  <c r="A9" i="15" s="1"/>
  <c r="B41" i="15"/>
  <c r="A42" i="15" s="1"/>
  <c r="B8" i="14"/>
  <c r="A9" i="14" s="1"/>
  <c r="B40" i="14"/>
  <c r="A41" i="14" s="1"/>
  <c r="B40" i="13"/>
  <c r="A41" i="13" s="1"/>
  <c r="B8" i="13"/>
  <c r="A9" i="13" s="1"/>
  <c r="B9" i="12"/>
  <c r="A10" i="12" s="1"/>
  <c r="B40" i="12"/>
  <c r="A41" i="12" s="1"/>
  <c r="B8" i="11"/>
  <c r="A9" i="11" s="1"/>
  <c r="B40" i="11"/>
  <c r="A41" i="11" s="1"/>
  <c r="AD51" i="30" l="1"/>
  <c r="AA51" i="30"/>
  <c r="AK51" i="30"/>
  <c r="AI51" i="30"/>
  <c r="R51" i="30"/>
  <c r="AE51" i="30"/>
  <c r="AF51" i="30"/>
  <c r="AA20" i="30"/>
  <c r="C20" i="30"/>
  <c r="H20" i="30"/>
  <c r="I20" i="30"/>
  <c r="Z20" i="30"/>
  <c r="AJ20" i="30"/>
  <c r="AK20" i="30"/>
  <c r="B39" i="31"/>
  <c r="AL20" i="30"/>
  <c r="W20" i="30"/>
  <c r="P20" i="30"/>
  <c r="Q20" i="30"/>
  <c r="AH20" i="30"/>
  <c r="E20" i="30"/>
  <c r="F20" i="30"/>
  <c r="AI20" i="30"/>
  <c r="G20" i="30"/>
  <c r="X20" i="30"/>
  <c r="J20" i="30"/>
  <c r="D20" i="30"/>
  <c r="M20" i="30"/>
  <c r="AC51" i="30"/>
  <c r="J51" i="30"/>
  <c r="S51" i="30"/>
  <c r="Y51" i="30"/>
  <c r="F51" i="30"/>
  <c r="G51" i="30"/>
  <c r="X51" i="30"/>
  <c r="S20" i="30"/>
  <c r="V20" i="30"/>
  <c r="AD20" i="30"/>
  <c r="AF20" i="30"/>
  <c r="R20" i="30"/>
  <c r="L20" i="30"/>
  <c r="AC20" i="30"/>
  <c r="B24" i="32"/>
  <c r="A25" i="32" s="1"/>
  <c r="B55" i="32"/>
  <c r="A56" i="32" s="1"/>
  <c r="U20" i="30"/>
  <c r="K51" i="30"/>
  <c r="AH51" i="30"/>
  <c r="N51" i="30"/>
  <c r="O51" i="30"/>
  <c r="O20" i="30"/>
  <c r="K20" i="30"/>
  <c r="Y20" i="30"/>
  <c r="T20" i="30"/>
  <c r="AJ52" i="30"/>
  <c r="K52" i="30"/>
  <c r="AC52" i="30"/>
  <c r="U52" i="30"/>
  <c r="Q52" i="30"/>
  <c r="F52" i="30"/>
  <c r="AF52" i="30"/>
  <c r="L51" i="30"/>
  <c r="T51" i="30"/>
  <c r="Z51" i="30"/>
  <c r="W51" i="30"/>
  <c r="N20" i="30"/>
  <c r="AE20" i="30"/>
  <c r="AG20" i="30"/>
  <c r="AB20" i="30"/>
  <c r="B7" i="31"/>
  <c r="B52" i="30"/>
  <c r="A53" i="30" s="1"/>
  <c r="B21" i="30"/>
  <c r="A22" i="30" s="1"/>
  <c r="B47" i="26"/>
  <c r="A48" i="26" s="1"/>
  <c r="B16" i="26"/>
  <c r="A17" i="26" s="1"/>
  <c r="B46" i="25"/>
  <c r="A47" i="25" s="1"/>
  <c r="B15" i="25"/>
  <c r="A16" i="25" s="1"/>
  <c r="B14" i="24"/>
  <c r="A15" i="24" s="1"/>
  <c r="B46" i="24"/>
  <c r="A47" i="24" s="1"/>
  <c r="C50" i="20"/>
  <c r="B51" i="20" s="1"/>
  <c r="C82" i="20"/>
  <c r="B83" i="20" s="1"/>
  <c r="B43" i="19"/>
  <c r="A44" i="19" s="1"/>
  <c r="B9" i="19"/>
  <c r="A10" i="19" s="1"/>
  <c r="B9" i="18"/>
  <c r="A10" i="18" s="1"/>
  <c r="B41" i="18"/>
  <c r="A42" i="18" s="1"/>
  <c r="B42" i="15"/>
  <c r="A43" i="15" s="1"/>
  <c r="B9" i="15"/>
  <c r="A10" i="15" s="1"/>
  <c r="B9" i="14"/>
  <c r="A10" i="14" s="1"/>
  <c r="B41" i="14"/>
  <c r="A42" i="14" s="1"/>
  <c r="B41" i="13"/>
  <c r="A42" i="13" s="1"/>
  <c r="B9" i="13"/>
  <c r="A10" i="13" s="1"/>
  <c r="B10" i="12"/>
  <c r="A11" i="12" s="1"/>
  <c r="B41" i="12"/>
  <c r="A42" i="12" s="1"/>
  <c r="B41" i="11"/>
  <c r="A42" i="11" s="1"/>
  <c r="B9" i="11"/>
  <c r="A10" i="11" s="1"/>
  <c r="AG52" i="30" l="1"/>
  <c r="O52" i="30"/>
  <c r="AA52" i="30"/>
  <c r="AA21" i="30"/>
  <c r="F21" i="30"/>
  <c r="L21" i="30"/>
  <c r="X21" i="30"/>
  <c r="B8" i="31"/>
  <c r="T21" i="30"/>
  <c r="AF21" i="30"/>
  <c r="H52" i="30"/>
  <c r="AL52" i="30"/>
  <c r="S52" i="30"/>
  <c r="G21" i="30"/>
  <c r="AK21" i="30"/>
  <c r="B56" i="32"/>
  <c r="A57" i="32" s="1"/>
  <c r="B25" i="32"/>
  <c r="A26" i="32" s="1"/>
  <c r="I21" i="30"/>
  <c r="N52" i="30"/>
  <c r="I52" i="30"/>
  <c r="J52" i="30"/>
  <c r="AI52" i="30"/>
  <c r="C21" i="30"/>
  <c r="AE21" i="30"/>
  <c r="AJ21" i="30"/>
  <c r="V21" i="30"/>
  <c r="Q21" i="30"/>
  <c r="AB21" i="30"/>
  <c r="V52" i="30"/>
  <c r="W52" i="30"/>
  <c r="R52" i="30"/>
  <c r="D52" i="30"/>
  <c r="AH21" i="30"/>
  <c r="O21" i="30"/>
  <c r="E21" i="30"/>
  <c r="AD21" i="30"/>
  <c r="Y21" i="30"/>
  <c r="Z21" i="30"/>
  <c r="Y52" i="30"/>
  <c r="G52" i="30"/>
  <c r="AK52" i="30"/>
  <c r="Z52" i="30"/>
  <c r="L52" i="30"/>
  <c r="K21" i="30"/>
  <c r="AI21" i="30"/>
  <c r="M21" i="30"/>
  <c r="AL21" i="30"/>
  <c r="AG21" i="30"/>
  <c r="E52" i="30"/>
  <c r="AD52" i="30"/>
  <c r="M52" i="30"/>
  <c r="AH52" i="30"/>
  <c r="T52" i="30"/>
  <c r="W21" i="30"/>
  <c r="R21" i="30"/>
  <c r="U21" i="30"/>
  <c r="H21" i="30"/>
  <c r="B40" i="31"/>
  <c r="J21" i="30"/>
  <c r="N21" i="30"/>
  <c r="AE52" i="30"/>
  <c r="P52" i="30"/>
  <c r="X52" i="30"/>
  <c r="C52" i="30"/>
  <c r="AB52" i="30"/>
  <c r="S21" i="30"/>
  <c r="D21" i="30"/>
  <c r="AC21" i="30"/>
  <c r="P21" i="30"/>
  <c r="B53" i="30"/>
  <c r="A54" i="30" s="1"/>
  <c r="B22" i="30"/>
  <c r="A23" i="30" s="1"/>
  <c r="B17" i="26"/>
  <c r="A18" i="26" s="1"/>
  <c r="B48" i="26"/>
  <c r="A49" i="26" s="1"/>
  <c r="B47" i="25"/>
  <c r="A48" i="25" s="1"/>
  <c r="B16" i="25"/>
  <c r="A17" i="25" s="1"/>
  <c r="B47" i="24"/>
  <c r="A48" i="24" s="1"/>
  <c r="B15" i="24"/>
  <c r="A16" i="24" s="1"/>
  <c r="C83" i="20"/>
  <c r="B84" i="20" s="1"/>
  <c r="C51" i="20"/>
  <c r="B52" i="20" s="1"/>
  <c r="B10" i="19"/>
  <c r="A11" i="19" s="1"/>
  <c r="B44" i="19"/>
  <c r="A45" i="19" s="1"/>
  <c r="B10" i="18"/>
  <c r="A11" i="18" s="1"/>
  <c r="B42" i="18"/>
  <c r="A43" i="18" s="1"/>
  <c r="B10" i="15"/>
  <c r="A11" i="15" s="1"/>
  <c r="B43" i="15"/>
  <c r="A44" i="15" s="1"/>
  <c r="B10" i="14"/>
  <c r="A11" i="14" s="1"/>
  <c r="B42" i="14"/>
  <c r="A43" i="14" s="1"/>
  <c r="B42" i="13"/>
  <c r="A43" i="13" s="1"/>
  <c r="B10" i="13"/>
  <c r="A11" i="13" s="1"/>
  <c r="B42" i="12"/>
  <c r="A43" i="12" s="1"/>
  <c r="B11" i="12"/>
  <c r="A12" i="12" s="1"/>
  <c r="B42" i="11"/>
  <c r="A43" i="11" s="1"/>
  <c r="B10" i="11"/>
  <c r="A11" i="11" s="1"/>
  <c r="AE22" i="30" l="1"/>
  <c r="C22" i="30"/>
  <c r="T22" i="30"/>
  <c r="W22" i="30"/>
  <c r="AB22" i="30"/>
  <c r="Y22" i="30"/>
  <c r="F22" i="30"/>
  <c r="AG22" i="30"/>
  <c r="B57" i="32"/>
  <c r="A58" i="32" s="1"/>
  <c r="B26" i="32"/>
  <c r="A27" i="32" s="1"/>
  <c r="L53" i="30"/>
  <c r="AD22" i="30"/>
  <c r="V22" i="30"/>
  <c r="Q22" i="30"/>
  <c r="L22" i="30"/>
  <c r="AK22" i="30"/>
  <c r="B9" i="31"/>
  <c r="S53" i="30"/>
  <c r="Y53" i="30"/>
  <c r="AC53" i="30"/>
  <c r="W53" i="30"/>
  <c r="H22" i="30"/>
  <c r="AG53" i="30"/>
  <c r="AH53" i="30"/>
  <c r="AK53" i="30"/>
  <c r="V53" i="30"/>
  <c r="P53" i="30"/>
  <c r="AE53" i="30"/>
  <c r="Z53" i="30"/>
  <c r="N22" i="30"/>
  <c r="P22" i="30"/>
  <c r="R22" i="30"/>
  <c r="E22" i="30"/>
  <c r="AI53" i="30"/>
  <c r="T53" i="30"/>
  <c r="M53" i="30"/>
  <c r="AD53" i="30"/>
  <c r="X53" i="30"/>
  <c r="K53" i="30"/>
  <c r="AA22" i="30"/>
  <c r="G22" i="30"/>
  <c r="AJ53" i="30"/>
  <c r="AL53" i="30"/>
  <c r="AF53" i="30"/>
  <c r="F53" i="30"/>
  <c r="I53" i="30"/>
  <c r="N53" i="30"/>
  <c r="AJ22" i="30"/>
  <c r="X22" i="30"/>
  <c r="M22" i="30"/>
  <c r="AA53" i="30"/>
  <c r="K22" i="30"/>
  <c r="O22" i="30"/>
  <c r="AF22" i="30"/>
  <c r="AH22" i="30"/>
  <c r="U22" i="30"/>
  <c r="J53" i="30"/>
  <c r="U53" i="30"/>
  <c r="D53" i="30"/>
  <c r="G53" i="30"/>
  <c r="B41" i="31"/>
  <c r="AB53" i="30"/>
  <c r="H53" i="30"/>
  <c r="J22" i="30"/>
  <c r="AI22" i="30"/>
  <c r="Z22" i="30"/>
  <c r="C53" i="30"/>
  <c r="S22" i="30"/>
  <c r="AL22" i="30"/>
  <c r="I22" i="30"/>
  <c r="D22" i="30"/>
  <c r="AC22" i="30"/>
  <c r="Q53" i="30"/>
  <c r="E53" i="30"/>
  <c r="R53" i="30"/>
  <c r="O53" i="30"/>
  <c r="B54" i="30"/>
  <c r="A55" i="30" s="1"/>
  <c r="B23" i="30"/>
  <c r="A24" i="30" s="1"/>
  <c r="B18" i="26"/>
  <c r="A19" i="26" s="1"/>
  <c r="B49" i="26"/>
  <c r="A50" i="26" s="1"/>
  <c r="B48" i="25"/>
  <c r="A49" i="25" s="1"/>
  <c r="B17" i="25"/>
  <c r="A18" i="25" s="1"/>
  <c r="B48" i="24"/>
  <c r="A49" i="24" s="1"/>
  <c r="B16" i="24"/>
  <c r="A17" i="24" s="1"/>
  <c r="C52" i="20"/>
  <c r="B53" i="20" s="1"/>
  <c r="C84" i="20"/>
  <c r="B85" i="20" s="1"/>
  <c r="B11" i="19"/>
  <c r="A12" i="19" s="1"/>
  <c r="B45" i="19"/>
  <c r="A46" i="19" s="1"/>
  <c r="B11" i="18"/>
  <c r="A12" i="18" s="1"/>
  <c r="B43" i="18"/>
  <c r="A44" i="18" s="1"/>
  <c r="B44" i="15"/>
  <c r="A45" i="15" s="1"/>
  <c r="B11" i="15"/>
  <c r="A12" i="15" s="1"/>
  <c r="B11" i="14"/>
  <c r="A12" i="14" s="1"/>
  <c r="B43" i="14"/>
  <c r="A44" i="14" s="1"/>
  <c r="B11" i="13"/>
  <c r="A12" i="13" s="1"/>
  <c r="B43" i="13"/>
  <c r="A44" i="13" s="1"/>
  <c r="B12" i="12"/>
  <c r="A13" i="12" s="1"/>
  <c r="B43" i="12"/>
  <c r="A44" i="12" s="1"/>
  <c r="B43" i="11"/>
  <c r="A44" i="11" s="1"/>
  <c r="B11" i="11"/>
  <c r="A12" i="11" s="1"/>
  <c r="V54" i="30" l="1"/>
  <c r="H54" i="30"/>
  <c r="AD54" i="30"/>
  <c r="C54" i="30"/>
  <c r="AB54" i="30"/>
  <c r="B42" i="31"/>
  <c r="T23" i="30"/>
  <c r="AF23" i="30"/>
  <c r="Q54" i="30"/>
  <c r="O54" i="30"/>
  <c r="J54" i="30"/>
  <c r="AI54" i="30"/>
  <c r="AH23" i="30"/>
  <c r="AK23" i="30"/>
  <c r="AK54" i="30"/>
  <c r="AL54" i="30"/>
  <c r="AC54" i="30"/>
  <c r="R54" i="30"/>
  <c r="D54" i="30"/>
  <c r="S23" i="30"/>
  <c r="F23" i="30"/>
  <c r="N54" i="30"/>
  <c r="F54" i="30"/>
  <c r="E54" i="30"/>
  <c r="Z54" i="30"/>
  <c r="L54" i="30"/>
  <c r="L23" i="30"/>
  <c r="X23" i="30"/>
  <c r="B58" i="32"/>
  <c r="A59" i="32" s="1"/>
  <c r="B27" i="32"/>
  <c r="A28" i="32" s="1"/>
  <c r="R23" i="30"/>
  <c r="W23" i="30"/>
  <c r="AB23" i="30"/>
  <c r="N23" i="30"/>
  <c r="I23" i="30"/>
  <c r="M54" i="30"/>
  <c r="X54" i="30"/>
  <c r="P54" i="30"/>
  <c r="AH54" i="30"/>
  <c r="T54" i="30"/>
  <c r="O23" i="30"/>
  <c r="G23" i="30"/>
  <c r="AJ23" i="30"/>
  <c r="V23" i="30"/>
  <c r="Q23" i="30"/>
  <c r="Z23" i="30"/>
  <c r="AA23" i="30"/>
  <c r="E23" i="30"/>
  <c r="AD23" i="30"/>
  <c r="Y23" i="30"/>
  <c r="Y54" i="30"/>
  <c r="G54" i="30"/>
  <c r="K54" i="30"/>
  <c r="AJ54" i="30"/>
  <c r="AI23" i="30"/>
  <c r="J23" i="30"/>
  <c r="M23" i="30"/>
  <c r="AL23" i="30"/>
  <c r="AG23" i="30"/>
  <c r="W54" i="30"/>
  <c r="I54" i="30"/>
  <c r="U54" i="30"/>
  <c r="S54" i="30"/>
  <c r="C23" i="30"/>
  <c r="AE23" i="30"/>
  <c r="U23" i="30"/>
  <c r="H23" i="30"/>
  <c r="B10" i="31"/>
  <c r="AG54" i="30"/>
  <c r="AE54" i="30"/>
  <c r="AF54" i="30"/>
  <c r="AA54" i="30"/>
  <c r="K23" i="30"/>
  <c r="D23" i="30"/>
  <c r="AC23" i="30"/>
  <c r="P23" i="30"/>
  <c r="B55" i="30"/>
  <c r="A56" i="30" s="1"/>
  <c r="B24" i="30"/>
  <c r="A25" i="30" s="1"/>
  <c r="B50" i="26"/>
  <c r="A51" i="26" s="1"/>
  <c r="B19" i="26"/>
  <c r="A20" i="26" s="1"/>
  <c r="B18" i="25"/>
  <c r="A19" i="25" s="1"/>
  <c r="B49" i="25"/>
  <c r="A50" i="25" s="1"/>
  <c r="B49" i="24"/>
  <c r="A50" i="24" s="1"/>
  <c r="B17" i="24"/>
  <c r="A18" i="24" s="1"/>
  <c r="C53" i="20"/>
  <c r="B54" i="20" s="1"/>
  <c r="C85" i="20"/>
  <c r="B86" i="20" s="1"/>
  <c r="B12" i="19"/>
  <c r="A13" i="19" s="1"/>
  <c r="B46" i="19"/>
  <c r="A47" i="19" s="1"/>
  <c r="B12" i="18"/>
  <c r="A13" i="18" s="1"/>
  <c r="B44" i="18"/>
  <c r="A45" i="18" s="1"/>
  <c r="B45" i="15"/>
  <c r="A46" i="15" s="1"/>
  <c r="B12" i="15"/>
  <c r="A13" i="15" s="1"/>
  <c r="B44" i="14"/>
  <c r="A45" i="14" s="1"/>
  <c r="B12" i="14"/>
  <c r="A13" i="14" s="1"/>
  <c r="B12" i="13"/>
  <c r="A13" i="13" s="1"/>
  <c r="B44" i="13"/>
  <c r="A45" i="13" s="1"/>
  <c r="B44" i="12"/>
  <c r="A45" i="12" s="1"/>
  <c r="B13" i="12"/>
  <c r="A14" i="12" s="1"/>
  <c r="B12" i="11"/>
  <c r="A13" i="11" s="1"/>
  <c r="B44" i="11"/>
  <c r="A45" i="11" s="1"/>
  <c r="AH24" i="30" l="1"/>
  <c r="I24" i="30"/>
  <c r="W24" i="30"/>
  <c r="P24" i="30"/>
  <c r="F24" i="30"/>
  <c r="I55" i="30"/>
  <c r="AH55" i="30"/>
  <c r="J55" i="30"/>
  <c r="B43" i="31"/>
  <c r="C24" i="30"/>
  <c r="H24" i="30"/>
  <c r="U24" i="30"/>
  <c r="AG24" i="30"/>
  <c r="Z24" i="30"/>
  <c r="N24" i="30"/>
  <c r="T55" i="30"/>
  <c r="M55" i="30"/>
  <c r="AL55" i="30"/>
  <c r="M24" i="30"/>
  <c r="Q24" i="30"/>
  <c r="AF24" i="30"/>
  <c r="AJ24" i="30"/>
  <c r="AK24" i="30"/>
  <c r="V24" i="30"/>
  <c r="Z55" i="30"/>
  <c r="AJ55" i="30"/>
  <c r="G55" i="30"/>
  <c r="B11" i="31"/>
  <c r="AB24" i="30"/>
  <c r="R24" i="30"/>
  <c r="L24" i="30"/>
  <c r="E24" i="30"/>
  <c r="AI24" i="30"/>
  <c r="AD24" i="30"/>
  <c r="AA55" i="30"/>
  <c r="AG55" i="30"/>
  <c r="AF55" i="30"/>
  <c r="B59" i="32"/>
  <c r="A60" i="32" s="1"/>
  <c r="B28" i="32"/>
  <c r="A29" i="32" s="1"/>
  <c r="L55" i="30"/>
  <c r="S55" i="30"/>
  <c r="AD55" i="30"/>
  <c r="X55" i="30"/>
  <c r="U55" i="30"/>
  <c r="O55" i="30"/>
  <c r="AK55" i="30"/>
  <c r="D55" i="30"/>
  <c r="AI55" i="30"/>
  <c r="W55" i="30"/>
  <c r="AC24" i="30"/>
  <c r="T24" i="30"/>
  <c r="D24" i="30"/>
  <c r="K24" i="30"/>
  <c r="AL24" i="30"/>
  <c r="Y55" i="30"/>
  <c r="R55" i="30"/>
  <c r="F55" i="30"/>
  <c r="AE55" i="30"/>
  <c r="X25" i="30"/>
  <c r="X24" i="30"/>
  <c r="AE24" i="30"/>
  <c r="O24" i="30"/>
  <c r="S24" i="30"/>
  <c r="Q55" i="30"/>
  <c r="K55" i="30"/>
  <c r="AC55" i="30"/>
  <c r="N55" i="30"/>
  <c r="H55" i="30"/>
  <c r="G24" i="30"/>
  <c r="J24" i="30"/>
  <c r="Y24" i="30"/>
  <c r="AA24" i="30"/>
  <c r="C55" i="30"/>
  <c r="AB55" i="30"/>
  <c r="E55" i="30"/>
  <c r="V55" i="30"/>
  <c r="P55" i="30"/>
  <c r="B56" i="30"/>
  <c r="A57" i="30" s="1"/>
  <c r="B25" i="30"/>
  <c r="A26" i="30" s="1"/>
  <c r="B51" i="26"/>
  <c r="A52" i="26" s="1"/>
  <c r="B20" i="26"/>
  <c r="A21" i="26" s="1"/>
  <c r="B19" i="25"/>
  <c r="A20" i="25" s="1"/>
  <c r="B50" i="25"/>
  <c r="A51" i="25" s="1"/>
  <c r="B18" i="24"/>
  <c r="A19" i="24" s="1"/>
  <c r="B50" i="24"/>
  <c r="A51" i="24" s="1"/>
  <c r="C86" i="20"/>
  <c r="B87" i="20" s="1"/>
  <c r="C54" i="20"/>
  <c r="B55" i="20" s="1"/>
  <c r="B13" i="19"/>
  <c r="A14" i="19" s="1"/>
  <c r="B47" i="19"/>
  <c r="A48" i="19" s="1"/>
  <c r="B45" i="18"/>
  <c r="A46" i="18" s="1"/>
  <c r="B13" i="18"/>
  <c r="A14" i="18" s="1"/>
  <c r="B13" i="15"/>
  <c r="A14" i="15" s="1"/>
  <c r="B46" i="15"/>
  <c r="A47" i="15" s="1"/>
  <c r="B45" i="14"/>
  <c r="A46" i="14" s="1"/>
  <c r="B13" i="14"/>
  <c r="A14" i="14" s="1"/>
  <c r="B13" i="13"/>
  <c r="A14" i="13" s="1"/>
  <c r="B45" i="13"/>
  <c r="A46" i="13" s="1"/>
  <c r="B14" i="12"/>
  <c r="A15" i="12" s="1"/>
  <c r="B45" i="12"/>
  <c r="A46" i="12" s="1"/>
  <c r="B13" i="11"/>
  <c r="A14" i="11" s="1"/>
  <c r="B45" i="11"/>
  <c r="A46" i="11" s="1"/>
  <c r="N56" i="30" l="1"/>
  <c r="H56" i="30"/>
  <c r="AF56" i="30"/>
  <c r="P56" i="30"/>
  <c r="T25" i="30"/>
  <c r="AJ25" i="30"/>
  <c r="Q25" i="30"/>
  <c r="AC25" i="30"/>
  <c r="AG25" i="30"/>
  <c r="Z25" i="30"/>
  <c r="V56" i="30"/>
  <c r="S56" i="30"/>
  <c r="M56" i="30"/>
  <c r="AI25" i="30"/>
  <c r="M25" i="30"/>
  <c r="AB25" i="30"/>
  <c r="AF25" i="30"/>
  <c r="O25" i="30"/>
  <c r="AH25" i="30"/>
  <c r="AB56" i="30"/>
  <c r="U56" i="30"/>
  <c r="AI56" i="30"/>
  <c r="D25" i="30"/>
  <c r="Y25" i="30"/>
  <c r="E25" i="30"/>
  <c r="AL25" i="30"/>
  <c r="L25" i="30"/>
  <c r="J25" i="30"/>
  <c r="AJ56" i="30"/>
  <c r="F56" i="30"/>
  <c r="Q56" i="30"/>
  <c r="E56" i="30"/>
  <c r="I25" i="30"/>
  <c r="AA25" i="30"/>
  <c r="H25" i="30"/>
  <c r="V25" i="30"/>
  <c r="R25" i="30"/>
  <c r="B29" i="32"/>
  <c r="A30" i="32" s="1"/>
  <c r="B60" i="32"/>
  <c r="A61" i="32" s="1"/>
  <c r="T56" i="30"/>
  <c r="AG56" i="30"/>
  <c r="AC56" i="30"/>
  <c r="Y56" i="30"/>
  <c r="D56" i="30"/>
  <c r="G56" i="30"/>
  <c r="W56" i="30"/>
  <c r="X56" i="30"/>
  <c r="Z56" i="30"/>
  <c r="N25" i="30"/>
  <c r="P25" i="30"/>
  <c r="S25" i="30"/>
  <c r="G25" i="30"/>
  <c r="B44" i="31"/>
  <c r="K56" i="30"/>
  <c r="AH56" i="30"/>
  <c r="AK56" i="30"/>
  <c r="AD56" i="30"/>
  <c r="L56" i="30"/>
  <c r="R56" i="30"/>
  <c r="AA56" i="30"/>
  <c r="C56" i="30"/>
  <c r="B12" i="31"/>
  <c r="C25" i="30"/>
  <c r="AK25" i="30"/>
  <c r="K25" i="30"/>
  <c r="W25" i="30"/>
  <c r="I56" i="30"/>
  <c r="AL56" i="30"/>
  <c r="AE56" i="30"/>
  <c r="J56" i="30"/>
  <c r="O56" i="30"/>
  <c r="AD25" i="30"/>
  <c r="F25" i="30"/>
  <c r="U25" i="30"/>
  <c r="AE25" i="30"/>
  <c r="B57" i="30"/>
  <c r="A58" i="30" s="1"/>
  <c r="B26" i="30"/>
  <c r="A27" i="30" s="1"/>
  <c r="B52" i="26"/>
  <c r="A53" i="26" s="1"/>
  <c r="B21" i="26"/>
  <c r="A22" i="26" s="1"/>
  <c r="B20" i="25"/>
  <c r="A21" i="25" s="1"/>
  <c r="B51" i="25"/>
  <c r="A52" i="25" s="1"/>
  <c r="B51" i="24"/>
  <c r="A52" i="24" s="1"/>
  <c r="B19" i="24"/>
  <c r="A20" i="24" s="1"/>
  <c r="C55" i="20"/>
  <c r="B56" i="20" s="1"/>
  <c r="C87" i="20"/>
  <c r="B88" i="20" s="1"/>
  <c r="B48" i="19"/>
  <c r="A49" i="19" s="1"/>
  <c r="B14" i="19"/>
  <c r="A15" i="19" s="1"/>
  <c r="B14" i="18"/>
  <c r="A15" i="18" s="1"/>
  <c r="B46" i="18"/>
  <c r="A47" i="18" s="1"/>
  <c r="B47" i="15"/>
  <c r="A48" i="15" s="1"/>
  <c r="B14" i="15"/>
  <c r="A15" i="15" s="1"/>
  <c r="B14" i="14"/>
  <c r="A15" i="14" s="1"/>
  <c r="B46" i="14"/>
  <c r="A47" i="14" s="1"/>
  <c r="B14" i="13"/>
  <c r="A15" i="13" s="1"/>
  <c r="B46" i="13"/>
  <c r="A47" i="13" s="1"/>
  <c r="B46" i="12"/>
  <c r="A47" i="12" s="1"/>
  <c r="B15" i="12"/>
  <c r="A16" i="12" s="1"/>
  <c r="B14" i="11"/>
  <c r="A15" i="11" s="1"/>
  <c r="B46" i="11"/>
  <c r="A47" i="11" s="1"/>
  <c r="E26" i="30" l="1"/>
  <c r="J26" i="30"/>
  <c r="D26" i="30"/>
  <c r="N26" i="30"/>
  <c r="AE26" i="30"/>
  <c r="H26" i="30"/>
  <c r="R26" i="30"/>
  <c r="AH26" i="30"/>
  <c r="F26" i="30"/>
  <c r="B30" i="32"/>
  <c r="A31" i="32" s="1"/>
  <c r="B61" i="32"/>
  <c r="A62" i="32" s="1"/>
  <c r="Y57" i="30"/>
  <c r="U26" i="30"/>
  <c r="X26" i="30"/>
  <c r="AB26" i="30"/>
  <c r="AI26" i="30"/>
  <c r="Z57" i="30"/>
  <c r="S57" i="30"/>
  <c r="F57" i="30"/>
  <c r="AD57" i="30"/>
  <c r="H57" i="30"/>
  <c r="AH57" i="30"/>
  <c r="P26" i="30"/>
  <c r="AF26" i="30"/>
  <c r="O26" i="30"/>
  <c r="AC26" i="30"/>
  <c r="V26" i="30"/>
  <c r="P57" i="30"/>
  <c r="AI57" i="30"/>
  <c r="M57" i="30"/>
  <c r="AA57" i="30"/>
  <c r="AE57" i="30"/>
  <c r="AB57" i="30"/>
  <c r="Z26" i="30"/>
  <c r="L26" i="30"/>
  <c r="Y26" i="30"/>
  <c r="C26" i="30"/>
  <c r="AD26" i="30"/>
  <c r="X57" i="30"/>
  <c r="W57" i="30"/>
  <c r="AK57" i="30"/>
  <c r="N57" i="30"/>
  <c r="L57" i="30"/>
  <c r="K57" i="30"/>
  <c r="G57" i="30"/>
  <c r="I26" i="30"/>
  <c r="W26" i="30"/>
  <c r="AJ26" i="30"/>
  <c r="K26" i="30"/>
  <c r="AL26" i="30"/>
  <c r="AF57" i="30"/>
  <c r="AJ57" i="30"/>
  <c r="O57" i="30"/>
  <c r="AC57" i="30"/>
  <c r="V57" i="30"/>
  <c r="U57" i="30"/>
  <c r="AK26" i="30"/>
  <c r="AG26" i="30"/>
  <c r="G26" i="30"/>
  <c r="S26" i="30"/>
  <c r="B45" i="31"/>
  <c r="J57" i="30"/>
  <c r="D57" i="30"/>
  <c r="AL57" i="30"/>
  <c r="I57" i="30"/>
  <c r="AG57" i="30"/>
  <c r="C57" i="30"/>
  <c r="T26" i="30"/>
  <c r="M26" i="30"/>
  <c r="Q26" i="30"/>
  <c r="AA26" i="30"/>
  <c r="R57" i="30"/>
  <c r="E57" i="30"/>
  <c r="Q57" i="30"/>
  <c r="T57" i="30"/>
  <c r="B13" i="31"/>
  <c r="B58" i="30"/>
  <c r="A59" i="30" s="1"/>
  <c r="B27" i="30"/>
  <c r="A28" i="30" s="1"/>
  <c r="B53" i="26"/>
  <c r="A54" i="26" s="1"/>
  <c r="B22" i="26"/>
  <c r="A23" i="26" s="1"/>
  <c r="B52" i="25"/>
  <c r="A53" i="25" s="1"/>
  <c r="B21" i="25"/>
  <c r="A22" i="25" s="1"/>
  <c r="B52" i="24"/>
  <c r="A53" i="24" s="1"/>
  <c r="B20" i="24"/>
  <c r="A21" i="24" s="1"/>
  <c r="C88" i="20"/>
  <c r="B89" i="20" s="1"/>
  <c r="C56" i="20"/>
  <c r="B57" i="20" s="1"/>
  <c r="B49" i="19"/>
  <c r="A50" i="19" s="1"/>
  <c r="B15" i="19"/>
  <c r="A16" i="19" s="1"/>
  <c r="B15" i="18"/>
  <c r="A16" i="18" s="1"/>
  <c r="B47" i="18"/>
  <c r="A48" i="18" s="1"/>
  <c r="B15" i="15"/>
  <c r="A16" i="15" s="1"/>
  <c r="B48" i="15"/>
  <c r="A49" i="15" s="1"/>
  <c r="B15" i="14"/>
  <c r="A16" i="14" s="1"/>
  <c r="B47" i="14"/>
  <c r="A48" i="14" s="1"/>
  <c r="B47" i="13"/>
  <c r="A48" i="13" s="1"/>
  <c r="B15" i="13"/>
  <c r="A16" i="13" s="1"/>
  <c r="B16" i="12"/>
  <c r="A17" i="12" s="1"/>
  <c r="B47" i="12"/>
  <c r="A48" i="12" s="1"/>
  <c r="B15" i="11"/>
  <c r="A16" i="11" s="1"/>
  <c r="B47" i="11"/>
  <c r="A48" i="11" s="1"/>
  <c r="S27" i="30" l="1"/>
  <c r="G58" i="30"/>
  <c r="C27" i="30"/>
  <c r="D58" i="30"/>
  <c r="G27" i="30"/>
  <c r="AI58" i="30"/>
  <c r="E27" i="30"/>
  <c r="B46" i="31"/>
  <c r="I58" i="30"/>
  <c r="B62" i="32"/>
  <c r="A63" i="32" s="1"/>
  <c r="B31" i="32"/>
  <c r="A32" i="32" s="1"/>
  <c r="Q27" i="30"/>
  <c r="H27" i="30"/>
  <c r="AF27" i="30"/>
  <c r="AJ27" i="30"/>
  <c r="AH27" i="30"/>
  <c r="AL58" i="30"/>
  <c r="Y58" i="30"/>
  <c r="W58" i="30"/>
  <c r="AK58" i="30"/>
  <c r="AB27" i="30"/>
  <c r="AC27" i="30"/>
  <c r="M27" i="30"/>
  <c r="O27" i="30"/>
  <c r="AD58" i="30"/>
  <c r="S58" i="30"/>
  <c r="X58" i="30"/>
  <c r="Q58" i="30"/>
  <c r="L27" i="30"/>
  <c r="I27" i="30"/>
  <c r="X27" i="30"/>
  <c r="W27" i="30"/>
  <c r="AB58" i="30"/>
  <c r="T58" i="30"/>
  <c r="AF58" i="30"/>
  <c r="K58" i="30"/>
  <c r="AA58" i="30"/>
  <c r="AL27" i="30"/>
  <c r="T27" i="30"/>
  <c r="AI27" i="30"/>
  <c r="AE27" i="30"/>
  <c r="F58" i="30"/>
  <c r="AJ58" i="30"/>
  <c r="AG58" i="30"/>
  <c r="AE58" i="30"/>
  <c r="H58" i="30"/>
  <c r="F27" i="30"/>
  <c r="P27" i="30"/>
  <c r="AD27" i="30"/>
  <c r="D27" i="30"/>
  <c r="J27" i="30"/>
  <c r="V58" i="30"/>
  <c r="M58" i="30"/>
  <c r="J58" i="30"/>
  <c r="E58" i="30"/>
  <c r="R58" i="30"/>
  <c r="AG27" i="30"/>
  <c r="V27" i="30"/>
  <c r="K27" i="30"/>
  <c r="N27" i="30"/>
  <c r="R27" i="30"/>
  <c r="N58" i="30"/>
  <c r="O58" i="30"/>
  <c r="AH58" i="30"/>
  <c r="P58" i="30"/>
  <c r="AC58" i="30"/>
  <c r="AK27" i="30"/>
  <c r="AA27" i="30"/>
  <c r="U27" i="30"/>
  <c r="Y27" i="30"/>
  <c r="Z27" i="30"/>
  <c r="L58" i="30"/>
  <c r="U58" i="30"/>
  <c r="C58" i="30"/>
  <c r="Z58" i="30"/>
  <c r="B14" i="31"/>
  <c r="B28" i="30"/>
  <c r="A29" i="30" s="1"/>
  <c r="B59" i="30"/>
  <c r="A60" i="30" s="1"/>
  <c r="B23" i="26"/>
  <c r="A24" i="26" s="1"/>
  <c r="B54" i="26"/>
  <c r="A55" i="26" s="1"/>
  <c r="B22" i="25"/>
  <c r="A23" i="25" s="1"/>
  <c r="B53" i="25"/>
  <c r="A54" i="25" s="1"/>
  <c r="B53" i="24"/>
  <c r="A54" i="24" s="1"/>
  <c r="B21" i="24"/>
  <c r="A22" i="24" s="1"/>
  <c r="C57" i="20"/>
  <c r="B58" i="20" s="1"/>
  <c r="C89" i="20"/>
  <c r="B90" i="20" s="1"/>
  <c r="B16" i="19"/>
  <c r="A17" i="19" s="1"/>
  <c r="B50" i="19"/>
  <c r="A51" i="19" s="1"/>
  <c r="B16" i="18"/>
  <c r="A17" i="18" s="1"/>
  <c r="B48" i="18"/>
  <c r="A49" i="18" s="1"/>
  <c r="B49" i="15"/>
  <c r="A50" i="15" s="1"/>
  <c r="B16" i="15"/>
  <c r="A17" i="15" s="1"/>
  <c r="B16" i="14"/>
  <c r="A17" i="14" s="1"/>
  <c r="B48" i="14"/>
  <c r="A49" i="14" s="1"/>
  <c r="B16" i="13"/>
  <c r="A17" i="13" s="1"/>
  <c r="B48" i="13"/>
  <c r="A49" i="13" s="1"/>
  <c r="B48" i="12"/>
  <c r="A49" i="12" s="1"/>
  <c r="B17" i="12"/>
  <c r="A18" i="12" s="1"/>
  <c r="B48" i="11"/>
  <c r="A49" i="11" s="1"/>
  <c r="B16" i="11"/>
  <c r="A17" i="11" s="1"/>
  <c r="AE59" i="30" l="1"/>
  <c r="M28" i="30"/>
  <c r="AL59" i="30"/>
  <c r="Z28" i="30"/>
  <c r="C59" i="30"/>
  <c r="J28" i="30"/>
  <c r="AF59" i="30"/>
  <c r="F28" i="30"/>
  <c r="B63" i="32"/>
  <c r="A64" i="32" s="1"/>
  <c r="B32" i="32"/>
  <c r="A33" i="32" s="1"/>
  <c r="X59" i="30"/>
  <c r="AD59" i="30"/>
  <c r="T59" i="30"/>
  <c r="AG59" i="30"/>
  <c r="AJ59" i="30"/>
  <c r="AH28" i="30"/>
  <c r="P28" i="30"/>
  <c r="AE28" i="30"/>
  <c r="AI28" i="30"/>
  <c r="J59" i="30"/>
  <c r="K59" i="30"/>
  <c r="F59" i="30"/>
  <c r="M59" i="30"/>
  <c r="L28" i="30"/>
  <c r="R28" i="30"/>
  <c r="AK28" i="30"/>
  <c r="U28" i="30"/>
  <c r="N28" i="30"/>
  <c r="R59" i="30"/>
  <c r="AK59" i="30"/>
  <c r="U59" i="30"/>
  <c r="W59" i="30"/>
  <c r="X28" i="30"/>
  <c r="D28" i="30"/>
  <c r="G28" i="30"/>
  <c r="AF28" i="30"/>
  <c r="V28" i="30"/>
  <c r="Z59" i="30"/>
  <c r="S59" i="30"/>
  <c r="I59" i="30"/>
  <c r="AI59" i="30"/>
  <c r="AC28" i="30"/>
  <c r="O28" i="30"/>
  <c r="Q28" i="30"/>
  <c r="C28" i="30"/>
  <c r="AD28" i="30"/>
  <c r="P59" i="30"/>
  <c r="Q59" i="30"/>
  <c r="AA59" i="30"/>
  <c r="AB59" i="30"/>
  <c r="D59" i="30"/>
  <c r="W28" i="30"/>
  <c r="Y28" i="30"/>
  <c r="AB28" i="30"/>
  <c r="K28" i="30"/>
  <c r="AL28" i="30"/>
  <c r="H59" i="30"/>
  <c r="O59" i="30"/>
  <c r="AC59" i="30"/>
  <c r="L59" i="30"/>
  <c r="N59" i="30"/>
  <c r="AG28" i="30"/>
  <c r="AJ28" i="30"/>
  <c r="I28" i="30"/>
  <c r="S28" i="30"/>
  <c r="B47" i="31"/>
  <c r="B15" i="31"/>
  <c r="AH59" i="30"/>
  <c r="G59" i="30"/>
  <c r="E59" i="30"/>
  <c r="V59" i="30"/>
  <c r="Y59" i="30"/>
  <c r="H28" i="30"/>
  <c r="E28" i="30"/>
  <c r="T28" i="30"/>
  <c r="AA28" i="30"/>
  <c r="B60" i="30"/>
  <c r="A61" i="30" s="1"/>
  <c r="B29" i="30"/>
  <c r="A30" i="30" s="1"/>
  <c r="B24" i="26"/>
  <c r="A25" i="26" s="1"/>
  <c r="B55" i="26"/>
  <c r="A56" i="26" s="1"/>
  <c r="B54" i="25"/>
  <c r="A55" i="25" s="1"/>
  <c r="B23" i="25"/>
  <c r="A24" i="25" s="1"/>
  <c r="B54" i="24"/>
  <c r="A55" i="24" s="1"/>
  <c r="B22" i="24"/>
  <c r="A23" i="24" s="1"/>
  <c r="C90" i="20"/>
  <c r="B91" i="20" s="1"/>
  <c r="C58" i="20"/>
  <c r="B59" i="20" s="1"/>
  <c r="B17" i="19"/>
  <c r="A18" i="19" s="1"/>
  <c r="B51" i="19"/>
  <c r="A52" i="19" s="1"/>
  <c r="B49" i="18"/>
  <c r="A50" i="18" s="1"/>
  <c r="B17" i="18"/>
  <c r="A18" i="18" s="1"/>
  <c r="B17" i="15"/>
  <c r="A18" i="15" s="1"/>
  <c r="B50" i="15"/>
  <c r="A51" i="15" s="1"/>
  <c r="B17" i="14"/>
  <c r="A18" i="14" s="1"/>
  <c r="B49" i="14"/>
  <c r="A50" i="14" s="1"/>
  <c r="B17" i="13"/>
  <c r="A18" i="13" s="1"/>
  <c r="B49" i="13"/>
  <c r="A50" i="13" s="1"/>
  <c r="B18" i="12"/>
  <c r="A19" i="12" s="1"/>
  <c r="B49" i="12"/>
  <c r="A50" i="12" s="1"/>
  <c r="B17" i="11"/>
  <c r="A18" i="11" s="1"/>
  <c r="B49" i="11"/>
  <c r="A50" i="11" s="1"/>
  <c r="L29" i="30" l="1"/>
  <c r="O29" i="30"/>
  <c r="L60" i="30"/>
  <c r="V29" i="30"/>
  <c r="W29" i="30"/>
  <c r="X60" i="30"/>
  <c r="Y29" i="30"/>
  <c r="P29" i="30"/>
  <c r="W60" i="30"/>
  <c r="B48" i="31"/>
  <c r="AC29" i="30"/>
  <c r="AA29" i="30"/>
  <c r="S60" i="30"/>
  <c r="B33" i="32"/>
  <c r="A34" i="32" s="1"/>
  <c r="B64" i="32"/>
  <c r="A65" i="32" s="1"/>
  <c r="T60" i="30"/>
  <c r="AL60" i="30"/>
  <c r="AA60" i="30"/>
  <c r="AK60" i="30"/>
  <c r="AE60" i="30"/>
  <c r="H29" i="30"/>
  <c r="AG29" i="30"/>
  <c r="AK29" i="30"/>
  <c r="AE29" i="30"/>
  <c r="AJ60" i="30"/>
  <c r="AB60" i="30"/>
  <c r="M60" i="30"/>
  <c r="G60" i="30"/>
  <c r="J60" i="30"/>
  <c r="S29" i="30"/>
  <c r="AJ29" i="30"/>
  <c r="C29" i="30"/>
  <c r="F29" i="30"/>
  <c r="J29" i="30"/>
  <c r="N60" i="30"/>
  <c r="Z60" i="30"/>
  <c r="O60" i="30"/>
  <c r="Y60" i="30"/>
  <c r="U60" i="30"/>
  <c r="AD29" i="30"/>
  <c r="I29" i="30"/>
  <c r="M29" i="30"/>
  <c r="Q29" i="30"/>
  <c r="R29" i="30"/>
  <c r="D60" i="30"/>
  <c r="AG60" i="30"/>
  <c r="P60" i="30"/>
  <c r="H60" i="30"/>
  <c r="AF60" i="30"/>
  <c r="T29" i="30"/>
  <c r="K29" i="30"/>
  <c r="X29" i="30"/>
  <c r="AB29" i="30"/>
  <c r="Z29" i="30"/>
  <c r="AD60" i="30"/>
  <c r="AH60" i="30"/>
  <c r="Q60" i="30"/>
  <c r="R60" i="30"/>
  <c r="B16" i="31"/>
  <c r="D29" i="30"/>
  <c r="U29" i="30"/>
  <c r="AI29" i="30"/>
  <c r="AL29" i="30"/>
  <c r="AH29" i="30"/>
  <c r="F60" i="30"/>
  <c r="E60" i="30"/>
  <c r="AI60" i="30"/>
  <c r="AC60" i="30"/>
  <c r="N29" i="30"/>
  <c r="AF29" i="30"/>
  <c r="E29" i="30"/>
  <c r="G29" i="30"/>
  <c r="V60" i="30"/>
  <c r="K60" i="30"/>
  <c r="C60" i="30"/>
  <c r="I60" i="30"/>
  <c r="B30" i="30"/>
  <c r="A31" i="30" s="1"/>
  <c r="B61" i="30"/>
  <c r="A62" i="30" s="1"/>
  <c r="B25" i="26"/>
  <c r="A26" i="26" s="1"/>
  <c r="B56" i="26"/>
  <c r="A57" i="26" s="1"/>
  <c r="B55" i="25"/>
  <c r="A56" i="25" s="1"/>
  <c r="B24" i="25"/>
  <c r="A25" i="25" s="1"/>
  <c r="B23" i="24"/>
  <c r="A24" i="24" s="1"/>
  <c r="B55" i="24"/>
  <c r="A56" i="24" s="1"/>
  <c r="C59" i="20"/>
  <c r="B60" i="20" s="1"/>
  <c r="C91" i="20"/>
  <c r="B92" i="20" s="1"/>
  <c r="B52" i="19"/>
  <c r="A53" i="19" s="1"/>
  <c r="B18" i="19"/>
  <c r="A19" i="19" s="1"/>
  <c r="B18" i="18"/>
  <c r="A19" i="18" s="1"/>
  <c r="B50" i="18"/>
  <c r="A51" i="18" s="1"/>
  <c r="B51" i="15"/>
  <c r="A52" i="15" s="1"/>
  <c r="B18" i="15"/>
  <c r="A19" i="15" s="1"/>
  <c r="B18" i="14"/>
  <c r="A19" i="14" s="1"/>
  <c r="B50" i="14"/>
  <c r="A51" i="14" s="1"/>
  <c r="B18" i="13"/>
  <c r="A19" i="13" s="1"/>
  <c r="B50" i="13"/>
  <c r="A51" i="13" s="1"/>
  <c r="B50" i="12"/>
  <c r="A51" i="12" s="1"/>
  <c r="B19" i="12"/>
  <c r="A20" i="12" s="1"/>
  <c r="B50" i="11"/>
  <c r="A51" i="11" s="1"/>
  <c r="B18" i="11"/>
  <c r="A19" i="11" s="1"/>
  <c r="O61" i="30" l="1"/>
  <c r="Z30" i="30"/>
  <c r="X30" i="30"/>
  <c r="X61" i="30"/>
  <c r="D30" i="30"/>
  <c r="AI30" i="30"/>
  <c r="C61" i="30"/>
  <c r="J30" i="30"/>
  <c r="AC30" i="30"/>
  <c r="N30" i="30"/>
  <c r="AI61" i="30"/>
  <c r="O30" i="30"/>
  <c r="I30" i="30"/>
  <c r="V30" i="30"/>
  <c r="B34" i="32"/>
  <c r="B65" i="32"/>
  <c r="A66" i="32" s="1"/>
  <c r="AA61" i="30"/>
  <c r="I61" i="30"/>
  <c r="AK61" i="30"/>
  <c r="AG30" i="30"/>
  <c r="Z61" i="30"/>
  <c r="L61" i="30"/>
  <c r="AE61" i="30"/>
  <c r="D61" i="30"/>
  <c r="F61" i="30"/>
  <c r="AL30" i="30"/>
  <c r="G30" i="30"/>
  <c r="AE30" i="30"/>
  <c r="K30" i="30"/>
  <c r="AF30" i="30"/>
  <c r="G61" i="30"/>
  <c r="C30" i="30"/>
  <c r="H61" i="30"/>
  <c r="M61" i="30"/>
  <c r="K61" i="30"/>
  <c r="N61" i="30"/>
  <c r="Q61" i="30"/>
  <c r="E30" i="30"/>
  <c r="Q30" i="30"/>
  <c r="L30" i="30"/>
  <c r="S30" i="30"/>
  <c r="B49" i="31"/>
  <c r="J61" i="30"/>
  <c r="R61" i="30"/>
  <c r="T30" i="30"/>
  <c r="AH61" i="30"/>
  <c r="W61" i="30"/>
  <c r="S61" i="30"/>
  <c r="Y61" i="30"/>
  <c r="AB61" i="30"/>
  <c r="AK30" i="30"/>
  <c r="AB30" i="30"/>
  <c r="W30" i="30"/>
  <c r="AA30" i="30"/>
  <c r="V61" i="30"/>
  <c r="Y30" i="30"/>
  <c r="B17" i="31"/>
  <c r="P61" i="30"/>
  <c r="AC61" i="30"/>
  <c r="AG61" i="30"/>
  <c r="AJ61" i="30"/>
  <c r="AL61" i="30"/>
  <c r="P30" i="30"/>
  <c r="H30" i="30"/>
  <c r="AH30" i="30"/>
  <c r="AJ30" i="30"/>
  <c r="AD61" i="30"/>
  <c r="AD30" i="30"/>
  <c r="AF61" i="30"/>
  <c r="U61" i="30"/>
  <c r="T61" i="30"/>
  <c r="E61" i="30"/>
  <c r="U30" i="30"/>
  <c r="R30" i="30"/>
  <c r="M30" i="30"/>
  <c r="F30" i="30"/>
  <c r="B31" i="30"/>
  <c r="A32" i="30" s="1"/>
  <c r="B62" i="30"/>
  <c r="A63" i="30" s="1"/>
  <c r="B57" i="26"/>
  <c r="A58" i="26" s="1"/>
  <c r="B26" i="26"/>
  <c r="A27" i="26" s="1"/>
  <c r="B56" i="25"/>
  <c r="A57" i="25" s="1"/>
  <c r="B25" i="25"/>
  <c r="A26" i="25" s="1"/>
  <c r="B24" i="24"/>
  <c r="A25" i="24" s="1"/>
  <c r="B56" i="24"/>
  <c r="A57" i="24" s="1"/>
  <c r="C92" i="20"/>
  <c r="B93" i="20" s="1"/>
  <c r="C60" i="20"/>
  <c r="B61" i="20" s="1"/>
  <c r="B53" i="19"/>
  <c r="A54" i="19" s="1"/>
  <c r="B19" i="19"/>
  <c r="A20" i="19" s="1"/>
  <c r="B19" i="18"/>
  <c r="A20" i="18" s="1"/>
  <c r="B51" i="18"/>
  <c r="A52" i="18" s="1"/>
  <c r="B52" i="15"/>
  <c r="A53" i="15" s="1"/>
  <c r="B19" i="15"/>
  <c r="A20" i="15" s="1"/>
  <c r="B51" i="14"/>
  <c r="A52" i="14" s="1"/>
  <c r="B19" i="14"/>
  <c r="A20" i="14" s="1"/>
  <c r="B19" i="13"/>
  <c r="A20" i="13" s="1"/>
  <c r="B51" i="13"/>
  <c r="A52" i="13" s="1"/>
  <c r="B51" i="12"/>
  <c r="A52" i="12" s="1"/>
  <c r="B20" i="12"/>
  <c r="A21" i="12" s="1"/>
  <c r="B51" i="11"/>
  <c r="A52" i="11" s="1"/>
  <c r="B19" i="11"/>
  <c r="A20" i="11" s="1"/>
  <c r="W31" i="30" l="1"/>
  <c r="AF31" i="30"/>
  <c r="AA31" i="30"/>
  <c r="AE31" i="30"/>
  <c r="B66" i="32"/>
  <c r="A67" i="32" s="1"/>
  <c r="L62" i="30"/>
  <c r="AD62" i="30"/>
  <c r="G62" i="30"/>
  <c r="Q62" i="30"/>
  <c r="W62" i="30"/>
  <c r="F31" i="30"/>
  <c r="AL31" i="30"/>
  <c r="E31" i="30"/>
  <c r="AI31" i="30"/>
  <c r="D62" i="30"/>
  <c r="AB62" i="30"/>
  <c r="AL62" i="30"/>
  <c r="I62" i="30"/>
  <c r="AI62" i="30"/>
  <c r="M62" i="30"/>
  <c r="R31" i="30"/>
  <c r="M31" i="30"/>
  <c r="O31" i="30"/>
  <c r="D31" i="30"/>
  <c r="AK62" i="30"/>
  <c r="AG62" i="30"/>
  <c r="T62" i="30"/>
  <c r="Y62" i="30"/>
  <c r="E62" i="30"/>
  <c r="X62" i="30"/>
  <c r="X31" i="30"/>
  <c r="AG31" i="30"/>
  <c r="Z31" i="30"/>
  <c r="Y31" i="30"/>
  <c r="L31" i="30"/>
  <c r="AJ62" i="30"/>
  <c r="H62" i="30"/>
  <c r="Z62" i="30"/>
  <c r="S62" i="30"/>
  <c r="AH62" i="30"/>
  <c r="I31" i="30"/>
  <c r="G31" i="30"/>
  <c r="N31" i="30"/>
  <c r="AK31" i="30"/>
  <c r="T31" i="30"/>
  <c r="F62" i="30"/>
  <c r="O62" i="30"/>
  <c r="C62" i="30"/>
  <c r="J62" i="30"/>
  <c r="B18" i="31"/>
  <c r="P31" i="30"/>
  <c r="U31" i="30"/>
  <c r="AC31" i="30"/>
  <c r="C31" i="30"/>
  <c r="AB31" i="30"/>
  <c r="K62" i="30"/>
  <c r="N62" i="30"/>
  <c r="R62" i="30"/>
  <c r="AA62" i="30"/>
  <c r="U62" i="30"/>
  <c r="Q31" i="30"/>
  <c r="AH31" i="30"/>
  <c r="J31" i="30"/>
  <c r="K31" i="30"/>
  <c r="AJ31" i="30"/>
  <c r="AE62" i="30"/>
  <c r="B50" i="31"/>
  <c r="V62" i="30"/>
  <c r="AC62" i="30"/>
  <c r="P62" i="30"/>
  <c r="AF62" i="30"/>
  <c r="AD31" i="30"/>
  <c r="H31" i="30"/>
  <c r="V31" i="30"/>
  <c r="S31" i="30"/>
  <c r="B32" i="30"/>
  <c r="A33" i="30" s="1"/>
  <c r="B63" i="30"/>
  <c r="A64" i="30" s="1"/>
  <c r="B27" i="26"/>
  <c r="A28" i="26" s="1"/>
  <c r="B58" i="26"/>
  <c r="A59" i="26" s="1"/>
  <c r="B57" i="25"/>
  <c r="A58" i="25" s="1"/>
  <c r="B26" i="25"/>
  <c r="A27" i="25" s="1"/>
  <c r="B57" i="24"/>
  <c r="A58" i="24" s="1"/>
  <c r="B25" i="24"/>
  <c r="A26" i="24" s="1"/>
  <c r="C61" i="20"/>
  <c r="B62" i="20" s="1"/>
  <c r="C93" i="20"/>
  <c r="B94" i="20" s="1"/>
  <c r="B20" i="19"/>
  <c r="A21" i="19" s="1"/>
  <c r="B54" i="19"/>
  <c r="A55" i="19" s="1"/>
  <c r="B52" i="18"/>
  <c r="A53" i="18" s="1"/>
  <c r="B20" i="18"/>
  <c r="A21" i="18" s="1"/>
  <c r="B53" i="15"/>
  <c r="A54" i="15" s="1"/>
  <c r="B20" i="15"/>
  <c r="A21" i="15" s="1"/>
  <c r="B52" i="14"/>
  <c r="A53" i="14" s="1"/>
  <c r="B20" i="14"/>
  <c r="A21" i="14" s="1"/>
  <c r="B52" i="13"/>
  <c r="A53" i="13" s="1"/>
  <c r="B20" i="13"/>
  <c r="A21" i="13" s="1"/>
  <c r="B52" i="12"/>
  <c r="A53" i="12" s="1"/>
  <c r="B21" i="12"/>
  <c r="A22" i="12" s="1"/>
  <c r="B52" i="11"/>
  <c r="A53" i="11" s="1"/>
  <c r="B20" i="11"/>
  <c r="A21" i="11" s="1"/>
  <c r="Y32" i="30" l="1"/>
  <c r="M32" i="30"/>
  <c r="K32" i="30"/>
  <c r="S63" i="30"/>
  <c r="C32" i="30"/>
  <c r="AH32" i="30"/>
  <c r="U32" i="30"/>
  <c r="W63" i="30"/>
  <c r="L32" i="30"/>
  <c r="E32" i="30"/>
  <c r="P32" i="30"/>
  <c r="N63" i="30"/>
  <c r="J32" i="30"/>
  <c r="Z32" i="30"/>
  <c r="T32" i="30"/>
  <c r="Z63" i="30"/>
  <c r="B67" i="32"/>
  <c r="A68" i="32" s="1"/>
  <c r="X32" i="30"/>
  <c r="P63" i="30"/>
  <c r="J63" i="30"/>
  <c r="D63" i="30"/>
  <c r="AG63" i="30"/>
  <c r="AG32" i="30"/>
  <c r="AF32" i="30"/>
  <c r="X63" i="30"/>
  <c r="G63" i="30"/>
  <c r="AA63" i="30"/>
  <c r="C63" i="30"/>
  <c r="B19" i="31"/>
  <c r="AK32" i="30"/>
  <c r="AA32" i="30"/>
  <c r="AI32" i="30"/>
  <c r="G32" i="30"/>
  <c r="B51" i="31"/>
  <c r="Q63" i="30"/>
  <c r="Y63" i="30"/>
  <c r="L63" i="30"/>
  <c r="U63" i="30"/>
  <c r="Q32" i="30"/>
  <c r="N32" i="30"/>
  <c r="F32" i="30"/>
  <c r="O32" i="30"/>
  <c r="R63" i="30"/>
  <c r="AB63" i="30"/>
  <c r="AI63" i="30"/>
  <c r="O63" i="30"/>
  <c r="AJ63" i="30"/>
  <c r="V32" i="30"/>
  <c r="AC32" i="30"/>
  <c r="R32" i="30"/>
  <c r="W32" i="30"/>
  <c r="H63" i="30"/>
  <c r="AF63" i="30"/>
  <c r="AK63" i="30"/>
  <c r="V63" i="30"/>
  <c r="I63" i="30"/>
  <c r="AD32" i="30"/>
  <c r="D32" i="30"/>
  <c r="AB32" i="30"/>
  <c r="AE32" i="30"/>
  <c r="AH63" i="30"/>
  <c r="AC63" i="30"/>
  <c r="E63" i="30"/>
  <c r="M63" i="30"/>
  <c r="T63" i="30"/>
  <c r="G64" i="30"/>
  <c r="AD64" i="30"/>
  <c r="M64" i="30"/>
  <c r="I32" i="30"/>
  <c r="AJ32" i="30"/>
  <c r="S32" i="30"/>
  <c r="AL32" i="30"/>
  <c r="H32" i="30"/>
  <c r="AL63" i="30"/>
  <c r="F63" i="30"/>
  <c r="K63" i="30"/>
  <c r="AE63" i="30"/>
  <c r="AD63" i="30"/>
  <c r="B64" i="30"/>
  <c r="A65" i="30" s="1"/>
  <c r="B33" i="30"/>
  <c r="A34" i="30" s="1"/>
  <c r="B59" i="26"/>
  <c r="A60" i="26" s="1"/>
  <c r="B28" i="26"/>
  <c r="A29" i="26" s="1"/>
  <c r="B27" i="25"/>
  <c r="A28" i="25" s="1"/>
  <c r="B58" i="25"/>
  <c r="A59" i="25" s="1"/>
  <c r="B58" i="24"/>
  <c r="A59" i="24" s="1"/>
  <c r="B26" i="24"/>
  <c r="A27" i="24" s="1"/>
  <c r="C94" i="20"/>
  <c r="B95" i="20" s="1"/>
  <c r="C62" i="20"/>
  <c r="B63" i="20" s="1"/>
  <c r="B21" i="19"/>
  <c r="A22" i="19" s="1"/>
  <c r="B55" i="19"/>
  <c r="A56" i="19" s="1"/>
  <c r="B21" i="18"/>
  <c r="A22" i="18" s="1"/>
  <c r="B53" i="18"/>
  <c r="A54" i="18" s="1"/>
  <c r="B21" i="15"/>
  <c r="A22" i="15" s="1"/>
  <c r="B54" i="15"/>
  <c r="A55" i="15" s="1"/>
  <c r="B53" i="14"/>
  <c r="A54" i="14" s="1"/>
  <c r="B21" i="14"/>
  <c r="A22" i="14" s="1"/>
  <c r="B53" i="13"/>
  <c r="A54" i="13" s="1"/>
  <c r="B21" i="13"/>
  <c r="A22" i="13" s="1"/>
  <c r="B22" i="12"/>
  <c r="A23" i="12" s="1"/>
  <c r="B53" i="12"/>
  <c r="A54" i="12" s="1"/>
  <c r="B21" i="11"/>
  <c r="A22" i="11" s="1"/>
  <c r="B53" i="11"/>
  <c r="A54" i="11" s="1"/>
  <c r="M33" i="30" l="1"/>
  <c r="P33" i="30"/>
  <c r="Z33" i="30"/>
  <c r="AJ33" i="30"/>
  <c r="L64" i="30"/>
  <c r="F33" i="30"/>
  <c r="C33" i="30"/>
  <c r="U33" i="30"/>
  <c r="K33" i="30"/>
  <c r="AJ64" i="30"/>
  <c r="R64" i="30"/>
  <c r="AD33" i="30"/>
  <c r="AB33" i="30"/>
  <c r="B68" i="32"/>
  <c r="A69" i="32" s="1"/>
  <c r="U64" i="30"/>
  <c r="AE64" i="30"/>
  <c r="W33" i="30"/>
  <c r="AG33" i="30"/>
  <c r="N33" i="30"/>
  <c r="S33" i="30"/>
  <c r="B52" i="31"/>
  <c r="Y64" i="30"/>
  <c r="AL64" i="30"/>
  <c r="AF64" i="30"/>
  <c r="AG64" i="30"/>
  <c r="AE33" i="30"/>
  <c r="H33" i="30"/>
  <c r="X33" i="30"/>
  <c r="AA33" i="30"/>
  <c r="T64" i="30"/>
  <c r="O64" i="30"/>
  <c r="AH64" i="30"/>
  <c r="H64" i="30"/>
  <c r="E64" i="30"/>
  <c r="AL33" i="30"/>
  <c r="V33" i="30"/>
  <c r="AH33" i="30"/>
  <c r="AI33" i="30"/>
  <c r="AB64" i="30"/>
  <c r="N64" i="30"/>
  <c r="Q64" i="30"/>
  <c r="I64" i="30"/>
  <c r="P64" i="30"/>
  <c r="E33" i="30"/>
  <c r="AK33" i="30"/>
  <c r="G33" i="30"/>
  <c r="D33" i="30"/>
  <c r="X64" i="30"/>
  <c r="C64" i="30"/>
  <c r="S64" i="30"/>
  <c r="J64" i="30"/>
  <c r="Z64" i="30"/>
  <c r="I33" i="30"/>
  <c r="R33" i="30"/>
  <c r="J33" i="30"/>
  <c r="Q33" i="30"/>
  <c r="L33" i="30"/>
  <c r="D64" i="30"/>
  <c r="F64" i="30"/>
  <c r="W64" i="30"/>
  <c r="AC64" i="30"/>
  <c r="AK64" i="30"/>
  <c r="O33" i="30"/>
  <c r="AF33" i="30"/>
  <c r="Y33" i="30"/>
  <c r="AC33" i="30"/>
  <c r="T33" i="30"/>
  <c r="AI64" i="30"/>
  <c r="V64" i="30"/>
  <c r="AA64" i="30"/>
  <c r="K64" i="30"/>
  <c r="B20" i="31"/>
  <c r="B34" i="30"/>
  <c r="G34" i="30" s="1"/>
  <c r="B65" i="30"/>
  <c r="A66" i="30" s="1"/>
  <c r="B29" i="26"/>
  <c r="A30" i="26" s="1"/>
  <c r="B60" i="26"/>
  <c r="A61" i="26" s="1"/>
  <c r="B28" i="25"/>
  <c r="A29" i="25" s="1"/>
  <c r="B59" i="25"/>
  <c r="A60" i="25" s="1"/>
  <c r="B27" i="24"/>
  <c r="A28" i="24" s="1"/>
  <c r="B59" i="24"/>
  <c r="A60" i="24" s="1"/>
  <c r="C63" i="20"/>
  <c r="B64" i="20" s="1"/>
  <c r="C95" i="20"/>
  <c r="B96" i="20" s="1"/>
  <c r="B22" i="19"/>
  <c r="A23" i="19" s="1"/>
  <c r="B56" i="19"/>
  <c r="A57" i="19" s="1"/>
  <c r="B22" i="18"/>
  <c r="A23" i="18" s="1"/>
  <c r="B54" i="18"/>
  <c r="A55" i="18" s="1"/>
  <c r="B55" i="15"/>
  <c r="A56" i="15" s="1"/>
  <c r="B22" i="15"/>
  <c r="A23" i="15" s="1"/>
  <c r="B22" i="14"/>
  <c r="A23" i="14" s="1"/>
  <c r="B54" i="14"/>
  <c r="A55" i="14" s="1"/>
  <c r="B22" i="13"/>
  <c r="A23" i="13" s="1"/>
  <c r="B54" i="13"/>
  <c r="A55" i="13" s="1"/>
  <c r="B54" i="12"/>
  <c r="A55" i="12" s="1"/>
  <c r="B23" i="12"/>
  <c r="A24" i="12" s="1"/>
  <c r="B54" i="11"/>
  <c r="A55" i="11" s="1"/>
  <c r="B22" i="11"/>
  <c r="A23" i="11" s="1"/>
  <c r="J65" i="30" l="1"/>
  <c r="T65" i="30"/>
  <c r="AK65" i="30"/>
  <c r="AC65" i="30"/>
  <c r="V65" i="30"/>
  <c r="Y34" i="30"/>
  <c r="R34" i="30"/>
  <c r="C34" i="30"/>
  <c r="O34" i="30"/>
  <c r="Z65" i="30"/>
  <c r="AE65" i="30"/>
  <c r="E65" i="30"/>
  <c r="G65" i="30"/>
  <c r="AG65" i="30"/>
  <c r="K34" i="30"/>
  <c r="AJ34" i="30"/>
  <c r="M34" i="30"/>
  <c r="W34" i="30"/>
  <c r="P65" i="30"/>
  <c r="I65" i="30"/>
  <c r="N65" i="30"/>
  <c r="AA65" i="30"/>
  <c r="AB34" i="30"/>
  <c r="E34" i="30"/>
  <c r="Z34" i="30"/>
  <c r="AE34" i="30"/>
  <c r="B53" i="31"/>
  <c r="K65" i="30"/>
  <c r="AH65" i="30"/>
  <c r="Q65" i="30"/>
  <c r="Y65" i="30"/>
  <c r="AI65" i="30"/>
  <c r="F34" i="30"/>
  <c r="AD34" i="30"/>
  <c r="U34" i="30"/>
  <c r="AL34" i="30"/>
  <c r="AF34" i="30"/>
  <c r="B69" i="32"/>
  <c r="A70" i="32" s="1"/>
  <c r="B21" i="31"/>
  <c r="AD65" i="30"/>
  <c r="U65" i="30"/>
  <c r="AL65" i="30"/>
  <c r="M65" i="30"/>
  <c r="Q34" i="30"/>
  <c r="L34" i="30"/>
  <c r="T34" i="30"/>
  <c r="S34" i="30"/>
  <c r="H34" i="30"/>
  <c r="R65" i="30"/>
  <c r="S65" i="30"/>
  <c r="W65" i="30"/>
  <c r="AB65" i="30"/>
  <c r="AG34" i="30"/>
  <c r="AC34" i="30"/>
  <c r="AK34" i="30"/>
  <c r="AA34" i="30"/>
  <c r="P34" i="30"/>
  <c r="H65" i="30"/>
  <c r="F65" i="30"/>
  <c r="C65" i="30"/>
  <c r="O65" i="30"/>
  <c r="I34" i="30"/>
  <c r="N34" i="30"/>
  <c r="J34" i="30"/>
  <c r="AI34" i="30"/>
  <c r="X34" i="30"/>
  <c r="AF65" i="30"/>
  <c r="X65" i="30"/>
  <c r="AJ65" i="30"/>
  <c r="D65" i="30"/>
  <c r="L65" i="30"/>
  <c r="V34" i="30"/>
  <c r="D34" i="30"/>
  <c r="AH34" i="30"/>
  <c r="B66" i="30"/>
  <c r="A67" i="30" s="1"/>
  <c r="B61" i="26"/>
  <c r="A62" i="26" s="1"/>
  <c r="B30" i="26"/>
  <c r="A31" i="26" s="1"/>
  <c r="B60" i="25"/>
  <c r="A61" i="25" s="1"/>
  <c r="B29" i="25"/>
  <c r="A30" i="25" s="1"/>
  <c r="B28" i="24"/>
  <c r="A29" i="24" s="1"/>
  <c r="B60" i="24"/>
  <c r="A61" i="24" s="1"/>
  <c r="C96" i="20"/>
  <c r="B97" i="20" s="1"/>
  <c r="C64" i="20"/>
  <c r="B65" i="20" s="1"/>
  <c r="B23" i="19"/>
  <c r="A24" i="19" s="1"/>
  <c r="B57" i="19"/>
  <c r="A58" i="19" s="1"/>
  <c r="B55" i="18"/>
  <c r="A56" i="18" s="1"/>
  <c r="B23" i="18"/>
  <c r="A24" i="18" s="1"/>
  <c r="B56" i="15"/>
  <c r="A57" i="15" s="1"/>
  <c r="B23" i="15"/>
  <c r="A24" i="15" s="1"/>
  <c r="B55" i="14"/>
  <c r="A56" i="14" s="1"/>
  <c r="B23" i="14"/>
  <c r="A24" i="14" s="1"/>
  <c r="B23" i="13"/>
  <c r="A24" i="13" s="1"/>
  <c r="B55" i="13"/>
  <c r="A56" i="13" s="1"/>
  <c r="B55" i="12"/>
  <c r="A56" i="12" s="1"/>
  <c r="B24" i="12"/>
  <c r="A25" i="12" s="1"/>
  <c r="B55" i="11"/>
  <c r="A56" i="11" s="1"/>
  <c r="B23" i="11"/>
  <c r="A24" i="11" s="1"/>
  <c r="Q66" i="30" l="1"/>
  <c r="N66" i="30"/>
  <c r="AD66" i="30"/>
  <c r="Z66" i="30"/>
  <c r="AF66" i="30"/>
  <c r="L66" i="30"/>
  <c r="AJ66" i="30"/>
  <c r="R66" i="30"/>
  <c r="S66" i="30"/>
  <c r="J66" i="30"/>
  <c r="O66" i="30"/>
  <c r="B54" i="31"/>
  <c r="AG66" i="30"/>
  <c r="F66" i="30"/>
  <c r="G66" i="30"/>
  <c r="C66" i="30"/>
  <c r="AA66" i="30"/>
  <c r="AB66" i="30"/>
  <c r="E66" i="30"/>
  <c r="V66" i="30"/>
  <c r="M66" i="30"/>
  <c r="K66" i="30"/>
  <c r="B70" i="32"/>
  <c r="A71" i="32" s="1"/>
  <c r="AL66" i="30"/>
  <c r="AC66" i="30"/>
  <c r="AE66" i="30"/>
  <c r="P66" i="30"/>
  <c r="H66" i="30"/>
  <c r="I66" i="30"/>
  <c r="U66" i="30"/>
  <c r="AK66" i="30"/>
  <c r="X66" i="30"/>
  <c r="W66" i="30"/>
  <c r="B22" i="31"/>
  <c r="T66" i="30"/>
  <c r="AH66" i="30"/>
  <c r="D66" i="30"/>
  <c r="Y66" i="30"/>
  <c r="AI66" i="30"/>
  <c r="B67" i="30"/>
  <c r="A68" i="30" s="1"/>
  <c r="B31" i="26"/>
  <c r="A32" i="26" s="1"/>
  <c r="B62" i="26"/>
  <c r="A63" i="26" s="1"/>
  <c r="B61" i="25"/>
  <c r="A62" i="25" s="1"/>
  <c r="B30" i="25"/>
  <c r="A31" i="25" s="1"/>
  <c r="B61" i="24"/>
  <c r="A62" i="24" s="1"/>
  <c r="B29" i="24"/>
  <c r="A30" i="24" s="1"/>
  <c r="C65" i="20"/>
  <c r="B66" i="20" s="1"/>
  <c r="C97" i="20"/>
  <c r="B98" i="20" s="1"/>
  <c r="B24" i="19"/>
  <c r="A25" i="19" s="1"/>
  <c r="B58" i="19"/>
  <c r="A59" i="19" s="1"/>
  <c r="B56" i="18"/>
  <c r="A57" i="18" s="1"/>
  <c r="B24" i="18"/>
  <c r="A25" i="18" s="1"/>
  <c r="B24" i="15"/>
  <c r="A25" i="15" s="1"/>
  <c r="B57" i="15"/>
  <c r="A58" i="15" s="1"/>
  <c r="B56" i="14"/>
  <c r="A57" i="14" s="1"/>
  <c r="B24" i="14"/>
  <c r="A25" i="14" s="1"/>
  <c r="B24" i="13"/>
  <c r="A25" i="13" s="1"/>
  <c r="B56" i="13"/>
  <c r="A57" i="13" s="1"/>
  <c r="B25" i="12"/>
  <c r="A26" i="12" s="1"/>
  <c r="B56" i="12"/>
  <c r="A57" i="12" s="1"/>
  <c r="B24" i="11"/>
  <c r="A25" i="11" s="1"/>
  <c r="B56" i="11"/>
  <c r="A57" i="11" s="1"/>
  <c r="B71" i="32" l="1"/>
  <c r="A72" i="32" s="1"/>
  <c r="M67" i="30"/>
  <c r="Q67" i="30"/>
  <c r="V67" i="30"/>
  <c r="C67" i="30"/>
  <c r="F67" i="30"/>
  <c r="Z67" i="30"/>
  <c r="P67" i="30"/>
  <c r="G67" i="30"/>
  <c r="S67" i="30"/>
  <c r="B55" i="31"/>
  <c r="AJ67" i="30"/>
  <c r="D67" i="30"/>
  <c r="X67" i="30"/>
  <c r="Y67" i="30"/>
  <c r="AA67" i="30"/>
  <c r="E67" i="30"/>
  <c r="T67" i="30"/>
  <c r="AI67" i="30"/>
  <c r="AE67" i="30"/>
  <c r="AG67" i="30"/>
  <c r="L67" i="30"/>
  <c r="AB67" i="30"/>
  <c r="B23" i="31"/>
  <c r="I67" i="30"/>
  <c r="R67" i="30"/>
  <c r="H67" i="30"/>
  <c r="AF67" i="30"/>
  <c r="AL67" i="30"/>
  <c r="AC67" i="30"/>
  <c r="AK67" i="30"/>
  <c r="AH67" i="30"/>
  <c r="AD67" i="30"/>
  <c r="U67" i="30"/>
  <c r="J67" i="30"/>
  <c r="N67" i="30"/>
  <c r="O67" i="30"/>
  <c r="K67" i="30"/>
  <c r="W67" i="30"/>
  <c r="B68" i="30"/>
  <c r="A69" i="30" s="1"/>
  <c r="B63" i="26"/>
  <c r="A64" i="26" s="1"/>
  <c r="B32" i="26"/>
  <c r="A33" i="26" s="1"/>
  <c r="B31" i="25"/>
  <c r="A32" i="25" s="1"/>
  <c r="B62" i="25"/>
  <c r="A63" i="25" s="1"/>
  <c r="B62" i="24"/>
  <c r="A63" i="24" s="1"/>
  <c r="B30" i="24"/>
  <c r="A31" i="24" s="1"/>
  <c r="C98" i="20"/>
  <c r="B99" i="20" s="1"/>
  <c r="C66" i="20"/>
  <c r="B67" i="20" s="1"/>
  <c r="B59" i="19"/>
  <c r="A60" i="19" s="1"/>
  <c r="B25" i="19"/>
  <c r="A26" i="19" s="1"/>
  <c r="B57" i="18"/>
  <c r="A58" i="18" s="1"/>
  <c r="B25" i="18"/>
  <c r="A26" i="18" s="1"/>
  <c r="B25" i="15"/>
  <c r="A26" i="15" s="1"/>
  <c r="B58" i="15"/>
  <c r="A59" i="15" s="1"/>
  <c r="B25" i="14"/>
  <c r="A26" i="14" s="1"/>
  <c r="B57" i="14"/>
  <c r="A58" i="14" s="1"/>
  <c r="B25" i="13"/>
  <c r="A26" i="13" s="1"/>
  <c r="B57" i="13"/>
  <c r="A58" i="13" s="1"/>
  <c r="B57" i="12"/>
  <c r="A58" i="12" s="1"/>
  <c r="B26" i="12"/>
  <c r="A27" i="12" s="1"/>
  <c r="B25" i="11"/>
  <c r="A26" i="11" s="1"/>
  <c r="B57" i="11"/>
  <c r="A58" i="11" s="1"/>
  <c r="Y68" i="30" l="1"/>
  <c r="D68" i="30"/>
  <c r="P68" i="30"/>
  <c r="K68" i="30"/>
  <c r="M68" i="30"/>
  <c r="B72" i="32"/>
  <c r="A73" i="32" s="1"/>
  <c r="B56" i="31"/>
  <c r="W68" i="30"/>
  <c r="H68" i="30"/>
  <c r="U68" i="30"/>
  <c r="S68" i="30"/>
  <c r="X68" i="30"/>
  <c r="AC68" i="30"/>
  <c r="AJ68" i="30"/>
  <c r="V68" i="30"/>
  <c r="G68" i="30"/>
  <c r="AH68" i="30"/>
  <c r="AD68" i="30"/>
  <c r="AB68" i="30"/>
  <c r="AG68" i="30"/>
  <c r="Z68" i="30"/>
  <c r="L68" i="30"/>
  <c r="F68" i="30"/>
  <c r="J68" i="30"/>
  <c r="AI68" i="30"/>
  <c r="O69" i="30"/>
  <c r="W69" i="30"/>
  <c r="AF69" i="30"/>
  <c r="AL68" i="30"/>
  <c r="AF68" i="30"/>
  <c r="AE68" i="30"/>
  <c r="AK68" i="30"/>
  <c r="B24" i="31"/>
  <c r="R68" i="30"/>
  <c r="AA68" i="30"/>
  <c r="C68" i="30"/>
  <c r="I68" i="30"/>
  <c r="O68" i="30"/>
  <c r="T68" i="30"/>
  <c r="N68" i="30"/>
  <c r="E68" i="30"/>
  <c r="Q68" i="30"/>
  <c r="B69" i="30"/>
  <c r="A70" i="30" s="1"/>
  <c r="B33" i="26"/>
  <c r="A34" i="26" s="1"/>
  <c r="B64" i="26"/>
  <c r="A65" i="26" s="1"/>
  <c r="B32" i="25"/>
  <c r="A33" i="25" s="1"/>
  <c r="B63" i="25"/>
  <c r="A64" i="25" s="1"/>
  <c r="B63" i="24"/>
  <c r="A64" i="24" s="1"/>
  <c r="B31" i="24"/>
  <c r="A32" i="24" s="1"/>
  <c r="C67" i="20"/>
  <c r="B68" i="20" s="1"/>
  <c r="C99" i="20"/>
  <c r="B100" i="20" s="1"/>
  <c r="B60" i="19"/>
  <c r="A61" i="19" s="1"/>
  <c r="B26" i="19"/>
  <c r="A27" i="19" s="1"/>
  <c r="B26" i="18"/>
  <c r="A27" i="18" s="1"/>
  <c r="B58" i="18"/>
  <c r="A59" i="18" s="1"/>
  <c r="B26" i="15"/>
  <c r="A27" i="15" s="1"/>
  <c r="B59" i="15"/>
  <c r="A60" i="15" s="1"/>
  <c r="B58" i="14"/>
  <c r="A59" i="14" s="1"/>
  <c r="B26" i="14"/>
  <c r="A27" i="14" s="1"/>
  <c r="B58" i="13"/>
  <c r="A59" i="13" s="1"/>
  <c r="B26" i="13"/>
  <c r="A27" i="13" s="1"/>
  <c r="B27" i="12"/>
  <c r="A28" i="12" s="1"/>
  <c r="B58" i="12"/>
  <c r="A59" i="12" s="1"/>
  <c r="B26" i="11"/>
  <c r="A27" i="11" s="1"/>
  <c r="B58" i="11"/>
  <c r="A59" i="11" s="1"/>
  <c r="AD69" i="30" l="1"/>
  <c r="AJ69" i="30"/>
  <c r="B73" i="32"/>
  <c r="A74" i="32" s="1"/>
  <c r="P69" i="30"/>
  <c r="F69" i="30"/>
  <c r="Y69" i="30"/>
  <c r="V69" i="30"/>
  <c r="AI69" i="30"/>
  <c r="AL69" i="30"/>
  <c r="K69" i="30"/>
  <c r="G69" i="30"/>
  <c r="I69" i="30"/>
  <c r="M69" i="30"/>
  <c r="B25" i="31"/>
  <c r="J69" i="30"/>
  <c r="R69" i="30"/>
  <c r="N69" i="30"/>
  <c r="U69" i="30"/>
  <c r="AE69" i="30"/>
  <c r="AB69" i="30"/>
  <c r="AA69" i="30"/>
  <c r="L69" i="30"/>
  <c r="AK69" i="30"/>
  <c r="B57" i="31"/>
  <c r="Q69" i="30"/>
  <c r="H69" i="30"/>
  <c r="X69" i="30"/>
  <c r="C69" i="30"/>
  <c r="Z69" i="30"/>
  <c r="AH69" i="30"/>
  <c r="D69" i="30"/>
  <c r="AG69" i="30"/>
  <c r="AC69" i="30"/>
  <c r="S69" i="30"/>
  <c r="T69" i="30"/>
  <c r="E69" i="30"/>
  <c r="B70" i="30"/>
  <c r="A71" i="30" s="1"/>
  <c r="B34" i="26"/>
  <c r="B65" i="26"/>
  <c r="A66" i="26" s="1"/>
  <c r="B64" i="25"/>
  <c r="A65" i="25" s="1"/>
  <c r="B33" i="25"/>
  <c r="A34" i="25" s="1"/>
  <c r="B32" i="24"/>
  <c r="A33" i="24" s="1"/>
  <c r="B64" i="24"/>
  <c r="A65" i="24" s="1"/>
  <c r="C100" i="20"/>
  <c r="B101" i="20" s="1"/>
  <c r="C68" i="20"/>
  <c r="B69" i="20" s="1"/>
  <c r="B27" i="19"/>
  <c r="A28" i="19" s="1"/>
  <c r="B61" i="19"/>
  <c r="A62" i="19" s="1"/>
  <c r="B59" i="18"/>
  <c r="A60" i="18" s="1"/>
  <c r="B27" i="18"/>
  <c r="A28" i="18" s="1"/>
  <c r="B27" i="15"/>
  <c r="A28" i="15" s="1"/>
  <c r="B60" i="15"/>
  <c r="A61" i="15" s="1"/>
  <c r="B59" i="14"/>
  <c r="A60" i="14" s="1"/>
  <c r="B27" i="14"/>
  <c r="A28" i="14" s="1"/>
  <c r="B59" i="13"/>
  <c r="A60" i="13" s="1"/>
  <c r="B27" i="13"/>
  <c r="A28" i="13" s="1"/>
  <c r="B59" i="12"/>
  <c r="A60" i="12" s="1"/>
  <c r="B28" i="12"/>
  <c r="A29" i="12" s="1"/>
  <c r="B59" i="11"/>
  <c r="A60" i="11" s="1"/>
  <c r="B27" i="11"/>
  <c r="A28" i="11" s="1"/>
  <c r="S70" i="30" l="1"/>
  <c r="AL70" i="30"/>
  <c r="AD70" i="30"/>
  <c r="N70" i="30"/>
  <c r="B74" i="32"/>
  <c r="L70" i="30"/>
  <c r="I70" i="30"/>
  <c r="AH70" i="30"/>
  <c r="P70" i="30"/>
  <c r="B26" i="31"/>
  <c r="O70" i="30"/>
  <c r="Y70" i="30"/>
  <c r="X70" i="30"/>
  <c r="W70" i="30"/>
  <c r="M70" i="30"/>
  <c r="U70" i="30"/>
  <c r="T70" i="30"/>
  <c r="Q70" i="30"/>
  <c r="E70" i="30"/>
  <c r="AI70" i="30"/>
  <c r="H70" i="30"/>
  <c r="J70" i="30"/>
  <c r="R70" i="30"/>
  <c r="AG70" i="30"/>
  <c r="V70" i="30"/>
  <c r="D70" i="30"/>
  <c r="AA70" i="30"/>
  <c r="AK70" i="30"/>
  <c r="K70" i="30"/>
  <c r="AF70" i="30"/>
  <c r="C70" i="30"/>
  <c r="AJ70" i="30"/>
  <c r="AE70" i="30"/>
  <c r="AC70" i="30"/>
  <c r="Z70" i="30"/>
  <c r="AB70" i="30"/>
  <c r="F70" i="30"/>
  <c r="G70" i="30"/>
  <c r="B58" i="31"/>
  <c r="B71" i="30"/>
  <c r="A72" i="30" s="1"/>
  <c r="B66" i="26"/>
  <c r="A67" i="26" s="1"/>
  <c r="B34" i="25"/>
  <c r="B65" i="25"/>
  <c r="A66" i="25" s="1"/>
  <c r="B65" i="24"/>
  <c r="A66" i="24" s="1"/>
  <c r="B33" i="24"/>
  <c r="A34" i="24" s="1"/>
  <c r="C69" i="20"/>
  <c r="B70" i="20" s="1"/>
  <c r="C101" i="20"/>
  <c r="B102" i="20" s="1"/>
  <c r="B28" i="19"/>
  <c r="A29" i="19" s="1"/>
  <c r="B62" i="19"/>
  <c r="A63" i="19" s="1"/>
  <c r="B60" i="18"/>
  <c r="A61" i="18" s="1"/>
  <c r="B28" i="18"/>
  <c r="A29" i="18" s="1"/>
  <c r="B28" i="15"/>
  <c r="A29" i="15" s="1"/>
  <c r="B61" i="15"/>
  <c r="A62" i="15" s="1"/>
  <c r="B60" i="14"/>
  <c r="A61" i="14" s="1"/>
  <c r="B28" i="14"/>
  <c r="A29" i="14" s="1"/>
  <c r="B60" i="13"/>
  <c r="A61" i="13" s="1"/>
  <c r="B28" i="13"/>
  <c r="A29" i="13" s="1"/>
  <c r="B60" i="12"/>
  <c r="A61" i="12" s="1"/>
  <c r="B29" i="12"/>
  <c r="A30" i="12" s="1"/>
  <c r="B60" i="11"/>
  <c r="A61" i="11" s="1"/>
  <c r="B28" i="11"/>
  <c r="A29" i="11" s="1"/>
  <c r="J71" i="30" l="1"/>
  <c r="AJ71" i="30"/>
  <c r="AL71" i="30"/>
  <c r="S71" i="30"/>
  <c r="H71" i="30"/>
  <c r="N71" i="30"/>
  <c r="G71" i="30"/>
  <c r="W71" i="30"/>
  <c r="R71" i="30"/>
  <c r="AH71" i="30"/>
  <c r="AG71" i="30"/>
  <c r="AK71" i="30"/>
  <c r="X71" i="30"/>
  <c r="T71" i="30"/>
  <c r="U71" i="30"/>
  <c r="C71" i="30"/>
  <c r="O71" i="30"/>
  <c r="AF71" i="30"/>
  <c r="AD71" i="30"/>
  <c r="AB71" i="30"/>
  <c r="AC71" i="30"/>
  <c r="V71" i="30"/>
  <c r="B59" i="31"/>
  <c r="E71" i="30"/>
  <c r="Z71" i="30"/>
  <c r="P71" i="30"/>
  <c r="AI71" i="30"/>
  <c r="L71" i="30"/>
  <c r="F71" i="30"/>
  <c r="AE71" i="30"/>
  <c r="K71" i="30"/>
  <c r="D71" i="30"/>
  <c r="AA71" i="30"/>
  <c r="Y71" i="30"/>
  <c r="I71" i="30"/>
  <c r="Q71" i="30"/>
  <c r="M71" i="30"/>
  <c r="B27" i="31"/>
  <c r="B72" i="30"/>
  <c r="A73" i="30" s="1"/>
  <c r="B67" i="26"/>
  <c r="A68" i="26" s="1"/>
  <c r="B66" i="25"/>
  <c r="A67" i="25" s="1"/>
  <c r="B34" i="24"/>
  <c r="B66" i="24"/>
  <c r="A67" i="24" s="1"/>
  <c r="C102" i="20"/>
  <c r="B103" i="20" s="1"/>
  <c r="C70" i="20"/>
  <c r="B71" i="20" s="1"/>
  <c r="B29" i="19"/>
  <c r="A30" i="19" s="1"/>
  <c r="B63" i="19"/>
  <c r="A64" i="19" s="1"/>
  <c r="B29" i="18"/>
  <c r="A30" i="18" s="1"/>
  <c r="B61" i="18"/>
  <c r="A62" i="18" s="1"/>
  <c r="B29" i="15"/>
  <c r="A30" i="15" s="1"/>
  <c r="B62" i="15"/>
  <c r="A63" i="15" s="1"/>
  <c r="B29" i="14"/>
  <c r="A30" i="14" s="1"/>
  <c r="B61" i="14"/>
  <c r="A62" i="14" s="1"/>
  <c r="B61" i="13"/>
  <c r="A62" i="13" s="1"/>
  <c r="B29" i="13"/>
  <c r="A30" i="13" s="1"/>
  <c r="B61" i="12"/>
  <c r="A62" i="12" s="1"/>
  <c r="B30" i="12"/>
  <c r="A31" i="12" s="1"/>
  <c r="B61" i="11"/>
  <c r="A62" i="11" s="1"/>
  <c r="B29" i="11"/>
  <c r="A30" i="11" s="1"/>
  <c r="AA72" i="30" l="1"/>
  <c r="F72" i="30"/>
  <c r="V72" i="30"/>
  <c r="K72" i="30"/>
  <c r="T72" i="30"/>
  <c r="O72" i="30"/>
  <c r="H72" i="30"/>
  <c r="Q72" i="30"/>
  <c r="AH72" i="30"/>
  <c r="M72" i="30"/>
  <c r="W72" i="30"/>
  <c r="AI72" i="30"/>
  <c r="Z72" i="30"/>
  <c r="P72" i="30"/>
  <c r="AB72" i="30"/>
  <c r="AE72" i="30"/>
  <c r="AF72" i="30"/>
  <c r="N72" i="30"/>
  <c r="L72" i="30"/>
  <c r="U72" i="30"/>
  <c r="R72" i="30"/>
  <c r="I72" i="30"/>
  <c r="B60" i="31"/>
  <c r="D72" i="30"/>
  <c r="AL72" i="30"/>
  <c r="AJ72" i="30"/>
  <c r="S72" i="30"/>
  <c r="Y72" i="30"/>
  <c r="AD72" i="30"/>
  <c r="X72" i="30"/>
  <c r="C72" i="30"/>
  <c r="AC72" i="30"/>
  <c r="B28" i="31"/>
  <c r="AG72" i="30"/>
  <c r="E72" i="30"/>
  <c r="G72" i="30"/>
  <c r="AK72" i="30"/>
  <c r="J72" i="30"/>
  <c r="B73" i="30"/>
  <c r="A74" i="30" s="1"/>
  <c r="B68" i="26"/>
  <c r="A69" i="26" s="1"/>
  <c r="B67" i="25"/>
  <c r="A68" i="25" s="1"/>
  <c r="B67" i="24"/>
  <c r="A68" i="24" s="1"/>
  <c r="C71" i="20"/>
  <c r="C103" i="20"/>
  <c r="B104" i="20" s="1"/>
  <c r="B64" i="19"/>
  <c r="A65" i="19" s="1"/>
  <c r="B30" i="19"/>
  <c r="A31" i="19" s="1"/>
  <c r="B30" i="18"/>
  <c r="A31" i="18" s="1"/>
  <c r="B62" i="18"/>
  <c r="A63" i="18" s="1"/>
  <c r="B30" i="15"/>
  <c r="A31" i="15" s="1"/>
  <c r="B63" i="15"/>
  <c r="A64" i="15" s="1"/>
  <c r="B30" i="14"/>
  <c r="A31" i="14" s="1"/>
  <c r="B62" i="14"/>
  <c r="A63" i="14" s="1"/>
  <c r="B62" i="13"/>
  <c r="A63" i="13" s="1"/>
  <c r="B30" i="13"/>
  <c r="A31" i="13" s="1"/>
  <c r="B62" i="12"/>
  <c r="A63" i="12" s="1"/>
  <c r="B31" i="12"/>
  <c r="A32" i="12" s="1"/>
  <c r="B62" i="11"/>
  <c r="A63" i="11" s="1"/>
  <c r="B30" i="11"/>
  <c r="A31" i="11" s="1"/>
  <c r="AH73" i="30" l="1"/>
  <c r="C73" i="30"/>
  <c r="Y73" i="30"/>
  <c r="H73" i="30"/>
  <c r="N73" i="30"/>
  <c r="AE73" i="30"/>
  <c r="AG73" i="30"/>
  <c r="R73" i="30"/>
  <c r="AI73" i="30"/>
  <c r="AK73" i="30"/>
  <c r="M73" i="30"/>
  <c r="AF73" i="30"/>
  <c r="D73" i="30"/>
  <c r="V73" i="30"/>
  <c r="W73" i="30"/>
  <c r="O73" i="30"/>
  <c r="T73" i="30"/>
  <c r="U73" i="30"/>
  <c r="X73" i="30"/>
  <c r="L73" i="30"/>
  <c r="S73" i="30"/>
  <c r="P73" i="30"/>
  <c r="J73" i="30"/>
  <c r="AA73" i="30"/>
  <c r="AD73" i="30"/>
  <c r="AL73" i="30"/>
  <c r="Z73" i="30"/>
  <c r="G73" i="30"/>
  <c r="F73" i="30"/>
  <c r="AJ73" i="30"/>
  <c r="AC73" i="30"/>
  <c r="AB73" i="30"/>
  <c r="B29" i="31"/>
  <c r="I73" i="30"/>
  <c r="K73" i="30"/>
  <c r="E73" i="30"/>
  <c r="Q73" i="30"/>
  <c r="B61" i="31"/>
  <c r="B74" i="30"/>
  <c r="P74" i="30" s="1"/>
  <c r="O4" i="36" s="1"/>
  <c r="B69" i="26"/>
  <c r="A70" i="26" s="1"/>
  <c r="B68" i="25"/>
  <c r="A69" i="25" s="1"/>
  <c r="B68" i="24"/>
  <c r="A69" i="24" s="1"/>
  <c r="C104" i="20"/>
  <c r="B105" i="20" s="1"/>
  <c r="B65" i="19"/>
  <c r="A66" i="19" s="1"/>
  <c r="B31" i="19"/>
  <c r="A32" i="19" s="1"/>
  <c r="B63" i="18"/>
  <c r="A64" i="18" s="1"/>
  <c r="B31" i="18"/>
  <c r="A32" i="18" s="1"/>
  <c r="B31" i="15"/>
  <c r="A32" i="15" s="1"/>
  <c r="B64" i="15"/>
  <c r="A65" i="15" s="1"/>
  <c r="B31" i="14"/>
  <c r="A32" i="14" s="1"/>
  <c r="B63" i="14"/>
  <c r="A64" i="14" s="1"/>
  <c r="B63" i="13"/>
  <c r="A64" i="13" s="1"/>
  <c r="B31" i="13"/>
  <c r="A32" i="13" s="1"/>
  <c r="B32" i="12"/>
  <c r="A33" i="12" s="1"/>
  <c r="B63" i="12"/>
  <c r="A64" i="12" s="1"/>
  <c r="B63" i="11"/>
  <c r="A64" i="11" s="1"/>
  <c r="B31" i="11"/>
  <c r="A32" i="11" s="1"/>
  <c r="B30" i="31" l="1"/>
  <c r="O74" i="30"/>
  <c r="N4" i="36" s="1"/>
  <c r="AE74" i="30"/>
  <c r="AD4" i="36" s="1"/>
  <c r="AC74" i="30"/>
  <c r="AB4" i="36" s="1"/>
  <c r="AH74" i="30"/>
  <c r="AG4" i="36" s="1"/>
  <c r="AK74" i="30"/>
  <c r="AJ4" i="36" s="1"/>
  <c r="AG74" i="30"/>
  <c r="AF4" i="36" s="1"/>
  <c r="Z74" i="30"/>
  <c r="Y4" i="36" s="1"/>
  <c r="M74" i="30"/>
  <c r="L4" i="36" s="1"/>
  <c r="AF74" i="30"/>
  <c r="AE4" i="36" s="1"/>
  <c r="R74" i="30"/>
  <c r="Q4" i="36" s="1"/>
  <c r="C74" i="30"/>
  <c r="B4" i="36" s="1"/>
  <c r="V74" i="30"/>
  <c r="U4" i="36" s="1"/>
  <c r="U74" i="30"/>
  <c r="T4" i="36" s="1"/>
  <c r="E74" i="30"/>
  <c r="D4" i="36" s="1"/>
  <c r="G74" i="30"/>
  <c r="F4" i="36" s="1"/>
  <c r="AB74" i="30"/>
  <c r="AA4" i="36" s="1"/>
  <c r="K74" i="30"/>
  <c r="J4" i="36" s="1"/>
  <c r="D74" i="30"/>
  <c r="C4" i="36" s="1"/>
  <c r="F74" i="30"/>
  <c r="E4" i="36" s="1"/>
  <c r="L74" i="30"/>
  <c r="K4" i="36" s="1"/>
  <c r="AI74" i="30"/>
  <c r="AH4" i="36" s="1"/>
  <c r="AL74" i="30"/>
  <c r="AK4" i="36" s="1"/>
  <c r="Y74" i="30"/>
  <c r="X4" i="36" s="1"/>
  <c r="Q74" i="30"/>
  <c r="P4" i="36" s="1"/>
  <c r="S74" i="30"/>
  <c r="R4" i="36" s="1"/>
  <c r="B62" i="31"/>
  <c r="H74" i="30"/>
  <c r="G4" i="36" s="1"/>
  <c r="J74" i="30"/>
  <c r="I4" i="36" s="1"/>
  <c r="AD74" i="30"/>
  <c r="AC4" i="36" s="1"/>
  <c r="N74" i="30"/>
  <c r="M4" i="36" s="1"/>
  <c r="AA74" i="30"/>
  <c r="Z4" i="36" s="1"/>
  <c r="W74" i="30"/>
  <c r="V4" i="36" s="1"/>
  <c r="I74" i="30"/>
  <c r="H4" i="36" s="1"/>
  <c r="AJ74" i="30"/>
  <c r="AI4" i="36" s="1"/>
  <c r="X74" i="30"/>
  <c r="W4" i="36" s="1"/>
  <c r="T74" i="30"/>
  <c r="S4" i="36" s="1"/>
  <c r="B70" i="26"/>
  <c r="A71" i="26" s="1"/>
  <c r="B69" i="25"/>
  <c r="A70" i="25" s="1"/>
  <c r="B69" i="24"/>
  <c r="A70" i="24" s="1"/>
  <c r="C105" i="20"/>
  <c r="B106" i="20" s="1"/>
  <c r="B66" i="19"/>
  <c r="A67" i="19" s="1"/>
  <c r="B32" i="19"/>
  <c r="A33" i="19" s="1"/>
  <c r="B64" i="18"/>
  <c r="A65" i="18" s="1"/>
  <c r="B32" i="18"/>
  <c r="A33" i="18" s="1"/>
  <c r="B32" i="15"/>
  <c r="A33" i="15" s="1"/>
  <c r="B65" i="15"/>
  <c r="A66" i="15" s="1"/>
  <c r="B64" i="14"/>
  <c r="A65" i="14" s="1"/>
  <c r="B32" i="14"/>
  <c r="A33" i="14" s="1"/>
  <c r="B32" i="13"/>
  <c r="A33" i="13" s="1"/>
  <c r="B64" i="13"/>
  <c r="A65" i="13" s="1"/>
  <c r="B64" i="12"/>
  <c r="A65" i="12" s="1"/>
  <c r="B33" i="12"/>
  <c r="A34" i="12" s="1"/>
  <c r="B32" i="11"/>
  <c r="A33" i="11" s="1"/>
  <c r="B64" i="11"/>
  <c r="A65" i="11" s="1"/>
  <c r="B31" i="31" l="1"/>
  <c r="B63" i="31"/>
  <c r="B71" i="26"/>
  <c r="A72" i="26" s="1"/>
  <c r="B70" i="25"/>
  <c r="A71" i="25" s="1"/>
  <c r="B70" i="24"/>
  <c r="A71" i="24" s="1"/>
  <c r="C106" i="20"/>
  <c r="B107" i="20" s="1"/>
  <c r="B33" i="19"/>
  <c r="A34" i="19" s="1"/>
  <c r="B67" i="19"/>
  <c r="A68" i="19" s="1"/>
  <c r="B33" i="18"/>
  <c r="A34" i="18" s="1"/>
  <c r="B65" i="18"/>
  <c r="A66" i="18" s="1"/>
  <c r="B33" i="15"/>
  <c r="A34" i="15" s="1"/>
  <c r="B66" i="15"/>
  <c r="A67" i="15" s="1"/>
  <c r="B65" i="14"/>
  <c r="A66" i="14" s="1"/>
  <c r="B33" i="14"/>
  <c r="A34" i="14" s="1"/>
  <c r="B65" i="13"/>
  <c r="A66" i="13" s="1"/>
  <c r="B33" i="13"/>
  <c r="A34" i="13" s="1"/>
  <c r="B65" i="12"/>
  <c r="A66" i="12" s="1"/>
  <c r="B34" i="12"/>
  <c r="B65" i="11"/>
  <c r="A66" i="11" s="1"/>
  <c r="B33" i="11"/>
  <c r="A34" i="11" s="1"/>
  <c r="B32" i="31" l="1"/>
  <c r="B64" i="31"/>
  <c r="B72" i="26"/>
  <c r="A73" i="26" s="1"/>
  <c r="B71" i="25"/>
  <c r="A72" i="25" s="1"/>
  <c r="B71" i="24"/>
  <c r="A72" i="24" s="1"/>
  <c r="C107" i="20"/>
  <c r="B108" i="20" s="1"/>
  <c r="B34" i="19"/>
  <c r="B68" i="19"/>
  <c r="A69" i="19" s="1"/>
  <c r="B34" i="18"/>
  <c r="B66" i="18"/>
  <c r="A67" i="18" s="1"/>
  <c r="B67" i="15"/>
  <c r="A68" i="15" s="1"/>
  <c r="B34" i="15"/>
  <c r="B34" i="14"/>
  <c r="B66" i="14"/>
  <c r="A67" i="14" s="1"/>
  <c r="B34" i="13"/>
  <c r="B66" i="13"/>
  <c r="A67" i="13" s="1"/>
  <c r="B66" i="12"/>
  <c r="A67" i="12" s="1"/>
  <c r="B34" i="11"/>
  <c r="B33" i="31" s="1"/>
  <c r="B66" i="11"/>
  <c r="A67" i="11" s="1"/>
  <c r="B65" i="31" l="1"/>
  <c r="B73" i="26"/>
  <c r="A74" i="26" s="1"/>
  <c r="B72" i="25"/>
  <c r="A73" i="25" s="1"/>
  <c r="B72" i="24"/>
  <c r="A73" i="24" s="1"/>
  <c r="C108" i="20"/>
  <c r="B109" i="20" s="1"/>
  <c r="B69" i="19"/>
  <c r="A70" i="19" s="1"/>
  <c r="B67" i="18"/>
  <c r="A68" i="18" s="1"/>
  <c r="B68" i="15"/>
  <c r="A69" i="15" s="1"/>
  <c r="B67" i="14"/>
  <c r="A68" i="14" s="1"/>
  <c r="B67" i="13"/>
  <c r="A68" i="13" s="1"/>
  <c r="B67" i="12"/>
  <c r="A68" i="12" s="1"/>
  <c r="B67" i="11"/>
  <c r="A68" i="11" s="1"/>
  <c r="B66" i="31" l="1"/>
  <c r="B74" i="26"/>
  <c r="B73" i="25"/>
  <c r="A74" i="25" s="1"/>
  <c r="B73" i="24"/>
  <c r="A74" i="24" s="1"/>
  <c r="C109" i="20"/>
  <c r="B110" i="20" s="1"/>
  <c r="B70" i="19"/>
  <c r="A71" i="19" s="1"/>
  <c r="B68" i="18"/>
  <c r="A69" i="18" s="1"/>
  <c r="B69" i="15"/>
  <c r="A70" i="15" s="1"/>
  <c r="B68" i="14"/>
  <c r="A69" i="14" s="1"/>
  <c r="B68" i="13"/>
  <c r="A69" i="13" s="1"/>
  <c r="B68" i="12"/>
  <c r="A69" i="12" s="1"/>
  <c r="B68" i="11"/>
  <c r="A69" i="11" s="1"/>
  <c r="B67" i="31" l="1"/>
  <c r="B74" i="25"/>
  <c r="B74" i="24"/>
  <c r="C110" i="20"/>
  <c r="B111" i="20" s="1"/>
  <c r="B71" i="19"/>
  <c r="A72" i="19" s="1"/>
  <c r="B69" i="18"/>
  <c r="A70" i="18" s="1"/>
  <c r="B70" i="15"/>
  <c r="A71" i="15" s="1"/>
  <c r="B69" i="14"/>
  <c r="A70" i="14" s="1"/>
  <c r="B69" i="13"/>
  <c r="A70" i="13" s="1"/>
  <c r="B69" i="12"/>
  <c r="A70" i="12" s="1"/>
  <c r="B69" i="11"/>
  <c r="A70" i="11" s="1"/>
  <c r="B68" i="31" l="1"/>
  <c r="C111" i="20"/>
  <c r="B72" i="19"/>
  <c r="A73" i="19" s="1"/>
  <c r="B70" i="18"/>
  <c r="A71" i="18" s="1"/>
  <c r="B71" i="15"/>
  <c r="A72" i="15" s="1"/>
  <c r="B70" i="14"/>
  <c r="A71" i="14" s="1"/>
  <c r="B70" i="13"/>
  <c r="A71" i="13" s="1"/>
  <c r="B70" i="12"/>
  <c r="A71" i="12" s="1"/>
  <c r="B70" i="11"/>
  <c r="A71" i="11" s="1"/>
  <c r="B69" i="31" l="1"/>
  <c r="B73" i="19"/>
  <c r="A74" i="19" s="1"/>
  <c r="B71" i="18"/>
  <c r="A72" i="18" s="1"/>
  <c r="B72" i="15"/>
  <c r="A73" i="15" s="1"/>
  <c r="B71" i="14"/>
  <c r="A72" i="14" s="1"/>
  <c r="B71" i="13"/>
  <c r="A72" i="13" s="1"/>
  <c r="B71" i="12"/>
  <c r="A72" i="12" s="1"/>
  <c r="B71" i="11"/>
  <c r="A72" i="11" s="1"/>
  <c r="B70" i="31" l="1"/>
  <c r="B74" i="19"/>
  <c r="B72" i="18"/>
  <c r="A73" i="18" s="1"/>
  <c r="B73" i="15"/>
  <c r="A74" i="15" s="1"/>
  <c r="B72" i="14"/>
  <c r="A73" i="14" s="1"/>
  <c r="B72" i="13"/>
  <c r="A73" i="13" s="1"/>
  <c r="B72" i="12"/>
  <c r="A73" i="12" s="1"/>
  <c r="B72" i="11"/>
  <c r="A73" i="11" s="1"/>
  <c r="B71" i="31" l="1"/>
  <c r="B73" i="18"/>
  <c r="A74" i="18" s="1"/>
  <c r="B74" i="15"/>
  <c r="B73" i="14"/>
  <c r="A74" i="14" s="1"/>
  <c r="B73" i="13"/>
  <c r="A74" i="13" s="1"/>
  <c r="B73" i="12"/>
  <c r="A74" i="12" s="1"/>
  <c r="B73" i="11"/>
  <c r="A74" i="11" s="1"/>
  <c r="B72" i="31" l="1"/>
  <c r="B74" i="18"/>
  <c r="B74" i="14"/>
  <c r="B74" i="13"/>
  <c r="B74" i="12"/>
  <c r="B74" i="11"/>
  <c r="B73" i="31" s="1"/>
  <c r="B35" i="6" l="1"/>
  <c r="B3" i="6"/>
  <c r="A4" i="6" s="1"/>
  <c r="B4" i="6" s="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H73" i="24" l="1"/>
  <c r="AB73" i="24"/>
  <c r="M73" i="24"/>
  <c r="AG73" i="24"/>
  <c r="R73" i="24"/>
  <c r="W73" i="24"/>
  <c r="AL73" i="24"/>
  <c r="AB72" i="6"/>
  <c r="AB64" i="6"/>
  <c r="AB74" i="6"/>
  <c r="AB67" i="6"/>
  <c r="AB59" i="6"/>
  <c r="AB54" i="6"/>
  <c r="AB50" i="6"/>
  <c r="AB46" i="6"/>
  <c r="AB42" i="6"/>
  <c r="AB38" i="6"/>
  <c r="AB34" i="6"/>
  <c r="AB27" i="6"/>
  <c r="AB30" i="6"/>
  <c r="AB8" i="6"/>
  <c r="AB19" i="6"/>
  <c r="AB11" i="6"/>
  <c r="AB20" i="6"/>
  <c r="AB12" i="6"/>
  <c r="R73" i="19"/>
  <c r="R64" i="19"/>
  <c r="R48" i="19"/>
  <c r="R39" i="19"/>
  <c r="R31" i="19"/>
  <c r="R23" i="19"/>
  <c r="R15" i="19"/>
  <c r="R7" i="19"/>
  <c r="R67" i="19"/>
  <c r="R51" i="19"/>
  <c r="R62" i="19"/>
  <c r="R46" i="19"/>
  <c r="R36" i="19"/>
  <c r="R28" i="19"/>
  <c r="R20" i="19"/>
  <c r="R12" i="19"/>
  <c r="R4" i="19"/>
  <c r="R57" i="19"/>
  <c r="AL73" i="15"/>
  <c r="AL65" i="15"/>
  <c r="AL55" i="15"/>
  <c r="AL26" i="15"/>
  <c r="AL19" i="15"/>
  <c r="AL10" i="15"/>
  <c r="AL62" i="15"/>
  <c r="AL56" i="15"/>
  <c r="AL46" i="15"/>
  <c r="AL34" i="15"/>
  <c r="AL70" i="15"/>
  <c r="AL53" i="15"/>
  <c r="AL28" i="15"/>
  <c r="AL21" i="15"/>
  <c r="AL13" i="15"/>
  <c r="AL5" i="15"/>
  <c r="AL44" i="15"/>
  <c r="AL40" i="15"/>
  <c r="M74" i="12"/>
  <c r="M70" i="12"/>
  <c r="M66" i="12"/>
  <c r="M62" i="12"/>
  <c r="M58" i="12"/>
  <c r="M54" i="12"/>
  <c r="M50" i="12"/>
  <c r="M46" i="12"/>
  <c r="M42" i="12"/>
  <c r="M38" i="12"/>
  <c r="M34" i="12"/>
  <c r="M30" i="12"/>
  <c r="M26" i="12"/>
  <c r="M22" i="12"/>
  <c r="M18" i="12"/>
  <c r="M14" i="12"/>
  <c r="M10" i="12"/>
  <c r="M6" i="12"/>
  <c r="H6" i="24"/>
  <c r="H22" i="24"/>
  <c r="H38" i="24"/>
  <c r="H54" i="24"/>
  <c r="H70" i="24"/>
  <c r="M14" i="24"/>
  <c r="M30" i="24"/>
  <c r="M46" i="24"/>
  <c r="AB70" i="6"/>
  <c r="AB62" i="6"/>
  <c r="AB73" i="6"/>
  <c r="AB65" i="6"/>
  <c r="AB57" i="6"/>
  <c r="AB53" i="6"/>
  <c r="AB49" i="6"/>
  <c r="AB45" i="6"/>
  <c r="AB41" i="6"/>
  <c r="AB37" i="6"/>
  <c r="AB33" i="6"/>
  <c r="AB25" i="6"/>
  <c r="AB28" i="6"/>
  <c r="AB4" i="6"/>
  <c r="AB17" i="6"/>
  <c r="AB9" i="6"/>
  <c r="AB18" i="6"/>
  <c r="AB10" i="6"/>
  <c r="R74" i="19"/>
  <c r="R60" i="19"/>
  <c r="R44" i="19"/>
  <c r="R37" i="19"/>
  <c r="R29" i="19"/>
  <c r="R21" i="19"/>
  <c r="R13" i="19"/>
  <c r="R5" i="19"/>
  <c r="R63" i="19"/>
  <c r="R47" i="19"/>
  <c r="R58" i="19"/>
  <c r="R42" i="19"/>
  <c r="R34" i="19"/>
  <c r="R26" i="19"/>
  <c r="R18" i="19"/>
  <c r="R10" i="19"/>
  <c r="R69" i="19"/>
  <c r="R53" i="19"/>
  <c r="AL71" i="15"/>
  <c r="AL63" i="15"/>
  <c r="AL51" i="15"/>
  <c r="AL25" i="15"/>
  <c r="AL17" i="15"/>
  <c r="AL8" i="15"/>
  <c r="AL61" i="15"/>
  <c r="AL52" i="15"/>
  <c r="AL45" i="15"/>
  <c r="AL30" i="15"/>
  <c r="AL68" i="15"/>
  <c r="AL49" i="15"/>
  <c r="AL27" i="15"/>
  <c r="AL18" i="15"/>
  <c r="AL11" i="15"/>
  <c r="AL3" i="15"/>
  <c r="AL43" i="15"/>
  <c r="AL39" i="15"/>
  <c r="M73" i="12"/>
  <c r="M69" i="12"/>
  <c r="M65" i="12"/>
  <c r="M61" i="12"/>
  <c r="M57" i="12"/>
  <c r="M53" i="12"/>
  <c r="M49" i="12"/>
  <c r="M45" i="12"/>
  <c r="M41" i="12"/>
  <c r="M37" i="12"/>
  <c r="M33" i="12"/>
  <c r="M29" i="12"/>
  <c r="M25" i="12"/>
  <c r="M21" i="12"/>
  <c r="M17" i="12"/>
  <c r="M13" i="12"/>
  <c r="M9" i="12"/>
  <c r="M5" i="12"/>
  <c r="H10" i="24"/>
  <c r="H26" i="24"/>
  <c r="H42" i="24"/>
  <c r="H58" i="24"/>
  <c r="H74" i="24"/>
  <c r="M18" i="24"/>
  <c r="M34" i="24"/>
  <c r="M50" i="24"/>
  <c r="M66" i="24"/>
  <c r="R10" i="24"/>
  <c r="R26" i="24"/>
  <c r="R42" i="24"/>
  <c r="R58" i="24"/>
  <c r="AB68" i="6"/>
  <c r="AB60" i="6"/>
  <c r="AB71" i="6"/>
  <c r="AB63" i="6"/>
  <c r="AB56" i="6"/>
  <c r="AB52" i="6"/>
  <c r="AB48" i="6"/>
  <c r="AB44" i="6"/>
  <c r="AB40" i="6"/>
  <c r="AB36" i="6"/>
  <c r="AB31" i="6"/>
  <c r="AB23" i="6"/>
  <c r="AB26" i="6"/>
  <c r="AB3" i="6"/>
  <c r="AB15" i="6"/>
  <c r="AB5" i="6"/>
  <c r="AB16" i="6"/>
  <c r="AB7" i="6"/>
  <c r="R72" i="19"/>
  <c r="R56" i="19"/>
  <c r="R43" i="19"/>
  <c r="R35" i="19"/>
  <c r="R27" i="19"/>
  <c r="R19" i="19"/>
  <c r="R11" i="19"/>
  <c r="R3" i="19"/>
  <c r="R59" i="19"/>
  <c r="R70" i="19"/>
  <c r="R54" i="19"/>
  <c r="R40" i="19"/>
  <c r="R32" i="19"/>
  <c r="R24" i="19"/>
  <c r="R16" i="19"/>
  <c r="R8" i="19"/>
  <c r="R65" i="19"/>
  <c r="R49" i="19"/>
  <c r="AL69" i="15"/>
  <c r="AL60" i="15"/>
  <c r="AL35" i="15"/>
  <c r="AL24" i="15"/>
  <c r="AL14" i="15"/>
  <c r="AL6" i="15"/>
  <c r="AL59" i="15"/>
  <c r="AL48" i="15"/>
  <c r="AL37" i="15"/>
  <c r="AL74" i="15"/>
  <c r="AL66" i="15"/>
  <c r="AL33" i="15"/>
  <c r="AL23" i="15"/>
  <c r="AL16" i="15"/>
  <c r="AL9" i="15"/>
  <c r="AL54" i="15"/>
  <c r="AL42" i="15"/>
  <c r="AL38" i="15"/>
  <c r="M72" i="12"/>
  <c r="M68" i="12"/>
  <c r="M64" i="12"/>
  <c r="M60" i="12"/>
  <c r="M56" i="12"/>
  <c r="M52" i="12"/>
  <c r="M48" i="12"/>
  <c r="M44" i="12"/>
  <c r="M40" i="12"/>
  <c r="M36" i="12"/>
  <c r="M32" i="12"/>
  <c r="M28" i="12"/>
  <c r="M24" i="12"/>
  <c r="M20" i="12"/>
  <c r="M16" i="12"/>
  <c r="M12" i="12"/>
  <c r="M8" i="12"/>
  <c r="M4" i="12"/>
  <c r="H14" i="24"/>
  <c r="H30" i="24"/>
  <c r="H46" i="24"/>
  <c r="H62" i="24"/>
  <c r="M6" i="24"/>
  <c r="M22" i="24"/>
  <c r="M38" i="24"/>
  <c r="AB66" i="6"/>
  <c r="AB58" i="6"/>
  <c r="AB69" i="6"/>
  <c r="AB61" i="6"/>
  <c r="AB55" i="6"/>
  <c r="AB51" i="6"/>
  <c r="AB47" i="6"/>
  <c r="AB43" i="6"/>
  <c r="AB39" i="6"/>
  <c r="AB35" i="6"/>
  <c r="AB29" i="6"/>
  <c r="AB32" i="6"/>
  <c r="AB24" i="6"/>
  <c r="AB21" i="6"/>
  <c r="AB13" i="6"/>
  <c r="AB22" i="6"/>
  <c r="AB14" i="6"/>
  <c r="AB6" i="6"/>
  <c r="R68" i="19"/>
  <c r="R52" i="19"/>
  <c r="R41" i="19"/>
  <c r="R33" i="19"/>
  <c r="R25" i="19"/>
  <c r="R17" i="19"/>
  <c r="R9" i="19"/>
  <c r="R71" i="19"/>
  <c r="R55" i="19"/>
  <c r="R66" i="19"/>
  <c r="R50" i="19"/>
  <c r="R38" i="19"/>
  <c r="R30" i="19"/>
  <c r="R22" i="19"/>
  <c r="R14" i="19"/>
  <c r="R6" i="19"/>
  <c r="R61" i="19"/>
  <c r="R45" i="19"/>
  <c r="AL67" i="15"/>
  <c r="AL57" i="15"/>
  <c r="AL31" i="15"/>
  <c r="AL20" i="15"/>
  <c r="AL12" i="15"/>
  <c r="AL4" i="15"/>
  <c r="AL58" i="15"/>
  <c r="AL47" i="15"/>
  <c r="AL36" i="15"/>
  <c r="AL72" i="15"/>
  <c r="AL64" i="15"/>
  <c r="AL29" i="15"/>
  <c r="AL22" i="15"/>
  <c r="AL15" i="15"/>
  <c r="AL7" i="15"/>
  <c r="AL50" i="15"/>
  <c r="AL41" i="15"/>
  <c r="AL32" i="15"/>
  <c r="M71" i="12"/>
  <c r="M67" i="12"/>
  <c r="M63" i="12"/>
  <c r="M59" i="12"/>
  <c r="M55" i="12"/>
  <c r="M51" i="12"/>
  <c r="M47" i="12"/>
  <c r="M43" i="12"/>
  <c r="M39" i="12"/>
  <c r="M35" i="12"/>
  <c r="M31" i="12"/>
  <c r="M27" i="12"/>
  <c r="M23" i="12"/>
  <c r="M19" i="12"/>
  <c r="M15" i="12"/>
  <c r="M11" i="12"/>
  <c r="M7" i="12"/>
  <c r="M3" i="12"/>
  <c r="H18" i="24"/>
  <c r="H34" i="24"/>
  <c r="H50" i="24"/>
  <c r="H66" i="24"/>
  <c r="M10" i="24"/>
  <c r="M26" i="24"/>
  <c r="M42" i="24"/>
  <c r="M58" i="24"/>
  <c r="M74" i="24"/>
  <c r="M54" i="24"/>
  <c r="R14" i="24"/>
  <c r="R34" i="24"/>
  <c r="R54" i="24"/>
  <c r="R74" i="24"/>
  <c r="W18" i="24"/>
  <c r="W34" i="24"/>
  <c r="W50" i="24"/>
  <c r="W66" i="24"/>
  <c r="AB10" i="24"/>
  <c r="AB26" i="24"/>
  <c r="AB42" i="24"/>
  <c r="AB58" i="24"/>
  <c r="AB74" i="24"/>
  <c r="AG18" i="24"/>
  <c r="AG34" i="24"/>
  <c r="AG50" i="24"/>
  <c r="AG66" i="24"/>
  <c r="AL10" i="24"/>
  <c r="AL26" i="24"/>
  <c r="AL42" i="24"/>
  <c r="AL58" i="24"/>
  <c r="AL74" i="24"/>
  <c r="C59" i="15"/>
  <c r="C48" i="15"/>
  <c r="C37" i="15"/>
  <c r="C71" i="15"/>
  <c r="C54" i="15"/>
  <c r="C29" i="15"/>
  <c r="C22" i="15"/>
  <c r="C14" i="15"/>
  <c r="C6" i="15"/>
  <c r="C45" i="15"/>
  <c r="C41" i="15"/>
  <c r="C3" i="15"/>
  <c r="C68" i="15"/>
  <c r="C58" i="15"/>
  <c r="C32" i="15"/>
  <c r="C21" i="15"/>
  <c r="C13" i="15"/>
  <c r="C5" i="15"/>
  <c r="M70" i="18"/>
  <c r="M66" i="18"/>
  <c r="M62" i="18"/>
  <c r="M59" i="18"/>
  <c r="M55" i="18"/>
  <c r="M51" i="18"/>
  <c r="M47" i="18"/>
  <c r="M43" i="18"/>
  <c r="M39" i="18"/>
  <c r="M35" i="18"/>
  <c r="M31" i="18"/>
  <c r="M27" i="18"/>
  <c r="M23" i="18"/>
  <c r="M19" i="18"/>
  <c r="M15" i="18"/>
  <c r="M11" i="18"/>
  <c r="M7" i="18"/>
  <c r="M3" i="18"/>
  <c r="R49" i="15"/>
  <c r="R30" i="15"/>
  <c r="R72" i="15"/>
  <c r="R64" i="15"/>
  <c r="R35" i="15"/>
  <c r="R23" i="15"/>
  <c r="R17" i="15"/>
  <c r="R10" i="15"/>
  <c r="R62" i="15"/>
  <c r="R44" i="15"/>
  <c r="R40" i="15"/>
  <c r="R71" i="15"/>
  <c r="R63" i="15"/>
  <c r="R52" i="15"/>
  <c r="R36" i="15"/>
  <c r="R19" i="15"/>
  <c r="R11" i="15"/>
  <c r="R3" i="15"/>
  <c r="AL71" i="13"/>
  <c r="AL67" i="13"/>
  <c r="AL63" i="13"/>
  <c r="AL57" i="13"/>
  <c r="AL53" i="13"/>
  <c r="M62" i="24"/>
  <c r="R18" i="24"/>
  <c r="R38" i="24"/>
  <c r="R62" i="24"/>
  <c r="W6" i="24"/>
  <c r="W22" i="24"/>
  <c r="W38" i="24"/>
  <c r="W54" i="24"/>
  <c r="W70" i="24"/>
  <c r="AB14" i="24"/>
  <c r="AB30" i="24"/>
  <c r="AB46" i="24"/>
  <c r="AB62" i="24"/>
  <c r="AG6" i="24"/>
  <c r="AG22" i="24"/>
  <c r="AG38" i="24"/>
  <c r="AG54" i="24"/>
  <c r="AG70" i="24"/>
  <c r="AL14" i="24"/>
  <c r="AL30" i="24"/>
  <c r="AL46" i="24"/>
  <c r="AL62" i="24"/>
  <c r="C63" i="15"/>
  <c r="C57" i="15"/>
  <c r="C47" i="15"/>
  <c r="C35" i="15"/>
  <c r="C69" i="15"/>
  <c r="C50" i="15"/>
  <c r="C28" i="15"/>
  <c r="C19" i="15"/>
  <c r="C12" i="15"/>
  <c r="C4" i="15"/>
  <c r="C44" i="15"/>
  <c r="C40" i="15"/>
  <c r="C74" i="15"/>
  <c r="C66" i="15"/>
  <c r="C56" i="15"/>
  <c r="C27" i="15"/>
  <c r="C20" i="15"/>
  <c r="C11" i="15"/>
  <c r="M74" i="18"/>
  <c r="M69" i="18"/>
  <c r="M65" i="18"/>
  <c r="M61" i="18"/>
  <c r="M58" i="18"/>
  <c r="M54" i="18"/>
  <c r="M50" i="18"/>
  <c r="M46" i="18"/>
  <c r="M42" i="18"/>
  <c r="M38" i="18"/>
  <c r="M34" i="18"/>
  <c r="M30" i="18"/>
  <c r="M26" i="18"/>
  <c r="M22" i="18"/>
  <c r="M18" i="18"/>
  <c r="M14" i="18"/>
  <c r="M10" i="18"/>
  <c r="M6" i="18"/>
  <c r="R59" i="15"/>
  <c r="R38" i="15"/>
  <c r="R28" i="15"/>
  <c r="R70" i="15"/>
  <c r="R54" i="15"/>
  <c r="R33" i="15"/>
  <c r="R22" i="15"/>
  <c r="R16" i="15"/>
  <c r="R8" i="15"/>
  <c r="R60" i="15"/>
  <c r="R43" i="15"/>
  <c r="R39" i="15"/>
  <c r="R69" i="15"/>
  <c r="R61" i="15"/>
  <c r="R51" i="15"/>
  <c r="R31" i="15"/>
  <c r="R18" i="15"/>
  <c r="R9" i="15"/>
  <c r="AL74" i="13"/>
  <c r="AL70" i="13"/>
  <c r="AL66" i="13"/>
  <c r="AL62" i="13"/>
  <c r="AL56" i="13"/>
  <c r="AL52" i="13"/>
  <c r="AL48" i="13"/>
  <c r="AL44" i="13"/>
  <c r="AL40" i="13"/>
  <c r="AL36" i="13"/>
  <c r="M70" i="24"/>
  <c r="R22" i="24"/>
  <c r="R46" i="24"/>
  <c r="R66" i="24"/>
  <c r="W10" i="24"/>
  <c r="W26" i="24"/>
  <c r="W42" i="24"/>
  <c r="W58" i="24"/>
  <c r="W74" i="24"/>
  <c r="AB18" i="24"/>
  <c r="AB34" i="24"/>
  <c r="AB50" i="24"/>
  <c r="AB66" i="24"/>
  <c r="AG10" i="24"/>
  <c r="AG26" i="24"/>
  <c r="AG42" i="24"/>
  <c r="AG58" i="24"/>
  <c r="AG74" i="24"/>
  <c r="AL18" i="24"/>
  <c r="AL34" i="24"/>
  <c r="AL50" i="24"/>
  <c r="AL66" i="24"/>
  <c r="C62" i="15"/>
  <c r="C53" i="15"/>
  <c r="C46" i="15"/>
  <c r="C31" i="15"/>
  <c r="C67" i="15"/>
  <c r="C34" i="15"/>
  <c r="C24" i="15"/>
  <c r="C17" i="15"/>
  <c r="C10" i="15"/>
  <c r="C55" i="15"/>
  <c r="C43" i="15"/>
  <c r="C39" i="15"/>
  <c r="C72" i="15"/>
  <c r="C64" i="15"/>
  <c r="C52" i="15"/>
  <c r="C26" i="15"/>
  <c r="C18" i="15"/>
  <c r="C9" i="15"/>
  <c r="M72" i="18"/>
  <c r="M68" i="18"/>
  <c r="M64" i="18"/>
  <c r="M73" i="18"/>
  <c r="M57" i="18"/>
  <c r="M53" i="18"/>
  <c r="M49" i="18"/>
  <c r="M45" i="18"/>
  <c r="M41" i="18"/>
  <c r="M37" i="18"/>
  <c r="M33" i="18"/>
  <c r="M29" i="18"/>
  <c r="M25" i="18"/>
  <c r="M21" i="18"/>
  <c r="M17" i="18"/>
  <c r="M13" i="18"/>
  <c r="M9" i="18"/>
  <c r="M5" i="18"/>
  <c r="R53" i="15"/>
  <c r="R37" i="15"/>
  <c r="R27" i="15"/>
  <c r="R68" i="15"/>
  <c r="R48" i="15"/>
  <c r="R29" i="15"/>
  <c r="R21" i="15"/>
  <c r="R14" i="15"/>
  <c r="R6" i="15"/>
  <c r="R57" i="15"/>
  <c r="R42" i="15"/>
  <c r="R32" i="15"/>
  <c r="R67" i="15"/>
  <c r="R58" i="15"/>
  <c r="R46" i="15"/>
  <c r="R26" i="15"/>
  <c r="R15" i="15"/>
  <c r="R7" i="15"/>
  <c r="AL73" i="13"/>
  <c r="AL69" i="13"/>
  <c r="AL65" i="13"/>
  <c r="AL61" i="13"/>
  <c r="AL55" i="13"/>
  <c r="AL51" i="13"/>
  <c r="R6" i="24"/>
  <c r="R30" i="24"/>
  <c r="R50" i="24"/>
  <c r="R70" i="24"/>
  <c r="W14" i="24"/>
  <c r="W30" i="24"/>
  <c r="W46" i="24"/>
  <c r="W62" i="24"/>
  <c r="AB6" i="24"/>
  <c r="AB22" i="24"/>
  <c r="AB38" i="24"/>
  <c r="AB54" i="24"/>
  <c r="AB70" i="24"/>
  <c r="AG14" i="24"/>
  <c r="AG30" i="24"/>
  <c r="AG46" i="24"/>
  <c r="AG62" i="24"/>
  <c r="AL6" i="24"/>
  <c r="AL22" i="24"/>
  <c r="AL38" i="24"/>
  <c r="AL54" i="24"/>
  <c r="AL70" i="24"/>
  <c r="C60" i="15"/>
  <c r="C49" i="15"/>
  <c r="C38" i="15"/>
  <c r="C73" i="15"/>
  <c r="C65" i="15"/>
  <c r="C30" i="15"/>
  <c r="C23" i="15"/>
  <c r="C16" i="15"/>
  <c r="C8" i="15"/>
  <c r="C51" i="15"/>
  <c r="C42" i="15"/>
  <c r="C33" i="15"/>
  <c r="C70" i="15"/>
  <c r="C61" i="15"/>
  <c r="C36" i="15"/>
  <c r="C25" i="15"/>
  <c r="C15" i="15"/>
  <c r="C7" i="15"/>
  <c r="M71" i="18"/>
  <c r="M67" i="18"/>
  <c r="M63" i="18"/>
  <c r="M60" i="18"/>
  <c r="M56" i="18"/>
  <c r="M52" i="18"/>
  <c r="M48" i="18"/>
  <c r="M44" i="18"/>
  <c r="M40" i="18"/>
  <c r="M36" i="18"/>
  <c r="M32" i="18"/>
  <c r="M28" i="18"/>
  <c r="M24" i="18"/>
  <c r="M20" i="18"/>
  <c r="M16" i="18"/>
  <c r="M12" i="18"/>
  <c r="M8" i="18"/>
  <c r="M4" i="18"/>
  <c r="R50" i="15"/>
  <c r="R34" i="15"/>
  <c r="R74" i="15"/>
  <c r="R66" i="15"/>
  <c r="R47" i="15"/>
  <c r="R25" i="15"/>
  <c r="R20" i="15"/>
  <c r="R12" i="15"/>
  <c r="R4" i="15"/>
  <c r="R55" i="15"/>
  <c r="R41" i="15"/>
  <c r="R73" i="15"/>
  <c r="R65" i="15"/>
  <c r="R56" i="15"/>
  <c r="R45" i="15"/>
  <c r="R24" i="15"/>
  <c r="R13" i="15"/>
  <c r="R5" i="15"/>
  <c r="AL72" i="13"/>
  <c r="AL68" i="13"/>
  <c r="AL64" i="13"/>
  <c r="AL59" i="13"/>
  <c r="AL54" i="13"/>
  <c r="AL50" i="13"/>
  <c r="AL46" i="13"/>
  <c r="AL42" i="13"/>
  <c r="AL38" i="13"/>
  <c r="AL49" i="13"/>
  <c r="AL41" i="13"/>
  <c r="AL34" i="13"/>
  <c r="AL30" i="13"/>
  <c r="AL26" i="13"/>
  <c r="AL22" i="13"/>
  <c r="AL18" i="13"/>
  <c r="AL14" i="13"/>
  <c r="AL10" i="13"/>
  <c r="AL6" i="13"/>
  <c r="AL60" i="13"/>
  <c r="R72" i="13"/>
  <c r="R68" i="13"/>
  <c r="R64" i="13"/>
  <c r="R60" i="13"/>
  <c r="R55" i="13"/>
  <c r="R51" i="13"/>
  <c r="R47" i="13"/>
  <c r="R43" i="13"/>
  <c r="R39" i="13"/>
  <c r="R35" i="13"/>
  <c r="R31" i="13"/>
  <c r="R27" i="13"/>
  <c r="R23" i="13"/>
  <c r="R19" i="13"/>
  <c r="R15" i="13"/>
  <c r="R11" i="13"/>
  <c r="R7" i="13"/>
  <c r="R3" i="13"/>
  <c r="AG72" i="12"/>
  <c r="AG68" i="12"/>
  <c r="AG64" i="12"/>
  <c r="AG60" i="12"/>
  <c r="AG56" i="12"/>
  <c r="AG52" i="12"/>
  <c r="AG48" i="12"/>
  <c r="AG44" i="12"/>
  <c r="AG40" i="12"/>
  <c r="AG36" i="12"/>
  <c r="AG32" i="12"/>
  <c r="AG28" i="12"/>
  <c r="AG24" i="12"/>
  <c r="AG20" i="12"/>
  <c r="AG16" i="12"/>
  <c r="AG12" i="12"/>
  <c r="AG8" i="12"/>
  <c r="AG4" i="12"/>
  <c r="AB69" i="11"/>
  <c r="AB71" i="11"/>
  <c r="AB60" i="11"/>
  <c r="AB73" i="11"/>
  <c r="AB56" i="11"/>
  <c r="AB47" i="11"/>
  <c r="AB46" i="11"/>
  <c r="AB67" i="11"/>
  <c r="AB41" i="11"/>
  <c r="AB20" i="11"/>
  <c r="AB29" i="11"/>
  <c r="AB13" i="11"/>
  <c r="AB28" i="11"/>
  <c r="AB10" i="11"/>
  <c r="AB3" i="11"/>
  <c r="AB34" i="11"/>
  <c r="AB5" i="11"/>
  <c r="AB8" i="11"/>
  <c r="H66" i="11"/>
  <c r="H68" i="11"/>
  <c r="H58" i="11"/>
  <c r="H54" i="11"/>
  <c r="H61" i="11"/>
  <c r="H53" i="11"/>
  <c r="H40" i="11"/>
  <c r="H36" i="11"/>
  <c r="H34" i="11"/>
  <c r="H31" i="11"/>
  <c r="H13" i="11"/>
  <c r="H26" i="11"/>
  <c r="H41" i="11"/>
  <c r="H19" i="11"/>
  <c r="H23" i="11"/>
  <c r="H24" i="11"/>
  <c r="H20" i="11"/>
  <c r="H9" i="11"/>
  <c r="W72" i="6"/>
  <c r="X72" i="6" s="1"/>
  <c r="Y72" i="6" s="1"/>
  <c r="Z72" i="6" s="1"/>
  <c r="AA72" i="6" s="1"/>
  <c r="W68" i="6"/>
  <c r="X68" i="6" s="1"/>
  <c r="Y68" i="6" s="1"/>
  <c r="Z68" i="6" s="1"/>
  <c r="AA68" i="6" s="1"/>
  <c r="AL47" i="13"/>
  <c r="AL39" i="13"/>
  <c r="AL33" i="13"/>
  <c r="AL29" i="13"/>
  <c r="AL25" i="13"/>
  <c r="AL21" i="13"/>
  <c r="AL17" i="13"/>
  <c r="AL13" i="13"/>
  <c r="AL9" i="13"/>
  <c r="AL5" i="13"/>
  <c r="AL58" i="13"/>
  <c r="R71" i="13"/>
  <c r="R67" i="13"/>
  <c r="R63" i="13"/>
  <c r="R58" i="13"/>
  <c r="R54" i="13"/>
  <c r="R50" i="13"/>
  <c r="R46" i="13"/>
  <c r="R42" i="13"/>
  <c r="R38" i="13"/>
  <c r="R34" i="13"/>
  <c r="R30" i="13"/>
  <c r="R26" i="13"/>
  <c r="R22" i="13"/>
  <c r="R18" i="13"/>
  <c r="R14" i="13"/>
  <c r="R10" i="13"/>
  <c r="R6" i="13"/>
  <c r="R59" i="13"/>
  <c r="AG71" i="12"/>
  <c r="AG67" i="12"/>
  <c r="AG63" i="12"/>
  <c r="AG59" i="12"/>
  <c r="AG55" i="12"/>
  <c r="AG51" i="12"/>
  <c r="AG47" i="12"/>
  <c r="AG43" i="12"/>
  <c r="AG39" i="12"/>
  <c r="AG35" i="12"/>
  <c r="AG31" i="12"/>
  <c r="AG27" i="12"/>
  <c r="AG23" i="12"/>
  <c r="AG19" i="12"/>
  <c r="AG15" i="12"/>
  <c r="AG11" i="12"/>
  <c r="AG7" i="12"/>
  <c r="AG3" i="12"/>
  <c r="AB65" i="11"/>
  <c r="AB66" i="11"/>
  <c r="AB59" i="11"/>
  <c r="AB64" i="11"/>
  <c r="AB70" i="11"/>
  <c r="AB43" i="11"/>
  <c r="AB42" i="11"/>
  <c r="AB52" i="11"/>
  <c r="AB33" i="11"/>
  <c r="AB16" i="11"/>
  <c r="AB25" i="11"/>
  <c r="AB44" i="11"/>
  <c r="AB24" i="11"/>
  <c r="AB31" i="11"/>
  <c r="AB27" i="11"/>
  <c r="AB23" i="11"/>
  <c r="AB11" i="11"/>
  <c r="AB4" i="11"/>
  <c r="H63" i="11"/>
  <c r="H64" i="11"/>
  <c r="H57" i="11"/>
  <c r="H51" i="11"/>
  <c r="H55" i="11"/>
  <c r="H52" i="11"/>
  <c r="H47" i="11"/>
  <c r="H50" i="11"/>
  <c r="H49" i="11"/>
  <c r="H27" i="11"/>
  <c r="H45" i="11"/>
  <c r="H22" i="11"/>
  <c r="H33" i="11"/>
  <c r="H15" i="11"/>
  <c r="H12" i="11"/>
  <c r="H16" i="11"/>
  <c r="H10" i="11"/>
  <c r="H5" i="11"/>
  <c r="W71" i="6"/>
  <c r="X71" i="6" s="1"/>
  <c r="Y71" i="6" s="1"/>
  <c r="Z71" i="6" s="1"/>
  <c r="AA71" i="6" s="1"/>
  <c r="W67" i="6"/>
  <c r="X67" i="6" s="1"/>
  <c r="Y67" i="6" s="1"/>
  <c r="Z67" i="6" s="1"/>
  <c r="AA67" i="6" s="1"/>
  <c r="W63" i="6"/>
  <c r="X63" i="6" s="1"/>
  <c r="Y63" i="6" s="1"/>
  <c r="Z63" i="6" s="1"/>
  <c r="AA63" i="6" s="1"/>
  <c r="W59" i="6"/>
  <c r="X59" i="6" s="1"/>
  <c r="Y59" i="6" s="1"/>
  <c r="Z59" i="6" s="1"/>
  <c r="AA59" i="6" s="1"/>
  <c r="AL45" i="13"/>
  <c r="AL37" i="13"/>
  <c r="AL32" i="13"/>
  <c r="AL28" i="13"/>
  <c r="AL24" i="13"/>
  <c r="AL20" i="13"/>
  <c r="AL16" i="13"/>
  <c r="AL12" i="13"/>
  <c r="AL8" i="13"/>
  <c r="AL4" i="13"/>
  <c r="R74" i="13"/>
  <c r="R70" i="13"/>
  <c r="R66" i="13"/>
  <c r="R62" i="13"/>
  <c r="R57" i="13"/>
  <c r="R53" i="13"/>
  <c r="R49" i="13"/>
  <c r="R45" i="13"/>
  <c r="R41" i="13"/>
  <c r="R37" i="13"/>
  <c r="R33" i="13"/>
  <c r="R29" i="13"/>
  <c r="R25" i="13"/>
  <c r="R21" i="13"/>
  <c r="R17" i="13"/>
  <c r="R13" i="13"/>
  <c r="R9" i="13"/>
  <c r="R5" i="13"/>
  <c r="AG74" i="12"/>
  <c r="AG70" i="12"/>
  <c r="AG66" i="12"/>
  <c r="AG62" i="12"/>
  <c r="AG58" i="12"/>
  <c r="AG54" i="12"/>
  <c r="AG50" i="12"/>
  <c r="AG46" i="12"/>
  <c r="AG42" i="12"/>
  <c r="AG38" i="12"/>
  <c r="AG34" i="12"/>
  <c r="AG30" i="12"/>
  <c r="AG26" i="12"/>
  <c r="AG22" i="12"/>
  <c r="AG18" i="12"/>
  <c r="AG14" i="12"/>
  <c r="AG10" i="12"/>
  <c r="AG6" i="12"/>
  <c r="AB74" i="11"/>
  <c r="AB62" i="11"/>
  <c r="AB63" i="11"/>
  <c r="AB57" i="11"/>
  <c r="AB54" i="11"/>
  <c r="AB55" i="11"/>
  <c r="AB35" i="11"/>
  <c r="AB39" i="11"/>
  <c r="AB49" i="11"/>
  <c r="AB30" i="11"/>
  <c r="AB12" i="11"/>
  <c r="AB21" i="11"/>
  <c r="AB38" i="11"/>
  <c r="AB18" i="11"/>
  <c r="AB15" i="11"/>
  <c r="AB19" i="11"/>
  <c r="AB22" i="11"/>
  <c r="AB40" i="11"/>
  <c r="H74" i="11"/>
  <c r="H59" i="11"/>
  <c r="H60" i="11"/>
  <c r="H72" i="11"/>
  <c r="H73" i="11"/>
  <c r="H67" i="11"/>
  <c r="H48" i="11"/>
  <c r="H43" i="11"/>
  <c r="H46" i="11"/>
  <c r="H39" i="11"/>
  <c r="H21" i="11"/>
  <c r="H37" i="11"/>
  <c r="H18" i="11"/>
  <c r="H29" i="11"/>
  <c r="H11" i="11"/>
  <c r="H8" i="11"/>
  <c r="H7" i="11"/>
  <c r="H6" i="11"/>
  <c r="W74" i="6"/>
  <c r="X74" i="6" s="1"/>
  <c r="Y74" i="6" s="1"/>
  <c r="Z74" i="6" s="1"/>
  <c r="AA74" i="6" s="1"/>
  <c r="W70" i="6"/>
  <c r="X70" i="6" s="1"/>
  <c r="Y70" i="6" s="1"/>
  <c r="Z70" i="6" s="1"/>
  <c r="AA70" i="6" s="1"/>
  <c r="W66" i="6"/>
  <c r="X66" i="6" s="1"/>
  <c r="Y66" i="6" s="1"/>
  <c r="Z66" i="6" s="1"/>
  <c r="AA66" i="6" s="1"/>
  <c r="AL43" i="13"/>
  <c r="AL35" i="13"/>
  <c r="AL31" i="13"/>
  <c r="AL27" i="13"/>
  <c r="AL23" i="13"/>
  <c r="AL19" i="13"/>
  <c r="AL15" i="13"/>
  <c r="AL11" i="13"/>
  <c r="AL7" i="13"/>
  <c r="AL3" i="13"/>
  <c r="R73" i="13"/>
  <c r="R69" i="13"/>
  <c r="R65" i="13"/>
  <c r="R61" i="13"/>
  <c r="R56" i="13"/>
  <c r="R52" i="13"/>
  <c r="R48" i="13"/>
  <c r="R44" i="13"/>
  <c r="R40" i="13"/>
  <c r="R36" i="13"/>
  <c r="R32" i="13"/>
  <c r="R28" i="13"/>
  <c r="R24" i="13"/>
  <c r="R20" i="13"/>
  <c r="R16" i="13"/>
  <c r="R12" i="13"/>
  <c r="R8" i="13"/>
  <c r="R4" i="13"/>
  <c r="AG73" i="12"/>
  <c r="AG69" i="12"/>
  <c r="AG65" i="12"/>
  <c r="AG61" i="12"/>
  <c r="AG57" i="12"/>
  <c r="AG53" i="12"/>
  <c r="AG49" i="12"/>
  <c r="AG45" i="12"/>
  <c r="AG41" i="12"/>
  <c r="AG37" i="12"/>
  <c r="AG33" i="12"/>
  <c r="AG29" i="12"/>
  <c r="AG25" i="12"/>
  <c r="AG21" i="12"/>
  <c r="AG17" i="12"/>
  <c r="AG13" i="12"/>
  <c r="AG9" i="12"/>
  <c r="AG5" i="12"/>
  <c r="AB72" i="11"/>
  <c r="AB58" i="11"/>
  <c r="AB68" i="11"/>
  <c r="AB53" i="11"/>
  <c r="AB61" i="11"/>
  <c r="AB51" i="11"/>
  <c r="AB50" i="11"/>
  <c r="AB37" i="11"/>
  <c r="AB45" i="11"/>
  <c r="AB26" i="11"/>
  <c r="AB48" i="11"/>
  <c r="AB17" i="11"/>
  <c r="AB32" i="11"/>
  <c r="AB14" i="11"/>
  <c r="AB7" i="11"/>
  <c r="AB6" i="11"/>
  <c r="AB9" i="11"/>
  <c r="AB36" i="11"/>
  <c r="H69" i="11"/>
  <c r="H71" i="11"/>
  <c r="H65" i="11"/>
  <c r="H62" i="11"/>
  <c r="H70" i="11"/>
  <c r="H56" i="11"/>
  <c r="H44" i="11"/>
  <c r="H38" i="11"/>
  <c r="H42" i="11"/>
  <c r="H35" i="11"/>
  <c r="H17" i="11"/>
  <c r="H30" i="11"/>
  <c r="H14" i="11"/>
  <c r="H25" i="11"/>
  <c r="H28" i="11"/>
  <c r="H4" i="11"/>
  <c r="H3" i="11"/>
  <c r="H32" i="11"/>
  <c r="W73" i="6"/>
  <c r="X73" i="6" s="1"/>
  <c r="Y73" i="6" s="1"/>
  <c r="Z73" i="6" s="1"/>
  <c r="AA73" i="6" s="1"/>
  <c r="W69" i="6"/>
  <c r="X69" i="6" s="1"/>
  <c r="Y69" i="6" s="1"/>
  <c r="Z69" i="6" s="1"/>
  <c r="AA69" i="6" s="1"/>
  <c r="W65" i="6"/>
  <c r="X65" i="6" s="1"/>
  <c r="Y65" i="6" s="1"/>
  <c r="Z65" i="6" s="1"/>
  <c r="AA65" i="6" s="1"/>
  <c r="W64" i="6"/>
  <c r="X64" i="6" s="1"/>
  <c r="Y64" i="6" s="1"/>
  <c r="Z64" i="6" s="1"/>
  <c r="AA64" i="6" s="1"/>
  <c r="W58" i="6"/>
  <c r="X58" i="6" s="1"/>
  <c r="Y58" i="6" s="1"/>
  <c r="Z58" i="6" s="1"/>
  <c r="AA58" i="6" s="1"/>
  <c r="W49" i="6"/>
  <c r="X49" i="6" s="1"/>
  <c r="Y49" i="6" s="1"/>
  <c r="Z49" i="6" s="1"/>
  <c r="AA49" i="6" s="1"/>
  <c r="W41" i="6"/>
  <c r="X41" i="6" s="1"/>
  <c r="Y41" i="6" s="1"/>
  <c r="Z41" i="6" s="1"/>
  <c r="AA41" i="6" s="1"/>
  <c r="W55" i="6"/>
  <c r="X55" i="6" s="1"/>
  <c r="Y55" i="6" s="1"/>
  <c r="Z55" i="6" s="1"/>
  <c r="AA55" i="6" s="1"/>
  <c r="W48" i="6"/>
  <c r="X48" i="6" s="1"/>
  <c r="Y48" i="6" s="1"/>
  <c r="Z48" i="6" s="1"/>
  <c r="AA48" i="6" s="1"/>
  <c r="W33" i="6"/>
  <c r="X33" i="6" s="1"/>
  <c r="Y33" i="6" s="1"/>
  <c r="Z33" i="6" s="1"/>
  <c r="AA33" i="6" s="1"/>
  <c r="W25" i="6"/>
  <c r="X25" i="6" s="1"/>
  <c r="Y25" i="6" s="1"/>
  <c r="Z25" i="6" s="1"/>
  <c r="AA25" i="6" s="1"/>
  <c r="W23" i="6"/>
  <c r="X23" i="6" s="1"/>
  <c r="Y23" i="6" s="1"/>
  <c r="Z23" i="6" s="1"/>
  <c r="AA23" i="6" s="1"/>
  <c r="W15" i="6"/>
  <c r="X15" i="6" s="1"/>
  <c r="Y15" i="6" s="1"/>
  <c r="Z15" i="6" s="1"/>
  <c r="AA15" i="6" s="1"/>
  <c r="W4" i="6"/>
  <c r="X4" i="6" s="1"/>
  <c r="Y4" i="6" s="1"/>
  <c r="Z4" i="6" s="1"/>
  <c r="AA4" i="6" s="1"/>
  <c r="W9" i="6"/>
  <c r="X9" i="6" s="1"/>
  <c r="Y9" i="6" s="1"/>
  <c r="Z9" i="6" s="1"/>
  <c r="AA9" i="6" s="1"/>
  <c r="W32" i="6"/>
  <c r="X32" i="6" s="1"/>
  <c r="Y32" i="6" s="1"/>
  <c r="Z32" i="6" s="1"/>
  <c r="AA32" i="6" s="1"/>
  <c r="W12" i="6"/>
  <c r="X12" i="6" s="1"/>
  <c r="Y12" i="6" s="1"/>
  <c r="Z12" i="6" s="1"/>
  <c r="AA12" i="6" s="1"/>
  <c r="W42" i="6"/>
  <c r="X42" i="6" s="1"/>
  <c r="Y42" i="6" s="1"/>
  <c r="Z42" i="6" s="1"/>
  <c r="AA42" i="6" s="1"/>
  <c r="AG74" i="19"/>
  <c r="AG70" i="19"/>
  <c r="AG66" i="19"/>
  <c r="AG62" i="19"/>
  <c r="AG58" i="19"/>
  <c r="AG54" i="19"/>
  <c r="AG50" i="19"/>
  <c r="AG46" i="19"/>
  <c r="AG41" i="19"/>
  <c r="AG33" i="19"/>
  <c r="AG25" i="19"/>
  <c r="AG17" i="19"/>
  <c r="AG9" i="19"/>
  <c r="AG42" i="19"/>
  <c r="AG34" i="19"/>
  <c r="AG26" i="19"/>
  <c r="AG18" i="19"/>
  <c r="AG10" i="19"/>
  <c r="M74" i="19"/>
  <c r="N74" i="19" s="1"/>
  <c r="O74" i="19" s="1"/>
  <c r="P74" i="19" s="1"/>
  <c r="Q74" i="19" s="1"/>
  <c r="M70" i="19"/>
  <c r="N70" i="19" s="1"/>
  <c r="O70" i="19" s="1"/>
  <c r="P70" i="19" s="1"/>
  <c r="Q70" i="19" s="1"/>
  <c r="M66" i="19"/>
  <c r="N66" i="19" s="1"/>
  <c r="O66" i="19" s="1"/>
  <c r="P66" i="19" s="1"/>
  <c r="Q66" i="19" s="1"/>
  <c r="M62" i="19"/>
  <c r="N62" i="19" s="1"/>
  <c r="O62" i="19" s="1"/>
  <c r="P62" i="19" s="1"/>
  <c r="Q62" i="19" s="1"/>
  <c r="M58" i="19"/>
  <c r="N58" i="19" s="1"/>
  <c r="O58" i="19" s="1"/>
  <c r="P58" i="19" s="1"/>
  <c r="Q58" i="19" s="1"/>
  <c r="M54" i="19"/>
  <c r="N54" i="19" s="1"/>
  <c r="O54" i="19" s="1"/>
  <c r="P54" i="19" s="1"/>
  <c r="Q54" i="19" s="1"/>
  <c r="M50" i="19"/>
  <c r="N50" i="19" s="1"/>
  <c r="O50" i="19" s="1"/>
  <c r="P50" i="19" s="1"/>
  <c r="Q50" i="19" s="1"/>
  <c r="M46" i="19"/>
  <c r="N46" i="19" s="1"/>
  <c r="O46" i="19" s="1"/>
  <c r="P46" i="19" s="1"/>
  <c r="Q46" i="19" s="1"/>
  <c r="M40" i="19"/>
  <c r="N40" i="19" s="1"/>
  <c r="O40" i="19" s="1"/>
  <c r="P40" i="19" s="1"/>
  <c r="Q40" i="19" s="1"/>
  <c r="M32" i="19"/>
  <c r="N32" i="19" s="1"/>
  <c r="O32" i="19" s="1"/>
  <c r="P32" i="19" s="1"/>
  <c r="Q32" i="19" s="1"/>
  <c r="M24" i="19"/>
  <c r="N24" i="19" s="1"/>
  <c r="O24" i="19" s="1"/>
  <c r="P24" i="19" s="1"/>
  <c r="Q24" i="19" s="1"/>
  <c r="M16" i="19"/>
  <c r="N16" i="19" s="1"/>
  <c r="O16" i="19" s="1"/>
  <c r="P16" i="19" s="1"/>
  <c r="Q16" i="19" s="1"/>
  <c r="M8" i="19"/>
  <c r="N8" i="19" s="1"/>
  <c r="O8" i="19" s="1"/>
  <c r="P8" i="19" s="1"/>
  <c r="Q8" i="19" s="1"/>
  <c r="M41" i="19"/>
  <c r="N41" i="19" s="1"/>
  <c r="O41" i="19" s="1"/>
  <c r="P41" i="19" s="1"/>
  <c r="Q41" i="19" s="1"/>
  <c r="M33" i="19"/>
  <c r="N33" i="19" s="1"/>
  <c r="O33" i="19" s="1"/>
  <c r="P33" i="19" s="1"/>
  <c r="Q33" i="19" s="1"/>
  <c r="M25" i="19"/>
  <c r="N25" i="19" s="1"/>
  <c r="O25" i="19" s="1"/>
  <c r="P25" i="19" s="1"/>
  <c r="Q25" i="19" s="1"/>
  <c r="M17" i="19"/>
  <c r="N17" i="19" s="1"/>
  <c r="O17" i="19" s="1"/>
  <c r="P17" i="19" s="1"/>
  <c r="Q17" i="19" s="1"/>
  <c r="M9" i="19"/>
  <c r="N9" i="19" s="1"/>
  <c r="O9" i="19" s="1"/>
  <c r="P9" i="19" s="1"/>
  <c r="Q9" i="19" s="1"/>
  <c r="AB74" i="18"/>
  <c r="AB70" i="18"/>
  <c r="AB66" i="18"/>
  <c r="AB61" i="18"/>
  <c r="AB58" i="18"/>
  <c r="AB54" i="18"/>
  <c r="AB50" i="18"/>
  <c r="AB46" i="18"/>
  <c r="AB42" i="18"/>
  <c r="AB38" i="18"/>
  <c r="AB34" i="18"/>
  <c r="AB30" i="18"/>
  <c r="AB26" i="18"/>
  <c r="AB22" i="18"/>
  <c r="AB18" i="18"/>
  <c r="AB14" i="18"/>
  <c r="AB10" i="18"/>
  <c r="AB6" i="18"/>
  <c r="H74" i="18"/>
  <c r="I74" i="18" s="1"/>
  <c r="J74" i="18" s="1"/>
  <c r="K74" i="18" s="1"/>
  <c r="L74" i="18" s="1"/>
  <c r="H70" i="18"/>
  <c r="I70" i="18" s="1"/>
  <c r="J70" i="18" s="1"/>
  <c r="K70" i="18" s="1"/>
  <c r="L70" i="18" s="1"/>
  <c r="H66" i="18"/>
  <c r="I66" i="18" s="1"/>
  <c r="J66" i="18" s="1"/>
  <c r="K66" i="18" s="1"/>
  <c r="L66" i="18" s="1"/>
  <c r="H62" i="18"/>
  <c r="I62" i="18" s="1"/>
  <c r="J62" i="18" s="1"/>
  <c r="K62" i="18" s="1"/>
  <c r="L62" i="18" s="1"/>
  <c r="H58" i="18"/>
  <c r="I58" i="18" s="1"/>
  <c r="J58" i="18" s="1"/>
  <c r="K58" i="18" s="1"/>
  <c r="L58" i="18" s="1"/>
  <c r="H54" i="18"/>
  <c r="I54" i="18" s="1"/>
  <c r="J54" i="18" s="1"/>
  <c r="K54" i="18" s="1"/>
  <c r="L54" i="18" s="1"/>
  <c r="H50" i="18"/>
  <c r="I50" i="18" s="1"/>
  <c r="J50" i="18" s="1"/>
  <c r="K50" i="18" s="1"/>
  <c r="L50" i="18" s="1"/>
  <c r="H46" i="18"/>
  <c r="I46" i="18" s="1"/>
  <c r="J46" i="18" s="1"/>
  <c r="K46" i="18" s="1"/>
  <c r="L46" i="18" s="1"/>
  <c r="H42" i="18"/>
  <c r="I42" i="18" s="1"/>
  <c r="J42" i="18" s="1"/>
  <c r="K42" i="18" s="1"/>
  <c r="L42" i="18" s="1"/>
  <c r="H38" i="18"/>
  <c r="I38" i="18" s="1"/>
  <c r="J38" i="18" s="1"/>
  <c r="K38" i="18" s="1"/>
  <c r="L38" i="18" s="1"/>
  <c r="H34" i="18"/>
  <c r="I34" i="18" s="1"/>
  <c r="J34" i="18" s="1"/>
  <c r="K34" i="18" s="1"/>
  <c r="L34" i="18" s="1"/>
  <c r="H30" i="18"/>
  <c r="I30" i="18" s="1"/>
  <c r="J30" i="18" s="1"/>
  <c r="K30" i="18" s="1"/>
  <c r="L30" i="18" s="1"/>
  <c r="H26" i="18"/>
  <c r="I26" i="18" s="1"/>
  <c r="J26" i="18" s="1"/>
  <c r="K26" i="18" s="1"/>
  <c r="L26" i="18" s="1"/>
  <c r="H22" i="18"/>
  <c r="I22" i="18" s="1"/>
  <c r="J22" i="18" s="1"/>
  <c r="K22" i="18" s="1"/>
  <c r="L22" i="18" s="1"/>
  <c r="H18" i="18"/>
  <c r="I18" i="18" s="1"/>
  <c r="J18" i="18" s="1"/>
  <c r="K18" i="18" s="1"/>
  <c r="L18" i="18" s="1"/>
  <c r="H14" i="18"/>
  <c r="I14" i="18" s="1"/>
  <c r="J14" i="18" s="1"/>
  <c r="K14" i="18" s="1"/>
  <c r="L14" i="18" s="1"/>
  <c r="H10" i="18"/>
  <c r="I10" i="18" s="1"/>
  <c r="J10" i="18" s="1"/>
  <c r="K10" i="18" s="1"/>
  <c r="L10" i="18" s="1"/>
  <c r="H6" i="18"/>
  <c r="I6" i="18" s="1"/>
  <c r="J6" i="18" s="1"/>
  <c r="K6" i="18" s="1"/>
  <c r="L6" i="18" s="1"/>
  <c r="AG74" i="15"/>
  <c r="AH74" i="15" s="1"/>
  <c r="AI74" i="15" s="1"/>
  <c r="AJ74" i="15" s="1"/>
  <c r="AK74" i="15" s="1"/>
  <c r="W62" i="6"/>
  <c r="X62" i="6" s="1"/>
  <c r="Y62" i="6" s="1"/>
  <c r="Z62" i="6" s="1"/>
  <c r="AA62" i="6" s="1"/>
  <c r="W57" i="6"/>
  <c r="X57" i="6" s="1"/>
  <c r="Y57" i="6" s="1"/>
  <c r="Z57" i="6" s="1"/>
  <c r="AA57" i="6" s="1"/>
  <c r="W47" i="6"/>
  <c r="X47" i="6" s="1"/>
  <c r="Y47" i="6" s="1"/>
  <c r="Z47" i="6" s="1"/>
  <c r="AA47" i="6" s="1"/>
  <c r="W39" i="6"/>
  <c r="X39" i="6" s="1"/>
  <c r="Y39" i="6" s="1"/>
  <c r="Z39" i="6" s="1"/>
  <c r="AA39" i="6" s="1"/>
  <c r="W54" i="6"/>
  <c r="X54" i="6" s="1"/>
  <c r="Y54" i="6" s="1"/>
  <c r="Z54" i="6" s="1"/>
  <c r="AA54" i="6" s="1"/>
  <c r="W44" i="6"/>
  <c r="X44" i="6" s="1"/>
  <c r="Y44" i="6" s="1"/>
  <c r="Z44" i="6" s="1"/>
  <c r="AA44" i="6" s="1"/>
  <c r="W31" i="6"/>
  <c r="X31" i="6" s="1"/>
  <c r="Y31" i="6" s="1"/>
  <c r="Z31" i="6" s="1"/>
  <c r="AA31" i="6" s="1"/>
  <c r="W50" i="6"/>
  <c r="X50" i="6" s="1"/>
  <c r="Y50" i="6" s="1"/>
  <c r="Z50" i="6" s="1"/>
  <c r="AA50" i="6" s="1"/>
  <c r="W21" i="6"/>
  <c r="X21" i="6" s="1"/>
  <c r="Y21" i="6" s="1"/>
  <c r="Z21" i="6" s="1"/>
  <c r="AA21" i="6" s="1"/>
  <c r="W13" i="6"/>
  <c r="X13" i="6" s="1"/>
  <c r="Y13" i="6" s="1"/>
  <c r="Z13" i="6" s="1"/>
  <c r="AA13" i="6" s="1"/>
  <c r="W46" i="6"/>
  <c r="X46" i="6" s="1"/>
  <c r="Y46" i="6" s="1"/>
  <c r="Z46" i="6" s="1"/>
  <c r="AA46" i="6" s="1"/>
  <c r="W5" i="6"/>
  <c r="X5" i="6" s="1"/>
  <c r="Y5" i="6" s="1"/>
  <c r="Z5" i="6" s="1"/>
  <c r="AA5" i="6" s="1"/>
  <c r="W7" i="6"/>
  <c r="X7" i="6" s="1"/>
  <c r="Y7" i="6" s="1"/>
  <c r="Z7" i="6" s="1"/>
  <c r="AA7" i="6" s="1"/>
  <c r="W6" i="6"/>
  <c r="X6" i="6" s="1"/>
  <c r="Y6" i="6" s="1"/>
  <c r="Z6" i="6" s="1"/>
  <c r="AA6" i="6" s="1"/>
  <c r="W22" i="6"/>
  <c r="X22" i="6" s="1"/>
  <c r="Y22" i="6" s="1"/>
  <c r="Z22" i="6" s="1"/>
  <c r="AA22" i="6" s="1"/>
  <c r="AG73" i="19"/>
  <c r="AG69" i="19"/>
  <c r="AG65" i="19"/>
  <c r="AG61" i="19"/>
  <c r="AG57" i="19"/>
  <c r="AG53" i="19"/>
  <c r="AG49" i="19"/>
  <c r="AG45" i="19"/>
  <c r="AG39" i="19"/>
  <c r="AG31" i="19"/>
  <c r="AG23" i="19"/>
  <c r="AG15" i="19"/>
  <c r="AG7" i="19"/>
  <c r="AG40" i="19"/>
  <c r="AG32" i="19"/>
  <c r="AG24" i="19"/>
  <c r="AG16" i="19"/>
  <c r="AG8" i="19"/>
  <c r="M73" i="19"/>
  <c r="N73" i="19" s="1"/>
  <c r="O73" i="19" s="1"/>
  <c r="P73" i="19" s="1"/>
  <c r="Q73" i="19" s="1"/>
  <c r="M69" i="19"/>
  <c r="N69" i="19" s="1"/>
  <c r="O69" i="19" s="1"/>
  <c r="P69" i="19" s="1"/>
  <c r="Q69" i="19" s="1"/>
  <c r="M65" i="19"/>
  <c r="N65" i="19" s="1"/>
  <c r="O65" i="19" s="1"/>
  <c r="P65" i="19" s="1"/>
  <c r="Q65" i="19" s="1"/>
  <c r="M61" i="19"/>
  <c r="N61" i="19" s="1"/>
  <c r="O61" i="19" s="1"/>
  <c r="P61" i="19" s="1"/>
  <c r="Q61" i="19" s="1"/>
  <c r="M57" i="19"/>
  <c r="N57" i="19" s="1"/>
  <c r="O57" i="19" s="1"/>
  <c r="P57" i="19" s="1"/>
  <c r="Q57" i="19" s="1"/>
  <c r="M53" i="19"/>
  <c r="N53" i="19" s="1"/>
  <c r="O53" i="19" s="1"/>
  <c r="P53" i="19" s="1"/>
  <c r="Q53" i="19" s="1"/>
  <c r="M49" i="19"/>
  <c r="N49" i="19" s="1"/>
  <c r="O49" i="19" s="1"/>
  <c r="P49" i="19" s="1"/>
  <c r="Q49" i="19" s="1"/>
  <c r="M45" i="19"/>
  <c r="N45" i="19" s="1"/>
  <c r="O45" i="19" s="1"/>
  <c r="P45" i="19" s="1"/>
  <c r="Q45" i="19" s="1"/>
  <c r="M38" i="19"/>
  <c r="N38" i="19" s="1"/>
  <c r="O38" i="19" s="1"/>
  <c r="P38" i="19" s="1"/>
  <c r="Q38" i="19" s="1"/>
  <c r="M30" i="19"/>
  <c r="N30" i="19" s="1"/>
  <c r="O30" i="19" s="1"/>
  <c r="P30" i="19" s="1"/>
  <c r="Q30" i="19" s="1"/>
  <c r="M22" i="19"/>
  <c r="N22" i="19" s="1"/>
  <c r="O22" i="19" s="1"/>
  <c r="P22" i="19" s="1"/>
  <c r="Q22" i="19" s="1"/>
  <c r="M14" i="19"/>
  <c r="N14" i="19" s="1"/>
  <c r="O14" i="19" s="1"/>
  <c r="P14" i="19" s="1"/>
  <c r="Q14" i="19" s="1"/>
  <c r="M6" i="19"/>
  <c r="N6" i="19" s="1"/>
  <c r="O6" i="19" s="1"/>
  <c r="P6" i="19" s="1"/>
  <c r="Q6" i="19" s="1"/>
  <c r="M39" i="19"/>
  <c r="N39" i="19" s="1"/>
  <c r="O39" i="19" s="1"/>
  <c r="P39" i="19" s="1"/>
  <c r="Q39" i="19" s="1"/>
  <c r="M31" i="19"/>
  <c r="N31" i="19" s="1"/>
  <c r="O31" i="19" s="1"/>
  <c r="P31" i="19" s="1"/>
  <c r="Q31" i="19" s="1"/>
  <c r="M23" i="19"/>
  <c r="N23" i="19" s="1"/>
  <c r="O23" i="19" s="1"/>
  <c r="P23" i="19" s="1"/>
  <c r="Q23" i="19" s="1"/>
  <c r="M15" i="19"/>
  <c r="N15" i="19" s="1"/>
  <c r="O15" i="19" s="1"/>
  <c r="P15" i="19" s="1"/>
  <c r="Q15" i="19" s="1"/>
  <c r="M7" i="19"/>
  <c r="N7" i="19" s="1"/>
  <c r="O7" i="19" s="1"/>
  <c r="P7" i="19" s="1"/>
  <c r="Q7" i="19" s="1"/>
  <c r="AB73" i="18"/>
  <c r="AB69" i="18"/>
  <c r="AB65" i="18"/>
  <c r="AB62" i="18"/>
  <c r="AB57" i="18"/>
  <c r="AB53" i="18"/>
  <c r="AB49" i="18"/>
  <c r="AB45" i="18"/>
  <c r="AB41" i="18"/>
  <c r="AB37" i="18"/>
  <c r="AB33" i="18"/>
  <c r="AB29" i="18"/>
  <c r="AB25" i="18"/>
  <c r="AB21" i="18"/>
  <c r="AB17" i="18"/>
  <c r="AB13" i="18"/>
  <c r="AB9" i="18"/>
  <c r="AB5" i="18"/>
  <c r="H73" i="18"/>
  <c r="I73" i="18" s="1"/>
  <c r="J73" i="18" s="1"/>
  <c r="K73" i="18" s="1"/>
  <c r="L73" i="18" s="1"/>
  <c r="H69" i="18"/>
  <c r="I69" i="18" s="1"/>
  <c r="J69" i="18" s="1"/>
  <c r="K69" i="18" s="1"/>
  <c r="L69" i="18" s="1"/>
  <c r="H65" i="18"/>
  <c r="I65" i="18" s="1"/>
  <c r="J65" i="18" s="1"/>
  <c r="K65" i="18" s="1"/>
  <c r="L65" i="18" s="1"/>
  <c r="H61" i="18"/>
  <c r="I61" i="18" s="1"/>
  <c r="J61" i="18" s="1"/>
  <c r="K61" i="18" s="1"/>
  <c r="L61" i="18" s="1"/>
  <c r="H57" i="18"/>
  <c r="I57" i="18" s="1"/>
  <c r="J57" i="18" s="1"/>
  <c r="K57" i="18" s="1"/>
  <c r="L57" i="18" s="1"/>
  <c r="H53" i="18"/>
  <c r="I53" i="18" s="1"/>
  <c r="J53" i="18" s="1"/>
  <c r="K53" i="18" s="1"/>
  <c r="L53" i="18" s="1"/>
  <c r="H49" i="18"/>
  <c r="I49" i="18" s="1"/>
  <c r="J49" i="18" s="1"/>
  <c r="K49" i="18" s="1"/>
  <c r="L49" i="18" s="1"/>
  <c r="H45" i="18"/>
  <c r="I45" i="18" s="1"/>
  <c r="J45" i="18" s="1"/>
  <c r="K45" i="18" s="1"/>
  <c r="L45" i="18" s="1"/>
  <c r="H41" i="18"/>
  <c r="I41" i="18" s="1"/>
  <c r="J41" i="18" s="1"/>
  <c r="K41" i="18" s="1"/>
  <c r="L41" i="18" s="1"/>
  <c r="H37" i="18"/>
  <c r="I37" i="18" s="1"/>
  <c r="J37" i="18" s="1"/>
  <c r="K37" i="18" s="1"/>
  <c r="L37" i="18" s="1"/>
  <c r="H33" i="18"/>
  <c r="I33" i="18" s="1"/>
  <c r="J33" i="18" s="1"/>
  <c r="K33" i="18" s="1"/>
  <c r="L33" i="18" s="1"/>
  <c r="H29" i="18"/>
  <c r="I29" i="18" s="1"/>
  <c r="J29" i="18" s="1"/>
  <c r="K29" i="18" s="1"/>
  <c r="L29" i="18" s="1"/>
  <c r="H25" i="18"/>
  <c r="I25" i="18" s="1"/>
  <c r="J25" i="18" s="1"/>
  <c r="K25" i="18" s="1"/>
  <c r="L25" i="18" s="1"/>
  <c r="H21" i="18"/>
  <c r="I21" i="18" s="1"/>
  <c r="J21" i="18" s="1"/>
  <c r="K21" i="18" s="1"/>
  <c r="L21" i="18" s="1"/>
  <c r="H17" i="18"/>
  <c r="I17" i="18" s="1"/>
  <c r="J17" i="18" s="1"/>
  <c r="K17" i="18" s="1"/>
  <c r="L17" i="18" s="1"/>
  <c r="H13" i="18"/>
  <c r="I13" i="18" s="1"/>
  <c r="J13" i="18" s="1"/>
  <c r="K13" i="18" s="1"/>
  <c r="L13" i="18" s="1"/>
  <c r="H9" i="18"/>
  <c r="I9" i="18" s="1"/>
  <c r="J9" i="18" s="1"/>
  <c r="K9" i="18" s="1"/>
  <c r="L9" i="18" s="1"/>
  <c r="H5" i="18"/>
  <c r="I5" i="18" s="1"/>
  <c r="J5" i="18" s="1"/>
  <c r="K5" i="18" s="1"/>
  <c r="L5" i="18" s="1"/>
  <c r="AG72" i="15"/>
  <c r="AH72" i="15" s="1"/>
  <c r="AI72" i="15" s="1"/>
  <c r="AJ72" i="15" s="1"/>
  <c r="AK72" i="15" s="1"/>
  <c r="W61" i="6"/>
  <c r="X61" i="6" s="1"/>
  <c r="Y61" i="6" s="1"/>
  <c r="Z61" i="6" s="1"/>
  <c r="AA61" i="6" s="1"/>
  <c r="W53" i="6"/>
  <c r="X53" i="6" s="1"/>
  <c r="Y53" i="6" s="1"/>
  <c r="Z53" i="6" s="1"/>
  <c r="AA53" i="6" s="1"/>
  <c r="W45" i="6"/>
  <c r="X45" i="6" s="1"/>
  <c r="Y45" i="6" s="1"/>
  <c r="Z45" i="6" s="1"/>
  <c r="AA45" i="6" s="1"/>
  <c r="W37" i="6"/>
  <c r="X37" i="6" s="1"/>
  <c r="Y37" i="6" s="1"/>
  <c r="Z37" i="6" s="1"/>
  <c r="AA37" i="6" s="1"/>
  <c r="W56" i="6"/>
  <c r="X56" i="6" s="1"/>
  <c r="Y56" i="6" s="1"/>
  <c r="Z56" i="6" s="1"/>
  <c r="AA56" i="6" s="1"/>
  <c r="W40" i="6"/>
  <c r="X40" i="6" s="1"/>
  <c r="Y40" i="6" s="1"/>
  <c r="Z40" i="6" s="1"/>
  <c r="AA40" i="6" s="1"/>
  <c r="W29" i="6"/>
  <c r="X29" i="6" s="1"/>
  <c r="Y29" i="6" s="1"/>
  <c r="Z29" i="6" s="1"/>
  <c r="AA29" i="6" s="1"/>
  <c r="W34" i="6"/>
  <c r="X34" i="6" s="1"/>
  <c r="Y34" i="6" s="1"/>
  <c r="Z34" i="6" s="1"/>
  <c r="AA34" i="6" s="1"/>
  <c r="W19" i="6"/>
  <c r="X19" i="6" s="1"/>
  <c r="Y19" i="6" s="1"/>
  <c r="Z19" i="6" s="1"/>
  <c r="AA19" i="6" s="1"/>
  <c r="W11" i="6"/>
  <c r="X11" i="6" s="1"/>
  <c r="Y11" i="6" s="1"/>
  <c r="Z11" i="6" s="1"/>
  <c r="AA11" i="6" s="1"/>
  <c r="W28" i="6"/>
  <c r="X28" i="6" s="1"/>
  <c r="Y28" i="6" s="1"/>
  <c r="Z28" i="6" s="1"/>
  <c r="AA28" i="6" s="1"/>
  <c r="W3" i="6"/>
  <c r="X3" i="6" s="1"/>
  <c r="Y3" i="6" s="1"/>
  <c r="Z3" i="6" s="1"/>
  <c r="AA3" i="6" s="1"/>
  <c r="W26" i="6"/>
  <c r="X26" i="6" s="1"/>
  <c r="Y26" i="6" s="1"/>
  <c r="Z26" i="6" s="1"/>
  <c r="AA26" i="6" s="1"/>
  <c r="W18" i="6"/>
  <c r="X18" i="6" s="1"/>
  <c r="Y18" i="6" s="1"/>
  <c r="Z18" i="6" s="1"/>
  <c r="AA18" i="6" s="1"/>
  <c r="W14" i="6"/>
  <c r="X14" i="6" s="1"/>
  <c r="Y14" i="6" s="1"/>
  <c r="Z14" i="6" s="1"/>
  <c r="AA14" i="6" s="1"/>
  <c r="AG72" i="19"/>
  <c r="AG68" i="19"/>
  <c r="AG64" i="19"/>
  <c r="AG60" i="19"/>
  <c r="AG56" i="19"/>
  <c r="AG52" i="19"/>
  <c r="AG48" i="19"/>
  <c r="AG44" i="19"/>
  <c r="AG37" i="19"/>
  <c r="AG29" i="19"/>
  <c r="AG21" i="19"/>
  <c r="AG13" i="19"/>
  <c r="AG5" i="19"/>
  <c r="AG38" i="19"/>
  <c r="AG30" i="19"/>
  <c r="AG22" i="19"/>
  <c r="AG14" i="19"/>
  <c r="AG6" i="19"/>
  <c r="M72" i="19"/>
  <c r="N72" i="19" s="1"/>
  <c r="O72" i="19" s="1"/>
  <c r="P72" i="19" s="1"/>
  <c r="Q72" i="19" s="1"/>
  <c r="M68" i="19"/>
  <c r="N68" i="19" s="1"/>
  <c r="O68" i="19" s="1"/>
  <c r="P68" i="19" s="1"/>
  <c r="Q68" i="19" s="1"/>
  <c r="M64" i="19"/>
  <c r="N64" i="19" s="1"/>
  <c r="O64" i="19" s="1"/>
  <c r="P64" i="19" s="1"/>
  <c r="Q64" i="19" s="1"/>
  <c r="M60" i="19"/>
  <c r="N60" i="19" s="1"/>
  <c r="O60" i="19" s="1"/>
  <c r="P60" i="19" s="1"/>
  <c r="Q60" i="19" s="1"/>
  <c r="M56" i="19"/>
  <c r="N56" i="19" s="1"/>
  <c r="O56" i="19" s="1"/>
  <c r="P56" i="19" s="1"/>
  <c r="Q56" i="19" s="1"/>
  <c r="M52" i="19"/>
  <c r="N52" i="19" s="1"/>
  <c r="O52" i="19" s="1"/>
  <c r="P52" i="19" s="1"/>
  <c r="Q52" i="19" s="1"/>
  <c r="M48" i="19"/>
  <c r="N48" i="19" s="1"/>
  <c r="O48" i="19" s="1"/>
  <c r="P48" i="19" s="1"/>
  <c r="Q48" i="19" s="1"/>
  <c r="M44" i="19"/>
  <c r="N44" i="19" s="1"/>
  <c r="O44" i="19" s="1"/>
  <c r="P44" i="19" s="1"/>
  <c r="Q44" i="19" s="1"/>
  <c r="M36" i="19"/>
  <c r="N36" i="19" s="1"/>
  <c r="O36" i="19" s="1"/>
  <c r="P36" i="19" s="1"/>
  <c r="Q36" i="19" s="1"/>
  <c r="M28" i="19"/>
  <c r="N28" i="19" s="1"/>
  <c r="O28" i="19" s="1"/>
  <c r="P28" i="19" s="1"/>
  <c r="Q28" i="19" s="1"/>
  <c r="M20" i="19"/>
  <c r="N20" i="19" s="1"/>
  <c r="O20" i="19" s="1"/>
  <c r="P20" i="19" s="1"/>
  <c r="Q20" i="19" s="1"/>
  <c r="M12" i="19"/>
  <c r="N12" i="19" s="1"/>
  <c r="O12" i="19" s="1"/>
  <c r="P12" i="19" s="1"/>
  <c r="Q12" i="19" s="1"/>
  <c r="M4" i="19"/>
  <c r="N4" i="19" s="1"/>
  <c r="O4" i="19" s="1"/>
  <c r="P4" i="19" s="1"/>
  <c r="Q4" i="19" s="1"/>
  <c r="M37" i="19"/>
  <c r="N37" i="19" s="1"/>
  <c r="O37" i="19" s="1"/>
  <c r="P37" i="19" s="1"/>
  <c r="Q37" i="19" s="1"/>
  <c r="M29" i="19"/>
  <c r="N29" i="19" s="1"/>
  <c r="O29" i="19" s="1"/>
  <c r="P29" i="19" s="1"/>
  <c r="Q29" i="19" s="1"/>
  <c r="M21" i="19"/>
  <c r="N21" i="19" s="1"/>
  <c r="O21" i="19" s="1"/>
  <c r="P21" i="19" s="1"/>
  <c r="Q21" i="19" s="1"/>
  <c r="M13" i="19"/>
  <c r="N13" i="19" s="1"/>
  <c r="O13" i="19" s="1"/>
  <c r="P13" i="19" s="1"/>
  <c r="Q13" i="19" s="1"/>
  <c r="M5" i="19"/>
  <c r="N5" i="19" s="1"/>
  <c r="O5" i="19" s="1"/>
  <c r="P5" i="19" s="1"/>
  <c r="Q5" i="19" s="1"/>
  <c r="AB72" i="18"/>
  <c r="AB68" i="18"/>
  <c r="AB64" i="18"/>
  <c r="AB60" i="18"/>
  <c r="AB56" i="18"/>
  <c r="AB52" i="18"/>
  <c r="AB48" i="18"/>
  <c r="AB44" i="18"/>
  <c r="AB40" i="18"/>
  <c r="AB36" i="18"/>
  <c r="AB32" i="18"/>
  <c r="AB28" i="18"/>
  <c r="AB24" i="18"/>
  <c r="AB20" i="18"/>
  <c r="AB16" i="18"/>
  <c r="AB12" i="18"/>
  <c r="AB8" i="18"/>
  <c r="AB4" i="18"/>
  <c r="H72" i="18"/>
  <c r="I72" i="18" s="1"/>
  <c r="J72" i="18" s="1"/>
  <c r="K72" i="18" s="1"/>
  <c r="L72" i="18" s="1"/>
  <c r="H68" i="18"/>
  <c r="I68" i="18" s="1"/>
  <c r="J68" i="18" s="1"/>
  <c r="K68" i="18" s="1"/>
  <c r="L68" i="18" s="1"/>
  <c r="H64" i="18"/>
  <c r="I64" i="18" s="1"/>
  <c r="J64" i="18" s="1"/>
  <c r="K64" i="18" s="1"/>
  <c r="L64" i="18" s="1"/>
  <c r="H60" i="18"/>
  <c r="I60" i="18" s="1"/>
  <c r="J60" i="18" s="1"/>
  <c r="K60" i="18" s="1"/>
  <c r="L60" i="18" s="1"/>
  <c r="H56" i="18"/>
  <c r="I56" i="18" s="1"/>
  <c r="J56" i="18" s="1"/>
  <c r="K56" i="18" s="1"/>
  <c r="L56" i="18" s="1"/>
  <c r="H52" i="18"/>
  <c r="I52" i="18" s="1"/>
  <c r="J52" i="18" s="1"/>
  <c r="K52" i="18" s="1"/>
  <c r="L52" i="18" s="1"/>
  <c r="H48" i="18"/>
  <c r="I48" i="18" s="1"/>
  <c r="J48" i="18" s="1"/>
  <c r="K48" i="18" s="1"/>
  <c r="L48" i="18" s="1"/>
  <c r="H44" i="18"/>
  <c r="I44" i="18" s="1"/>
  <c r="J44" i="18" s="1"/>
  <c r="K44" i="18" s="1"/>
  <c r="L44" i="18" s="1"/>
  <c r="H40" i="18"/>
  <c r="I40" i="18" s="1"/>
  <c r="J40" i="18" s="1"/>
  <c r="K40" i="18" s="1"/>
  <c r="L40" i="18" s="1"/>
  <c r="H36" i="18"/>
  <c r="I36" i="18" s="1"/>
  <c r="J36" i="18" s="1"/>
  <c r="K36" i="18" s="1"/>
  <c r="L36" i="18" s="1"/>
  <c r="H32" i="18"/>
  <c r="I32" i="18" s="1"/>
  <c r="J32" i="18" s="1"/>
  <c r="K32" i="18" s="1"/>
  <c r="L32" i="18" s="1"/>
  <c r="H28" i="18"/>
  <c r="I28" i="18" s="1"/>
  <c r="J28" i="18" s="1"/>
  <c r="K28" i="18" s="1"/>
  <c r="L28" i="18" s="1"/>
  <c r="H24" i="18"/>
  <c r="I24" i="18" s="1"/>
  <c r="J24" i="18" s="1"/>
  <c r="K24" i="18" s="1"/>
  <c r="L24" i="18" s="1"/>
  <c r="H20" i="18"/>
  <c r="I20" i="18" s="1"/>
  <c r="J20" i="18" s="1"/>
  <c r="K20" i="18" s="1"/>
  <c r="L20" i="18" s="1"/>
  <c r="H16" i="18"/>
  <c r="I16" i="18" s="1"/>
  <c r="J16" i="18" s="1"/>
  <c r="K16" i="18" s="1"/>
  <c r="L16" i="18" s="1"/>
  <c r="H12" i="18"/>
  <c r="I12" i="18" s="1"/>
  <c r="J12" i="18" s="1"/>
  <c r="K12" i="18" s="1"/>
  <c r="L12" i="18" s="1"/>
  <c r="W60" i="6"/>
  <c r="X60" i="6" s="1"/>
  <c r="Y60" i="6" s="1"/>
  <c r="Z60" i="6" s="1"/>
  <c r="AA60" i="6" s="1"/>
  <c r="W51" i="6"/>
  <c r="X51" i="6" s="1"/>
  <c r="Y51" i="6" s="1"/>
  <c r="Z51" i="6" s="1"/>
  <c r="AA51" i="6" s="1"/>
  <c r="W43" i="6"/>
  <c r="X43" i="6" s="1"/>
  <c r="Y43" i="6" s="1"/>
  <c r="Z43" i="6" s="1"/>
  <c r="AA43" i="6" s="1"/>
  <c r="W35" i="6"/>
  <c r="X35" i="6" s="1"/>
  <c r="Y35" i="6" s="1"/>
  <c r="Z35" i="6" s="1"/>
  <c r="AA35" i="6" s="1"/>
  <c r="W52" i="6"/>
  <c r="X52" i="6" s="1"/>
  <c r="Y52" i="6" s="1"/>
  <c r="Z52" i="6" s="1"/>
  <c r="AA52" i="6" s="1"/>
  <c r="W36" i="6"/>
  <c r="X36" i="6" s="1"/>
  <c r="Y36" i="6" s="1"/>
  <c r="Z36" i="6" s="1"/>
  <c r="AA36" i="6" s="1"/>
  <c r="W27" i="6"/>
  <c r="X27" i="6" s="1"/>
  <c r="Y27" i="6" s="1"/>
  <c r="Z27" i="6" s="1"/>
  <c r="AA27" i="6" s="1"/>
  <c r="W30" i="6"/>
  <c r="X30" i="6" s="1"/>
  <c r="Y30" i="6" s="1"/>
  <c r="Z30" i="6" s="1"/>
  <c r="AA30" i="6" s="1"/>
  <c r="W17" i="6"/>
  <c r="X17" i="6" s="1"/>
  <c r="Y17" i="6" s="1"/>
  <c r="Z17" i="6" s="1"/>
  <c r="AA17" i="6" s="1"/>
  <c r="W8" i="6"/>
  <c r="X8" i="6" s="1"/>
  <c r="Y8" i="6" s="1"/>
  <c r="Z8" i="6" s="1"/>
  <c r="AA8" i="6" s="1"/>
  <c r="W24" i="6"/>
  <c r="X24" i="6" s="1"/>
  <c r="Y24" i="6" s="1"/>
  <c r="Z24" i="6" s="1"/>
  <c r="AA24" i="6" s="1"/>
  <c r="W38" i="6"/>
  <c r="X38" i="6" s="1"/>
  <c r="Y38" i="6" s="1"/>
  <c r="Z38" i="6" s="1"/>
  <c r="AA38" i="6" s="1"/>
  <c r="W20" i="6"/>
  <c r="X20" i="6" s="1"/>
  <c r="Y20" i="6" s="1"/>
  <c r="Z20" i="6" s="1"/>
  <c r="AA20" i="6" s="1"/>
  <c r="W10" i="6"/>
  <c r="X10" i="6" s="1"/>
  <c r="Y10" i="6" s="1"/>
  <c r="Z10" i="6" s="1"/>
  <c r="AA10" i="6" s="1"/>
  <c r="W16" i="6"/>
  <c r="X16" i="6" s="1"/>
  <c r="Y16" i="6" s="1"/>
  <c r="Z16" i="6" s="1"/>
  <c r="AA16" i="6" s="1"/>
  <c r="AG71" i="19"/>
  <c r="AG67" i="19"/>
  <c r="AG63" i="19"/>
  <c r="AG59" i="19"/>
  <c r="AG55" i="19"/>
  <c r="AG51" i="19"/>
  <c r="AG47" i="19"/>
  <c r="AG43" i="19"/>
  <c r="AG35" i="19"/>
  <c r="AG27" i="19"/>
  <c r="AG19" i="19"/>
  <c r="AG11" i="19"/>
  <c r="AG3" i="19"/>
  <c r="AG36" i="19"/>
  <c r="AG28" i="19"/>
  <c r="AG20" i="19"/>
  <c r="AG12" i="19"/>
  <c r="AG4" i="19"/>
  <c r="M71" i="19"/>
  <c r="N71" i="19" s="1"/>
  <c r="O71" i="19" s="1"/>
  <c r="P71" i="19" s="1"/>
  <c r="Q71" i="19" s="1"/>
  <c r="M67" i="19"/>
  <c r="N67" i="19" s="1"/>
  <c r="O67" i="19" s="1"/>
  <c r="P67" i="19" s="1"/>
  <c r="Q67" i="19" s="1"/>
  <c r="M63" i="19"/>
  <c r="N63" i="19" s="1"/>
  <c r="O63" i="19" s="1"/>
  <c r="P63" i="19" s="1"/>
  <c r="Q63" i="19" s="1"/>
  <c r="M59" i="19"/>
  <c r="N59" i="19" s="1"/>
  <c r="O59" i="19" s="1"/>
  <c r="P59" i="19" s="1"/>
  <c r="Q59" i="19" s="1"/>
  <c r="M55" i="19"/>
  <c r="N55" i="19" s="1"/>
  <c r="O55" i="19" s="1"/>
  <c r="P55" i="19" s="1"/>
  <c r="Q55" i="19" s="1"/>
  <c r="M51" i="19"/>
  <c r="N51" i="19" s="1"/>
  <c r="O51" i="19" s="1"/>
  <c r="P51" i="19" s="1"/>
  <c r="Q51" i="19" s="1"/>
  <c r="M47" i="19"/>
  <c r="N47" i="19" s="1"/>
  <c r="O47" i="19" s="1"/>
  <c r="P47" i="19" s="1"/>
  <c r="Q47" i="19" s="1"/>
  <c r="M42" i="19"/>
  <c r="N42" i="19" s="1"/>
  <c r="O42" i="19" s="1"/>
  <c r="P42" i="19" s="1"/>
  <c r="Q42" i="19" s="1"/>
  <c r="M34" i="19"/>
  <c r="N34" i="19" s="1"/>
  <c r="O34" i="19" s="1"/>
  <c r="P34" i="19" s="1"/>
  <c r="Q34" i="19" s="1"/>
  <c r="M26" i="19"/>
  <c r="N26" i="19" s="1"/>
  <c r="O26" i="19" s="1"/>
  <c r="P26" i="19" s="1"/>
  <c r="Q26" i="19" s="1"/>
  <c r="M18" i="19"/>
  <c r="N18" i="19" s="1"/>
  <c r="O18" i="19" s="1"/>
  <c r="P18" i="19" s="1"/>
  <c r="Q18" i="19" s="1"/>
  <c r="M10" i="19"/>
  <c r="N10" i="19" s="1"/>
  <c r="O10" i="19" s="1"/>
  <c r="P10" i="19" s="1"/>
  <c r="Q10" i="19" s="1"/>
  <c r="M43" i="19"/>
  <c r="N43" i="19" s="1"/>
  <c r="O43" i="19" s="1"/>
  <c r="P43" i="19" s="1"/>
  <c r="Q43" i="19" s="1"/>
  <c r="M35" i="19"/>
  <c r="N35" i="19" s="1"/>
  <c r="O35" i="19" s="1"/>
  <c r="P35" i="19" s="1"/>
  <c r="Q35" i="19" s="1"/>
  <c r="M27" i="19"/>
  <c r="N27" i="19" s="1"/>
  <c r="O27" i="19" s="1"/>
  <c r="P27" i="19" s="1"/>
  <c r="Q27" i="19" s="1"/>
  <c r="M19" i="19"/>
  <c r="N19" i="19" s="1"/>
  <c r="O19" i="19" s="1"/>
  <c r="P19" i="19" s="1"/>
  <c r="Q19" i="19" s="1"/>
  <c r="M11" i="19"/>
  <c r="N11" i="19" s="1"/>
  <c r="O11" i="19" s="1"/>
  <c r="P11" i="19" s="1"/>
  <c r="Q11" i="19" s="1"/>
  <c r="M3" i="19"/>
  <c r="N3" i="19" s="1"/>
  <c r="O3" i="19" s="1"/>
  <c r="P3" i="19" s="1"/>
  <c r="Q3" i="19" s="1"/>
  <c r="AB71" i="18"/>
  <c r="AB67" i="18"/>
  <c r="AB63" i="18"/>
  <c r="AB59" i="18"/>
  <c r="AB55" i="18"/>
  <c r="AB51" i="18"/>
  <c r="AB47" i="18"/>
  <c r="AB43" i="18"/>
  <c r="AB39" i="18"/>
  <c r="AB35" i="18"/>
  <c r="AB31" i="18"/>
  <c r="AB27" i="18"/>
  <c r="AB23" i="18"/>
  <c r="AB19" i="18"/>
  <c r="AB15" i="18"/>
  <c r="AB11" i="18"/>
  <c r="AB7" i="18"/>
  <c r="AB3" i="18"/>
  <c r="H71" i="18"/>
  <c r="I71" i="18" s="1"/>
  <c r="J71" i="18" s="1"/>
  <c r="K71" i="18" s="1"/>
  <c r="L71" i="18" s="1"/>
  <c r="H67" i="18"/>
  <c r="I67" i="18" s="1"/>
  <c r="J67" i="18" s="1"/>
  <c r="K67" i="18" s="1"/>
  <c r="L67" i="18" s="1"/>
  <c r="H63" i="18"/>
  <c r="I63" i="18" s="1"/>
  <c r="J63" i="18" s="1"/>
  <c r="K63" i="18" s="1"/>
  <c r="L63" i="18" s="1"/>
  <c r="H59" i="18"/>
  <c r="I59" i="18" s="1"/>
  <c r="J59" i="18" s="1"/>
  <c r="K59" i="18" s="1"/>
  <c r="L59" i="18" s="1"/>
  <c r="H55" i="18"/>
  <c r="I55" i="18" s="1"/>
  <c r="J55" i="18" s="1"/>
  <c r="K55" i="18" s="1"/>
  <c r="L55" i="18" s="1"/>
  <c r="H51" i="18"/>
  <c r="I51" i="18" s="1"/>
  <c r="J51" i="18" s="1"/>
  <c r="K51" i="18" s="1"/>
  <c r="L51" i="18" s="1"/>
  <c r="H47" i="18"/>
  <c r="I47" i="18" s="1"/>
  <c r="J47" i="18" s="1"/>
  <c r="K47" i="18" s="1"/>
  <c r="L47" i="18" s="1"/>
  <c r="H43" i="18"/>
  <c r="I43" i="18" s="1"/>
  <c r="J43" i="18" s="1"/>
  <c r="K43" i="18" s="1"/>
  <c r="L43" i="18" s="1"/>
  <c r="H39" i="18"/>
  <c r="I39" i="18" s="1"/>
  <c r="J39" i="18" s="1"/>
  <c r="K39" i="18" s="1"/>
  <c r="L39" i="18" s="1"/>
  <c r="H35" i="18"/>
  <c r="I35" i="18" s="1"/>
  <c r="J35" i="18" s="1"/>
  <c r="K35" i="18" s="1"/>
  <c r="L35" i="18" s="1"/>
  <c r="H31" i="18"/>
  <c r="I31" i="18" s="1"/>
  <c r="J31" i="18" s="1"/>
  <c r="K31" i="18" s="1"/>
  <c r="L31" i="18" s="1"/>
  <c r="H27" i="18"/>
  <c r="I27" i="18" s="1"/>
  <c r="J27" i="18" s="1"/>
  <c r="K27" i="18" s="1"/>
  <c r="L27" i="18" s="1"/>
  <c r="H23" i="18"/>
  <c r="I23" i="18" s="1"/>
  <c r="J23" i="18" s="1"/>
  <c r="K23" i="18" s="1"/>
  <c r="L23" i="18" s="1"/>
  <c r="H19" i="18"/>
  <c r="I19" i="18" s="1"/>
  <c r="J19" i="18" s="1"/>
  <c r="K19" i="18" s="1"/>
  <c r="L19" i="18" s="1"/>
  <c r="H15" i="18"/>
  <c r="I15" i="18" s="1"/>
  <c r="J15" i="18" s="1"/>
  <c r="K15" i="18" s="1"/>
  <c r="L15" i="18" s="1"/>
  <c r="H11" i="18"/>
  <c r="I11" i="18" s="1"/>
  <c r="J11" i="18" s="1"/>
  <c r="K11" i="18" s="1"/>
  <c r="L11" i="18" s="1"/>
  <c r="H8" i="18"/>
  <c r="I8" i="18" s="1"/>
  <c r="J8" i="18" s="1"/>
  <c r="K8" i="18" s="1"/>
  <c r="L8" i="18" s="1"/>
  <c r="AG70" i="15"/>
  <c r="AH70" i="15" s="1"/>
  <c r="AI70" i="15" s="1"/>
  <c r="AJ70" i="15" s="1"/>
  <c r="AK70" i="15" s="1"/>
  <c r="AG54" i="15"/>
  <c r="AH54" i="15" s="1"/>
  <c r="AI54" i="15" s="1"/>
  <c r="AJ54" i="15" s="1"/>
  <c r="AK54" i="15" s="1"/>
  <c r="AG43" i="15"/>
  <c r="AH43" i="15" s="1"/>
  <c r="AI43" i="15" s="1"/>
  <c r="AJ43" i="15" s="1"/>
  <c r="AK43" i="15" s="1"/>
  <c r="AG34" i="15"/>
  <c r="AH34" i="15" s="1"/>
  <c r="AI34" i="15" s="1"/>
  <c r="AJ34" i="15" s="1"/>
  <c r="AK34" i="15" s="1"/>
  <c r="AG55" i="15"/>
  <c r="AH55" i="15" s="1"/>
  <c r="AI55" i="15" s="1"/>
  <c r="AJ55" i="15" s="1"/>
  <c r="AK55" i="15" s="1"/>
  <c r="AG35" i="15"/>
  <c r="AH35" i="15" s="1"/>
  <c r="AI35" i="15" s="1"/>
  <c r="AJ35" i="15" s="1"/>
  <c r="AK35" i="15" s="1"/>
  <c r="AG26" i="15"/>
  <c r="AH26" i="15" s="1"/>
  <c r="AI26" i="15" s="1"/>
  <c r="AJ26" i="15" s="1"/>
  <c r="AK26" i="15" s="1"/>
  <c r="AG19" i="15"/>
  <c r="AH19" i="15" s="1"/>
  <c r="AI19" i="15" s="1"/>
  <c r="AJ19" i="15" s="1"/>
  <c r="AK19" i="15" s="1"/>
  <c r="AG10" i="15"/>
  <c r="AH10" i="15" s="1"/>
  <c r="AI10" i="15" s="1"/>
  <c r="AJ10" i="15" s="1"/>
  <c r="AK10" i="15" s="1"/>
  <c r="AG73" i="15"/>
  <c r="AH73" i="15" s="1"/>
  <c r="AI73" i="15" s="1"/>
  <c r="AJ73" i="15" s="1"/>
  <c r="AK73" i="15" s="1"/>
  <c r="AG65" i="15"/>
  <c r="AH65" i="15" s="1"/>
  <c r="AI65" i="15" s="1"/>
  <c r="AJ65" i="15" s="1"/>
  <c r="AK65" i="15" s="1"/>
  <c r="AG59" i="15"/>
  <c r="AH59" i="15" s="1"/>
  <c r="AI59" i="15" s="1"/>
  <c r="AJ59" i="15" s="1"/>
  <c r="AK59" i="15" s="1"/>
  <c r="AG38" i="15"/>
  <c r="AH38" i="15" s="1"/>
  <c r="AI38" i="15" s="1"/>
  <c r="AJ38" i="15" s="1"/>
  <c r="AK38" i="15" s="1"/>
  <c r="AG48" i="15"/>
  <c r="AH48" i="15" s="1"/>
  <c r="AI48" i="15" s="1"/>
  <c r="AJ48" i="15" s="1"/>
  <c r="AK48" i="15" s="1"/>
  <c r="AG31" i="15"/>
  <c r="AH31" i="15" s="1"/>
  <c r="AI31" i="15" s="1"/>
  <c r="AJ31" i="15" s="1"/>
  <c r="AK31" i="15" s="1"/>
  <c r="AG21" i="15"/>
  <c r="AH21" i="15" s="1"/>
  <c r="AI21" i="15" s="1"/>
  <c r="AJ21" i="15" s="1"/>
  <c r="AK21" i="15" s="1"/>
  <c r="AG13" i="15"/>
  <c r="AH13" i="15" s="1"/>
  <c r="AI13" i="15" s="1"/>
  <c r="AJ13" i="15" s="1"/>
  <c r="AK13" i="15" s="1"/>
  <c r="AG5" i="15"/>
  <c r="AH5" i="15" s="1"/>
  <c r="AI5" i="15" s="1"/>
  <c r="AJ5" i="15" s="1"/>
  <c r="AK5" i="15" s="1"/>
  <c r="M56" i="15"/>
  <c r="N56" i="15" s="1"/>
  <c r="O56" i="15" s="1"/>
  <c r="P56" i="15" s="1"/>
  <c r="Q56" i="15" s="1"/>
  <c r="M33" i="15"/>
  <c r="N33" i="15" s="1"/>
  <c r="O33" i="15" s="1"/>
  <c r="P33" i="15" s="1"/>
  <c r="Q33" i="15" s="1"/>
  <c r="M19" i="15"/>
  <c r="N19" i="15" s="1"/>
  <c r="O19" i="15" s="1"/>
  <c r="P19" i="15" s="1"/>
  <c r="Q19" i="15" s="1"/>
  <c r="M11" i="15"/>
  <c r="N11" i="15" s="1"/>
  <c r="O11" i="15" s="1"/>
  <c r="P11" i="15" s="1"/>
  <c r="Q11" i="15" s="1"/>
  <c r="M3" i="15"/>
  <c r="N3" i="15" s="1"/>
  <c r="O3" i="15" s="1"/>
  <c r="P3" i="15" s="1"/>
  <c r="Q3" i="15" s="1"/>
  <c r="M67" i="15"/>
  <c r="N67" i="15" s="1"/>
  <c r="O67" i="15" s="1"/>
  <c r="P67" i="15" s="1"/>
  <c r="Q67" i="15" s="1"/>
  <c r="M53" i="15"/>
  <c r="N53" i="15" s="1"/>
  <c r="O53" i="15" s="1"/>
  <c r="P53" i="15" s="1"/>
  <c r="Q53" i="15" s="1"/>
  <c r="M46" i="15"/>
  <c r="N46" i="15" s="1"/>
  <c r="O46" i="15" s="1"/>
  <c r="P46" i="15" s="1"/>
  <c r="Q46" i="15" s="1"/>
  <c r="M38" i="15"/>
  <c r="N38" i="15" s="1"/>
  <c r="O38" i="15" s="1"/>
  <c r="P38" i="15" s="1"/>
  <c r="Q38" i="15" s="1"/>
  <c r="M27" i="15"/>
  <c r="N27" i="15" s="1"/>
  <c r="O27" i="15" s="1"/>
  <c r="P27" i="15" s="1"/>
  <c r="Q27" i="15" s="1"/>
  <c r="M21" i="15"/>
  <c r="N21" i="15" s="1"/>
  <c r="O21" i="15" s="1"/>
  <c r="P21" i="15" s="1"/>
  <c r="Q21" i="15" s="1"/>
  <c r="M14" i="15"/>
  <c r="N14" i="15" s="1"/>
  <c r="O14" i="15" s="1"/>
  <c r="P14" i="15" s="1"/>
  <c r="Q14" i="15" s="1"/>
  <c r="M6" i="15"/>
  <c r="N6" i="15" s="1"/>
  <c r="O6" i="15" s="1"/>
  <c r="P6" i="15" s="1"/>
  <c r="Q6" i="15" s="1"/>
  <c r="M70" i="15"/>
  <c r="N70" i="15" s="1"/>
  <c r="O70" i="15" s="1"/>
  <c r="P70" i="15" s="1"/>
  <c r="Q70" i="15" s="1"/>
  <c r="M62" i="15"/>
  <c r="N62" i="15" s="1"/>
  <c r="O62" i="15" s="1"/>
  <c r="P62" i="15" s="1"/>
  <c r="Q62" i="15" s="1"/>
  <c r="M45" i="15"/>
  <c r="N45" i="15" s="1"/>
  <c r="O45" i="15" s="1"/>
  <c r="P45" i="15" s="1"/>
  <c r="Q45" i="15" s="1"/>
  <c r="M41" i="15"/>
  <c r="N41" i="15" s="1"/>
  <c r="O41" i="15" s="1"/>
  <c r="P41" i="15" s="1"/>
  <c r="Q41" i="15" s="1"/>
  <c r="M30" i="15"/>
  <c r="N30" i="15" s="1"/>
  <c r="O30" i="15" s="1"/>
  <c r="P30" i="15" s="1"/>
  <c r="Q30" i="15" s="1"/>
  <c r="AG72" i="13"/>
  <c r="AH72" i="13" s="1"/>
  <c r="AI72" i="13" s="1"/>
  <c r="AJ72" i="13" s="1"/>
  <c r="AK72" i="13" s="1"/>
  <c r="AG68" i="13"/>
  <c r="AH68" i="13" s="1"/>
  <c r="AI68" i="13" s="1"/>
  <c r="AJ68" i="13" s="1"/>
  <c r="AK68" i="13" s="1"/>
  <c r="AG64" i="13"/>
  <c r="AH64" i="13" s="1"/>
  <c r="AI64" i="13" s="1"/>
  <c r="AJ64" i="13" s="1"/>
  <c r="AK64" i="13" s="1"/>
  <c r="AG60" i="13"/>
  <c r="AH60" i="13" s="1"/>
  <c r="AI60" i="13" s="1"/>
  <c r="AJ60" i="13" s="1"/>
  <c r="AK60" i="13" s="1"/>
  <c r="AG56" i="13"/>
  <c r="AH56" i="13" s="1"/>
  <c r="AI56" i="13" s="1"/>
  <c r="AJ56" i="13" s="1"/>
  <c r="AK56" i="13" s="1"/>
  <c r="AG52" i="13"/>
  <c r="AH52" i="13" s="1"/>
  <c r="AI52" i="13" s="1"/>
  <c r="AJ52" i="13" s="1"/>
  <c r="AK52" i="13" s="1"/>
  <c r="AG48" i="13"/>
  <c r="AH48" i="13" s="1"/>
  <c r="AI48" i="13" s="1"/>
  <c r="AJ48" i="13" s="1"/>
  <c r="AK48" i="13" s="1"/>
  <c r="AG44" i="13"/>
  <c r="AH44" i="13" s="1"/>
  <c r="AI44" i="13" s="1"/>
  <c r="AJ44" i="13" s="1"/>
  <c r="AK44" i="13" s="1"/>
  <c r="AG40" i="13"/>
  <c r="AH40" i="13" s="1"/>
  <c r="AI40" i="13" s="1"/>
  <c r="AJ40" i="13" s="1"/>
  <c r="AK40" i="13" s="1"/>
  <c r="AG36" i="13"/>
  <c r="AH36" i="13" s="1"/>
  <c r="AI36" i="13" s="1"/>
  <c r="AJ36" i="13" s="1"/>
  <c r="AK36" i="13" s="1"/>
  <c r="AG32" i="13"/>
  <c r="AH32" i="13" s="1"/>
  <c r="AI32" i="13" s="1"/>
  <c r="AJ32" i="13" s="1"/>
  <c r="AK32" i="13" s="1"/>
  <c r="AG28" i="13"/>
  <c r="AH28" i="13" s="1"/>
  <c r="AI28" i="13" s="1"/>
  <c r="AJ28" i="13" s="1"/>
  <c r="AK28" i="13" s="1"/>
  <c r="AG24" i="13"/>
  <c r="AH24" i="13" s="1"/>
  <c r="AI24" i="13" s="1"/>
  <c r="AJ24" i="13" s="1"/>
  <c r="AK24" i="13" s="1"/>
  <c r="AG20" i="13"/>
  <c r="AH20" i="13" s="1"/>
  <c r="AI20" i="13" s="1"/>
  <c r="AJ20" i="13" s="1"/>
  <c r="AK20" i="13" s="1"/>
  <c r="AG16" i="13"/>
  <c r="AH16" i="13" s="1"/>
  <c r="AI16" i="13" s="1"/>
  <c r="AJ16" i="13" s="1"/>
  <c r="AK16" i="13" s="1"/>
  <c r="AG12" i="13"/>
  <c r="AH12" i="13" s="1"/>
  <c r="AI12" i="13" s="1"/>
  <c r="AJ12" i="13" s="1"/>
  <c r="AK12" i="13" s="1"/>
  <c r="AG8" i="13"/>
  <c r="AH8" i="13" s="1"/>
  <c r="AI8" i="13" s="1"/>
  <c r="AJ8" i="13" s="1"/>
  <c r="AK8" i="13" s="1"/>
  <c r="AG4" i="13"/>
  <c r="AH4" i="13" s="1"/>
  <c r="AI4" i="13" s="1"/>
  <c r="AJ4" i="13" s="1"/>
  <c r="AK4" i="13" s="1"/>
  <c r="M72" i="13"/>
  <c r="N72" i="13" s="1"/>
  <c r="O72" i="13" s="1"/>
  <c r="P72" i="13" s="1"/>
  <c r="Q72" i="13" s="1"/>
  <c r="M68" i="13"/>
  <c r="N68" i="13" s="1"/>
  <c r="O68" i="13" s="1"/>
  <c r="P68" i="13" s="1"/>
  <c r="Q68" i="13" s="1"/>
  <c r="M64" i="13"/>
  <c r="N64" i="13" s="1"/>
  <c r="O64" i="13" s="1"/>
  <c r="P64" i="13" s="1"/>
  <c r="Q64" i="13" s="1"/>
  <c r="M60" i="13"/>
  <c r="N60" i="13" s="1"/>
  <c r="O60" i="13" s="1"/>
  <c r="P60" i="13" s="1"/>
  <c r="Q60" i="13" s="1"/>
  <c r="M56" i="13"/>
  <c r="N56" i="13" s="1"/>
  <c r="O56" i="13" s="1"/>
  <c r="P56" i="13" s="1"/>
  <c r="Q56" i="13" s="1"/>
  <c r="M52" i="13"/>
  <c r="N52" i="13" s="1"/>
  <c r="O52" i="13" s="1"/>
  <c r="P52" i="13" s="1"/>
  <c r="Q52" i="13" s="1"/>
  <c r="M48" i="13"/>
  <c r="N48" i="13" s="1"/>
  <c r="O48" i="13" s="1"/>
  <c r="P48" i="13" s="1"/>
  <c r="Q48" i="13" s="1"/>
  <c r="M44" i="13"/>
  <c r="N44" i="13" s="1"/>
  <c r="O44" i="13" s="1"/>
  <c r="P44" i="13" s="1"/>
  <c r="Q44" i="13" s="1"/>
  <c r="M40" i="13"/>
  <c r="N40" i="13" s="1"/>
  <c r="O40" i="13" s="1"/>
  <c r="P40" i="13" s="1"/>
  <c r="Q40" i="13" s="1"/>
  <c r="M36" i="13"/>
  <c r="N36" i="13" s="1"/>
  <c r="O36" i="13" s="1"/>
  <c r="P36" i="13" s="1"/>
  <c r="Q36" i="13" s="1"/>
  <c r="M32" i="13"/>
  <c r="N32" i="13" s="1"/>
  <c r="O32" i="13" s="1"/>
  <c r="P32" i="13" s="1"/>
  <c r="Q32" i="13" s="1"/>
  <c r="M28" i="13"/>
  <c r="N28" i="13" s="1"/>
  <c r="O28" i="13" s="1"/>
  <c r="P28" i="13" s="1"/>
  <c r="Q28" i="13" s="1"/>
  <c r="M24" i="13"/>
  <c r="N24" i="13" s="1"/>
  <c r="O24" i="13" s="1"/>
  <c r="P24" i="13" s="1"/>
  <c r="Q24" i="13" s="1"/>
  <c r="M20" i="13"/>
  <c r="N20" i="13" s="1"/>
  <c r="O20" i="13" s="1"/>
  <c r="P20" i="13" s="1"/>
  <c r="Q20" i="13" s="1"/>
  <c r="M16" i="13"/>
  <c r="N16" i="13" s="1"/>
  <c r="O16" i="13" s="1"/>
  <c r="P16" i="13" s="1"/>
  <c r="Q16" i="13" s="1"/>
  <c r="M12" i="13"/>
  <c r="N12" i="13" s="1"/>
  <c r="O12" i="13" s="1"/>
  <c r="P12" i="13" s="1"/>
  <c r="Q12" i="13" s="1"/>
  <c r="M8" i="13"/>
  <c r="N8" i="13" s="1"/>
  <c r="O8" i="13" s="1"/>
  <c r="P8" i="13" s="1"/>
  <c r="Q8" i="13" s="1"/>
  <c r="M4" i="13"/>
  <c r="N4" i="13" s="1"/>
  <c r="O4" i="13" s="1"/>
  <c r="P4" i="13" s="1"/>
  <c r="Q4" i="13" s="1"/>
  <c r="AB72" i="12"/>
  <c r="AC72" i="12" s="1"/>
  <c r="AD72" i="12" s="1"/>
  <c r="AE72" i="12" s="1"/>
  <c r="AF72" i="12" s="1"/>
  <c r="AB68" i="12"/>
  <c r="AC68" i="12" s="1"/>
  <c r="AD68" i="12" s="1"/>
  <c r="AE68" i="12" s="1"/>
  <c r="AF68" i="12" s="1"/>
  <c r="AB64" i="12"/>
  <c r="AC64" i="12" s="1"/>
  <c r="AD64" i="12" s="1"/>
  <c r="AE64" i="12" s="1"/>
  <c r="AF64" i="12" s="1"/>
  <c r="AB60" i="12"/>
  <c r="AC60" i="12" s="1"/>
  <c r="AD60" i="12" s="1"/>
  <c r="AE60" i="12" s="1"/>
  <c r="AF60" i="12" s="1"/>
  <c r="AB56" i="12"/>
  <c r="AC56" i="12" s="1"/>
  <c r="AD56" i="12" s="1"/>
  <c r="AE56" i="12" s="1"/>
  <c r="AF56" i="12" s="1"/>
  <c r="AB52" i="12"/>
  <c r="AC52" i="12" s="1"/>
  <c r="AD52" i="12" s="1"/>
  <c r="AE52" i="12" s="1"/>
  <c r="AF52" i="12" s="1"/>
  <c r="AB48" i="12"/>
  <c r="AC48" i="12" s="1"/>
  <c r="AD48" i="12" s="1"/>
  <c r="AE48" i="12" s="1"/>
  <c r="AF48" i="12" s="1"/>
  <c r="AB44" i="12"/>
  <c r="AC44" i="12" s="1"/>
  <c r="AD44" i="12" s="1"/>
  <c r="AE44" i="12" s="1"/>
  <c r="AF44" i="12" s="1"/>
  <c r="AB40" i="12"/>
  <c r="AC40" i="12" s="1"/>
  <c r="AD40" i="12" s="1"/>
  <c r="AE40" i="12" s="1"/>
  <c r="AF40" i="12" s="1"/>
  <c r="AB36" i="12"/>
  <c r="AC36" i="12" s="1"/>
  <c r="AD36" i="12" s="1"/>
  <c r="AE36" i="12" s="1"/>
  <c r="AF36" i="12" s="1"/>
  <c r="AB32" i="12"/>
  <c r="AC32" i="12" s="1"/>
  <c r="AD32" i="12" s="1"/>
  <c r="AE32" i="12" s="1"/>
  <c r="AF32" i="12" s="1"/>
  <c r="AB28" i="12"/>
  <c r="AC28" i="12" s="1"/>
  <c r="AD28" i="12" s="1"/>
  <c r="AE28" i="12" s="1"/>
  <c r="AF28" i="12" s="1"/>
  <c r="AB24" i="12"/>
  <c r="AC24" i="12" s="1"/>
  <c r="AD24" i="12" s="1"/>
  <c r="AE24" i="12" s="1"/>
  <c r="AF24" i="12" s="1"/>
  <c r="AB20" i="12"/>
  <c r="AC20" i="12" s="1"/>
  <c r="AD20" i="12" s="1"/>
  <c r="AE20" i="12" s="1"/>
  <c r="AF20" i="12" s="1"/>
  <c r="AB16" i="12"/>
  <c r="AC16" i="12" s="1"/>
  <c r="AD16" i="12" s="1"/>
  <c r="AE16" i="12" s="1"/>
  <c r="AF16" i="12" s="1"/>
  <c r="AB12" i="12"/>
  <c r="AC12" i="12" s="1"/>
  <c r="AD12" i="12" s="1"/>
  <c r="AE12" i="12" s="1"/>
  <c r="AF12" i="12" s="1"/>
  <c r="AB8" i="12"/>
  <c r="AC8" i="12" s="1"/>
  <c r="AD8" i="12" s="1"/>
  <c r="AE8" i="12" s="1"/>
  <c r="AF8" i="12" s="1"/>
  <c r="AB4" i="12"/>
  <c r="AC4" i="12" s="1"/>
  <c r="AD4" i="12" s="1"/>
  <c r="AE4" i="12" s="1"/>
  <c r="AF4" i="12" s="1"/>
  <c r="H72" i="12"/>
  <c r="I72" i="12" s="1"/>
  <c r="J72" i="12" s="1"/>
  <c r="K72" i="12" s="1"/>
  <c r="L72" i="12" s="1"/>
  <c r="H68" i="12"/>
  <c r="I68" i="12" s="1"/>
  <c r="J68" i="12" s="1"/>
  <c r="K68" i="12" s="1"/>
  <c r="L68" i="12" s="1"/>
  <c r="H64" i="12"/>
  <c r="I64" i="12" s="1"/>
  <c r="J64" i="12" s="1"/>
  <c r="K64" i="12" s="1"/>
  <c r="L64" i="12" s="1"/>
  <c r="H60" i="12"/>
  <c r="I60" i="12" s="1"/>
  <c r="J60" i="12" s="1"/>
  <c r="K60" i="12" s="1"/>
  <c r="L60" i="12" s="1"/>
  <c r="H56" i="12"/>
  <c r="I56" i="12" s="1"/>
  <c r="J56" i="12" s="1"/>
  <c r="K56" i="12" s="1"/>
  <c r="L56" i="12" s="1"/>
  <c r="H52" i="12"/>
  <c r="I52" i="12" s="1"/>
  <c r="J52" i="12" s="1"/>
  <c r="K52" i="12" s="1"/>
  <c r="L52" i="12" s="1"/>
  <c r="H48" i="12"/>
  <c r="I48" i="12" s="1"/>
  <c r="J48" i="12" s="1"/>
  <c r="K48" i="12" s="1"/>
  <c r="L48" i="12" s="1"/>
  <c r="H44" i="12"/>
  <c r="I44" i="12" s="1"/>
  <c r="J44" i="12" s="1"/>
  <c r="K44" i="12" s="1"/>
  <c r="L44" i="12" s="1"/>
  <c r="H40" i="12"/>
  <c r="I40" i="12" s="1"/>
  <c r="J40" i="12" s="1"/>
  <c r="K40" i="12" s="1"/>
  <c r="L40" i="12" s="1"/>
  <c r="H36" i="12"/>
  <c r="I36" i="12" s="1"/>
  <c r="J36" i="12" s="1"/>
  <c r="K36" i="12" s="1"/>
  <c r="L36" i="12" s="1"/>
  <c r="H32" i="12"/>
  <c r="I32" i="12" s="1"/>
  <c r="J32" i="12" s="1"/>
  <c r="K32" i="12" s="1"/>
  <c r="L32" i="12" s="1"/>
  <c r="H28" i="12"/>
  <c r="I28" i="12" s="1"/>
  <c r="J28" i="12" s="1"/>
  <c r="K28" i="12" s="1"/>
  <c r="L28" i="12" s="1"/>
  <c r="H24" i="12"/>
  <c r="I24" i="12" s="1"/>
  <c r="J24" i="12" s="1"/>
  <c r="K24" i="12" s="1"/>
  <c r="L24" i="12" s="1"/>
  <c r="H20" i="12"/>
  <c r="I20" i="12" s="1"/>
  <c r="J20" i="12" s="1"/>
  <c r="K20" i="12" s="1"/>
  <c r="L20" i="12" s="1"/>
  <c r="H16" i="12"/>
  <c r="I16" i="12" s="1"/>
  <c r="J16" i="12" s="1"/>
  <c r="K16" i="12" s="1"/>
  <c r="L16" i="12" s="1"/>
  <c r="H12" i="12"/>
  <c r="I12" i="12" s="1"/>
  <c r="J12" i="12" s="1"/>
  <c r="K12" i="12" s="1"/>
  <c r="L12" i="12" s="1"/>
  <c r="H8" i="12"/>
  <c r="I8" i="12" s="1"/>
  <c r="J8" i="12" s="1"/>
  <c r="K8" i="12" s="1"/>
  <c r="L8" i="12" s="1"/>
  <c r="H4" i="12"/>
  <c r="I4" i="12" s="1"/>
  <c r="J4" i="12" s="1"/>
  <c r="K4" i="12" s="1"/>
  <c r="L4" i="12" s="1"/>
  <c r="W69" i="11"/>
  <c r="X69" i="11" s="1"/>
  <c r="Y69" i="11" s="1"/>
  <c r="Z69" i="11" s="1"/>
  <c r="AA69" i="11" s="1"/>
  <c r="W58" i="11"/>
  <c r="X58" i="11" s="1"/>
  <c r="Y58" i="11" s="1"/>
  <c r="Z58" i="11" s="1"/>
  <c r="AA58" i="11" s="1"/>
  <c r="W74" i="11"/>
  <c r="X74" i="11" s="1"/>
  <c r="Y74" i="11" s="1"/>
  <c r="Z74" i="11" s="1"/>
  <c r="AA74" i="11" s="1"/>
  <c r="W72" i="11"/>
  <c r="X72" i="11" s="1"/>
  <c r="Y72" i="11" s="1"/>
  <c r="Z72" i="11" s="1"/>
  <c r="AA72" i="11" s="1"/>
  <c r="W55" i="11"/>
  <c r="X55" i="11" s="1"/>
  <c r="Y55" i="11" s="1"/>
  <c r="Z55" i="11" s="1"/>
  <c r="AA55" i="11" s="1"/>
  <c r="W47" i="11"/>
  <c r="X47" i="11" s="1"/>
  <c r="Y47" i="11" s="1"/>
  <c r="Z47" i="11" s="1"/>
  <c r="AA47" i="11" s="1"/>
  <c r="W43" i="11"/>
  <c r="X43" i="11" s="1"/>
  <c r="Y43" i="11" s="1"/>
  <c r="Z43" i="11" s="1"/>
  <c r="AA43" i="11" s="1"/>
  <c r="W39" i="11"/>
  <c r="X39" i="11" s="1"/>
  <c r="Y39" i="11" s="1"/>
  <c r="Z39" i="11" s="1"/>
  <c r="AA39" i="11" s="1"/>
  <c r="W66" i="11"/>
  <c r="X66" i="11" s="1"/>
  <c r="Y66" i="11" s="1"/>
  <c r="Z66" i="11" s="1"/>
  <c r="AA66" i="11" s="1"/>
  <c r="W32" i="11"/>
  <c r="X32" i="11" s="1"/>
  <c r="Y32" i="11" s="1"/>
  <c r="Z32" i="11" s="1"/>
  <c r="AA32" i="11" s="1"/>
  <c r="W28" i="11"/>
  <c r="X28" i="11" s="1"/>
  <c r="Y28" i="11" s="1"/>
  <c r="Z28" i="11" s="1"/>
  <c r="AA28" i="11" s="1"/>
  <c r="W24" i="11"/>
  <c r="X24" i="11" s="1"/>
  <c r="Y24" i="11" s="1"/>
  <c r="Z24" i="11" s="1"/>
  <c r="AA24" i="11" s="1"/>
  <c r="W65" i="11"/>
  <c r="X65" i="11" s="1"/>
  <c r="Y65" i="11" s="1"/>
  <c r="Z65" i="11" s="1"/>
  <c r="AA65" i="11" s="1"/>
  <c r="W12" i="11"/>
  <c r="X12" i="11" s="1"/>
  <c r="Y12" i="11" s="1"/>
  <c r="Z12" i="11" s="1"/>
  <c r="AA12" i="11" s="1"/>
  <c r="W6" i="11"/>
  <c r="X6" i="11" s="1"/>
  <c r="Y6" i="11" s="1"/>
  <c r="Z6" i="11" s="1"/>
  <c r="AA6" i="11" s="1"/>
  <c r="W21" i="11"/>
  <c r="X21" i="11" s="1"/>
  <c r="Y21" i="11" s="1"/>
  <c r="Z21" i="11" s="1"/>
  <c r="AA21" i="11" s="1"/>
  <c r="W18" i="11"/>
  <c r="X18" i="11" s="1"/>
  <c r="Y18" i="11" s="1"/>
  <c r="Z18" i="11" s="1"/>
  <c r="AA18" i="11" s="1"/>
  <c r="W15" i="11"/>
  <c r="X15" i="11" s="1"/>
  <c r="Y15" i="11" s="1"/>
  <c r="Z15" i="11" s="1"/>
  <c r="AA15" i="11" s="1"/>
  <c r="H11" i="24"/>
  <c r="H27" i="24"/>
  <c r="H43" i="24"/>
  <c r="H59" i="24"/>
  <c r="M3" i="24"/>
  <c r="M19" i="24"/>
  <c r="M35" i="24"/>
  <c r="M51" i="24"/>
  <c r="M67" i="24"/>
  <c r="R11" i="24"/>
  <c r="R27" i="24"/>
  <c r="R43" i="24"/>
  <c r="R59" i="24"/>
  <c r="W3" i="24"/>
  <c r="W19" i="24"/>
  <c r="W35" i="24"/>
  <c r="W51" i="24"/>
  <c r="W67" i="24"/>
  <c r="AB11" i="24"/>
  <c r="AB27" i="24"/>
  <c r="AB43" i="24"/>
  <c r="AB59" i="24"/>
  <c r="AG3" i="24"/>
  <c r="AG19" i="24"/>
  <c r="AG35" i="24"/>
  <c r="AG51" i="24"/>
  <c r="AG67" i="24"/>
  <c r="AL11" i="24"/>
  <c r="AL27" i="24"/>
  <c r="AL43" i="24"/>
  <c r="AL59" i="24"/>
  <c r="H73" i="6"/>
  <c r="H65" i="6"/>
  <c r="H74" i="6"/>
  <c r="H66" i="6"/>
  <c r="H58" i="6"/>
  <c r="H54" i="6"/>
  <c r="H50" i="6"/>
  <c r="H46" i="6"/>
  <c r="H42" i="6"/>
  <c r="H38" i="6"/>
  <c r="H34" i="6"/>
  <c r="H26" i="6"/>
  <c r="H7" i="18"/>
  <c r="I7" i="18" s="1"/>
  <c r="J7" i="18" s="1"/>
  <c r="K7" i="18" s="1"/>
  <c r="L7" i="18" s="1"/>
  <c r="AG68" i="15"/>
  <c r="AH68" i="15" s="1"/>
  <c r="AI68" i="15" s="1"/>
  <c r="AJ68" i="15" s="1"/>
  <c r="AK68" i="15" s="1"/>
  <c r="AG50" i="15"/>
  <c r="AH50" i="15" s="1"/>
  <c r="AI50" i="15" s="1"/>
  <c r="AJ50" i="15" s="1"/>
  <c r="AK50" i="15" s="1"/>
  <c r="AG42" i="15"/>
  <c r="AH42" i="15" s="1"/>
  <c r="AI42" i="15" s="1"/>
  <c r="AJ42" i="15" s="1"/>
  <c r="AK42" i="15" s="1"/>
  <c r="AG30" i="15"/>
  <c r="AH30" i="15" s="1"/>
  <c r="AI30" i="15" s="1"/>
  <c r="AJ30" i="15" s="1"/>
  <c r="AK30" i="15" s="1"/>
  <c r="AG51" i="15"/>
  <c r="AH51" i="15" s="1"/>
  <c r="AI51" i="15" s="1"/>
  <c r="AJ51" i="15" s="1"/>
  <c r="AK51" i="15" s="1"/>
  <c r="AG33" i="15"/>
  <c r="AH33" i="15" s="1"/>
  <c r="AI33" i="15" s="1"/>
  <c r="AJ33" i="15" s="1"/>
  <c r="AK33" i="15" s="1"/>
  <c r="AG25" i="15"/>
  <c r="AH25" i="15" s="1"/>
  <c r="AI25" i="15" s="1"/>
  <c r="AJ25" i="15" s="1"/>
  <c r="AK25" i="15" s="1"/>
  <c r="AG17" i="15"/>
  <c r="AH17" i="15" s="1"/>
  <c r="AI17" i="15" s="1"/>
  <c r="AJ17" i="15" s="1"/>
  <c r="AK17" i="15" s="1"/>
  <c r="AG8" i="15"/>
  <c r="AH8" i="15" s="1"/>
  <c r="AI8" i="15" s="1"/>
  <c r="AJ8" i="15" s="1"/>
  <c r="AK8" i="15" s="1"/>
  <c r="AG71" i="15"/>
  <c r="AH71" i="15" s="1"/>
  <c r="AI71" i="15" s="1"/>
  <c r="AJ71" i="15" s="1"/>
  <c r="AK71" i="15" s="1"/>
  <c r="AG63" i="15"/>
  <c r="AH63" i="15" s="1"/>
  <c r="AI63" i="15" s="1"/>
  <c r="AJ63" i="15" s="1"/>
  <c r="AK63" i="15" s="1"/>
  <c r="AG58" i="15"/>
  <c r="AH58" i="15" s="1"/>
  <c r="AI58" i="15" s="1"/>
  <c r="AJ58" i="15" s="1"/>
  <c r="AK58" i="15" s="1"/>
  <c r="AG36" i="15"/>
  <c r="AH36" i="15" s="1"/>
  <c r="AI36" i="15" s="1"/>
  <c r="AJ36" i="15" s="1"/>
  <c r="AK36" i="15" s="1"/>
  <c r="AG47" i="15"/>
  <c r="AH47" i="15" s="1"/>
  <c r="AI47" i="15" s="1"/>
  <c r="AJ47" i="15" s="1"/>
  <c r="AK47" i="15" s="1"/>
  <c r="AG28" i="15"/>
  <c r="AH28" i="15" s="1"/>
  <c r="AI28" i="15" s="1"/>
  <c r="AJ28" i="15" s="1"/>
  <c r="AK28" i="15" s="1"/>
  <c r="AG18" i="15"/>
  <c r="AH18" i="15" s="1"/>
  <c r="AI18" i="15" s="1"/>
  <c r="AJ18" i="15" s="1"/>
  <c r="AK18" i="15" s="1"/>
  <c r="AG11" i="15"/>
  <c r="AH11" i="15" s="1"/>
  <c r="AI11" i="15" s="1"/>
  <c r="AJ11" i="15" s="1"/>
  <c r="AK11" i="15" s="1"/>
  <c r="AG3" i="15"/>
  <c r="AH3" i="15" s="1"/>
  <c r="AI3" i="15" s="1"/>
  <c r="AJ3" i="15" s="1"/>
  <c r="AK3" i="15" s="1"/>
  <c r="M52" i="15"/>
  <c r="N52" i="15" s="1"/>
  <c r="O52" i="15" s="1"/>
  <c r="P52" i="15" s="1"/>
  <c r="Q52" i="15" s="1"/>
  <c r="M29" i="15"/>
  <c r="N29" i="15" s="1"/>
  <c r="O29" i="15" s="1"/>
  <c r="P29" i="15" s="1"/>
  <c r="Q29" i="15" s="1"/>
  <c r="M18" i="15"/>
  <c r="N18" i="15" s="1"/>
  <c r="O18" i="15" s="1"/>
  <c r="P18" i="15" s="1"/>
  <c r="Q18" i="15" s="1"/>
  <c r="M9" i="15"/>
  <c r="N9" i="15" s="1"/>
  <c r="O9" i="15" s="1"/>
  <c r="P9" i="15" s="1"/>
  <c r="Q9" i="15" s="1"/>
  <c r="M73" i="15"/>
  <c r="N73" i="15" s="1"/>
  <c r="O73" i="15" s="1"/>
  <c r="P73" i="15" s="1"/>
  <c r="Q73" i="15" s="1"/>
  <c r="M65" i="15"/>
  <c r="N65" i="15" s="1"/>
  <c r="O65" i="15" s="1"/>
  <c r="P65" i="15" s="1"/>
  <c r="Q65" i="15" s="1"/>
  <c r="M49" i="15"/>
  <c r="N49" i="15" s="1"/>
  <c r="O49" i="15" s="1"/>
  <c r="P49" i="15" s="1"/>
  <c r="Q49" i="15" s="1"/>
  <c r="M32" i="15"/>
  <c r="N32" i="15" s="1"/>
  <c r="O32" i="15" s="1"/>
  <c r="P32" i="15" s="1"/>
  <c r="Q32" i="15" s="1"/>
  <c r="M37" i="15"/>
  <c r="N37" i="15" s="1"/>
  <c r="O37" i="15" s="1"/>
  <c r="P37" i="15" s="1"/>
  <c r="Q37" i="15" s="1"/>
  <c r="M25" i="15"/>
  <c r="N25" i="15" s="1"/>
  <c r="O25" i="15" s="1"/>
  <c r="P25" i="15" s="1"/>
  <c r="Q25" i="15" s="1"/>
  <c r="M20" i="15"/>
  <c r="N20" i="15" s="1"/>
  <c r="O20" i="15" s="1"/>
  <c r="P20" i="15" s="1"/>
  <c r="Q20" i="15" s="1"/>
  <c r="M12" i="15"/>
  <c r="N12" i="15" s="1"/>
  <c r="O12" i="15" s="1"/>
  <c r="P12" i="15" s="1"/>
  <c r="Q12" i="15" s="1"/>
  <c r="M4" i="15"/>
  <c r="N4" i="15" s="1"/>
  <c r="O4" i="15" s="1"/>
  <c r="P4" i="15" s="1"/>
  <c r="Q4" i="15" s="1"/>
  <c r="M68" i="15"/>
  <c r="N68" i="15" s="1"/>
  <c r="O68" i="15" s="1"/>
  <c r="P68" i="15" s="1"/>
  <c r="Q68" i="15" s="1"/>
  <c r="M60" i="15"/>
  <c r="N60" i="15" s="1"/>
  <c r="O60" i="15" s="1"/>
  <c r="P60" i="15" s="1"/>
  <c r="Q60" i="15" s="1"/>
  <c r="M44" i="15"/>
  <c r="N44" i="15" s="1"/>
  <c r="O44" i="15" s="1"/>
  <c r="P44" i="15" s="1"/>
  <c r="Q44" i="15" s="1"/>
  <c r="M40" i="15"/>
  <c r="N40" i="15" s="1"/>
  <c r="O40" i="15" s="1"/>
  <c r="P40" i="15" s="1"/>
  <c r="Q40" i="15" s="1"/>
  <c r="M28" i="15"/>
  <c r="N28" i="15" s="1"/>
  <c r="O28" i="15" s="1"/>
  <c r="P28" i="15" s="1"/>
  <c r="Q28" i="15" s="1"/>
  <c r="AG71" i="13"/>
  <c r="AH71" i="13" s="1"/>
  <c r="AI71" i="13" s="1"/>
  <c r="AJ71" i="13" s="1"/>
  <c r="AK71" i="13" s="1"/>
  <c r="AG67" i="13"/>
  <c r="AH67" i="13" s="1"/>
  <c r="AI67" i="13" s="1"/>
  <c r="AJ67" i="13" s="1"/>
  <c r="AK67" i="13" s="1"/>
  <c r="AG63" i="13"/>
  <c r="AH63" i="13" s="1"/>
  <c r="AI63" i="13" s="1"/>
  <c r="AJ63" i="13" s="1"/>
  <c r="AK63" i="13" s="1"/>
  <c r="AG59" i="13"/>
  <c r="AH59" i="13" s="1"/>
  <c r="AI59" i="13" s="1"/>
  <c r="AJ59" i="13" s="1"/>
  <c r="AK59" i="13" s="1"/>
  <c r="AG55" i="13"/>
  <c r="AH55" i="13" s="1"/>
  <c r="AI55" i="13" s="1"/>
  <c r="AJ55" i="13" s="1"/>
  <c r="AK55" i="13" s="1"/>
  <c r="AG51" i="13"/>
  <c r="AH51" i="13" s="1"/>
  <c r="AI51" i="13" s="1"/>
  <c r="AJ51" i="13" s="1"/>
  <c r="AK51" i="13" s="1"/>
  <c r="AG47" i="13"/>
  <c r="AH47" i="13" s="1"/>
  <c r="AI47" i="13" s="1"/>
  <c r="AJ47" i="13" s="1"/>
  <c r="AK47" i="13" s="1"/>
  <c r="AG43" i="13"/>
  <c r="AH43" i="13" s="1"/>
  <c r="AI43" i="13" s="1"/>
  <c r="AJ43" i="13" s="1"/>
  <c r="AK43" i="13" s="1"/>
  <c r="AG39" i="13"/>
  <c r="AH39" i="13" s="1"/>
  <c r="AI39" i="13" s="1"/>
  <c r="AJ39" i="13" s="1"/>
  <c r="AK39" i="13" s="1"/>
  <c r="AG35" i="13"/>
  <c r="AH35" i="13" s="1"/>
  <c r="AI35" i="13" s="1"/>
  <c r="AJ35" i="13" s="1"/>
  <c r="AK35" i="13" s="1"/>
  <c r="AG31" i="13"/>
  <c r="AH31" i="13" s="1"/>
  <c r="AI31" i="13" s="1"/>
  <c r="AJ31" i="13" s="1"/>
  <c r="AK31" i="13" s="1"/>
  <c r="AG27" i="13"/>
  <c r="AH27" i="13" s="1"/>
  <c r="AI27" i="13" s="1"/>
  <c r="AJ27" i="13" s="1"/>
  <c r="AK27" i="13" s="1"/>
  <c r="AG23" i="13"/>
  <c r="AH23" i="13" s="1"/>
  <c r="AI23" i="13" s="1"/>
  <c r="AJ23" i="13" s="1"/>
  <c r="AK23" i="13" s="1"/>
  <c r="AG19" i="13"/>
  <c r="AH19" i="13" s="1"/>
  <c r="AI19" i="13" s="1"/>
  <c r="AJ19" i="13" s="1"/>
  <c r="AK19" i="13" s="1"/>
  <c r="AG15" i="13"/>
  <c r="AH15" i="13" s="1"/>
  <c r="AI15" i="13" s="1"/>
  <c r="AJ15" i="13" s="1"/>
  <c r="AK15" i="13" s="1"/>
  <c r="AG11" i="13"/>
  <c r="AH11" i="13" s="1"/>
  <c r="AI11" i="13" s="1"/>
  <c r="AJ11" i="13" s="1"/>
  <c r="AK11" i="13" s="1"/>
  <c r="AG7" i="13"/>
  <c r="AH7" i="13" s="1"/>
  <c r="AI7" i="13" s="1"/>
  <c r="AJ7" i="13" s="1"/>
  <c r="AK7" i="13" s="1"/>
  <c r="AG3" i="13"/>
  <c r="AH3" i="13" s="1"/>
  <c r="AI3" i="13" s="1"/>
  <c r="AJ3" i="13" s="1"/>
  <c r="AK3" i="13" s="1"/>
  <c r="M71" i="13"/>
  <c r="N71" i="13" s="1"/>
  <c r="O71" i="13" s="1"/>
  <c r="P71" i="13" s="1"/>
  <c r="Q71" i="13" s="1"/>
  <c r="M67" i="13"/>
  <c r="N67" i="13" s="1"/>
  <c r="O67" i="13" s="1"/>
  <c r="P67" i="13" s="1"/>
  <c r="Q67" i="13" s="1"/>
  <c r="M63" i="13"/>
  <c r="N63" i="13" s="1"/>
  <c r="O63" i="13" s="1"/>
  <c r="P63" i="13" s="1"/>
  <c r="Q63" i="13" s="1"/>
  <c r="M59" i="13"/>
  <c r="N59" i="13" s="1"/>
  <c r="O59" i="13" s="1"/>
  <c r="P59" i="13" s="1"/>
  <c r="Q59" i="13" s="1"/>
  <c r="M55" i="13"/>
  <c r="N55" i="13" s="1"/>
  <c r="O55" i="13" s="1"/>
  <c r="P55" i="13" s="1"/>
  <c r="Q55" i="13" s="1"/>
  <c r="M51" i="13"/>
  <c r="N51" i="13" s="1"/>
  <c r="O51" i="13" s="1"/>
  <c r="P51" i="13" s="1"/>
  <c r="Q51" i="13" s="1"/>
  <c r="M47" i="13"/>
  <c r="N47" i="13" s="1"/>
  <c r="O47" i="13" s="1"/>
  <c r="P47" i="13" s="1"/>
  <c r="Q47" i="13" s="1"/>
  <c r="M43" i="13"/>
  <c r="N43" i="13" s="1"/>
  <c r="O43" i="13" s="1"/>
  <c r="P43" i="13" s="1"/>
  <c r="Q43" i="13" s="1"/>
  <c r="M39" i="13"/>
  <c r="N39" i="13" s="1"/>
  <c r="O39" i="13" s="1"/>
  <c r="P39" i="13" s="1"/>
  <c r="Q39" i="13" s="1"/>
  <c r="M35" i="13"/>
  <c r="N35" i="13" s="1"/>
  <c r="O35" i="13" s="1"/>
  <c r="P35" i="13" s="1"/>
  <c r="Q35" i="13" s="1"/>
  <c r="M31" i="13"/>
  <c r="N31" i="13" s="1"/>
  <c r="O31" i="13" s="1"/>
  <c r="P31" i="13" s="1"/>
  <c r="Q31" i="13" s="1"/>
  <c r="M27" i="13"/>
  <c r="N27" i="13" s="1"/>
  <c r="O27" i="13" s="1"/>
  <c r="P27" i="13" s="1"/>
  <c r="Q27" i="13" s="1"/>
  <c r="M23" i="13"/>
  <c r="N23" i="13" s="1"/>
  <c r="O23" i="13" s="1"/>
  <c r="P23" i="13" s="1"/>
  <c r="Q23" i="13" s="1"/>
  <c r="M19" i="13"/>
  <c r="N19" i="13" s="1"/>
  <c r="O19" i="13" s="1"/>
  <c r="P19" i="13" s="1"/>
  <c r="Q19" i="13" s="1"/>
  <c r="M15" i="13"/>
  <c r="N15" i="13" s="1"/>
  <c r="O15" i="13" s="1"/>
  <c r="P15" i="13" s="1"/>
  <c r="Q15" i="13" s="1"/>
  <c r="M11" i="13"/>
  <c r="N11" i="13" s="1"/>
  <c r="O11" i="13" s="1"/>
  <c r="P11" i="13" s="1"/>
  <c r="Q11" i="13" s="1"/>
  <c r="M7" i="13"/>
  <c r="N7" i="13" s="1"/>
  <c r="O7" i="13" s="1"/>
  <c r="P7" i="13" s="1"/>
  <c r="Q7" i="13" s="1"/>
  <c r="M3" i="13"/>
  <c r="N3" i="13" s="1"/>
  <c r="O3" i="13" s="1"/>
  <c r="P3" i="13" s="1"/>
  <c r="Q3" i="13" s="1"/>
  <c r="AB71" i="12"/>
  <c r="AC71" i="12" s="1"/>
  <c r="AD71" i="12" s="1"/>
  <c r="AE71" i="12" s="1"/>
  <c r="AF71" i="12" s="1"/>
  <c r="AB67" i="12"/>
  <c r="AC67" i="12" s="1"/>
  <c r="AD67" i="12" s="1"/>
  <c r="AE67" i="12" s="1"/>
  <c r="AF67" i="12" s="1"/>
  <c r="AB63" i="12"/>
  <c r="AC63" i="12" s="1"/>
  <c r="AD63" i="12" s="1"/>
  <c r="AE63" i="12" s="1"/>
  <c r="AF63" i="12" s="1"/>
  <c r="AB59" i="12"/>
  <c r="AC59" i="12" s="1"/>
  <c r="AD59" i="12" s="1"/>
  <c r="AE59" i="12" s="1"/>
  <c r="AF59" i="12" s="1"/>
  <c r="AB55" i="12"/>
  <c r="AC55" i="12" s="1"/>
  <c r="AD55" i="12" s="1"/>
  <c r="AE55" i="12" s="1"/>
  <c r="AF55" i="12" s="1"/>
  <c r="AB51" i="12"/>
  <c r="AC51" i="12" s="1"/>
  <c r="AD51" i="12" s="1"/>
  <c r="AE51" i="12" s="1"/>
  <c r="AF51" i="12" s="1"/>
  <c r="AB47" i="12"/>
  <c r="AC47" i="12" s="1"/>
  <c r="AD47" i="12" s="1"/>
  <c r="AE47" i="12" s="1"/>
  <c r="AF47" i="12" s="1"/>
  <c r="AB43" i="12"/>
  <c r="AC43" i="12" s="1"/>
  <c r="AD43" i="12" s="1"/>
  <c r="AE43" i="12" s="1"/>
  <c r="AF43" i="12" s="1"/>
  <c r="AB39" i="12"/>
  <c r="AC39" i="12" s="1"/>
  <c r="AD39" i="12" s="1"/>
  <c r="AE39" i="12" s="1"/>
  <c r="AF39" i="12" s="1"/>
  <c r="AB35" i="12"/>
  <c r="AC35" i="12" s="1"/>
  <c r="AD35" i="12" s="1"/>
  <c r="AE35" i="12" s="1"/>
  <c r="AF35" i="12" s="1"/>
  <c r="AB31" i="12"/>
  <c r="AC31" i="12" s="1"/>
  <c r="AD31" i="12" s="1"/>
  <c r="AE31" i="12" s="1"/>
  <c r="AF31" i="12" s="1"/>
  <c r="AB27" i="12"/>
  <c r="AC27" i="12" s="1"/>
  <c r="AD27" i="12" s="1"/>
  <c r="AE27" i="12" s="1"/>
  <c r="AF27" i="12" s="1"/>
  <c r="AB23" i="12"/>
  <c r="AC23" i="12" s="1"/>
  <c r="AD23" i="12" s="1"/>
  <c r="AE23" i="12" s="1"/>
  <c r="AF23" i="12" s="1"/>
  <c r="AB19" i="12"/>
  <c r="AC19" i="12" s="1"/>
  <c r="AD19" i="12" s="1"/>
  <c r="AE19" i="12" s="1"/>
  <c r="AF19" i="12" s="1"/>
  <c r="AB15" i="12"/>
  <c r="AC15" i="12" s="1"/>
  <c r="AD15" i="12" s="1"/>
  <c r="AE15" i="12" s="1"/>
  <c r="AF15" i="12" s="1"/>
  <c r="AB11" i="12"/>
  <c r="AC11" i="12" s="1"/>
  <c r="AD11" i="12" s="1"/>
  <c r="AE11" i="12" s="1"/>
  <c r="AF11" i="12" s="1"/>
  <c r="AB7" i="12"/>
  <c r="AC7" i="12" s="1"/>
  <c r="AD7" i="12" s="1"/>
  <c r="AE7" i="12" s="1"/>
  <c r="AF7" i="12" s="1"/>
  <c r="AB3" i="12"/>
  <c r="AC3" i="12" s="1"/>
  <c r="AD3" i="12" s="1"/>
  <c r="AE3" i="12" s="1"/>
  <c r="AF3" i="12" s="1"/>
  <c r="H71" i="12"/>
  <c r="I71" i="12" s="1"/>
  <c r="J71" i="12" s="1"/>
  <c r="K71" i="12" s="1"/>
  <c r="L71" i="12" s="1"/>
  <c r="H67" i="12"/>
  <c r="I67" i="12" s="1"/>
  <c r="J67" i="12" s="1"/>
  <c r="K67" i="12" s="1"/>
  <c r="L67" i="12" s="1"/>
  <c r="H63" i="12"/>
  <c r="I63" i="12" s="1"/>
  <c r="J63" i="12" s="1"/>
  <c r="K63" i="12" s="1"/>
  <c r="L63" i="12" s="1"/>
  <c r="H59" i="12"/>
  <c r="I59" i="12" s="1"/>
  <c r="J59" i="12" s="1"/>
  <c r="K59" i="12" s="1"/>
  <c r="L59" i="12" s="1"/>
  <c r="H55" i="12"/>
  <c r="I55" i="12" s="1"/>
  <c r="J55" i="12" s="1"/>
  <c r="K55" i="12" s="1"/>
  <c r="L55" i="12" s="1"/>
  <c r="H51" i="12"/>
  <c r="I51" i="12" s="1"/>
  <c r="J51" i="12" s="1"/>
  <c r="K51" i="12" s="1"/>
  <c r="L51" i="12" s="1"/>
  <c r="H47" i="12"/>
  <c r="I47" i="12" s="1"/>
  <c r="J47" i="12" s="1"/>
  <c r="K47" i="12" s="1"/>
  <c r="L47" i="12" s="1"/>
  <c r="H43" i="12"/>
  <c r="I43" i="12" s="1"/>
  <c r="J43" i="12" s="1"/>
  <c r="K43" i="12" s="1"/>
  <c r="L43" i="12" s="1"/>
  <c r="H39" i="12"/>
  <c r="I39" i="12" s="1"/>
  <c r="J39" i="12" s="1"/>
  <c r="K39" i="12" s="1"/>
  <c r="L39" i="12" s="1"/>
  <c r="H35" i="12"/>
  <c r="I35" i="12" s="1"/>
  <c r="J35" i="12" s="1"/>
  <c r="K35" i="12" s="1"/>
  <c r="L35" i="12" s="1"/>
  <c r="H31" i="12"/>
  <c r="I31" i="12" s="1"/>
  <c r="J31" i="12" s="1"/>
  <c r="K31" i="12" s="1"/>
  <c r="L31" i="12" s="1"/>
  <c r="H27" i="12"/>
  <c r="I27" i="12" s="1"/>
  <c r="J27" i="12" s="1"/>
  <c r="K27" i="12" s="1"/>
  <c r="L27" i="12" s="1"/>
  <c r="H23" i="12"/>
  <c r="I23" i="12" s="1"/>
  <c r="J23" i="12" s="1"/>
  <c r="K23" i="12" s="1"/>
  <c r="L23" i="12" s="1"/>
  <c r="H19" i="12"/>
  <c r="I19" i="12" s="1"/>
  <c r="J19" i="12" s="1"/>
  <c r="K19" i="12" s="1"/>
  <c r="L19" i="12" s="1"/>
  <c r="H15" i="12"/>
  <c r="I15" i="12" s="1"/>
  <c r="J15" i="12" s="1"/>
  <c r="K15" i="12" s="1"/>
  <c r="L15" i="12" s="1"/>
  <c r="H11" i="12"/>
  <c r="I11" i="12" s="1"/>
  <c r="J11" i="12" s="1"/>
  <c r="K11" i="12" s="1"/>
  <c r="L11" i="12" s="1"/>
  <c r="H7" i="12"/>
  <c r="I7" i="12" s="1"/>
  <c r="J7" i="12" s="1"/>
  <c r="K7" i="12" s="1"/>
  <c r="L7" i="12" s="1"/>
  <c r="H3" i="12"/>
  <c r="I3" i="12" s="1"/>
  <c r="J3" i="12" s="1"/>
  <c r="K3" i="12" s="1"/>
  <c r="L3" i="12" s="1"/>
  <c r="W67" i="11"/>
  <c r="X67" i="11" s="1"/>
  <c r="Y67" i="11" s="1"/>
  <c r="Z67" i="11" s="1"/>
  <c r="AA67" i="11" s="1"/>
  <c r="W70" i="11"/>
  <c r="X70" i="11" s="1"/>
  <c r="Y70" i="11" s="1"/>
  <c r="Z70" i="11" s="1"/>
  <c r="AA70" i="11" s="1"/>
  <c r="W61" i="11"/>
  <c r="X61" i="11" s="1"/>
  <c r="Y61" i="11" s="1"/>
  <c r="Z61" i="11" s="1"/>
  <c r="AA61" i="11" s="1"/>
  <c r="W60" i="11"/>
  <c r="X60" i="11" s="1"/>
  <c r="Y60" i="11" s="1"/>
  <c r="Z60" i="11" s="1"/>
  <c r="AA60" i="11" s="1"/>
  <c r="W50" i="11"/>
  <c r="X50" i="11" s="1"/>
  <c r="Y50" i="11" s="1"/>
  <c r="Z50" i="11" s="1"/>
  <c r="AA50" i="11" s="1"/>
  <c r="W46" i="11"/>
  <c r="X46" i="11" s="1"/>
  <c r="Y46" i="11" s="1"/>
  <c r="Z46" i="11" s="1"/>
  <c r="AA46" i="11" s="1"/>
  <c r="W42" i="11"/>
  <c r="X42" i="11" s="1"/>
  <c r="Y42" i="11" s="1"/>
  <c r="Z42" i="11" s="1"/>
  <c r="AA42" i="11" s="1"/>
  <c r="W38" i="11"/>
  <c r="X38" i="11" s="1"/>
  <c r="Y38" i="11" s="1"/>
  <c r="Z38" i="11" s="1"/>
  <c r="AA38" i="11" s="1"/>
  <c r="W52" i="11"/>
  <c r="X52" i="11" s="1"/>
  <c r="Y52" i="11" s="1"/>
  <c r="Z52" i="11" s="1"/>
  <c r="AA52" i="11" s="1"/>
  <c r="W31" i="11"/>
  <c r="X31" i="11" s="1"/>
  <c r="Y31" i="11" s="1"/>
  <c r="Z31" i="11" s="1"/>
  <c r="AA31" i="11" s="1"/>
  <c r="W27" i="11"/>
  <c r="X27" i="11" s="1"/>
  <c r="Y27" i="11" s="1"/>
  <c r="Z27" i="11" s="1"/>
  <c r="AA27" i="11" s="1"/>
  <c r="W23" i="11"/>
  <c r="X23" i="11" s="1"/>
  <c r="Y23" i="11" s="1"/>
  <c r="Z23" i="11" s="1"/>
  <c r="AA23" i="11" s="1"/>
  <c r="W34" i="11"/>
  <c r="X34" i="11" s="1"/>
  <c r="Y34" i="11" s="1"/>
  <c r="Z34" i="11" s="1"/>
  <c r="AA34" i="11" s="1"/>
  <c r="W9" i="11"/>
  <c r="X9" i="11" s="1"/>
  <c r="Y9" i="11" s="1"/>
  <c r="Z9" i="11" s="1"/>
  <c r="AA9" i="11" s="1"/>
  <c r="W5" i="11"/>
  <c r="X5" i="11" s="1"/>
  <c r="Y5" i="11" s="1"/>
  <c r="Z5" i="11" s="1"/>
  <c r="AA5" i="11" s="1"/>
  <c r="W17" i="11"/>
  <c r="X17" i="11" s="1"/>
  <c r="Y17" i="11" s="1"/>
  <c r="Z17" i="11" s="1"/>
  <c r="AA17" i="11" s="1"/>
  <c r="W14" i="11"/>
  <c r="X14" i="11" s="1"/>
  <c r="Y14" i="11" s="1"/>
  <c r="Z14" i="11" s="1"/>
  <c r="AA14" i="11" s="1"/>
  <c r="W19" i="11"/>
  <c r="X19" i="11" s="1"/>
  <c r="Y19" i="11" s="1"/>
  <c r="Z19" i="11" s="1"/>
  <c r="AA19" i="11" s="1"/>
  <c r="H15" i="24"/>
  <c r="H31" i="24"/>
  <c r="H47" i="24"/>
  <c r="H63" i="24"/>
  <c r="M7" i="24"/>
  <c r="M23" i="24"/>
  <c r="M39" i="24"/>
  <c r="M55" i="24"/>
  <c r="M71" i="24"/>
  <c r="R15" i="24"/>
  <c r="R31" i="24"/>
  <c r="R47" i="24"/>
  <c r="R63" i="24"/>
  <c r="W7" i="24"/>
  <c r="W23" i="24"/>
  <c r="W39" i="24"/>
  <c r="W55" i="24"/>
  <c r="W71" i="24"/>
  <c r="AB15" i="24"/>
  <c r="AB31" i="24"/>
  <c r="AB47" i="24"/>
  <c r="AB63" i="24"/>
  <c r="AG7" i="24"/>
  <c r="AG23" i="24"/>
  <c r="AG39" i="24"/>
  <c r="AG55" i="24"/>
  <c r="AG71" i="24"/>
  <c r="AL15" i="24"/>
  <c r="AL31" i="24"/>
  <c r="AL47" i="24"/>
  <c r="AL63" i="24"/>
  <c r="H71" i="6"/>
  <c r="H63" i="6"/>
  <c r="H72" i="6"/>
  <c r="H64" i="6"/>
  <c r="H57" i="6"/>
  <c r="H53" i="6"/>
  <c r="H49" i="6"/>
  <c r="H45" i="6"/>
  <c r="H41" i="6"/>
  <c r="H37" i="6"/>
  <c r="H32" i="6"/>
  <c r="H4" i="18"/>
  <c r="I4" i="18" s="1"/>
  <c r="J4" i="18" s="1"/>
  <c r="K4" i="18" s="1"/>
  <c r="L4" i="18" s="1"/>
  <c r="AG66" i="15"/>
  <c r="AH66" i="15" s="1"/>
  <c r="AI66" i="15" s="1"/>
  <c r="AJ66" i="15" s="1"/>
  <c r="AK66" i="15" s="1"/>
  <c r="AG49" i="15"/>
  <c r="AH49" i="15" s="1"/>
  <c r="AI49" i="15" s="1"/>
  <c r="AJ49" i="15" s="1"/>
  <c r="AK49" i="15" s="1"/>
  <c r="AG41" i="15"/>
  <c r="AH41" i="15" s="1"/>
  <c r="AI41" i="15" s="1"/>
  <c r="AJ41" i="15" s="1"/>
  <c r="AK41" i="15" s="1"/>
  <c r="AG60" i="15"/>
  <c r="AH60" i="15" s="1"/>
  <c r="AI60" i="15" s="1"/>
  <c r="AJ60" i="15" s="1"/>
  <c r="AK60" i="15" s="1"/>
  <c r="AG45" i="15"/>
  <c r="AH45" i="15" s="1"/>
  <c r="AI45" i="15" s="1"/>
  <c r="AJ45" i="15" s="1"/>
  <c r="AK45" i="15" s="1"/>
  <c r="AG29" i="15"/>
  <c r="AH29" i="15" s="1"/>
  <c r="AI29" i="15" s="1"/>
  <c r="AJ29" i="15" s="1"/>
  <c r="AK29" i="15" s="1"/>
  <c r="AG24" i="15"/>
  <c r="AH24" i="15" s="1"/>
  <c r="AI24" i="15" s="1"/>
  <c r="AJ24" i="15" s="1"/>
  <c r="AK24" i="15" s="1"/>
  <c r="AG14" i="15"/>
  <c r="AH14" i="15" s="1"/>
  <c r="AI14" i="15" s="1"/>
  <c r="AJ14" i="15" s="1"/>
  <c r="AK14" i="15" s="1"/>
  <c r="AG6" i="15"/>
  <c r="AH6" i="15" s="1"/>
  <c r="AI6" i="15" s="1"/>
  <c r="AJ6" i="15" s="1"/>
  <c r="AK6" i="15" s="1"/>
  <c r="AG69" i="15"/>
  <c r="AH69" i="15" s="1"/>
  <c r="AI69" i="15" s="1"/>
  <c r="AJ69" i="15" s="1"/>
  <c r="AK69" i="15" s="1"/>
  <c r="AG62" i="15"/>
  <c r="AH62" i="15" s="1"/>
  <c r="AI62" i="15" s="1"/>
  <c r="AJ62" i="15" s="1"/>
  <c r="AK62" i="15" s="1"/>
  <c r="AG56" i="15"/>
  <c r="AH56" i="15" s="1"/>
  <c r="AI56" i="15" s="1"/>
  <c r="AJ56" i="15" s="1"/>
  <c r="AK56" i="15" s="1"/>
  <c r="AG32" i="15"/>
  <c r="AH32" i="15" s="1"/>
  <c r="AI32" i="15" s="1"/>
  <c r="AJ32" i="15" s="1"/>
  <c r="AK32" i="15" s="1"/>
  <c r="AG46" i="15"/>
  <c r="AH46" i="15" s="1"/>
  <c r="AI46" i="15" s="1"/>
  <c r="AJ46" i="15" s="1"/>
  <c r="AK46" i="15" s="1"/>
  <c r="AG23" i="15"/>
  <c r="AH23" i="15" s="1"/>
  <c r="AI23" i="15" s="1"/>
  <c r="AJ23" i="15" s="1"/>
  <c r="AK23" i="15" s="1"/>
  <c r="AG16" i="15"/>
  <c r="AH16" i="15" s="1"/>
  <c r="AI16" i="15" s="1"/>
  <c r="AJ16" i="15" s="1"/>
  <c r="AK16" i="15" s="1"/>
  <c r="AG9" i="15"/>
  <c r="AH9" i="15" s="1"/>
  <c r="AI9" i="15" s="1"/>
  <c r="AJ9" i="15" s="1"/>
  <c r="AK9" i="15" s="1"/>
  <c r="M61" i="15"/>
  <c r="N61" i="15" s="1"/>
  <c r="O61" i="15" s="1"/>
  <c r="P61" i="15" s="1"/>
  <c r="Q61" i="15" s="1"/>
  <c r="M51" i="15"/>
  <c r="N51" i="15" s="1"/>
  <c r="O51" i="15" s="1"/>
  <c r="P51" i="15" s="1"/>
  <c r="Q51" i="15" s="1"/>
  <c r="M26" i="15"/>
  <c r="N26" i="15" s="1"/>
  <c r="O26" i="15" s="1"/>
  <c r="P26" i="15" s="1"/>
  <c r="Q26" i="15" s="1"/>
  <c r="M15" i="15"/>
  <c r="N15" i="15" s="1"/>
  <c r="O15" i="15" s="1"/>
  <c r="P15" i="15" s="1"/>
  <c r="Q15" i="15" s="1"/>
  <c r="M7" i="15"/>
  <c r="N7" i="15" s="1"/>
  <c r="O7" i="15" s="1"/>
  <c r="P7" i="15" s="1"/>
  <c r="Q7" i="15" s="1"/>
  <c r="M71" i="15"/>
  <c r="N71" i="15" s="1"/>
  <c r="O71" i="15" s="1"/>
  <c r="P71" i="15" s="1"/>
  <c r="Q71" i="15" s="1"/>
  <c r="M63" i="15"/>
  <c r="N63" i="15" s="1"/>
  <c r="O63" i="15" s="1"/>
  <c r="P63" i="15" s="1"/>
  <c r="Q63" i="15" s="1"/>
  <c r="M48" i="15"/>
  <c r="N48" i="15" s="1"/>
  <c r="O48" i="15" s="1"/>
  <c r="P48" i="15" s="1"/>
  <c r="Q48" i="15" s="1"/>
  <c r="M54" i="15"/>
  <c r="N54" i="15" s="1"/>
  <c r="O54" i="15" s="1"/>
  <c r="P54" i="15" s="1"/>
  <c r="Q54" i="15" s="1"/>
  <c r="M35" i="15"/>
  <c r="N35" i="15" s="1"/>
  <c r="O35" i="15" s="1"/>
  <c r="P35" i="15" s="1"/>
  <c r="Q35" i="15" s="1"/>
  <c r="M23" i="15"/>
  <c r="N23" i="15" s="1"/>
  <c r="O23" i="15" s="1"/>
  <c r="P23" i="15" s="1"/>
  <c r="Q23" i="15" s="1"/>
  <c r="M17" i="15"/>
  <c r="N17" i="15" s="1"/>
  <c r="O17" i="15" s="1"/>
  <c r="P17" i="15" s="1"/>
  <c r="Q17" i="15" s="1"/>
  <c r="M10" i="15"/>
  <c r="N10" i="15" s="1"/>
  <c r="O10" i="15" s="1"/>
  <c r="P10" i="15" s="1"/>
  <c r="Q10" i="15" s="1"/>
  <c r="M74" i="15"/>
  <c r="N74" i="15" s="1"/>
  <c r="O74" i="15" s="1"/>
  <c r="P74" i="15" s="1"/>
  <c r="Q74" i="15" s="1"/>
  <c r="M66" i="15"/>
  <c r="N66" i="15" s="1"/>
  <c r="O66" i="15" s="1"/>
  <c r="P66" i="15" s="1"/>
  <c r="Q66" i="15" s="1"/>
  <c r="M57" i="15"/>
  <c r="N57" i="15" s="1"/>
  <c r="O57" i="15" s="1"/>
  <c r="P57" i="15" s="1"/>
  <c r="Q57" i="15" s="1"/>
  <c r="M43" i="15"/>
  <c r="N43" i="15" s="1"/>
  <c r="O43" i="15" s="1"/>
  <c r="P43" i="15" s="1"/>
  <c r="Q43" i="15" s="1"/>
  <c r="M39" i="15"/>
  <c r="N39" i="15" s="1"/>
  <c r="O39" i="15" s="1"/>
  <c r="P39" i="15" s="1"/>
  <c r="Q39" i="15" s="1"/>
  <c r="AG74" i="13"/>
  <c r="AH74" i="13" s="1"/>
  <c r="AI74" i="13" s="1"/>
  <c r="AJ74" i="13" s="1"/>
  <c r="AK74" i="13" s="1"/>
  <c r="AG70" i="13"/>
  <c r="AH70" i="13" s="1"/>
  <c r="AI70" i="13" s="1"/>
  <c r="AJ70" i="13" s="1"/>
  <c r="AK70" i="13" s="1"/>
  <c r="AG66" i="13"/>
  <c r="AH66" i="13" s="1"/>
  <c r="AI66" i="13" s="1"/>
  <c r="AJ66" i="13" s="1"/>
  <c r="AK66" i="13" s="1"/>
  <c r="AG62" i="13"/>
  <c r="AH62" i="13" s="1"/>
  <c r="AI62" i="13" s="1"/>
  <c r="AJ62" i="13" s="1"/>
  <c r="AK62" i="13" s="1"/>
  <c r="AG58" i="13"/>
  <c r="AH58" i="13" s="1"/>
  <c r="AI58" i="13" s="1"/>
  <c r="AJ58" i="13" s="1"/>
  <c r="AK58" i="13" s="1"/>
  <c r="AG54" i="13"/>
  <c r="AH54" i="13" s="1"/>
  <c r="AI54" i="13" s="1"/>
  <c r="AJ54" i="13" s="1"/>
  <c r="AK54" i="13" s="1"/>
  <c r="AG50" i="13"/>
  <c r="AH50" i="13" s="1"/>
  <c r="AI50" i="13" s="1"/>
  <c r="AJ50" i="13" s="1"/>
  <c r="AK50" i="13" s="1"/>
  <c r="AG46" i="13"/>
  <c r="AH46" i="13" s="1"/>
  <c r="AI46" i="13" s="1"/>
  <c r="AJ46" i="13" s="1"/>
  <c r="AK46" i="13" s="1"/>
  <c r="AG42" i="13"/>
  <c r="AH42" i="13" s="1"/>
  <c r="AI42" i="13" s="1"/>
  <c r="AJ42" i="13" s="1"/>
  <c r="AK42" i="13" s="1"/>
  <c r="AG38" i="13"/>
  <c r="AH38" i="13" s="1"/>
  <c r="AI38" i="13" s="1"/>
  <c r="AJ38" i="13" s="1"/>
  <c r="AK38" i="13" s="1"/>
  <c r="AG34" i="13"/>
  <c r="AH34" i="13" s="1"/>
  <c r="AI34" i="13" s="1"/>
  <c r="AJ34" i="13" s="1"/>
  <c r="AK34" i="13" s="1"/>
  <c r="AG30" i="13"/>
  <c r="AH30" i="13" s="1"/>
  <c r="AI30" i="13" s="1"/>
  <c r="AJ30" i="13" s="1"/>
  <c r="AK30" i="13" s="1"/>
  <c r="AG26" i="13"/>
  <c r="AH26" i="13" s="1"/>
  <c r="AI26" i="13" s="1"/>
  <c r="AJ26" i="13" s="1"/>
  <c r="AK26" i="13" s="1"/>
  <c r="AG22" i="13"/>
  <c r="AH22" i="13" s="1"/>
  <c r="AI22" i="13" s="1"/>
  <c r="AJ22" i="13" s="1"/>
  <c r="AK22" i="13" s="1"/>
  <c r="AG18" i="13"/>
  <c r="AH18" i="13" s="1"/>
  <c r="AI18" i="13" s="1"/>
  <c r="AJ18" i="13" s="1"/>
  <c r="AK18" i="13" s="1"/>
  <c r="AG14" i="13"/>
  <c r="AH14" i="13" s="1"/>
  <c r="AI14" i="13" s="1"/>
  <c r="AJ14" i="13" s="1"/>
  <c r="AK14" i="13" s="1"/>
  <c r="AG10" i="13"/>
  <c r="AH10" i="13" s="1"/>
  <c r="AI10" i="13" s="1"/>
  <c r="AJ10" i="13" s="1"/>
  <c r="AK10" i="13" s="1"/>
  <c r="AG6" i="13"/>
  <c r="AH6" i="13" s="1"/>
  <c r="AI6" i="13" s="1"/>
  <c r="AJ6" i="13" s="1"/>
  <c r="AK6" i="13" s="1"/>
  <c r="M74" i="13"/>
  <c r="N74" i="13" s="1"/>
  <c r="O74" i="13" s="1"/>
  <c r="P74" i="13" s="1"/>
  <c r="Q74" i="13" s="1"/>
  <c r="M70" i="13"/>
  <c r="N70" i="13" s="1"/>
  <c r="O70" i="13" s="1"/>
  <c r="P70" i="13" s="1"/>
  <c r="Q70" i="13" s="1"/>
  <c r="M66" i="13"/>
  <c r="N66" i="13" s="1"/>
  <c r="O66" i="13" s="1"/>
  <c r="P66" i="13" s="1"/>
  <c r="Q66" i="13" s="1"/>
  <c r="M62" i="13"/>
  <c r="N62" i="13" s="1"/>
  <c r="O62" i="13" s="1"/>
  <c r="P62" i="13" s="1"/>
  <c r="Q62" i="13" s="1"/>
  <c r="M58" i="13"/>
  <c r="N58" i="13" s="1"/>
  <c r="O58" i="13" s="1"/>
  <c r="P58" i="13" s="1"/>
  <c r="Q58" i="13" s="1"/>
  <c r="M54" i="13"/>
  <c r="N54" i="13" s="1"/>
  <c r="O54" i="13" s="1"/>
  <c r="P54" i="13" s="1"/>
  <c r="Q54" i="13" s="1"/>
  <c r="M50" i="13"/>
  <c r="N50" i="13" s="1"/>
  <c r="O50" i="13" s="1"/>
  <c r="P50" i="13" s="1"/>
  <c r="Q50" i="13" s="1"/>
  <c r="M46" i="13"/>
  <c r="N46" i="13" s="1"/>
  <c r="O46" i="13" s="1"/>
  <c r="P46" i="13" s="1"/>
  <c r="Q46" i="13" s="1"/>
  <c r="M42" i="13"/>
  <c r="N42" i="13" s="1"/>
  <c r="O42" i="13" s="1"/>
  <c r="P42" i="13" s="1"/>
  <c r="Q42" i="13" s="1"/>
  <c r="M38" i="13"/>
  <c r="N38" i="13" s="1"/>
  <c r="O38" i="13" s="1"/>
  <c r="P38" i="13" s="1"/>
  <c r="Q38" i="13" s="1"/>
  <c r="M34" i="13"/>
  <c r="N34" i="13" s="1"/>
  <c r="O34" i="13" s="1"/>
  <c r="P34" i="13" s="1"/>
  <c r="Q34" i="13" s="1"/>
  <c r="M30" i="13"/>
  <c r="N30" i="13" s="1"/>
  <c r="O30" i="13" s="1"/>
  <c r="P30" i="13" s="1"/>
  <c r="Q30" i="13" s="1"/>
  <c r="M26" i="13"/>
  <c r="N26" i="13" s="1"/>
  <c r="O26" i="13" s="1"/>
  <c r="P26" i="13" s="1"/>
  <c r="Q26" i="13" s="1"/>
  <c r="M22" i="13"/>
  <c r="N22" i="13" s="1"/>
  <c r="O22" i="13" s="1"/>
  <c r="P22" i="13" s="1"/>
  <c r="Q22" i="13" s="1"/>
  <c r="M18" i="13"/>
  <c r="N18" i="13" s="1"/>
  <c r="O18" i="13" s="1"/>
  <c r="P18" i="13" s="1"/>
  <c r="Q18" i="13" s="1"/>
  <c r="M14" i="13"/>
  <c r="N14" i="13" s="1"/>
  <c r="O14" i="13" s="1"/>
  <c r="P14" i="13" s="1"/>
  <c r="Q14" i="13" s="1"/>
  <c r="M10" i="13"/>
  <c r="N10" i="13" s="1"/>
  <c r="O10" i="13" s="1"/>
  <c r="P10" i="13" s="1"/>
  <c r="Q10" i="13" s="1"/>
  <c r="M6" i="13"/>
  <c r="N6" i="13" s="1"/>
  <c r="O6" i="13" s="1"/>
  <c r="P6" i="13" s="1"/>
  <c r="Q6" i="13" s="1"/>
  <c r="AB74" i="12"/>
  <c r="AC74" i="12" s="1"/>
  <c r="AD74" i="12" s="1"/>
  <c r="AE74" i="12" s="1"/>
  <c r="AF74" i="12" s="1"/>
  <c r="AB70" i="12"/>
  <c r="AC70" i="12" s="1"/>
  <c r="AD70" i="12" s="1"/>
  <c r="AE70" i="12" s="1"/>
  <c r="AF70" i="12" s="1"/>
  <c r="AB66" i="12"/>
  <c r="AC66" i="12" s="1"/>
  <c r="AD66" i="12" s="1"/>
  <c r="AE66" i="12" s="1"/>
  <c r="AF66" i="12" s="1"/>
  <c r="AB62" i="12"/>
  <c r="AC62" i="12" s="1"/>
  <c r="AD62" i="12" s="1"/>
  <c r="AE62" i="12" s="1"/>
  <c r="AF62" i="12" s="1"/>
  <c r="AB58" i="12"/>
  <c r="AC58" i="12" s="1"/>
  <c r="AD58" i="12" s="1"/>
  <c r="AE58" i="12" s="1"/>
  <c r="AF58" i="12" s="1"/>
  <c r="AB54" i="12"/>
  <c r="AC54" i="12" s="1"/>
  <c r="AD54" i="12" s="1"/>
  <c r="AE54" i="12" s="1"/>
  <c r="AF54" i="12" s="1"/>
  <c r="AB50" i="12"/>
  <c r="AC50" i="12" s="1"/>
  <c r="AD50" i="12" s="1"/>
  <c r="AE50" i="12" s="1"/>
  <c r="AF50" i="12" s="1"/>
  <c r="AB46" i="12"/>
  <c r="AC46" i="12" s="1"/>
  <c r="AD46" i="12" s="1"/>
  <c r="AE46" i="12" s="1"/>
  <c r="AF46" i="12" s="1"/>
  <c r="AB42" i="12"/>
  <c r="AC42" i="12" s="1"/>
  <c r="AD42" i="12" s="1"/>
  <c r="AE42" i="12" s="1"/>
  <c r="AF42" i="12" s="1"/>
  <c r="AB38" i="12"/>
  <c r="AC38" i="12" s="1"/>
  <c r="AD38" i="12" s="1"/>
  <c r="AE38" i="12" s="1"/>
  <c r="AF38" i="12" s="1"/>
  <c r="AB34" i="12"/>
  <c r="AC34" i="12" s="1"/>
  <c r="AD34" i="12" s="1"/>
  <c r="AE34" i="12" s="1"/>
  <c r="AF34" i="12" s="1"/>
  <c r="AB30" i="12"/>
  <c r="AC30" i="12" s="1"/>
  <c r="AD30" i="12" s="1"/>
  <c r="AE30" i="12" s="1"/>
  <c r="AF30" i="12" s="1"/>
  <c r="AB26" i="12"/>
  <c r="AC26" i="12" s="1"/>
  <c r="AD26" i="12" s="1"/>
  <c r="AE26" i="12" s="1"/>
  <c r="AF26" i="12" s="1"/>
  <c r="AB22" i="12"/>
  <c r="AC22" i="12" s="1"/>
  <c r="AD22" i="12" s="1"/>
  <c r="AE22" i="12" s="1"/>
  <c r="AF22" i="12" s="1"/>
  <c r="AB18" i="12"/>
  <c r="AC18" i="12" s="1"/>
  <c r="AD18" i="12" s="1"/>
  <c r="AE18" i="12" s="1"/>
  <c r="AF18" i="12" s="1"/>
  <c r="AB14" i="12"/>
  <c r="AC14" i="12" s="1"/>
  <c r="AD14" i="12" s="1"/>
  <c r="AE14" i="12" s="1"/>
  <c r="AF14" i="12" s="1"/>
  <c r="AB10" i="12"/>
  <c r="AC10" i="12" s="1"/>
  <c r="AD10" i="12" s="1"/>
  <c r="AE10" i="12" s="1"/>
  <c r="AF10" i="12" s="1"/>
  <c r="AB6" i="12"/>
  <c r="AC6" i="12" s="1"/>
  <c r="AD6" i="12" s="1"/>
  <c r="AE6" i="12" s="1"/>
  <c r="AF6" i="12" s="1"/>
  <c r="H74" i="12"/>
  <c r="I74" i="12" s="1"/>
  <c r="J74" i="12" s="1"/>
  <c r="K74" i="12" s="1"/>
  <c r="L74" i="12" s="1"/>
  <c r="H70" i="12"/>
  <c r="I70" i="12" s="1"/>
  <c r="J70" i="12" s="1"/>
  <c r="K70" i="12" s="1"/>
  <c r="L70" i="12" s="1"/>
  <c r="H66" i="12"/>
  <c r="I66" i="12" s="1"/>
  <c r="J66" i="12" s="1"/>
  <c r="K66" i="12" s="1"/>
  <c r="L66" i="12" s="1"/>
  <c r="H62" i="12"/>
  <c r="I62" i="12" s="1"/>
  <c r="J62" i="12" s="1"/>
  <c r="K62" i="12" s="1"/>
  <c r="L62" i="12" s="1"/>
  <c r="H58" i="12"/>
  <c r="I58" i="12" s="1"/>
  <c r="J58" i="12" s="1"/>
  <c r="K58" i="12" s="1"/>
  <c r="L58" i="12" s="1"/>
  <c r="H54" i="12"/>
  <c r="I54" i="12" s="1"/>
  <c r="J54" i="12" s="1"/>
  <c r="K54" i="12" s="1"/>
  <c r="L54" i="12" s="1"/>
  <c r="H50" i="12"/>
  <c r="I50" i="12" s="1"/>
  <c r="J50" i="12" s="1"/>
  <c r="K50" i="12" s="1"/>
  <c r="L50" i="12" s="1"/>
  <c r="H46" i="12"/>
  <c r="I46" i="12" s="1"/>
  <c r="J46" i="12" s="1"/>
  <c r="K46" i="12" s="1"/>
  <c r="L46" i="12" s="1"/>
  <c r="H42" i="12"/>
  <c r="I42" i="12" s="1"/>
  <c r="J42" i="12" s="1"/>
  <c r="K42" i="12" s="1"/>
  <c r="L42" i="12" s="1"/>
  <c r="H38" i="12"/>
  <c r="I38" i="12" s="1"/>
  <c r="J38" i="12" s="1"/>
  <c r="K38" i="12" s="1"/>
  <c r="L38" i="12" s="1"/>
  <c r="H34" i="12"/>
  <c r="I34" i="12" s="1"/>
  <c r="J34" i="12" s="1"/>
  <c r="K34" i="12" s="1"/>
  <c r="L34" i="12" s="1"/>
  <c r="H30" i="12"/>
  <c r="I30" i="12" s="1"/>
  <c r="J30" i="12" s="1"/>
  <c r="K30" i="12" s="1"/>
  <c r="L30" i="12" s="1"/>
  <c r="H26" i="12"/>
  <c r="I26" i="12" s="1"/>
  <c r="J26" i="12" s="1"/>
  <c r="K26" i="12" s="1"/>
  <c r="L26" i="12" s="1"/>
  <c r="H22" i="12"/>
  <c r="I22" i="12" s="1"/>
  <c r="J22" i="12" s="1"/>
  <c r="K22" i="12" s="1"/>
  <c r="L22" i="12" s="1"/>
  <c r="H18" i="12"/>
  <c r="I18" i="12" s="1"/>
  <c r="J18" i="12" s="1"/>
  <c r="K18" i="12" s="1"/>
  <c r="L18" i="12" s="1"/>
  <c r="H14" i="12"/>
  <c r="I14" i="12" s="1"/>
  <c r="J14" i="12" s="1"/>
  <c r="K14" i="12" s="1"/>
  <c r="L14" i="12" s="1"/>
  <c r="H10" i="12"/>
  <c r="I10" i="12" s="1"/>
  <c r="J10" i="12" s="1"/>
  <c r="K10" i="12" s="1"/>
  <c r="L10" i="12" s="1"/>
  <c r="H6" i="12"/>
  <c r="I6" i="12" s="1"/>
  <c r="J6" i="12" s="1"/>
  <c r="K6" i="12" s="1"/>
  <c r="L6" i="12" s="1"/>
  <c r="W73" i="11"/>
  <c r="X73" i="11" s="1"/>
  <c r="Y73" i="11" s="1"/>
  <c r="Z73" i="11" s="1"/>
  <c r="AA73" i="11" s="1"/>
  <c r="W68" i="11"/>
  <c r="X68" i="11" s="1"/>
  <c r="Y68" i="11" s="1"/>
  <c r="Z68" i="11" s="1"/>
  <c r="AA68" i="11" s="1"/>
  <c r="W63" i="11"/>
  <c r="X63" i="11" s="1"/>
  <c r="Y63" i="11" s="1"/>
  <c r="Z63" i="11" s="1"/>
  <c r="AA63" i="11" s="1"/>
  <c r="W57" i="11"/>
  <c r="X57" i="11" s="1"/>
  <c r="Y57" i="11" s="1"/>
  <c r="Z57" i="11" s="1"/>
  <c r="AA57" i="11" s="1"/>
  <c r="W54" i="11"/>
  <c r="X54" i="11" s="1"/>
  <c r="Y54" i="11" s="1"/>
  <c r="Z54" i="11" s="1"/>
  <c r="AA54" i="11" s="1"/>
  <c r="W49" i="11"/>
  <c r="X49" i="11" s="1"/>
  <c r="Y49" i="11" s="1"/>
  <c r="Z49" i="11" s="1"/>
  <c r="AA49" i="11" s="1"/>
  <c r="W45" i="11"/>
  <c r="X45" i="11" s="1"/>
  <c r="Y45" i="11" s="1"/>
  <c r="Z45" i="11" s="1"/>
  <c r="AA45" i="11" s="1"/>
  <c r="W41" i="11"/>
  <c r="X41" i="11" s="1"/>
  <c r="Y41" i="11" s="1"/>
  <c r="Z41" i="11" s="1"/>
  <c r="AA41" i="11" s="1"/>
  <c r="W37" i="11"/>
  <c r="X37" i="11" s="1"/>
  <c r="Y37" i="11" s="1"/>
  <c r="Z37" i="11" s="1"/>
  <c r="AA37" i="11" s="1"/>
  <c r="W51" i="11"/>
  <c r="X51" i="11" s="1"/>
  <c r="Y51" i="11" s="1"/>
  <c r="Z51" i="11" s="1"/>
  <c r="AA51" i="11" s="1"/>
  <c r="W30" i="11"/>
  <c r="X30" i="11" s="1"/>
  <c r="Y30" i="11" s="1"/>
  <c r="Z30" i="11" s="1"/>
  <c r="AA30" i="11" s="1"/>
  <c r="W26" i="11"/>
  <c r="X26" i="11" s="1"/>
  <c r="Y26" i="11" s="1"/>
  <c r="Z26" i="11" s="1"/>
  <c r="AA26" i="11" s="1"/>
  <c r="W56" i="11"/>
  <c r="X56" i="11" s="1"/>
  <c r="Y56" i="11" s="1"/>
  <c r="Z56" i="11" s="1"/>
  <c r="AA56" i="11" s="1"/>
  <c r="W20" i="11"/>
  <c r="X20" i="11" s="1"/>
  <c r="Y20" i="11" s="1"/>
  <c r="Z20" i="11" s="1"/>
  <c r="AA20" i="11" s="1"/>
  <c r="W8" i="11"/>
  <c r="X8" i="11" s="1"/>
  <c r="Y8" i="11" s="1"/>
  <c r="Z8" i="11" s="1"/>
  <c r="AA8" i="11" s="1"/>
  <c r="W4" i="11"/>
  <c r="X4" i="11" s="1"/>
  <c r="Y4" i="11" s="1"/>
  <c r="Z4" i="11" s="1"/>
  <c r="AA4" i="11" s="1"/>
  <c r="W13" i="11"/>
  <c r="X13" i="11" s="1"/>
  <c r="Y13" i="11" s="1"/>
  <c r="Z13" i="11" s="1"/>
  <c r="AA13" i="11" s="1"/>
  <c r="W10" i="11"/>
  <c r="X10" i="11" s="1"/>
  <c r="Y10" i="11" s="1"/>
  <c r="Z10" i="11" s="1"/>
  <c r="AA10" i="11" s="1"/>
  <c r="H3" i="24"/>
  <c r="H19" i="24"/>
  <c r="H35" i="24"/>
  <c r="H51" i="24"/>
  <c r="H67" i="24"/>
  <c r="M11" i="24"/>
  <c r="M27" i="24"/>
  <c r="M43" i="24"/>
  <c r="M59" i="24"/>
  <c r="R3" i="24"/>
  <c r="R19" i="24"/>
  <c r="R35" i="24"/>
  <c r="R51" i="24"/>
  <c r="R67" i="24"/>
  <c r="W11" i="24"/>
  <c r="W27" i="24"/>
  <c r="W43" i="24"/>
  <c r="W59" i="24"/>
  <c r="AB3" i="24"/>
  <c r="AB19" i="24"/>
  <c r="AB35" i="24"/>
  <c r="AB51" i="24"/>
  <c r="AB67" i="24"/>
  <c r="AG11" i="24"/>
  <c r="AG27" i="24"/>
  <c r="AG43" i="24"/>
  <c r="AG59" i="24"/>
  <c r="AL3" i="24"/>
  <c r="AL19" i="24"/>
  <c r="AL35" i="24"/>
  <c r="AL51" i="24"/>
  <c r="AL67" i="24"/>
  <c r="H69" i="6"/>
  <c r="H61" i="6"/>
  <c r="H70" i="6"/>
  <c r="H62" i="6"/>
  <c r="H56" i="6"/>
  <c r="H52" i="6"/>
  <c r="H48" i="6"/>
  <c r="H44" i="6"/>
  <c r="H40" i="6"/>
  <c r="H36" i="6"/>
  <c r="H30" i="6"/>
  <c r="H3" i="18"/>
  <c r="I3" i="18" s="1"/>
  <c r="J3" i="18" s="1"/>
  <c r="K3" i="18" s="1"/>
  <c r="L3" i="18" s="1"/>
  <c r="AG64" i="15"/>
  <c r="AH64" i="15" s="1"/>
  <c r="AI64" i="15" s="1"/>
  <c r="AJ64" i="15" s="1"/>
  <c r="AK64" i="15" s="1"/>
  <c r="AG44" i="15"/>
  <c r="AH44" i="15" s="1"/>
  <c r="AI44" i="15" s="1"/>
  <c r="AJ44" i="15" s="1"/>
  <c r="AK44" i="15" s="1"/>
  <c r="AG40" i="15"/>
  <c r="AH40" i="15" s="1"/>
  <c r="AI40" i="15" s="1"/>
  <c r="AJ40" i="15" s="1"/>
  <c r="AK40" i="15" s="1"/>
  <c r="AG57" i="15"/>
  <c r="AH57" i="15" s="1"/>
  <c r="AI57" i="15" s="1"/>
  <c r="AJ57" i="15" s="1"/>
  <c r="AK57" i="15" s="1"/>
  <c r="AG39" i="15"/>
  <c r="AH39" i="15" s="1"/>
  <c r="AI39" i="15" s="1"/>
  <c r="AJ39" i="15" s="1"/>
  <c r="AK39" i="15" s="1"/>
  <c r="AG27" i="15"/>
  <c r="AH27" i="15" s="1"/>
  <c r="AI27" i="15" s="1"/>
  <c r="AJ27" i="15" s="1"/>
  <c r="AK27" i="15" s="1"/>
  <c r="AG20" i="15"/>
  <c r="AH20" i="15" s="1"/>
  <c r="AI20" i="15" s="1"/>
  <c r="AJ20" i="15" s="1"/>
  <c r="AK20" i="15" s="1"/>
  <c r="AG12" i="15"/>
  <c r="AH12" i="15" s="1"/>
  <c r="AI12" i="15" s="1"/>
  <c r="AJ12" i="15" s="1"/>
  <c r="AK12" i="15" s="1"/>
  <c r="AG4" i="15"/>
  <c r="AH4" i="15" s="1"/>
  <c r="AI4" i="15" s="1"/>
  <c r="AJ4" i="15" s="1"/>
  <c r="AK4" i="15" s="1"/>
  <c r="AG67" i="15"/>
  <c r="AH67" i="15" s="1"/>
  <c r="AI67" i="15" s="1"/>
  <c r="AJ67" i="15" s="1"/>
  <c r="AK67" i="15" s="1"/>
  <c r="AG61" i="15"/>
  <c r="AH61" i="15" s="1"/>
  <c r="AI61" i="15" s="1"/>
  <c r="AJ61" i="15" s="1"/>
  <c r="AK61" i="15" s="1"/>
  <c r="AG52" i="15"/>
  <c r="AH52" i="15" s="1"/>
  <c r="AI52" i="15" s="1"/>
  <c r="AJ52" i="15" s="1"/>
  <c r="AK52" i="15" s="1"/>
  <c r="AG53" i="15"/>
  <c r="AH53" i="15" s="1"/>
  <c r="AI53" i="15" s="1"/>
  <c r="AJ53" i="15" s="1"/>
  <c r="AK53" i="15" s="1"/>
  <c r="AG37" i="15"/>
  <c r="AH37" i="15" s="1"/>
  <c r="AI37" i="15" s="1"/>
  <c r="AJ37" i="15" s="1"/>
  <c r="AK37" i="15" s="1"/>
  <c r="AG22" i="15"/>
  <c r="AH22" i="15" s="1"/>
  <c r="AI22" i="15" s="1"/>
  <c r="AJ22" i="15" s="1"/>
  <c r="AK22" i="15" s="1"/>
  <c r="AG15" i="15"/>
  <c r="AH15" i="15" s="1"/>
  <c r="AI15" i="15" s="1"/>
  <c r="AJ15" i="15" s="1"/>
  <c r="AK15" i="15" s="1"/>
  <c r="AG7" i="15"/>
  <c r="AH7" i="15" s="1"/>
  <c r="AI7" i="15" s="1"/>
  <c r="AJ7" i="15" s="1"/>
  <c r="AK7" i="15" s="1"/>
  <c r="M58" i="15"/>
  <c r="N58" i="15" s="1"/>
  <c r="O58" i="15" s="1"/>
  <c r="P58" i="15" s="1"/>
  <c r="Q58" i="15" s="1"/>
  <c r="M36" i="15"/>
  <c r="N36" i="15" s="1"/>
  <c r="O36" i="15" s="1"/>
  <c r="P36" i="15" s="1"/>
  <c r="Q36" i="15" s="1"/>
  <c r="M24" i="15"/>
  <c r="N24" i="15" s="1"/>
  <c r="O24" i="15" s="1"/>
  <c r="P24" i="15" s="1"/>
  <c r="Q24" i="15" s="1"/>
  <c r="M13" i="15"/>
  <c r="N13" i="15" s="1"/>
  <c r="O13" i="15" s="1"/>
  <c r="P13" i="15" s="1"/>
  <c r="Q13" i="15" s="1"/>
  <c r="M5" i="15"/>
  <c r="N5" i="15" s="1"/>
  <c r="O5" i="15" s="1"/>
  <c r="P5" i="15" s="1"/>
  <c r="Q5" i="15" s="1"/>
  <c r="M69" i="15"/>
  <c r="N69" i="15" s="1"/>
  <c r="O69" i="15" s="1"/>
  <c r="P69" i="15" s="1"/>
  <c r="Q69" i="15" s="1"/>
  <c r="M59" i="15"/>
  <c r="N59" i="15" s="1"/>
  <c r="O59" i="15" s="1"/>
  <c r="P59" i="15" s="1"/>
  <c r="Q59" i="15" s="1"/>
  <c r="M47" i="15"/>
  <c r="N47" i="15" s="1"/>
  <c r="O47" i="15" s="1"/>
  <c r="P47" i="15" s="1"/>
  <c r="Q47" i="15" s="1"/>
  <c r="M50" i="15"/>
  <c r="N50" i="15" s="1"/>
  <c r="O50" i="15" s="1"/>
  <c r="P50" i="15" s="1"/>
  <c r="Q50" i="15" s="1"/>
  <c r="M31" i="15"/>
  <c r="N31" i="15" s="1"/>
  <c r="O31" i="15" s="1"/>
  <c r="P31" i="15" s="1"/>
  <c r="Q31" i="15" s="1"/>
  <c r="M22" i="15"/>
  <c r="N22" i="15" s="1"/>
  <c r="O22" i="15" s="1"/>
  <c r="P22" i="15" s="1"/>
  <c r="Q22" i="15" s="1"/>
  <c r="M16" i="15"/>
  <c r="N16" i="15" s="1"/>
  <c r="O16" i="15" s="1"/>
  <c r="P16" i="15" s="1"/>
  <c r="Q16" i="15" s="1"/>
  <c r="M8" i="15"/>
  <c r="N8" i="15" s="1"/>
  <c r="O8" i="15" s="1"/>
  <c r="P8" i="15" s="1"/>
  <c r="Q8" i="15" s="1"/>
  <c r="M72" i="15"/>
  <c r="N72" i="15" s="1"/>
  <c r="O72" i="15" s="1"/>
  <c r="P72" i="15" s="1"/>
  <c r="Q72" i="15" s="1"/>
  <c r="M64" i="15"/>
  <c r="N64" i="15" s="1"/>
  <c r="O64" i="15" s="1"/>
  <c r="P64" i="15" s="1"/>
  <c r="Q64" i="15" s="1"/>
  <c r="M55" i="15"/>
  <c r="N55" i="15" s="1"/>
  <c r="O55" i="15" s="1"/>
  <c r="P55" i="15" s="1"/>
  <c r="Q55" i="15" s="1"/>
  <c r="M42" i="15"/>
  <c r="N42" i="15" s="1"/>
  <c r="O42" i="15" s="1"/>
  <c r="P42" i="15" s="1"/>
  <c r="Q42" i="15" s="1"/>
  <c r="M34" i="15"/>
  <c r="N34" i="15" s="1"/>
  <c r="O34" i="15" s="1"/>
  <c r="P34" i="15" s="1"/>
  <c r="Q34" i="15" s="1"/>
  <c r="AG73" i="13"/>
  <c r="AH73" i="13" s="1"/>
  <c r="AI73" i="13" s="1"/>
  <c r="AJ73" i="13" s="1"/>
  <c r="AK73" i="13" s="1"/>
  <c r="AG69" i="13"/>
  <c r="AH69" i="13" s="1"/>
  <c r="AI69" i="13" s="1"/>
  <c r="AJ69" i="13" s="1"/>
  <c r="AK69" i="13" s="1"/>
  <c r="AG65" i="13"/>
  <c r="AH65" i="13" s="1"/>
  <c r="AI65" i="13" s="1"/>
  <c r="AJ65" i="13" s="1"/>
  <c r="AK65" i="13" s="1"/>
  <c r="AG61" i="13"/>
  <c r="AH61" i="13" s="1"/>
  <c r="AI61" i="13" s="1"/>
  <c r="AJ61" i="13" s="1"/>
  <c r="AK61" i="13" s="1"/>
  <c r="AG57" i="13"/>
  <c r="AH57" i="13" s="1"/>
  <c r="AI57" i="13" s="1"/>
  <c r="AJ57" i="13" s="1"/>
  <c r="AK57" i="13" s="1"/>
  <c r="AG53" i="13"/>
  <c r="AH53" i="13" s="1"/>
  <c r="AI53" i="13" s="1"/>
  <c r="AJ53" i="13" s="1"/>
  <c r="AK53" i="13" s="1"/>
  <c r="AG49" i="13"/>
  <c r="AH49" i="13" s="1"/>
  <c r="AI49" i="13" s="1"/>
  <c r="AJ49" i="13" s="1"/>
  <c r="AK49" i="13" s="1"/>
  <c r="AG45" i="13"/>
  <c r="AH45" i="13" s="1"/>
  <c r="AI45" i="13" s="1"/>
  <c r="AJ45" i="13" s="1"/>
  <c r="AK45" i="13" s="1"/>
  <c r="AG41" i="13"/>
  <c r="AH41" i="13" s="1"/>
  <c r="AI41" i="13" s="1"/>
  <c r="AJ41" i="13" s="1"/>
  <c r="AK41" i="13" s="1"/>
  <c r="AG37" i="13"/>
  <c r="AH37" i="13" s="1"/>
  <c r="AI37" i="13" s="1"/>
  <c r="AJ37" i="13" s="1"/>
  <c r="AK37" i="13" s="1"/>
  <c r="AG33" i="13"/>
  <c r="AH33" i="13" s="1"/>
  <c r="AI33" i="13" s="1"/>
  <c r="AJ33" i="13" s="1"/>
  <c r="AK33" i="13" s="1"/>
  <c r="AG29" i="13"/>
  <c r="AH29" i="13" s="1"/>
  <c r="AI29" i="13" s="1"/>
  <c r="AJ29" i="13" s="1"/>
  <c r="AK29" i="13" s="1"/>
  <c r="AG25" i="13"/>
  <c r="AH25" i="13" s="1"/>
  <c r="AI25" i="13" s="1"/>
  <c r="AJ25" i="13" s="1"/>
  <c r="AK25" i="13" s="1"/>
  <c r="AG21" i="13"/>
  <c r="AH21" i="13" s="1"/>
  <c r="AI21" i="13" s="1"/>
  <c r="AJ21" i="13" s="1"/>
  <c r="AK21" i="13" s="1"/>
  <c r="AG17" i="13"/>
  <c r="AH17" i="13" s="1"/>
  <c r="AI17" i="13" s="1"/>
  <c r="AJ17" i="13" s="1"/>
  <c r="AK17" i="13" s="1"/>
  <c r="AG13" i="13"/>
  <c r="AH13" i="13" s="1"/>
  <c r="AI13" i="13" s="1"/>
  <c r="AJ13" i="13" s="1"/>
  <c r="AK13" i="13" s="1"/>
  <c r="AG9" i="13"/>
  <c r="AH9" i="13" s="1"/>
  <c r="AI9" i="13" s="1"/>
  <c r="AJ9" i="13" s="1"/>
  <c r="AK9" i="13" s="1"/>
  <c r="AG5" i="13"/>
  <c r="AH5" i="13" s="1"/>
  <c r="AI5" i="13" s="1"/>
  <c r="AJ5" i="13" s="1"/>
  <c r="AK5" i="13" s="1"/>
  <c r="M73" i="13"/>
  <c r="N73" i="13" s="1"/>
  <c r="O73" i="13" s="1"/>
  <c r="P73" i="13" s="1"/>
  <c r="Q73" i="13" s="1"/>
  <c r="M69" i="13"/>
  <c r="N69" i="13" s="1"/>
  <c r="O69" i="13" s="1"/>
  <c r="P69" i="13" s="1"/>
  <c r="Q69" i="13" s="1"/>
  <c r="M65" i="13"/>
  <c r="N65" i="13" s="1"/>
  <c r="O65" i="13" s="1"/>
  <c r="P65" i="13" s="1"/>
  <c r="Q65" i="13" s="1"/>
  <c r="M61" i="13"/>
  <c r="N61" i="13" s="1"/>
  <c r="O61" i="13" s="1"/>
  <c r="P61" i="13" s="1"/>
  <c r="Q61" i="13" s="1"/>
  <c r="M57" i="13"/>
  <c r="N57" i="13" s="1"/>
  <c r="O57" i="13" s="1"/>
  <c r="P57" i="13" s="1"/>
  <c r="Q57" i="13" s="1"/>
  <c r="M53" i="13"/>
  <c r="N53" i="13" s="1"/>
  <c r="O53" i="13" s="1"/>
  <c r="P53" i="13" s="1"/>
  <c r="Q53" i="13" s="1"/>
  <c r="M49" i="13"/>
  <c r="N49" i="13" s="1"/>
  <c r="O49" i="13" s="1"/>
  <c r="P49" i="13" s="1"/>
  <c r="Q49" i="13" s="1"/>
  <c r="M45" i="13"/>
  <c r="N45" i="13" s="1"/>
  <c r="O45" i="13" s="1"/>
  <c r="P45" i="13" s="1"/>
  <c r="Q45" i="13" s="1"/>
  <c r="M41" i="13"/>
  <c r="N41" i="13" s="1"/>
  <c r="O41" i="13" s="1"/>
  <c r="P41" i="13" s="1"/>
  <c r="Q41" i="13" s="1"/>
  <c r="M37" i="13"/>
  <c r="N37" i="13" s="1"/>
  <c r="O37" i="13" s="1"/>
  <c r="P37" i="13" s="1"/>
  <c r="Q37" i="13" s="1"/>
  <c r="M33" i="13"/>
  <c r="N33" i="13" s="1"/>
  <c r="O33" i="13" s="1"/>
  <c r="P33" i="13" s="1"/>
  <c r="Q33" i="13" s="1"/>
  <c r="M29" i="13"/>
  <c r="N29" i="13" s="1"/>
  <c r="O29" i="13" s="1"/>
  <c r="P29" i="13" s="1"/>
  <c r="Q29" i="13" s="1"/>
  <c r="M25" i="13"/>
  <c r="N25" i="13" s="1"/>
  <c r="O25" i="13" s="1"/>
  <c r="P25" i="13" s="1"/>
  <c r="Q25" i="13" s="1"/>
  <c r="M21" i="13"/>
  <c r="N21" i="13" s="1"/>
  <c r="O21" i="13" s="1"/>
  <c r="P21" i="13" s="1"/>
  <c r="Q21" i="13" s="1"/>
  <c r="M17" i="13"/>
  <c r="N17" i="13" s="1"/>
  <c r="O17" i="13" s="1"/>
  <c r="P17" i="13" s="1"/>
  <c r="Q17" i="13" s="1"/>
  <c r="M13" i="13"/>
  <c r="N13" i="13" s="1"/>
  <c r="O13" i="13" s="1"/>
  <c r="P13" i="13" s="1"/>
  <c r="Q13" i="13" s="1"/>
  <c r="M9" i="13"/>
  <c r="N9" i="13" s="1"/>
  <c r="O9" i="13" s="1"/>
  <c r="P9" i="13" s="1"/>
  <c r="Q9" i="13" s="1"/>
  <c r="M5" i="13"/>
  <c r="N5" i="13" s="1"/>
  <c r="O5" i="13" s="1"/>
  <c r="P5" i="13" s="1"/>
  <c r="Q5" i="13" s="1"/>
  <c r="AB73" i="12"/>
  <c r="AC73" i="12" s="1"/>
  <c r="AD73" i="12" s="1"/>
  <c r="AE73" i="12" s="1"/>
  <c r="AF73" i="12" s="1"/>
  <c r="AB69" i="12"/>
  <c r="AC69" i="12" s="1"/>
  <c r="AD69" i="12" s="1"/>
  <c r="AE69" i="12" s="1"/>
  <c r="AF69" i="12" s="1"/>
  <c r="AB65" i="12"/>
  <c r="AC65" i="12" s="1"/>
  <c r="AD65" i="12" s="1"/>
  <c r="AE65" i="12" s="1"/>
  <c r="AF65" i="12" s="1"/>
  <c r="AB61" i="12"/>
  <c r="AC61" i="12" s="1"/>
  <c r="AD61" i="12" s="1"/>
  <c r="AE61" i="12" s="1"/>
  <c r="AF61" i="12" s="1"/>
  <c r="AB57" i="12"/>
  <c r="AC57" i="12" s="1"/>
  <c r="AD57" i="12" s="1"/>
  <c r="AE57" i="12" s="1"/>
  <c r="AF57" i="12" s="1"/>
  <c r="AB53" i="12"/>
  <c r="AC53" i="12" s="1"/>
  <c r="AD53" i="12" s="1"/>
  <c r="AE53" i="12" s="1"/>
  <c r="AF53" i="12" s="1"/>
  <c r="AB49" i="12"/>
  <c r="AC49" i="12" s="1"/>
  <c r="AD49" i="12" s="1"/>
  <c r="AE49" i="12" s="1"/>
  <c r="AF49" i="12" s="1"/>
  <c r="AB45" i="12"/>
  <c r="AC45" i="12" s="1"/>
  <c r="AD45" i="12" s="1"/>
  <c r="AE45" i="12" s="1"/>
  <c r="AF45" i="12" s="1"/>
  <c r="AB41" i="12"/>
  <c r="AC41" i="12" s="1"/>
  <c r="AD41" i="12" s="1"/>
  <c r="AE41" i="12" s="1"/>
  <c r="AF41" i="12" s="1"/>
  <c r="AB37" i="12"/>
  <c r="AC37" i="12" s="1"/>
  <c r="AD37" i="12" s="1"/>
  <c r="AE37" i="12" s="1"/>
  <c r="AF37" i="12" s="1"/>
  <c r="AB33" i="12"/>
  <c r="AC33" i="12" s="1"/>
  <c r="AD33" i="12" s="1"/>
  <c r="AE33" i="12" s="1"/>
  <c r="AF33" i="12" s="1"/>
  <c r="AB29" i="12"/>
  <c r="AC29" i="12" s="1"/>
  <c r="AD29" i="12" s="1"/>
  <c r="AE29" i="12" s="1"/>
  <c r="AF29" i="12" s="1"/>
  <c r="AB25" i="12"/>
  <c r="AC25" i="12" s="1"/>
  <c r="AD25" i="12" s="1"/>
  <c r="AE25" i="12" s="1"/>
  <c r="AF25" i="12" s="1"/>
  <c r="AB21" i="12"/>
  <c r="AC21" i="12" s="1"/>
  <c r="AD21" i="12" s="1"/>
  <c r="AE21" i="12" s="1"/>
  <c r="AF21" i="12" s="1"/>
  <c r="AB17" i="12"/>
  <c r="AC17" i="12" s="1"/>
  <c r="AD17" i="12" s="1"/>
  <c r="AE17" i="12" s="1"/>
  <c r="AF17" i="12" s="1"/>
  <c r="AB13" i="12"/>
  <c r="AC13" i="12" s="1"/>
  <c r="AD13" i="12" s="1"/>
  <c r="AE13" i="12" s="1"/>
  <c r="AF13" i="12" s="1"/>
  <c r="AB9" i="12"/>
  <c r="AC9" i="12" s="1"/>
  <c r="AD9" i="12" s="1"/>
  <c r="AE9" i="12" s="1"/>
  <c r="AF9" i="12" s="1"/>
  <c r="AB5" i="12"/>
  <c r="AC5" i="12" s="1"/>
  <c r="AD5" i="12" s="1"/>
  <c r="AE5" i="12" s="1"/>
  <c r="AF5" i="12" s="1"/>
  <c r="H73" i="12"/>
  <c r="I73" i="12" s="1"/>
  <c r="J73" i="12" s="1"/>
  <c r="K73" i="12" s="1"/>
  <c r="L73" i="12" s="1"/>
  <c r="H69" i="12"/>
  <c r="I69" i="12" s="1"/>
  <c r="J69" i="12" s="1"/>
  <c r="K69" i="12" s="1"/>
  <c r="L69" i="12" s="1"/>
  <c r="H65" i="12"/>
  <c r="I65" i="12" s="1"/>
  <c r="J65" i="12" s="1"/>
  <c r="K65" i="12" s="1"/>
  <c r="L65" i="12" s="1"/>
  <c r="H61" i="12"/>
  <c r="I61" i="12" s="1"/>
  <c r="J61" i="12" s="1"/>
  <c r="K61" i="12" s="1"/>
  <c r="L61" i="12" s="1"/>
  <c r="H57" i="12"/>
  <c r="I57" i="12" s="1"/>
  <c r="J57" i="12" s="1"/>
  <c r="K57" i="12" s="1"/>
  <c r="L57" i="12" s="1"/>
  <c r="H53" i="12"/>
  <c r="I53" i="12" s="1"/>
  <c r="J53" i="12" s="1"/>
  <c r="K53" i="12" s="1"/>
  <c r="L53" i="12" s="1"/>
  <c r="H49" i="12"/>
  <c r="I49" i="12" s="1"/>
  <c r="J49" i="12" s="1"/>
  <c r="K49" i="12" s="1"/>
  <c r="L49" i="12" s="1"/>
  <c r="H45" i="12"/>
  <c r="I45" i="12" s="1"/>
  <c r="J45" i="12" s="1"/>
  <c r="K45" i="12" s="1"/>
  <c r="L45" i="12" s="1"/>
  <c r="H41" i="12"/>
  <c r="I41" i="12" s="1"/>
  <c r="J41" i="12" s="1"/>
  <c r="K41" i="12" s="1"/>
  <c r="L41" i="12" s="1"/>
  <c r="H37" i="12"/>
  <c r="I37" i="12" s="1"/>
  <c r="J37" i="12" s="1"/>
  <c r="K37" i="12" s="1"/>
  <c r="L37" i="12" s="1"/>
  <c r="H33" i="12"/>
  <c r="I33" i="12" s="1"/>
  <c r="J33" i="12" s="1"/>
  <c r="K33" i="12" s="1"/>
  <c r="L33" i="12" s="1"/>
  <c r="H29" i="12"/>
  <c r="I29" i="12" s="1"/>
  <c r="J29" i="12" s="1"/>
  <c r="K29" i="12" s="1"/>
  <c r="L29" i="12" s="1"/>
  <c r="H25" i="12"/>
  <c r="I25" i="12" s="1"/>
  <c r="J25" i="12" s="1"/>
  <c r="K25" i="12" s="1"/>
  <c r="L25" i="12" s="1"/>
  <c r="H21" i="12"/>
  <c r="I21" i="12" s="1"/>
  <c r="J21" i="12" s="1"/>
  <c r="K21" i="12" s="1"/>
  <c r="L21" i="12" s="1"/>
  <c r="H17" i="12"/>
  <c r="I17" i="12" s="1"/>
  <c r="J17" i="12" s="1"/>
  <c r="K17" i="12" s="1"/>
  <c r="L17" i="12" s="1"/>
  <c r="H13" i="12"/>
  <c r="I13" i="12" s="1"/>
  <c r="J13" i="12" s="1"/>
  <c r="K13" i="12" s="1"/>
  <c r="L13" i="12" s="1"/>
  <c r="H9" i="12"/>
  <c r="I9" i="12" s="1"/>
  <c r="J9" i="12" s="1"/>
  <c r="K9" i="12" s="1"/>
  <c r="L9" i="12" s="1"/>
  <c r="H5" i="12"/>
  <c r="I5" i="12" s="1"/>
  <c r="J5" i="12" s="1"/>
  <c r="K5" i="12" s="1"/>
  <c r="L5" i="12" s="1"/>
  <c r="W71" i="11"/>
  <c r="X71" i="11" s="1"/>
  <c r="Y71" i="11" s="1"/>
  <c r="Z71" i="11" s="1"/>
  <c r="AA71" i="11" s="1"/>
  <c r="W62" i="11"/>
  <c r="X62" i="11" s="1"/>
  <c r="Y62" i="11" s="1"/>
  <c r="Z62" i="11" s="1"/>
  <c r="AA62" i="11" s="1"/>
  <c r="W64" i="11"/>
  <c r="X64" i="11" s="1"/>
  <c r="Y64" i="11" s="1"/>
  <c r="Z64" i="11" s="1"/>
  <c r="AA64" i="11" s="1"/>
  <c r="W53" i="11"/>
  <c r="X53" i="11" s="1"/>
  <c r="Y53" i="11" s="1"/>
  <c r="Z53" i="11" s="1"/>
  <c r="AA53" i="11" s="1"/>
  <c r="W59" i="11"/>
  <c r="X59" i="11" s="1"/>
  <c r="Y59" i="11" s="1"/>
  <c r="Z59" i="11" s="1"/>
  <c r="AA59" i="11" s="1"/>
  <c r="W48" i="11"/>
  <c r="X48" i="11" s="1"/>
  <c r="Y48" i="11" s="1"/>
  <c r="Z48" i="11" s="1"/>
  <c r="AA48" i="11" s="1"/>
  <c r="W44" i="11"/>
  <c r="X44" i="11" s="1"/>
  <c r="Y44" i="11" s="1"/>
  <c r="Z44" i="11" s="1"/>
  <c r="AA44" i="11" s="1"/>
  <c r="W40" i="11"/>
  <c r="X40" i="11" s="1"/>
  <c r="Y40" i="11" s="1"/>
  <c r="Z40" i="11" s="1"/>
  <c r="AA40" i="11" s="1"/>
  <c r="W36" i="11"/>
  <c r="X36" i="11" s="1"/>
  <c r="Y36" i="11" s="1"/>
  <c r="Z36" i="11" s="1"/>
  <c r="AA36" i="11" s="1"/>
  <c r="W35" i="11"/>
  <c r="X35" i="11" s="1"/>
  <c r="Y35" i="11" s="1"/>
  <c r="Z35" i="11" s="1"/>
  <c r="AA35" i="11" s="1"/>
  <c r="W29" i="11"/>
  <c r="X29" i="11" s="1"/>
  <c r="Y29" i="11" s="1"/>
  <c r="Z29" i="11" s="1"/>
  <c r="AA29" i="11" s="1"/>
  <c r="W25" i="11"/>
  <c r="X25" i="11" s="1"/>
  <c r="Y25" i="11" s="1"/>
  <c r="Z25" i="11" s="1"/>
  <c r="AA25" i="11" s="1"/>
  <c r="W33" i="11"/>
  <c r="X33" i="11" s="1"/>
  <c r="Y33" i="11" s="1"/>
  <c r="Z33" i="11" s="1"/>
  <c r="AA33" i="11" s="1"/>
  <c r="W16" i="11"/>
  <c r="X16" i="11" s="1"/>
  <c r="Y16" i="11" s="1"/>
  <c r="Z16" i="11" s="1"/>
  <c r="AA16" i="11" s="1"/>
  <c r="W7" i="11"/>
  <c r="X7" i="11" s="1"/>
  <c r="Y7" i="11" s="1"/>
  <c r="Z7" i="11" s="1"/>
  <c r="AA7" i="11" s="1"/>
  <c r="W3" i="11"/>
  <c r="X3" i="11" s="1"/>
  <c r="Y3" i="11" s="1"/>
  <c r="Z3" i="11" s="1"/>
  <c r="AA3" i="11" s="1"/>
  <c r="W22" i="11"/>
  <c r="X22" i="11" s="1"/>
  <c r="Y22" i="11" s="1"/>
  <c r="Z22" i="11" s="1"/>
  <c r="AA22" i="11" s="1"/>
  <c r="W11" i="11"/>
  <c r="X11" i="11" s="1"/>
  <c r="Y11" i="11" s="1"/>
  <c r="Z11" i="11" s="1"/>
  <c r="AA11" i="11" s="1"/>
  <c r="H7" i="24"/>
  <c r="H23" i="24"/>
  <c r="H39" i="24"/>
  <c r="H55" i="24"/>
  <c r="H71" i="24"/>
  <c r="M15" i="24"/>
  <c r="M31" i="24"/>
  <c r="M47" i="24"/>
  <c r="M63" i="24"/>
  <c r="R7" i="24"/>
  <c r="R23" i="24"/>
  <c r="R39" i="24"/>
  <c r="R55" i="24"/>
  <c r="R71" i="24"/>
  <c r="W15" i="24"/>
  <c r="W31" i="24"/>
  <c r="W47" i="24"/>
  <c r="W63" i="24"/>
  <c r="AB7" i="24"/>
  <c r="AB23" i="24"/>
  <c r="AB39" i="24"/>
  <c r="AB55" i="24"/>
  <c r="AB71" i="24"/>
  <c r="AG15" i="24"/>
  <c r="AG31" i="24"/>
  <c r="AG47" i="24"/>
  <c r="AG63" i="24"/>
  <c r="AL7" i="24"/>
  <c r="AL23" i="24"/>
  <c r="AL39" i="24"/>
  <c r="AL55" i="24"/>
  <c r="AL71" i="24"/>
  <c r="H67" i="6"/>
  <c r="H59" i="6"/>
  <c r="H68" i="6"/>
  <c r="H60" i="6"/>
  <c r="H55" i="6"/>
  <c r="H51" i="6"/>
  <c r="H47" i="6"/>
  <c r="H43" i="6"/>
  <c r="H39" i="6"/>
  <c r="H35" i="6"/>
  <c r="H31" i="6"/>
  <c r="H9" i="6"/>
  <c r="H20" i="6"/>
  <c r="H12" i="6"/>
  <c r="H21" i="6"/>
  <c r="H13" i="6"/>
  <c r="H7" i="6"/>
  <c r="AG69" i="18"/>
  <c r="AG65" i="18"/>
  <c r="AG61" i="18"/>
  <c r="AG59" i="18"/>
  <c r="AG55" i="18"/>
  <c r="AG51" i="18"/>
  <c r="AG47" i="18"/>
  <c r="AG43" i="18"/>
  <c r="AG39" i="18"/>
  <c r="AG35" i="18"/>
  <c r="AG31" i="18"/>
  <c r="AG27" i="18"/>
  <c r="AG23" i="18"/>
  <c r="AG19" i="18"/>
  <c r="AG15" i="18"/>
  <c r="AG11" i="18"/>
  <c r="AG7" i="18"/>
  <c r="AG3" i="18"/>
  <c r="AB71" i="19"/>
  <c r="AC71" i="19" s="1"/>
  <c r="AD71" i="19" s="1"/>
  <c r="AE71" i="19" s="1"/>
  <c r="AF71" i="19" s="1"/>
  <c r="AB67" i="19"/>
  <c r="AC67" i="19" s="1"/>
  <c r="AD67" i="19" s="1"/>
  <c r="AE67" i="19" s="1"/>
  <c r="AF67" i="19" s="1"/>
  <c r="AB63" i="19"/>
  <c r="AC63" i="19" s="1"/>
  <c r="AD63" i="19" s="1"/>
  <c r="AE63" i="19" s="1"/>
  <c r="AF63" i="19" s="1"/>
  <c r="AB59" i="19"/>
  <c r="AC59" i="19" s="1"/>
  <c r="AD59" i="19" s="1"/>
  <c r="AE59" i="19" s="1"/>
  <c r="AF59" i="19" s="1"/>
  <c r="AB55" i="19"/>
  <c r="AC55" i="19" s="1"/>
  <c r="AD55" i="19" s="1"/>
  <c r="AE55" i="19" s="1"/>
  <c r="AF55" i="19" s="1"/>
  <c r="AB51" i="19"/>
  <c r="AC51" i="19" s="1"/>
  <c r="AD51" i="19" s="1"/>
  <c r="AE51" i="19" s="1"/>
  <c r="AF51" i="19" s="1"/>
  <c r="AB47" i="19"/>
  <c r="AC47" i="19" s="1"/>
  <c r="AD47" i="19" s="1"/>
  <c r="AE47" i="19" s="1"/>
  <c r="AF47" i="19" s="1"/>
  <c r="AB43" i="19"/>
  <c r="AC43" i="19" s="1"/>
  <c r="AD43" i="19" s="1"/>
  <c r="AE43" i="19" s="1"/>
  <c r="AF43" i="19" s="1"/>
  <c r="AB39" i="19"/>
  <c r="AC39" i="19" s="1"/>
  <c r="AD39" i="19" s="1"/>
  <c r="AE39" i="19" s="1"/>
  <c r="AF39" i="19" s="1"/>
  <c r="AB35" i="19"/>
  <c r="AC35" i="19" s="1"/>
  <c r="AD35" i="19" s="1"/>
  <c r="AE35" i="19" s="1"/>
  <c r="AF35" i="19" s="1"/>
  <c r="AB31" i="19"/>
  <c r="AC31" i="19" s="1"/>
  <c r="AD31" i="19" s="1"/>
  <c r="AE31" i="19" s="1"/>
  <c r="AF31" i="19" s="1"/>
  <c r="AB27" i="19"/>
  <c r="AC27" i="19" s="1"/>
  <c r="AD27" i="19" s="1"/>
  <c r="AE27" i="19" s="1"/>
  <c r="AF27" i="19" s="1"/>
  <c r="AB23" i="19"/>
  <c r="AC23" i="19" s="1"/>
  <c r="AD23" i="19" s="1"/>
  <c r="AE23" i="19" s="1"/>
  <c r="AF23" i="19" s="1"/>
  <c r="AB19" i="19"/>
  <c r="AC19" i="19" s="1"/>
  <c r="AD19" i="19" s="1"/>
  <c r="AE19" i="19" s="1"/>
  <c r="AF19" i="19" s="1"/>
  <c r="AB15" i="19"/>
  <c r="AC15" i="19" s="1"/>
  <c r="AD15" i="19" s="1"/>
  <c r="AE15" i="19" s="1"/>
  <c r="AF15" i="19" s="1"/>
  <c r="AB11" i="19"/>
  <c r="AC11" i="19" s="1"/>
  <c r="AD11" i="19" s="1"/>
  <c r="AE11" i="19" s="1"/>
  <c r="AF11" i="19" s="1"/>
  <c r="AB7" i="19"/>
  <c r="AC7" i="19" s="1"/>
  <c r="AD7" i="19" s="1"/>
  <c r="AE7" i="19" s="1"/>
  <c r="AF7" i="19" s="1"/>
  <c r="AB3" i="19"/>
  <c r="AC3" i="19" s="1"/>
  <c r="AD3" i="19" s="1"/>
  <c r="AE3" i="19" s="1"/>
  <c r="AF3" i="19" s="1"/>
  <c r="H67" i="15"/>
  <c r="I67" i="15" s="1"/>
  <c r="J67" i="15" s="1"/>
  <c r="K67" i="15" s="1"/>
  <c r="L67" i="15" s="1"/>
  <c r="H44" i="15"/>
  <c r="I44" i="15" s="1"/>
  <c r="J44" i="15" s="1"/>
  <c r="K44" i="15" s="1"/>
  <c r="L44" i="15" s="1"/>
  <c r="H40" i="15"/>
  <c r="I40" i="15" s="1"/>
  <c r="J40" i="15" s="1"/>
  <c r="K40" i="15" s="1"/>
  <c r="L40" i="15" s="1"/>
  <c r="H28" i="15"/>
  <c r="I28" i="15" s="1"/>
  <c r="J28" i="15" s="1"/>
  <c r="K28" i="15" s="1"/>
  <c r="L28" i="15" s="1"/>
  <c r="H22" i="15"/>
  <c r="I22" i="15" s="1"/>
  <c r="J22" i="15" s="1"/>
  <c r="K22" i="15" s="1"/>
  <c r="L22" i="15" s="1"/>
  <c r="H16" i="15"/>
  <c r="I16" i="15" s="1"/>
  <c r="J16" i="15" s="1"/>
  <c r="K16" i="15" s="1"/>
  <c r="L16" i="15" s="1"/>
  <c r="H8" i="15"/>
  <c r="I8" i="15" s="1"/>
  <c r="J8" i="15" s="1"/>
  <c r="K8" i="15" s="1"/>
  <c r="L8" i="15" s="1"/>
  <c r="H60" i="15"/>
  <c r="I60" i="15" s="1"/>
  <c r="J60" i="15" s="1"/>
  <c r="K60" i="15" s="1"/>
  <c r="L60" i="15" s="1"/>
  <c r="H39" i="15"/>
  <c r="I39" i="15" s="1"/>
  <c r="J39" i="15" s="1"/>
  <c r="K39" i="15" s="1"/>
  <c r="L39" i="15" s="1"/>
  <c r="H72" i="15"/>
  <c r="I72" i="15" s="1"/>
  <c r="J72" i="15" s="1"/>
  <c r="K72" i="15" s="1"/>
  <c r="L72" i="15" s="1"/>
  <c r="H64" i="15"/>
  <c r="I64" i="15" s="1"/>
  <c r="J64" i="15" s="1"/>
  <c r="K64" i="15" s="1"/>
  <c r="L64" i="15" s="1"/>
  <c r="H52" i="15"/>
  <c r="I52" i="15" s="1"/>
  <c r="J52" i="15" s="1"/>
  <c r="K52" i="15" s="1"/>
  <c r="L52" i="15" s="1"/>
  <c r="H46" i="15"/>
  <c r="I46" i="15" s="1"/>
  <c r="J46" i="15" s="1"/>
  <c r="K46" i="15" s="1"/>
  <c r="L46" i="15" s="1"/>
  <c r="H24" i="15"/>
  <c r="I24" i="15" s="1"/>
  <c r="J24" i="15" s="1"/>
  <c r="K24" i="15" s="1"/>
  <c r="L24" i="15" s="1"/>
  <c r="H13" i="15"/>
  <c r="I13" i="15" s="1"/>
  <c r="J13" i="15" s="1"/>
  <c r="K13" i="15" s="1"/>
  <c r="L13" i="15" s="1"/>
  <c r="H5" i="15"/>
  <c r="I5" i="15" s="1"/>
  <c r="J5" i="15" s="1"/>
  <c r="K5" i="15" s="1"/>
  <c r="L5" i="15" s="1"/>
  <c r="H50" i="15"/>
  <c r="I50" i="15" s="1"/>
  <c r="J50" i="15" s="1"/>
  <c r="K50" i="15" s="1"/>
  <c r="L50" i="15" s="1"/>
  <c r="H31" i="15"/>
  <c r="I31" i="15" s="1"/>
  <c r="J31" i="15" s="1"/>
  <c r="K31" i="15" s="1"/>
  <c r="L31" i="15" s="1"/>
  <c r="H71" i="13"/>
  <c r="I71" i="13" s="1"/>
  <c r="J71" i="13" s="1"/>
  <c r="K71" i="13" s="1"/>
  <c r="L71" i="13" s="1"/>
  <c r="H67" i="13"/>
  <c r="I67" i="13" s="1"/>
  <c r="J67" i="13" s="1"/>
  <c r="K67" i="13" s="1"/>
  <c r="L67" i="13" s="1"/>
  <c r="H63" i="13"/>
  <c r="I63" i="13" s="1"/>
  <c r="J63" i="13" s="1"/>
  <c r="K63" i="13" s="1"/>
  <c r="L63" i="13" s="1"/>
  <c r="H59" i="13"/>
  <c r="I59" i="13" s="1"/>
  <c r="J59" i="13" s="1"/>
  <c r="K59" i="13" s="1"/>
  <c r="L59" i="13" s="1"/>
  <c r="H55" i="13"/>
  <c r="I55" i="13" s="1"/>
  <c r="J55" i="13" s="1"/>
  <c r="K55" i="13" s="1"/>
  <c r="L55" i="13" s="1"/>
  <c r="H51" i="13"/>
  <c r="I51" i="13" s="1"/>
  <c r="J51" i="13" s="1"/>
  <c r="K51" i="13" s="1"/>
  <c r="L51" i="13" s="1"/>
  <c r="H47" i="13"/>
  <c r="I47" i="13" s="1"/>
  <c r="J47" i="13" s="1"/>
  <c r="K47" i="13" s="1"/>
  <c r="L47" i="13" s="1"/>
  <c r="H43" i="13"/>
  <c r="I43" i="13" s="1"/>
  <c r="J43" i="13" s="1"/>
  <c r="K43" i="13" s="1"/>
  <c r="L43" i="13" s="1"/>
  <c r="H39" i="13"/>
  <c r="I39" i="13" s="1"/>
  <c r="J39" i="13" s="1"/>
  <c r="K39" i="13" s="1"/>
  <c r="L39" i="13" s="1"/>
  <c r="H35" i="13"/>
  <c r="I35" i="13" s="1"/>
  <c r="J35" i="13" s="1"/>
  <c r="K35" i="13" s="1"/>
  <c r="L35" i="13" s="1"/>
  <c r="H31" i="13"/>
  <c r="I31" i="13" s="1"/>
  <c r="J31" i="13" s="1"/>
  <c r="K31" i="13" s="1"/>
  <c r="L31" i="13" s="1"/>
  <c r="H27" i="13"/>
  <c r="I27" i="13" s="1"/>
  <c r="J27" i="13" s="1"/>
  <c r="K27" i="13" s="1"/>
  <c r="L27" i="13" s="1"/>
  <c r="H23" i="13"/>
  <c r="I23" i="13" s="1"/>
  <c r="J23" i="13" s="1"/>
  <c r="K23" i="13" s="1"/>
  <c r="L23" i="13" s="1"/>
  <c r="H19" i="13"/>
  <c r="I19" i="13" s="1"/>
  <c r="J19" i="13" s="1"/>
  <c r="K19" i="13" s="1"/>
  <c r="L19" i="13" s="1"/>
  <c r="H15" i="13"/>
  <c r="I15" i="13" s="1"/>
  <c r="J15" i="13" s="1"/>
  <c r="K15" i="13" s="1"/>
  <c r="L15" i="13" s="1"/>
  <c r="H11" i="13"/>
  <c r="I11" i="13" s="1"/>
  <c r="J11" i="13" s="1"/>
  <c r="K11" i="13" s="1"/>
  <c r="L11" i="13" s="1"/>
  <c r="H7" i="13"/>
  <c r="I7" i="13" s="1"/>
  <c r="J7" i="13" s="1"/>
  <c r="K7" i="13" s="1"/>
  <c r="L7" i="13" s="1"/>
  <c r="H3" i="13"/>
  <c r="I3" i="13" s="1"/>
  <c r="J3" i="13" s="1"/>
  <c r="K3" i="13" s="1"/>
  <c r="L3" i="13" s="1"/>
  <c r="W71" i="12"/>
  <c r="X71" i="12" s="1"/>
  <c r="Y71" i="12" s="1"/>
  <c r="Z71" i="12" s="1"/>
  <c r="AA71" i="12" s="1"/>
  <c r="W67" i="12"/>
  <c r="X67" i="12" s="1"/>
  <c r="Y67" i="12" s="1"/>
  <c r="Z67" i="12" s="1"/>
  <c r="AA67" i="12" s="1"/>
  <c r="W63" i="12"/>
  <c r="X63" i="12" s="1"/>
  <c r="Y63" i="12" s="1"/>
  <c r="Z63" i="12" s="1"/>
  <c r="AA63" i="12" s="1"/>
  <c r="W59" i="12"/>
  <c r="X59" i="12" s="1"/>
  <c r="Y59" i="12" s="1"/>
  <c r="Z59" i="12" s="1"/>
  <c r="AA59" i="12" s="1"/>
  <c r="W52" i="12"/>
  <c r="X52" i="12" s="1"/>
  <c r="Y52" i="12" s="1"/>
  <c r="Z52" i="12" s="1"/>
  <c r="AA52" i="12" s="1"/>
  <c r="W45" i="12"/>
  <c r="X45" i="12" s="1"/>
  <c r="Y45" i="12" s="1"/>
  <c r="Z45" i="12" s="1"/>
  <c r="AA45" i="12" s="1"/>
  <c r="W41" i="12"/>
  <c r="X41" i="12" s="1"/>
  <c r="Y41" i="12" s="1"/>
  <c r="Z41" i="12" s="1"/>
  <c r="AA41" i="12" s="1"/>
  <c r="W37" i="12"/>
  <c r="X37" i="12" s="1"/>
  <c r="Y37" i="12" s="1"/>
  <c r="Z37" i="12" s="1"/>
  <c r="AA37" i="12" s="1"/>
  <c r="W33" i="12"/>
  <c r="X33" i="12" s="1"/>
  <c r="Y33" i="12" s="1"/>
  <c r="Z33" i="12" s="1"/>
  <c r="AA33" i="12" s="1"/>
  <c r="W29" i="12"/>
  <c r="X29" i="12" s="1"/>
  <c r="Y29" i="12" s="1"/>
  <c r="Z29" i="12" s="1"/>
  <c r="AA29" i="12" s="1"/>
  <c r="W25" i="12"/>
  <c r="X25" i="12" s="1"/>
  <c r="Y25" i="12" s="1"/>
  <c r="Z25" i="12" s="1"/>
  <c r="AA25" i="12" s="1"/>
  <c r="W21" i="12"/>
  <c r="W17" i="12"/>
  <c r="X17" i="12" s="1"/>
  <c r="Y17" i="12" s="1"/>
  <c r="Z17" i="12" s="1"/>
  <c r="AA17" i="12" s="1"/>
  <c r="W13" i="12"/>
  <c r="X13" i="12" s="1"/>
  <c r="Y13" i="12" s="1"/>
  <c r="Z13" i="12" s="1"/>
  <c r="AA13" i="12" s="1"/>
  <c r="W9" i="12"/>
  <c r="X9" i="12" s="1"/>
  <c r="Y9" i="12" s="1"/>
  <c r="Z9" i="12" s="1"/>
  <c r="AA9" i="12" s="1"/>
  <c r="W5" i="12"/>
  <c r="X5" i="12" s="1"/>
  <c r="Y5" i="12" s="1"/>
  <c r="Z5" i="12" s="1"/>
  <c r="AA5" i="12" s="1"/>
  <c r="W53" i="12"/>
  <c r="W58" i="12"/>
  <c r="X58" i="12" s="1"/>
  <c r="Y58" i="12" s="1"/>
  <c r="Z58" i="12" s="1"/>
  <c r="AA58" i="12" s="1"/>
  <c r="AL71" i="11"/>
  <c r="AL67" i="11"/>
  <c r="AL63" i="11"/>
  <c r="AL59" i="11"/>
  <c r="AL55" i="11"/>
  <c r="AL51" i="11"/>
  <c r="AL47" i="11"/>
  <c r="AL43" i="11"/>
  <c r="AL39" i="11"/>
  <c r="AL35" i="11"/>
  <c r="AL31" i="11"/>
  <c r="AL27" i="11"/>
  <c r="AL23" i="11"/>
  <c r="AL19" i="11"/>
  <c r="AL15" i="11"/>
  <c r="AL11" i="11"/>
  <c r="AL7" i="11"/>
  <c r="AL3" i="11"/>
  <c r="R71" i="11"/>
  <c r="S71" i="11" s="1"/>
  <c r="T71" i="11" s="1"/>
  <c r="U71" i="11" s="1"/>
  <c r="V71" i="11" s="1"/>
  <c r="R67" i="11"/>
  <c r="S67" i="11" s="1"/>
  <c r="T67" i="11" s="1"/>
  <c r="U67" i="11" s="1"/>
  <c r="V67" i="11" s="1"/>
  <c r="R63" i="11"/>
  <c r="S63" i="11" s="1"/>
  <c r="T63" i="11" s="1"/>
  <c r="U63" i="11" s="1"/>
  <c r="V63" i="11" s="1"/>
  <c r="R59" i="11"/>
  <c r="R55" i="11"/>
  <c r="S55" i="11" s="1"/>
  <c r="T55" i="11" s="1"/>
  <c r="U55" i="11" s="1"/>
  <c r="V55" i="11" s="1"/>
  <c r="R51" i="11"/>
  <c r="S51" i="11" s="1"/>
  <c r="T51" i="11" s="1"/>
  <c r="U51" i="11" s="1"/>
  <c r="V51" i="11" s="1"/>
  <c r="R47" i="11"/>
  <c r="S47" i="11" s="1"/>
  <c r="T47" i="11" s="1"/>
  <c r="U47" i="11" s="1"/>
  <c r="V47" i="11" s="1"/>
  <c r="R43" i="11"/>
  <c r="S43" i="11" s="1"/>
  <c r="T43" i="11" s="1"/>
  <c r="U43" i="11" s="1"/>
  <c r="V43" i="11" s="1"/>
  <c r="R39" i="11"/>
  <c r="S39" i="11" s="1"/>
  <c r="T39" i="11" s="1"/>
  <c r="U39" i="11" s="1"/>
  <c r="V39" i="11" s="1"/>
  <c r="R35" i="11"/>
  <c r="R31" i="11"/>
  <c r="S31" i="11" s="1"/>
  <c r="T31" i="11" s="1"/>
  <c r="U31" i="11" s="1"/>
  <c r="V31" i="11" s="1"/>
  <c r="R27" i="11"/>
  <c r="S27" i="11" s="1"/>
  <c r="T27" i="11" s="1"/>
  <c r="U27" i="11" s="1"/>
  <c r="V27" i="11" s="1"/>
  <c r="R23" i="11"/>
  <c r="S23" i="11" s="1"/>
  <c r="T23" i="11" s="1"/>
  <c r="U23" i="11" s="1"/>
  <c r="V23" i="11" s="1"/>
  <c r="R19" i="11"/>
  <c r="S19" i="11" s="1"/>
  <c r="T19" i="11" s="1"/>
  <c r="U19" i="11" s="1"/>
  <c r="V19" i="11" s="1"/>
  <c r="R15" i="11"/>
  <c r="S15" i="11" s="1"/>
  <c r="T15" i="11" s="1"/>
  <c r="U15" i="11" s="1"/>
  <c r="V15" i="11" s="1"/>
  <c r="R11" i="11"/>
  <c r="R7" i="11"/>
  <c r="S7" i="11" s="1"/>
  <c r="T7" i="11" s="1"/>
  <c r="U7" i="11" s="1"/>
  <c r="V7" i="11" s="1"/>
  <c r="R3" i="11"/>
  <c r="S3" i="11" s="1"/>
  <c r="T3" i="11" s="1"/>
  <c r="U3" i="11" s="1"/>
  <c r="V3" i="11" s="1"/>
  <c r="H16" i="24"/>
  <c r="H32" i="24"/>
  <c r="H48" i="24"/>
  <c r="H64" i="24"/>
  <c r="M8" i="24"/>
  <c r="M24" i="24"/>
  <c r="M40" i="24"/>
  <c r="M56" i="24"/>
  <c r="M72" i="24"/>
  <c r="R16" i="24"/>
  <c r="R32" i="24"/>
  <c r="R48" i="24"/>
  <c r="R64" i="24"/>
  <c r="W8" i="24"/>
  <c r="W24" i="24"/>
  <c r="W40" i="24"/>
  <c r="W56" i="24"/>
  <c r="W72" i="24"/>
  <c r="AB16" i="24"/>
  <c r="AB32" i="24"/>
  <c r="AB48" i="24"/>
  <c r="AB64" i="24"/>
  <c r="AG8" i="24"/>
  <c r="AG24" i="24"/>
  <c r="AG40" i="24"/>
  <c r="AG56" i="24"/>
  <c r="AG72" i="24"/>
  <c r="AL16" i="24"/>
  <c r="AL32" i="24"/>
  <c r="AL48" i="24"/>
  <c r="AL64" i="24"/>
  <c r="AL73" i="19"/>
  <c r="H28" i="6"/>
  <c r="H29" i="6"/>
  <c r="H5" i="6"/>
  <c r="H18" i="6"/>
  <c r="H10" i="6"/>
  <c r="H19" i="6"/>
  <c r="H11" i="6"/>
  <c r="AG73" i="18"/>
  <c r="AG68" i="18"/>
  <c r="AG64" i="18"/>
  <c r="AG72" i="18"/>
  <c r="AG58" i="18"/>
  <c r="AG54" i="18"/>
  <c r="AG50" i="18"/>
  <c r="AG46" i="18"/>
  <c r="AG42" i="18"/>
  <c r="AG38" i="18"/>
  <c r="AG34" i="18"/>
  <c r="AG30" i="18"/>
  <c r="AG26" i="18"/>
  <c r="AG22" i="18"/>
  <c r="AG18" i="18"/>
  <c r="AG14" i="18"/>
  <c r="AG10" i="18"/>
  <c r="AG6" i="18"/>
  <c r="AB74" i="19"/>
  <c r="AC74" i="19" s="1"/>
  <c r="AD74" i="19" s="1"/>
  <c r="AE74" i="19" s="1"/>
  <c r="AF74" i="19" s="1"/>
  <c r="AB70" i="19"/>
  <c r="AC70" i="19" s="1"/>
  <c r="AD70" i="19" s="1"/>
  <c r="AE70" i="19" s="1"/>
  <c r="AF70" i="19" s="1"/>
  <c r="AB66" i="19"/>
  <c r="AC66" i="19" s="1"/>
  <c r="AD66" i="19" s="1"/>
  <c r="AE66" i="19" s="1"/>
  <c r="AF66" i="19" s="1"/>
  <c r="AB62" i="19"/>
  <c r="AC62" i="19" s="1"/>
  <c r="AD62" i="19" s="1"/>
  <c r="AE62" i="19" s="1"/>
  <c r="AF62" i="19" s="1"/>
  <c r="AB58" i="19"/>
  <c r="AC58" i="19" s="1"/>
  <c r="AD58" i="19" s="1"/>
  <c r="AE58" i="19" s="1"/>
  <c r="AF58" i="19" s="1"/>
  <c r="AB54" i="19"/>
  <c r="AC54" i="19" s="1"/>
  <c r="AD54" i="19" s="1"/>
  <c r="AE54" i="19" s="1"/>
  <c r="AF54" i="19" s="1"/>
  <c r="AB50" i="19"/>
  <c r="AC50" i="19" s="1"/>
  <c r="AD50" i="19" s="1"/>
  <c r="AE50" i="19" s="1"/>
  <c r="AF50" i="19" s="1"/>
  <c r="AB46" i="19"/>
  <c r="AC46" i="19" s="1"/>
  <c r="AD46" i="19" s="1"/>
  <c r="AE46" i="19" s="1"/>
  <c r="AF46" i="19" s="1"/>
  <c r="AB42" i="19"/>
  <c r="AC42" i="19" s="1"/>
  <c r="AD42" i="19" s="1"/>
  <c r="AE42" i="19" s="1"/>
  <c r="AF42" i="19" s="1"/>
  <c r="AB38" i="19"/>
  <c r="AC38" i="19" s="1"/>
  <c r="AD38" i="19" s="1"/>
  <c r="AE38" i="19" s="1"/>
  <c r="AF38" i="19" s="1"/>
  <c r="AB34" i="19"/>
  <c r="AC34" i="19" s="1"/>
  <c r="AD34" i="19" s="1"/>
  <c r="AE34" i="19" s="1"/>
  <c r="AF34" i="19" s="1"/>
  <c r="AB30" i="19"/>
  <c r="AC30" i="19" s="1"/>
  <c r="AD30" i="19" s="1"/>
  <c r="AE30" i="19" s="1"/>
  <c r="AF30" i="19" s="1"/>
  <c r="AB26" i="19"/>
  <c r="AC26" i="19" s="1"/>
  <c r="AD26" i="19" s="1"/>
  <c r="AE26" i="19" s="1"/>
  <c r="AF26" i="19" s="1"/>
  <c r="AB22" i="19"/>
  <c r="AC22" i="19" s="1"/>
  <c r="AD22" i="19" s="1"/>
  <c r="AE22" i="19" s="1"/>
  <c r="AF22" i="19" s="1"/>
  <c r="AB18" i="19"/>
  <c r="AC18" i="19" s="1"/>
  <c r="AD18" i="19" s="1"/>
  <c r="AE18" i="19" s="1"/>
  <c r="AF18" i="19" s="1"/>
  <c r="AB14" i="19"/>
  <c r="AC14" i="19" s="1"/>
  <c r="AD14" i="19" s="1"/>
  <c r="AE14" i="19" s="1"/>
  <c r="AF14" i="19" s="1"/>
  <c r="AB10" i="19"/>
  <c r="AC10" i="19" s="1"/>
  <c r="AD10" i="19" s="1"/>
  <c r="AE10" i="19" s="1"/>
  <c r="AF10" i="19" s="1"/>
  <c r="AB6" i="19"/>
  <c r="AC6" i="19" s="1"/>
  <c r="AD6" i="19" s="1"/>
  <c r="AE6" i="19" s="1"/>
  <c r="AF6" i="19" s="1"/>
  <c r="H73" i="15"/>
  <c r="I73" i="15" s="1"/>
  <c r="J73" i="15" s="1"/>
  <c r="K73" i="15" s="1"/>
  <c r="L73" i="15" s="1"/>
  <c r="H65" i="15"/>
  <c r="I65" i="15" s="1"/>
  <c r="J65" i="15" s="1"/>
  <c r="K65" i="15" s="1"/>
  <c r="L65" i="15" s="1"/>
  <c r="H43" i="15"/>
  <c r="I43" i="15" s="1"/>
  <c r="J43" i="15" s="1"/>
  <c r="K43" i="15" s="1"/>
  <c r="L43" i="15" s="1"/>
  <c r="H34" i="15"/>
  <c r="I34" i="15" s="1"/>
  <c r="J34" i="15" s="1"/>
  <c r="K34" i="15" s="1"/>
  <c r="L34" i="15" s="1"/>
  <c r="H27" i="15"/>
  <c r="I27" i="15" s="1"/>
  <c r="J27" i="15" s="1"/>
  <c r="K27" i="15" s="1"/>
  <c r="L27" i="15" s="1"/>
  <c r="H21" i="15"/>
  <c r="I21" i="15" s="1"/>
  <c r="J21" i="15" s="1"/>
  <c r="K21" i="15" s="1"/>
  <c r="L21" i="15" s="1"/>
  <c r="H14" i="15"/>
  <c r="I14" i="15" s="1"/>
  <c r="J14" i="15" s="1"/>
  <c r="K14" i="15" s="1"/>
  <c r="L14" i="15" s="1"/>
  <c r="H6" i="15"/>
  <c r="I6" i="15" s="1"/>
  <c r="J6" i="15" s="1"/>
  <c r="K6" i="15" s="1"/>
  <c r="L6" i="15" s="1"/>
  <c r="H57" i="15"/>
  <c r="I57" i="15" s="1"/>
  <c r="J57" i="15" s="1"/>
  <c r="K57" i="15" s="1"/>
  <c r="L57" i="15" s="1"/>
  <c r="H33" i="15"/>
  <c r="I33" i="15" s="1"/>
  <c r="J33" i="15" s="1"/>
  <c r="K33" i="15" s="1"/>
  <c r="L33" i="15" s="1"/>
  <c r="H70" i="15"/>
  <c r="I70" i="15" s="1"/>
  <c r="J70" i="15" s="1"/>
  <c r="K70" i="15" s="1"/>
  <c r="L70" i="15" s="1"/>
  <c r="H61" i="15"/>
  <c r="I61" i="15" s="1"/>
  <c r="J61" i="15" s="1"/>
  <c r="K61" i="15" s="1"/>
  <c r="L61" i="15" s="1"/>
  <c r="H49" i="15"/>
  <c r="I49" i="15" s="1"/>
  <c r="J49" i="15" s="1"/>
  <c r="K49" i="15" s="1"/>
  <c r="L49" i="15" s="1"/>
  <c r="H36" i="15"/>
  <c r="I36" i="15" s="1"/>
  <c r="J36" i="15" s="1"/>
  <c r="K36" i="15" s="1"/>
  <c r="L36" i="15" s="1"/>
  <c r="H19" i="15"/>
  <c r="I19" i="15" s="1"/>
  <c r="J19" i="15" s="1"/>
  <c r="K19" i="15" s="1"/>
  <c r="L19" i="15" s="1"/>
  <c r="H11" i="15"/>
  <c r="I11" i="15" s="1"/>
  <c r="J11" i="15" s="1"/>
  <c r="K11" i="15" s="1"/>
  <c r="L11" i="15" s="1"/>
  <c r="H63" i="15"/>
  <c r="I63" i="15" s="1"/>
  <c r="J63" i="15" s="1"/>
  <c r="K63" i="15" s="1"/>
  <c r="L63" i="15" s="1"/>
  <c r="H38" i="15"/>
  <c r="I38" i="15" s="1"/>
  <c r="J38" i="15" s="1"/>
  <c r="K38" i="15" s="1"/>
  <c r="L38" i="15" s="1"/>
  <c r="H74" i="13"/>
  <c r="I74" i="13" s="1"/>
  <c r="J74" i="13" s="1"/>
  <c r="K74" i="13" s="1"/>
  <c r="L74" i="13" s="1"/>
  <c r="H70" i="13"/>
  <c r="I70" i="13" s="1"/>
  <c r="J70" i="13" s="1"/>
  <c r="K70" i="13" s="1"/>
  <c r="L70" i="13" s="1"/>
  <c r="H66" i="13"/>
  <c r="I66" i="13" s="1"/>
  <c r="J66" i="13" s="1"/>
  <c r="K66" i="13" s="1"/>
  <c r="L66" i="13" s="1"/>
  <c r="H62" i="13"/>
  <c r="I62" i="13" s="1"/>
  <c r="J62" i="13" s="1"/>
  <c r="K62" i="13" s="1"/>
  <c r="L62" i="13" s="1"/>
  <c r="H58" i="13"/>
  <c r="I58" i="13" s="1"/>
  <c r="J58" i="13" s="1"/>
  <c r="K58" i="13" s="1"/>
  <c r="L58" i="13" s="1"/>
  <c r="H54" i="13"/>
  <c r="I54" i="13" s="1"/>
  <c r="J54" i="13" s="1"/>
  <c r="K54" i="13" s="1"/>
  <c r="L54" i="13" s="1"/>
  <c r="H50" i="13"/>
  <c r="I50" i="13" s="1"/>
  <c r="J50" i="13" s="1"/>
  <c r="K50" i="13" s="1"/>
  <c r="L50" i="13" s="1"/>
  <c r="H46" i="13"/>
  <c r="I46" i="13" s="1"/>
  <c r="J46" i="13" s="1"/>
  <c r="K46" i="13" s="1"/>
  <c r="L46" i="13" s="1"/>
  <c r="H42" i="13"/>
  <c r="I42" i="13" s="1"/>
  <c r="J42" i="13" s="1"/>
  <c r="K42" i="13" s="1"/>
  <c r="L42" i="13" s="1"/>
  <c r="H38" i="13"/>
  <c r="I38" i="13" s="1"/>
  <c r="J38" i="13" s="1"/>
  <c r="K38" i="13" s="1"/>
  <c r="L38" i="13" s="1"/>
  <c r="H34" i="13"/>
  <c r="I34" i="13" s="1"/>
  <c r="J34" i="13" s="1"/>
  <c r="K34" i="13" s="1"/>
  <c r="L34" i="13" s="1"/>
  <c r="H30" i="13"/>
  <c r="I30" i="13" s="1"/>
  <c r="J30" i="13" s="1"/>
  <c r="K30" i="13" s="1"/>
  <c r="L30" i="13" s="1"/>
  <c r="H26" i="13"/>
  <c r="I26" i="13" s="1"/>
  <c r="J26" i="13" s="1"/>
  <c r="K26" i="13" s="1"/>
  <c r="L26" i="13" s="1"/>
  <c r="H22" i="13"/>
  <c r="I22" i="13" s="1"/>
  <c r="J22" i="13" s="1"/>
  <c r="K22" i="13" s="1"/>
  <c r="L22" i="13" s="1"/>
  <c r="H18" i="13"/>
  <c r="I18" i="13" s="1"/>
  <c r="J18" i="13" s="1"/>
  <c r="K18" i="13" s="1"/>
  <c r="L18" i="13" s="1"/>
  <c r="H14" i="13"/>
  <c r="I14" i="13" s="1"/>
  <c r="J14" i="13" s="1"/>
  <c r="K14" i="13" s="1"/>
  <c r="L14" i="13" s="1"/>
  <c r="H10" i="13"/>
  <c r="I10" i="13" s="1"/>
  <c r="J10" i="13" s="1"/>
  <c r="K10" i="13" s="1"/>
  <c r="L10" i="13" s="1"/>
  <c r="H6" i="13"/>
  <c r="I6" i="13" s="1"/>
  <c r="J6" i="13" s="1"/>
  <c r="K6" i="13" s="1"/>
  <c r="L6" i="13" s="1"/>
  <c r="W74" i="12"/>
  <c r="X74" i="12" s="1"/>
  <c r="Y74" i="12" s="1"/>
  <c r="Z74" i="12" s="1"/>
  <c r="AA74" i="12" s="1"/>
  <c r="W70" i="12"/>
  <c r="X70" i="12" s="1"/>
  <c r="Y70" i="12" s="1"/>
  <c r="Z70" i="12" s="1"/>
  <c r="AA70" i="12" s="1"/>
  <c r="W66" i="12"/>
  <c r="X66" i="12" s="1"/>
  <c r="Y66" i="12" s="1"/>
  <c r="Z66" i="12" s="1"/>
  <c r="AA66" i="12" s="1"/>
  <c r="W62" i="12"/>
  <c r="X62" i="12" s="1"/>
  <c r="Y62" i="12" s="1"/>
  <c r="Z62" i="12" s="1"/>
  <c r="AA62" i="12" s="1"/>
  <c r="W57" i="12"/>
  <c r="X57" i="12" s="1"/>
  <c r="Y57" i="12" s="1"/>
  <c r="Z57" i="12" s="1"/>
  <c r="AA57" i="12" s="1"/>
  <c r="W50" i="12"/>
  <c r="X50" i="12" s="1"/>
  <c r="Y50" i="12" s="1"/>
  <c r="Z50" i="12" s="1"/>
  <c r="AA50" i="12" s="1"/>
  <c r="W44" i="12"/>
  <c r="X44" i="12" s="1"/>
  <c r="Y44" i="12" s="1"/>
  <c r="Z44" i="12" s="1"/>
  <c r="AA44" i="12" s="1"/>
  <c r="W40" i="12"/>
  <c r="X40" i="12" s="1"/>
  <c r="Y40" i="12" s="1"/>
  <c r="Z40" i="12" s="1"/>
  <c r="AA40" i="12" s="1"/>
  <c r="W36" i="12"/>
  <c r="X36" i="12" s="1"/>
  <c r="Y36" i="12" s="1"/>
  <c r="Z36" i="12" s="1"/>
  <c r="AA36" i="12" s="1"/>
  <c r="W32" i="12"/>
  <c r="X32" i="12" s="1"/>
  <c r="Y32" i="12" s="1"/>
  <c r="Z32" i="12" s="1"/>
  <c r="AA32" i="12" s="1"/>
  <c r="W28" i="12"/>
  <c r="X28" i="12" s="1"/>
  <c r="Y28" i="12" s="1"/>
  <c r="Z28" i="12" s="1"/>
  <c r="AA28" i="12" s="1"/>
  <c r="W24" i="12"/>
  <c r="X24" i="12" s="1"/>
  <c r="Y24" i="12" s="1"/>
  <c r="Z24" i="12" s="1"/>
  <c r="AA24" i="12" s="1"/>
  <c r="W20" i="12"/>
  <c r="X20" i="12" s="1"/>
  <c r="Y20" i="12" s="1"/>
  <c r="Z20" i="12" s="1"/>
  <c r="AA20" i="12" s="1"/>
  <c r="W16" i="12"/>
  <c r="X16" i="12" s="1"/>
  <c r="Y16" i="12" s="1"/>
  <c r="Z16" i="12" s="1"/>
  <c r="AA16" i="12" s="1"/>
  <c r="W12" i="12"/>
  <c r="X12" i="12" s="1"/>
  <c r="Y12" i="12" s="1"/>
  <c r="Z12" i="12" s="1"/>
  <c r="AA12" i="12" s="1"/>
  <c r="W8" i="12"/>
  <c r="X8" i="12" s="1"/>
  <c r="Y8" i="12" s="1"/>
  <c r="Z8" i="12" s="1"/>
  <c r="AA8" i="12" s="1"/>
  <c r="W4" i="12"/>
  <c r="X4" i="12" s="1"/>
  <c r="Y4" i="12" s="1"/>
  <c r="Z4" i="12" s="1"/>
  <c r="AA4" i="12" s="1"/>
  <c r="W51" i="12"/>
  <c r="X51" i="12" s="1"/>
  <c r="Y51" i="12" s="1"/>
  <c r="Z51" i="12" s="1"/>
  <c r="AA51" i="12" s="1"/>
  <c r="AL74" i="11"/>
  <c r="AL70" i="11"/>
  <c r="AL66" i="11"/>
  <c r="AL62" i="11"/>
  <c r="AL58" i="11"/>
  <c r="AL54" i="11"/>
  <c r="AL50" i="11"/>
  <c r="AL46" i="11"/>
  <c r="AL42" i="11"/>
  <c r="AL38" i="11"/>
  <c r="AL34" i="11"/>
  <c r="AL30" i="11"/>
  <c r="AL26" i="11"/>
  <c r="AL22" i="11"/>
  <c r="AL18" i="11"/>
  <c r="AL14" i="11"/>
  <c r="AL10" i="11"/>
  <c r="AL6" i="11"/>
  <c r="R74" i="11"/>
  <c r="S74" i="11" s="1"/>
  <c r="T74" i="11" s="1"/>
  <c r="U74" i="11" s="1"/>
  <c r="V74" i="11" s="1"/>
  <c r="R70" i="11"/>
  <c r="S70" i="11" s="1"/>
  <c r="T70" i="11" s="1"/>
  <c r="U70" i="11" s="1"/>
  <c r="V70" i="11" s="1"/>
  <c r="R66" i="11"/>
  <c r="S66" i="11" s="1"/>
  <c r="T66" i="11" s="1"/>
  <c r="U66" i="11" s="1"/>
  <c r="V66" i="11" s="1"/>
  <c r="R62" i="11"/>
  <c r="S62" i="11" s="1"/>
  <c r="T62" i="11" s="1"/>
  <c r="U62" i="11" s="1"/>
  <c r="V62" i="11" s="1"/>
  <c r="R58" i="11"/>
  <c r="S58" i="11" s="1"/>
  <c r="T58" i="11" s="1"/>
  <c r="U58" i="11" s="1"/>
  <c r="V58" i="11" s="1"/>
  <c r="R54" i="11"/>
  <c r="S54" i="11" s="1"/>
  <c r="T54" i="11" s="1"/>
  <c r="U54" i="11" s="1"/>
  <c r="V54" i="11" s="1"/>
  <c r="R50" i="11"/>
  <c r="S50" i="11" s="1"/>
  <c r="T50" i="11" s="1"/>
  <c r="U50" i="11" s="1"/>
  <c r="V50" i="11" s="1"/>
  <c r="R46" i="11"/>
  <c r="S46" i="11" s="1"/>
  <c r="T46" i="11" s="1"/>
  <c r="U46" i="11" s="1"/>
  <c r="V46" i="11" s="1"/>
  <c r="R42" i="11"/>
  <c r="S42" i="11" s="1"/>
  <c r="T42" i="11" s="1"/>
  <c r="U42" i="11" s="1"/>
  <c r="V42" i="11" s="1"/>
  <c r="R38" i="11"/>
  <c r="S38" i="11" s="1"/>
  <c r="T38" i="11" s="1"/>
  <c r="U38" i="11" s="1"/>
  <c r="V38" i="11" s="1"/>
  <c r="R34" i="11"/>
  <c r="S34" i="11" s="1"/>
  <c r="T34" i="11" s="1"/>
  <c r="U34" i="11" s="1"/>
  <c r="V34" i="11" s="1"/>
  <c r="R30" i="11"/>
  <c r="S30" i="11" s="1"/>
  <c r="T30" i="11" s="1"/>
  <c r="U30" i="11" s="1"/>
  <c r="V30" i="11" s="1"/>
  <c r="R26" i="11"/>
  <c r="S26" i="11" s="1"/>
  <c r="T26" i="11" s="1"/>
  <c r="U26" i="11" s="1"/>
  <c r="V26" i="11" s="1"/>
  <c r="R22" i="11"/>
  <c r="S22" i="11" s="1"/>
  <c r="T22" i="11" s="1"/>
  <c r="U22" i="11" s="1"/>
  <c r="V22" i="11" s="1"/>
  <c r="R18" i="11"/>
  <c r="S18" i="11" s="1"/>
  <c r="T18" i="11" s="1"/>
  <c r="U18" i="11" s="1"/>
  <c r="V18" i="11" s="1"/>
  <c r="R14" i="11"/>
  <c r="S14" i="11" s="1"/>
  <c r="T14" i="11" s="1"/>
  <c r="U14" i="11" s="1"/>
  <c r="V14" i="11" s="1"/>
  <c r="R10" i="11"/>
  <c r="S10" i="11" s="1"/>
  <c r="T10" i="11" s="1"/>
  <c r="U10" i="11" s="1"/>
  <c r="V10" i="11" s="1"/>
  <c r="R6" i="11"/>
  <c r="S6" i="11" s="1"/>
  <c r="T6" i="11" s="1"/>
  <c r="U6" i="11" s="1"/>
  <c r="V6" i="11" s="1"/>
  <c r="H4" i="24"/>
  <c r="H20" i="24"/>
  <c r="H36" i="24"/>
  <c r="H52" i="24"/>
  <c r="H68" i="24"/>
  <c r="M12" i="24"/>
  <c r="M28" i="24"/>
  <c r="M44" i="24"/>
  <c r="M60" i="24"/>
  <c r="R4" i="24"/>
  <c r="R20" i="24"/>
  <c r="R36" i="24"/>
  <c r="R52" i="24"/>
  <c r="R68" i="24"/>
  <c r="W12" i="24"/>
  <c r="W28" i="24"/>
  <c r="W44" i="24"/>
  <c r="W60" i="24"/>
  <c r="AB4" i="24"/>
  <c r="AB20" i="24"/>
  <c r="AB36" i="24"/>
  <c r="AB52" i="24"/>
  <c r="AB68" i="24"/>
  <c r="AG12" i="24"/>
  <c r="AG28" i="24"/>
  <c r="AG44" i="24"/>
  <c r="AG60" i="24"/>
  <c r="AL4" i="24"/>
  <c r="AL20" i="24"/>
  <c r="AL36" i="24"/>
  <c r="AL52" i="24"/>
  <c r="AL68" i="24"/>
  <c r="AL67" i="19"/>
  <c r="AL51" i="19"/>
  <c r="AL38" i="19"/>
  <c r="AL30" i="19"/>
  <c r="AL22" i="19"/>
  <c r="H24" i="6"/>
  <c r="H27" i="6"/>
  <c r="H3" i="6"/>
  <c r="H16" i="6"/>
  <c r="H6" i="6"/>
  <c r="H17" i="6"/>
  <c r="H8" i="6"/>
  <c r="AG71" i="18"/>
  <c r="AG67" i="18"/>
  <c r="AG63" i="18"/>
  <c r="AG74" i="18"/>
  <c r="AG57" i="18"/>
  <c r="AG53" i="18"/>
  <c r="AG49" i="18"/>
  <c r="AG45" i="18"/>
  <c r="AG41" i="18"/>
  <c r="AG37" i="18"/>
  <c r="AG33" i="18"/>
  <c r="AG29" i="18"/>
  <c r="AG25" i="18"/>
  <c r="AG21" i="18"/>
  <c r="AG17" i="18"/>
  <c r="AG13" i="18"/>
  <c r="AG9" i="18"/>
  <c r="AG5" i="18"/>
  <c r="AB73" i="19"/>
  <c r="AC73" i="19" s="1"/>
  <c r="AD73" i="19" s="1"/>
  <c r="AE73" i="19" s="1"/>
  <c r="AF73" i="19" s="1"/>
  <c r="AB69" i="19"/>
  <c r="AC69" i="19" s="1"/>
  <c r="AD69" i="19" s="1"/>
  <c r="AE69" i="19" s="1"/>
  <c r="AF69" i="19" s="1"/>
  <c r="AB65" i="19"/>
  <c r="AC65" i="19" s="1"/>
  <c r="AD65" i="19" s="1"/>
  <c r="AE65" i="19" s="1"/>
  <c r="AF65" i="19" s="1"/>
  <c r="AB61" i="19"/>
  <c r="AC61" i="19" s="1"/>
  <c r="AD61" i="19" s="1"/>
  <c r="AE61" i="19" s="1"/>
  <c r="AF61" i="19" s="1"/>
  <c r="AB57" i="19"/>
  <c r="AC57" i="19" s="1"/>
  <c r="AD57" i="19" s="1"/>
  <c r="AE57" i="19" s="1"/>
  <c r="AF57" i="19" s="1"/>
  <c r="AB53" i="19"/>
  <c r="AC53" i="19" s="1"/>
  <c r="AD53" i="19" s="1"/>
  <c r="AE53" i="19" s="1"/>
  <c r="AF53" i="19" s="1"/>
  <c r="AB49" i="19"/>
  <c r="AC49" i="19" s="1"/>
  <c r="AD49" i="19" s="1"/>
  <c r="AE49" i="19" s="1"/>
  <c r="AF49" i="19" s="1"/>
  <c r="AB45" i="19"/>
  <c r="AC45" i="19" s="1"/>
  <c r="AD45" i="19" s="1"/>
  <c r="AE45" i="19" s="1"/>
  <c r="AF45" i="19" s="1"/>
  <c r="AB41" i="19"/>
  <c r="AC41" i="19" s="1"/>
  <c r="AD41" i="19" s="1"/>
  <c r="AE41" i="19" s="1"/>
  <c r="AF41" i="19" s="1"/>
  <c r="AB37" i="19"/>
  <c r="AC37" i="19" s="1"/>
  <c r="AD37" i="19" s="1"/>
  <c r="AE37" i="19" s="1"/>
  <c r="AF37" i="19" s="1"/>
  <c r="AB33" i="19"/>
  <c r="AC33" i="19" s="1"/>
  <c r="AD33" i="19" s="1"/>
  <c r="AE33" i="19" s="1"/>
  <c r="AF33" i="19" s="1"/>
  <c r="AB29" i="19"/>
  <c r="AC29" i="19" s="1"/>
  <c r="AD29" i="19" s="1"/>
  <c r="AE29" i="19" s="1"/>
  <c r="AF29" i="19" s="1"/>
  <c r="AB25" i="19"/>
  <c r="AC25" i="19" s="1"/>
  <c r="AD25" i="19" s="1"/>
  <c r="AE25" i="19" s="1"/>
  <c r="AF25" i="19" s="1"/>
  <c r="AB21" i="19"/>
  <c r="AC21" i="19" s="1"/>
  <c r="AD21" i="19" s="1"/>
  <c r="AE21" i="19" s="1"/>
  <c r="AF21" i="19" s="1"/>
  <c r="AB17" i="19"/>
  <c r="AC17" i="19" s="1"/>
  <c r="AD17" i="19" s="1"/>
  <c r="AE17" i="19" s="1"/>
  <c r="AF17" i="19" s="1"/>
  <c r="AB13" i="19"/>
  <c r="AC13" i="19" s="1"/>
  <c r="AD13" i="19" s="1"/>
  <c r="AE13" i="19" s="1"/>
  <c r="AF13" i="19" s="1"/>
  <c r="AB9" i="19"/>
  <c r="AC9" i="19" s="1"/>
  <c r="AD9" i="19" s="1"/>
  <c r="AE9" i="19" s="1"/>
  <c r="AF9" i="19" s="1"/>
  <c r="AB5" i="19"/>
  <c r="AC5" i="19" s="1"/>
  <c r="AD5" i="19" s="1"/>
  <c r="AE5" i="19" s="1"/>
  <c r="AF5" i="19" s="1"/>
  <c r="H71" i="15"/>
  <c r="I71" i="15" s="1"/>
  <c r="J71" i="15" s="1"/>
  <c r="K71" i="15" s="1"/>
  <c r="L71" i="15" s="1"/>
  <c r="H54" i="15"/>
  <c r="I54" i="15" s="1"/>
  <c r="J54" i="15" s="1"/>
  <c r="K54" i="15" s="1"/>
  <c r="L54" i="15" s="1"/>
  <c r="H42" i="15"/>
  <c r="I42" i="15" s="1"/>
  <c r="J42" i="15" s="1"/>
  <c r="K42" i="15" s="1"/>
  <c r="L42" i="15" s="1"/>
  <c r="H30" i="15"/>
  <c r="I30" i="15" s="1"/>
  <c r="J30" i="15" s="1"/>
  <c r="K30" i="15" s="1"/>
  <c r="L30" i="15" s="1"/>
  <c r="H25" i="15"/>
  <c r="I25" i="15" s="1"/>
  <c r="J25" i="15" s="1"/>
  <c r="K25" i="15" s="1"/>
  <c r="L25" i="15" s="1"/>
  <c r="H20" i="15"/>
  <c r="I20" i="15" s="1"/>
  <c r="J20" i="15" s="1"/>
  <c r="K20" i="15" s="1"/>
  <c r="L20" i="15" s="1"/>
  <c r="H12" i="15"/>
  <c r="I12" i="15" s="1"/>
  <c r="J12" i="15" s="1"/>
  <c r="K12" i="15" s="1"/>
  <c r="L12" i="15" s="1"/>
  <c r="H4" i="15"/>
  <c r="I4" i="15" s="1"/>
  <c r="J4" i="15" s="1"/>
  <c r="K4" i="15" s="1"/>
  <c r="L4" i="15" s="1"/>
  <c r="H55" i="15"/>
  <c r="I55" i="15" s="1"/>
  <c r="J55" i="15" s="1"/>
  <c r="K55" i="15" s="1"/>
  <c r="L55" i="15" s="1"/>
  <c r="H3" i="15"/>
  <c r="I3" i="15" s="1"/>
  <c r="J3" i="15" s="1"/>
  <c r="K3" i="15" s="1"/>
  <c r="L3" i="15" s="1"/>
  <c r="H68" i="15"/>
  <c r="I68" i="15" s="1"/>
  <c r="J68" i="15" s="1"/>
  <c r="K68" i="15" s="1"/>
  <c r="L68" i="15" s="1"/>
  <c r="H58" i="15"/>
  <c r="I58" i="15" s="1"/>
  <c r="J58" i="15" s="1"/>
  <c r="K58" i="15" s="1"/>
  <c r="L58" i="15" s="1"/>
  <c r="H48" i="15"/>
  <c r="I48" i="15" s="1"/>
  <c r="J48" i="15" s="1"/>
  <c r="K48" i="15" s="1"/>
  <c r="L48" i="15" s="1"/>
  <c r="H32" i="15"/>
  <c r="I32" i="15" s="1"/>
  <c r="J32" i="15" s="1"/>
  <c r="K32" i="15" s="1"/>
  <c r="L32" i="15" s="1"/>
  <c r="H18" i="15"/>
  <c r="I18" i="15" s="1"/>
  <c r="J18" i="15" s="1"/>
  <c r="K18" i="15" s="1"/>
  <c r="L18" i="15" s="1"/>
  <c r="H9" i="15"/>
  <c r="I9" i="15" s="1"/>
  <c r="J9" i="15" s="1"/>
  <c r="K9" i="15" s="1"/>
  <c r="L9" i="15" s="1"/>
  <c r="H59" i="15"/>
  <c r="I59" i="15" s="1"/>
  <c r="J59" i="15" s="1"/>
  <c r="K59" i="15" s="1"/>
  <c r="L59" i="15" s="1"/>
  <c r="H37" i="15"/>
  <c r="I37" i="15" s="1"/>
  <c r="J37" i="15" s="1"/>
  <c r="K37" i="15" s="1"/>
  <c r="L37" i="15" s="1"/>
  <c r="H73" i="13"/>
  <c r="I73" i="13" s="1"/>
  <c r="J73" i="13" s="1"/>
  <c r="K73" i="13" s="1"/>
  <c r="L73" i="13" s="1"/>
  <c r="H69" i="13"/>
  <c r="I69" i="13" s="1"/>
  <c r="J69" i="13" s="1"/>
  <c r="K69" i="13" s="1"/>
  <c r="L69" i="13" s="1"/>
  <c r="H65" i="13"/>
  <c r="I65" i="13" s="1"/>
  <c r="J65" i="13" s="1"/>
  <c r="K65" i="13" s="1"/>
  <c r="L65" i="13" s="1"/>
  <c r="H61" i="13"/>
  <c r="I61" i="13" s="1"/>
  <c r="J61" i="13" s="1"/>
  <c r="K61" i="13" s="1"/>
  <c r="L61" i="13" s="1"/>
  <c r="H57" i="13"/>
  <c r="I57" i="13" s="1"/>
  <c r="J57" i="13" s="1"/>
  <c r="K57" i="13" s="1"/>
  <c r="L57" i="13" s="1"/>
  <c r="H53" i="13"/>
  <c r="I53" i="13" s="1"/>
  <c r="J53" i="13" s="1"/>
  <c r="K53" i="13" s="1"/>
  <c r="L53" i="13" s="1"/>
  <c r="H49" i="13"/>
  <c r="I49" i="13" s="1"/>
  <c r="J49" i="13" s="1"/>
  <c r="K49" i="13" s="1"/>
  <c r="L49" i="13" s="1"/>
  <c r="H45" i="13"/>
  <c r="I45" i="13" s="1"/>
  <c r="J45" i="13" s="1"/>
  <c r="K45" i="13" s="1"/>
  <c r="L45" i="13" s="1"/>
  <c r="H41" i="13"/>
  <c r="I41" i="13" s="1"/>
  <c r="J41" i="13" s="1"/>
  <c r="K41" i="13" s="1"/>
  <c r="L41" i="13" s="1"/>
  <c r="H37" i="13"/>
  <c r="I37" i="13" s="1"/>
  <c r="J37" i="13" s="1"/>
  <c r="K37" i="13" s="1"/>
  <c r="L37" i="13" s="1"/>
  <c r="H33" i="13"/>
  <c r="I33" i="13" s="1"/>
  <c r="J33" i="13" s="1"/>
  <c r="K33" i="13" s="1"/>
  <c r="L33" i="13" s="1"/>
  <c r="H29" i="13"/>
  <c r="I29" i="13" s="1"/>
  <c r="J29" i="13" s="1"/>
  <c r="K29" i="13" s="1"/>
  <c r="L29" i="13" s="1"/>
  <c r="H25" i="13"/>
  <c r="I25" i="13" s="1"/>
  <c r="J25" i="13" s="1"/>
  <c r="K25" i="13" s="1"/>
  <c r="L25" i="13" s="1"/>
  <c r="H21" i="13"/>
  <c r="I21" i="13" s="1"/>
  <c r="J21" i="13" s="1"/>
  <c r="K21" i="13" s="1"/>
  <c r="L21" i="13" s="1"/>
  <c r="H17" i="13"/>
  <c r="I17" i="13" s="1"/>
  <c r="J17" i="13" s="1"/>
  <c r="K17" i="13" s="1"/>
  <c r="L17" i="13" s="1"/>
  <c r="H13" i="13"/>
  <c r="I13" i="13" s="1"/>
  <c r="J13" i="13" s="1"/>
  <c r="K13" i="13" s="1"/>
  <c r="L13" i="13" s="1"/>
  <c r="H9" i="13"/>
  <c r="I9" i="13" s="1"/>
  <c r="J9" i="13" s="1"/>
  <c r="K9" i="13" s="1"/>
  <c r="L9" i="13" s="1"/>
  <c r="H5" i="13"/>
  <c r="I5" i="13" s="1"/>
  <c r="J5" i="13" s="1"/>
  <c r="K5" i="13" s="1"/>
  <c r="L5" i="13" s="1"/>
  <c r="W73" i="12"/>
  <c r="X73" i="12" s="1"/>
  <c r="Y73" i="12" s="1"/>
  <c r="Z73" i="12" s="1"/>
  <c r="AA73" i="12" s="1"/>
  <c r="W69" i="12"/>
  <c r="X69" i="12" s="1"/>
  <c r="Y69" i="12" s="1"/>
  <c r="Z69" i="12" s="1"/>
  <c r="AA69" i="12" s="1"/>
  <c r="W65" i="12"/>
  <c r="X65" i="12" s="1"/>
  <c r="Y65" i="12" s="1"/>
  <c r="Z65" i="12" s="1"/>
  <c r="AA65" i="12" s="1"/>
  <c r="W61" i="12"/>
  <c r="X61" i="12" s="1"/>
  <c r="Y61" i="12" s="1"/>
  <c r="Z61" i="12" s="1"/>
  <c r="AA61" i="12" s="1"/>
  <c r="W56" i="12"/>
  <c r="X56" i="12" s="1"/>
  <c r="Y56" i="12" s="1"/>
  <c r="Z56" i="12" s="1"/>
  <c r="AA56" i="12" s="1"/>
  <c r="W48" i="12"/>
  <c r="X48" i="12" s="1"/>
  <c r="Y48" i="12" s="1"/>
  <c r="Z48" i="12" s="1"/>
  <c r="AA48" i="12" s="1"/>
  <c r="W43" i="12"/>
  <c r="X43" i="12" s="1"/>
  <c r="Y43" i="12" s="1"/>
  <c r="Z43" i="12" s="1"/>
  <c r="AA43" i="12" s="1"/>
  <c r="W39" i="12"/>
  <c r="X39" i="12" s="1"/>
  <c r="Y39" i="12" s="1"/>
  <c r="Z39" i="12" s="1"/>
  <c r="AA39" i="12" s="1"/>
  <c r="W35" i="12"/>
  <c r="X35" i="12" s="1"/>
  <c r="Y35" i="12" s="1"/>
  <c r="Z35" i="12" s="1"/>
  <c r="AA35" i="12" s="1"/>
  <c r="W31" i="12"/>
  <c r="X31" i="12" s="1"/>
  <c r="Y31" i="12" s="1"/>
  <c r="Z31" i="12" s="1"/>
  <c r="AA31" i="12" s="1"/>
  <c r="W27" i="12"/>
  <c r="X27" i="12" s="1"/>
  <c r="Y27" i="12" s="1"/>
  <c r="Z27" i="12" s="1"/>
  <c r="AA27" i="12" s="1"/>
  <c r="W23" i="12"/>
  <c r="X23" i="12" s="1"/>
  <c r="Y23" i="12" s="1"/>
  <c r="Z23" i="12" s="1"/>
  <c r="AA23" i="12" s="1"/>
  <c r="W19" i="12"/>
  <c r="X19" i="12" s="1"/>
  <c r="Y19" i="12" s="1"/>
  <c r="Z19" i="12" s="1"/>
  <c r="AA19" i="12" s="1"/>
  <c r="W15" i="12"/>
  <c r="X15" i="12" s="1"/>
  <c r="Y15" i="12" s="1"/>
  <c r="Z15" i="12" s="1"/>
  <c r="AA15" i="12" s="1"/>
  <c r="W11" i="12"/>
  <c r="X11" i="12" s="1"/>
  <c r="Y11" i="12" s="1"/>
  <c r="Z11" i="12" s="1"/>
  <c r="AA11" i="12" s="1"/>
  <c r="W7" i="12"/>
  <c r="X7" i="12" s="1"/>
  <c r="Y7" i="12" s="1"/>
  <c r="Z7" i="12" s="1"/>
  <c r="AA7" i="12" s="1"/>
  <c r="W3" i="12"/>
  <c r="X3" i="12" s="1"/>
  <c r="Y3" i="12" s="1"/>
  <c r="Z3" i="12" s="1"/>
  <c r="AA3" i="12" s="1"/>
  <c r="W49" i="12"/>
  <c r="X49" i="12" s="1"/>
  <c r="Y49" i="12" s="1"/>
  <c r="Z49" i="12" s="1"/>
  <c r="AA49" i="12" s="1"/>
  <c r="AL73" i="11"/>
  <c r="AL69" i="11"/>
  <c r="AL65" i="11"/>
  <c r="AL61" i="11"/>
  <c r="AL57" i="11"/>
  <c r="AL53" i="11"/>
  <c r="AL49" i="11"/>
  <c r="AL45" i="11"/>
  <c r="AL41" i="11"/>
  <c r="AL37" i="11"/>
  <c r="AL33" i="11"/>
  <c r="AL29" i="11"/>
  <c r="AL25" i="11"/>
  <c r="AL21" i="11"/>
  <c r="AL17" i="11"/>
  <c r="AL13" i="11"/>
  <c r="AL9" i="11"/>
  <c r="AL5" i="11"/>
  <c r="R73" i="11"/>
  <c r="S73" i="11" s="1"/>
  <c r="T73" i="11" s="1"/>
  <c r="U73" i="11" s="1"/>
  <c r="V73" i="11" s="1"/>
  <c r="R69" i="11"/>
  <c r="S69" i="11" s="1"/>
  <c r="T69" i="11" s="1"/>
  <c r="U69" i="11" s="1"/>
  <c r="V69" i="11" s="1"/>
  <c r="R65" i="11"/>
  <c r="S65" i="11" s="1"/>
  <c r="T65" i="11" s="1"/>
  <c r="U65" i="11" s="1"/>
  <c r="V65" i="11" s="1"/>
  <c r="R61" i="11"/>
  <c r="S61" i="11" s="1"/>
  <c r="T61" i="11" s="1"/>
  <c r="U61" i="11" s="1"/>
  <c r="V61" i="11" s="1"/>
  <c r="R57" i="11"/>
  <c r="S57" i="11" s="1"/>
  <c r="T57" i="11" s="1"/>
  <c r="U57" i="11" s="1"/>
  <c r="V57" i="11" s="1"/>
  <c r="R53" i="11"/>
  <c r="S53" i="11" s="1"/>
  <c r="T53" i="11" s="1"/>
  <c r="U53" i="11" s="1"/>
  <c r="V53" i="11" s="1"/>
  <c r="R49" i="11"/>
  <c r="S49" i="11" s="1"/>
  <c r="T49" i="11" s="1"/>
  <c r="U49" i="11" s="1"/>
  <c r="V49" i="11" s="1"/>
  <c r="R45" i="11"/>
  <c r="S45" i="11" s="1"/>
  <c r="T45" i="11" s="1"/>
  <c r="U45" i="11" s="1"/>
  <c r="V45" i="11" s="1"/>
  <c r="R41" i="11"/>
  <c r="S41" i="11" s="1"/>
  <c r="T41" i="11" s="1"/>
  <c r="U41" i="11" s="1"/>
  <c r="V41" i="11" s="1"/>
  <c r="R37" i="11"/>
  <c r="S37" i="11" s="1"/>
  <c r="T37" i="11" s="1"/>
  <c r="U37" i="11" s="1"/>
  <c r="V37" i="11" s="1"/>
  <c r="R33" i="11"/>
  <c r="S33" i="11" s="1"/>
  <c r="T33" i="11" s="1"/>
  <c r="U33" i="11" s="1"/>
  <c r="V33" i="11" s="1"/>
  <c r="R29" i="11"/>
  <c r="S29" i="11" s="1"/>
  <c r="T29" i="11" s="1"/>
  <c r="U29" i="11" s="1"/>
  <c r="V29" i="11" s="1"/>
  <c r="R25" i="11"/>
  <c r="S25" i="11" s="1"/>
  <c r="T25" i="11" s="1"/>
  <c r="U25" i="11" s="1"/>
  <c r="V25" i="11" s="1"/>
  <c r="R21" i="11"/>
  <c r="S21" i="11" s="1"/>
  <c r="T21" i="11" s="1"/>
  <c r="U21" i="11" s="1"/>
  <c r="V21" i="11" s="1"/>
  <c r="R17" i="11"/>
  <c r="S17" i="11" s="1"/>
  <c r="T17" i="11" s="1"/>
  <c r="U17" i="11" s="1"/>
  <c r="V17" i="11" s="1"/>
  <c r="R13" i="11"/>
  <c r="S13" i="11" s="1"/>
  <c r="T13" i="11" s="1"/>
  <c r="U13" i="11" s="1"/>
  <c r="V13" i="11" s="1"/>
  <c r="R9" i="11"/>
  <c r="S9" i="11" s="1"/>
  <c r="T9" i="11" s="1"/>
  <c r="U9" i="11" s="1"/>
  <c r="V9" i="11" s="1"/>
  <c r="R5" i="11"/>
  <c r="S5" i="11" s="1"/>
  <c r="T5" i="11" s="1"/>
  <c r="U5" i="11" s="1"/>
  <c r="V5" i="11" s="1"/>
  <c r="H8" i="24"/>
  <c r="H24" i="24"/>
  <c r="H40" i="24"/>
  <c r="H56" i="24"/>
  <c r="H72" i="24"/>
  <c r="M16" i="24"/>
  <c r="M32" i="24"/>
  <c r="M48" i="24"/>
  <c r="M64" i="24"/>
  <c r="R8" i="24"/>
  <c r="R24" i="24"/>
  <c r="R40" i="24"/>
  <c r="R56" i="24"/>
  <c r="R72" i="24"/>
  <c r="W16" i="24"/>
  <c r="W32" i="24"/>
  <c r="W48" i="24"/>
  <c r="W64" i="24"/>
  <c r="AB8" i="24"/>
  <c r="AB24" i="24"/>
  <c r="AB40" i="24"/>
  <c r="AB56" i="24"/>
  <c r="AB72" i="24"/>
  <c r="AG16" i="24"/>
  <c r="AG32" i="24"/>
  <c r="AG48" i="24"/>
  <c r="AG64" i="24"/>
  <c r="AL8" i="24"/>
  <c r="AL24" i="24"/>
  <c r="AL40" i="24"/>
  <c r="AL56" i="24"/>
  <c r="AL72" i="24"/>
  <c r="H33" i="6"/>
  <c r="H25" i="6"/>
  <c r="H22" i="6"/>
  <c r="H14" i="6"/>
  <c r="H23" i="6"/>
  <c r="H15" i="6"/>
  <c r="H4" i="6"/>
  <c r="AG70" i="18"/>
  <c r="AG66" i="18"/>
  <c r="AG62" i="18"/>
  <c r="AG60" i="18"/>
  <c r="AG56" i="18"/>
  <c r="AG52" i="18"/>
  <c r="AG48" i="18"/>
  <c r="AG44" i="18"/>
  <c r="AG40" i="18"/>
  <c r="AG36" i="18"/>
  <c r="AG32" i="18"/>
  <c r="AG28" i="18"/>
  <c r="AG24" i="18"/>
  <c r="AG20" i="18"/>
  <c r="AG16" i="18"/>
  <c r="AG12" i="18"/>
  <c r="AG8" i="18"/>
  <c r="AG4" i="18"/>
  <c r="AB72" i="19"/>
  <c r="AC72" i="19" s="1"/>
  <c r="AD72" i="19" s="1"/>
  <c r="AE72" i="19" s="1"/>
  <c r="AF72" i="19" s="1"/>
  <c r="AB68" i="19"/>
  <c r="AC68" i="19" s="1"/>
  <c r="AD68" i="19" s="1"/>
  <c r="AE68" i="19" s="1"/>
  <c r="AF68" i="19" s="1"/>
  <c r="AB64" i="19"/>
  <c r="AC64" i="19" s="1"/>
  <c r="AD64" i="19" s="1"/>
  <c r="AE64" i="19" s="1"/>
  <c r="AF64" i="19" s="1"/>
  <c r="AB60" i="19"/>
  <c r="AC60" i="19" s="1"/>
  <c r="AD60" i="19" s="1"/>
  <c r="AE60" i="19" s="1"/>
  <c r="AF60" i="19" s="1"/>
  <c r="AB56" i="19"/>
  <c r="AC56" i="19" s="1"/>
  <c r="AD56" i="19" s="1"/>
  <c r="AE56" i="19" s="1"/>
  <c r="AF56" i="19" s="1"/>
  <c r="AB52" i="19"/>
  <c r="AC52" i="19" s="1"/>
  <c r="AD52" i="19" s="1"/>
  <c r="AE52" i="19" s="1"/>
  <c r="AF52" i="19" s="1"/>
  <c r="AB48" i="19"/>
  <c r="AC48" i="19" s="1"/>
  <c r="AD48" i="19" s="1"/>
  <c r="AE48" i="19" s="1"/>
  <c r="AF48" i="19" s="1"/>
  <c r="AB44" i="19"/>
  <c r="AC44" i="19" s="1"/>
  <c r="AD44" i="19" s="1"/>
  <c r="AE44" i="19" s="1"/>
  <c r="AF44" i="19" s="1"/>
  <c r="AB40" i="19"/>
  <c r="AC40" i="19" s="1"/>
  <c r="AD40" i="19" s="1"/>
  <c r="AE40" i="19" s="1"/>
  <c r="AF40" i="19" s="1"/>
  <c r="AB36" i="19"/>
  <c r="AC36" i="19" s="1"/>
  <c r="AD36" i="19" s="1"/>
  <c r="AE36" i="19" s="1"/>
  <c r="AF36" i="19" s="1"/>
  <c r="AB32" i="19"/>
  <c r="AC32" i="19" s="1"/>
  <c r="AD32" i="19" s="1"/>
  <c r="AE32" i="19" s="1"/>
  <c r="AF32" i="19" s="1"/>
  <c r="AB28" i="19"/>
  <c r="AC28" i="19" s="1"/>
  <c r="AD28" i="19" s="1"/>
  <c r="AE28" i="19" s="1"/>
  <c r="AF28" i="19" s="1"/>
  <c r="AB24" i="19"/>
  <c r="AC24" i="19" s="1"/>
  <c r="AD24" i="19" s="1"/>
  <c r="AE24" i="19" s="1"/>
  <c r="AF24" i="19" s="1"/>
  <c r="AB20" i="19"/>
  <c r="AC20" i="19" s="1"/>
  <c r="AD20" i="19" s="1"/>
  <c r="AE20" i="19" s="1"/>
  <c r="AF20" i="19" s="1"/>
  <c r="AB16" i="19"/>
  <c r="AC16" i="19" s="1"/>
  <c r="AD16" i="19" s="1"/>
  <c r="AE16" i="19" s="1"/>
  <c r="AF16" i="19" s="1"/>
  <c r="AB12" i="19"/>
  <c r="AC12" i="19" s="1"/>
  <c r="AD12" i="19" s="1"/>
  <c r="AE12" i="19" s="1"/>
  <c r="AF12" i="19" s="1"/>
  <c r="AB8" i="19"/>
  <c r="AC8" i="19" s="1"/>
  <c r="AD8" i="19" s="1"/>
  <c r="AE8" i="19" s="1"/>
  <c r="AF8" i="19" s="1"/>
  <c r="AB4" i="19"/>
  <c r="AC4" i="19" s="1"/>
  <c r="AD4" i="19" s="1"/>
  <c r="AE4" i="19" s="1"/>
  <c r="AF4" i="19" s="1"/>
  <c r="H69" i="15"/>
  <c r="I69" i="15" s="1"/>
  <c r="J69" i="15" s="1"/>
  <c r="K69" i="15" s="1"/>
  <c r="L69" i="15" s="1"/>
  <c r="H45" i="15"/>
  <c r="I45" i="15" s="1"/>
  <c r="J45" i="15" s="1"/>
  <c r="K45" i="15" s="1"/>
  <c r="L45" i="15" s="1"/>
  <c r="H41" i="15"/>
  <c r="I41" i="15" s="1"/>
  <c r="J41" i="15" s="1"/>
  <c r="K41" i="15" s="1"/>
  <c r="L41" i="15" s="1"/>
  <c r="H29" i="15"/>
  <c r="I29" i="15" s="1"/>
  <c r="J29" i="15" s="1"/>
  <c r="K29" i="15" s="1"/>
  <c r="L29" i="15" s="1"/>
  <c r="H23" i="15"/>
  <c r="I23" i="15" s="1"/>
  <c r="J23" i="15" s="1"/>
  <c r="K23" i="15" s="1"/>
  <c r="L23" i="15" s="1"/>
  <c r="H17" i="15"/>
  <c r="I17" i="15" s="1"/>
  <c r="J17" i="15" s="1"/>
  <c r="K17" i="15" s="1"/>
  <c r="L17" i="15" s="1"/>
  <c r="H10" i="15"/>
  <c r="I10" i="15" s="1"/>
  <c r="J10" i="15" s="1"/>
  <c r="K10" i="15" s="1"/>
  <c r="L10" i="15" s="1"/>
  <c r="H62" i="15"/>
  <c r="I62" i="15" s="1"/>
  <c r="J62" i="15" s="1"/>
  <c r="K62" i="15" s="1"/>
  <c r="L62" i="15" s="1"/>
  <c r="H51" i="15"/>
  <c r="I51" i="15" s="1"/>
  <c r="J51" i="15" s="1"/>
  <c r="K51" i="15" s="1"/>
  <c r="L51" i="15" s="1"/>
  <c r="H74" i="15"/>
  <c r="I74" i="15" s="1"/>
  <c r="J74" i="15" s="1"/>
  <c r="K74" i="15" s="1"/>
  <c r="L74" i="15" s="1"/>
  <c r="H66" i="15"/>
  <c r="I66" i="15" s="1"/>
  <c r="J66" i="15" s="1"/>
  <c r="K66" i="15" s="1"/>
  <c r="L66" i="15" s="1"/>
  <c r="H56" i="15"/>
  <c r="I56" i="15" s="1"/>
  <c r="J56" i="15" s="1"/>
  <c r="K56" i="15" s="1"/>
  <c r="L56" i="15" s="1"/>
  <c r="H47" i="15"/>
  <c r="I47" i="15" s="1"/>
  <c r="J47" i="15" s="1"/>
  <c r="K47" i="15" s="1"/>
  <c r="L47" i="15" s="1"/>
  <c r="H26" i="15"/>
  <c r="I26" i="15" s="1"/>
  <c r="J26" i="15" s="1"/>
  <c r="K26" i="15" s="1"/>
  <c r="L26" i="15" s="1"/>
  <c r="H15" i="15"/>
  <c r="I15" i="15" s="1"/>
  <c r="J15" i="15" s="1"/>
  <c r="K15" i="15" s="1"/>
  <c r="L15" i="15" s="1"/>
  <c r="H7" i="15"/>
  <c r="I7" i="15" s="1"/>
  <c r="J7" i="15" s="1"/>
  <c r="K7" i="15" s="1"/>
  <c r="L7" i="15" s="1"/>
  <c r="H53" i="15"/>
  <c r="I53" i="15" s="1"/>
  <c r="J53" i="15" s="1"/>
  <c r="K53" i="15" s="1"/>
  <c r="L53" i="15" s="1"/>
  <c r="H35" i="15"/>
  <c r="I35" i="15" s="1"/>
  <c r="J35" i="15" s="1"/>
  <c r="K35" i="15" s="1"/>
  <c r="L35" i="15" s="1"/>
  <c r="H72" i="13"/>
  <c r="I72" i="13" s="1"/>
  <c r="J72" i="13" s="1"/>
  <c r="K72" i="13" s="1"/>
  <c r="L72" i="13" s="1"/>
  <c r="H68" i="13"/>
  <c r="I68" i="13" s="1"/>
  <c r="J68" i="13" s="1"/>
  <c r="K68" i="13" s="1"/>
  <c r="L68" i="13" s="1"/>
  <c r="H64" i="13"/>
  <c r="I64" i="13" s="1"/>
  <c r="J64" i="13" s="1"/>
  <c r="K64" i="13" s="1"/>
  <c r="L64" i="13" s="1"/>
  <c r="H60" i="13"/>
  <c r="I60" i="13" s="1"/>
  <c r="J60" i="13" s="1"/>
  <c r="K60" i="13" s="1"/>
  <c r="L60" i="13" s="1"/>
  <c r="H56" i="13"/>
  <c r="I56" i="13" s="1"/>
  <c r="J56" i="13" s="1"/>
  <c r="K56" i="13" s="1"/>
  <c r="L56" i="13" s="1"/>
  <c r="H52" i="13"/>
  <c r="I52" i="13" s="1"/>
  <c r="J52" i="13" s="1"/>
  <c r="K52" i="13" s="1"/>
  <c r="L52" i="13" s="1"/>
  <c r="H48" i="13"/>
  <c r="I48" i="13" s="1"/>
  <c r="J48" i="13" s="1"/>
  <c r="K48" i="13" s="1"/>
  <c r="L48" i="13" s="1"/>
  <c r="H44" i="13"/>
  <c r="I44" i="13" s="1"/>
  <c r="J44" i="13" s="1"/>
  <c r="K44" i="13" s="1"/>
  <c r="L44" i="13" s="1"/>
  <c r="H40" i="13"/>
  <c r="I40" i="13" s="1"/>
  <c r="J40" i="13" s="1"/>
  <c r="K40" i="13" s="1"/>
  <c r="L40" i="13" s="1"/>
  <c r="H36" i="13"/>
  <c r="I36" i="13" s="1"/>
  <c r="J36" i="13" s="1"/>
  <c r="K36" i="13" s="1"/>
  <c r="L36" i="13" s="1"/>
  <c r="H32" i="13"/>
  <c r="I32" i="13" s="1"/>
  <c r="J32" i="13" s="1"/>
  <c r="K32" i="13" s="1"/>
  <c r="L32" i="13" s="1"/>
  <c r="H28" i="13"/>
  <c r="I28" i="13" s="1"/>
  <c r="J28" i="13" s="1"/>
  <c r="K28" i="13" s="1"/>
  <c r="L28" i="13" s="1"/>
  <c r="H24" i="13"/>
  <c r="I24" i="13" s="1"/>
  <c r="J24" i="13" s="1"/>
  <c r="K24" i="13" s="1"/>
  <c r="L24" i="13" s="1"/>
  <c r="H20" i="13"/>
  <c r="I20" i="13" s="1"/>
  <c r="J20" i="13" s="1"/>
  <c r="K20" i="13" s="1"/>
  <c r="L20" i="13" s="1"/>
  <c r="H16" i="13"/>
  <c r="I16" i="13" s="1"/>
  <c r="J16" i="13" s="1"/>
  <c r="K16" i="13" s="1"/>
  <c r="L16" i="13" s="1"/>
  <c r="H12" i="13"/>
  <c r="I12" i="13" s="1"/>
  <c r="J12" i="13" s="1"/>
  <c r="K12" i="13" s="1"/>
  <c r="L12" i="13" s="1"/>
  <c r="H8" i="13"/>
  <c r="I8" i="13" s="1"/>
  <c r="J8" i="13" s="1"/>
  <c r="K8" i="13" s="1"/>
  <c r="L8" i="13" s="1"/>
  <c r="H4" i="13"/>
  <c r="I4" i="13" s="1"/>
  <c r="J4" i="13" s="1"/>
  <c r="K4" i="13" s="1"/>
  <c r="L4" i="13" s="1"/>
  <c r="W72" i="12"/>
  <c r="X72" i="12" s="1"/>
  <c r="Y72" i="12" s="1"/>
  <c r="Z72" i="12" s="1"/>
  <c r="AA72" i="12" s="1"/>
  <c r="W68" i="12"/>
  <c r="X68" i="12" s="1"/>
  <c r="Y68" i="12" s="1"/>
  <c r="Z68" i="12" s="1"/>
  <c r="AA68" i="12" s="1"/>
  <c r="W64" i="12"/>
  <c r="X64" i="12" s="1"/>
  <c r="Y64" i="12" s="1"/>
  <c r="Z64" i="12" s="1"/>
  <c r="AA64" i="12" s="1"/>
  <c r="W60" i="12"/>
  <c r="X60" i="12" s="1"/>
  <c r="Y60" i="12" s="1"/>
  <c r="Z60" i="12" s="1"/>
  <c r="AA60" i="12" s="1"/>
  <c r="W54" i="12"/>
  <c r="X54" i="12" s="1"/>
  <c r="Y54" i="12" s="1"/>
  <c r="Z54" i="12" s="1"/>
  <c r="AA54" i="12" s="1"/>
  <c r="W46" i="12"/>
  <c r="X46" i="12" s="1"/>
  <c r="Y46" i="12" s="1"/>
  <c r="Z46" i="12" s="1"/>
  <c r="AA46" i="12" s="1"/>
  <c r="W42" i="12"/>
  <c r="X42" i="12" s="1"/>
  <c r="Y42" i="12" s="1"/>
  <c r="Z42" i="12" s="1"/>
  <c r="AA42" i="12" s="1"/>
  <c r="W38" i="12"/>
  <c r="X38" i="12" s="1"/>
  <c r="Y38" i="12" s="1"/>
  <c r="Z38" i="12" s="1"/>
  <c r="AA38" i="12" s="1"/>
  <c r="W34" i="12"/>
  <c r="X34" i="12" s="1"/>
  <c r="Y34" i="12" s="1"/>
  <c r="Z34" i="12" s="1"/>
  <c r="AA34" i="12" s="1"/>
  <c r="W30" i="12"/>
  <c r="X30" i="12" s="1"/>
  <c r="Y30" i="12" s="1"/>
  <c r="Z30" i="12" s="1"/>
  <c r="AA30" i="12" s="1"/>
  <c r="W26" i="12"/>
  <c r="X26" i="12" s="1"/>
  <c r="Y26" i="12" s="1"/>
  <c r="Z26" i="12" s="1"/>
  <c r="AA26" i="12" s="1"/>
  <c r="W22" i="12"/>
  <c r="X22" i="12" s="1"/>
  <c r="Y22" i="12" s="1"/>
  <c r="Z22" i="12" s="1"/>
  <c r="AA22" i="12" s="1"/>
  <c r="W18" i="12"/>
  <c r="X18" i="12" s="1"/>
  <c r="Y18" i="12" s="1"/>
  <c r="Z18" i="12" s="1"/>
  <c r="AA18" i="12" s="1"/>
  <c r="W14" i="12"/>
  <c r="X14" i="12" s="1"/>
  <c r="Y14" i="12" s="1"/>
  <c r="Z14" i="12" s="1"/>
  <c r="AA14" i="12" s="1"/>
  <c r="W10" i="12"/>
  <c r="X10" i="12" s="1"/>
  <c r="Y10" i="12" s="1"/>
  <c r="Z10" i="12" s="1"/>
  <c r="AA10" i="12" s="1"/>
  <c r="W6" i="12"/>
  <c r="X6" i="12" s="1"/>
  <c r="Y6" i="12" s="1"/>
  <c r="Z6" i="12" s="1"/>
  <c r="AA6" i="12" s="1"/>
  <c r="W55" i="12"/>
  <c r="X55" i="12" s="1"/>
  <c r="Y55" i="12" s="1"/>
  <c r="Z55" i="12" s="1"/>
  <c r="AA55" i="12" s="1"/>
  <c r="W47" i="12"/>
  <c r="X47" i="12" s="1"/>
  <c r="Y47" i="12" s="1"/>
  <c r="Z47" i="12" s="1"/>
  <c r="AA47" i="12" s="1"/>
  <c r="AL72" i="11"/>
  <c r="AL68" i="11"/>
  <c r="AL64" i="11"/>
  <c r="AL60" i="11"/>
  <c r="AL56" i="11"/>
  <c r="AL52" i="11"/>
  <c r="AL48" i="11"/>
  <c r="AL44" i="11"/>
  <c r="AL40" i="11"/>
  <c r="AL36" i="11"/>
  <c r="AL32" i="11"/>
  <c r="AL28" i="11"/>
  <c r="AL24" i="11"/>
  <c r="AL20" i="11"/>
  <c r="AL16" i="11"/>
  <c r="AL12" i="11"/>
  <c r="AL8" i="11"/>
  <c r="AL4" i="11"/>
  <c r="R72" i="11"/>
  <c r="S72" i="11" s="1"/>
  <c r="T72" i="11" s="1"/>
  <c r="U72" i="11" s="1"/>
  <c r="V72" i="11" s="1"/>
  <c r="R68" i="11"/>
  <c r="S68" i="11" s="1"/>
  <c r="T68" i="11" s="1"/>
  <c r="U68" i="11" s="1"/>
  <c r="V68" i="11" s="1"/>
  <c r="R64" i="11"/>
  <c r="S64" i="11" s="1"/>
  <c r="T64" i="11" s="1"/>
  <c r="U64" i="11" s="1"/>
  <c r="V64" i="11" s="1"/>
  <c r="R60" i="11"/>
  <c r="S60" i="11" s="1"/>
  <c r="T60" i="11" s="1"/>
  <c r="U60" i="11" s="1"/>
  <c r="V60" i="11" s="1"/>
  <c r="R56" i="11"/>
  <c r="S56" i="11" s="1"/>
  <c r="T56" i="11" s="1"/>
  <c r="U56" i="11" s="1"/>
  <c r="V56" i="11" s="1"/>
  <c r="R52" i="11"/>
  <c r="S52" i="11" s="1"/>
  <c r="T52" i="11" s="1"/>
  <c r="U52" i="11" s="1"/>
  <c r="V52" i="11" s="1"/>
  <c r="R48" i="11"/>
  <c r="S48" i="11" s="1"/>
  <c r="T48" i="11" s="1"/>
  <c r="U48" i="11" s="1"/>
  <c r="V48" i="11" s="1"/>
  <c r="R44" i="11"/>
  <c r="S44" i="11" s="1"/>
  <c r="T44" i="11" s="1"/>
  <c r="U44" i="11" s="1"/>
  <c r="V44" i="11" s="1"/>
  <c r="R40" i="11"/>
  <c r="S40" i="11" s="1"/>
  <c r="T40" i="11" s="1"/>
  <c r="U40" i="11" s="1"/>
  <c r="V40" i="11" s="1"/>
  <c r="R36" i="11"/>
  <c r="S36" i="11" s="1"/>
  <c r="T36" i="11" s="1"/>
  <c r="U36" i="11" s="1"/>
  <c r="V36" i="11" s="1"/>
  <c r="R32" i="11"/>
  <c r="S32" i="11" s="1"/>
  <c r="T32" i="11" s="1"/>
  <c r="U32" i="11" s="1"/>
  <c r="V32" i="11" s="1"/>
  <c r="R28" i="11"/>
  <c r="S28" i="11" s="1"/>
  <c r="T28" i="11" s="1"/>
  <c r="U28" i="11" s="1"/>
  <c r="V28" i="11" s="1"/>
  <c r="R24" i="11"/>
  <c r="S24" i="11" s="1"/>
  <c r="T24" i="11" s="1"/>
  <c r="U24" i="11" s="1"/>
  <c r="V24" i="11" s="1"/>
  <c r="R20" i="11"/>
  <c r="S20" i="11" s="1"/>
  <c r="T20" i="11" s="1"/>
  <c r="U20" i="11" s="1"/>
  <c r="V20" i="11" s="1"/>
  <c r="R16" i="11"/>
  <c r="S16" i="11" s="1"/>
  <c r="T16" i="11" s="1"/>
  <c r="U16" i="11" s="1"/>
  <c r="V16" i="11" s="1"/>
  <c r="R12" i="11"/>
  <c r="S12" i="11" s="1"/>
  <c r="T12" i="11" s="1"/>
  <c r="U12" i="11" s="1"/>
  <c r="V12" i="11" s="1"/>
  <c r="R8" i="11"/>
  <c r="S8" i="11" s="1"/>
  <c r="T8" i="11" s="1"/>
  <c r="U8" i="11" s="1"/>
  <c r="V8" i="11" s="1"/>
  <c r="R4" i="11"/>
  <c r="S4" i="11" s="1"/>
  <c r="T4" i="11" s="1"/>
  <c r="U4" i="11" s="1"/>
  <c r="V4" i="11" s="1"/>
  <c r="H12" i="24"/>
  <c r="H28" i="24"/>
  <c r="H44" i="24"/>
  <c r="H60" i="24"/>
  <c r="M4" i="24"/>
  <c r="M20" i="24"/>
  <c r="M36" i="24"/>
  <c r="M52" i="24"/>
  <c r="M68" i="24"/>
  <c r="R12" i="24"/>
  <c r="R28" i="24"/>
  <c r="R44" i="24"/>
  <c r="R60" i="24"/>
  <c r="W4" i="24"/>
  <c r="W20" i="24"/>
  <c r="W36" i="24"/>
  <c r="W52" i="24"/>
  <c r="W68" i="24"/>
  <c r="AB12" i="24"/>
  <c r="AB28" i="24"/>
  <c r="AB44" i="24"/>
  <c r="AB60" i="24"/>
  <c r="AG4" i="24"/>
  <c r="AG20" i="24"/>
  <c r="AG36" i="24"/>
  <c r="AG52" i="24"/>
  <c r="AG68" i="24"/>
  <c r="AL12" i="24"/>
  <c r="AL28" i="24"/>
  <c r="AL44" i="24"/>
  <c r="AL60" i="24"/>
  <c r="AL72" i="19"/>
  <c r="AL59" i="19"/>
  <c r="AL42" i="19"/>
  <c r="AL34" i="19"/>
  <c r="AL26" i="19"/>
  <c r="AL18" i="19"/>
  <c r="AL63" i="19"/>
  <c r="AL36" i="19"/>
  <c r="AL20" i="19"/>
  <c r="AL10" i="19"/>
  <c r="AL70" i="19"/>
  <c r="AL54" i="19"/>
  <c r="AL71" i="19"/>
  <c r="AL57" i="19"/>
  <c r="AL43" i="19"/>
  <c r="AL35" i="19"/>
  <c r="AL27" i="19"/>
  <c r="AL19" i="19"/>
  <c r="AL11" i="19"/>
  <c r="AL3" i="19"/>
  <c r="AL56" i="19"/>
  <c r="AL74" i="6"/>
  <c r="AL70" i="6"/>
  <c r="AL66" i="6"/>
  <c r="AL62" i="6"/>
  <c r="AL58" i="6"/>
  <c r="AL54" i="6"/>
  <c r="AL46" i="6"/>
  <c r="AL38" i="6"/>
  <c r="AL31" i="6"/>
  <c r="AL27" i="6"/>
  <c r="AL23" i="6"/>
  <c r="AL19" i="6"/>
  <c r="AL15" i="6"/>
  <c r="AL11" i="6"/>
  <c r="AL47" i="6"/>
  <c r="AL49" i="6"/>
  <c r="AL33" i="6"/>
  <c r="AL4" i="6"/>
  <c r="R74" i="6"/>
  <c r="S74" i="6" s="1"/>
  <c r="T74" i="6" s="1"/>
  <c r="U74" i="6" s="1"/>
  <c r="V74" i="6" s="1"/>
  <c r="R70" i="6"/>
  <c r="S70" i="6" s="1"/>
  <c r="T70" i="6" s="1"/>
  <c r="U70" i="6" s="1"/>
  <c r="V70" i="6" s="1"/>
  <c r="R66" i="6"/>
  <c r="S66" i="6" s="1"/>
  <c r="T66" i="6" s="1"/>
  <c r="U66" i="6" s="1"/>
  <c r="V66" i="6" s="1"/>
  <c r="R62" i="6"/>
  <c r="S62" i="6" s="1"/>
  <c r="T62" i="6" s="1"/>
  <c r="U62" i="6" s="1"/>
  <c r="V62" i="6" s="1"/>
  <c r="R58" i="6"/>
  <c r="S58" i="6" s="1"/>
  <c r="T58" i="6" s="1"/>
  <c r="U58" i="6" s="1"/>
  <c r="V58" i="6" s="1"/>
  <c r="R53" i="6"/>
  <c r="S53" i="6" s="1"/>
  <c r="T53" i="6" s="1"/>
  <c r="U53" i="6" s="1"/>
  <c r="V53" i="6" s="1"/>
  <c r="R45" i="6"/>
  <c r="S45" i="6" s="1"/>
  <c r="T45" i="6" s="1"/>
  <c r="U45" i="6" s="1"/>
  <c r="V45" i="6" s="1"/>
  <c r="R37" i="6"/>
  <c r="S37" i="6" s="1"/>
  <c r="T37" i="6" s="1"/>
  <c r="U37" i="6" s="1"/>
  <c r="V37" i="6" s="1"/>
  <c r="R31" i="6"/>
  <c r="S31" i="6" s="1"/>
  <c r="T31" i="6" s="1"/>
  <c r="U31" i="6" s="1"/>
  <c r="V31" i="6" s="1"/>
  <c r="R27" i="6"/>
  <c r="S27" i="6" s="1"/>
  <c r="T27" i="6" s="1"/>
  <c r="U27" i="6" s="1"/>
  <c r="V27" i="6" s="1"/>
  <c r="R23" i="6"/>
  <c r="S23" i="6" s="1"/>
  <c r="T23" i="6" s="1"/>
  <c r="U23" i="6" s="1"/>
  <c r="V23" i="6" s="1"/>
  <c r="R19" i="6"/>
  <c r="S19" i="6" s="1"/>
  <c r="T19" i="6" s="1"/>
  <c r="U19" i="6" s="1"/>
  <c r="V19" i="6" s="1"/>
  <c r="R15" i="6"/>
  <c r="S15" i="6" s="1"/>
  <c r="T15" i="6" s="1"/>
  <c r="U15" i="6" s="1"/>
  <c r="V15" i="6" s="1"/>
  <c r="R11" i="6"/>
  <c r="S11" i="6" s="1"/>
  <c r="T11" i="6" s="1"/>
  <c r="U11" i="6" s="1"/>
  <c r="V11" i="6" s="1"/>
  <c r="R40" i="6"/>
  <c r="S40" i="6" s="1"/>
  <c r="T40" i="6" s="1"/>
  <c r="U40" i="6" s="1"/>
  <c r="V40" i="6" s="1"/>
  <c r="R42" i="6"/>
  <c r="S42" i="6" s="1"/>
  <c r="T42" i="6" s="1"/>
  <c r="U42" i="6" s="1"/>
  <c r="V42" i="6" s="1"/>
  <c r="R4" i="6"/>
  <c r="S4" i="6" s="1"/>
  <c r="T4" i="6" s="1"/>
  <c r="U4" i="6" s="1"/>
  <c r="V4" i="6" s="1"/>
  <c r="R7" i="6"/>
  <c r="S7" i="6" s="1"/>
  <c r="T7" i="6" s="1"/>
  <c r="U7" i="6" s="1"/>
  <c r="V7" i="6" s="1"/>
  <c r="H74" i="19"/>
  <c r="I74" i="19" s="1"/>
  <c r="J74" i="19" s="1"/>
  <c r="K74" i="19" s="1"/>
  <c r="L74" i="19" s="1"/>
  <c r="H70" i="19"/>
  <c r="I70" i="19" s="1"/>
  <c r="J70" i="19" s="1"/>
  <c r="K70" i="19" s="1"/>
  <c r="L70" i="19" s="1"/>
  <c r="H66" i="19"/>
  <c r="I66" i="19" s="1"/>
  <c r="J66" i="19" s="1"/>
  <c r="K66" i="19" s="1"/>
  <c r="L66" i="19" s="1"/>
  <c r="H62" i="19"/>
  <c r="I62" i="19" s="1"/>
  <c r="J62" i="19" s="1"/>
  <c r="K62" i="19" s="1"/>
  <c r="L62" i="19" s="1"/>
  <c r="H58" i="19"/>
  <c r="I58" i="19" s="1"/>
  <c r="J58" i="19" s="1"/>
  <c r="K58" i="19" s="1"/>
  <c r="L58" i="19" s="1"/>
  <c r="H54" i="19"/>
  <c r="I54" i="19" s="1"/>
  <c r="J54" i="19" s="1"/>
  <c r="K54" i="19" s="1"/>
  <c r="L54" i="19" s="1"/>
  <c r="H50" i="19"/>
  <c r="I50" i="19" s="1"/>
  <c r="J50" i="19" s="1"/>
  <c r="K50" i="19" s="1"/>
  <c r="L50" i="19" s="1"/>
  <c r="H46" i="19"/>
  <c r="I46" i="19" s="1"/>
  <c r="J46" i="19" s="1"/>
  <c r="K46" i="19" s="1"/>
  <c r="L46" i="19" s="1"/>
  <c r="H42" i="19"/>
  <c r="I42" i="19" s="1"/>
  <c r="J42" i="19" s="1"/>
  <c r="K42" i="19" s="1"/>
  <c r="L42" i="19" s="1"/>
  <c r="H38" i="19"/>
  <c r="I38" i="19" s="1"/>
  <c r="J38" i="19" s="1"/>
  <c r="K38" i="19" s="1"/>
  <c r="L38" i="19" s="1"/>
  <c r="H34" i="19"/>
  <c r="I34" i="19" s="1"/>
  <c r="J34" i="19" s="1"/>
  <c r="K34" i="19" s="1"/>
  <c r="L34" i="19" s="1"/>
  <c r="H30" i="19"/>
  <c r="I30" i="19" s="1"/>
  <c r="J30" i="19" s="1"/>
  <c r="K30" i="19" s="1"/>
  <c r="L30" i="19" s="1"/>
  <c r="H26" i="19"/>
  <c r="I26" i="19" s="1"/>
  <c r="J26" i="19" s="1"/>
  <c r="K26" i="19" s="1"/>
  <c r="L26" i="19" s="1"/>
  <c r="H22" i="19"/>
  <c r="I22" i="19" s="1"/>
  <c r="J22" i="19" s="1"/>
  <c r="K22" i="19" s="1"/>
  <c r="L22" i="19" s="1"/>
  <c r="H18" i="19"/>
  <c r="I18" i="19" s="1"/>
  <c r="J18" i="19" s="1"/>
  <c r="K18" i="19" s="1"/>
  <c r="L18" i="19" s="1"/>
  <c r="H14" i="19"/>
  <c r="I14" i="19" s="1"/>
  <c r="J14" i="19" s="1"/>
  <c r="K14" i="19" s="1"/>
  <c r="L14" i="19" s="1"/>
  <c r="H10" i="19"/>
  <c r="I10" i="19" s="1"/>
  <c r="J10" i="19" s="1"/>
  <c r="K10" i="19" s="1"/>
  <c r="L10" i="19" s="1"/>
  <c r="H6" i="19"/>
  <c r="I6" i="19" s="1"/>
  <c r="J6" i="19" s="1"/>
  <c r="K6" i="19" s="1"/>
  <c r="L6" i="19" s="1"/>
  <c r="W74" i="18"/>
  <c r="X74" i="18" s="1"/>
  <c r="Y74" i="18" s="1"/>
  <c r="Z74" i="18" s="1"/>
  <c r="AA74" i="18" s="1"/>
  <c r="W70" i="18"/>
  <c r="X70" i="18" s="1"/>
  <c r="Y70" i="18" s="1"/>
  <c r="Z70" i="18" s="1"/>
  <c r="AA70" i="18" s="1"/>
  <c r="W66" i="18"/>
  <c r="X66" i="18" s="1"/>
  <c r="Y66" i="18" s="1"/>
  <c r="Z66" i="18" s="1"/>
  <c r="AA66" i="18" s="1"/>
  <c r="W64" i="18"/>
  <c r="X64" i="18" s="1"/>
  <c r="Y64" i="18" s="1"/>
  <c r="Z64" i="18" s="1"/>
  <c r="AA64" i="18" s="1"/>
  <c r="W58" i="18"/>
  <c r="X58" i="18" s="1"/>
  <c r="Y58" i="18" s="1"/>
  <c r="Z58" i="18" s="1"/>
  <c r="AA58" i="18" s="1"/>
  <c r="W54" i="18"/>
  <c r="X54" i="18" s="1"/>
  <c r="Y54" i="18" s="1"/>
  <c r="Z54" i="18" s="1"/>
  <c r="AA54" i="18" s="1"/>
  <c r="W50" i="18"/>
  <c r="X50" i="18" s="1"/>
  <c r="Y50" i="18" s="1"/>
  <c r="Z50" i="18" s="1"/>
  <c r="AA50" i="18" s="1"/>
  <c r="W46" i="18"/>
  <c r="X46" i="18" s="1"/>
  <c r="Y46" i="18" s="1"/>
  <c r="Z46" i="18" s="1"/>
  <c r="AA46" i="18" s="1"/>
  <c r="W42" i="18"/>
  <c r="X42" i="18" s="1"/>
  <c r="Y42" i="18" s="1"/>
  <c r="Z42" i="18" s="1"/>
  <c r="AA42" i="18" s="1"/>
  <c r="W38" i="18"/>
  <c r="X38" i="18" s="1"/>
  <c r="Y38" i="18" s="1"/>
  <c r="Z38" i="18" s="1"/>
  <c r="AA38" i="18" s="1"/>
  <c r="W34" i="18"/>
  <c r="X34" i="18" s="1"/>
  <c r="Y34" i="18" s="1"/>
  <c r="Z34" i="18" s="1"/>
  <c r="AA34" i="18" s="1"/>
  <c r="W30" i="18"/>
  <c r="X30" i="18" s="1"/>
  <c r="Y30" i="18" s="1"/>
  <c r="Z30" i="18" s="1"/>
  <c r="AA30" i="18" s="1"/>
  <c r="W26" i="18"/>
  <c r="X26" i="18" s="1"/>
  <c r="Y26" i="18" s="1"/>
  <c r="Z26" i="18" s="1"/>
  <c r="AA26" i="18" s="1"/>
  <c r="W22" i="18"/>
  <c r="X22" i="18" s="1"/>
  <c r="Y22" i="18" s="1"/>
  <c r="Z22" i="18" s="1"/>
  <c r="AA22" i="18" s="1"/>
  <c r="W18" i="18"/>
  <c r="X18" i="18" s="1"/>
  <c r="Y18" i="18" s="1"/>
  <c r="Z18" i="18" s="1"/>
  <c r="AA18" i="18" s="1"/>
  <c r="W14" i="18"/>
  <c r="X14" i="18" s="1"/>
  <c r="Y14" i="18" s="1"/>
  <c r="Z14" i="18" s="1"/>
  <c r="AA14" i="18" s="1"/>
  <c r="W10" i="18"/>
  <c r="X10" i="18" s="1"/>
  <c r="Y10" i="18" s="1"/>
  <c r="Z10" i="18" s="1"/>
  <c r="AA10" i="18" s="1"/>
  <c r="W6" i="18"/>
  <c r="X6" i="18" s="1"/>
  <c r="Y6" i="18" s="1"/>
  <c r="Z6" i="18" s="1"/>
  <c r="AA6" i="18" s="1"/>
  <c r="AB62" i="15"/>
  <c r="AC62" i="15" s="1"/>
  <c r="AD62" i="15" s="1"/>
  <c r="AE62" i="15" s="1"/>
  <c r="AF62" i="15" s="1"/>
  <c r="AB56" i="15"/>
  <c r="AC56" i="15" s="1"/>
  <c r="AD56" i="15" s="1"/>
  <c r="AE56" i="15" s="1"/>
  <c r="AF56" i="15" s="1"/>
  <c r="AB46" i="15"/>
  <c r="AC46" i="15" s="1"/>
  <c r="AD46" i="15" s="1"/>
  <c r="AE46" i="15" s="1"/>
  <c r="AF46" i="15" s="1"/>
  <c r="AB71" i="15"/>
  <c r="AC71" i="15" s="1"/>
  <c r="AD71" i="15" s="1"/>
  <c r="AE71" i="15" s="1"/>
  <c r="AF71" i="15" s="1"/>
  <c r="AB63" i="15"/>
  <c r="AC63" i="15" s="1"/>
  <c r="AD63" i="15" s="1"/>
  <c r="AE63" i="15" s="1"/>
  <c r="AF63" i="15" s="1"/>
  <c r="AB44" i="15"/>
  <c r="AC44" i="15" s="1"/>
  <c r="AD44" i="15" s="1"/>
  <c r="AE44" i="15" s="1"/>
  <c r="AF44" i="15" s="1"/>
  <c r="AB40" i="15"/>
  <c r="AC40" i="15" s="1"/>
  <c r="AD40" i="15" s="1"/>
  <c r="AE40" i="15" s="1"/>
  <c r="AF40" i="15" s="1"/>
  <c r="AB23" i="15"/>
  <c r="AC23" i="15" s="1"/>
  <c r="AD23" i="15" s="1"/>
  <c r="AE23" i="15" s="1"/>
  <c r="AF23" i="15" s="1"/>
  <c r="AB16" i="15"/>
  <c r="AC16" i="15" s="1"/>
  <c r="AD16" i="15" s="1"/>
  <c r="AE16" i="15" s="1"/>
  <c r="AF16" i="15" s="1"/>
  <c r="AB9" i="15"/>
  <c r="AC9" i="15" s="1"/>
  <c r="AD9" i="15" s="1"/>
  <c r="AE9" i="15" s="1"/>
  <c r="AF9" i="15" s="1"/>
  <c r="AB54" i="15"/>
  <c r="AC54" i="15" s="1"/>
  <c r="AD54" i="15" s="1"/>
  <c r="AE54" i="15" s="1"/>
  <c r="AF54" i="15" s="1"/>
  <c r="AB37" i="15"/>
  <c r="AC37" i="15" s="1"/>
  <c r="AD37" i="15" s="1"/>
  <c r="AE37" i="15" s="1"/>
  <c r="AF37" i="15" s="1"/>
  <c r="AB27" i="15"/>
  <c r="AC27" i="15" s="1"/>
  <c r="AD27" i="15" s="1"/>
  <c r="AE27" i="15" s="1"/>
  <c r="AF27" i="15" s="1"/>
  <c r="AB68" i="15"/>
  <c r="AC68" i="15" s="1"/>
  <c r="AD68" i="15" s="1"/>
  <c r="AE68" i="15" s="1"/>
  <c r="AF68" i="15" s="1"/>
  <c r="AB57" i="15"/>
  <c r="AC57" i="15" s="1"/>
  <c r="AD57" i="15" s="1"/>
  <c r="AE57" i="15" s="1"/>
  <c r="AF57" i="15" s="1"/>
  <c r="AB26" i="15"/>
  <c r="AC26" i="15" s="1"/>
  <c r="AD26" i="15" s="1"/>
  <c r="AE26" i="15" s="1"/>
  <c r="AF26" i="15" s="1"/>
  <c r="AB19" i="15"/>
  <c r="AC19" i="15" s="1"/>
  <c r="AD19" i="15" s="1"/>
  <c r="AE19" i="15" s="1"/>
  <c r="AF19" i="15" s="1"/>
  <c r="AB10" i="15"/>
  <c r="AC10" i="15" s="1"/>
  <c r="AD10" i="15" s="1"/>
  <c r="AE10" i="15" s="1"/>
  <c r="AF10" i="15" s="1"/>
  <c r="AB74" i="13"/>
  <c r="AC74" i="13" s="1"/>
  <c r="AD74" i="13" s="1"/>
  <c r="AE74" i="13" s="1"/>
  <c r="AF74" i="13" s="1"/>
  <c r="AB70" i="13"/>
  <c r="AC70" i="13" s="1"/>
  <c r="AD70" i="13" s="1"/>
  <c r="AE70" i="13" s="1"/>
  <c r="AF70" i="13" s="1"/>
  <c r="AB66" i="13"/>
  <c r="AC66" i="13" s="1"/>
  <c r="AD66" i="13" s="1"/>
  <c r="AE66" i="13" s="1"/>
  <c r="AF66" i="13" s="1"/>
  <c r="AB62" i="13"/>
  <c r="AC62" i="13" s="1"/>
  <c r="AD62" i="13" s="1"/>
  <c r="AE62" i="13" s="1"/>
  <c r="AF62" i="13" s="1"/>
  <c r="AB58" i="13"/>
  <c r="AC58" i="13" s="1"/>
  <c r="AD58" i="13" s="1"/>
  <c r="AE58" i="13" s="1"/>
  <c r="AF58" i="13" s="1"/>
  <c r="AB54" i="13"/>
  <c r="AC54" i="13" s="1"/>
  <c r="AD54" i="13" s="1"/>
  <c r="AE54" i="13" s="1"/>
  <c r="AF54" i="13" s="1"/>
  <c r="AB50" i="13"/>
  <c r="AC50" i="13" s="1"/>
  <c r="AD50" i="13" s="1"/>
  <c r="AE50" i="13" s="1"/>
  <c r="AF50" i="13" s="1"/>
  <c r="AB46" i="13"/>
  <c r="AC46" i="13" s="1"/>
  <c r="AD46" i="13" s="1"/>
  <c r="AE46" i="13" s="1"/>
  <c r="AF46" i="13" s="1"/>
  <c r="AB42" i="13"/>
  <c r="AC42" i="13" s="1"/>
  <c r="AD42" i="13" s="1"/>
  <c r="AE42" i="13" s="1"/>
  <c r="AF42" i="13" s="1"/>
  <c r="AB38" i="13"/>
  <c r="AC38" i="13" s="1"/>
  <c r="AD38" i="13" s="1"/>
  <c r="AE38" i="13" s="1"/>
  <c r="AF38" i="13" s="1"/>
  <c r="AB34" i="13"/>
  <c r="AC34" i="13" s="1"/>
  <c r="AD34" i="13" s="1"/>
  <c r="AE34" i="13" s="1"/>
  <c r="AF34" i="13" s="1"/>
  <c r="AB30" i="13"/>
  <c r="AC30" i="13" s="1"/>
  <c r="AD30" i="13" s="1"/>
  <c r="AE30" i="13" s="1"/>
  <c r="AF30" i="13" s="1"/>
  <c r="AB26" i="13"/>
  <c r="AC26" i="13" s="1"/>
  <c r="AD26" i="13" s="1"/>
  <c r="AE26" i="13" s="1"/>
  <c r="AF26" i="13" s="1"/>
  <c r="AB22" i="13"/>
  <c r="AC22" i="13" s="1"/>
  <c r="AD22" i="13" s="1"/>
  <c r="AE22" i="13" s="1"/>
  <c r="AF22" i="13" s="1"/>
  <c r="AB18" i="13"/>
  <c r="AC18" i="13" s="1"/>
  <c r="AD18" i="13" s="1"/>
  <c r="AE18" i="13" s="1"/>
  <c r="AF18" i="13" s="1"/>
  <c r="AB14" i="13"/>
  <c r="AC14" i="13" s="1"/>
  <c r="AD14" i="13" s="1"/>
  <c r="AE14" i="13" s="1"/>
  <c r="AF14" i="13" s="1"/>
  <c r="AB10" i="13"/>
  <c r="AC10" i="13" s="1"/>
  <c r="AD10" i="13" s="1"/>
  <c r="AE10" i="13" s="1"/>
  <c r="AF10" i="13" s="1"/>
  <c r="AB6" i="13"/>
  <c r="AC6" i="13" s="1"/>
  <c r="AD6" i="13" s="1"/>
  <c r="AE6" i="13" s="1"/>
  <c r="AF6" i="13" s="1"/>
  <c r="AG74" i="6"/>
  <c r="AG68" i="6"/>
  <c r="AG60" i="6"/>
  <c r="AG55" i="6"/>
  <c r="AG51" i="6"/>
  <c r="AG47" i="6"/>
  <c r="AH47" i="6" s="1"/>
  <c r="AI47" i="6" s="1"/>
  <c r="AJ47" i="6" s="1"/>
  <c r="AK47" i="6" s="1"/>
  <c r="AG43" i="6"/>
  <c r="AG39" i="6"/>
  <c r="AG35" i="6"/>
  <c r="AG71" i="6"/>
  <c r="AG30" i="6"/>
  <c r="AG26" i="6"/>
  <c r="AG22" i="6"/>
  <c r="AG18" i="6"/>
  <c r="AG14" i="6"/>
  <c r="AG10" i="6"/>
  <c r="AG6" i="6"/>
  <c r="AG69" i="6"/>
  <c r="M74" i="6"/>
  <c r="N74" i="6" s="1"/>
  <c r="O74" i="6" s="1"/>
  <c r="P74" i="6" s="1"/>
  <c r="Q74" i="6" s="1"/>
  <c r="M67" i="6"/>
  <c r="M59" i="6"/>
  <c r="M55" i="6"/>
  <c r="M51" i="6"/>
  <c r="M47" i="6"/>
  <c r="M43" i="6"/>
  <c r="M39" i="6"/>
  <c r="M35" i="6"/>
  <c r="M68" i="6"/>
  <c r="M31" i="6"/>
  <c r="N31" i="6" s="1"/>
  <c r="O31" i="6" s="1"/>
  <c r="P31" i="6" s="1"/>
  <c r="Q31" i="6" s="1"/>
  <c r="M27" i="6"/>
  <c r="M23" i="6"/>
  <c r="M19" i="6"/>
  <c r="N19" i="6" s="1"/>
  <c r="O19" i="6" s="1"/>
  <c r="P19" i="6" s="1"/>
  <c r="Q19" i="6" s="1"/>
  <c r="M15" i="6"/>
  <c r="N15" i="6" s="1"/>
  <c r="O15" i="6" s="1"/>
  <c r="P15" i="6" s="1"/>
  <c r="Q15" i="6" s="1"/>
  <c r="M11" i="6"/>
  <c r="N11" i="6" s="1"/>
  <c r="O11" i="6" s="1"/>
  <c r="P11" i="6" s="1"/>
  <c r="Q11" i="6" s="1"/>
  <c r="M7" i="6"/>
  <c r="M72" i="6"/>
  <c r="W74" i="19"/>
  <c r="X74" i="19" s="1"/>
  <c r="Y74" i="19" s="1"/>
  <c r="Z74" i="19" s="1"/>
  <c r="AA74" i="19" s="1"/>
  <c r="W69" i="19"/>
  <c r="X69" i="19" s="1"/>
  <c r="Y69" i="19" s="1"/>
  <c r="Z69" i="19" s="1"/>
  <c r="AA69" i="19" s="1"/>
  <c r="W65" i="19"/>
  <c r="X65" i="19" s="1"/>
  <c r="Y65" i="19" s="1"/>
  <c r="Z65" i="19" s="1"/>
  <c r="AA65" i="19" s="1"/>
  <c r="W61" i="19"/>
  <c r="X61" i="19" s="1"/>
  <c r="Y61" i="19" s="1"/>
  <c r="Z61" i="19" s="1"/>
  <c r="AA61" i="19" s="1"/>
  <c r="W57" i="19"/>
  <c r="X57" i="19" s="1"/>
  <c r="Y57" i="19" s="1"/>
  <c r="Z57" i="19" s="1"/>
  <c r="AA57" i="19" s="1"/>
  <c r="W53" i="19"/>
  <c r="X53" i="19" s="1"/>
  <c r="Y53" i="19" s="1"/>
  <c r="Z53" i="19" s="1"/>
  <c r="AA53" i="19" s="1"/>
  <c r="W49" i="19"/>
  <c r="X49" i="19" s="1"/>
  <c r="Y49" i="19" s="1"/>
  <c r="Z49" i="19" s="1"/>
  <c r="AA49" i="19" s="1"/>
  <c r="W45" i="19"/>
  <c r="X45" i="19" s="1"/>
  <c r="Y45" i="19" s="1"/>
  <c r="Z45" i="19" s="1"/>
  <c r="AA45" i="19" s="1"/>
  <c r="W41" i="19"/>
  <c r="X41" i="19" s="1"/>
  <c r="Y41" i="19" s="1"/>
  <c r="Z41" i="19" s="1"/>
  <c r="AA41" i="19" s="1"/>
  <c r="AL55" i="19"/>
  <c r="AL32" i="19"/>
  <c r="AL16" i="19"/>
  <c r="AL8" i="19"/>
  <c r="AL66" i="19"/>
  <c r="AL50" i="19"/>
  <c r="AL69" i="19"/>
  <c r="AL53" i="19"/>
  <c r="AL41" i="19"/>
  <c r="AL33" i="19"/>
  <c r="AL25" i="19"/>
  <c r="AL17" i="19"/>
  <c r="AL9" i="19"/>
  <c r="AL68" i="19"/>
  <c r="AL52" i="19"/>
  <c r="AL73" i="6"/>
  <c r="AL69" i="6"/>
  <c r="AL65" i="6"/>
  <c r="AL61" i="6"/>
  <c r="AL57" i="6"/>
  <c r="AL52" i="6"/>
  <c r="AL44" i="6"/>
  <c r="AL36" i="6"/>
  <c r="AL30" i="6"/>
  <c r="AL26" i="6"/>
  <c r="AL22" i="6"/>
  <c r="AL18" i="6"/>
  <c r="AL14" i="6"/>
  <c r="AL10" i="6"/>
  <c r="AL43" i="6"/>
  <c r="AL45" i="6"/>
  <c r="AL7" i="6"/>
  <c r="AL6" i="6"/>
  <c r="R73" i="6"/>
  <c r="S73" i="6" s="1"/>
  <c r="T73" i="6" s="1"/>
  <c r="U73" i="6" s="1"/>
  <c r="V73" i="6" s="1"/>
  <c r="R69" i="6"/>
  <c r="S69" i="6" s="1"/>
  <c r="T69" i="6" s="1"/>
  <c r="U69" i="6" s="1"/>
  <c r="V69" i="6" s="1"/>
  <c r="R65" i="6"/>
  <c r="S65" i="6" s="1"/>
  <c r="T65" i="6" s="1"/>
  <c r="U65" i="6" s="1"/>
  <c r="V65" i="6" s="1"/>
  <c r="R61" i="6"/>
  <c r="S61" i="6" s="1"/>
  <c r="T61" i="6" s="1"/>
  <c r="U61" i="6" s="1"/>
  <c r="V61" i="6" s="1"/>
  <c r="R57" i="6"/>
  <c r="S57" i="6" s="1"/>
  <c r="T57" i="6" s="1"/>
  <c r="U57" i="6" s="1"/>
  <c r="V57" i="6" s="1"/>
  <c r="R51" i="6"/>
  <c r="S51" i="6" s="1"/>
  <c r="T51" i="6" s="1"/>
  <c r="U51" i="6" s="1"/>
  <c r="V51" i="6" s="1"/>
  <c r="R43" i="6"/>
  <c r="S43" i="6" s="1"/>
  <c r="T43" i="6" s="1"/>
  <c r="U43" i="6" s="1"/>
  <c r="V43" i="6" s="1"/>
  <c r="R35" i="6"/>
  <c r="S35" i="6" s="1"/>
  <c r="T35" i="6" s="1"/>
  <c r="U35" i="6" s="1"/>
  <c r="V35" i="6" s="1"/>
  <c r="R30" i="6"/>
  <c r="S30" i="6" s="1"/>
  <c r="T30" i="6" s="1"/>
  <c r="U30" i="6" s="1"/>
  <c r="V30" i="6" s="1"/>
  <c r="R26" i="6"/>
  <c r="S26" i="6" s="1"/>
  <c r="T26" i="6" s="1"/>
  <c r="U26" i="6" s="1"/>
  <c r="V26" i="6" s="1"/>
  <c r="R22" i="6"/>
  <c r="S22" i="6" s="1"/>
  <c r="T22" i="6" s="1"/>
  <c r="U22" i="6" s="1"/>
  <c r="V22" i="6" s="1"/>
  <c r="R18" i="6"/>
  <c r="S18" i="6" s="1"/>
  <c r="T18" i="6" s="1"/>
  <c r="U18" i="6" s="1"/>
  <c r="V18" i="6" s="1"/>
  <c r="R14" i="6"/>
  <c r="S14" i="6" s="1"/>
  <c r="T14" i="6" s="1"/>
  <c r="U14" i="6" s="1"/>
  <c r="V14" i="6" s="1"/>
  <c r="R52" i="6"/>
  <c r="S52" i="6" s="1"/>
  <c r="T52" i="6" s="1"/>
  <c r="U52" i="6" s="1"/>
  <c r="V52" i="6" s="1"/>
  <c r="R36" i="6"/>
  <c r="S36" i="6" s="1"/>
  <c r="T36" i="6" s="1"/>
  <c r="U36" i="6" s="1"/>
  <c r="V36" i="6" s="1"/>
  <c r="R38" i="6"/>
  <c r="S38" i="6" s="1"/>
  <c r="T38" i="6" s="1"/>
  <c r="U38" i="6" s="1"/>
  <c r="V38" i="6" s="1"/>
  <c r="R54" i="6"/>
  <c r="S54" i="6" s="1"/>
  <c r="T54" i="6" s="1"/>
  <c r="U54" i="6" s="1"/>
  <c r="V54" i="6" s="1"/>
  <c r="R6" i="6"/>
  <c r="S6" i="6" s="1"/>
  <c r="T6" i="6" s="1"/>
  <c r="U6" i="6" s="1"/>
  <c r="V6" i="6" s="1"/>
  <c r="H73" i="19"/>
  <c r="I73" i="19" s="1"/>
  <c r="J73" i="19" s="1"/>
  <c r="K73" i="19" s="1"/>
  <c r="L73" i="19" s="1"/>
  <c r="H69" i="19"/>
  <c r="I69" i="19" s="1"/>
  <c r="J69" i="19" s="1"/>
  <c r="K69" i="19" s="1"/>
  <c r="L69" i="19" s="1"/>
  <c r="H65" i="19"/>
  <c r="I65" i="19" s="1"/>
  <c r="J65" i="19" s="1"/>
  <c r="K65" i="19" s="1"/>
  <c r="L65" i="19" s="1"/>
  <c r="H61" i="19"/>
  <c r="I61" i="19" s="1"/>
  <c r="J61" i="19" s="1"/>
  <c r="K61" i="19" s="1"/>
  <c r="L61" i="19" s="1"/>
  <c r="H57" i="19"/>
  <c r="I57" i="19" s="1"/>
  <c r="J57" i="19" s="1"/>
  <c r="K57" i="19" s="1"/>
  <c r="L57" i="19" s="1"/>
  <c r="H53" i="19"/>
  <c r="I53" i="19" s="1"/>
  <c r="J53" i="19" s="1"/>
  <c r="K53" i="19" s="1"/>
  <c r="L53" i="19" s="1"/>
  <c r="H49" i="19"/>
  <c r="I49" i="19" s="1"/>
  <c r="J49" i="19" s="1"/>
  <c r="K49" i="19" s="1"/>
  <c r="L49" i="19" s="1"/>
  <c r="H45" i="19"/>
  <c r="I45" i="19" s="1"/>
  <c r="J45" i="19" s="1"/>
  <c r="K45" i="19" s="1"/>
  <c r="L45" i="19" s="1"/>
  <c r="H41" i="19"/>
  <c r="I41" i="19" s="1"/>
  <c r="J41" i="19" s="1"/>
  <c r="K41" i="19" s="1"/>
  <c r="L41" i="19" s="1"/>
  <c r="H37" i="19"/>
  <c r="I37" i="19" s="1"/>
  <c r="J37" i="19" s="1"/>
  <c r="K37" i="19" s="1"/>
  <c r="L37" i="19" s="1"/>
  <c r="H33" i="19"/>
  <c r="I33" i="19" s="1"/>
  <c r="J33" i="19" s="1"/>
  <c r="K33" i="19" s="1"/>
  <c r="L33" i="19" s="1"/>
  <c r="H29" i="19"/>
  <c r="I29" i="19" s="1"/>
  <c r="J29" i="19" s="1"/>
  <c r="K29" i="19" s="1"/>
  <c r="L29" i="19" s="1"/>
  <c r="H25" i="19"/>
  <c r="I25" i="19" s="1"/>
  <c r="J25" i="19" s="1"/>
  <c r="K25" i="19" s="1"/>
  <c r="L25" i="19" s="1"/>
  <c r="H21" i="19"/>
  <c r="I21" i="19" s="1"/>
  <c r="J21" i="19" s="1"/>
  <c r="K21" i="19" s="1"/>
  <c r="L21" i="19" s="1"/>
  <c r="H17" i="19"/>
  <c r="I17" i="19" s="1"/>
  <c r="J17" i="19" s="1"/>
  <c r="K17" i="19" s="1"/>
  <c r="L17" i="19" s="1"/>
  <c r="H13" i="19"/>
  <c r="I13" i="19" s="1"/>
  <c r="J13" i="19" s="1"/>
  <c r="K13" i="19" s="1"/>
  <c r="L13" i="19" s="1"/>
  <c r="H9" i="19"/>
  <c r="I9" i="19" s="1"/>
  <c r="J9" i="19" s="1"/>
  <c r="K9" i="19" s="1"/>
  <c r="L9" i="19" s="1"/>
  <c r="H5" i="19"/>
  <c r="I5" i="19" s="1"/>
  <c r="J5" i="19" s="1"/>
  <c r="K5" i="19" s="1"/>
  <c r="L5" i="19" s="1"/>
  <c r="W73" i="18"/>
  <c r="X73" i="18" s="1"/>
  <c r="Y73" i="18" s="1"/>
  <c r="Z73" i="18" s="1"/>
  <c r="AA73" i="18" s="1"/>
  <c r="W69" i="18"/>
  <c r="X69" i="18" s="1"/>
  <c r="Y69" i="18" s="1"/>
  <c r="Z69" i="18" s="1"/>
  <c r="AA69" i="18" s="1"/>
  <c r="W65" i="18"/>
  <c r="X65" i="18" s="1"/>
  <c r="Y65" i="18" s="1"/>
  <c r="Z65" i="18" s="1"/>
  <c r="AA65" i="18" s="1"/>
  <c r="W63" i="18"/>
  <c r="X63" i="18" s="1"/>
  <c r="Y63" i="18" s="1"/>
  <c r="Z63" i="18" s="1"/>
  <c r="AA63" i="18" s="1"/>
  <c r="W57" i="18"/>
  <c r="X57" i="18" s="1"/>
  <c r="Y57" i="18" s="1"/>
  <c r="Z57" i="18" s="1"/>
  <c r="AA57" i="18" s="1"/>
  <c r="W53" i="18"/>
  <c r="X53" i="18" s="1"/>
  <c r="Y53" i="18" s="1"/>
  <c r="Z53" i="18" s="1"/>
  <c r="AA53" i="18" s="1"/>
  <c r="W49" i="18"/>
  <c r="X49" i="18" s="1"/>
  <c r="Y49" i="18" s="1"/>
  <c r="Z49" i="18" s="1"/>
  <c r="AA49" i="18" s="1"/>
  <c r="W45" i="18"/>
  <c r="X45" i="18" s="1"/>
  <c r="Y45" i="18" s="1"/>
  <c r="Z45" i="18" s="1"/>
  <c r="AA45" i="18" s="1"/>
  <c r="W41" i="18"/>
  <c r="X41" i="18" s="1"/>
  <c r="Y41" i="18" s="1"/>
  <c r="Z41" i="18" s="1"/>
  <c r="AA41" i="18" s="1"/>
  <c r="W37" i="18"/>
  <c r="X37" i="18" s="1"/>
  <c r="Y37" i="18" s="1"/>
  <c r="Z37" i="18" s="1"/>
  <c r="AA37" i="18" s="1"/>
  <c r="W33" i="18"/>
  <c r="X33" i="18" s="1"/>
  <c r="Y33" i="18" s="1"/>
  <c r="Z33" i="18" s="1"/>
  <c r="AA33" i="18" s="1"/>
  <c r="W29" i="18"/>
  <c r="X29" i="18" s="1"/>
  <c r="Y29" i="18" s="1"/>
  <c r="Z29" i="18" s="1"/>
  <c r="AA29" i="18" s="1"/>
  <c r="W25" i="18"/>
  <c r="X25" i="18" s="1"/>
  <c r="Y25" i="18" s="1"/>
  <c r="Z25" i="18" s="1"/>
  <c r="AA25" i="18" s="1"/>
  <c r="W21" i="18"/>
  <c r="X21" i="18" s="1"/>
  <c r="Y21" i="18" s="1"/>
  <c r="Z21" i="18" s="1"/>
  <c r="AA21" i="18" s="1"/>
  <c r="W17" i="18"/>
  <c r="X17" i="18" s="1"/>
  <c r="Y17" i="18" s="1"/>
  <c r="Z17" i="18" s="1"/>
  <c r="AA17" i="18" s="1"/>
  <c r="W13" i="18"/>
  <c r="X13" i="18" s="1"/>
  <c r="Y13" i="18" s="1"/>
  <c r="Z13" i="18" s="1"/>
  <c r="AA13" i="18" s="1"/>
  <c r="W9" i="18"/>
  <c r="X9" i="18" s="1"/>
  <c r="Y9" i="18" s="1"/>
  <c r="Z9" i="18" s="1"/>
  <c r="AA9" i="18" s="1"/>
  <c r="W5" i="18"/>
  <c r="X5" i="18" s="1"/>
  <c r="Y5" i="18" s="1"/>
  <c r="Z5" i="18" s="1"/>
  <c r="AA5" i="18" s="1"/>
  <c r="AB61" i="15"/>
  <c r="AC61" i="15" s="1"/>
  <c r="AD61" i="15" s="1"/>
  <c r="AE61" i="15" s="1"/>
  <c r="AF61" i="15" s="1"/>
  <c r="AB52" i="15"/>
  <c r="AC52" i="15" s="1"/>
  <c r="AD52" i="15" s="1"/>
  <c r="AE52" i="15" s="1"/>
  <c r="AF52" i="15" s="1"/>
  <c r="AB36" i="15"/>
  <c r="AC36" i="15" s="1"/>
  <c r="AD36" i="15" s="1"/>
  <c r="AE36" i="15" s="1"/>
  <c r="AF36" i="15" s="1"/>
  <c r="AB69" i="15"/>
  <c r="AC69" i="15" s="1"/>
  <c r="AD69" i="15" s="1"/>
  <c r="AE69" i="15" s="1"/>
  <c r="AF69" i="15" s="1"/>
  <c r="AB53" i="15"/>
  <c r="AC53" i="15" s="1"/>
  <c r="AD53" i="15" s="1"/>
  <c r="AE53" i="15" s="1"/>
  <c r="AF53" i="15" s="1"/>
  <c r="AB43" i="15"/>
  <c r="AC43" i="15" s="1"/>
  <c r="AD43" i="15" s="1"/>
  <c r="AE43" i="15" s="1"/>
  <c r="AF43" i="15" s="1"/>
  <c r="AB34" i="15"/>
  <c r="AC34" i="15" s="1"/>
  <c r="AD34" i="15" s="1"/>
  <c r="AE34" i="15" s="1"/>
  <c r="AF34" i="15" s="1"/>
  <c r="AB22" i="15"/>
  <c r="AC22" i="15" s="1"/>
  <c r="AD22" i="15" s="1"/>
  <c r="AE22" i="15" s="1"/>
  <c r="AF22" i="15" s="1"/>
  <c r="AB15" i="15"/>
  <c r="AC15" i="15" s="1"/>
  <c r="AD15" i="15" s="1"/>
  <c r="AE15" i="15" s="1"/>
  <c r="AF15" i="15" s="1"/>
  <c r="AB7" i="15"/>
  <c r="AC7" i="15" s="1"/>
  <c r="AD7" i="15" s="1"/>
  <c r="AE7" i="15" s="1"/>
  <c r="AF7" i="15" s="1"/>
  <c r="AB45" i="15"/>
  <c r="AC45" i="15" s="1"/>
  <c r="AD45" i="15" s="1"/>
  <c r="AE45" i="15" s="1"/>
  <c r="AF45" i="15" s="1"/>
  <c r="AB35" i="15"/>
  <c r="AC35" i="15" s="1"/>
  <c r="AD35" i="15" s="1"/>
  <c r="AE35" i="15" s="1"/>
  <c r="AF35" i="15" s="1"/>
  <c r="AB74" i="15"/>
  <c r="AC74" i="15" s="1"/>
  <c r="AD74" i="15" s="1"/>
  <c r="AE74" i="15" s="1"/>
  <c r="AF74" i="15" s="1"/>
  <c r="AB66" i="15"/>
  <c r="AC66" i="15" s="1"/>
  <c r="AD66" i="15" s="1"/>
  <c r="AE66" i="15" s="1"/>
  <c r="AF66" i="15" s="1"/>
  <c r="AB55" i="15"/>
  <c r="AC55" i="15" s="1"/>
  <c r="AD55" i="15" s="1"/>
  <c r="AE55" i="15" s="1"/>
  <c r="AF55" i="15" s="1"/>
  <c r="AB25" i="15"/>
  <c r="AC25" i="15" s="1"/>
  <c r="AD25" i="15" s="1"/>
  <c r="AE25" i="15" s="1"/>
  <c r="AF25" i="15" s="1"/>
  <c r="AB17" i="15"/>
  <c r="AC17" i="15" s="1"/>
  <c r="AD17" i="15" s="1"/>
  <c r="AE17" i="15" s="1"/>
  <c r="AF17" i="15" s="1"/>
  <c r="AB8" i="15"/>
  <c r="AC8" i="15" s="1"/>
  <c r="AD8" i="15" s="1"/>
  <c r="AE8" i="15" s="1"/>
  <c r="AF8" i="15" s="1"/>
  <c r="AB73" i="13"/>
  <c r="AC73" i="13" s="1"/>
  <c r="AD73" i="13" s="1"/>
  <c r="AE73" i="13" s="1"/>
  <c r="AF73" i="13" s="1"/>
  <c r="AB69" i="13"/>
  <c r="AC69" i="13" s="1"/>
  <c r="AD69" i="13" s="1"/>
  <c r="AE69" i="13" s="1"/>
  <c r="AF69" i="13" s="1"/>
  <c r="AB65" i="13"/>
  <c r="AC65" i="13" s="1"/>
  <c r="AD65" i="13" s="1"/>
  <c r="AE65" i="13" s="1"/>
  <c r="AF65" i="13" s="1"/>
  <c r="AB61" i="13"/>
  <c r="AC61" i="13" s="1"/>
  <c r="AD61" i="13" s="1"/>
  <c r="AE61" i="13" s="1"/>
  <c r="AF61" i="13" s="1"/>
  <c r="AB57" i="13"/>
  <c r="AC57" i="13" s="1"/>
  <c r="AD57" i="13" s="1"/>
  <c r="AE57" i="13" s="1"/>
  <c r="AF57" i="13" s="1"/>
  <c r="AB53" i="13"/>
  <c r="AC53" i="13" s="1"/>
  <c r="AD53" i="13" s="1"/>
  <c r="AE53" i="13" s="1"/>
  <c r="AF53" i="13" s="1"/>
  <c r="AB49" i="13"/>
  <c r="AC49" i="13" s="1"/>
  <c r="AD49" i="13" s="1"/>
  <c r="AE49" i="13" s="1"/>
  <c r="AF49" i="13" s="1"/>
  <c r="AB45" i="13"/>
  <c r="AC45" i="13" s="1"/>
  <c r="AD45" i="13" s="1"/>
  <c r="AE45" i="13" s="1"/>
  <c r="AF45" i="13" s="1"/>
  <c r="AB41" i="13"/>
  <c r="AC41" i="13" s="1"/>
  <c r="AD41" i="13" s="1"/>
  <c r="AE41" i="13" s="1"/>
  <c r="AF41" i="13" s="1"/>
  <c r="AB37" i="13"/>
  <c r="AC37" i="13" s="1"/>
  <c r="AD37" i="13" s="1"/>
  <c r="AE37" i="13" s="1"/>
  <c r="AF37" i="13" s="1"/>
  <c r="AB33" i="13"/>
  <c r="AC33" i="13" s="1"/>
  <c r="AD33" i="13" s="1"/>
  <c r="AE33" i="13" s="1"/>
  <c r="AF33" i="13" s="1"/>
  <c r="AB29" i="13"/>
  <c r="AC29" i="13" s="1"/>
  <c r="AD29" i="13" s="1"/>
  <c r="AE29" i="13" s="1"/>
  <c r="AF29" i="13" s="1"/>
  <c r="AB25" i="13"/>
  <c r="AC25" i="13" s="1"/>
  <c r="AD25" i="13" s="1"/>
  <c r="AE25" i="13" s="1"/>
  <c r="AF25" i="13" s="1"/>
  <c r="AB21" i="13"/>
  <c r="AC21" i="13" s="1"/>
  <c r="AD21" i="13" s="1"/>
  <c r="AE21" i="13" s="1"/>
  <c r="AF21" i="13" s="1"/>
  <c r="AB17" i="13"/>
  <c r="AC17" i="13" s="1"/>
  <c r="AD17" i="13" s="1"/>
  <c r="AE17" i="13" s="1"/>
  <c r="AF17" i="13" s="1"/>
  <c r="AB13" i="13"/>
  <c r="AC13" i="13" s="1"/>
  <c r="AD13" i="13" s="1"/>
  <c r="AE13" i="13" s="1"/>
  <c r="AF13" i="13" s="1"/>
  <c r="AB9" i="13"/>
  <c r="AC9" i="13" s="1"/>
  <c r="AD9" i="13" s="1"/>
  <c r="AE9" i="13" s="1"/>
  <c r="AF9" i="13" s="1"/>
  <c r="AB5" i="13"/>
  <c r="AC5" i="13" s="1"/>
  <c r="AD5" i="13" s="1"/>
  <c r="AE5" i="13" s="1"/>
  <c r="AF5" i="13" s="1"/>
  <c r="AG73" i="6"/>
  <c r="AG66" i="6"/>
  <c r="AH66" i="6" s="1"/>
  <c r="AI66" i="6" s="1"/>
  <c r="AJ66" i="6" s="1"/>
  <c r="AK66" i="6" s="1"/>
  <c r="AG58" i="6"/>
  <c r="AH58" i="6" s="1"/>
  <c r="AI58" i="6" s="1"/>
  <c r="AJ58" i="6" s="1"/>
  <c r="AK58" i="6" s="1"/>
  <c r="AG54" i="6"/>
  <c r="AH54" i="6" s="1"/>
  <c r="AI54" i="6" s="1"/>
  <c r="AJ54" i="6" s="1"/>
  <c r="AK54" i="6" s="1"/>
  <c r="AG50" i="6"/>
  <c r="AG46" i="6"/>
  <c r="AH46" i="6" s="1"/>
  <c r="AI46" i="6" s="1"/>
  <c r="AJ46" i="6" s="1"/>
  <c r="AK46" i="6" s="1"/>
  <c r="AG42" i="6"/>
  <c r="AG38" i="6"/>
  <c r="AH38" i="6" s="1"/>
  <c r="AI38" i="6" s="1"/>
  <c r="AJ38" i="6" s="1"/>
  <c r="AK38" i="6" s="1"/>
  <c r="AG34" i="6"/>
  <c r="AG63" i="6"/>
  <c r="AG29" i="6"/>
  <c r="AG25" i="6"/>
  <c r="AG21" i="6"/>
  <c r="AG17" i="6"/>
  <c r="AG13" i="6"/>
  <c r="AG9" i="6"/>
  <c r="AG5" i="6"/>
  <c r="AG67" i="6"/>
  <c r="M73" i="6"/>
  <c r="N73" i="6" s="1"/>
  <c r="O73" i="6" s="1"/>
  <c r="P73" i="6" s="1"/>
  <c r="Q73" i="6" s="1"/>
  <c r="M65" i="6"/>
  <c r="M58" i="6"/>
  <c r="N58" i="6" s="1"/>
  <c r="O58" i="6" s="1"/>
  <c r="P58" i="6" s="1"/>
  <c r="Q58" i="6" s="1"/>
  <c r="M54" i="6"/>
  <c r="N54" i="6" s="1"/>
  <c r="O54" i="6" s="1"/>
  <c r="P54" i="6" s="1"/>
  <c r="Q54" i="6" s="1"/>
  <c r="M50" i="6"/>
  <c r="M46" i="6"/>
  <c r="M42" i="6"/>
  <c r="N42" i="6" s="1"/>
  <c r="O42" i="6" s="1"/>
  <c r="P42" i="6" s="1"/>
  <c r="Q42" i="6" s="1"/>
  <c r="M38" i="6"/>
  <c r="N38" i="6" s="1"/>
  <c r="O38" i="6" s="1"/>
  <c r="P38" i="6" s="1"/>
  <c r="Q38" i="6" s="1"/>
  <c r="M34" i="6"/>
  <c r="M60" i="6"/>
  <c r="M30" i="6"/>
  <c r="N30" i="6" s="1"/>
  <c r="O30" i="6" s="1"/>
  <c r="P30" i="6" s="1"/>
  <c r="Q30" i="6" s="1"/>
  <c r="M26" i="6"/>
  <c r="M22" i="6"/>
  <c r="M18" i="6"/>
  <c r="N18" i="6" s="1"/>
  <c r="O18" i="6" s="1"/>
  <c r="P18" i="6" s="1"/>
  <c r="Q18" i="6" s="1"/>
  <c r="M14" i="6"/>
  <c r="N14" i="6" s="1"/>
  <c r="O14" i="6" s="1"/>
  <c r="P14" i="6" s="1"/>
  <c r="Q14" i="6" s="1"/>
  <c r="M10" i="6"/>
  <c r="M6" i="6"/>
  <c r="M64" i="6"/>
  <c r="W73" i="19"/>
  <c r="X73" i="19" s="1"/>
  <c r="Y73" i="19" s="1"/>
  <c r="Z73" i="19" s="1"/>
  <c r="AA73" i="19" s="1"/>
  <c r="W68" i="19"/>
  <c r="X68" i="19" s="1"/>
  <c r="Y68" i="19" s="1"/>
  <c r="Z68" i="19" s="1"/>
  <c r="AA68" i="19" s="1"/>
  <c r="W64" i="19"/>
  <c r="X64" i="19" s="1"/>
  <c r="Y64" i="19" s="1"/>
  <c r="Z64" i="19" s="1"/>
  <c r="AA64" i="19" s="1"/>
  <c r="W60" i="19"/>
  <c r="X60" i="19" s="1"/>
  <c r="Y60" i="19" s="1"/>
  <c r="Z60" i="19" s="1"/>
  <c r="AA60" i="19" s="1"/>
  <c r="W56" i="19"/>
  <c r="X56" i="19" s="1"/>
  <c r="Y56" i="19" s="1"/>
  <c r="Z56" i="19" s="1"/>
  <c r="AA56" i="19" s="1"/>
  <c r="W52" i="19"/>
  <c r="X52" i="19" s="1"/>
  <c r="Y52" i="19" s="1"/>
  <c r="Z52" i="19" s="1"/>
  <c r="AA52" i="19" s="1"/>
  <c r="W48" i="19"/>
  <c r="X48" i="19" s="1"/>
  <c r="Y48" i="19" s="1"/>
  <c r="Z48" i="19" s="1"/>
  <c r="AA48" i="19" s="1"/>
  <c r="W44" i="19"/>
  <c r="X44" i="19" s="1"/>
  <c r="Y44" i="19" s="1"/>
  <c r="Z44" i="19" s="1"/>
  <c r="AA44" i="19" s="1"/>
  <c r="W40" i="19"/>
  <c r="X40" i="19" s="1"/>
  <c r="Y40" i="19" s="1"/>
  <c r="Z40" i="19" s="1"/>
  <c r="AA40" i="19" s="1"/>
  <c r="W36" i="19"/>
  <c r="X36" i="19" s="1"/>
  <c r="Y36" i="19" s="1"/>
  <c r="Z36" i="19" s="1"/>
  <c r="AA36" i="19" s="1"/>
  <c r="W32" i="19"/>
  <c r="X32" i="19" s="1"/>
  <c r="Y32" i="19" s="1"/>
  <c r="Z32" i="19" s="1"/>
  <c r="AA32" i="19" s="1"/>
  <c r="W28" i="19"/>
  <c r="X28" i="19" s="1"/>
  <c r="Y28" i="19" s="1"/>
  <c r="Z28" i="19" s="1"/>
  <c r="AA28" i="19" s="1"/>
  <c r="W24" i="19"/>
  <c r="X24" i="19" s="1"/>
  <c r="Y24" i="19" s="1"/>
  <c r="Z24" i="19" s="1"/>
  <c r="AA24" i="19" s="1"/>
  <c r="W20" i="19"/>
  <c r="X20" i="19" s="1"/>
  <c r="Y20" i="19" s="1"/>
  <c r="Z20" i="19" s="1"/>
  <c r="AA20" i="19" s="1"/>
  <c r="AL47" i="19"/>
  <c r="AL28" i="19"/>
  <c r="AL14" i="19"/>
  <c r="AL6" i="19"/>
  <c r="AL62" i="19"/>
  <c r="AL46" i="19"/>
  <c r="AL65" i="19"/>
  <c r="AL49" i="19"/>
  <c r="AL39" i="19"/>
  <c r="AL31" i="19"/>
  <c r="AL23" i="19"/>
  <c r="AL15" i="19"/>
  <c r="AL7" i="19"/>
  <c r="AL64" i="19"/>
  <c r="AL48" i="19"/>
  <c r="AL72" i="6"/>
  <c r="AL68" i="6"/>
  <c r="AL64" i="6"/>
  <c r="AL60" i="6"/>
  <c r="AL56" i="6"/>
  <c r="AL50" i="6"/>
  <c r="AL42" i="6"/>
  <c r="AL34" i="6"/>
  <c r="AL29" i="6"/>
  <c r="AL25" i="6"/>
  <c r="AL21" i="6"/>
  <c r="AL17" i="6"/>
  <c r="AL13" i="6"/>
  <c r="AL53" i="6"/>
  <c r="AL39" i="6"/>
  <c r="AL41" i="6"/>
  <c r="AL3" i="6"/>
  <c r="AL5" i="6"/>
  <c r="R72" i="6"/>
  <c r="S72" i="6" s="1"/>
  <c r="T72" i="6" s="1"/>
  <c r="U72" i="6" s="1"/>
  <c r="V72" i="6" s="1"/>
  <c r="R68" i="6"/>
  <c r="S68" i="6" s="1"/>
  <c r="T68" i="6" s="1"/>
  <c r="U68" i="6" s="1"/>
  <c r="V68" i="6" s="1"/>
  <c r="R64" i="6"/>
  <c r="S64" i="6" s="1"/>
  <c r="T64" i="6" s="1"/>
  <c r="U64" i="6" s="1"/>
  <c r="V64" i="6" s="1"/>
  <c r="R60" i="6"/>
  <c r="S60" i="6" s="1"/>
  <c r="T60" i="6" s="1"/>
  <c r="U60" i="6" s="1"/>
  <c r="V60" i="6" s="1"/>
  <c r="R56" i="6"/>
  <c r="S56" i="6" s="1"/>
  <c r="T56" i="6" s="1"/>
  <c r="U56" i="6" s="1"/>
  <c r="V56" i="6" s="1"/>
  <c r="R49" i="6"/>
  <c r="S49" i="6" s="1"/>
  <c r="T49" i="6" s="1"/>
  <c r="U49" i="6" s="1"/>
  <c r="V49" i="6" s="1"/>
  <c r="R41" i="6"/>
  <c r="S41" i="6" s="1"/>
  <c r="T41" i="6" s="1"/>
  <c r="U41" i="6" s="1"/>
  <c r="V41" i="6" s="1"/>
  <c r="R33" i="6"/>
  <c r="S33" i="6" s="1"/>
  <c r="T33" i="6" s="1"/>
  <c r="U33" i="6" s="1"/>
  <c r="V33" i="6" s="1"/>
  <c r="R29" i="6"/>
  <c r="S29" i="6" s="1"/>
  <c r="T29" i="6" s="1"/>
  <c r="U29" i="6" s="1"/>
  <c r="V29" i="6" s="1"/>
  <c r="R25" i="6"/>
  <c r="S25" i="6" s="1"/>
  <c r="T25" i="6" s="1"/>
  <c r="U25" i="6" s="1"/>
  <c r="V25" i="6" s="1"/>
  <c r="R21" i="6"/>
  <c r="S21" i="6" s="1"/>
  <c r="T21" i="6" s="1"/>
  <c r="U21" i="6" s="1"/>
  <c r="V21" i="6" s="1"/>
  <c r="R17" i="6"/>
  <c r="S17" i="6" s="1"/>
  <c r="T17" i="6" s="1"/>
  <c r="U17" i="6" s="1"/>
  <c r="V17" i="6" s="1"/>
  <c r="R13" i="6"/>
  <c r="S13" i="6" s="1"/>
  <c r="T13" i="6" s="1"/>
  <c r="U13" i="6" s="1"/>
  <c r="V13" i="6" s="1"/>
  <c r="R48" i="6"/>
  <c r="S48" i="6" s="1"/>
  <c r="T48" i="6" s="1"/>
  <c r="U48" i="6" s="1"/>
  <c r="V48" i="6" s="1"/>
  <c r="R50" i="6"/>
  <c r="S50" i="6" s="1"/>
  <c r="T50" i="6" s="1"/>
  <c r="U50" i="6" s="1"/>
  <c r="V50" i="6" s="1"/>
  <c r="R34" i="6"/>
  <c r="S34" i="6" s="1"/>
  <c r="T34" i="6" s="1"/>
  <c r="U34" i="6" s="1"/>
  <c r="V34" i="6" s="1"/>
  <c r="R9" i="6"/>
  <c r="S9" i="6" s="1"/>
  <c r="T9" i="6" s="1"/>
  <c r="U9" i="6" s="1"/>
  <c r="V9" i="6" s="1"/>
  <c r="R10" i="6"/>
  <c r="S10" i="6" s="1"/>
  <c r="T10" i="6" s="1"/>
  <c r="U10" i="6" s="1"/>
  <c r="V10" i="6" s="1"/>
  <c r="H72" i="19"/>
  <c r="I72" i="19" s="1"/>
  <c r="J72" i="19" s="1"/>
  <c r="K72" i="19" s="1"/>
  <c r="L72" i="19" s="1"/>
  <c r="H68" i="19"/>
  <c r="I68" i="19" s="1"/>
  <c r="J68" i="19" s="1"/>
  <c r="K68" i="19" s="1"/>
  <c r="L68" i="19" s="1"/>
  <c r="H64" i="19"/>
  <c r="I64" i="19" s="1"/>
  <c r="J64" i="19" s="1"/>
  <c r="K64" i="19" s="1"/>
  <c r="L64" i="19" s="1"/>
  <c r="H60" i="19"/>
  <c r="I60" i="19" s="1"/>
  <c r="J60" i="19" s="1"/>
  <c r="K60" i="19" s="1"/>
  <c r="L60" i="19" s="1"/>
  <c r="H56" i="19"/>
  <c r="I56" i="19" s="1"/>
  <c r="J56" i="19" s="1"/>
  <c r="K56" i="19" s="1"/>
  <c r="L56" i="19" s="1"/>
  <c r="H52" i="19"/>
  <c r="I52" i="19" s="1"/>
  <c r="J52" i="19" s="1"/>
  <c r="K52" i="19" s="1"/>
  <c r="L52" i="19" s="1"/>
  <c r="H48" i="19"/>
  <c r="I48" i="19" s="1"/>
  <c r="J48" i="19" s="1"/>
  <c r="K48" i="19" s="1"/>
  <c r="L48" i="19" s="1"/>
  <c r="H44" i="19"/>
  <c r="I44" i="19" s="1"/>
  <c r="J44" i="19" s="1"/>
  <c r="K44" i="19" s="1"/>
  <c r="L44" i="19" s="1"/>
  <c r="H40" i="19"/>
  <c r="I40" i="19" s="1"/>
  <c r="J40" i="19" s="1"/>
  <c r="K40" i="19" s="1"/>
  <c r="L40" i="19" s="1"/>
  <c r="H36" i="19"/>
  <c r="I36" i="19" s="1"/>
  <c r="J36" i="19" s="1"/>
  <c r="K36" i="19" s="1"/>
  <c r="L36" i="19" s="1"/>
  <c r="H32" i="19"/>
  <c r="I32" i="19" s="1"/>
  <c r="J32" i="19" s="1"/>
  <c r="K32" i="19" s="1"/>
  <c r="L32" i="19" s="1"/>
  <c r="H28" i="19"/>
  <c r="I28" i="19" s="1"/>
  <c r="J28" i="19" s="1"/>
  <c r="K28" i="19" s="1"/>
  <c r="L28" i="19" s="1"/>
  <c r="H24" i="19"/>
  <c r="I24" i="19" s="1"/>
  <c r="J24" i="19" s="1"/>
  <c r="K24" i="19" s="1"/>
  <c r="L24" i="19" s="1"/>
  <c r="H20" i="19"/>
  <c r="I20" i="19" s="1"/>
  <c r="J20" i="19" s="1"/>
  <c r="K20" i="19" s="1"/>
  <c r="L20" i="19" s="1"/>
  <c r="H16" i="19"/>
  <c r="I16" i="19" s="1"/>
  <c r="J16" i="19" s="1"/>
  <c r="K16" i="19" s="1"/>
  <c r="L16" i="19" s="1"/>
  <c r="H12" i="19"/>
  <c r="I12" i="19" s="1"/>
  <c r="J12" i="19" s="1"/>
  <c r="K12" i="19" s="1"/>
  <c r="L12" i="19" s="1"/>
  <c r="H8" i="19"/>
  <c r="I8" i="19" s="1"/>
  <c r="J8" i="19" s="1"/>
  <c r="K8" i="19" s="1"/>
  <c r="L8" i="19" s="1"/>
  <c r="H4" i="19"/>
  <c r="I4" i="19" s="1"/>
  <c r="J4" i="19" s="1"/>
  <c r="K4" i="19" s="1"/>
  <c r="L4" i="19" s="1"/>
  <c r="W72" i="18"/>
  <c r="X72" i="18" s="1"/>
  <c r="Y72" i="18" s="1"/>
  <c r="Z72" i="18" s="1"/>
  <c r="AA72" i="18" s="1"/>
  <c r="W68" i="18"/>
  <c r="X68" i="18" s="1"/>
  <c r="Y68" i="18" s="1"/>
  <c r="Z68" i="18" s="1"/>
  <c r="AA68" i="18" s="1"/>
  <c r="W62" i="18"/>
  <c r="X62" i="18" s="1"/>
  <c r="Y62" i="18" s="1"/>
  <c r="Z62" i="18" s="1"/>
  <c r="AA62" i="18" s="1"/>
  <c r="W60" i="18"/>
  <c r="X60" i="18" s="1"/>
  <c r="Y60" i="18" s="1"/>
  <c r="Z60" i="18" s="1"/>
  <c r="AA60" i="18" s="1"/>
  <c r="W56" i="18"/>
  <c r="X56" i="18" s="1"/>
  <c r="Y56" i="18" s="1"/>
  <c r="Z56" i="18" s="1"/>
  <c r="AA56" i="18" s="1"/>
  <c r="W52" i="18"/>
  <c r="X52" i="18" s="1"/>
  <c r="Y52" i="18" s="1"/>
  <c r="Z52" i="18" s="1"/>
  <c r="AA52" i="18" s="1"/>
  <c r="W48" i="18"/>
  <c r="X48" i="18" s="1"/>
  <c r="Y48" i="18" s="1"/>
  <c r="Z48" i="18" s="1"/>
  <c r="AA48" i="18" s="1"/>
  <c r="W44" i="18"/>
  <c r="X44" i="18" s="1"/>
  <c r="Y44" i="18" s="1"/>
  <c r="Z44" i="18" s="1"/>
  <c r="AA44" i="18" s="1"/>
  <c r="W40" i="18"/>
  <c r="X40" i="18" s="1"/>
  <c r="Y40" i="18" s="1"/>
  <c r="Z40" i="18" s="1"/>
  <c r="AA40" i="18" s="1"/>
  <c r="W36" i="18"/>
  <c r="X36" i="18" s="1"/>
  <c r="Y36" i="18" s="1"/>
  <c r="Z36" i="18" s="1"/>
  <c r="AA36" i="18" s="1"/>
  <c r="W32" i="18"/>
  <c r="X32" i="18" s="1"/>
  <c r="Y32" i="18" s="1"/>
  <c r="Z32" i="18" s="1"/>
  <c r="AA32" i="18" s="1"/>
  <c r="W28" i="18"/>
  <c r="X28" i="18" s="1"/>
  <c r="Y28" i="18" s="1"/>
  <c r="Z28" i="18" s="1"/>
  <c r="AA28" i="18" s="1"/>
  <c r="W24" i="18"/>
  <c r="X24" i="18" s="1"/>
  <c r="Y24" i="18" s="1"/>
  <c r="Z24" i="18" s="1"/>
  <c r="AA24" i="18" s="1"/>
  <c r="W20" i="18"/>
  <c r="X20" i="18" s="1"/>
  <c r="Y20" i="18" s="1"/>
  <c r="Z20" i="18" s="1"/>
  <c r="AA20" i="18" s="1"/>
  <c r="W16" i="18"/>
  <c r="X16" i="18" s="1"/>
  <c r="Y16" i="18" s="1"/>
  <c r="Z16" i="18" s="1"/>
  <c r="AA16" i="18" s="1"/>
  <c r="W12" i="18"/>
  <c r="X12" i="18" s="1"/>
  <c r="Y12" i="18" s="1"/>
  <c r="Z12" i="18" s="1"/>
  <c r="AA12" i="18" s="1"/>
  <c r="W8" i="18"/>
  <c r="X8" i="18" s="1"/>
  <c r="Y8" i="18" s="1"/>
  <c r="Z8" i="18" s="1"/>
  <c r="AA8" i="18" s="1"/>
  <c r="W4" i="18"/>
  <c r="X4" i="18" s="1"/>
  <c r="Y4" i="18" s="1"/>
  <c r="Z4" i="18" s="1"/>
  <c r="AA4" i="18" s="1"/>
  <c r="AB59" i="15"/>
  <c r="AC59" i="15" s="1"/>
  <c r="AD59" i="15" s="1"/>
  <c r="AE59" i="15" s="1"/>
  <c r="AF59" i="15" s="1"/>
  <c r="AB48" i="15"/>
  <c r="AC48" i="15" s="1"/>
  <c r="AD48" i="15" s="1"/>
  <c r="AE48" i="15" s="1"/>
  <c r="AF48" i="15" s="1"/>
  <c r="AB31" i="15"/>
  <c r="AC31" i="15" s="1"/>
  <c r="AD31" i="15" s="1"/>
  <c r="AE31" i="15" s="1"/>
  <c r="AF31" i="15" s="1"/>
  <c r="AB67" i="15"/>
  <c r="AC67" i="15" s="1"/>
  <c r="AD67" i="15" s="1"/>
  <c r="AE67" i="15" s="1"/>
  <c r="AF67" i="15" s="1"/>
  <c r="AB50" i="15"/>
  <c r="AC50" i="15" s="1"/>
  <c r="AD50" i="15" s="1"/>
  <c r="AE50" i="15" s="1"/>
  <c r="AF50" i="15" s="1"/>
  <c r="AB42" i="15"/>
  <c r="AC42" i="15" s="1"/>
  <c r="AD42" i="15" s="1"/>
  <c r="AE42" i="15" s="1"/>
  <c r="AF42" i="15" s="1"/>
  <c r="AB30" i="15"/>
  <c r="AC30" i="15" s="1"/>
  <c r="AD30" i="15" s="1"/>
  <c r="AE30" i="15" s="1"/>
  <c r="AF30" i="15" s="1"/>
  <c r="AB21" i="15"/>
  <c r="AC21" i="15" s="1"/>
  <c r="AD21" i="15" s="1"/>
  <c r="AE21" i="15" s="1"/>
  <c r="AF21" i="15" s="1"/>
  <c r="AB13" i="15"/>
  <c r="AC13" i="15" s="1"/>
  <c r="AD13" i="15" s="1"/>
  <c r="AE13" i="15" s="1"/>
  <c r="AF13" i="15" s="1"/>
  <c r="AB5" i="15"/>
  <c r="AC5" i="15" s="1"/>
  <c r="AD5" i="15" s="1"/>
  <c r="AE5" i="15" s="1"/>
  <c r="AF5" i="15" s="1"/>
  <c r="AB39" i="15"/>
  <c r="AC39" i="15" s="1"/>
  <c r="AD39" i="15" s="1"/>
  <c r="AE39" i="15" s="1"/>
  <c r="AF39" i="15" s="1"/>
  <c r="AB33" i="15"/>
  <c r="AC33" i="15" s="1"/>
  <c r="AD33" i="15" s="1"/>
  <c r="AE33" i="15" s="1"/>
  <c r="AF33" i="15" s="1"/>
  <c r="AB72" i="15"/>
  <c r="AC72" i="15" s="1"/>
  <c r="AD72" i="15" s="1"/>
  <c r="AE72" i="15" s="1"/>
  <c r="AF72" i="15" s="1"/>
  <c r="AB64" i="15"/>
  <c r="AC64" i="15" s="1"/>
  <c r="AD64" i="15" s="1"/>
  <c r="AE64" i="15" s="1"/>
  <c r="AF64" i="15" s="1"/>
  <c r="AB51" i="15"/>
  <c r="AC51" i="15" s="1"/>
  <c r="AD51" i="15" s="1"/>
  <c r="AE51" i="15" s="1"/>
  <c r="AF51" i="15" s="1"/>
  <c r="AB24" i="15"/>
  <c r="AC24" i="15" s="1"/>
  <c r="AD24" i="15" s="1"/>
  <c r="AE24" i="15" s="1"/>
  <c r="AF24" i="15" s="1"/>
  <c r="AB14" i="15"/>
  <c r="AC14" i="15" s="1"/>
  <c r="AD14" i="15" s="1"/>
  <c r="AE14" i="15" s="1"/>
  <c r="AF14" i="15" s="1"/>
  <c r="AB6" i="15"/>
  <c r="AC6" i="15" s="1"/>
  <c r="AD6" i="15" s="1"/>
  <c r="AE6" i="15" s="1"/>
  <c r="AF6" i="15" s="1"/>
  <c r="AB72" i="13"/>
  <c r="AC72" i="13" s="1"/>
  <c r="AD72" i="13" s="1"/>
  <c r="AE72" i="13" s="1"/>
  <c r="AF72" i="13" s="1"/>
  <c r="AB68" i="13"/>
  <c r="AC68" i="13" s="1"/>
  <c r="AD68" i="13" s="1"/>
  <c r="AE68" i="13" s="1"/>
  <c r="AF68" i="13" s="1"/>
  <c r="AB64" i="13"/>
  <c r="AC64" i="13" s="1"/>
  <c r="AD64" i="13" s="1"/>
  <c r="AE64" i="13" s="1"/>
  <c r="AF64" i="13" s="1"/>
  <c r="AB60" i="13"/>
  <c r="AC60" i="13" s="1"/>
  <c r="AD60" i="13" s="1"/>
  <c r="AE60" i="13" s="1"/>
  <c r="AF60" i="13" s="1"/>
  <c r="AB56" i="13"/>
  <c r="AC56" i="13" s="1"/>
  <c r="AD56" i="13" s="1"/>
  <c r="AE56" i="13" s="1"/>
  <c r="AF56" i="13" s="1"/>
  <c r="AB52" i="13"/>
  <c r="AC52" i="13" s="1"/>
  <c r="AD52" i="13" s="1"/>
  <c r="AE52" i="13" s="1"/>
  <c r="AF52" i="13" s="1"/>
  <c r="AB48" i="13"/>
  <c r="AC48" i="13" s="1"/>
  <c r="AD48" i="13" s="1"/>
  <c r="AE48" i="13" s="1"/>
  <c r="AF48" i="13" s="1"/>
  <c r="AB44" i="13"/>
  <c r="AC44" i="13" s="1"/>
  <c r="AD44" i="13" s="1"/>
  <c r="AE44" i="13" s="1"/>
  <c r="AF44" i="13" s="1"/>
  <c r="AB40" i="13"/>
  <c r="AC40" i="13" s="1"/>
  <c r="AD40" i="13" s="1"/>
  <c r="AE40" i="13" s="1"/>
  <c r="AF40" i="13" s="1"/>
  <c r="AB36" i="13"/>
  <c r="AC36" i="13" s="1"/>
  <c r="AD36" i="13" s="1"/>
  <c r="AE36" i="13" s="1"/>
  <c r="AF36" i="13" s="1"/>
  <c r="AB32" i="13"/>
  <c r="AC32" i="13" s="1"/>
  <c r="AD32" i="13" s="1"/>
  <c r="AE32" i="13" s="1"/>
  <c r="AF32" i="13" s="1"/>
  <c r="AB28" i="13"/>
  <c r="AC28" i="13" s="1"/>
  <c r="AD28" i="13" s="1"/>
  <c r="AE28" i="13" s="1"/>
  <c r="AF28" i="13" s="1"/>
  <c r="AB24" i="13"/>
  <c r="AC24" i="13" s="1"/>
  <c r="AD24" i="13" s="1"/>
  <c r="AE24" i="13" s="1"/>
  <c r="AF24" i="13" s="1"/>
  <c r="AB20" i="13"/>
  <c r="AC20" i="13" s="1"/>
  <c r="AD20" i="13" s="1"/>
  <c r="AE20" i="13" s="1"/>
  <c r="AF20" i="13" s="1"/>
  <c r="AB16" i="13"/>
  <c r="AC16" i="13" s="1"/>
  <c r="AD16" i="13" s="1"/>
  <c r="AE16" i="13" s="1"/>
  <c r="AF16" i="13" s="1"/>
  <c r="AB12" i="13"/>
  <c r="AC12" i="13" s="1"/>
  <c r="AD12" i="13" s="1"/>
  <c r="AE12" i="13" s="1"/>
  <c r="AF12" i="13" s="1"/>
  <c r="AB8" i="13"/>
  <c r="AC8" i="13" s="1"/>
  <c r="AD8" i="13" s="1"/>
  <c r="AE8" i="13" s="1"/>
  <c r="AF8" i="13" s="1"/>
  <c r="AB4" i="13"/>
  <c r="AC4" i="13" s="1"/>
  <c r="AD4" i="13" s="1"/>
  <c r="AE4" i="13" s="1"/>
  <c r="AF4" i="13" s="1"/>
  <c r="AG72" i="6"/>
  <c r="AH72" i="6" s="1"/>
  <c r="AI72" i="6" s="1"/>
  <c r="AJ72" i="6" s="1"/>
  <c r="AK72" i="6" s="1"/>
  <c r="AG64" i="6"/>
  <c r="AH64" i="6" s="1"/>
  <c r="AI64" i="6" s="1"/>
  <c r="AJ64" i="6" s="1"/>
  <c r="AK64" i="6" s="1"/>
  <c r="AG57" i="6"/>
  <c r="AH57" i="6" s="1"/>
  <c r="AI57" i="6" s="1"/>
  <c r="AJ57" i="6" s="1"/>
  <c r="AK57" i="6" s="1"/>
  <c r="AG53" i="6"/>
  <c r="AH53" i="6" s="1"/>
  <c r="AI53" i="6" s="1"/>
  <c r="AJ53" i="6" s="1"/>
  <c r="AK53" i="6" s="1"/>
  <c r="AG49" i="6"/>
  <c r="AH49" i="6" s="1"/>
  <c r="AI49" i="6" s="1"/>
  <c r="AJ49" i="6" s="1"/>
  <c r="AK49" i="6" s="1"/>
  <c r="AG45" i="6"/>
  <c r="AH45" i="6" s="1"/>
  <c r="AI45" i="6" s="1"/>
  <c r="AJ45" i="6" s="1"/>
  <c r="AK45" i="6" s="1"/>
  <c r="AG41" i="6"/>
  <c r="AG37" i="6"/>
  <c r="AG33" i="6"/>
  <c r="AH33" i="6" s="1"/>
  <c r="AI33" i="6" s="1"/>
  <c r="AJ33" i="6" s="1"/>
  <c r="AK33" i="6" s="1"/>
  <c r="AG32" i="6"/>
  <c r="AG28" i="6"/>
  <c r="AG24" i="6"/>
  <c r="AG20" i="6"/>
  <c r="AG16" i="6"/>
  <c r="AG12" i="6"/>
  <c r="AG8" i="6"/>
  <c r="AG4" i="6"/>
  <c r="AH4" i="6" s="1"/>
  <c r="AI4" i="6" s="1"/>
  <c r="AJ4" i="6" s="1"/>
  <c r="AK4" i="6" s="1"/>
  <c r="AG59" i="6"/>
  <c r="M71" i="6"/>
  <c r="M63" i="6"/>
  <c r="M57" i="6"/>
  <c r="N57" i="6" s="1"/>
  <c r="O57" i="6" s="1"/>
  <c r="P57" i="6" s="1"/>
  <c r="Q57" i="6" s="1"/>
  <c r="M53" i="6"/>
  <c r="N53" i="6" s="1"/>
  <c r="O53" i="6" s="1"/>
  <c r="P53" i="6" s="1"/>
  <c r="Q53" i="6" s="1"/>
  <c r="M49" i="6"/>
  <c r="M45" i="6"/>
  <c r="N45" i="6" s="1"/>
  <c r="O45" i="6" s="1"/>
  <c r="P45" i="6" s="1"/>
  <c r="Q45" i="6" s="1"/>
  <c r="M41" i="6"/>
  <c r="N41" i="6" s="1"/>
  <c r="O41" i="6" s="1"/>
  <c r="P41" i="6" s="1"/>
  <c r="Q41" i="6" s="1"/>
  <c r="M37" i="6"/>
  <c r="N37" i="6" s="1"/>
  <c r="O37" i="6" s="1"/>
  <c r="P37" i="6" s="1"/>
  <c r="Q37" i="6" s="1"/>
  <c r="M70" i="6"/>
  <c r="N70" i="6" s="1"/>
  <c r="O70" i="6" s="1"/>
  <c r="P70" i="6" s="1"/>
  <c r="Q70" i="6" s="1"/>
  <c r="M33" i="6"/>
  <c r="N33" i="6" s="1"/>
  <c r="O33" i="6" s="1"/>
  <c r="P33" i="6" s="1"/>
  <c r="Q33" i="6" s="1"/>
  <c r="M29" i="6"/>
  <c r="N29" i="6" s="1"/>
  <c r="O29" i="6" s="1"/>
  <c r="P29" i="6" s="1"/>
  <c r="Q29" i="6" s="1"/>
  <c r="M25" i="6"/>
  <c r="M21" i="6"/>
  <c r="N21" i="6" s="1"/>
  <c r="O21" i="6" s="1"/>
  <c r="P21" i="6" s="1"/>
  <c r="Q21" i="6" s="1"/>
  <c r="M17" i="6"/>
  <c r="N17" i="6" s="1"/>
  <c r="O17" i="6" s="1"/>
  <c r="P17" i="6" s="1"/>
  <c r="Q17" i="6" s="1"/>
  <c r="M13" i="6"/>
  <c r="M9" i="6"/>
  <c r="N9" i="6" s="1"/>
  <c r="O9" i="6" s="1"/>
  <c r="P9" i="6" s="1"/>
  <c r="Q9" i="6" s="1"/>
  <c r="M5" i="6"/>
  <c r="M66" i="6"/>
  <c r="N66" i="6" s="1"/>
  <c r="O66" i="6" s="1"/>
  <c r="P66" i="6" s="1"/>
  <c r="Q66" i="6" s="1"/>
  <c r="W72" i="19"/>
  <c r="X72" i="19" s="1"/>
  <c r="Y72" i="19" s="1"/>
  <c r="Z72" i="19" s="1"/>
  <c r="AA72" i="19" s="1"/>
  <c r="W67" i="19"/>
  <c r="X67" i="19" s="1"/>
  <c r="Y67" i="19" s="1"/>
  <c r="Z67" i="19" s="1"/>
  <c r="AA67" i="19" s="1"/>
  <c r="W63" i="19"/>
  <c r="X63" i="19" s="1"/>
  <c r="Y63" i="19" s="1"/>
  <c r="Z63" i="19" s="1"/>
  <c r="AA63" i="19" s="1"/>
  <c r="W59" i="19"/>
  <c r="X59" i="19" s="1"/>
  <c r="Y59" i="19" s="1"/>
  <c r="Z59" i="19" s="1"/>
  <c r="AA59" i="19" s="1"/>
  <c r="W55" i="19"/>
  <c r="X55" i="19" s="1"/>
  <c r="Y55" i="19" s="1"/>
  <c r="Z55" i="19" s="1"/>
  <c r="AA55" i="19" s="1"/>
  <c r="W51" i="19"/>
  <c r="X51" i="19" s="1"/>
  <c r="Y51" i="19" s="1"/>
  <c r="Z51" i="19" s="1"/>
  <c r="AA51" i="19" s="1"/>
  <c r="W47" i="19"/>
  <c r="X47" i="19" s="1"/>
  <c r="Y47" i="19" s="1"/>
  <c r="Z47" i="19" s="1"/>
  <c r="AA47" i="19" s="1"/>
  <c r="W43" i="19"/>
  <c r="X43" i="19" s="1"/>
  <c r="Y43" i="19" s="1"/>
  <c r="Z43" i="19" s="1"/>
  <c r="AA43" i="19" s="1"/>
  <c r="W39" i="19"/>
  <c r="X39" i="19" s="1"/>
  <c r="Y39" i="19" s="1"/>
  <c r="Z39" i="19" s="1"/>
  <c r="AA39" i="19" s="1"/>
  <c r="AL40" i="19"/>
  <c r="AL24" i="19"/>
  <c r="AL12" i="19"/>
  <c r="AL4" i="19"/>
  <c r="AL58" i="19"/>
  <c r="AL74" i="19"/>
  <c r="AL61" i="19"/>
  <c r="AL45" i="19"/>
  <c r="AL37" i="19"/>
  <c r="AL29" i="19"/>
  <c r="AL21" i="19"/>
  <c r="AL13" i="19"/>
  <c r="AL5" i="19"/>
  <c r="AL60" i="19"/>
  <c r="AL44" i="19"/>
  <c r="AL71" i="6"/>
  <c r="AL67" i="6"/>
  <c r="AL63" i="6"/>
  <c r="AL59" i="6"/>
  <c r="AL55" i="6"/>
  <c r="AL48" i="6"/>
  <c r="AL40" i="6"/>
  <c r="AL32" i="6"/>
  <c r="AL28" i="6"/>
  <c r="AL24" i="6"/>
  <c r="AL20" i="6"/>
  <c r="AL16" i="6"/>
  <c r="AL12" i="6"/>
  <c r="AL51" i="6"/>
  <c r="AL35" i="6"/>
  <c r="AL37" i="6"/>
  <c r="AL8" i="6"/>
  <c r="AL9" i="6"/>
  <c r="R71" i="6"/>
  <c r="S71" i="6" s="1"/>
  <c r="T71" i="6" s="1"/>
  <c r="U71" i="6" s="1"/>
  <c r="V71" i="6" s="1"/>
  <c r="R67" i="6"/>
  <c r="S67" i="6" s="1"/>
  <c r="T67" i="6" s="1"/>
  <c r="U67" i="6" s="1"/>
  <c r="V67" i="6" s="1"/>
  <c r="R63" i="6"/>
  <c r="S63" i="6" s="1"/>
  <c r="T63" i="6" s="1"/>
  <c r="U63" i="6" s="1"/>
  <c r="V63" i="6" s="1"/>
  <c r="R59" i="6"/>
  <c r="S59" i="6" s="1"/>
  <c r="T59" i="6" s="1"/>
  <c r="U59" i="6" s="1"/>
  <c r="V59" i="6" s="1"/>
  <c r="R55" i="6"/>
  <c r="S55" i="6" s="1"/>
  <c r="T55" i="6" s="1"/>
  <c r="U55" i="6" s="1"/>
  <c r="V55" i="6" s="1"/>
  <c r="R47" i="6"/>
  <c r="S47" i="6" s="1"/>
  <c r="T47" i="6" s="1"/>
  <c r="U47" i="6" s="1"/>
  <c r="V47" i="6" s="1"/>
  <c r="R39" i="6"/>
  <c r="S39" i="6" s="1"/>
  <c r="T39" i="6" s="1"/>
  <c r="U39" i="6" s="1"/>
  <c r="V39" i="6" s="1"/>
  <c r="R32" i="6"/>
  <c r="S32" i="6" s="1"/>
  <c r="T32" i="6" s="1"/>
  <c r="U32" i="6" s="1"/>
  <c r="V32" i="6" s="1"/>
  <c r="R28" i="6"/>
  <c r="S28" i="6" s="1"/>
  <c r="T28" i="6" s="1"/>
  <c r="U28" i="6" s="1"/>
  <c r="V28" i="6" s="1"/>
  <c r="R24" i="6"/>
  <c r="S24" i="6" s="1"/>
  <c r="T24" i="6" s="1"/>
  <c r="U24" i="6" s="1"/>
  <c r="V24" i="6" s="1"/>
  <c r="R20" i="6"/>
  <c r="S20" i="6" s="1"/>
  <c r="T20" i="6" s="1"/>
  <c r="U20" i="6" s="1"/>
  <c r="V20" i="6" s="1"/>
  <c r="R16" i="6"/>
  <c r="S16" i="6" s="1"/>
  <c r="T16" i="6" s="1"/>
  <c r="U16" i="6" s="1"/>
  <c r="V16" i="6" s="1"/>
  <c r="R12" i="6"/>
  <c r="S12" i="6" s="1"/>
  <c r="T12" i="6" s="1"/>
  <c r="U12" i="6" s="1"/>
  <c r="V12" i="6" s="1"/>
  <c r="R44" i="6"/>
  <c r="S44" i="6" s="1"/>
  <c r="T44" i="6" s="1"/>
  <c r="U44" i="6" s="1"/>
  <c r="V44" i="6" s="1"/>
  <c r="R46" i="6"/>
  <c r="S46" i="6" s="1"/>
  <c r="T46" i="6" s="1"/>
  <c r="U46" i="6" s="1"/>
  <c r="V46" i="6" s="1"/>
  <c r="R8" i="6"/>
  <c r="S8" i="6" s="1"/>
  <c r="T8" i="6" s="1"/>
  <c r="U8" i="6" s="1"/>
  <c r="V8" i="6" s="1"/>
  <c r="R5" i="6"/>
  <c r="S5" i="6" s="1"/>
  <c r="T5" i="6" s="1"/>
  <c r="U5" i="6" s="1"/>
  <c r="V5" i="6" s="1"/>
  <c r="R3" i="6"/>
  <c r="S3" i="6" s="1"/>
  <c r="T3" i="6" s="1"/>
  <c r="U3" i="6" s="1"/>
  <c r="V3" i="6" s="1"/>
  <c r="H71" i="19"/>
  <c r="I71" i="19" s="1"/>
  <c r="J71" i="19" s="1"/>
  <c r="K71" i="19" s="1"/>
  <c r="L71" i="19" s="1"/>
  <c r="H67" i="19"/>
  <c r="I67" i="19" s="1"/>
  <c r="J67" i="19" s="1"/>
  <c r="K67" i="19" s="1"/>
  <c r="L67" i="19" s="1"/>
  <c r="H63" i="19"/>
  <c r="I63" i="19" s="1"/>
  <c r="J63" i="19" s="1"/>
  <c r="K63" i="19" s="1"/>
  <c r="L63" i="19" s="1"/>
  <c r="H59" i="19"/>
  <c r="I59" i="19" s="1"/>
  <c r="J59" i="19" s="1"/>
  <c r="K59" i="19" s="1"/>
  <c r="L59" i="19" s="1"/>
  <c r="H55" i="19"/>
  <c r="I55" i="19" s="1"/>
  <c r="J55" i="19" s="1"/>
  <c r="K55" i="19" s="1"/>
  <c r="L55" i="19" s="1"/>
  <c r="H51" i="19"/>
  <c r="I51" i="19" s="1"/>
  <c r="J51" i="19" s="1"/>
  <c r="K51" i="19" s="1"/>
  <c r="L51" i="19" s="1"/>
  <c r="H47" i="19"/>
  <c r="I47" i="19" s="1"/>
  <c r="J47" i="19" s="1"/>
  <c r="K47" i="19" s="1"/>
  <c r="L47" i="19" s="1"/>
  <c r="H43" i="19"/>
  <c r="I43" i="19" s="1"/>
  <c r="J43" i="19" s="1"/>
  <c r="K43" i="19" s="1"/>
  <c r="L43" i="19" s="1"/>
  <c r="H39" i="19"/>
  <c r="I39" i="19" s="1"/>
  <c r="J39" i="19" s="1"/>
  <c r="K39" i="19" s="1"/>
  <c r="L39" i="19" s="1"/>
  <c r="H35" i="19"/>
  <c r="I35" i="19" s="1"/>
  <c r="J35" i="19" s="1"/>
  <c r="K35" i="19" s="1"/>
  <c r="L35" i="19" s="1"/>
  <c r="H31" i="19"/>
  <c r="I31" i="19" s="1"/>
  <c r="J31" i="19" s="1"/>
  <c r="K31" i="19" s="1"/>
  <c r="L31" i="19" s="1"/>
  <c r="H27" i="19"/>
  <c r="I27" i="19" s="1"/>
  <c r="J27" i="19" s="1"/>
  <c r="K27" i="19" s="1"/>
  <c r="L27" i="19" s="1"/>
  <c r="H23" i="19"/>
  <c r="I23" i="19" s="1"/>
  <c r="J23" i="19" s="1"/>
  <c r="K23" i="19" s="1"/>
  <c r="L23" i="19" s="1"/>
  <c r="H19" i="19"/>
  <c r="I19" i="19" s="1"/>
  <c r="J19" i="19" s="1"/>
  <c r="K19" i="19" s="1"/>
  <c r="L19" i="19" s="1"/>
  <c r="H15" i="19"/>
  <c r="I15" i="19" s="1"/>
  <c r="J15" i="19" s="1"/>
  <c r="K15" i="19" s="1"/>
  <c r="L15" i="19" s="1"/>
  <c r="H11" i="19"/>
  <c r="I11" i="19" s="1"/>
  <c r="J11" i="19" s="1"/>
  <c r="K11" i="19" s="1"/>
  <c r="L11" i="19" s="1"/>
  <c r="H7" i="19"/>
  <c r="I7" i="19" s="1"/>
  <c r="J7" i="19" s="1"/>
  <c r="K7" i="19" s="1"/>
  <c r="L7" i="19" s="1"/>
  <c r="H3" i="19"/>
  <c r="I3" i="19" s="1"/>
  <c r="J3" i="19" s="1"/>
  <c r="K3" i="19" s="1"/>
  <c r="L3" i="19" s="1"/>
  <c r="W71" i="18"/>
  <c r="X71" i="18" s="1"/>
  <c r="Y71" i="18" s="1"/>
  <c r="Z71" i="18" s="1"/>
  <c r="AA71" i="18" s="1"/>
  <c r="W67" i="18"/>
  <c r="X67" i="18" s="1"/>
  <c r="Y67" i="18" s="1"/>
  <c r="Z67" i="18" s="1"/>
  <c r="AA67" i="18" s="1"/>
  <c r="W61" i="18"/>
  <c r="X61" i="18" s="1"/>
  <c r="Y61" i="18" s="1"/>
  <c r="Z61" i="18" s="1"/>
  <c r="AA61" i="18" s="1"/>
  <c r="W59" i="18"/>
  <c r="X59" i="18" s="1"/>
  <c r="Y59" i="18" s="1"/>
  <c r="Z59" i="18" s="1"/>
  <c r="AA59" i="18" s="1"/>
  <c r="W55" i="18"/>
  <c r="X55" i="18" s="1"/>
  <c r="Y55" i="18" s="1"/>
  <c r="Z55" i="18" s="1"/>
  <c r="AA55" i="18" s="1"/>
  <c r="W51" i="18"/>
  <c r="X51" i="18" s="1"/>
  <c r="Y51" i="18" s="1"/>
  <c r="Z51" i="18" s="1"/>
  <c r="AA51" i="18" s="1"/>
  <c r="W47" i="18"/>
  <c r="X47" i="18" s="1"/>
  <c r="Y47" i="18" s="1"/>
  <c r="Z47" i="18" s="1"/>
  <c r="AA47" i="18" s="1"/>
  <c r="W43" i="18"/>
  <c r="X43" i="18" s="1"/>
  <c r="Y43" i="18" s="1"/>
  <c r="Z43" i="18" s="1"/>
  <c r="AA43" i="18" s="1"/>
  <c r="W39" i="18"/>
  <c r="X39" i="18" s="1"/>
  <c r="Y39" i="18" s="1"/>
  <c r="Z39" i="18" s="1"/>
  <c r="AA39" i="18" s="1"/>
  <c r="W35" i="18"/>
  <c r="X35" i="18" s="1"/>
  <c r="Y35" i="18" s="1"/>
  <c r="Z35" i="18" s="1"/>
  <c r="AA35" i="18" s="1"/>
  <c r="W31" i="18"/>
  <c r="X31" i="18" s="1"/>
  <c r="Y31" i="18" s="1"/>
  <c r="Z31" i="18" s="1"/>
  <c r="AA31" i="18" s="1"/>
  <c r="W27" i="18"/>
  <c r="X27" i="18" s="1"/>
  <c r="Y27" i="18" s="1"/>
  <c r="Z27" i="18" s="1"/>
  <c r="AA27" i="18" s="1"/>
  <c r="W23" i="18"/>
  <c r="X23" i="18" s="1"/>
  <c r="Y23" i="18" s="1"/>
  <c r="Z23" i="18" s="1"/>
  <c r="AA23" i="18" s="1"/>
  <c r="W19" i="18"/>
  <c r="X19" i="18" s="1"/>
  <c r="Y19" i="18" s="1"/>
  <c r="Z19" i="18" s="1"/>
  <c r="AA19" i="18" s="1"/>
  <c r="W15" i="18"/>
  <c r="X15" i="18" s="1"/>
  <c r="Y15" i="18" s="1"/>
  <c r="Z15" i="18" s="1"/>
  <c r="AA15" i="18" s="1"/>
  <c r="W11" i="18"/>
  <c r="X11" i="18" s="1"/>
  <c r="Y11" i="18" s="1"/>
  <c r="Z11" i="18" s="1"/>
  <c r="AA11" i="18" s="1"/>
  <c r="W7" i="18"/>
  <c r="X7" i="18" s="1"/>
  <c r="Y7" i="18" s="1"/>
  <c r="Z7" i="18" s="1"/>
  <c r="AA7" i="18" s="1"/>
  <c r="W3" i="18"/>
  <c r="X3" i="18" s="1"/>
  <c r="Y3" i="18" s="1"/>
  <c r="Z3" i="18" s="1"/>
  <c r="AA3" i="18" s="1"/>
  <c r="AB58" i="15"/>
  <c r="AC58" i="15" s="1"/>
  <c r="AD58" i="15" s="1"/>
  <c r="AE58" i="15" s="1"/>
  <c r="AF58" i="15" s="1"/>
  <c r="AB47" i="15"/>
  <c r="AC47" i="15" s="1"/>
  <c r="AD47" i="15" s="1"/>
  <c r="AE47" i="15" s="1"/>
  <c r="AF47" i="15" s="1"/>
  <c r="AB73" i="15"/>
  <c r="AC73" i="15" s="1"/>
  <c r="AD73" i="15" s="1"/>
  <c r="AE73" i="15" s="1"/>
  <c r="AF73" i="15" s="1"/>
  <c r="AB65" i="15"/>
  <c r="AC65" i="15" s="1"/>
  <c r="AD65" i="15" s="1"/>
  <c r="AE65" i="15" s="1"/>
  <c r="AF65" i="15" s="1"/>
  <c r="AB49" i="15"/>
  <c r="AC49" i="15" s="1"/>
  <c r="AD49" i="15" s="1"/>
  <c r="AE49" i="15" s="1"/>
  <c r="AF49" i="15" s="1"/>
  <c r="AB41" i="15"/>
  <c r="AC41" i="15" s="1"/>
  <c r="AD41" i="15" s="1"/>
  <c r="AE41" i="15" s="1"/>
  <c r="AF41" i="15" s="1"/>
  <c r="AB28" i="15"/>
  <c r="AC28" i="15" s="1"/>
  <c r="AD28" i="15" s="1"/>
  <c r="AE28" i="15" s="1"/>
  <c r="AF28" i="15" s="1"/>
  <c r="AB18" i="15"/>
  <c r="AC18" i="15" s="1"/>
  <c r="AD18" i="15" s="1"/>
  <c r="AE18" i="15" s="1"/>
  <c r="AF18" i="15" s="1"/>
  <c r="AB11" i="15"/>
  <c r="AC11" i="15" s="1"/>
  <c r="AD11" i="15" s="1"/>
  <c r="AE11" i="15" s="1"/>
  <c r="AF11" i="15" s="1"/>
  <c r="AB3" i="15"/>
  <c r="AC3" i="15" s="1"/>
  <c r="AD3" i="15" s="1"/>
  <c r="AE3" i="15" s="1"/>
  <c r="AF3" i="15" s="1"/>
  <c r="AB38" i="15"/>
  <c r="AC38" i="15" s="1"/>
  <c r="AD38" i="15" s="1"/>
  <c r="AE38" i="15" s="1"/>
  <c r="AF38" i="15" s="1"/>
  <c r="AB29" i="15"/>
  <c r="AC29" i="15" s="1"/>
  <c r="AD29" i="15" s="1"/>
  <c r="AE29" i="15" s="1"/>
  <c r="AF29" i="15" s="1"/>
  <c r="AB70" i="15"/>
  <c r="AC70" i="15" s="1"/>
  <c r="AD70" i="15" s="1"/>
  <c r="AE70" i="15" s="1"/>
  <c r="AF70" i="15" s="1"/>
  <c r="AB60" i="15"/>
  <c r="AC60" i="15" s="1"/>
  <c r="AD60" i="15" s="1"/>
  <c r="AE60" i="15" s="1"/>
  <c r="AF60" i="15" s="1"/>
  <c r="AB32" i="15"/>
  <c r="AC32" i="15" s="1"/>
  <c r="AD32" i="15" s="1"/>
  <c r="AE32" i="15" s="1"/>
  <c r="AF32" i="15" s="1"/>
  <c r="AB20" i="15"/>
  <c r="AC20" i="15" s="1"/>
  <c r="AD20" i="15" s="1"/>
  <c r="AE20" i="15" s="1"/>
  <c r="AF20" i="15" s="1"/>
  <c r="AB12" i="15"/>
  <c r="AC12" i="15" s="1"/>
  <c r="AD12" i="15" s="1"/>
  <c r="AE12" i="15" s="1"/>
  <c r="AF12" i="15" s="1"/>
  <c r="AB4" i="15"/>
  <c r="AC4" i="15" s="1"/>
  <c r="AD4" i="15" s="1"/>
  <c r="AE4" i="15" s="1"/>
  <c r="AF4" i="15" s="1"/>
  <c r="AB71" i="13"/>
  <c r="AC71" i="13" s="1"/>
  <c r="AD71" i="13" s="1"/>
  <c r="AE71" i="13" s="1"/>
  <c r="AF71" i="13" s="1"/>
  <c r="AB67" i="13"/>
  <c r="AC67" i="13" s="1"/>
  <c r="AD67" i="13" s="1"/>
  <c r="AE67" i="13" s="1"/>
  <c r="AF67" i="13" s="1"/>
  <c r="AB63" i="13"/>
  <c r="AC63" i="13" s="1"/>
  <c r="AD63" i="13" s="1"/>
  <c r="AE63" i="13" s="1"/>
  <c r="AF63" i="13" s="1"/>
  <c r="AB59" i="13"/>
  <c r="AC59" i="13" s="1"/>
  <c r="AD59" i="13" s="1"/>
  <c r="AE59" i="13" s="1"/>
  <c r="AF59" i="13" s="1"/>
  <c r="AB55" i="13"/>
  <c r="AC55" i="13" s="1"/>
  <c r="AD55" i="13" s="1"/>
  <c r="AE55" i="13" s="1"/>
  <c r="AF55" i="13" s="1"/>
  <c r="AB51" i="13"/>
  <c r="AC51" i="13" s="1"/>
  <c r="AD51" i="13" s="1"/>
  <c r="AE51" i="13" s="1"/>
  <c r="AF51" i="13" s="1"/>
  <c r="AB47" i="13"/>
  <c r="AC47" i="13" s="1"/>
  <c r="AD47" i="13" s="1"/>
  <c r="AE47" i="13" s="1"/>
  <c r="AF47" i="13" s="1"/>
  <c r="AB43" i="13"/>
  <c r="AC43" i="13" s="1"/>
  <c r="AD43" i="13" s="1"/>
  <c r="AE43" i="13" s="1"/>
  <c r="AF43" i="13" s="1"/>
  <c r="AB39" i="13"/>
  <c r="AC39" i="13" s="1"/>
  <c r="AD39" i="13" s="1"/>
  <c r="AE39" i="13" s="1"/>
  <c r="AF39" i="13" s="1"/>
  <c r="AB35" i="13"/>
  <c r="AC35" i="13" s="1"/>
  <c r="AD35" i="13" s="1"/>
  <c r="AE35" i="13" s="1"/>
  <c r="AF35" i="13" s="1"/>
  <c r="AB31" i="13"/>
  <c r="AC31" i="13" s="1"/>
  <c r="AD31" i="13" s="1"/>
  <c r="AE31" i="13" s="1"/>
  <c r="AF31" i="13" s="1"/>
  <c r="AB27" i="13"/>
  <c r="AC27" i="13" s="1"/>
  <c r="AD27" i="13" s="1"/>
  <c r="AE27" i="13" s="1"/>
  <c r="AF27" i="13" s="1"/>
  <c r="AB23" i="13"/>
  <c r="AC23" i="13" s="1"/>
  <c r="AD23" i="13" s="1"/>
  <c r="AE23" i="13" s="1"/>
  <c r="AF23" i="13" s="1"/>
  <c r="AB19" i="13"/>
  <c r="AC19" i="13" s="1"/>
  <c r="AD19" i="13" s="1"/>
  <c r="AE19" i="13" s="1"/>
  <c r="AF19" i="13" s="1"/>
  <c r="AB15" i="13"/>
  <c r="AC15" i="13" s="1"/>
  <c r="AD15" i="13" s="1"/>
  <c r="AE15" i="13" s="1"/>
  <c r="AF15" i="13" s="1"/>
  <c r="AB11" i="13"/>
  <c r="AC11" i="13" s="1"/>
  <c r="AD11" i="13" s="1"/>
  <c r="AE11" i="13" s="1"/>
  <c r="AF11" i="13" s="1"/>
  <c r="AB7" i="13"/>
  <c r="AC7" i="13" s="1"/>
  <c r="AD7" i="13" s="1"/>
  <c r="AE7" i="13" s="1"/>
  <c r="AF7" i="13" s="1"/>
  <c r="AB3" i="13"/>
  <c r="AC3" i="13" s="1"/>
  <c r="AD3" i="13" s="1"/>
  <c r="AE3" i="13" s="1"/>
  <c r="AF3" i="13" s="1"/>
  <c r="AG70" i="6"/>
  <c r="AH70" i="6" s="1"/>
  <c r="AI70" i="6" s="1"/>
  <c r="AJ70" i="6" s="1"/>
  <c r="AK70" i="6" s="1"/>
  <c r="AG62" i="6"/>
  <c r="AH62" i="6" s="1"/>
  <c r="AI62" i="6" s="1"/>
  <c r="AJ62" i="6" s="1"/>
  <c r="AK62" i="6" s="1"/>
  <c r="AG56" i="6"/>
  <c r="AH56" i="6" s="1"/>
  <c r="AI56" i="6" s="1"/>
  <c r="AJ56" i="6" s="1"/>
  <c r="AK56" i="6" s="1"/>
  <c r="AG52" i="6"/>
  <c r="AH52" i="6" s="1"/>
  <c r="AI52" i="6" s="1"/>
  <c r="AJ52" i="6" s="1"/>
  <c r="AK52" i="6" s="1"/>
  <c r="AG48" i="6"/>
  <c r="AG44" i="6"/>
  <c r="AH44" i="6" s="1"/>
  <c r="AI44" i="6" s="1"/>
  <c r="AJ44" i="6" s="1"/>
  <c r="AK44" i="6" s="1"/>
  <c r="AG40" i="6"/>
  <c r="AG36" i="6"/>
  <c r="AH36" i="6" s="1"/>
  <c r="AI36" i="6" s="1"/>
  <c r="AJ36" i="6" s="1"/>
  <c r="AK36" i="6" s="1"/>
  <c r="AG65" i="6"/>
  <c r="AH65" i="6" s="1"/>
  <c r="AI65" i="6" s="1"/>
  <c r="AJ65" i="6" s="1"/>
  <c r="AK65" i="6" s="1"/>
  <c r="AG31" i="6"/>
  <c r="AH31" i="6" s="1"/>
  <c r="AI31" i="6" s="1"/>
  <c r="AJ31" i="6" s="1"/>
  <c r="AK31" i="6" s="1"/>
  <c r="AG27" i="6"/>
  <c r="AH27" i="6" s="1"/>
  <c r="AI27" i="6" s="1"/>
  <c r="AJ27" i="6" s="1"/>
  <c r="AK27" i="6" s="1"/>
  <c r="AG23" i="6"/>
  <c r="AH23" i="6" s="1"/>
  <c r="AI23" i="6" s="1"/>
  <c r="AJ23" i="6" s="1"/>
  <c r="AK23" i="6" s="1"/>
  <c r="AG19" i="6"/>
  <c r="AH19" i="6" s="1"/>
  <c r="AI19" i="6" s="1"/>
  <c r="AJ19" i="6" s="1"/>
  <c r="AK19" i="6" s="1"/>
  <c r="AG15" i="6"/>
  <c r="AH15" i="6" s="1"/>
  <c r="AI15" i="6" s="1"/>
  <c r="AJ15" i="6" s="1"/>
  <c r="AK15" i="6" s="1"/>
  <c r="AG11" i="6"/>
  <c r="AH11" i="6" s="1"/>
  <c r="AI11" i="6" s="1"/>
  <c r="AJ11" i="6" s="1"/>
  <c r="AK11" i="6" s="1"/>
  <c r="AG7" i="6"/>
  <c r="AH7" i="6" s="1"/>
  <c r="AI7" i="6" s="1"/>
  <c r="AJ7" i="6" s="1"/>
  <c r="AK7" i="6" s="1"/>
  <c r="AG3" i="6"/>
  <c r="AH3" i="6" s="1"/>
  <c r="AI3" i="6" s="1"/>
  <c r="AJ3" i="6" s="1"/>
  <c r="AK3" i="6" s="1"/>
  <c r="AG61" i="6"/>
  <c r="AH61" i="6" s="1"/>
  <c r="AI61" i="6" s="1"/>
  <c r="AJ61" i="6" s="1"/>
  <c r="AK61" i="6" s="1"/>
  <c r="M69" i="6"/>
  <c r="N69" i="6" s="1"/>
  <c r="O69" i="6" s="1"/>
  <c r="P69" i="6" s="1"/>
  <c r="Q69" i="6" s="1"/>
  <c r="M61" i="6"/>
  <c r="N61" i="6" s="1"/>
  <c r="O61" i="6" s="1"/>
  <c r="P61" i="6" s="1"/>
  <c r="Q61" i="6" s="1"/>
  <c r="M56" i="6"/>
  <c r="N56" i="6" s="1"/>
  <c r="O56" i="6" s="1"/>
  <c r="P56" i="6" s="1"/>
  <c r="Q56" i="6" s="1"/>
  <c r="M52" i="6"/>
  <c r="N52" i="6" s="1"/>
  <c r="O52" i="6" s="1"/>
  <c r="P52" i="6" s="1"/>
  <c r="Q52" i="6" s="1"/>
  <c r="M48" i="6"/>
  <c r="N48" i="6" s="1"/>
  <c r="O48" i="6" s="1"/>
  <c r="P48" i="6" s="1"/>
  <c r="Q48" i="6" s="1"/>
  <c r="M44" i="6"/>
  <c r="M40" i="6"/>
  <c r="N40" i="6" s="1"/>
  <c r="O40" i="6" s="1"/>
  <c r="P40" i="6" s="1"/>
  <c r="Q40" i="6" s="1"/>
  <c r="M36" i="6"/>
  <c r="N36" i="6" s="1"/>
  <c r="O36" i="6" s="1"/>
  <c r="P36" i="6" s="1"/>
  <c r="Q36" i="6" s="1"/>
  <c r="M62" i="6"/>
  <c r="N62" i="6" s="1"/>
  <c r="O62" i="6" s="1"/>
  <c r="P62" i="6" s="1"/>
  <c r="Q62" i="6" s="1"/>
  <c r="M32" i="6"/>
  <c r="N32" i="6" s="1"/>
  <c r="O32" i="6" s="1"/>
  <c r="P32" i="6" s="1"/>
  <c r="Q32" i="6" s="1"/>
  <c r="M28" i="6"/>
  <c r="N28" i="6" s="1"/>
  <c r="O28" i="6" s="1"/>
  <c r="P28" i="6" s="1"/>
  <c r="Q28" i="6" s="1"/>
  <c r="M24" i="6"/>
  <c r="M20" i="6"/>
  <c r="N20" i="6" s="1"/>
  <c r="O20" i="6" s="1"/>
  <c r="P20" i="6" s="1"/>
  <c r="Q20" i="6" s="1"/>
  <c r="M16" i="6"/>
  <c r="N16" i="6" s="1"/>
  <c r="O16" i="6" s="1"/>
  <c r="P16" i="6" s="1"/>
  <c r="Q16" i="6" s="1"/>
  <c r="M12" i="6"/>
  <c r="M8" i="6"/>
  <c r="M4" i="6"/>
  <c r="N4" i="6" s="1"/>
  <c r="O4" i="6" s="1"/>
  <c r="P4" i="6" s="1"/>
  <c r="Q4" i="6" s="1"/>
  <c r="M3" i="6"/>
  <c r="W70" i="19"/>
  <c r="X70" i="19" s="1"/>
  <c r="Y70" i="19" s="1"/>
  <c r="Z70" i="19" s="1"/>
  <c r="AA70" i="19" s="1"/>
  <c r="W66" i="19"/>
  <c r="X66" i="19" s="1"/>
  <c r="Y66" i="19" s="1"/>
  <c r="Z66" i="19" s="1"/>
  <c r="AA66" i="19" s="1"/>
  <c r="W62" i="19"/>
  <c r="X62" i="19" s="1"/>
  <c r="Y62" i="19" s="1"/>
  <c r="Z62" i="19" s="1"/>
  <c r="AA62" i="19" s="1"/>
  <c r="W58" i="19"/>
  <c r="X58" i="19" s="1"/>
  <c r="Y58" i="19" s="1"/>
  <c r="Z58" i="19" s="1"/>
  <c r="AA58" i="19" s="1"/>
  <c r="W54" i="19"/>
  <c r="X54" i="19" s="1"/>
  <c r="Y54" i="19" s="1"/>
  <c r="Z54" i="19" s="1"/>
  <c r="AA54" i="19" s="1"/>
  <c r="W50" i="19"/>
  <c r="X50" i="19" s="1"/>
  <c r="Y50" i="19" s="1"/>
  <c r="Z50" i="19" s="1"/>
  <c r="AA50" i="19" s="1"/>
  <c r="W46" i="19"/>
  <c r="X46" i="19" s="1"/>
  <c r="Y46" i="19" s="1"/>
  <c r="Z46" i="19" s="1"/>
  <c r="AA46" i="19" s="1"/>
  <c r="W42" i="19"/>
  <c r="X42" i="19" s="1"/>
  <c r="Y42" i="19" s="1"/>
  <c r="Z42" i="19" s="1"/>
  <c r="AA42" i="19" s="1"/>
  <c r="W38" i="19"/>
  <c r="X38" i="19" s="1"/>
  <c r="Y38" i="19" s="1"/>
  <c r="Z38" i="19" s="1"/>
  <c r="AA38" i="19" s="1"/>
  <c r="W34" i="19"/>
  <c r="X34" i="19" s="1"/>
  <c r="Y34" i="19" s="1"/>
  <c r="Z34" i="19" s="1"/>
  <c r="AA34" i="19" s="1"/>
  <c r="W30" i="19"/>
  <c r="X30" i="19" s="1"/>
  <c r="Y30" i="19" s="1"/>
  <c r="Z30" i="19" s="1"/>
  <c r="AA30" i="19" s="1"/>
  <c r="W37" i="19"/>
  <c r="X37" i="19" s="1"/>
  <c r="Y37" i="19" s="1"/>
  <c r="Z37" i="19" s="1"/>
  <c r="AA37" i="19" s="1"/>
  <c r="W29" i="19"/>
  <c r="X29" i="19" s="1"/>
  <c r="Y29" i="19" s="1"/>
  <c r="Z29" i="19" s="1"/>
  <c r="AA29" i="19" s="1"/>
  <c r="W23" i="19"/>
  <c r="X23" i="19" s="1"/>
  <c r="Y23" i="19" s="1"/>
  <c r="Z23" i="19" s="1"/>
  <c r="AA23" i="19" s="1"/>
  <c r="W18" i="19"/>
  <c r="X18" i="19" s="1"/>
  <c r="Y18" i="19" s="1"/>
  <c r="Z18" i="19" s="1"/>
  <c r="AA18" i="19" s="1"/>
  <c r="W14" i="19"/>
  <c r="X14" i="19" s="1"/>
  <c r="Y14" i="19" s="1"/>
  <c r="Z14" i="19" s="1"/>
  <c r="AA14" i="19" s="1"/>
  <c r="W10" i="19"/>
  <c r="X10" i="19" s="1"/>
  <c r="Y10" i="19" s="1"/>
  <c r="Z10" i="19" s="1"/>
  <c r="AA10" i="19" s="1"/>
  <c r="W6" i="19"/>
  <c r="X6" i="19" s="1"/>
  <c r="Y6" i="19" s="1"/>
  <c r="Z6" i="19" s="1"/>
  <c r="AA6" i="19" s="1"/>
  <c r="W71" i="19"/>
  <c r="X71" i="19" s="1"/>
  <c r="Y71" i="19" s="1"/>
  <c r="Z71" i="19" s="1"/>
  <c r="AA71" i="19" s="1"/>
  <c r="AL69" i="18"/>
  <c r="AL65" i="18"/>
  <c r="AL61" i="18"/>
  <c r="AL58" i="18"/>
  <c r="AL54" i="18"/>
  <c r="AL50" i="18"/>
  <c r="AL46" i="18"/>
  <c r="AL42" i="18"/>
  <c r="AL38" i="18"/>
  <c r="AL34" i="18"/>
  <c r="AL30" i="18"/>
  <c r="AL26" i="18"/>
  <c r="AL22" i="18"/>
  <c r="AL18" i="18"/>
  <c r="AL14" i="18"/>
  <c r="AL10" i="18"/>
  <c r="AL6" i="18"/>
  <c r="AL60" i="18"/>
  <c r="R69" i="18"/>
  <c r="S69" i="18" s="1"/>
  <c r="T69" i="18" s="1"/>
  <c r="U69" i="18" s="1"/>
  <c r="V69" i="18" s="1"/>
  <c r="R65" i="18"/>
  <c r="S65" i="18" s="1"/>
  <c r="T65" i="18" s="1"/>
  <c r="U65" i="18" s="1"/>
  <c r="V65" i="18" s="1"/>
  <c r="R74" i="18"/>
  <c r="S74" i="18" s="1"/>
  <c r="T74" i="18" s="1"/>
  <c r="U74" i="18" s="1"/>
  <c r="V74" i="18" s="1"/>
  <c r="R58" i="18"/>
  <c r="S58" i="18" s="1"/>
  <c r="T58" i="18" s="1"/>
  <c r="U58" i="18" s="1"/>
  <c r="V58" i="18" s="1"/>
  <c r="R54" i="18"/>
  <c r="S54" i="18" s="1"/>
  <c r="T54" i="18" s="1"/>
  <c r="U54" i="18" s="1"/>
  <c r="V54" i="18" s="1"/>
  <c r="R50" i="18"/>
  <c r="S50" i="18" s="1"/>
  <c r="T50" i="18" s="1"/>
  <c r="U50" i="18" s="1"/>
  <c r="V50" i="18" s="1"/>
  <c r="R46" i="18"/>
  <c r="S46" i="18" s="1"/>
  <c r="T46" i="18" s="1"/>
  <c r="U46" i="18" s="1"/>
  <c r="V46" i="18" s="1"/>
  <c r="R42" i="18"/>
  <c r="S42" i="18" s="1"/>
  <c r="T42" i="18" s="1"/>
  <c r="U42" i="18" s="1"/>
  <c r="V42" i="18" s="1"/>
  <c r="R38" i="18"/>
  <c r="S38" i="18" s="1"/>
  <c r="T38" i="18" s="1"/>
  <c r="U38" i="18" s="1"/>
  <c r="V38" i="18" s="1"/>
  <c r="R34" i="18"/>
  <c r="S34" i="18" s="1"/>
  <c r="T34" i="18" s="1"/>
  <c r="U34" i="18" s="1"/>
  <c r="V34" i="18" s="1"/>
  <c r="R30" i="18"/>
  <c r="S30" i="18" s="1"/>
  <c r="T30" i="18" s="1"/>
  <c r="U30" i="18" s="1"/>
  <c r="V30" i="18" s="1"/>
  <c r="R26" i="18"/>
  <c r="S26" i="18" s="1"/>
  <c r="T26" i="18" s="1"/>
  <c r="U26" i="18" s="1"/>
  <c r="V26" i="18" s="1"/>
  <c r="R22" i="18"/>
  <c r="S22" i="18" s="1"/>
  <c r="T22" i="18" s="1"/>
  <c r="U22" i="18" s="1"/>
  <c r="V22" i="18" s="1"/>
  <c r="R18" i="18"/>
  <c r="S18" i="18" s="1"/>
  <c r="T18" i="18" s="1"/>
  <c r="U18" i="18" s="1"/>
  <c r="V18" i="18" s="1"/>
  <c r="R14" i="18"/>
  <c r="S14" i="18" s="1"/>
  <c r="T14" i="18" s="1"/>
  <c r="U14" i="18" s="1"/>
  <c r="V14" i="18" s="1"/>
  <c r="R10" i="18"/>
  <c r="S10" i="18" s="1"/>
  <c r="T10" i="18" s="1"/>
  <c r="U10" i="18" s="1"/>
  <c r="V10" i="18" s="1"/>
  <c r="R6" i="18"/>
  <c r="S6" i="18" s="1"/>
  <c r="T6" i="18" s="1"/>
  <c r="U6" i="18" s="1"/>
  <c r="V6" i="18" s="1"/>
  <c r="R61" i="18"/>
  <c r="S61" i="18" s="1"/>
  <c r="T61" i="18" s="1"/>
  <c r="U61" i="18" s="1"/>
  <c r="V61" i="18" s="1"/>
  <c r="W68" i="15"/>
  <c r="X68" i="15" s="1"/>
  <c r="Y68" i="15" s="1"/>
  <c r="Z68" i="15" s="1"/>
  <c r="AA68" i="15" s="1"/>
  <c r="W51" i="15"/>
  <c r="W23" i="15"/>
  <c r="X23" i="15" s="1"/>
  <c r="Y23" i="15" s="1"/>
  <c r="Z23" i="15" s="1"/>
  <c r="AA23" i="15" s="1"/>
  <c r="W17" i="15"/>
  <c r="X17" i="15" s="1"/>
  <c r="Y17" i="15" s="1"/>
  <c r="Z17" i="15" s="1"/>
  <c r="AA17" i="15" s="1"/>
  <c r="W10" i="15"/>
  <c r="X10" i="15" s="1"/>
  <c r="Y10" i="15" s="1"/>
  <c r="Z10" i="15" s="1"/>
  <c r="AA10" i="15" s="1"/>
  <c r="W62" i="15"/>
  <c r="X62" i="15" s="1"/>
  <c r="Y62" i="15" s="1"/>
  <c r="Z62" i="15" s="1"/>
  <c r="AA62" i="15" s="1"/>
  <c r="W36" i="15"/>
  <c r="X36" i="15" s="1"/>
  <c r="Y36" i="15" s="1"/>
  <c r="Z36" i="15" s="1"/>
  <c r="AA36" i="15" s="1"/>
  <c r="W69" i="15"/>
  <c r="X69" i="15" s="1"/>
  <c r="Y69" i="15" s="1"/>
  <c r="Z69" i="15" s="1"/>
  <c r="AA69" i="15" s="1"/>
  <c r="W60" i="15"/>
  <c r="W47" i="15"/>
  <c r="X47" i="15" s="1"/>
  <c r="Y47" i="15" s="1"/>
  <c r="Z47" i="15" s="1"/>
  <c r="AA47" i="15" s="1"/>
  <c r="W28" i="15"/>
  <c r="W18" i="15"/>
  <c r="W9" i="15"/>
  <c r="X9" i="15" s="1"/>
  <c r="Y9" i="15" s="1"/>
  <c r="Z9" i="15" s="1"/>
  <c r="AA9" i="15" s="1"/>
  <c r="W59" i="15"/>
  <c r="X59" i="15" s="1"/>
  <c r="Y59" i="15" s="1"/>
  <c r="Z59" i="15" s="1"/>
  <c r="AA59" i="15" s="1"/>
  <c r="W49" i="15"/>
  <c r="X49" i="15" s="1"/>
  <c r="Y49" i="15" s="1"/>
  <c r="Z49" i="15" s="1"/>
  <c r="AA49" i="15" s="1"/>
  <c r="W41" i="15"/>
  <c r="X41" i="15" s="1"/>
  <c r="Y41" i="15" s="1"/>
  <c r="Z41" i="15" s="1"/>
  <c r="AA41" i="15" s="1"/>
  <c r="W37" i="15"/>
  <c r="X37" i="15" s="1"/>
  <c r="Y37" i="15" s="1"/>
  <c r="Z37" i="15" s="1"/>
  <c r="AA37" i="15" s="1"/>
  <c r="W27" i="15"/>
  <c r="X27" i="15" s="1"/>
  <c r="Y27" i="15" s="1"/>
  <c r="Z27" i="15" s="1"/>
  <c r="AA27" i="15" s="1"/>
  <c r="W71" i="13"/>
  <c r="X71" i="13" s="1"/>
  <c r="Y71" i="13" s="1"/>
  <c r="Z71" i="13" s="1"/>
  <c r="AA71" i="13" s="1"/>
  <c r="W67" i="13"/>
  <c r="W63" i="13"/>
  <c r="X63" i="13" s="1"/>
  <c r="Y63" i="13" s="1"/>
  <c r="Z63" i="13" s="1"/>
  <c r="AA63" i="13" s="1"/>
  <c r="W59" i="13"/>
  <c r="X59" i="13" s="1"/>
  <c r="Y59" i="13" s="1"/>
  <c r="Z59" i="13" s="1"/>
  <c r="AA59" i="13" s="1"/>
  <c r="W55" i="13"/>
  <c r="W51" i="13"/>
  <c r="X51" i="13" s="1"/>
  <c r="Y51" i="13" s="1"/>
  <c r="Z51" i="13" s="1"/>
  <c r="AA51" i="13" s="1"/>
  <c r="W47" i="13"/>
  <c r="X47" i="13" s="1"/>
  <c r="Y47" i="13" s="1"/>
  <c r="Z47" i="13" s="1"/>
  <c r="AA47" i="13" s="1"/>
  <c r="W43" i="13"/>
  <c r="X43" i="13" s="1"/>
  <c r="Y43" i="13" s="1"/>
  <c r="Z43" i="13" s="1"/>
  <c r="AA43" i="13" s="1"/>
  <c r="W39" i="13"/>
  <c r="X39" i="13" s="1"/>
  <c r="Y39" i="13" s="1"/>
  <c r="Z39" i="13" s="1"/>
  <c r="AA39" i="13" s="1"/>
  <c r="W35" i="13"/>
  <c r="W31" i="13"/>
  <c r="X31" i="13" s="1"/>
  <c r="Y31" i="13" s="1"/>
  <c r="Z31" i="13" s="1"/>
  <c r="AA31" i="13" s="1"/>
  <c r="W27" i="13"/>
  <c r="X27" i="13" s="1"/>
  <c r="Y27" i="13" s="1"/>
  <c r="Z27" i="13" s="1"/>
  <c r="AA27" i="13" s="1"/>
  <c r="W23" i="13"/>
  <c r="W19" i="13"/>
  <c r="X19" i="13" s="1"/>
  <c r="Y19" i="13" s="1"/>
  <c r="Z19" i="13" s="1"/>
  <c r="AA19" i="13" s="1"/>
  <c r="W15" i="13"/>
  <c r="X15" i="13" s="1"/>
  <c r="Y15" i="13" s="1"/>
  <c r="Z15" i="13" s="1"/>
  <c r="AA15" i="13" s="1"/>
  <c r="W11" i="13"/>
  <c r="X11" i="13" s="1"/>
  <c r="Y11" i="13" s="1"/>
  <c r="Z11" i="13" s="1"/>
  <c r="AA11" i="13" s="1"/>
  <c r="W7" i="13"/>
  <c r="X7" i="13" s="1"/>
  <c r="Y7" i="13" s="1"/>
  <c r="Z7" i="13" s="1"/>
  <c r="AA7" i="13" s="1"/>
  <c r="W3" i="13"/>
  <c r="AL71" i="12"/>
  <c r="AL67" i="12"/>
  <c r="AL63" i="12"/>
  <c r="AL59" i="12"/>
  <c r="AL54" i="12"/>
  <c r="AL46" i="12"/>
  <c r="AL42" i="12"/>
  <c r="AL38" i="12"/>
  <c r="AL34" i="12"/>
  <c r="AL30" i="12"/>
  <c r="AL26" i="12"/>
  <c r="AL22" i="12"/>
  <c r="AL18" i="12"/>
  <c r="AL14" i="12"/>
  <c r="AL10" i="12"/>
  <c r="AL6" i="12"/>
  <c r="AL55" i="12"/>
  <c r="AL47" i="12"/>
  <c r="R71" i="12"/>
  <c r="S71" i="12" s="1"/>
  <c r="T71" i="12" s="1"/>
  <c r="U71" i="12" s="1"/>
  <c r="V71" i="12" s="1"/>
  <c r="R67" i="12"/>
  <c r="S67" i="12" s="1"/>
  <c r="T67" i="12" s="1"/>
  <c r="U67" i="12" s="1"/>
  <c r="V67" i="12" s="1"/>
  <c r="R63" i="12"/>
  <c r="S63" i="12" s="1"/>
  <c r="T63" i="12" s="1"/>
  <c r="U63" i="12" s="1"/>
  <c r="V63" i="12" s="1"/>
  <c r="R59" i="12"/>
  <c r="S59" i="12" s="1"/>
  <c r="T59" i="12" s="1"/>
  <c r="U59" i="12" s="1"/>
  <c r="V59" i="12" s="1"/>
  <c r="R53" i="12"/>
  <c r="S53" i="12" s="1"/>
  <c r="T53" i="12" s="1"/>
  <c r="U53" i="12" s="1"/>
  <c r="V53" i="12" s="1"/>
  <c r="R46" i="12"/>
  <c r="S46" i="12" s="1"/>
  <c r="T46" i="12" s="1"/>
  <c r="U46" i="12" s="1"/>
  <c r="V46" i="12" s="1"/>
  <c r="R42" i="12"/>
  <c r="S42" i="12" s="1"/>
  <c r="T42" i="12" s="1"/>
  <c r="U42" i="12" s="1"/>
  <c r="V42" i="12" s="1"/>
  <c r="R38" i="12"/>
  <c r="S38" i="12" s="1"/>
  <c r="T38" i="12" s="1"/>
  <c r="U38" i="12" s="1"/>
  <c r="V38" i="12" s="1"/>
  <c r="R34" i="12"/>
  <c r="S34" i="12" s="1"/>
  <c r="T34" i="12" s="1"/>
  <c r="U34" i="12" s="1"/>
  <c r="V34" i="12" s="1"/>
  <c r="R30" i="12"/>
  <c r="S30" i="12" s="1"/>
  <c r="T30" i="12" s="1"/>
  <c r="U30" i="12" s="1"/>
  <c r="V30" i="12" s="1"/>
  <c r="R26" i="12"/>
  <c r="S26" i="12" s="1"/>
  <c r="T26" i="12" s="1"/>
  <c r="U26" i="12" s="1"/>
  <c r="V26" i="12" s="1"/>
  <c r="R22" i="12"/>
  <c r="S22" i="12" s="1"/>
  <c r="T22" i="12" s="1"/>
  <c r="U22" i="12" s="1"/>
  <c r="V22" i="12" s="1"/>
  <c r="R18" i="12"/>
  <c r="S18" i="12" s="1"/>
  <c r="T18" i="12" s="1"/>
  <c r="U18" i="12" s="1"/>
  <c r="V18" i="12" s="1"/>
  <c r="R14" i="12"/>
  <c r="S14" i="12" s="1"/>
  <c r="T14" i="12" s="1"/>
  <c r="U14" i="12" s="1"/>
  <c r="V14" i="12" s="1"/>
  <c r="R10" i="12"/>
  <c r="S10" i="12" s="1"/>
  <c r="T10" i="12" s="1"/>
  <c r="U10" i="12" s="1"/>
  <c r="V10" i="12" s="1"/>
  <c r="R6" i="12"/>
  <c r="S6" i="12" s="1"/>
  <c r="T6" i="12" s="1"/>
  <c r="U6" i="12" s="1"/>
  <c r="V6" i="12" s="1"/>
  <c r="R56" i="12"/>
  <c r="S56" i="12" s="1"/>
  <c r="T56" i="12" s="1"/>
  <c r="U56" i="12" s="1"/>
  <c r="V56" i="12" s="1"/>
  <c r="R48" i="12"/>
  <c r="S48" i="12" s="1"/>
  <c r="T48" i="12" s="1"/>
  <c r="U48" i="12" s="1"/>
  <c r="V48" i="12" s="1"/>
  <c r="AG71" i="11"/>
  <c r="AH71" i="11" s="1"/>
  <c r="AI71" i="11" s="1"/>
  <c r="AJ71" i="11" s="1"/>
  <c r="AK71" i="11" s="1"/>
  <c r="AG67" i="11"/>
  <c r="AH67" i="11" s="1"/>
  <c r="AI67" i="11" s="1"/>
  <c r="AJ67" i="11" s="1"/>
  <c r="AK67" i="11" s="1"/>
  <c r="AG58" i="11"/>
  <c r="AH58" i="11" s="1"/>
  <c r="AI58" i="11" s="1"/>
  <c r="AJ58" i="11" s="1"/>
  <c r="AK58" i="11" s="1"/>
  <c r="AG61" i="11"/>
  <c r="AH61" i="11" s="1"/>
  <c r="AI61" i="11" s="1"/>
  <c r="AJ61" i="11" s="1"/>
  <c r="AK61" i="11" s="1"/>
  <c r="AG57" i="11"/>
  <c r="AH57" i="11" s="1"/>
  <c r="AI57" i="11" s="1"/>
  <c r="AJ57" i="11" s="1"/>
  <c r="AK57" i="11" s="1"/>
  <c r="AG50" i="11"/>
  <c r="AH50" i="11" s="1"/>
  <c r="AI50" i="11" s="1"/>
  <c r="AJ50" i="11" s="1"/>
  <c r="AK50" i="11" s="1"/>
  <c r="AG46" i="11"/>
  <c r="AH46" i="11" s="1"/>
  <c r="AI46" i="11" s="1"/>
  <c r="AJ46" i="11" s="1"/>
  <c r="AK46" i="11" s="1"/>
  <c r="AG42" i="11"/>
  <c r="AH42" i="11" s="1"/>
  <c r="AI42" i="11" s="1"/>
  <c r="AJ42" i="11" s="1"/>
  <c r="AK42" i="11" s="1"/>
  <c r="AG38" i="11"/>
  <c r="AH38" i="11" s="1"/>
  <c r="AI38" i="11" s="1"/>
  <c r="AJ38" i="11" s="1"/>
  <c r="AK38" i="11" s="1"/>
  <c r="AG37" i="11"/>
  <c r="AH37" i="11" s="1"/>
  <c r="AI37" i="11" s="1"/>
  <c r="AJ37" i="11" s="1"/>
  <c r="AK37" i="11" s="1"/>
  <c r="AG30" i="11"/>
  <c r="AH30" i="11" s="1"/>
  <c r="AI30" i="11" s="1"/>
  <c r="AJ30" i="11" s="1"/>
  <c r="AK30" i="11" s="1"/>
  <c r="AG26" i="11"/>
  <c r="AH26" i="11" s="1"/>
  <c r="AI26" i="11" s="1"/>
  <c r="AJ26" i="11" s="1"/>
  <c r="AK26" i="11" s="1"/>
  <c r="AG22" i="11"/>
  <c r="AH22" i="11" s="1"/>
  <c r="AI22" i="11" s="1"/>
  <c r="AJ22" i="11" s="1"/>
  <c r="AK22" i="11" s="1"/>
  <c r="AG21" i="11"/>
  <c r="AH21" i="11" s="1"/>
  <c r="AI21" i="11" s="1"/>
  <c r="AJ21" i="11" s="1"/>
  <c r="AK21" i="11" s="1"/>
  <c r="AG18" i="11"/>
  <c r="AH18" i="11" s="1"/>
  <c r="AI18" i="11" s="1"/>
  <c r="AJ18" i="11" s="1"/>
  <c r="AK18" i="11" s="1"/>
  <c r="AG8" i="11"/>
  <c r="AH8" i="11" s="1"/>
  <c r="AI8" i="11" s="1"/>
  <c r="AJ8" i="11" s="1"/>
  <c r="AK8" i="11" s="1"/>
  <c r="AG4" i="11"/>
  <c r="AH4" i="11" s="1"/>
  <c r="AI4" i="11" s="1"/>
  <c r="AJ4" i="11" s="1"/>
  <c r="AK4" i="11" s="1"/>
  <c r="AG15" i="11"/>
  <c r="AH15" i="11" s="1"/>
  <c r="AI15" i="11" s="1"/>
  <c r="AJ15" i="11" s="1"/>
  <c r="AK15" i="11" s="1"/>
  <c r="M71" i="11"/>
  <c r="N71" i="11" s="1"/>
  <c r="O71" i="11" s="1"/>
  <c r="P71" i="11" s="1"/>
  <c r="Q71" i="11" s="1"/>
  <c r="M67" i="11"/>
  <c r="N67" i="11" s="1"/>
  <c r="O67" i="11" s="1"/>
  <c r="P67" i="11" s="1"/>
  <c r="Q67" i="11" s="1"/>
  <c r="M64" i="11"/>
  <c r="N64" i="11" s="1"/>
  <c r="O64" i="11" s="1"/>
  <c r="P64" i="11" s="1"/>
  <c r="Q64" i="11" s="1"/>
  <c r="M58" i="11"/>
  <c r="N58" i="11" s="1"/>
  <c r="O58" i="11" s="1"/>
  <c r="P58" i="11" s="1"/>
  <c r="Q58" i="11" s="1"/>
  <c r="M52" i="11"/>
  <c r="N52" i="11" s="1"/>
  <c r="O52" i="11" s="1"/>
  <c r="P52" i="11" s="1"/>
  <c r="Q52" i="11" s="1"/>
  <c r="M50" i="11"/>
  <c r="N50" i="11" s="1"/>
  <c r="O50" i="11" s="1"/>
  <c r="P50" i="11" s="1"/>
  <c r="Q50" i="11" s="1"/>
  <c r="M46" i="11"/>
  <c r="N46" i="11" s="1"/>
  <c r="O46" i="11" s="1"/>
  <c r="P46" i="11" s="1"/>
  <c r="Q46" i="11" s="1"/>
  <c r="M42" i="11"/>
  <c r="N42" i="11" s="1"/>
  <c r="O42" i="11" s="1"/>
  <c r="P42" i="11" s="1"/>
  <c r="Q42" i="11" s="1"/>
  <c r="M39" i="11"/>
  <c r="N39" i="11" s="1"/>
  <c r="O39" i="11" s="1"/>
  <c r="P39" i="11" s="1"/>
  <c r="Q39" i="11" s="1"/>
  <c r="M34" i="11"/>
  <c r="N34" i="11" s="1"/>
  <c r="O34" i="11" s="1"/>
  <c r="P34" i="11" s="1"/>
  <c r="Q34" i="11" s="1"/>
  <c r="M30" i="11"/>
  <c r="N30" i="11" s="1"/>
  <c r="O30" i="11" s="1"/>
  <c r="P30" i="11" s="1"/>
  <c r="Q30" i="11" s="1"/>
  <c r="M26" i="11"/>
  <c r="N26" i="11" s="1"/>
  <c r="O26" i="11" s="1"/>
  <c r="P26" i="11" s="1"/>
  <c r="Q26" i="11" s="1"/>
  <c r="M22" i="11"/>
  <c r="N22" i="11" s="1"/>
  <c r="O22" i="11" s="1"/>
  <c r="P22" i="11" s="1"/>
  <c r="Q22" i="11" s="1"/>
  <c r="M18" i="11"/>
  <c r="N18" i="11" s="1"/>
  <c r="O18" i="11" s="1"/>
  <c r="P18" i="11" s="1"/>
  <c r="Q18" i="11" s="1"/>
  <c r="M11" i="11"/>
  <c r="N11" i="11" s="1"/>
  <c r="O11" i="11" s="1"/>
  <c r="P11" i="11" s="1"/>
  <c r="Q11" i="11" s="1"/>
  <c r="M7" i="11"/>
  <c r="N7" i="11" s="1"/>
  <c r="O7" i="11" s="1"/>
  <c r="P7" i="11" s="1"/>
  <c r="Q7" i="11" s="1"/>
  <c r="M3" i="11"/>
  <c r="N3" i="11" s="1"/>
  <c r="O3" i="11" s="1"/>
  <c r="P3" i="11" s="1"/>
  <c r="Q3" i="11" s="1"/>
  <c r="M12" i="11"/>
  <c r="N12" i="11" s="1"/>
  <c r="O12" i="11" s="1"/>
  <c r="P12" i="11" s="1"/>
  <c r="Q12" i="11" s="1"/>
  <c r="H17" i="24"/>
  <c r="H33" i="24"/>
  <c r="H49" i="24"/>
  <c r="H65" i="24"/>
  <c r="M13" i="24"/>
  <c r="M29" i="24"/>
  <c r="M45" i="24"/>
  <c r="M61" i="24"/>
  <c r="R9" i="24"/>
  <c r="R25" i="24"/>
  <c r="R41" i="24"/>
  <c r="R57" i="24"/>
  <c r="W5" i="24"/>
  <c r="W21" i="24"/>
  <c r="W37" i="24"/>
  <c r="W53" i="24"/>
  <c r="W69" i="24"/>
  <c r="AB17" i="24"/>
  <c r="AB33" i="24"/>
  <c r="W35" i="19"/>
  <c r="X35" i="19" s="1"/>
  <c r="Y35" i="19" s="1"/>
  <c r="Z35" i="19" s="1"/>
  <c r="AA35" i="19" s="1"/>
  <c r="W27" i="19"/>
  <c r="X27" i="19" s="1"/>
  <c r="Y27" i="19" s="1"/>
  <c r="Z27" i="19" s="1"/>
  <c r="AA27" i="19" s="1"/>
  <c r="W22" i="19"/>
  <c r="X22" i="19" s="1"/>
  <c r="Y22" i="19" s="1"/>
  <c r="Z22" i="19" s="1"/>
  <c r="AA22" i="19" s="1"/>
  <c r="W17" i="19"/>
  <c r="X17" i="19" s="1"/>
  <c r="Y17" i="19" s="1"/>
  <c r="Z17" i="19" s="1"/>
  <c r="AA17" i="19" s="1"/>
  <c r="W13" i="19"/>
  <c r="X13" i="19" s="1"/>
  <c r="Y13" i="19" s="1"/>
  <c r="Z13" i="19" s="1"/>
  <c r="AA13" i="19" s="1"/>
  <c r="W9" i="19"/>
  <c r="X9" i="19" s="1"/>
  <c r="Y9" i="19" s="1"/>
  <c r="Z9" i="19" s="1"/>
  <c r="AA9" i="19" s="1"/>
  <c r="W5" i="19"/>
  <c r="X5" i="19" s="1"/>
  <c r="Y5" i="19" s="1"/>
  <c r="Z5" i="19" s="1"/>
  <c r="AA5" i="19" s="1"/>
  <c r="AL74" i="18"/>
  <c r="AL68" i="18"/>
  <c r="AL64" i="18"/>
  <c r="AL73" i="18"/>
  <c r="AL57" i="18"/>
  <c r="AL53" i="18"/>
  <c r="AL49" i="18"/>
  <c r="AL45" i="18"/>
  <c r="AL41" i="18"/>
  <c r="AL37" i="18"/>
  <c r="AL33" i="18"/>
  <c r="AL29" i="18"/>
  <c r="AL25" i="18"/>
  <c r="AL21" i="18"/>
  <c r="AL17" i="18"/>
  <c r="AL13" i="18"/>
  <c r="AL9" i="18"/>
  <c r="AL5" i="18"/>
  <c r="R72" i="18"/>
  <c r="R68" i="18"/>
  <c r="S68" i="18" s="1"/>
  <c r="T68" i="18" s="1"/>
  <c r="U68" i="18" s="1"/>
  <c r="V68" i="18" s="1"/>
  <c r="R64" i="18"/>
  <c r="S64" i="18" s="1"/>
  <c r="T64" i="18" s="1"/>
  <c r="U64" i="18" s="1"/>
  <c r="V64" i="18" s="1"/>
  <c r="R73" i="18"/>
  <c r="S73" i="18" s="1"/>
  <c r="T73" i="18" s="1"/>
  <c r="U73" i="18" s="1"/>
  <c r="V73" i="18" s="1"/>
  <c r="R57" i="18"/>
  <c r="S57" i="18" s="1"/>
  <c r="T57" i="18" s="1"/>
  <c r="U57" i="18" s="1"/>
  <c r="V57" i="18" s="1"/>
  <c r="R53" i="18"/>
  <c r="S53" i="18" s="1"/>
  <c r="T53" i="18" s="1"/>
  <c r="U53" i="18" s="1"/>
  <c r="V53" i="18" s="1"/>
  <c r="R49" i="18"/>
  <c r="S49" i="18" s="1"/>
  <c r="T49" i="18" s="1"/>
  <c r="U49" i="18" s="1"/>
  <c r="V49" i="18" s="1"/>
  <c r="R45" i="18"/>
  <c r="S45" i="18" s="1"/>
  <c r="T45" i="18" s="1"/>
  <c r="U45" i="18" s="1"/>
  <c r="V45" i="18" s="1"/>
  <c r="R41" i="18"/>
  <c r="S41" i="18" s="1"/>
  <c r="T41" i="18" s="1"/>
  <c r="U41" i="18" s="1"/>
  <c r="V41" i="18" s="1"/>
  <c r="R37" i="18"/>
  <c r="S37" i="18" s="1"/>
  <c r="T37" i="18" s="1"/>
  <c r="U37" i="18" s="1"/>
  <c r="V37" i="18" s="1"/>
  <c r="R33" i="18"/>
  <c r="S33" i="18" s="1"/>
  <c r="T33" i="18" s="1"/>
  <c r="U33" i="18" s="1"/>
  <c r="V33" i="18" s="1"/>
  <c r="R29" i="18"/>
  <c r="S29" i="18" s="1"/>
  <c r="T29" i="18" s="1"/>
  <c r="U29" i="18" s="1"/>
  <c r="V29" i="18" s="1"/>
  <c r="R25" i="18"/>
  <c r="S25" i="18" s="1"/>
  <c r="T25" i="18" s="1"/>
  <c r="U25" i="18" s="1"/>
  <c r="V25" i="18" s="1"/>
  <c r="R21" i="18"/>
  <c r="S21" i="18" s="1"/>
  <c r="T21" i="18" s="1"/>
  <c r="U21" i="18" s="1"/>
  <c r="V21" i="18" s="1"/>
  <c r="R17" i="18"/>
  <c r="S17" i="18" s="1"/>
  <c r="T17" i="18" s="1"/>
  <c r="U17" i="18" s="1"/>
  <c r="V17" i="18" s="1"/>
  <c r="R13" i="18"/>
  <c r="S13" i="18" s="1"/>
  <c r="T13" i="18" s="1"/>
  <c r="U13" i="18" s="1"/>
  <c r="V13" i="18" s="1"/>
  <c r="R9" i="18"/>
  <c r="S9" i="18" s="1"/>
  <c r="T9" i="18" s="1"/>
  <c r="U9" i="18" s="1"/>
  <c r="V9" i="18" s="1"/>
  <c r="R5" i="18"/>
  <c r="S5" i="18" s="1"/>
  <c r="T5" i="18" s="1"/>
  <c r="U5" i="18" s="1"/>
  <c r="V5" i="18" s="1"/>
  <c r="W74" i="15"/>
  <c r="X74" i="15" s="1"/>
  <c r="Y74" i="15" s="1"/>
  <c r="Z74" i="15" s="1"/>
  <c r="AA74" i="15" s="1"/>
  <c r="W66" i="15"/>
  <c r="X66" i="15" s="1"/>
  <c r="Y66" i="15" s="1"/>
  <c r="Z66" i="15" s="1"/>
  <c r="AA66" i="15" s="1"/>
  <c r="W45" i="15"/>
  <c r="X45" i="15" s="1"/>
  <c r="Y45" i="15" s="1"/>
  <c r="Z45" i="15" s="1"/>
  <c r="AA45" i="15" s="1"/>
  <c r="W22" i="15"/>
  <c r="X22" i="15" s="1"/>
  <c r="Y22" i="15" s="1"/>
  <c r="Z22" i="15" s="1"/>
  <c r="AA22" i="15" s="1"/>
  <c r="W16" i="15"/>
  <c r="X16" i="15" s="1"/>
  <c r="Y16" i="15" s="1"/>
  <c r="Z16" i="15" s="1"/>
  <c r="AA16" i="15" s="1"/>
  <c r="W8" i="15"/>
  <c r="X8" i="15" s="1"/>
  <c r="Y8" i="15" s="1"/>
  <c r="Z8" i="15" s="1"/>
  <c r="AA8" i="15" s="1"/>
  <c r="W61" i="15"/>
  <c r="X61" i="15" s="1"/>
  <c r="Y61" i="15" s="1"/>
  <c r="Z61" i="15" s="1"/>
  <c r="AA61" i="15" s="1"/>
  <c r="W31" i="15"/>
  <c r="X31" i="15" s="1"/>
  <c r="Y31" i="15" s="1"/>
  <c r="Z31" i="15" s="1"/>
  <c r="AA31" i="15" s="1"/>
  <c r="W67" i="15"/>
  <c r="X67" i="15" s="1"/>
  <c r="Y67" i="15" s="1"/>
  <c r="Z67" i="15" s="1"/>
  <c r="AA67" i="15" s="1"/>
  <c r="W57" i="15"/>
  <c r="X57" i="15" s="1"/>
  <c r="Y57" i="15" s="1"/>
  <c r="Z57" i="15" s="1"/>
  <c r="AA57" i="15" s="1"/>
  <c r="W46" i="15"/>
  <c r="X46" i="15" s="1"/>
  <c r="Y46" i="15" s="1"/>
  <c r="Z46" i="15" s="1"/>
  <c r="AA46" i="15" s="1"/>
  <c r="W26" i="15"/>
  <c r="X26" i="15" s="1"/>
  <c r="Y26" i="15" s="1"/>
  <c r="Z26" i="15" s="1"/>
  <c r="AA26" i="15" s="1"/>
  <c r="W15" i="15"/>
  <c r="X15" i="15" s="1"/>
  <c r="Y15" i="15" s="1"/>
  <c r="Z15" i="15" s="1"/>
  <c r="AA15" i="15" s="1"/>
  <c r="W7" i="15"/>
  <c r="X7" i="15" s="1"/>
  <c r="Y7" i="15" s="1"/>
  <c r="Z7" i="15" s="1"/>
  <c r="AA7" i="15" s="1"/>
  <c r="W56" i="15"/>
  <c r="X56" i="15" s="1"/>
  <c r="Y56" i="15" s="1"/>
  <c r="Z56" i="15" s="1"/>
  <c r="AA56" i="15" s="1"/>
  <c r="W44" i="15"/>
  <c r="X44" i="15" s="1"/>
  <c r="Y44" i="15" s="1"/>
  <c r="Z44" i="15" s="1"/>
  <c r="AA44" i="15" s="1"/>
  <c r="W40" i="15"/>
  <c r="X40" i="15" s="1"/>
  <c r="Y40" i="15" s="1"/>
  <c r="Z40" i="15" s="1"/>
  <c r="AA40" i="15" s="1"/>
  <c r="W35" i="15"/>
  <c r="X35" i="15" s="1"/>
  <c r="Y35" i="15" s="1"/>
  <c r="Z35" i="15" s="1"/>
  <c r="AA35" i="15" s="1"/>
  <c r="W74" i="13"/>
  <c r="X74" i="13" s="1"/>
  <c r="Y74" i="13" s="1"/>
  <c r="Z74" i="13" s="1"/>
  <c r="AA74" i="13" s="1"/>
  <c r="W70" i="13"/>
  <c r="X70" i="13" s="1"/>
  <c r="Y70" i="13" s="1"/>
  <c r="Z70" i="13" s="1"/>
  <c r="AA70" i="13" s="1"/>
  <c r="W66" i="13"/>
  <c r="X66" i="13" s="1"/>
  <c r="Y66" i="13" s="1"/>
  <c r="Z66" i="13" s="1"/>
  <c r="AA66" i="13" s="1"/>
  <c r="W62" i="13"/>
  <c r="X62" i="13" s="1"/>
  <c r="Y62" i="13" s="1"/>
  <c r="Z62" i="13" s="1"/>
  <c r="AA62" i="13" s="1"/>
  <c r="W58" i="13"/>
  <c r="X58" i="13" s="1"/>
  <c r="Y58" i="13" s="1"/>
  <c r="Z58" i="13" s="1"/>
  <c r="AA58" i="13" s="1"/>
  <c r="W54" i="13"/>
  <c r="X54" i="13" s="1"/>
  <c r="Y54" i="13" s="1"/>
  <c r="Z54" i="13" s="1"/>
  <c r="AA54" i="13" s="1"/>
  <c r="W50" i="13"/>
  <c r="X50" i="13" s="1"/>
  <c r="Y50" i="13" s="1"/>
  <c r="Z50" i="13" s="1"/>
  <c r="AA50" i="13" s="1"/>
  <c r="W46" i="13"/>
  <c r="X46" i="13" s="1"/>
  <c r="Y46" i="13" s="1"/>
  <c r="Z46" i="13" s="1"/>
  <c r="AA46" i="13" s="1"/>
  <c r="W42" i="13"/>
  <c r="X42" i="13" s="1"/>
  <c r="Y42" i="13" s="1"/>
  <c r="Z42" i="13" s="1"/>
  <c r="AA42" i="13" s="1"/>
  <c r="W38" i="13"/>
  <c r="X38" i="13" s="1"/>
  <c r="Y38" i="13" s="1"/>
  <c r="Z38" i="13" s="1"/>
  <c r="AA38" i="13" s="1"/>
  <c r="W34" i="13"/>
  <c r="X34" i="13" s="1"/>
  <c r="Y34" i="13" s="1"/>
  <c r="Z34" i="13" s="1"/>
  <c r="AA34" i="13" s="1"/>
  <c r="W30" i="13"/>
  <c r="X30" i="13" s="1"/>
  <c r="Y30" i="13" s="1"/>
  <c r="Z30" i="13" s="1"/>
  <c r="AA30" i="13" s="1"/>
  <c r="W26" i="13"/>
  <c r="X26" i="13" s="1"/>
  <c r="Y26" i="13" s="1"/>
  <c r="Z26" i="13" s="1"/>
  <c r="AA26" i="13" s="1"/>
  <c r="W22" i="13"/>
  <c r="X22" i="13" s="1"/>
  <c r="Y22" i="13" s="1"/>
  <c r="Z22" i="13" s="1"/>
  <c r="AA22" i="13" s="1"/>
  <c r="W18" i="13"/>
  <c r="X18" i="13" s="1"/>
  <c r="Y18" i="13" s="1"/>
  <c r="Z18" i="13" s="1"/>
  <c r="AA18" i="13" s="1"/>
  <c r="W14" i="13"/>
  <c r="X14" i="13" s="1"/>
  <c r="Y14" i="13" s="1"/>
  <c r="Z14" i="13" s="1"/>
  <c r="AA14" i="13" s="1"/>
  <c r="W10" i="13"/>
  <c r="X10" i="13" s="1"/>
  <c r="Y10" i="13" s="1"/>
  <c r="Z10" i="13" s="1"/>
  <c r="AA10" i="13" s="1"/>
  <c r="W6" i="13"/>
  <c r="X6" i="13" s="1"/>
  <c r="Y6" i="13" s="1"/>
  <c r="Z6" i="13" s="1"/>
  <c r="AA6" i="13" s="1"/>
  <c r="AL74" i="12"/>
  <c r="AL70" i="12"/>
  <c r="AL66" i="12"/>
  <c r="AL62" i="12"/>
  <c r="AL58" i="12"/>
  <c r="AL52" i="12"/>
  <c r="AL45" i="12"/>
  <c r="AL41" i="12"/>
  <c r="AL37" i="12"/>
  <c r="AL33" i="12"/>
  <c r="AL29" i="12"/>
  <c r="AL25" i="12"/>
  <c r="AL21" i="12"/>
  <c r="AL17" i="12"/>
  <c r="AL13" i="12"/>
  <c r="AL9" i="12"/>
  <c r="AL5" i="12"/>
  <c r="AL53" i="12"/>
  <c r="R74" i="12"/>
  <c r="S74" i="12" s="1"/>
  <c r="T74" i="12" s="1"/>
  <c r="U74" i="12" s="1"/>
  <c r="V74" i="12" s="1"/>
  <c r="R70" i="12"/>
  <c r="S70" i="12" s="1"/>
  <c r="T70" i="12" s="1"/>
  <c r="U70" i="12" s="1"/>
  <c r="V70" i="12" s="1"/>
  <c r="R66" i="12"/>
  <c r="S66" i="12" s="1"/>
  <c r="T66" i="12" s="1"/>
  <c r="U66" i="12" s="1"/>
  <c r="V66" i="12" s="1"/>
  <c r="R62" i="12"/>
  <c r="S62" i="12" s="1"/>
  <c r="T62" i="12" s="1"/>
  <c r="U62" i="12" s="1"/>
  <c r="V62" i="12" s="1"/>
  <c r="R58" i="12"/>
  <c r="S58" i="12" s="1"/>
  <c r="T58" i="12" s="1"/>
  <c r="U58" i="12" s="1"/>
  <c r="V58" i="12" s="1"/>
  <c r="R51" i="12"/>
  <c r="S51" i="12" s="1"/>
  <c r="T51" i="12" s="1"/>
  <c r="U51" i="12" s="1"/>
  <c r="V51" i="12" s="1"/>
  <c r="R45" i="12"/>
  <c r="S45" i="12" s="1"/>
  <c r="T45" i="12" s="1"/>
  <c r="U45" i="12" s="1"/>
  <c r="V45" i="12" s="1"/>
  <c r="R41" i="12"/>
  <c r="S41" i="12" s="1"/>
  <c r="T41" i="12" s="1"/>
  <c r="U41" i="12" s="1"/>
  <c r="V41" i="12" s="1"/>
  <c r="R37" i="12"/>
  <c r="S37" i="12" s="1"/>
  <c r="T37" i="12" s="1"/>
  <c r="U37" i="12" s="1"/>
  <c r="V37" i="12" s="1"/>
  <c r="R33" i="12"/>
  <c r="S33" i="12" s="1"/>
  <c r="T33" i="12" s="1"/>
  <c r="U33" i="12" s="1"/>
  <c r="V33" i="12" s="1"/>
  <c r="R29" i="12"/>
  <c r="S29" i="12" s="1"/>
  <c r="T29" i="12" s="1"/>
  <c r="U29" i="12" s="1"/>
  <c r="V29" i="12" s="1"/>
  <c r="R25" i="12"/>
  <c r="S25" i="12" s="1"/>
  <c r="T25" i="12" s="1"/>
  <c r="U25" i="12" s="1"/>
  <c r="V25" i="12" s="1"/>
  <c r="R21" i="12"/>
  <c r="S21" i="12" s="1"/>
  <c r="T21" i="12" s="1"/>
  <c r="U21" i="12" s="1"/>
  <c r="V21" i="12" s="1"/>
  <c r="R17" i="12"/>
  <c r="S17" i="12" s="1"/>
  <c r="T17" i="12" s="1"/>
  <c r="U17" i="12" s="1"/>
  <c r="V17" i="12" s="1"/>
  <c r="R13" i="12"/>
  <c r="S13" i="12" s="1"/>
  <c r="T13" i="12" s="1"/>
  <c r="U13" i="12" s="1"/>
  <c r="V13" i="12" s="1"/>
  <c r="R9" i="12"/>
  <c r="S9" i="12" s="1"/>
  <c r="T9" i="12" s="1"/>
  <c r="U9" i="12" s="1"/>
  <c r="V9" i="12" s="1"/>
  <c r="R5" i="12"/>
  <c r="S5" i="12" s="1"/>
  <c r="T5" i="12" s="1"/>
  <c r="U5" i="12" s="1"/>
  <c r="V5" i="12" s="1"/>
  <c r="R54" i="12"/>
  <c r="S54" i="12" s="1"/>
  <c r="T54" i="12" s="1"/>
  <c r="U54" i="12" s="1"/>
  <c r="V54" i="12" s="1"/>
  <c r="AG74" i="11"/>
  <c r="AH74" i="11" s="1"/>
  <c r="AI74" i="11" s="1"/>
  <c r="AJ74" i="11" s="1"/>
  <c r="AK74" i="11" s="1"/>
  <c r="AG70" i="11"/>
  <c r="AH70" i="11" s="1"/>
  <c r="AI70" i="11" s="1"/>
  <c r="AJ70" i="11" s="1"/>
  <c r="AK70" i="11" s="1"/>
  <c r="AG66" i="11"/>
  <c r="AH66" i="11" s="1"/>
  <c r="AI66" i="11" s="1"/>
  <c r="AJ66" i="11" s="1"/>
  <c r="AK66" i="11" s="1"/>
  <c r="AG63" i="11"/>
  <c r="AH63" i="11" s="1"/>
  <c r="AI63" i="11" s="1"/>
  <c r="AJ63" i="11" s="1"/>
  <c r="AK63" i="11" s="1"/>
  <c r="AG59" i="11"/>
  <c r="AH59" i="11" s="1"/>
  <c r="AI59" i="11" s="1"/>
  <c r="AJ59" i="11" s="1"/>
  <c r="AK59" i="11" s="1"/>
  <c r="AG54" i="11"/>
  <c r="AH54" i="11" s="1"/>
  <c r="AI54" i="11" s="1"/>
  <c r="AJ54" i="11" s="1"/>
  <c r="AK54" i="11" s="1"/>
  <c r="AG49" i="11"/>
  <c r="AH49" i="11" s="1"/>
  <c r="AI49" i="11" s="1"/>
  <c r="AJ49" i="11" s="1"/>
  <c r="AK49" i="11" s="1"/>
  <c r="AG45" i="11"/>
  <c r="AH45" i="11" s="1"/>
  <c r="AI45" i="11" s="1"/>
  <c r="AJ45" i="11" s="1"/>
  <c r="AK45" i="11" s="1"/>
  <c r="AG41" i="11"/>
  <c r="AH41" i="11" s="1"/>
  <c r="AI41" i="11" s="1"/>
  <c r="AJ41" i="11" s="1"/>
  <c r="AK41" i="11" s="1"/>
  <c r="AG36" i="11"/>
  <c r="AH36" i="11" s="1"/>
  <c r="AI36" i="11" s="1"/>
  <c r="AJ36" i="11" s="1"/>
  <c r="AK36" i="11" s="1"/>
  <c r="AG33" i="11"/>
  <c r="AH33" i="11" s="1"/>
  <c r="AI33" i="11" s="1"/>
  <c r="AJ33" i="11" s="1"/>
  <c r="AK33" i="11" s="1"/>
  <c r="AG29" i="11"/>
  <c r="AH29" i="11" s="1"/>
  <c r="AI29" i="11" s="1"/>
  <c r="AJ29" i="11" s="1"/>
  <c r="AK29" i="11" s="1"/>
  <c r="AG25" i="11"/>
  <c r="AH25" i="11" s="1"/>
  <c r="AI25" i="11" s="1"/>
  <c r="AJ25" i="11" s="1"/>
  <c r="AK25" i="11" s="1"/>
  <c r="AG20" i="11"/>
  <c r="AH20" i="11" s="1"/>
  <c r="AI20" i="11" s="1"/>
  <c r="AJ20" i="11" s="1"/>
  <c r="AK20" i="11" s="1"/>
  <c r="AG17" i="11"/>
  <c r="AH17" i="11" s="1"/>
  <c r="AI17" i="11" s="1"/>
  <c r="AJ17" i="11" s="1"/>
  <c r="AK17" i="11" s="1"/>
  <c r="AG14" i="11"/>
  <c r="AH14" i="11" s="1"/>
  <c r="AI14" i="11" s="1"/>
  <c r="AJ14" i="11" s="1"/>
  <c r="AK14" i="11" s="1"/>
  <c r="AG7" i="11"/>
  <c r="AH7" i="11" s="1"/>
  <c r="AI7" i="11" s="1"/>
  <c r="AJ7" i="11" s="1"/>
  <c r="AK7" i="11" s="1"/>
  <c r="AG3" i="11"/>
  <c r="AH3" i="11" s="1"/>
  <c r="AI3" i="11" s="1"/>
  <c r="AJ3" i="11" s="1"/>
  <c r="AK3" i="11" s="1"/>
  <c r="M74" i="11"/>
  <c r="N74" i="11" s="1"/>
  <c r="O74" i="11" s="1"/>
  <c r="P74" i="11" s="1"/>
  <c r="Q74" i="11" s="1"/>
  <c r="M70" i="11"/>
  <c r="N70" i="11" s="1"/>
  <c r="O70" i="11" s="1"/>
  <c r="P70" i="11" s="1"/>
  <c r="Q70" i="11" s="1"/>
  <c r="M66" i="11"/>
  <c r="N66" i="11" s="1"/>
  <c r="O66" i="11" s="1"/>
  <c r="P66" i="11" s="1"/>
  <c r="Q66" i="11" s="1"/>
  <c r="M60" i="11"/>
  <c r="N60" i="11" s="1"/>
  <c r="O60" i="11" s="1"/>
  <c r="P60" i="11" s="1"/>
  <c r="Q60" i="11" s="1"/>
  <c r="M54" i="11"/>
  <c r="N54" i="11" s="1"/>
  <c r="O54" i="11" s="1"/>
  <c r="P54" i="11" s="1"/>
  <c r="Q54" i="11" s="1"/>
  <c r="M51" i="11"/>
  <c r="N51" i="11" s="1"/>
  <c r="O51" i="11" s="1"/>
  <c r="P51" i="11" s="1"/>
  <c r="Q51" i="11" s="1"/>
  <c r="M49" i="11"/>
  <c r="N49" i="11" s="1"/>
  <c r="O49" i="11" s="1"/>
  <c r="P49" i="11" s="1"/>
  <c r="Q49" i="11" s="1"/>
  <c r="M45" i="11"/>
  <c r="N45" i="11" s="1"/>
  <c r="O45" i="11" s="1"/>
  <c r="P45" i="11" s="1"/>
  <c r="Q45" i="11" s="1"/>
  <c r="M41" i="11"/>
  <c r="N41" i="11" s="1"/>
  <c r="O41" i="11" s="1"/>
  <c r="P41" i="11" s="1"/>
  <c r="Q41" i="11" s="1"/>
  <c r="M37" i="11"/>
  <c r="N37" i="11" s="1"/>
  <c r="O37" i="11" s="1"/>
  <c r="P37" i="11" s="1"/>
  <c r="Q37" i="11" s="1"/>
  <c r="M33" i="11"/>
  <c r="N33" i="11" s="1"/>
  <c r="O33" i="11" s="1"/>
  <c r="P33" i="11" s="1"/>
  <c r="Q33" i="11" s="1"/>
  <c r="M29" i="11"/>
  <c r="N29" i="11" s="1"/>
  <c r="O29" i="11" s="1"/>
  <c r="P29" i="11" s="1"/>
  <c r="Q29" i="11" s="1"/>
  <c r="M25" i="11"/>
  <c r="N25" i="11" s="1"/>
  <c r="O25" i="11" s="1"/>
  <c r="P25" i="11" s="1"/>
  <c r="Q25" i="11" s="1"/>
  <c r="M21" i="11"/>
  <c r="N21" i="11" s="1"/>
  <c r="O21" i="11" s="1"/>
  <c r="P21" i="11" s="1"/>
  <c r="Q21" i="11" s="1"/>
  <c r="M14" i="11"/>
  <c r="N14" i="11" s="1"/>
  <c r="O14" i="11" s="1"/>
  <c r="P14" i="11" s="1"/>
  <c r="Q14" i="11" s="1"/>
  <c r="M10" i="11"/>
  <c r="N10" i="11" s="1"/>
  <c r="O10" i="11" s="1"/>
  <c r="P10" i="11" s="1"/>
  <c r="Q10" i="11" s="1"/>
  <c r="M6" i="11"/>
  <c r="N6" i="11" s="1"/>
  <c r="O6" i="11" s="1"/>
  <c r="P6" i="11" s="1"/>
  <c r="Q6" i="11" s="1"/>
  <c r="M16" i="11"/>
  <c r="N16" i="11" s="1"/>
  <c r="O16" i="11" s="1"/>
  <c r="P16" i="11" s="1"/>
  <c r="Q16" i="11" s="1"/>
  <c r="H5" i="24"/>
  <c r="H21" i="24"/>
  <c r="H37" i="24"/>
  <c r="H53" i="24"/>
  <c r="H69" i="24"/>
  <c r="M17" i="24"/>
  <c r="M33" i="24"/>
  <c r="M49" i="24"/>
  <c r="M65" i="24"/>
  <c r="R13" i="24"/>
  <c r="R29" i="24"/>
  <c r="R45" i="24"/>
  <c r="R61" i="24"/>
  <c r="W9" i="24"/>
  <c r="W25" i="24"/>
  <c r="W41" i="24"/>
  <c r="W57" i="24"/>
  <c r="AB5" i="24"/>
  <c r="AB21" i="24"/>
  <c r="AB37" i="24"/>
  <c r="AB53" i="24"/>
  <c r="AB69" i="24"/>
  <c r="AG17" i="24"/>
  <c r="AG33" i="24"/>
  <c r="W33" i="19"/>
  <c r="X33" i="19" s="1"/>
  <c r="Y33" i="19" s="1"/>
  <c r="Z33" i="19" s="1"/>
  <c r="AA33" i="19" s="1"/>
  <c r="W26" i="19"/>
  <c r="X26" i="19" s="1"/>
  <c r="Y26" i="19" s="1"/>
  <c r="Z26" i="19" s="1"/>
  <c r="AA26" i="19" s="1"/>
  <c r="W21" i="19"/>
  <c r="X21" i="19" s="1"/>
  <c r="Y21" i="19" s="1"/>
  <c r="Z21" i="19" s="1"/>
  <c r="AA21" i="19" s="1"/>
  <c r="W16" i="19"/>
  <c r="X16" i="19" s="1"/>
  <c r="Y16" i="19" s="1"/>
  <c r="Z16" i="19" s="1"/>
  <c r="AA16" i="19" s="1"/>
  <c r="W12" i="19"/>
  <c r="X12" i="19" s="1"/>
  <c r="Y12" i="19" s="1"/>
  <c r="Z12" i="19" s="1"/>
  <c r="AA12" i="19" s="1"/>
  <c r="W8" i="19"/>
  <c r="X8" i="19" s="1"/>
  <c r="Y8" i="19" s="1"/>
  <c r="Z8" i="19" s="1"/>
  <c r="AA8" i="19" s="1"/>
  <c r="W4" i="19"/>
  <c r="X4" i="19" s="1"/>
  <c r="Y4" i="19" s="1"/>
  <c r="Z4" i="19" s="1"/>
  <c r="AA4" i="19" s="1"/>
  <c r="AL71" i="18"/>
  <c r="AL67" i="18"/>
  <c r="AL63" i="18"/>
  <c r="AL72" i="18"/>
  <c r="AL56" i="18"/>
  <c r="AL52" i="18"/>
  <c r="AL48" i="18"/>
  <c r="AL44" i="18"/>
  <c r="AL40" i="18"/>
  <c r="AL36" i="18"/>
  <c r="AL32" i="18"/>
  <c r="AL28" i="18"/>
  <c r="AL24" i="18"/>
  <c r="AL20" i="18"/>
  <c r="AL16" i="18"/>
  <c r="AL12" i="18"/>
  <c r="AL8" i="18"/>
  <c r="AL4" i="18"/>
  <c r="R71" i="18"/>
  <c r="S71" i="18" s="1"/>
  <c r="T71" i="18" s="1"/>
  <c r="U71" i="18" s="1"/>
  <c r="V71" i="18" s="1"/>
  <c r="R67" i="18"/>
  <c r="S67" i="18" s="1"/>
  <c r="T67" i="18" s="1"/>
  <c r="U67" i="18" s="1"/>
  <c r="V67" i="18" s="1"/>
  <c r="R63" i="18"/>
  <c r="S63" i="18" s="1"/>
  <c r="T63" i="18" s="1"/>
  <c r="U63" i="18" s="1"/>
  <c r="V63" i="18" s="1"/>
  <c r="R60" i="18"/>
  <c r="S60" i="18" s="1"/>
  <c r="T60" i="18" s="1"/>
  <c r="U60" i="18" s="1"/>
  <c r="V60" i="18" s="1"/>
  <c r="R56" i="18"/>
  <c r="S56" i="18" s="1"/>
  <c r="T56" i="18" s="1"/>
  <c r="U56" i="18" s="1"/>
  <c r="V56" i="18" s="1"/>
  <c r="R52" i="18"/>
  <c r="S52" i="18" s="1"/>
  <c r="T52" i="18" s="1"/>
  <c r="U52" i="18" s="1"/>
  <c r="V52" i="18" s="1"/>
  <c r="R48" i="18"/>
  <c r="S48" i="18" s="1"/>
  <c r="T48" i="18" s="1"/>
  <c r="U48" i="18" s="1"/>
  <c r="V48" i="18" s="1"/>
  <c r="R44" i="18"/>
  <c r="S44" i="18" s="1"/>
  <c r="T44" i="18" s="1"/>
  <c r="U44" i="18" s="1"/>
  <c r="V44" i="18" s="1"/>
  <c r="R40" i="18"/>
  <c r="S40" i="18" s="1"/>
  <c r="T40" i="18" s="1"/>
  <c r="U40" i="18" s="1"/>
  <c r="V40" i="18" s="1"/>
  <c r="R36" i="18"/>
  <c r="S36" i="18" s="1"/>
  <c r="T36" i="18" s="1"/>
  <c r="U36" i="18" s="1"/>
  <c r="V36" i="18" s="1"/>
  <c r="R32" i="18"/>
  <c r="S32" i="18" s="1"/>
  <c r="T32" i="18" s="1"/>
  <c r="U32" i="18" s="1"/>
  <c r="V32" i="18" s="1"/>
  <c r="R28" i="18"/>
  <c r="S28" i="18" s="1"/>
  <c r="T28" i="18" s="1"/>
  <c r="U28" i="18" s="1"/>
  <c r="V28" i="18" s="1"/>
  <c r="R24" i="18"/>
  <c r="S24" i="18" s="1"/>
  <c r="T24" i="18" s="1"/>
  <c r="U24" i="18" s="1"/>
  <c r="V24" i="18" s="1"/>
  <c r="R20" i="18"/>
  <c r="S20" i="18" s="1"/>
  <c r="T20" i="18" s="1"/>
  <c r="U20" i="18" s="1"/>
  <c r="V20" i="18" s="1"/>
  <c r="R16" i="18"/>
  <c r="S16" i="18" s="1"/>
  <c r="T16" i="18" s="1"/>
  <c r="U16" i="18" s="1"/>
  <c r="V16" i="18" s="1"/>
  <c r="R12" i="18"/>
  <c r="S12" i="18" s="1"/>
  <c r="T12" i="18" s="1"/>
  <c r="U12" i="18" s="1"/>
  <c r="V12" i="18" s="1"/>
  <c r="R8" i="18"/>
  <c r="S8" i="18" s="1"/>
  <c r="T8" i="18" s="1"/>
  <c r="U8" i="18" s="1"/>
  <c r="V8" i="18" s="1"/>
  <c r="R4" i="18"/>
  <c r="S4" i="18" s="1"/>
  <c r="T4" i="18" s="1"/>
  <c r="U4" i="18" s="1"/>
  <c r="V4" i="18" s="1"/>
  <c r="W72" i="15"/>
  <c r="X72" i="15" s="1"/>
  <c r="Y72" i="15" s="1"/>
  <c r="Z72" i="15" s="1"/>
  <c r="AA72" i="15" s="1"/>
  <c r="W64" i="15"/>
  <c r="X64" i="15" s="1"/>
  <c r="Y64" i="15" s="1"/>
  <c r="Z64" i="15" s="1"/>
  <c r="AA64" i="15" s="1"/>
  <c r="W32" i="15"/>
  <c r="W21" i="15"/>
  <c r="X21" i="15" s="1"/>
  <c r="Y21" i="15" s="1"/>
  <c r="Z21" i="15" s="1"/>
  <c r="AA21" i="15" s="1"/>
  <c r="W14" i="15"/>
  <c r="X14" i="15" s="1"/>
  <c r="Y14" i="15" s="1"/>
  <c r="Z14" i="15" s="1"/>
  <c r="AA14" i="15" s="1"/>
  <c r="W6" i="15"/>
  <c r="X6" i="15" s="1"/>
  <c r="Y6" i="15" s="1"/>
  <c r="Z6" i="15" s="1"/>
  <c r="AA6" i="15" s="1"/>
  <c r="W58" i="15"/>
  <c r="X58" i="15" s="1"/>
  <c r="Y58" i="15" s="1"/>
  <c r="Z58" i="15" s="1"/>
  <c r="AA58" i="15" s="1"/>
  <c r="W73" i="15"/>
  <c r="X73" i="15" s="1"/>
  <c r="Y73" i="15" s="1"/>
  <c r="Z73" i="15" s="1"/>
  <c r="AA73" i="15" s="1"/>
  <c r="W65" i="15"/>
  <c r="X65" i="15" s="1"/>
  <c r="Y65" i="15" s="1"/>
  <c r="Z65" i="15" s="1"/>
  <c r="AA65" i="15" s="1"/>
  <c r="W53" i="15"/>
  <c r="X53" i="15" s="1"/>
  <c r="Y53" i="15" s="1"/>
  <c r="Z53" i="15" s="1"/>
  <c r="AA53" i="15" s="1"/>
  <c r="W34" i="15"/>
  <c r="X34" i="15" s="1"/>
  <c r="Y34" i="15" s="1"/>
  <c r="Z34" i="15" s="1"/>
  <c r="AA34" i="15" s="1"/>
  <c r="W24" i="15"/>
  <c r="X24" i="15" s="1"/>
  <c r="Y24" i="15" s="1"/>
  <c r="Z24" i="15" s="1"/>
  <c r="AA24" i="15" s="1"/>
  <c r="W13" i="15"/>
  <c r="X13" i="15" s="1"/>
  <c r="Y13" i="15" s="1"/>
  <c r="Z13" i="15" s="1"/>
  <c r="AA13" i="15" s="1"/>
  <c r="W5" i="15"/>
  <c r="X5" i="15" s="1"/>
  <c r="Y5" i="15" s="1"/>
  <c r="Z5" i="15" s="1"/>
  <c r="AA5" i="15" s="1"/>
  <c r="W54" i="15"/>
  <c r="X54" i="15" s="1"/>
  <c r="Y54" i="15" s="1"/>
  <c r="Z54" i="15" s="1"/>
  <c r="AA54" i="15" s="1"/>
  <c r="W43" i="15"/>
  <c r="X43" i="15" s="1"/>
  <c r="Y43" i="15" s="1"/>
  <c r="Z43" i="15" s="1"/>
  <c r="AA43" i="15" s="1"/>
  <c r="W39" i="15"/>
  <c r="X39" i="15" s="1"/>
  <c r="Y39" i="15" s="1"/>
  <c r="Z39" i="15" s="1"/>
  <c r="AA39" i="15" s="1"/>
  <c r="W33" i="15"/>
  <c r="X33" i="15" s="1"/>
  <c r="Y33" i="15" s="1"/>
  <c r="Z33" i="15" s="1"/>
  <c r="AA33" i="15" s="1"/>
  <c r="W73" i="13"/>
  <c r="X73" i="13" s="1"/>
  <c r="Y73" i="13" s="1"/>
  <c r="Z73" i="13" s="1"/>
  <c r="AA73" i="13" s="1"/>
  <c r="W69" i="13"/>
  <c r="X69" i="13" s="1"/>
  <c r="Y69" i="13" s="1"/>
  <c r="Z69" i="13" s="1"/>
  <c r="AA69" i="13" s="1"/>
  <c r="W65" i="13"/>
  <c r="X65" i="13" s="1"/>
  <c r="Y65" i="13" s="1"/>
  <c r="Z65" i="13" s="1"/>
  <c r="AA65" i="13" s="1"/>
  <c r="W61" i="13"/>
  <c r="X61" i="13" s="1"/>
  <c r="Y61" i="13" s="1"/>
  <c r="Z61" i="13" s="1"/>
  <c r="AA61" i="13" s="1"/>
  <c r="W57" i="13"/>
  <c r="X57" i="13" s="1"/>
  <c r="Y57" i="13" s="1"/>
  <c r="Z57" i="13" s="1"/>
  <c r="AA57" i="13" s="1"/>
  <c r="W53" i="13"/>
  <c r="X53" i="13" s="1"/>
  <c r="Y53" i="13" s="1"/>
  <c r="Z53" i="13" s="1"/>
  <c r="AA53" i="13" s="1"/>
  <c r="W49" i="13"/>
  <c r="X49" i="13" s="1"/>
  <c r="Y49" i="13" s="1"/>
  <c r="Z49" i="13" s="1"/>
  <c r="AA49" i="13" s="1"/>
  <c r="W45" i="13"/>
  <c r="X45" i="13" s="1"/>
  <c r="Y45" i="13" s="1"/>
  <c r="Z45" i="13" s="1"/>
  <c r="AA45" i="13" s="1"/>
  <c r="W41" i="13"/>
  <c r="X41" i="13" s="1"/>
  <c r="Y41" i="13" s="1"/>
  <c r="Z41" i="13" s="1"/>
  <c r="AA41" i="13" s="1"/>
  <c r="W37" i="13"/>
  <c r="X37" i="13" s="1"/>
  <c r="Y37" i="13" s="1"/>
  <c r="Z37" i="13" s="1"/>
  <c r="AA37" i="13" s="1"/>
  <c r="W33" i="13"/>
  <c r="X33" i="13" s="1"/>
  <c r="Y33" i="13" s="1"/>
  <c r="Z33" i="13" s="1"/>
  <c r="AA33" i="13" s="1"/>
  <c r="W29" i="13"/>
  <c r="X29" i="13" s="1"/>
  <c r="Y29" i="13" s="1"/>
  <c r="Z29" i="13" s="1"/>
  <c r="AA29" i="13" s="1"/>
  <c r="W25" i="13"/>
  <c r="X25" i="13" s="1"/>
  <c r="Y25" i="13" s="1"/>
  <c r="Z25" i="13" s="1"/>
  <c r="AA25" i="13" s="1"/>
  <c r="W21" i="13"/>
  <c r="X21" i="13" s="1"/>
  <c r="Y21" i="13" s="1"/>
  <c r="Z21" i="13" s="1"/>
  <c r="AA21" i="13" s="1"/>
  <c r="W17" i="13"/>
  <c r="X17" i="13" s="1"/>
  <c r="Y17" i="13" s="1"/>
  <c r="Z17" i="13" s="1"/>
  <c r="AA17" i="13" s="1"/>
  <c r="W13" i="13"/>
  <c r="X13" i="13" s="1"/>
  <c r="Y13" i="13" s="1"/>
  <c r="Z13" i="13" s="1"/>
  <c r="AA13" i="13" s="1"/>
  <c r="W9" i="13"/>
  <c r="X9" i="13" s="1"/>
  <c r="Y9" i="13" s="1"/>
  <c r="Z9" i="13" s="1"/>
  <c r="AA9" i="13" s="1"/>
  <c r="W5" i="13"/>
  <c r="X5" i="13" s="1"/>
  <c r="Y5" i="13" s="1"/>
  <c r="Z5" i="13" s="1"/>
  <c r="AA5" i="13" s="1"/>
  <c r="AL73" i="12"/>
  <c r="AL69" i="12"/>
  <c r="AL65" i="12"/>
  <c r="AL61" i="12"/>
  <c r="AL57" i="12"/>
  <c r="AL50" i="12"/>
  <c r="AL44" i="12"/>
  <c r="AL40" i="12"/>
  <c r="AL36" i="12"/>
  <c r="AL32" i="12"/>
  <c r="AL28" i="12"/>
  <c r="AL24" i="12"/>
  <c r="AL20" i="12"/>
  <c r="AL16" i="12"/>
  <c r="AL12" i="12"/>
  <c r="AL8" i="12"/>
  <c r="AL4" i="12"/>
  <c r="AL51" i="12"/>
  <c r="R73" i="12"/>
  <c r="S73" i="12" s="1"/>
  <c r="T73" i="12" s="1"/>
  <c r="U73" i="12" s="1"/>
  <c r="V73" i="12" s="1"/>
  <c r="R69" i="12"/>
  <c r="S69" i="12" s="1"/>
  <c r="T69" i="12" s="1"/>
  <c r="U69" i="12" s="1"/>
  <c r="V69" i="12" s="1"/>
  <c r="R65" i="12"/>
  <c r="S65" i="12" s="1"/>
  <c r="T65" i="12" s="1"/>
  <c r="U65" i="12" s="1"/>
  <c r="V65" i="12" s="1"/>
  <c r="R61" i="12"/>
  <c r="S61" i="12" s="1"/>
  <c r="T61" i="12" s="1"/>
  <c r="U61" i="12" s="1"/>
  <c r="V61" i="12" s="1"/>
  <c r="R57" i="12"/>
  <c r="S57" i="12" s="1"/>
  <c r="T57" i="12" s="1"/>
  <c r="U57" i="12" s="1"/>
  <c r="V57" i="12" s="1"/>
  <c r="R49" i="12"/>
  <c r="S49" i="12" s="1"/>
  <c r="T49" i="12" s="1"/>
  <c r="U49" i="12" s="1"/>
  <c r="V49" i="12" s="1"/>
  <c r="R44" i="12"/>
  <c r="S44" i="12" s="1"/>
  <c r="T44" i="12" s="1"/>
  <c r="U44" i="12" s="1"/>
  <c r="V44" i="12" s="1"/>
  <c r="R40" i="12"/>
  <c r="S40" i="12" s="1"/>
  <c r="T40" i="12" s="1"/>
  <c r="U40" i="12" s="1"/>
  <c r="V40" i="12" s="1"/>
  <c r="R36" i="12"/>
  <c r="S36" i="12" s="1"/>
  <c r="T36" i="12" s="1"/>
  <c r="U36" i="12" s="1"/>
  <c r="V36" i="12" s="1"/>
  <c r="R32" i="12"/>
  <c r="S32" i="12" s="1"/>
  <c r="T32" i="12" s="1"/>
  <c r="U32" i="12" s="1"/>
  <c r="V32" i="12" s="1"/>
  <c r="R28" i="12"/>
  <c r="S28" i="12" s="1"/>
  <c r="T28" i="12" s="1"/>
  <c r="U28" i="12" s="1"/>
  <c r="V28" i="12" s="1"/>
  <c r="R24" i="12"/>
  <c r="S24" i="12" s="1"/>
  <c r="T24" i="12" s="1"/>
  <c r="U24" i="12" s="1"/>
  <c r="V24" i="12" s="1"/>
  <c r="R20" i="12"/>
  <c r="S20" i="12" s="1"/>
  <c r="T20" i="12" s="1"/>
  <c r="U20" i="12" s="1"/>
  <c r="V20" i="12" s="1"/>
  <c r="R16" i="12"/>
  <c r="S16" i="12" s="1"/>
  <c r="T16" i="12" s="1"/>
  <c r="U16" i="12" s="1"/>
  <c r="V16" i="12" s="1"/>
  <c r="R12" i="12"/>
  <c r="S12" i="12" s="1"/>
  <c r="T12" i="12" s="1"/>
  <c r="U12" i="12" s="1"/>
  <c r="V12" i="12" s="1"/>
  <c r="R8" i="12"/>
  <c r="S8" i="12" s="1"/>
  <c r="T8" i="12" s="1"/>
  <c r="U8" i="12" s="1"/>
  <c r="V8" i="12" s="1"/>
  <c r="R4" i="12"/>
  <c r="S4" i="12" s="1"/>
  <c r="T4" i="12" s="1"/>
  <c r="U4" i="12" s="1"/>
  <c r="V4" i="12" s="1"/>
  <c r="R52" i="12"/>
  <c r="S52" i="12" s="1"/>
  <c r="T52" i="12" s="1"/>
  <c r="U52" i="12" s="1"/>
  <c r="V52" i="12" s="1"/>
  <c r="AG73" i="11"/>
  <c r="AH73" i="11" s="1"/>
  <c r="AI73" i="11" s="1"/>
  <c r="AJ73" i="11" s="1"/>
  <c r="AK73" i="11" s="1"/>
  <c r="AG69" i="11"/>
  <c r="AH69" i="11" s="1"/>
  <c r="AI69" i="11" s="1"/>
  <c r="AJ69" i="11" s="1"/>
  <c r="AK69" i="11" s="1"/>
  <c r="AG65" i="11"/>
  <c r="AH65" i="11" s="1"/>
  <c r="AI65" i="11" s="1"/>
  <c r="AJ65" i="11" s="1"/>
  <c r="AK65" i="11" s="1"/>
  <c r="AG64" i="11"/>
  <c r="AH64" i="11" s="1"/>
  <c r="AI64" i="11" s="1"/>
  <c r="AJ64" i="11" s="1"/>
  <c r="AK64" i="11" s="1"/>
  <c r="AG53" i="11"/>
  <c r="AH53" i="11" s="1"/>
  <c r="AI53" i="11" s="1"/>
  <c r="AJ53" i="11" s="1"/>
  <c r="AK53" i="11" s="1"/>
  <c r="AG55" i="11"/>
  <c r="AH55" i="11" s="1"/>
  <c r="AI55" i="11" s="1"/>
  <c r="AJ55" i="11" s="1"/>
  <c r="AK55" i="11" s="1"/>
  <c r="AG48" i="11"/>
  <c r="AH48" i="11" s="1"/>
  <c r="AI48" i="11" s="1"/>
  <c r="AJ48" i="11" s="1"/>
  <c r="AK48" i="11" s="1"/>
  <c r="AG44" i="11"/>
  <c r="AH44" i="11" s="1"/>
  <c r="AI44" i="11" s="1"/>
  <c r="AJ44" i="11" s="1"/>
  <c r="AK44" i="11" s="1"/>
  <c r="AG40" i="11"/>
  <c r="AH40" i="11" s="1"/>
  <c r="AI40" i="11" s="1"/>
  <c r="AJ40" i="11" s="1"/>
  <c r="AK40" i="11" s="1"/>
  <c r="AG35" i="11"/>
  <c r="AH35" i="11" s="1"/>
  <c r="AI35" i="11" s="1"/>
  <c r="AJ35" i="11" s="1"/>
  <c r="AK35" i="11" s="1"/>
  <c r="AG32" i="11"/>
  <c r="AH32" i="11" s="1"/>
  <c r="AI32" i="11" s="1"/>
  <c r="AJ32" i="11" s="1"/>
  <c r="AK32" i="11" s="1"/>
  <c r="AG28" i="11"/>
  <c r="AH28" i="11" s="1"/>
  <c r="AI28" i="11" s="1"/>
  <c r="AJ28" i="11" s="1"/>
  <c r="AK28" i="11" s="1"/>
  <c r="AG24" i="11"/>
  <c r="AH24" i="11" s="1"/>
  <c r="AI24" i="11" s="1"/>
  <c r="AJ24" i="11" s="1"/>
  <c r="AK24" i="11" s="1"/>
  <c r="AG16" i="11"/>
  <c r="AH16" i="11" s="1"/>
  <c r="AI16" i="11" s="1"/>
  <c r="AJ16" i="11" s="1"/>
  <c r="AK16" i="11" s="1"/>
  <c r="AG13" i="11"/>
  <c r="AH13" i="11" s="1"/>
  <c r="AI13" i="11" s="1"/>
  <c r="AJ13" i="11" s="1"/>
  <c r="AK13" i="11" s="1"/>
  <c r="AG10" i="11"/>
  <c r="AH10" i="11" s="1"/>
  <c r="AI10" i="11" s="1"/>
  <c r="AJ10" i="11" s="1"/>
  <c r="AK10" i="11" s="1"/>
  <c r="AG6" i="11"/>
  <c r="AH6" i="11" s="1"/>
  <c r="AI6" i="11" s="1"/>
  <c r="AJ6" i="11" s="1"/>
  <c r="AK6" i="11" s="1"/>
  <c r="AG19" i="11"/>
  <c r="AH19" i="11" s="1"/>
  <c r="AI19" i="11" s="1"/>
  <c r="AJ19" i="11" s="1"/>
  <c r="AK19" i="11" s="1"/>
  <c r="M73" i="11"/>
  <c r="N73" i="11" s="1"/>
  <c r="O73" i="11" s="1"/>
  <c r="P73" i="11" s="1"/>
  <c r="Q73" i="11" s="1"/>
  <c r="M69" i="11"/>
  <c r="N69" i="11" s="1"/>
  <c r="O69" i="11" s="1"/>
  <c r="P69" i="11" s="1"/>
  <c r="Q69" i="11" s="1"/>
  <c r="M63" i="11"/>
  <c r="N63" i="11" s="1"/>
  <c r="O63" i="11" s="1"/>
  <c r="P63" i="11" s="1"/>
  <c r="Q63" i="11" s="1"/>
  <c r="M61" i="11"/>
  <c r="N61" i="11" s="1"/>
  <c r="O61" i="11" s="1"/>
  <c r="P61" i="11" s="1"/>
  <c r="Q61" i="11" s="1"/>
  <c r="M65" i="11"/>
  <c r="N65" i="11" s="1"/>
  <c r="O65" i="11" s="1"/>
  <c r="P65" i="11" s="1"/>
  <c r="Q65" i="11" s="1"/>
  <c r="M62" i="11"/>
  <c r="N62" i="11" s="1"/>
  <c r="O62" i="11" s="1"/>
  <c r="P62" i="11" s="1"/>
  <c r="Q62" i="11" s="1"/>
  <c r="M48" i="11"/>
  <c r="N48" i="11" s="1"/>
  <c r="O48" i="11" s="1"/>
  <c r="P48" i="11" s="1"/>
  <c r="Q48" i="11" s="1"/>
  <c r="M44" i="11"/>
  <c r="N44" i="11" s="1"/>
  <c r="O44" i="11" s="1"/>
  <c r="P44" i="11" s="1"/>
  <c r="Q44" i="11" s="1"/>
  <c r="M40" i="11"/>
  <c r="N40" i="11" s="1"/>
  <c r="O40" i="11" s="1"/>
  <c r="P40" i="11" s="1"/>
  <c r="Q40" i="11" s="1"/>
  <c r="M38" i="11"/>
  <c r="N38" i="11" s="1"/>
  <c r="O38" i="11" s="1"/>
  <c r="P38" i="11" s="1"/>
  <c r="Q38" i="11" s="1"/>
  <c r="M32" i="11"/>
  <c r="N32" i="11" s="1"/>
  <c r="O32" i="11" s="1"/>
  <c r="P32" i="11" s="1"/>
  <c r="Q32" i="11" s="1"/>
  <c r="M28" i="11"/>
  <c r="N28" i="11" s="1"/>
  <c r="O28" i="11" s="1"/>
  <c r="P28" i="11" s="1"/>
  <c r="Q28" i="11" s="1"/>
  <c r="M24" i="11"/>
  <c r="N24" i="11" s="1"/>
  <c r="O24" i="11" s="1"/>
  <c r="P24" i="11" s="1"/>
  <c r="Q24" i="11" s="1"/>
  <c r="M17" i="11"/>
  <c r="N17" i="11" s="1"/>
  <c r="O17" i="11" s="1"/>
  <c r="P17" i="11" s="1"/>
  <c r="Q17" i="11" s="1"/>
  <c r="M19" i="11"/>
  <c r="N19" i="11" s="1"/>
  <c r="O19" i="11" s="1"/>
  <c r="P19" i="11" s="1"/>
  <c r="Q19" i="11" s="1"/>
  <c r="M9" i="11"/>
  <c r="N9" i="11" s="1"/>
  <c r="O9" i="11" s="1"/>
  <c r="P9" i="11" s="1"/>
  <c r="Q9" i="11" s="1"/>
  <c r="M5" i="11"/>
  <c r="N5" i="11" s="1"/>
  <c r="O5" i="11" s="1"/>
  <c r="P5" i="11" s="1"/>
  <c r="Q5" i="11" s="1"/>
  <c r="M35" i="11"/>
  <c r="N35" i="11" s="1"/>
  <c r="O35" i="11" s="1"/>
  <c r="P35" i="11" s="1"/>
  <c r="Q35" i="11" s="1"/>
  <c r="H9" i="24"/>
  <c r="H25" i="24"/>
  <c r="H41" i="24"/>
  <c r="H57" i="24"/>
  <c r="M5" i="24"/>
  <c r="M21" i="24"/>
  <c r="M37" i="24"/>
  <c r="M53" i="24"/>
  <c r="M69" i="24"/>
  <c r="R17" i="24"/>
  <c r="R33" i="24"/>
  <c r="R49" i="24"/>
  <c r="R65" i="24"/>
  <c r="W13" i="24"/>
  <c r="W29" i="24"/>
  <c r="W45" i="24"/>
  <c r="W61" i="24"/>
  <c r="AB9" i="24"/>
  <c r="AB25" i="24"/>
  <c r="W31" i="19"/>
  <c r="X31" i="19" s="1"/>
  <c r="Y31" i="19" s="1"/>
  <c r="Z31" i="19" s="1"/>
  <c r="AA31" i="19" s="1"/>
  <c r="W25" i="19"/>
  <c r="X25" i="19" s="1"/>
  <c r="Y25" i="19" s="1"/>
  <c r="Z25" i="19" s="1"/>
  <c r="AA25" i="19" s="1"/>
  <c r="W19" i="19"/>
  <c r="X19" i="19" s="1"/>
  <c r="Y19" i="19" s="1"/>
  <c r="Z19" i="19" s="1"/>
  <c r="AA19" i="19" s="1"/>
  <c r="W15" i="19"/>
  <c r="X15" i="19" s="1"/>
  <c r="Y15" i="19" s="1"/>
  <c r="Z15" i="19" s="1"/>
  <c r="AA15" i="19" s="1"/>
  <c r="W11" i="19"/>
  <c r="X11" i="19" s="1"/>
  <c r="Y11" i="19" s="1"/>
  <c r="Z11" i="19" s="1"/>
  <c r="AA11" i="19" s="1"/>
  <c r="W7" i="19"/>
  <c r="X7" i="19" s="1"/>
  <c r="Y7" i="19" s="1"/>
  <c r="Z7" i="19" s="1"/>
  <c r="AA7" i="19" s="1"/>
  <c r="W3" i="19"/>
  <c r="X3" i="19" s="1"/>
  <c r="Y3" i="19" s="1"/>
  <c r="Z3" i="19" s="1"/>
  <c r="AA3" i="19" s="1"/>
  <c r="AL70" i="18"/>
  <c r="AL66" i="18"/>
  <c r="AL62" i="18"/>
  <c r="AL59" i="18"/>
  <c r="AL55" i="18"/>
  <c r="AL51" i="18"/>
  <c r="AL47" i="18"/>
  <c r="AL43" i="18"/>
  <c r="AL39" i="18"/>
  <c r="AL35" i="18"/>
  <c r="AL31" i="18"/>
  <c r="AL27" i="18"/>
  <c r="AL23" i="18"/>
  <c r="AL19" i="18"/>
  <c r="AL15" i="18"/>
  <c r="AL11" i="18"/>
  <c r="AL7" i="18"/>
  <c r="AL3" i="18"/>
  <c r="R70" i="18"/>
  <c r="S70" i="18" s="1"/>
  <c r="T70" i="18" s="1"/>
  <c r="U70" i="18" s="1"/>
  <c r="V70" i="18" s="1"/>
  <c r="R66" i="18"/>
  <c r="S66" i="18" s="1"/>
  <c r="T66" i="18" s="1"/>
  <c r="U66" i="18" s="1"/>
  <c r="V66" i="18" s="1"/>
  <c r="R62" i="18"/>
  <c r="S62" i="18" s="1"/>
  <c r="T62" i="18" s="1"/>
  <c r="U62" i="18" s="1"/>
  <c r="V62" i="18" s="1"/>
  <c r="R59" i="18"/>
  <c r="S59" i="18" s="1"/>
  <c r="T59" i="18" s="1"/>
  <c r="U59" i="18" s="1"/>
  <c r="V59" i="18" s="1"/>
  <c r="R55" i="18"/>
  <c r="S55" i="18" s="1"/>
  <c r="T55" i="18" s="1"/>
  <c r="U55" i="18" s="1"/>
  <c r="V55" i="18" s="1"/>
  <c r="R51" i="18"/>
  <c r="S51" i="18" s="1"/>
  <c r="T51" i="18" s="1"/>
  <c r="U51" i="18" s="1"/>
  <c r="V51" i="18" s="1"/>
  <c r="R47" i="18"/>
  <c r="S47" i="18" s="1"/>
  <c r="T47" i="18" s="1"/>
  <c r="U47" i="18" s="1"/>
  <c r="V47" i="18" s="1"/>
  <c r="R43" i="18"/>
  <c r="S43" i="18" s="1"/>
  <c r="T43" i="18" s="1"/>
  <c r="U43" i="18" s="1"/>
  <c r="V43" i="18" s="1"/>
  <c r="R39" i="18"/>
  <c r="S39" i="18" s="1"/>
  <c r="T39" i="18" s="1"/>
  <c r="U39" i="18" s="1"/>
  <c r="V39" i="18" s="1"/>
  <c r="R35" i="18"/>
  <c r="S35" i="18" s="1"/>
  <c r="T35" i="18" s="1"/>
  <c r="U35" i="18" s="1"/>
  <c r="V35" i="18" s="1"/>
  <c r="R31" i="18"/>
  <c r="S31" i="18" s="1"/>
  <c r="T31" i="18" s="1"/>
  <c r="U31" i="18" s="1"/>
  <c r="V31" i="18" s="1"/>
  <c r="R27" i="18"/>
  <c r="S27" i="18" s="1"/>
  <c r="T27" i="18" s="1"/>
  <c r="U27" i="18" s="1"/>
  <c r="V27" i="18" s="1"/>
  <c r="R23" i="18"/>
  <c r="S23" i="18" s="1"/>
  <c r="T23" i="18" s="1"/>
  <c r="U23" i="18" s="1"/>
  <c r="V23" i="18" s="1"/>
  <c r="R19" i="18"/>
  <c r="S19" i="18" s="1"/>
  <c r="T19" i="18" s="1"/>
  <c r="U19" i="18" s="1"/>
  <c r="V19" i="18" s="1"/>
  <c r="R15" i="18"/>
  <c r="S15" i="18" s="1"/>
  <c r="T15" i="18" s="1"/>
  <c r="U15" i="18" s="1"/>
  <c r="V15" i="18" s="1"/>
  <c r="R11" i="18"/>
  <c r="S11" i="18" s="1"/>
  <c r="T11" i="18" s="1"/>
  <c r="U11" i="18" s="1"/>
  <c r="V11" i="18" s="1"/>
  <c r="R7" i="18"/>
  <c r="S7" i="18" s="1"/>
  <c r="T7" i="18" s="1"/>
  <c r="U7" i="18" s="1"/>
  <c r="V7" i="18" s="1"/>
  <c r="R3" i="18"/>
  <c r="S3" i="18" s="1"/>
  <c r="T3" i="18" s="1"/>
  <c r="U3" i="18" s="1"/>
  <c r="V3" i="18" s="1"/>
  <c r="W70" i="15"/>
  <c r="X70" i="15" s="1"/>
  <c r="Y70" i="15" s="1"/>
  <c r="Z70" i="15" s="1"/>
  <c r="AA70" i="15" s="1"/>
  <c r="W55" i="15"/>
  <c r="X55" i="15" s="1"/>
  <c r="Y55" i="15" s="1"/>
  <c r="Z55" i="15" s="1"/>
  <c r="AA55" i="15" s="1"/>
  <c r="W25" i="15"/>
  <c r="X25" i="15" s="1"/>
  <c r="Y25" i="15" s="1"/>
  <c r="Z25" i="15" s="1"/>
  <c r="AA25" i="15" s="1"/>
  <c r="W20" i="15"/>
  <c r="X20" i="15" s="1"/>
  <c r="Y20" i="15" s="1"/>
  <c r="Z20" i="15" s="1"/>
  <c r="AA20" i="15" s="1"/>
  <c r="W12" i="15"/>
  <c r="X12" i="15" s="1"/>
  <c r="Y12" i="15" s="1"/>
  <c r="Z12" i="15" s="1"/>
  <c r="AA12" i="15" s="1"/>
  <c r="W4" i="15"/>
  <c r="X4" i="15" s="1"/>
  <c r="Y4" i="15" s="1"/>
  <c r="Z4" i="15" s="1"/>
  <c r="AA4" i="15" s="1"/>
  <c r="W52" i="15"/>
  <c r="X52" i="15" s="1"/>
  <c r="Y52" i="15" s="1"/>
  <c r="Z52" i="15" s="1"/>
  <c r="AA52" i="15" s="1"/>
  <c r="W71" i="15"/>
  <c r="X71" i="15" s="1"/>
  <c r="Y71" i="15" s="1"/>
  <c r="Z71" i="15" s="1"/>
  <c r="AA71" i="15" s="1"/>
  <c r="W63" i="15"/>
  <c r="X63" i="15" s="1"/>
  <c r="Y63" i="15" s="1"/>
  <c r="Z63" i="15" s="1"/>
  <c r="AA63" i="15" s="1"/>
  <c r="W48" i="15"/>
  <c r="X48" i="15" s="1"/>
  <c r="Y48" i="15" s="1"/>
  <c r="Z48" i="15" s="1"/>
  <c r="AA48" i="15" s="1"/>
  <c r="W30" i="15"/>
  <c r="X30" i="15" s="1"/>
  <c r="Y30" i="15" s="1"/>
  <c r="Z30" i="15" s="1"/>
  <c r="AA30" i="15" s="1"/>
  <c r="W19" i="15"/>
  <c r="X19" i="15" s="1"/>
  <c r="Y19" i="15" s="1"/>
  <c r="Z19" i="15" s="1"/>
  <c r="AA19" i="15" s="1"/>
  <c r="W11" i="15"/>
  <c r="X11" i="15" s="1"/>
  <c r="Y11" i="15" s="1"/>
  <c r="Z11" i="15" s="1"/>
  <c r="AA11" i="15" s="1"/>
  <c r="W3" i="15"/>
  <c r="X3" i="15" s="1"/>
  <c r="Y3" i="15" s="1"/>
  <c r="Z3" i="15" s="1"/>
  <c r="AA3" i="15" s="1"/>
  <c r="W50" i="15"/>
  <c r="X50" i="15" s="1"/>
  <c r="Y50" i="15" s="1"/>
  <c r="Z50" i="15" s="1"/>
  <c r="AA50" i="15" s="1"/>
  <c r="W42" i="15"/>
  <c r="X42" i="15" s="1"/>
  <c r="Y42" i="15" s="1"/>
  <c r="Z42" i="15" s="1"/>
  <c r="AA42" i="15" s="1"/>
  <c r="W38" i="15"/>
  <c r="X38" i="15" s="1"/>
  <c r="Y38" i="15" s="1"/>
  <c r="Z38" i="15" s="1"/>
  <c r="AA38" i="15" s="1"/>
  <c r="W29" i="15"/>
  <c r="X29" i="15" s="1"/>
  <c r="Y29" i="15" s="1"/>
  <c r="Z29" i="15" s="1"/>
  <c r="AA29" i="15" s="1"/>
  <c r="W72" i="13"/>
  <c r="X72" i="13" s="1"/>
  <c r="Y72" i="13" s="1"/>
  <c r="Z72" i="13" s="1"/>
  <c r="AA72" i="13" s="1"/>
  <c r="W68" i="13"/>
  <c r="X68" i="13" s="1"/>
  <c r="Y68" i="13" s="1"/>
  <c r="Z68" i="13" s="1"/>
  <c r="AA68" i="13" s="1"/>
  <c r="W64" i="13"/>
  <c r="X64" i="13" s="1"/>
  <c r="Y64" i="13" s="1"/>
  <c r="Z64" i="13" s="1"/>
  <c r="AA64" i="13" s="1"/>
  <c r="W60" i="13"/>
  <c r="X60" i="13" s="1"/>
  <c r="Y60" i="13" s="1"/>
  <c r="Z60" i="13" s="1"/>
  <c r="AA60" i="13" s="1"/>
  <c r="W56" i="13"/>
  <c r="X56" i="13" s="1"/>
  <c r="Y56" i="13" s="1"/>
  <c r="Z56" i="13" s="1"/>
  <c r="AA56" i="13" s="1"/>
  <c r="W52" i="13"/>
  <c r="X52" i="13" s="1"/>
  <c r="Y52" i="13" s="1"/>
  <c r="Z52" i="13" s="1"/>
  <c r="AA52" i="13" s="1"/>
  <c r="W48" i="13"/>
  <c r="X48" i="13" s="1"/>
  <c r="Y48" i="13" s="1"/>
  <c r="Z48" i="13" s="1"/>
  <c r="AA48" i="13" s="1"/>
  <c r="W44" i="13"/>
  <c r="X44" i="13" s="1"/>
  <c r="Y44" i="13" s="1"/>
  <c r="Z44" i="13" s="1"/>
  <c r="AA44" i="13" s="1"/>
  <c r="W40" i="13"/>
  <c r="X40" i="13" s="1"/>
  <c r="Y40" i="13" s="1"/>
  <c r="Z40" i="13" s="1"/>
  <c r="AA40" i="13" s="1"/>
  <c r="W36" i="13"/>
  <c r="X36" i="13" s="1"/>
  <c r="Y36" i="13" s="1"/>
  <c r="Z36" i="13" s="1"/>
  <c r="AA36" i="13" s="1"/>
  <c r="W32" i="13"/>
  <c r="X32" i="13" s="1"/>
  <c r="Y32" i="13" s="1"/>
  <c r="Z32" i="13" s="1"/>
  <c r="AA32" i="13" s="1"/>
  <c r="W28" i="13"/>
  <c r="X28" i="13" s="1"/>
  <c r="Y28" i="13" s="1"/>
  <c r="Z28" i="13" s="1"/>
  <c r="AA28" i="13" s="1"/>
  <c r="W24" i="13"/>
  <c r="X24" i="13" s="1"/>
  <c r="Y24" i="13" s="1"/>
  <c r="Z24" i="13" s="1"/>
  <c r="AA24" i="13" s="1"/>
  <c r="W20" i="13"/>
  <c r="X20" i="13" s="1"/>
  <c r="Y20" i="13" s="1"/>
  <c r="Z20" i="13" s="1"/>
  <c r="AA20" i="13" s="1"/>
  <c r="W16" i="13"/>
  <c r="X16" i="13" s="1"/>
  <c r="Y16" i="13" s="1"/>
  <c r="Z16" i="13" s="1"/>
  <c r="AA16" i="13" s="1"/>
  <c r="W12" i="13"/>
  <c r="X12" i="13" s="1"/>
  <c r="Y12" i="13" s="1"/>
  <c r="Z12" i="13" s="1"/>
  <c r="AA12" i="13" s="1"/>
  <c r="W8" i="13"/>
  <c r="X8" i="13" s="1"/>
  <c r="Y8" i="13" s="1"/>
  <c r="Z8" i="13" s="1"/>
  <c r="AA8" i="13" s="1"/>
  <c r="W4" i="13"/>
  <c r="X4" i="13" s="1"/>
  <c r="Y4" i="13" s="1"/>
  <c r="Z4" i="13" s="1"/>
  <c r="AA4" i="13" s="1"/>
  <c r="AL72" i="12"/>
  <c r="AL68" i="12"/>
  <c r="AL64" i="12"/>
  <c r="AL60" i="12"/>
  <c r="AL56" i="12"/>
  <c r="AL48" i="12"/>
  <c r="AL43" i="12"/>
  <c r="AL39" i="12"/>
  <c r="AL35" i="12"/>
  <c r="AL31" i="12"/>
  <c r="AL27" i="12"/>
  <c r="AL23" i="12"/>
  <c r="AL19" i="12"/>
  <c r="AL15" i="12"/>
  <c r="AL11" i="12"/>
  <c r="AL7" i="12"/>
  <c r="AL3" i="12"/>
  <c r="AL49" i="12"/>
  <c r="R72" i="12"/>
  <c r="S72" i="12" s="1"/>
  <c r="T72" i="12" s="1"/>
  <c r="U72" i="12" s="1"/>
  <c r="V72" i="12" s="1"/>
  <c r="R68" i="12"/>
  <c r="S68" i="12" s="1"/>
  <c r="T68" i="12" s="1"/>
  <c r="U68" i="12" s="1"/>
  <c r="V68" i="12" s="1"/>
  <c r="R64" i="12"/>
  <c r="S64" i="12" s="1"/>
  <c r="T64" i="12" s="1"/>
  <c r="U64" i="12" s="1"/>
  <c r="V64" i="12" s="1"/>
  <c r="R60" i="12"/>
  <c r="S60" i="12" s="1"/>
  <c r="T60" i="12" s="1"/>
  <c r="U60" i="12" s="1"/>
  <c r="V60" i="12" s="1"/>
  <c r="R55" i="12"/>
  <c r="S55" i="12" s="1"/>
  <c r="T55" i="12" s="1"/>
  <c r="U55" i="12" s="1"/>
  <c r="V55" i="12" s="1"/>
  <c r="R47" i="12"/>
  <c r="S47" i="12" s="1"/>
  <c r="T47" i="12" s="1"/>
  <c r="U47" i="12" s="1"/>
  <c r="V47" i="12" s="1"/>
  <c r="R43" i="12"/>
  <c r="S43" i="12" s="1"/>
  <c r="T43" i="12" s="1"/>
  <c r="U43" i="12" s="1"/>
  <c r="V43" i="12" s="1"/>
  <c r="R39" i="12"/>
  <c r="S39" i="12" s="1"/>
  <c r="T39" i="12" s="1"/>
  <c r="U39" i="12" s="1"/>
  <c r="V39" i="12" s="1"/>
  <c r="R35" i="12"/>
  <c r="S35" i="12" s="1"/>
  <c r="T35" i="12" s="1"/>
  <c r="U35" i="12" s="1"/>
  <c r="V35" i="12" s="1"/>
  <c r="R31" i="12"/>
  <c r="S31" i="12" s="1"/>
  <c r="T31" i="12" s="1"/>
  <c r="U31" i="12" s="1"/>
  <c r="V31" i="12" s="1"/>
  <c r="R27" i="12"/>
  <c r="S27" i="12" s="1"/>
  <c r="T27" i="12" s="1"/>
  <c r="U27" i="12" s="1"/>
  <c r="V27" i="12" s="1"/>
  <c r="R23" i="12"/>
  <c r="S23" i="12" s="1"/>
  <c r="T23" i="12" s="1"/>
  <c r="U23" i="12" s="1"/>
  <c r="V23" i="12" s="1"/>
  <c r="R19" i="12"/>
  <c r="S19" i="12" s="1"/>
  <c r="T19" i="12" s="1"/>
  <c r="U19" i="12" s="1"/>
  <c r="V19" i="12" s="1"/>
  <c r="R15" i="12"/>
  <c r="S15" i="12" s="1"/>
  <c r="T15" i="12" s="1"/>
  <c r="U15" i="12" s="1"/>
  <c r="V15" i="12" s="1"/>
  <c r="R11" i="12"/>
  <c r="S11" i="12" s="1"/>
  <c r="T11" i="12" s="1"/>
  <c r="U11" i="12" s="1"/>
  <c r="V11" i="12" s="1"/>
  <c r="R7" i="12"/>
  <c r="S7" i="12" s="1"/>
  <c r="T7" i="12" s="1"/>
  <c r="U7" i="12" s="1"/>
  <c r="V7" i="12" s="1"/>
  <c r="R3" i="12"/>
  <c r="S3" i="12" s="1"/>
  <c r="T3" i="12" s="1"/>
  <c r="U3" i="12" s="1"/>
  <c r="V3" i="12" s="1"/>
  <c r="R50" i="12"/>
  <c r="S50" i="12" s="1"/>
  <c r="T50" i="12" s="1"/>
  <c r="U50" i="12" s="1"/>
  <c r="V50" i="12" s="1"/>
  <c r="AG72" i="11"/>
  <c r="AH72" i="11" s="1"/>
  <c r="AI72" i="11" s="1"/>
  <c r="AJ72" i="11" s="1"/>
  <c r="AK72" i="11" s="1"/>
  <c r="AG68" i="11"/>
  <c r="AH68" i="11" s="1"/>
  <c r="AI68" i="11" s="1"/>
  <c r="AJ68" i="11" s="1"/>
  <c r="AK68" i="11" s="1"/>
  <c r="AG62" i="11"/>
  <c r="AH62" i="11" s="1"/>
  <c r="AI62" i="11" s="1"/>
  <c r="AJ62" i="11" s="1"/>
  <c r="AK62" i="11" s="1"/>
  <c r="AG56" i="11"/>
  <c r="AH56" i="11" s="1"/>
  <c r="AI56" i="11" s="1"/>
  <c r="AJ56" i="11" s="1"/>
  <c r="AK56" i="11" s="1"/>
  <c r="AG60" i="11"/>
  <c r="AH60" i="11" s="1"/>
  <c r="AI60" i="11" s="1"/>
  <c r="AJ60" i="11" s="1"/>
  <c r="AK60" i="11" s="1"/>
  <c r="AG52" i="11"/>
  <c r="AH52" i="11" s="1"/>
  <c r="AI52" i="11" s="1"/>
  <c r="AJ52" i="11" s="1"/>
  <c r="AK52" i="11" s="1"/>
  <c r="AG47" i="11"/>
  <c r="AH47" i="11" s="1"/>
  <c r="AI47" i="11" s="1"/>
  <c r="AJ47" i="11" s="1"/>
  <c r="AK47" i="11" s="1"/>
  <c r="AG43" i="11"/>
  <c r="AH43" i="11" s="1"/>
  <c r="AI43" i="11" s="1"/>
  <c r="AJ43" i="11" s="1"/>
  <c r="AK43" i="11" s="1"/>
  <c r="AG39" i="11"/>
  <c r="AH39" i="11" s="1"/>
  <c r="AI39" i="11" s="1"/>
  <c r="AJ39" i="11" s="1"/>
  <c r="AK39" i="11" s="1"/>
  <c r="AG51" i="11"/>
  <c r="AH51" i="11" s="1"/>
  <c r="AI51" i="11" s="1"/>
  <c r="AJ51" i="11" s="1"/>
  <c r="AK51" i="11" s="1"/>
  <c r="AG31" i="11"/>
  <c r="AH31" i="11" s="1"/>
  <c r="AI31" i="11" s="1"/>
  <c r="AJ31" i="11" s="1"/>
  <c r="AK31" i="11" s="1"/>
  <c r="AG27" i="11"/>
  <c r="AH27" i="11" s="1"/>
  <c r="AI27" i="11" s="1"/>
  <c r="AJ27" i="11" s="1"/>
  <c r="AK27" i="11" s="1"/>
  <c r="AG23" i="11"/>
  <c r="AH23" i="11" s="1"/>
  <c r="AI23" i="11" s="1"/>
  <c r="AJ23" i="11" s="1"/>
  <c r="AK23" i="11" s="1"/>
  <c r="AG12" i="11"/>
  <c r="AH12" i="11" s="1"/>
  <c r="AI12" i="11" s="1"/>
  <c r="AJ12" i="11" s="1"/>
  <c r="AK12" i="11" s="1"/>
  <c r="AG34" i="11"/>
  <c r="AH34" i="11" s="1"/>
  <c r="AI34" i="11" s="1"/>
  <c r="AJ34" i="11" s="1"/>
  <c r="AK34" i="11" s="1"/>
  <c r="AG9" i="11"/>
  <c r="AH9" i="11" s="1"/>
  <c r="AI9" i="11" s="1"/>
  <c r="AJ9" i="11" s="1"/>
  <c r="AK9" i="11" s="1"/>
  <c r="AG5" i="11"/>
  <c r="AH5" i="11" s="1"/>
  <c r="AI5" i="11" s="1"/>
  <c r="AJ5" i="11" s="1"/>
  <c r="AK5" i="11" s="1"/>
  <c r="AG11" i="11"/>
  <c r="AH11" i="11" s="1"/>
  <c r="AI11" i="11" s="1"/>
  <c r="AJ11" i="11" s="1"/>
  <c r="AK11" i="11" s="1"/>
  <c r="M72" i="11"/>
  <c r="N72" i="11" s="1"/>
  <c r="O72" i="11" s="1"/>
  <c r="P72" i="11" s="1"/>
  <c r="Q72" i="11" s="1"/>
  <c r="M68" i="11"/>
  <c r="N68" i="11" s="1"/>
  <c r="O68" i="11" s="1"/>
  <c r="P68" i="11" s="1"/>
  <c r="Q68" i="11" s="1"/>
  <c r="M59" i="11"/>
  <c r="N59" i="11" s="1"/>
  <c r="O59" i="11" s="1"/>
  <c r="P59" i="11" s="1"/>
  <c r="Q59" i="11" s="1"/>
  <c r="M57" i="11"/>
  <c r="N57" i="11" s="1"/>
  <c r="O57" i="11" s="1"/>
  <c r="P57" i="11" s="1"/>
  <c r="Q57" i="11" s="1"/>
  <c r="M55" i="11"/>
  <c r="N55" i="11" s="1"/>
  <c r="O55" i="11" s="1"/>
  <c r="P55" i="11" s="1"/>
  <c r="Q55" i="11" s="1"/>
  <c r="M56" i="11"/>
  <c r="N56" i="11" s="1"/>
  <c r="O56" i="11" s="1"/>
  <c r="P56" i="11" s="1"/>
  <c r="Q56" i="11" s="1"/>
  <c r="M47" i="11"/>
  <c r="N47" i="11" s="1"/>
  <c r="O47" i="11" s="1"/>
  <c r="P47" i="11" s="1"/>
  <c r="Q47" i="11" s="1"/>
  <c r="M43" i="11"/>
  <c r="N43" i="11" s="1"/>
  <c r="O43" i="11" s="1"/>
  <c r="P43" i="11" s="1"/>
  <c r="Q43" i="11" s="1"/>
  <c r="M53" i="11"/>
  <c r="N53" i="11" s="1"/>
  <c r="O53" i="11" s="1"/>
  <c r="P53" i="11" s="1"/>
  <c r="Q53" i="11" s="1"/>
  <c r="M36" i="11"/>
  <c r="N36" i="11" s="1"/>
  <c r="O36" i="11" s="1"/>
  <c r="P36" i="11" s="1"/>
  <c r="Q36" i="11" s="1"/>
  <c r="M31" i="11"/>
  <c r="N31" i="11" s="1"/>
  <c r="O31" i="11" s="1"/>
  <c r="P31" i="11" s="1"/>
  <c r="Q31" i="11" s="1"/>
  <c r="M27" i="11"/>
  <c r="N27" i="11" s="1"/>
  <c r="O27" i="11" s="1"/>
  <c r="P27" i="11" s="1"/>
  <c r="Q27" i="11" s="1"/>
  <c r="M23" i="11"/>
  <c r="N23" i="11" s="1"/>
  <c r="O23" i="11" s="1"/>
  <c r="P23" i="11" s="1"/>
  <c r="Q23" i="11" s="1"/>
  <c r="M13" i="11"/>
  <c r="N13" i="11" s="1"/>
  <c r="O13" i="11" s="1"/>
  <c r="P13" i="11" s="1"/>
  <c r="Q13" i="11" s="1"/>
  <c r="M15" i="11"/>
  <c r="N15" i="11" s="1"/>
  <c r="O15" i="11" s="1"/>
  <c r="P15" i="11" s="1"/>
  <c r="Q15" i="11" s="1"/>
  <c r="M8" i="11"/>
  <c r="N8" i="11" s="1"/>
  <c r="O8" i="11" s="1"/>
  <c r="P8" i="11" s="1"/>
  <c r="Q8" i="11" s="1"/>
  <c r="M4" i="11"/>
  <c r="N4" i="11" s="1"/>
  <c r="O4" i="11" s="1"/>
  <c r="P4" i="11" s="1"/>
  <c r="Q4" i="11" s="1"/>
  <c r="M20" i="11"/>
  <c r="N20" i="11" s="1"/>
  <c r="O20" i="11" s="1"/>
  <c r="P20" i="11" s="1"/>
  <c r="Q20" i="11" s="1"/>
  <c r="H13" i="24"/>
  <c r="H29" i="24"/>
  <c r="H45" i="24"/>
  <c r="H61" i="24"/>
  <c r="M9" i="24"/>
  <c r="M25" i="24"/>
  <c r="M41" i="24"/>
  <c r="M57" i="24"/>
  <c r="R5" i="24"/>
  <c r="R21" i="24"/>
  <c r="R37" i="24"/>
  <c r="R53" i="24"/>
  <c r="R69" i="24"/>
  <c r="W17" i="24"/>
  <c r="W33" i="24"/>
  <c r="W49" i="24"/>
  <c r="W65" i="24"/>
  <c r="AB13" i="24"/>
  <c r="AB29" i="24"/>
  <c r="AB45" i="24"/>
  <c r="AB61" i="24"/>
  <c r="AG9" i="24"/>
  <c r="AG25" i="24"/>
  <c r="AG41" i="24"/>
  <c r="AB41" i="24"/>
  <c r="AG5" i="24"/>
  <c r="AG37" i="24"/>
  <c r="AG57" i="24"/>
  <c r="AL5" i="24"/>
  <c r="AL21" i="24"/>
  <c r="AL37" i="24"/>
  <c r="AL53" i="24"/>
  <c r="AB49" i="24"/>
  <c r="AG13" i="24"/>
  <c r="AG45" i="24"/>
  <c r="AG61" i="24"/>
  <c r="AL9" i="24"/>
  <c r="AL25" i="24"/>
  <c r="AL41" i="24"/>
  <c r="AL57" i="24"/>
  <c r="AB57" i="24"/>
  <c r="AG21" i="24"/>
  <c r="AG49" i="24"/>
  <c r="AG65" i="24"/>
  <c r="AL13" i="24"/>
  <c r="AL29" i="24"/>
  <c r="AL45" i="24"/>
  <c r="AL61" i="24"/>
  <c r="AB65" i="24"/>
  <c r="AG29" i="24"/>
  <c r="AG53" i="24"/>
  <c r="AG69" i="24"/>
  <c r="AL17" i="24"/>
  <c r="AL33" i="24"/>
  <c r="AL49" i="24"/>
  <c r="AL65" i="24"/>
  <c r="AL69" i="24"/>
  <c r="AG74" i="25"/>
  <c r="H18" i="32"/>
  <c r="M10" i="32"/>
  <c r="M74" i="32"/>
  <c r="R66" i="32"/>
  <c r="W58" i="32"/>
  <c r="AB50" i="32"/>
  <c r="AG42" i="32"/>
  <c r="AL34" i="32"/>
  <c r="H34" i="25"/>
  <c r="M26" i="25"/>
  <c r="R18" i="25"/>
  <c r="W10" i="25"/>
  <c r="W74" i="25"/>
  <c r="AB66" i="25"/>
  <c r="AG66" i="25"/>
  <c r="H63" i="32"/>
  <c r="M55" i="32"/>
  <c r="R47" i="32"/>
  <c r="W39" i="32"/>
  <c r="AB31" i="32"/>
  <c r="AG23" i="32"/>
  <c r="AL15" i="32"/>
  <c r="H15" i="25"/>
  <c r="M7" i="25"/>
  <c r="M71" i="25"/>
  <c r="R63" i="25"/>
  <c r="W55" i="25"/>
  <c r="AB47" i="25"/>
  <c r="AG39" i="25"/>
  <c r="AL33" i="25"/>
  <c r="AL40" i="25"/>
  <c r="AL47" i="25"/>
  <c r="AL58" i="25"/>
  <c r="H16" i="32"/>
  <c r="M8" i="32"/>
  <c r="M72" i="32"/>
  <c r="R64" i="32"/>
  <c r="W56" i="32"/>
  <c r="AB48" i="32"/>
  <c r="AG40" i="32"/>
  <c r="AL32" i="32"/>
  <c r="H32" i="25"/>
  <c r="M24" i="25"/>
  <c r="R16" i="25"/>
  <c r="W8" i="25"/>
  <c r="W72" i="25"/>
  <c r="AB64" i="25"/>
  <c r="AG60" i="25"/>
  <c r="H9" i="32"/>
  <c r="M5" i="32"/>
  <c r="R17" i="32"/>
  <c r="W29" i="32"/>
  <c r="AB41" i="32"/>
  <c r="AG53" i="32"/>
  <c r="AL65" i="32"/>
  <c r="H65" i="25"/>
  <c r="M61" i="25"/>
  <c r="R57" i="25"/>
  <c r="W53" i="25"/>
  <c r="AB49" i="25"/>
  <c r="AG45" i="25"/>
  <c r="AL73" i="32"/>
  <c r="H38" i="32"/>
  <c r="M30" i="32"/>
  <c r="R22" i="32"/>
  <c r="W14" i="32"/>
  <c r="AB6" i="32"/>
  <c r="AB70" i="32"/>
  <c r="AG62" i="32"/>
  <c r="AL54" i="32"/>
  <c r="H38" i="25"/>
  <c r="M30" i="25"/>
  <c r="R22" i="25"/>
  <c r="W14" i="25"/>
  <c r="AB6" i="25"/>
  <c r="AB70" i="25"/>
  <c r="H3" i="32"/>
  <c r="H67" i="32"/>
  <c r="M59" i="32"/>
  <c r="R51" i="32"/>
  <c r="W43" i="32"/>
  <c r="AB35" i="32"/>
  <c r="AG27" i="32"/>
  <c r="AL19" i="32"/>
  <c r="H3" i="25"/>
  <c r="H67" i="25"/>
  <c r="M59" i="25"/>
  <c r="R51" i="25"/>
  <c r="W43" i="25"/>
  <c r="AB35" i="25"/>
  <c r="AG27" i="25"/>
  <c r="AL45" i="25"/>
  <c r="AL52" i="25"/>
  <c r="AL43" i="25"/>
  <c r="AL54" i="25"/>
  <c r="H20" i="32"/>
  <c r="M44" i="32"/>
  <c r="R52" i="32"/>
  <c r="W60" i="32"/>
  <c r="AB68" i="32"/>
  <c r="AL4" i="32"/>
  <c r="H4" i="25"/>
  <c r="H68" i="25"/>
  <c r="M60" i="25"/>
  <c r="R68" i="25"/>
  <c r="W60" i="25"/>
  <c r="AB68" i="25"/>
  <c r="AG73" i="25"/>
  <c r="H13" i="32"/>
  <c r="M25" i="32"/>
  <c r="R21" i="32"/>
  <c r="W49" i="32"/>
  <c r="AB61" i="32"/>
  <c r="AG57" i="32"/>
  <c r="AL69" i="32"/>
  <c r="H53" i="25"/>
  <c r="M49" i="25"/>
  <c r="R45" i="25"/>
  <c r="W41" i="25"/>
  <c r="AB37" i="25"/>
  <c r="AG33" i="25"/>
  <c r="H10" i="32"/>
  <c r="H74" i="32"/>
  <c r="M66" i="32"/>
  <c r="R58" i="32"/>
  <c r="W50" i="32"/>
  <c r="AB42" i="32"/>
  <c r="AG34" i="32"/>
  <c r="AL26" i="32"/>
  <c r="H10" i="25"/>
  <c r="H74" i="25"/>
  <c r="M66" i="25"/>
  <c r="R58" i="25"/>
  <c r="W50" i="25"/>
  <c r="AB42" i="25"/>
  <c r="AG34" i="25"/>
  <c r="H39" i="32"/>
  <c r="M31" i="32"/>
  <c r="R23" i="32"/>
  <c r="W15" i="32"/>
  <c r="AB7" i="32"/>
  <c r="AB71" i="32"/>
  <c r="AG63" i="32"/>
  <c r="AL55" i="32"/>
  <c r="H39" i="25"/>
  <c r="M31" i="25"/>
  <c r="R23" i="25"/>
  <c r="W15" i="25"/>
  <c r="AB7" i="25"/>
  <c r="AB71" i="25"/>
  <c r="AL73" i="25"/>
  <c r="AL9" i="25"/>
  <c r="AL16" i="25"/>
  <c r="AL23" i="25"/>
  <c r="AL34" i="25"/>
  <c r="H40" i="32"/>
  <c r="M32" i="32"/>
  <c r="R24" i="32"/>
  <c r="W16" i="32"/>
  <c r="AB8" i="32"/>
  <c r="AB72" i="32"/>
  <c r="AG64" i="32"/>
  <c r="AL56" i="32"/>
  <c r="H40" i="25"/>
  <c r="M32" i="25"/>
  <c r="R24" i="25"/>
  <c r="W16" i="25"/>
  <c r="AB8" i="25"/>
  <c r="AB72" i="25"/>
  <c r="AG69" i="25"/>
  <c r="H17" i="32"/>
  <c r="M29" i="32"/>
  <c r="R41" i="32"/>
  <c r="W53" i="32"/>
  <c r="AB65" i="32"/>
  <c r="AL9" i="32"/>
  <c r="H9" i="25"/>
  <c r="M5" i="25"/>
  <c r="M69" i="25"/>
  <c r="R65" i="25"/>
  <c r="W61" i="25"/>
  <c r="AB57" i="25"/>
  <c r="AG54" i="25"/>
  <c r="AB73" i="32"/>
  <c r="H62" i="32"/>
  <c r="M54" i="32"/>
  <c r="R46" i="32"/>
  <c r="W38" i="32"/>
  <c r="AB30" i="32"/>
  <c r="AG22" i="32"/>
  <c r="AL14" i="32"/>
  <c r="H14" i="25"/>
  <c r="M6" i="25"/>
  <c r="M70" i="25"/>
  <c r="R62" i="25"/>
  <c r="W54" i="25"/>
  <c r="AB46" i="25"/>
  <c r="AG38" i="25"/>
  <c r="H43" i="32"/>
  <c r="M35" i="32"/>
  <c r="R27" i="32"/>
  <c r="W19" i="32"/>
  <c r="AB11" i="32"/>
  <c r="AG3" i="32"/>
  <c r="AG67" i="32"/>
  <c r="AL59" i="32"/>
  <c r="H59" i="25"/>
  <c r="M51" i="25"/>
  <c r="R43" i="25"/>
  <c r="W35" i="25"/>
  <c r="AB27" i="25"/>
  <c r="AG19" i="25"/>
  <c r="AL53" i="25"/>
  <c r="AL60" i="25"/>
  <c r="AL67" i="25"/>
  <c r="AL3" i="25"/>
  <c r="AL14" i="25"/>
  <c r="M4" i="32"/>
  <c r="R12" i="32"/>
  <c r="W20" i="32"/>
  <c r="AB44" i="32"/>
  <c r="AG52" i="32"/>
  <c r="AL60" i="32"/>
  <c r="H60" i="25"/>
  <c r="M68" i="25"/>
  <c r="R60" i="25"/>
  <c r="W68" i="25"/>
  <c r="AB60" i="25"/>
  <c r="AG65" i="25"/>
  <c r="H21" i="32"/>
  <c r="M49" i="32"/>
  <c r="R61" i="32"/>
  <c r="W57" i="32"/>
  <c r="AB69" i="32"/>
  <c r="AL13" i="32"/>
  <c r="H29" i="25"/>
  <c r="M25" i="25"/>
  <c r="R21" i="25"/>
  <c r="W17" i="25"/>
  <c r="AB13" i="25"/>
  <c r="AG9" i="25"/>
  <c r="M20" i="25"/>
  <c r="AB28" i="25"/>
  <c r="H69" i="32"/>
  <c r="AG49" i="32"/>
  <c r="R53" i="25"/>
  <c r="H73" i="25"/>
  <c r="H34" i="32"/>
  <c r="M26" i="32"/>
  <c r="R18" i="32"/>
  <c r="W10" i="32"/>
  <c r="W74" i="32"/>
  <c r="AB66" i="32"/>
  <c r="AG58" i="32"/>
  <c r="AL50" i="32"/>
  <c r="H50" i="25"/>
  <c r="M42" i="25"/>
  <c r="R34" i="25"/>
  <c r="W26" i="25"/>
  <c r="AB18" i="25"/>
  <c r="AG10" i="25"/>
  <c r="H15" i="32"/>
  <c r="M7" i="32"/>
  <c r="M71" i="32"/>
  <c r="R63" i="32"/>
  <c r="W55" i="32"/>
  <c r="AB47" i="32"/>
  <c r="AG39" i="32"/>
  <c r="AL31" i="32"/>
  <c r="H31" i="25"/>
  <c r="M23" i="25"/>
  <c r="R15" i="25"/>
  <c r="W7" i="25"/>
  <c r="W71" i="25"/>
  <c r="AB63" i="25"/>
  <c r="AG58" i="25"/>
  <c r="AL17" i="25"/>
  <c r="AL24" i="25"/>
  <c r="AL31" i="25"/>
  <c r="AL42" i="25"/>
  <c r="H32" i="32"/>
  <c r="M24" i="32"/>
  <c r="R16" i="32"/>
  <c r="W8" i="32"/>
  <c r="W72" i="32"/>
  <c r="AB64" i="32"/>
  <c r="AG56" i="32"/>
  <c r="AL48" i="32"/>
  <c r="H48" i="25"/>
  <c r="M40" i="25"/>
  <c r="R32" i="25"/>
  <c r="W24" i="25"/>
  <c r="AB16" i="25"/>
  <c r="AG8" i="25"/>
  <c r="AG61" i="25"/>
  <c r="H25" i="32"/>
  <c r="M21" i="32"/>
  <c r="R49" i="32"/>
  <c r="W61" i="32"/>
  <c r="AB57" i="32"/>
  <c r="AG69" i="32"/>
  <c r="H17" i="25"/>
  <c r="M13" i="25"/>
  <c r="R9" i="25"/>
  <c r="W5" i="25"/>
  <c r="W69" i="25"/>
  <c r="AB65" i="25"/>
  <c r="AL6" i="25"/>
  <c r="M73" i="32"/>
  <c r="H54" i="32"/>
  <c r="M46" i="32"/>
  <c r="R38" i="32"/>
  <c r="W30" i="32"/>
  <c r="AB22" i="32"/>
  <c r="AG14" i="32"/>
  <c r="AL6" i="32"/>
  <c r="AL70" i="32"/>
  <c r="H54" i="25"/>
  <c r="M46" i="25"/>
  <c r="R38" i="25"/>
  <c r="W30" i="25"/>
  <c r="AB22" i="25"/>
  <c r="AG14" i="25"/>
  <c r="H19" i="32"/>
  <c r="M11" i="32"/>
  <c r="R3" i="32"/>
  <c r="R67" i="32"/>
  <c r="W59" i="32"/>
  <c r="AB51" i="32"/>
  <c r="AG43" i="32"/>
  <c r="AL35" i="32"/>
  <c r="H19" i="25"/>
  <c r="M11" i="25"/>
  <c r="R3" i="25"/>
  <c r="R67" i="25"/>
  <c r="W59" i="25"/>
  <c r="AB51" i="25"/>
  <c r="AG43" i="25"/>
  <c r="AL29" i="25"/>
  <c r="AL20" i="25"/>
  <c r="AL27" i="25"/>
  <c r="AL38" i="25"/>
  <c r="H52" i="32"/>
  <c r="M60" i="32"/>
  <c r="R68" i="32"/>
  <c r="AB4" i="32"/>
  <c r="AG12" i="32"/>
  <c r="AL20" i="32"/>
  <c r="H20" i="25"/>
  <c r="M12" i="25"/>
  <c r="R4" i="25"/>
  <c r="W12" i="25"/>
  <c r="AB4" i="25"/>
  <c r="AG12" i="25"/>
  <c r="AG57" i="25"/>
  <c r="H29" i="32"/>
  <c r="M41" i="32"/>
  <c r="R53" i="32"/>
  <c r="W65" i="32"/>
  <c r="AG9" i="32"/>
  <c r="AL5" i="32"/>
  <c r="H5" i="25"/>
  <c r="H69" i="25"/>
  <c r="M65" i="25"/>
  <c r="R61" i="25"/>
  <c r="W57" i="25"/>
  <c r="AB53" i="25"/>
  <c r="W73" i="32"/>
  <c r="H26" i="32"/>
  <c r="M18" i="32"/>
  <c r="R10" i="32"/>
  <c r="R74" i="32"/>
  <c r="W66" i="32"/>
  <c r="AB58" i="32"/>
  <c r="AG50" i="32"/>
  <c r="AL42" i="32"/>
  <c r="H26" i="25"/>
  <c r="M18" i="25"/>
  <c r="R10" i="25"/>
  <c r="R74" i="25"/>
  <c r="W66" i="25"/>
  <c r="AB58" i="25"/>
  <c r="AG50" i="25"/>
  <c r="H55" i="32"/>
  <c r="M47" i="32"/>
  <c r="R39" i="32"/>
  <c r="W31" i="32"/>
  <c r="AB23" i="32"/>
  <c r="AG15" i="32"/>
  <c r="AL7" i="32"/>
  <c r="AL71" i="32"/>
  <c r="H55" i="25"/>
  <c r="M47" i="25"/>
  <c r="R39" i="25"/>
  <c r="W31" i="25"/>
  <c r="AB23" i="25"/>
  <c r="AG15" i="25"/>
  <c r="AL57" i="25"/>
  <c r="AL64" i="25"/>
  <c r="AL71" i="25"/>
  <c r="AL7" i="25"/>
  <c r="AL18" i="25"/>
  <c r="H56" i="32"/>
  <c r="M48" i="32"/>
  <c r="R40" i="32"/>
  <c r="W32" i="32"/>
  <c r="AB24" i="32"/>
  <c r="AG16" i="32"/>
  <c r="AL8" i="32"/>
  <c r="AL72" i="32"/>
  <c r="H56" i="25"/>
  <c r="M48" i="25"/>
  <c r="R40" i="25"/>
  <c r="W32" i="25"/>
  <c r="AB24" i="25"/>
  <c r="AG16" i="25"/>
  <c r="AG53" i="25"/>
  <c r="H49" i="32"/>
  <c r="M61" i="32"/>
  <c r="R57" i="32"/>
  <c r="W69" i="32"/>
  <c r="AG13" i="32"/>
  <c r="AL25" i="32"/>
  <c r="H25" i="25"/>
  <c r="M21" i="25"/>
  <c r="R17" i="25"/>
  <c r="W13" i="25"/>
  <c r="AB9" i="25"/>
  <c r="AG5" i="25"/>
  <c r="AG62" i="25"/>
  <c r="H14" i="32"/>
  <c r="M6" i="32"/>
  <c r="M70" i="32"/>
  <c r="R62" i="32"/>
  <c r="W54" i="32"/>
  <c r="AB46" i="32"/>
  <c r="AG38" i="32"/>
  <c r="AL30" i="32"/>
  <c r="H30" i="25"/>
  <c r="M22" i="25"/>
  <c r="R14" i="25"/>
  <c r="W6" i="25"/>
  <c r="W70" i="25"/>
  <c r="AB62" i="25"/>
  <c r="AG56" i="25"/>
  <c r="H59" i="32"/>
  <c r="M51" i="32"/>
  <c r="R43" i="32"/>
  <c r="W35" i="32"/>
  <c r="AB27" i="32"/>
  <c r="AG19" i="32"/>
  <c r="AL11" i="32"/>
  <c r="H11" i="25"/>
  <c r="M3" i="25"/>
  <c r="M67" i="25"/>
  <c r="R59" i="25"/>
  <c r="W51" i="25"/>
  <c r="AB43" i="25"/>
  <c r="AG35" i="25"/>
  <c r="AL37" i="25"/>
  <c r="AL44" i="25"/>
  <c r="AL51" i="25"/>
  <c r="AL62" i="25"/>
  <c r="H12" i="32"/>
  <c r="M20" i="32"/>
  <c r="R44" i="32"/>
  <c r="W52" i="32"/>
  <c r="AB60" i="32"/>
  <c r="AG68" i="32"/>
  <c r="H12" i="25"/>
  <c r="M4" i="25"/>
  <c r="R12" i="25"/>
  <c r="W4" i="25"/>
  <c r="AB12" i="25"/>
  <c r="AG4" i="25"/>
  <c r="AG72" i="25"/>
  <c r="H53" i="32"/>
  <c r="M65" i="32"/>
  <c r="W9" i="32"/>
  <c r="AB5" i="32"/>
  <c r="AG17" i="32"/>
  <c r="AL29" i="32"/>
  <c r="H45" i="25"/>
  <c r="M41" i="25"/>
  <c r="R37" i="25"/>
  <c r="W33" i="25"/>
  <c r="AB29" i="25"/>
  <c r="AG25" i="25"/>
  <c r="AG51" i="25"/>
  <c r="AL28" i="25"/>
  <c r="AL46" i="25"/>
  <c r="M52" i="32"/>
  <c r="W68" i="32"/>
  <c r="H28" i="25"/>
  <c r="W20" i="25"/>
  <c r="R13" i="32"/>
  <c r="AL61" i="32"/>
  <c r="W49" i="25"/>
  <c r="AG73" i="32"/>
  <c r="H50" i="32"/>
  <c r="M42" i="32"/>
  <c r="R34" i="32"/>
  <c r="W26" i="32"/>
  <c r="AB18" i="32"/>
  <c r="AG10" i="32"/>
  <c r="AG74" i="32"/>
  <c r="AL66" i="32"/>
  <c r="H66" i="25"/>
  <c r="M58" i="25"/>
  <c r="R50" i="25"/>
  <c r="W42" i="25"/>
  <c r="AB34" i="25"/>
  <c r="AG26" i="25"/>
  <c r="H31" i="32"/>
  <c r="M23" i="32"/>
  <c r="R15" i="32"/>
  <c r="W7" i="32"/>
  <c r="W71" i="32"/>
  <c r="AB63" i="32"/>
  <c r="AG55" i="32"/>
  <c r="AL47" i="32"/>
  <c r="H47" i="25"/>
  <c r="M39" i="25"/>
  <c r="R31" i="25"/>
  <c r="W23" i="25"/>
  <c r="AB15" i="25"/>
  <c r="AG7" i="25"/>
  <c r="AL65" i="25"/>
  <c r="AL72" i="25"/>
  <c r="AL8" i="25"/>
  <c r="AL15" i="25"/>
  <c r="AL26" i="25"/>
  <c r="H48" i="32"/>
  <c r="M40" i="32"/>
  <c r="R32" i="32"/>
  <c r="W24" i="32"/>
  <c r="AB16" i="32"/>
  <c r="AG8" i="32"/>
  <c r="AG72" i="32"/>
  <c r="AL64" i="32"/>
  <c r="H64" i="25"/>
  <c r="M56" i="25"/>
  <c r="R48" i="25"/>
  <c r="W40" i="25"/>
  <c r="AB32" i="25"/>
  <c r="AG24" i="25"/>
  <c r="AG68" i="25"/>
  <c r="H41" i="32"/>
  <c r="M53" i="32"/>
  <c r="R65" i="32"/>
  <c r="AB9" i="32"/>
  <c r="AG5" i="32"/>
  <c r="AL17" i="32"/>
  <c r="H33" i="25"/>
  <c r="M29" i="25"/>
  <c r="R25" i="25"/>
  <c r="W21" i="25"/>
  <c r="AB17" i="25"/>
  <c r="AG13" i="25"/>
  <c r="AG49" i="25"/>
  <c r="H6" i="32"/>
  <c r="H70" i="32"/>
  <c r="M62" i="32"/>
  <c r="R54" i="32"/>
  <c r="W46" i="32"/>
  <c r="AB38" i="32"/>
  <c r="AG30" i="32"/>
  <c r="AL22" i="32"/>
  <c r="H6" i="25"/>
  <c r="H70" i="25"/>
  <c r="M62" i="25"/>
  <c r="R54" i="25"/>
  <c r="W46" i="25"/>
  <c r="AB38" i="25"/>
  <c r="AG30" i="25"/>
  <c r="H35" i="32"/>
  <c r="M27" i="32"/>
  <c r="R19" i="32"/>
  <c r="W11" i="32"/>
  <c r="AB3" i="32"/>
  <c r="AB67" i="32"/>
  <c r="AG59" i="32"/>
  <c r="AL51" i="32"/>
  <c r="H35" i="25"/>
  <c r="M27" i="25"/>
  <c r="R19" i="25"/>
  <c r="W11" i="25"/>
  <c r="AB3" i="25"/>
  <c r="AB67" i="25"/>
  <c r="AG70" i="25"/>
  <c r="AL13" i="25"/>
  <c r="AL4" i="25"/>
  <c r="AL11" i="25"/>
  <c r="AL22" i="25"/>
  <c r="H68" i="32"/>
  <c r="R4" i="32"/>
  <c r="W12" i="32"/>
  <c r="AB20" i="32"/>
  <c r="AG44" i="32"/>
  <c r="AL52" i="32"/>
  <c r="H36" i="25"/>
  <c r="M28" i="25"/>
  <c r="R20" i="25"/>
  <c r="W28" i="25"/>
  <c r="AB20" i="25"/>
  <c r="AG28" i="25"/>
  <c r="AG64" i="25"/>
  <c r="H61" i="32"/>
  <c r="M57" i="32"/>
  <c r="R69" i="32"/>
  <c r="AB13" i="32"/>
  <c r="AG25" i="32"/>
  <c r="AL21" i="32"/>
  <c r="H21" i="25"/>
  <c r="M17" i="25"/>
  <c r="R13" i="25"/>
  <c r="W9" i="25"/>
  <c r="AB5" i="25"/>
  <c r="AB69" i="25"/>
  <c r="R73" i="32"/>
  <c r="H42" i="32"/>
  <c r="M34" i="32"/>
  <c r="R26" i="32"/>
  <c r="W18" i="32"/>
  <c r="AB10" i="32"/>
  <c r="AB74" i="32"/>
  <c r="AG66" i="32"/>
  <c r="AL58" i="32"/>
  <c r="H42" i="25"/>
  <c r="M34" i="25"/>
  <c r="R26" i="25"/>
  <c r="W18" i="25"/>
  <c r="AB10" i="25"/>
  <c r="AB74" i="25"/>
  <c r="H7" i="32"/>
  <c r="H71" i="32"/>
  <c r="M63" i="32"/>
  <c r="R55" i="32"/>
  <c r="W47" i="32"/>
  <c r="AB39" i="32"/>
  <c r="AG31" i="32"/>
  <c r="AL23" i="32"/>
  <c r="H7" i="25"/>
  <c r="H71" i="25"/>
  <c r="M63" i="25"/>
  <c r="R55" i="25"/>
  <c r="W47" i="25"/>
  <c r="AB39" i="25"/>
  <c r="AG31" i="25"/>
  <c r="AL41" i="25"/>
  <c r="AL48" i="25"/>
  <c r="AL55" i="25"/>
  <c r="AL66" i="25"/>
  <c r="H8" i="32"/>
  <c r="H72" i="32"/>
  <c r="M64" i="32"/>
  <c r="R56" i="32"/>
  <c r="W48" i="32"/>
  <c r="AB40" i="32"/>
  <c r="AG32" i="32"/>
  <c r="AL24" i="32"/>
  <c r="H8" i="25"/>
  <c r="H72" i="25"/>
  <c r="M64" i="25"/>
  <c r="R56" i="25"/>
  <c r="W48" i="25"/>
  <c r="AB40" i="25"/>
  <c r="AG32" i="25"/>
  <c r="AG71" i="25"/>
  <c r="H65" i="32"/>
  <c r="R9" i="32"/>
  <c r="W5" i="32"/>
  <c r="AB17" i="32"/>
  <c r="AG29" i="32"/>
  <c r="AL41" i="32"/>
  <c r="H41" i="25"/>
  <c r="M37" i="25"/>
  <c r="R33" i="25"/>
  <c r="W29" i="25"/>
  <c r="AB25" i="25"/>
  <c r="AG21" i="25"/>
  <c r="AB73" i="25"/>
  <c r="H30" i="32"/>
  <c r="M22" i="32"/>
  <c r="R14" i="32"/>
  <c r="W6" i="32"/>
  <c r="W70" i="32"/>
  <c r="AB62" i="32"/>
  <c r="AG54" i="32"/>
  <c r="AL46" i="32"/>
  <c r="H46" i="25"/>
  <c r="M38" i="25"/>
  <c r="R30" i="25"/>
  <c r="W22" i="25"/>
  <c r="AB14" i="25"/>
  <c r="AG6" i="25"/>
  <c r="H11" i="32"/>
  <c r="M3" i="32"/>
  <c r="M67" i="32"/>
  <c r="R59" i="32"/>
  <c r="W51" i="32"/>
  <c r="AB43" i="32"/>
  <c r="AG35" i="32"/>
  <c r="AL27" i="32"/>
  <c r="H27" i="25"/>
  <c r="M19" i="25"/>
  <c r="R11" i="25"/>
  <c r="W3" i="25"/>
  <c r="W67" i="25"/>
  <c r="AB59" i="25"/>
  <c r="AL21" i="25"/>
  <c r="AL35" i="25"/>
  <c r="H44" i="32"/>
  <c r="R60" i="32"/>
  <c r="AL12" i="32"/>
  <c r="AG20" i="25"/>
  <c r="W25" i="32"/>
  <c r="H61" i="25"/>
  <c r="AB45" i="25"/>
  <c r="H73" i="32"/>
  <c r="H66" i="32"/>
  <c r="M58" i="32"/>
  <c r="R50" i="32"/>
  <c r="W42" i="32"/>
  <c r="AB34" i="32"/>
  <c r="AG26" i="32"/>
  <c r="AL18" i="32"/>
  <c r="H18" i="25"/>
  <c r="M10" i="25"/>
  <c r="M74" i="25"/>
  <c r="R66" i="25"/>
  <c r="W58" i="25"/>
  <c r="AB50" i="25"/>
  <c r="AG42" i="25"/>
  <c r="H47" i="32"/>
  <c r="M39" i="32"/>
  <c r="R31" i="32"/>
  <c r="W23" i="32"/>
  <c r="AB15" i="32"/>
  <c r="AG7" i="32"/>
  <c r="AG71" i="32"/>
  <c r="AL63" i="32"/>
  <c r="H63" i="25"/>
  <c r="M55" i="25"/>
  <c r="R47" i="25"/>
  <c r="W39" i="25"/>
  <c r="AB31" i="25"/>
  <c r="AG23" i="25"/>
  <c r="AL49" i="25"/>
  <c r="AL56" i="25"/>
  <c r="AL63" i="25"/>
  <c r="AL74" i="25"/>
  <c r="AL10" i="25"/>
  <c r="H64" i="32"/>
  <c r="M56" i="32"/>
  <c r="R48" i="32"/>
  <c r="W40" i="32"/>
  <c r="AB32" i="32"/>
  <c r="AG24" i="32"/>
  <c r="AL16" i="32"/>
  <c r="H16" i="25"/>
  <c r="M8" i="25"/>
  <c r="M72" i="25"/>
  <c r="R64" i="25"/>
  <c r="W56" i="25"/>
  <c r="AB48" i="25"/>
  <c r="AG40" i="25"/>
  <c r="AG63" i="25"/>
  <c r="H57" i="32"/>
  <c r="M69" i="32"/>
  <c r="W13" i="32"/>
  <c r="AB25" i="32"/>
  <c r="AG21" i="32"/>
  <c r="AL49" i="32"/>
  <c r="H49" i="25"/>
  <c r="M45" i="25"/>
  <c r="R41" i="25"/>
  <c r="W37" i="25"/>
  <c r="AB33" i="25"/>
  <c r="AG29" i="25"/>
  <c r="M73" i="25"/>
  <c r="H22" i="32"/>
  <c r="M14" i="32"/>
  <c r="R6" i="32"/>
  <c r="R70" i="32"/>
  <c r="W62" i="32"/>
  <c r="AB54" i="32"/>
  <c r="AG46" i="32"/>
  <c r="AL38" i="32"/>
  <c r="H22" i="25"/>
  <c r="M14" i="25"/>
  <c r="R6" i="25"/>
  <c r="R70" i="25"/>
  <c r="W62" i="25"/>
  <c r="AB54" i="25"/>
  <c r="AG46" i="25"/>
  <c r="H51" i="32"/>
  <c r="M43" i="32"/>
  <c r="R35" i="32"/>
  <c r="W27" i="32"/>
  <c r="AB19" i="32"/>
  <c r="AG11" i="32"/>
  <c r="AL3" i="32"/>
  <c r="AL67" i="32"/>
  <c r="H51" i="25"/>
  <c r="M43" i="25"/>
  <c r="R35" i="25"/>
  <c r="W27" i="25"/>
  <c r="AB19" i="25"/>
  <c r="AG11" i="25"/>
  <c r="AL61" i="25"/>
  <c r="AL68" i="25"/>
  <c r="AL59" i="25"/>
  <c r="AL70" i="25"/>
  <c r="H4" i="32"/>
  <c r="M12" i="32"/>
  <c r="R20" i="32"/>
  <c r="W44" i="32"/>
  <c r="AB52" i="32"/>
  <c r="AG60" i="32"/>
  <c r="AL68" i="32"/>
  <c r="H52" i="25"/>
  <c r="M44" i="25"/>
  <c r="R52" i="25"/>
  <c r="W44" i="25"/>
  <c r="AB52" i="25"/>
  <c r="AG44" i="25"/>
  <c r="AG59" i="25"/>
  <c r="M9" i="32"/>
  <c r="R5" i="32"/>
  <c r="W17" i="32"/>
  <c r="AB29" i="32"/>
  <c r="AG41" i="32"/>
  <c r="AL53" i="32"/>
  <c r="H37" i="25"/>
  <c r="M33" i="25"/>
  <c r="R29" i="25"/>
  <c r="W25" i="25"/>
  <c r="AB21" i="25"/>
  <c r="AG17" i="25"/>
  <c r="R73" i="25"/>
  <c r="H58" i="32"/>
  <c r="M50" i="32"/>
  <c r="R42" i="32"/>
  <c r="W34" i="32"/>
  <c r="AB26" i="32"/>
  <c r="AG18" i="32"/>
  <c r="AL10" i="32"/>
  <c r="AL74" i="32"/>
  <c r="H58" i="25"/>
  <c r="M50" i="25"/>
  <c r="R42" i="25"/>
  <c r="W34" i="25"/>
  <c r="AB26" i="25"/>
  <c r="AG18" i="25"/>
  <c r="H23" i="32"/>
  <c r="M15" i="32"/>
  <c r="R7" i="32"/>
  <c r="R71" i="32"/>
  <c r="W63" i="32"/>
  <c r="AB55" i="32"/>
  <c r="AG47" i="32"/>
  <c r="AL39" i="32"/>
  <c r="H23" i="25"/>
  <c r="M15" i="25"/>
  <c r="R7" i="25"/>
  <c r="R71" i="25"/>
  <c r="W63" i="25"/>
  <c r="AB55" i="25"/>
  <c r="AG47" i="25"/>
  <c r="AL25" i="25"/>
  <c r="AL32" i="25"/>
  <c r="AL39" i="25"/>
  <c r="AL50" i="25"/>
  <c r="H24" i="32"/>
  <c r="M16" i="32"/>
  <c r="R8" i="32"/>
  <c r="R72" i="32"/>
  <c r="W64" i="32"/>
  <c r="AB56" i="32"/>
  <c r="AG48" i="32"/>
  <c r="AL40" i="32"/>
  <c r="H24" i="25"/>
  <c r="M16" i="25"/>
  <c r="R8" i="25"/>
  <c r="R72" i="25"/>
  <c r="W64" i="25"/>
  <c r="AB56" i="25"/>
  <c r="AG48" i="25"/>
  <c r="AG55" i="25"/>
  <c r="M13" i="32"/>
  <c r="R25" i="32"/>
  <c r="W21" i="32"/>
  <c r="AB49" i="32"/>
  <c r="AG61" i="32"/>
  <c r="AL57" i="32"/>
  <c r="H57" i="25"/>
  <c r="M53" i="25"/>
  <c r="R49" i="25"/>
  <c r="W45" i="25"/>
  <c r="AB41" i="25"/>
  <c r="AG37" i="25"/>
  <c r="W73" i="25"/>
  <c r="H46" i="32"/>
  <c r="M38" i="32"/>
  <c r="R30" i="32"/>
  <c r="W22" i="32"/>
  <c r="AB14" i="32"/>
  <c r="AG6" i="32"/>
  <c r="AG70" i="32"/>
  <c r="AL62" i="32"/>
  <c r="H62" i="25"/>
  <c r="M54" i="25"/>
  <c r="R46" i="25"/>
  <c r="W38" i="25"/>
  <c r="AB30" i="25"/>
  <c r="AG22" i="25"/>
  <c r="H27" i="32"/>
  <c r="M19" i="32"/>
  <c r="R11" i="32"/>
  <c r="W3" i="32"/>
  <c r="W67" i="32"/>
  <c r="AB59" i="32"/>
  <c r="AG51" i="32"/>
  <c r="AL43" i="32"/>
  <c r="H43" i="25"/>
  <c r="M35" i="25"/>
  <c r="R27" i="25"/>
  <c r="W19" i="25"/>
  <c r="AB11" i="25"/>
  <c r="AG3" i="25"/>
  <c r="AL69" i="25"/>
  <c r="AL5" i="25"/>
  <c r="AL12" i="25"/>
  <c r="AL19" i="25"/>
  <c r="AL30" i="25"/>
  <c r="H60" i="32"/>
  <c r="M68" i="32"/>
  <c r="W4" i="32"/>
  <c r="AB12" i="32"/>
  <c r="AG20" i="32"/>
  <c r="AL44" i="32"/>
  <c r="H44" i="25"/>
  <c r="M52" i="25"/>
  <c r="R44" i="25"/>
  <c r="W52" i="25"/>
  <c r="AB44" i="25"/>
  <c r="AG52" i="25"/>
  <c r="H5" i="32"/>
  <c r="M17" i="32"/>
  <c r="R29" i="32"/>
  <c r="W41" i="32"/>
  <c r="AB53" i="32"/>
  <c r="AG65" i="32"/>
  <c r="H13" i="25"/>
  <c r="M9" i="25"/>
  <c r="R5" i="25"/>
  <c r="R69" i="25"/>
  <c r="W65" i="25"/>
  <c r="AB61" i="25"/>
  <c r="AG4" i="32"/>
  <c r="R28" i="25"/>
  <c r="AG67" i="25"/>
  <c r="AB21" i="32"/>
  <c r="M57" i="25"/>
  <c r="AG41" i="25"/>
  <c r="C74" i="24"/>
  <c r="C58" i="24"/>
  <c r="C42" i="24"/>
  <c r="C25" i="24"/>
  <c r="C9" i="24"/>
  <c r="C65" i="24"/>
  <c r="C49" i="24"/>
  <c r="C32" i="24"/>
  <c r="C16" i="24"/>
  <c r="C72" i="24"/>
  <c r="C56" i="24"/>
  <c r="C40" i="24"/>
  <c r="C23" i="24"/>
  <c r="C7" i="24"/>
  <c r="C67" i="24"/>
  <c r="C51" i="24"/>
  <c r="C35" i="24"/>
  <c r="C18" i="24"/>
  <c r="W73" i="14"/>
  <c r="W57" i="14"/>
  <c r="W41" i="14"/>
  <c r="W25" i="14"/>
  <c r="W9" i="14"/>
  <c r="W64" i="14"/>
  <c r="W48" i="14"/>
  <c r="W32" i="14"/>
  <c r="W16" i="14"/>
  <c r="W71" i="14"/>
  <c r="W55" i="14"/>
  <c r="W39" i="14"/>
  <c r="W23" i="14"/>
  <c r="W7" i="14"/>
  <c r="W66" i="14"/>
  <c r="W50" i="14"/>
  <c r="W34" i="14"/>
  <c r="W18" i="14"/>
  <c r="AL73" i="26"/>
  <c r="AL57" i="26"/>
  <c r="AL41" i="26"/>
  <c r="AL25" i="26"/>
  <c r="AL9" i="26"/>
  <c r="AL64" i="26"/>
  <c r="AL48" i="26"/>
  <c r="AL32" i="26"/>
  <c r="AL16" i="26"/>
  <c r="AL71" i="26"/>
  <c r="AL55" i="26"/>
  <c r="AL39" i="26"/>
  <c r="AL23" i="26"/>
  <c r="AL7" i="26"/>
  <c r="AL66" i="26"/>
  <c r="AL50" i="26"/>
  <c r="AL34" i="26"/>
  <c r="AL18" i="26"/>
  <c r="M73" i="26"/>
  <c r="M57" i="26"/>
  <c r="M41" i="26"/>
  <c r="M25" i="26"/>
  <c r="M9" i="26"/>
  <c r="M72" i="26"/>
  <c r="M56" i="26"/>
  <c r="M40" i="26"/>
  <c r="M24" i="26"/>
  <c r="M71" i="26"/>
  <c r="M55" i="26"/>
  <c r="M39" i="26"/>
  <c r="M23" i="26"/>
  <c r="M7" i="26"/>
  <c r="M14" i="26"/>
  <c r="M66" i="26"/>
  <c r="M50" i="26"/>
  <c r="M30" i="26"/>
  <c r="AB73" i="26"/>
  <c r="AB57" i="26"/>
  <c r="AB41" i="26"/>
  <c r="AB25" i="26"/>
  <c r="AB9" i="26"/>
  <c r="AB64" i="26"/>
  <c r="AB48" i="26"/>
  <c r="AB32" i="26"/>
  <c r="AB16" i="26"/>
  <c r="AB71" i="26"/>
  <c r="AB55" i="26"/>
  <c r="AB39" i="26"/>
  <c r="AB23" i="26"/>
  <c r="AB7" i="26"/>
  <c r="AB66" i="26"/>
  <c r="AB50" i="26"/>
  <c r="AB34" i="26"/>
  <c r="AB18" i="26"/>
  <c r="W73" i="26"/>
  <c r="W57" i="26"/>
  <c r="W41" i="26"/>
  <c r="W25" i="26"/>
  <c r="W9" i="26"/>
  <c r="W64" i="26"/>
  <c r="W48" i="26"/>
  <c r="W32" i="26"/>
  <c r="W16" i="26"/>
  <c r="W71" i="26"/>
  <c r="W55" i="26"/>
  <c r="W39" i="26"/>
  <c r="W23" i="26"/>
  <c r="W7" i="26"/>
  <c r="W66" i="26"/>
  <c r="W50" i="26"/>
  <c r="W34" i="26"/>
  <c r="W18" i="26"/>
  <c r="R73" i="26"/>
  <c r="R57" i="26"/>
  <c r="R41" i="26"/>
  <c r="R25" i="26"/>
  <c r="R9" i="26"/>
  <c r="R64" i="26"/>
  <c r="R48" i="26"/>
  <c r="R32" i="26"/>
  <c r="R16" i="26"/>
  <c r="R71" i="26"/>
  <c r="R55" i="26"/>
  <c r="R39" i="26"/>
  <c r="R23" i="26"/>
  <c r="R7" i="26"/>
  <c r="R66" i="26"/>
  <c r="R50" i="26"/>
  <c r="R34" i="26"/>
  <c r="R18" i="26"/>
  <c r="M73" i="14"/>
  <c r="M57" i="14"/>
  <c r="M41" i="14"/>
  <c r="M25" i="14"/>
  <c r="M9" i="14"/>
  <c r="M64" i="14"/>
  <c r="M48" i="14"/>
  <c r="M32" i="14"/>
  <c r="M16" i="14"/>
  <c r="M71" i="14"/>
  <c r="M55" i="14"/>
  <c r="M39" i="14"/>
  <c r="M23" i="14"/>
  <c r="M7" i="14"/>
  <c r="M66" i="14"/>
  <c r="M50" i="14"/>
  <c r="M34" i="14"/>
  <c r="M18" i="14"/>
  <c r="H73" i="26"/>
  <c r="H57" i="26"/>
  <c r="H41" i="26"/>
  <c r="H25" i="26"/>
  <c r="H9" i="26"/>
  <c r="H56" i="26"/>
  <c r="H24" i="26"/>
  <c r="H60" i="26"/>
  <c r="H28" i="26"/>
  <c r="H71" i="26"/>
  <c r="H55" i="26"/>
  <c r="H39" i="26"/>
  <c r="H23" i="26"/>
  <c r="H7" i="26"/>
  <c r="H54" i="26"/>
  <c r="H22" i="26"/>
  <c r="H66" i="26"/>
  <c r="H34" i="26"/>
  <c r="C73" i="25"/>
  <c r="C57" i="25"/>
  <c r="C41" i="25"/>
  <c r="C24" i="25"/>
  <c r="C8" i="25"/>
  <c r="C64" i="25"/>
  <c r="C48" i="25"/>
  <c r="C31" i="25"/>
  <c r="C15" i="25"/>
  <c r="C71" i="25"/>
  <c r="C55" i="25"/>
  <c r="C39" i="25"/>
  <c r="C22" i="25"/>
  <c r="C6" i="25"/>
  <c r="C66" i="25"/>
  <c r="C50" i="25"/>
  <c r="C33" i="25"/>
  <c r="C17" i="25"/>
  <c r="C74" i="14"/>
  <c r="C58" i="14"/>
  <c r="C42" i="14"/>
  <c r="C25" i="14"/>
  <c r="C9" i="14"/>
  <c r="C65" i="14"/>
  <c r="C49" i="14"/>
  <c r="C32" i="14"/>
  <c r="C16" i="14"/>
  <c r="C72" i="14"/>
  <c r="C56" i="14"/>
  <c r="C40" i="14"/>
  <c r="C23" i="14"/>
  <c r="C7" i="14"/>
  <c r="C67" i="14"/>
  <c r="C51" i="14"/>
  <c r="C35" i="14"/>
  <c r="C18" i="14"/>
  <c r="AL73" i="14"/>
  <c r="AL57" i="14"/>
  <c r="AL41" i="14"/>
  <c r="AL25" i="14"/>
  <c r="AL9" i="14"/>
  <c r="AL64" i="14"/>
  <c r="AL48" i="14"/>
  <c r="AL32" i="14"/>
  <c r="AL16" i="14"/>
  <c r="AL71" i="14"/>
  <c r="AL55" i="14"/>
  <c r="AL39" i="14"/>
  <c r="AL23" i="14"/>
  <c r="AL7" i="14"/>
  <c r="AL66" i="14"/>
  <c r="AL50" i="14"/>
  <c r="AL34" i="14"/>
  <c r="AL18" i="14"/>
  <c r="AG73" i="26"/>
  <c r="AG57" i="26"/>
  <c r="AG41" i="26"/>
  <c r="AG25" i="26"/>
  <c r="AG9" i="26"/>
  <c r="AG64" i="26"/>
  <c r="AG48" i="26"/>
  <c r="AG32" i="26"/>
  <c r="AG16" i="26"/>
  <c r="AG71" i="26"/>
  <c r="AG55" i="26"/>
  <c r="AG39" i="26"/>
  <c r="AG23" i="26"/>
  <c r="AG7" i="26"/>
  <c r="AG66" i="26"/>
  <c r="AG50" i="26"/>
  <c r="AG34" i="26"/>
  <c r="AG18" i="26"/>
  <c r="AB73" i="14"/>
  <c r="AB57" i="14"/>
  <c r="AB41" i="14"/>
  <c r="AB25" i="14"/>
  <c r="AB9" i="14"/>
  <c r="AB64" i="14"/>
  <c r="AB48" i="14"/>
  <c r="AB32" i="14"/>
  <c r="AB16" i="14"/>
  <c r="AB71" i="14"/>
  <c r="AB55" i="14"/>
  <c r="AB39" i="14"/>
  <c r="AB23" i="14"/>
  <c r="AB7" i="14"/>
  <c r="AB66" i="14"/>
  <c r="AB50" i="14"/>
  <c r="AB34" i="14"/>
  <c r="AB18" i="14"/>
  <c r="C74" i="26"/>
  <c r="C58" i="26"/>
  <c r="C42" i="26"/>
  <c r="C25" i="26"/>
  <c r="C9" i="26"/>
  <c r="C57" i="26"/>
  <c r="C24" i="26"/>
  <c r="C69" i="26"/>
  <c r="C37" i="26"/>
  <c r="C72" i="26"/>
  <c r="C56" i="26"/>
  <c r="C40" i="26"/>
  <c r="C23" i="26"/>
  <c r="C7" i="26"/>
  <c r="C55" i="26"/>
  <c r="C22" i="26"/>
  <c r="C67" i="26"/>
  <c r="C35" i="26"/>
  <c r="R73" i="14"/>
  <c r="R57" i="14"/>
  <c r="R41" i="14"/>
  <c r="R25" i="14"/>
  <c r="R9" i="14"/>
  <c r="R64" i="14"/>
  <c r="R48" i="14"/>
  <c r="R32" i="14"/>
  <c r="R16" i="14"/>
  <c r="R71" i="14"/>
  <c r="R55" i="14"/>
  <c r="R39" i="14"/>
  <c r="R23" i="14"/>
  <c r="R7" i="14"/>
  <c r="R66" i="14"/>
  <c r="R50" i="14"/>
  <c r="R34" i="14"/>
  <c r="R18" i="14"/>
  <c r="AG73" i="14"/>
  <c r="AG57" i="14"/>
  <c r="AG41" i="14"/>
  <c r="AG25" i="14"/>
  <c r="AG9" i="14"/>
  <c r="AG64" i="14"/>
  <c r="AG48" i="14"/>
  <c r="AG32" i="14"/>
  <c r="AG16" i="14"/>
  <c r="AG71" i="14"/>
  <c r="AG55" i="14"/>
  <c r="AG39" i="14"/>
  <c r="AG23" i="14"/>
  <c r="AG7" i="14"/>
  <c r="AG66" i="14"/>
  <c r="AG50" i="14"/>
  <c r="AG34" i="14"/>
  <c r="AG18" i="14"/>
  <c r="H73" i="14"/>
  <c r="H57" i="14"/>
  <c r="H41" i="14"/>
  <c r="H25" i="14"/>
  <c r="H9" i="14"/>
  <c r="H64" i="14"/>
  <c r="H48" i="14"/>
  <c r="H32" i="14"/>
  <c r="H16" i="14"/>
  <c r="H71" i="14"/>
  <c r="H55" i="14"/>
  <c r="H39" i="14"/>
  <c r="H23" i="14"/>
  <c r="H7" i="14"/>
  <c r="H66" i="14"/>
  <c r="H50" i="14"/>
  <c r="H34" i="14"/>
  <c r="H18" i="14"/>
  <c r="H12" i="14"/>
  <c r="H51" i="14"/>
  <c r="H3" i="14"/>
  <c r="H14" i="14"/>
  <c r="H74" i="14"/>
  <c r="H10" i="14"/>
  <c r="C70" i="24"/>
  <c r="C54" i="24"/>
  <c r="C38" i="24"/>
  <c r="C21" i="24"/>
  <c r="C5" i="24"/>
  <c r="C61" i="24"/>
  <c r="C45" i="24"/>
  <c r="C28" i="24"/>
  <c r="C12" i="24"/>
  <c r="C68" i="24"/>
  <c r="C52" i="24"/>
  <c r="C36" i="24"/>
  <c r="C19" i="24"/>
  <c r="C3" i="24"/>
  <c r="C63" i="24"/>
  <c r="C47" i="24"/>
  <c r="C30" i="24"/>
  <c r="C14" i="24"/>
  <c r="W69" i="14"/>
  <c r="W53" i="14"/>
  <c r="W37" i="14"/>
  <c r="W21" i="14"/>
  <c r="W5" i="14"/>
  <c r="W60" i="14"/>
  <c r="W44" i="14"/>
  <c r="W28" i="14"/>
  <c r="W12" i="14"/>
  <c r="W67" i="14"/>
  <c r="W51" i="14"/>
  <c r="W35" i="14"/>
  <c r="W19" i="14"/>
  <c r="W3" i="14"/>
  <c r="W62" i="14"/>
  <c r="W46" i="14"/>
  <c r="W30" i="14"/>
  <c r="W14" i="14"/>
  <c r="AL69" i="26"/>
  <c r="AL53" i="26"/>
  <c r="AL37" i="26"/>
  <c r="AL21" i="26"/>
  <c r="AL5" i="26"/>
  <c r="AL60" i="26"/>
  <c r="AL44" i="26"/>
  <c r="AL28" i="26"/>
  <c r="AL12" i="26"/>
  <c r="AL67" i="26"/>
  <c r="AL51" i="26"/>
  <c r="AL35" i="26"/>
  <c r="AL19" i="26"/>
  <c r="AL3" i="26"/>
  <c r="AL62" i="26"/>
  <c r="AL46" i="26"/>
  <c r="AL30" i="26"/>
  <c r="AL14" i="26"/>
  <c r="M69" i="26"/>
  <c r="M53" i="26"/>
  <c r="M37" i="26"/>
  <c r="M21" i="26"/>
  <c r="M5" i="26"/>
  <c r="M68" i="26"/>
  <c r="M52" i="26"/>
  <c r="M36" i="26"/>
  <c r="M16" i="26"/>
  <c r="M67" i="26"/>
  <c r="M51" i="26"/>
  <c r="M35" i="26"/>
  <c r="M19" i="26"/>
  <c r="M3" i="26"/>
  <c r="M6" i="26"/>
  <c r="M62" i="26"/>
  <c r="M46" i="26"/>
  <c r="M26" i="26"/>
  <c r="AB69" i="26"/>
  <c r="AB53" i="26"/>
  <c r="AB37" i="26"/>
  <c r="AB21" i="26"/>
  <c r="AB5" i="26"/>
  <c r="AB60" i="26"/>
  <c r="AB44" i="26"/>
  <c r="AB28" i="26"/>
  <c r="AB12" i="26"/>
  <c r="AB67" i="26"/>
  <c r="AB51" i="26"/>
  <c r="AB35" i="26"/>
  <c r="AB19" i="26"/>
  <c r="AB3" i="26"/>
  <c r="AB62" i="26"/>
  <c r="AB46" i="26"/>
  <c r="AB30" i="26"/>
  <c r="AB14" i="26"/>
  <c r="W69" i="26"/>
  <c r="W53" i="26"/>
  <c r="W37" i="26"/>
  <c r="W21" i="26"/>
  <c r="W5" i="26"/>
  <c r="W60" i="26"/>
  <c r="W44" i="26"/>
  <c r="W28" i="26"/>
  <c r="W12" i="26"/>
  <c r="W67" i="26"/>
  <c r="W51" i="26"/>
  <c r="W35" i="26"/>
  <c r="W19" i="26"/>
  <c r="W3" i="26"/>
  <c r="W62" i="26"/>
  <c r="W46" i="26"/>
  <c r="W30" i="26"/>
  <c r="W14" i="26"/>
  <c r="R69" i="26"/>
  <c r="R53" i="26"/>
  <c r="R37" i="26"/>
  <c r="R21" i="26"/>
  <c r="R5" i="26"/>
  <c r="R60" i="26"/>
  <c r="R44" i="26"/>
  <c r="R28" i="26"/>
  <c r="R12" i="26"/>
  <c r="R67" i="26"/>
  <c r="R51" i="26"/>
  <c r="R35" i="26"/>
  <c r="R19" i="26"/>
  <c r="R3" i="26"/>
  <c r="R62" i="26"/>
  <c r="R46" i="26"/>
  <c r="R30" i="26"/>
  <c r="R14" i="26"/>
  <c r="M69" i="14"/>
  <c r="M53" i="14"/>
  <c r="M37" i="14"/>
  <c r="M21" i="14"/>
  <c r="M5" i="14"/>
  <c r="M60" i="14"/>
  <c r="M44" i="14"/>
  <c r="M28" i="14"/>
  <c r="M12" i="14"/>
  <c r="M67" i="14"/>
  <c r="M51" i="14"/>
  <c r="M35" i="14"/>
  <c r="M19" i="14"/>
  <c r="M3" i="14"/>
  <c r="M62" i="14"/>
  <c r="M46" i="14"/>
  <c r="M30" i="14"/>
  <c r="M14" i="14"/>
  <c r="H69" i="26"/>
  <c r="H53" i="26"/>
  <c r="H37" i="26"/>
  <c r="H21" i="26"/>
  <c r="H5" i="26"/>
  <c r="H48" i="26"/>
  <c r="H16" i="26"/>
  <c r="H52" i="26"/>
  <c r="H20" i="26"/>
  <c r="H67" i="26"/>
  <c r="H51" i="26"/>
  <c r="H35" i="26"/>
  <c r="H19" i="26"/>
  <c r="H3" i="26"/>
  <c r="H46" i="26"/>
  <c r="H14" i="26"/>
  <c r="H58" i="26"/>
  <c r="H26" i="26"/>
  <c r="C69" i="25"/>
  <c r="C53" i="25"/>
  <c r="C37" i="25"/>
  <c r="C20" i="25"/>
  <c r="C4" i="25"/>
  <c r="C60" i="25"/>
  <c r="C44" i="25"/>
  <c r="C27" i="25"/>
  <c r="C11" i="25"/>
  <c r="C67" i="25"/>
  <c r="C51" i="25"/>
  <c r="C35" i="25"/>
  <c r="C18" i="25"/>
  <c r="C3" i="25"/>
  <c r="C62" i="25"/>
  <c r="C46" i="25"/>
  <c r="C29" i="25"/>
  <c r="C13" i="25"/>
  <c r="C70" i="14"/>
  <c r="C54" i="14"/>
  <c r="C38" i="14"/>
  <c r="C21" i="14"/>
  <c r="C5" i="14"/>
  <c r="C61" i="14"/>
  <c r="C45" i="14"/>
  <c r="C28" i="14"/>
  <c r="C12" i="14"/>
  <c r="C68" i="14"/>
  <c r="C52" i="14"/>
  <c r="C36" i="14"/>
  <c r="C19" i="14"/>
  <c r="C3" i="14"/>
  <c r="C63" i="14"/>
  <c r="C47" i="14"/>
  <c r="C30" i="14"/>
  <c r="C14" i="14"/>
  <c r="AL69" i="14"/>
  <c r="AL53" i="14"/>
  <c r="AL37" i="14"/>
  <c r="AL21" i="14"/>
  <c r="AL5" i="14"/>
  <c r="AL60" i="14"/>
  <c r="AL44" i="14"/>
  <c r="AL28" i="14"/>
  <c r="AL12" i="14"/>
  <c r="AL67" i="14"/>
  <c r="AL51" i="14"/>
  <c r="AL35" i="14"/>
  <c r="AL19" i="14"/>
  <c r="AL3" i="14"/>
  <c r="AL62" i="14"/>
  <c r="AL46" i="14"/>
  <c r="AL30" i="14"/>
  <c r="AL14" i="14"/>
  <c r="AG69" i="26"/>
  <c r="AG53" i="26"/>
  <c r="AG37" i="26"/>
  <c r="AG21" i="26"/>
  <c r="AG5" i="26"/>
  <c r="AG60" i="26"/>
  <c r="AG44" i="26"/>
  <c r="AG28" i="26"/>
  <c r="AG12" i="26"/>
  <c r="AG67" i="26"/>
  <c r="AG51" i="26"/>
  <c r="AG35" i="26"/>
  <c r="AG19" i="26"/>
  <c r="AG3" i="26"/>
  <c r="AG62" i="26"/>
  <c r="AG46" i="26"/>
  <c r="AG30" i="26"/>
  <c r="AG14" i="26"/>
  <c r="AB69" i="14"/>
  <c r="AB53" i="14"/>
  <c r="AB37" i="14"/>
  <c r="AB21" i="14"/>
  <c r="AB5" i="14"/>
  <c r="AB60" i="14"/>
  <c r="AB44" i="14"/>
  <c r="AB28" i="14"/>
  <c r="AB12" i="14"/>
  <c r="AB67" i="14"/>
  <c r="AB51" i="14"/>
  <c r="AB35" i="14"/>
  <c r="AB19" i="14"/>
  <c r="AB3" i="14"/>
  <c r="AB62" i="14"/>
  <c r="AB46" i="14"/>
  <c r="AB30" i="14"/>
  <c r="AB14" i="14"/>
  <c r="C70" i="26"/>
  <c r="C54" i="26"/>
  <c r="C38" i="26"/>
  <c r="C21" i="26"/>
  <c r="C5" i="26"/>
  <c r="C49" i="26"/>
  <c r="C20" i="26"/>
  <c r="C61" i="26"/>
  <c r="C28" i="26"/>
  <c r="C68" i="26"/>
  <c r="C52" i="26"/>
  <c r="C36" i="26"/>
  <c r="C19" i="26"/>
  <c r="C3" i="26"/>
  <c r="C47" i="26"/>
  <c r="C18" i="26"/>
  <c r="C59" i="26"/>
  <c r="C26" i="26"/>
  <c r="R69" i="14"/>
  <c r="R53" i="14"/>
  <c r="R37" i="14"/>
  <c r="R21" i="14"/>
  <c r="R5" i="14"/>
  <c r="R60" i="14"/>
  <c r="R44" i="14"/>
  <c r="R28" i="14"/>
  <c r="R12" i="14"/>
  <c r="R67" i="14"/>
  <c r="R51" i="14"/>
  <c r="R35" i="14"/>
  <c r="R19" i="14"/>
  <c r="R3" i="14"/>
  <c r="R62" i="14"/>
  <c r="R46" i="14"/>
  <c r="R30" i="14"/>
  <c r="R14" i="14"/>
  <c r="AG69" i="14"/>
  <c r="AG53" i="14"/>
  <c r="AG37" i="14"/>
  <c r="AG21" i="14"/>
  <c r="AG5" i="14"/>
  <c r="AG60" i="14"/>
  <c r="AG44" i="14"/>
  <c r="AG28" i="14"/>
  <c r="AG12" i="14"/>
  <c r="AG67" i="14"/>
  <c r="AG51" i="14"/>
  <c r="AG35" i="14"/>
  <c r="AG19" i="14"/>
  <c r="AG3" i="14"/>
  <c r="AG62" i="14"/>
  <c r="AG46" i="14"/>
  <c r="AG30" i="14"/>
  <c r="AG14" i="14"/>
  <c r="H69" i="14"/>
  <c r="H53" i="14"/>
  <c r="H37" i="14"/>
  <c r="H21" i="14"/>
  <c r="H5" i="14"/>
  <c r="H60" i="14"/>
  <c r="H44" i="14"/>
  <c r="H28" i="14"/>
  <c r="H67" i="14"/>
  <c r="H19" i="14"/>
  <c r="H46" i="14"/>
  <c r="H31" i="14"/>
  <c r="H42" i="14"/>
  <c r="C66" i="24"/>
  <c r="C50" i="24"/>
  <c r="C33" i="24"/>
  <c r="C17" i="24"/>
  <c r="C73" i="24"/>
  <c r="C57" i="24"/>
  <c r="C41" i="24"/>
  <c r="C24" i="24"/>
  <c r="C8" i="24"/>
  <c r="C64" i="24"/>
  <c r="C48" i="24"/>
  <c r="C31" i="24"/>
  <c r="C15" i="24"/>
  <c r="C34" i="24"/>
  <c r="C59" i="24"/>
  <c r="C43" i="24"/>
  <c r="C26" i="24"/>
  <c r="C10" i="24"/>
  <c r="W65" i="14"/>
  <c r="W49" i="14"/>
  <c r="W33" i="14"/>
  <c r="W17" i="14"/>
  <c r="W72" i="14"/>
  <c r="W56" i="14"/>
  <c r="W40" i="14"/>
  <c r="W24" i="14"/>
  <c r="W8" i="14"/>
  <c r="W63" i="14"/>
  <c r="W47" i="14"/>
  <c r="W31" i="14"/>
  <c r="W15" i="14"/>
  <c r="W74" i="14"/>
  <c r="W58" i="14"/>
  <c r="W42" i="14"/>
  <c r="W26" i="14"/>
  <c r="W10" i="14"/>
  <c r="AL65" i="26"/>
  <c r="AL49" i="26"/>
  <c r="AL33" i="26"/>
  <c r="AL17" i="26"/>
  <c r="AL72" i="26"/>
  <c r="AL56" i="26"/>
  <c r="AL40" i="26"/>
  <c r="AL24" i="26"/>
  <c r="AL8" i="26"/>
  <c r="AL63" i="26"/>
  <c r="AL47" i="26"/>
  <c r="AL31" i="26"/>
  <c r="AL15" i="26"/>
  <c r="AL74" i="26"/>
  <c r="AL58" i="26"/>
  <c r="AL42" i="26"/>
  <c r="AL26" i="26"/>
  <c r="AL10" i="26"/>
  <c r="M65" i="26"/>
  <c r="M49" i="26"/>
  <c r="M33" i="26"/>
  <c r="M17" i="26"/>
  <c r="M20" i="26"/>
  <c r="M64" i="26"/>
  <c r="M48" i="26"/>
  <c r="M32" i="26"/>
  <c r="M12" i="26"/>
  <c r="M63" i="26"/>
  <c r="M47" i="26"/>
  <c r="M31" i="26"/>
  <c r="M15" i="26"/>
  <c r="M34" i="26"/>
  <c r="M74" i="26"/>
  <c r="M58" i="26"/>
  <c r="M42" i="26"/>
  <c r="M18" i="26"/>
  <c r="AB65" i="26"/>
  <c r="AB49" i="26"/>
  <c r="AB33" i="26"/>
  <c r="AB17" i="26"/>
  <c r="AB72" i="26"/>
  <c r="AB56" i="26"/>
  <c r="AB40" i="26"/>
  <c r="AB24" i="26"/>
  <c r="AB8" i="26"/>
  <c r="AB63" i="26"/>
  <c r="AB47" i="26"/>
  <c r="AB31" i="26"/>
  <c r="AB15" i="26"/>
  <c r="AB74" i="26"/>
  <c r="AB58" i="26"/>
  <c r="AB42" i="26"/>
  <c r="AB26" i="26"/>
  <c r="AB10" i="26"/>
  <c r="W65" i="26"/>
  <c r="W49" i="26"/>
  <c r="W33" i="26"/>
  <c r="W17" i="26"/>
  <c r="W72" i="26"/>
  <c r="W56" i="26"/>
  <c r="W40" i="26"/>
  <c r="W24" i="26"/>
  <c r="W8" i="26"/>
  <c r="W63" i="26"/>
  <c r="W47" i="26"/>
  <c r="W31" i="26"/>
  <c r="W15" i="26"/>
  <c r="W74" i="26"/>
  <c r="W58" i="26"/>
  <c r="W42" i="26"/>
  <c r="W26" i="26"/>
  <c r="W10" i="26"/>
  <c r="R65" i="26"/>
  <c r="R49" i="26"/>
  <c r="R33" i="26"/>
  <c r="R17" i="26"/>
  <c r="R72" i="26"/>
  <c r="R56" i="26"/>
  <c r="R40" i="26"/>
  <c r="R24" i="26"/>
  <c r="R8" i="26"/>
  <c r="R63" i="26"/>
  <c r="R47" i="26"/>
  <c r="R31" i="26"/>
  <c r="R15" i="26"/>
  <c r="R74" i="26"/>
  <c r="R58" i="26"/>
  <c r="R42" i="26"/>
  <c r="R26" i="26"/>
  <c r="R10" i="26"/>
  <c r="M65" i="14"/>
  <c r="M49" i="14"/>
  <c r="M33" i="14"/>
  <c r="M17" i="14"/>
  <c r="M72" i="14"/>
  <c r="M56" i="14"/>
  <c r="M40" i="14"/>
  <c r="M24" i="14"/>
  <c r="M8" i="14"/>
  <c r="M63" i="14"/>
  <c r="M47" i="14"/>
  <c r="M31" i="14"/>
  <c r="M15" i="14"/>
  <c r="M74" i="14"/>
  <c r="M58" i="14"/>
  <c r="M42" i="14"/>
  <c r="M26" i="14"/>
  <c r="M10" i="14"/>
  <c r="H65" i="26"/>
  <c r="H49" i="26"/>
  <c r="H33" i="26"/>
  <c r="H17" i="26"/>
  <c r="H72" i="26"/>
  <c r="H40" i="26"/>
  <c r="H8" i="26"/>
  <c r="H44" i="26"/>
  <c r="H12" i="26"/>
  <c r="H63" i="26"/>
  <c r="H47" i="26"/>
  <c r="H31" i="26"/>
  <c r="H15" i="26"/>
  <c r="H70" i="26"/>
  <c r="H38" i="26"/>
  <c r="H6" i="26"/>
  <c r="H50" i="26"/>
  <c r="H18" i="26"/>
  <c r="C65" i="25"/>
  <c r="C49" i="25"/>
  <c r="C32" i="25"/>
  <c r="C16" i="25"/>
  <c r="C72" i="25"/>
  <c r="C56" i="25"/>
  <c r="C40" i="25"/>
  <c r="C23" i="25"/>
  <c r="C7" i="25"/>
  <c r="C63" i="25"/>
  <c r="C47" i="25"/>
  <c r="C30" i="25"/>
  <c r="C14" i="25"/>
  <c r="C74" i="25"/>
  <c r="C58" i="25"/>
  <c r="C42" i="25"/>
  <c r="C25" i="25"/>
  <c r="C9" i="25"/>
  <c r="C66" i="14"/>
  <c r="C50" i="14"/>
  <c r="C33" i="14"/>
  <c r="C17" i="14"/>
  <c r="C73" i="14"/>
  <c r="C57" i="14"/>
  <c r="C41" i="14"/>
  <c r="C24" i="14"/>
  <c r="C8" i="14"/>
  <c r="C64" i="14"/>
  <c r="C48" i="14"/>
  <c r="C31" i="14"/>
  <c r="C15" i="14"/>
  <c r="C34" i="14"/>
  <c r="C59" i="14"/>
  <c r="C43" i="14"/>
  <c r="C26" i="14"/>
  <c r="C10" i="14"/>
  <c r="AL65" i="14"/>
  <c r="AL49" i="14"/>
  <c r="AL33" i="14"/>
  <c r="AL17" i="14"/>
  <c r="AL72" i="14"/>
  <c r="AL56" i="14"/>
  <c r="AL40" i="14"/>
  <c r="AL24" i="14"/>
  <c r="AL8" i="14"/>
  <c r="AL63" i="14"/>
  <c r="AL47" i="14"/>
  <c r="AL31" i="14"/>
  <c r="AL15" i="14"/>
  <c r="AL74" i="14"/>
  <c r="AL58" i="14"/>
  <c r="AL42" i="14"/>
  <c r="AL26" i="14"/>
  <c r="AL10" i="14"/>
  <c r="AG65" i="26"/>
  <c r="AG49" i="26"/>
  <c r="AG33" i="26"/>
  <c r="AG17" i="26"/>
  <c r="AG72" i="26"/>
  <c r="AG56" i="26"/>
  <c r="AG40" i="26"/>
  <c r="AG24" i="26"/>
  <c r="AG8" i="26"/>
  <c r="AG63" i="26"/>
  <c r="AG47" i="26"/>
  <c r="AG31" i="26"/>
  <c r="AG15" i="26"/>
  <c r="AG74" i="26"/>
  <c r="AG58" i="26"/>
  <c r="AG42" i="26"/>
  <c r="AG26" i="26"/>
  <c r="AG10" i="26"/>
  <c r="AB65" i="14"/>
  <c r="AB49" i="14"/>
  <c r="AB33" i="14"/>
  <c r="AB17" i="14"/>
  <c r="AB72" i="14"/>
  <c r="AB56" i="14"/>
  <c r="AB40" i="14"/>
  <c r="AB24" i="14"/>
  <c r="AB8" i="14"/>
  <c r="AB63" i="14"/>
  <c r="AB47" i="14"/>
  <c r="AB31" i="14"/>
  <c r="AB15" i="14"/>
  <c r="AB74" i="14"/>
  <c r="AB58" i="14"/>
  <c r="AB42" i="14"/>
  <c r="AB26" i="14"/>
  <c r="AB10" i="14"/>
  <c r="C66" i="26"/>
  <c r="C50" i="26"/>
  <c r="C33" i="26"/>
  <c r="C17" i="26"/>
  <c r="C73" i="26"/>
  <c r="C41" i="26"/>
  <c r="C12" i="26"/>
  <c r="C53" i="26"/>
  <c r="C16" i="26"/>
  <c r="C64" i="26"/>
  <c r="C48" i="26"/>
  <c r="C31" i="26"/>
  <c r="C15" i="26"/>
  <c r="C71" i="26"/>
  <c r="C39" i="26"/>
  <c r="C10" i="26"/>
  <c r="C51" i="26"/>
  <c r="C14" i="26"/>
  <c r="R65" i="14"/>
  <c r="R49" i="14"/>
  <c r="R33" i="14"/>
  <c r="R17" i="14"/>
  <c r="R72" i="14"/>
  <c r="R56" i="14"/>
  <c r="R40" i="14"/>
  <c r="R24" i="14"/>
  <c r="R8" i="14"/>
  <c r="R63" i="14"/>
  <c r="R47" i="14"/>
  <c r="R31" i="14"/>
  <c r="R15" i="14"/>
  <c r="R74" i="14"/>
  <c r="R58" i="14"/>
  <c r="R42" i="14"/>
  <c r="R26" i="14"/>
  <c r="R10" i="14"/>
  <c r="AG65" i="14"/>
  <c r="AG49" i="14"/>
  <c r="AG33" i="14"/>
  <c r="AG17" i="14"/>
  <c r="AG72" i="14"/>
  <c r="AG56" i="14"/>
  <c r="AG40" i="14"/>
  <c r="AG24" i="14"/>
  <c r="AG8" i="14"/>
  <c r="AG63" i="14"/>
  <c r="AG47" i="14"/>
  <c r="AG31" i="14"/>
  <c r="AG15" i="14"/>
  <c r="AG74" i="14"/>
  <c r="AG58" i="14"/>
  <c r="AG42" i="14"/>
  <c r="AG26" i="14"/>
  <c r="AG10" i="14"/>
  <c r="H65" i="14"/>
  <c r="H49" i="14"/>
  <c r="H33" i="14"/>
  <c r="H17" i="14"/>
  <c r="H72" i="14"/>
  <c r="H56" i="14"/>
  <c r="H40" i="14"/>
  <c r="H24" i="14"/>
  <c r="H8" i="14"/>
  <c r="H63" i="14"/>
  <c r="H47" i="14"/>
  <c r="H58" i="14"/>
  <c r="C62" i="24"/>
  <c r="C46" i="24"/>
  <c r="C29" i="24"/>
  <c r="C13" i="24"/>
  <c r="C69" i="24"/>
  <c r="C53" i="24"/>
  <c r="C37" i="24"/>
  <c r="C20" i="24"/>
  <c r="C4" i="24"/>
  <c r="C60" i="24"/>
  <c r="C44" i="24"/>
  <c r="C27" i="24"/>
  <c r="C11" i="24"/>
  <c r="C71" i="24"/>
  <c r="C55" i="24"/>
  <c r="C39" i="24"/>
  <c r="C22" i="24"/>
  <c r="C6" i="24"/>
  <c r="W61" i="14"/>
  <c r="W45" i="14"/>
  <c r="W29" i="14"/>
  <c r="W13" i="14"/>
  <c r="W68" i="14"/>
  <c r="W52" i="14"/>
  <c r="W36" i="14"/>
  <c r="W20" i="14"/>
  <c r="W4" i="14"/>
  <c r="W59" i="14"/>
  <c r="W43" i="14"/>
  <c r="W27" i="14"/>
  <c r="W11" i="14"/>
  <c r="W70" i="14"/>
  <c r="W54" i="14"/>
  <c r="W38" i="14"/>
  <c r="W22" i="14"/>
  <c r="W6" i="14"/>
  <c r="AL61" i="26"/>
  <c r="AL45" i="26"/>
  <c r="AL29" i="26"/>
  <c r="AL13" i="26"/>
  <c r="AL68" i="26"/>
  <c r="AL52" i="26"/>
  <c r="AL36" i="26"/>
  <c r="AL20" i="26"/>
  <c r="AL4" i="26"/>
  <c r="AL59" i="26"/>
  <c r="AL43" i="26"/>
  <c r="AL27" i="26"/>
  <c r="AL11" i="26"/>
  <c r="AL70" i="26"/>
  <c r="AL54" i="26"/>
  <c r="AL38" i="26"/>
  <c r="AL22" i="26"/>
  <c r="AL6" i="26"/>
  <c r="M61" i="26"/>
  <c r="M45" i="26"/>
  <c r="M29" i="26"/>
  <c r="M13" i="26"/>
  <c r="M8" i="26"/>
  <c r="M60" i="26"/>
  <c r="M44" i="26"/>
  <c r="M28" i="26"/>
  <c r="M4" i="26"/>
  <c r="M59" i="26"/>
  <c r="M43" i="26"/>
  <c r="M27" i="26"/>
  <c r="M11" i="26"/>
  <c r="M22" i="26"/>
  <c r="M70" i="26"/>
  <c r="M54" i="26"/>
  <c r="M38" i="26"/>
  <c r="M10" i="26"/>
  <c r="AB61" i="26"/>
  <c r="AB45" i="26"/>
  <c r="AB29" i="26"/>
  <c r="AB13" i="26"/>
  <c r="AB68" i="26"/>
  <c r="AB52" i="26"/>
  <c r="AB36" i="26"/>
  <c r="AB20" i="26"/>
  <c r="AB4" i="26"/>
  <c r="AB59" i="26"/>
  <c r="AB43" i="26"/>
  <c r="AB27" i="26"/>
  <c r="AB11" i="26"/>
  <c r="AB70" i="26"/>
  <c r="AB54" i="26"/>
  <c r="AB38" i="26"/>
  <c r="AB22" i="26"/>
  <c r="AB6" i="26"/>
  <c r="W61" i="26"/>
  <c r="W45" i="26"/>
  <c r="W29" i="26"/>
  <c r="W13" i="26"/>
  <c r="W68" i="26"/>
  <c r="W52" i="26"/>
  <c r="W36" i="26"/>
  <c r="W20" i="26"/>
  <c r="W4" i="26"/>
  <c r="W59" i="26"/>
  <c r="W43" i="26"/>
  <c r="W27" i="26"/>
  <c r="W11" i="26"/>
  <c r="W70" i="26"/>
  <c r="W54" i="26"/>
  <c r="W38" i="26"/>
  <c r="W22" i="26"/>
  <c r="W6" i="26"/>
  <c r="R61" i="26"/>
  <c r="R45" i="26"/>
  <c r="R29" i="26"/>
  <c r="R13" i="26"/>
  <c r="R68" i="26"/>
  <c r="R52" i="26"/>
  <c r="R36" i="26"/>
  <c r="R20" i="26"/>
  <c r="R4" i="26"/>
  <c r="R59" i="26"/>
  <c r="R43" i="26"/>
  <c r="R27" i="26"/>
  <c r="R11" i="26"/>
  <c r="R70" i="26"/>
  <c r="R54" i="26"/>
  <c r="R38" i="26"/>
  <c r="R22" i="26"/>
  <c r="R6" i="26"/>
  <c r="M61" i="14"/>
  <c r="M45" i="14"/>
  <c r="M29" i="14"/>
  <c r="M13" i="14"/>
  <c r="M68" i="14"/>
  <c r="M52" i="14"/>
  <c r="M36" i="14"/>
  <c r="M20" i="14"/>
  <c r="M4" i="14"/>
  <c r="M59" i="14"/>
  <c r="M43" i="14"/>
  <c r="M27" i="14"/>
  <c r="M11" i="14"/>
  <c r="M70" i="14"/>
  <c r="M54" i="14"/>
  <c r="M38" i="14"/>
  <c r="M22" i="14"/>
  <c r="M6" i="14"/>
  <c r="H61" i="26"/>
  <c r="H45" i="26"/>
  <c r="H29" i="26"/>
  <c r="H13" i="26"/>
  <c r="H64" i="26"/>
  <c r="H32" i="26"/>
  <c r="H68" i="26"/>
  <c r="H36" i="26"/>
  <c r="H4" i="26"/>
  <c r="H59" i="26"/>
  <c r="H43" i="26"/>
  <c r="H27" i="26"/>
  <c r="H11" i="26"/>
  <c r="H62" i="26"/>
  <c r="H30" i="26"/>
  <c r="H74" i="26"/>
  <c r="H42" i="26"/>
  <c r="H10" i="26"/>
  <c r="C61" i="25"/>
  <c r="C45" i="25"/>
  <c r="C28" i="25"/>
  <c r="C12" i="25"/>
  <c r="C68" i="25"/>
  <c r="C52" i="25"/>
  <c r="C36" i="25"/>
  <c r="C19" i="25"/>
  <c r="C34" i="25"/>
  <c r="C59" i="25"/>
  <c r="C43" i="25"/>
  <c r="C26" i="25"/>
  <c r="C10" i="25"/>
  <c r="C70" i="25"/>
  <c r="C54" i="25"/>
  <c r="C38" i="25"/>
  <c r="C21" i="25"/>
  <c r="C5" i="25"/>
  <c r="C62" i="14"/>
  <c r="C46" i="14"/>
  <c r="C29" i="14"/>
  <c r="C13" i="14"/>
  <c r="C69" i="14"/>
  <c r="C53" i="14"/>
  <c r="C37" i="14"/>
  <c r="C20" i="14"/>
  <c r="C4" i="14"/>
  <c r="C60" i="14"/>
  <c r="C44" i="14"/>
  <c r="C27" i="14"/>
  <c r="C11" i="14"/>
  <c r="C71" i="14"/>
  <c r="C55" i="14"/>
  <c r="C39" i="14"/>
  <c r="C22" i="14"/>
  <c r="C6" i="14"/>
  <c r="AL61" i="14"/>
  <c r="AL45" i="14"/>
  <c r="AL29" i="14"/>
  <c r="AL13" i="14"/>
  <c r="AL68" i="14"/>
  <c r="AL52" i="14"/>
  <c r="AL36" i="14"/>
  <c r="AL20" i="14"/>
  <c r="AL4" i="14"/>
  <c r="AL59" i="14"/>
  <c r="AL43" i="14"/>
  <c r="AL27" i="14"/>
  <c r="AL11" i="14"/>
  <c r="AL70" i="14"/>
  <c r="AL54" i="14"/>
  <c r="AL38" i="14"/>
  <c r="AL22" i="14"/>
  <c r="AL6" i="14"/>
  <c r="AG61" i="26"/>
  <c r="AG45" i="26"/>
  <c r="AG29" i="26"/>
  <c r="AG13" i="26"/>
  <c r="AG68" i="26"/>
  <c r="AG52" i="26"/>
  <c r="AG36" i="26"/>
  <c r="AG20" i="26"/>
  <c r="AG4" i="26"/>
  <c r="AG59" i="26"/>
  <c r="AG43" i="26"/>
  <c r="AG27" i="26"/>
  <c r="AG11" i="26"/>
  <c r="AG70" i="26"/>
  <c r="AG54" i="26"/>
  <c r="AG38" i="26"/>
  <c r="AG22" i="26"/>
  <c r="AG6" i="26"/>
  <c r="AB61" i="14"/>
  <c r="AB45" i="14"/>
  <c r="AB29" i="14"/>
  <c r="AB13" i="14"/>
  <c r="AB68" i="14"/>
  <c r="AB52" i="14"/>
  <c r="AB36" i="14"/>
  <c r="AB20" i="14"/>
  <c r="AB4" i="14"/>
  <c r="AB59" i="14"/>
  <c r="AB43" i="14"/>
  <c r="AB27" i="14"/>
  <c r="AB11" i="14"/>
  <c r="AB70" i="14"/>
  <c r="AB54" i="14"/>
  <c r="AB38" i="14"/>
  <c r="AB22" i="14"/>
  <c r="AB6" i="14"/>
  <c r="C62" i="26"/>
  <c r="C46" i="26"/>
  <c r="C29" i="26"/>
  <c r="C13" i="26"/>
  <c r="C65" i="26"/>
  <c r="C32" i="26"/>
  <c r="C4" i="26"/>
  <c r="C45" i="26"/>
  <c r="C8" i="26"/>
  <c r="C60" i="26"/>
  <c r="C44" i="26"/>
  <c r="C27" i="26"/>
  <c r="C11" i="26"/>
  <c r="C63" i="26"/>
  <c r="C30" i="26"/>
  <c r="C34" i="26"/>
  <c r="C43" i="26"/>
  <c r="C6" i="26"/>
  <c r="R61" i="14"/>
  <c r="R45" i="14"/>
  <c r="R29" i="14"/>
  <c r="R13" i="14"/>
  <c r="R68" i="14"/>
  <c r="R52" i="14"/>
  <c r="R36" i="14"/>
  <c r="R20" i="14"/>
  <c r="R4" i="14"/>
  <c r="R59" i="14"/>
  <c r="R43" i="14"/>
  <c r="R27" i="14"/>
  <c r="R11" i="14"/>
  <c r="R70" i="14"/>
  <c r="R54" i="14"/>
  <c r="R38" i="14"/>
  <c r="R22" i="14"/>
  <c r="R6" i="14"/>
  <c r="AG61" i="14"/>
  <c r="AG45" i="14"/>
  <c r="AG29" i="14"/>
  <c r="AG13" i="14"/>
  <c r="AG68" i="14"/>
  <c r="AG52" i="14"/>
  <c r="AG36" i="14"/>
  <c r="AG20" i="14"/>
  <c r="AG4" i="14"/>
  <c r="AG59" i="14"/>
  <c r="AG43" i="14"/>
  <c r="AG27" i="14"/>
  <c r="AG11" i="14"/>
  <c r="AG70" i="14"/>
  <c r="AG54" i="14"/>
  <c r="AG38" i="14"/>
  <c r="AG22" i="14"/>
  <c r="AG6" i="14"/>
  <c r="AH6" i="14" s="1"/>
  <c r="AI6" i="14" s="1"/>
  <c r="AJ6" i="14" s="1"/>
  <c r="AK6" i="14" s="1"/>
  <c r="H61" i="14"/>
  <c r="H45" i="14"/>
  <c r="H29" i="14"/>
  <c r="H13" i="14"/>
  <c r="H68" i="14"/>
  <c r="H52" i="14"/>
  <c r="H36" i="14"/>
  <c r="H20" i="14"/>
  <c r="H4" i="14"/>
  <c r="H59" i="14"/>
  <c r="H43" i="14"/>
  <c r="H27" i="14"/>
  <c r="H11" i="14"/>
  <c r="H70" i="14"/>
  <c r="H54" i="14"/>
  <c r="H38" i="14"/>
  <c r="H22" i="14"/>
  <c r="H6" i="14"/>
  <c r="H35" i="14"/>
  <c r="H62" i="14"/>
  <c r="H30" i="14"/>
  <c r="H15" i="14"/>
  <c r="H26" i="14"/>
  <c r="AG45" i="32"/>
  <c r="M28" i="32"/>
  <c r="H45" i="32"/>
  <c r="AL37" i="32"/>
  <c r="H37" i="32"/>
  <c r="AL28" i="32"/>
  <c r="H36" i="32"/>
  <c r="AG37" i="32"/>
  <c r="M45" i="32"/>
  <c r="N45" i="32" s="1"/>
  <c r="O45" i="32" s="1"/>
  <c r="P45" i="32" s="1"/>
  <c r="Q45" i="32" s="1"/>
  <c r="W28" i="32"/>
  <c r="M36" i="32"/>
  <c r="R36" i="32"/>
  <c r="M33" i="32"/>
  <c r="W36" i="32"/>
  <c r="AL45" i="32"/>
  <c r="R45" i="32"/>
  <c r="M37" i="32"/>
  <c r="I37" i="32" s="1"/>
  <c r="J37" i="32" s="1"/>
  <c r="K37" i="32" s="1"/>
  <c r="L37" i="32" s="1"/>
  <c r="R37" i="32"/>
  <c r="W37" i="32"/>
  <c r="AG28" i="32"/>
  <c r="AB28" i="32"/>
  <c r="H28" i="32"/>
  <c r="AB36" i="32"/>
  <c r="R28" i="32"/>
  <c r="AB37" i="32"/>
  <c r="W45" i="32"/>
  <c r="AB45" i="32"/>
  <c r="AL36" i="32"/>
  <c r="AG36" i="32"/>
  <c r="M36" i="25"/>
  <c r="AG33" i="32"/>
  <c r="AB33" i="32"/>
  <c r="R33" i="32"/>
  <c r="W36" i="25"/>
  <c r="AL33" i="32"/>
  <c r="H33" i="32"/>
  <c r="W33" i="32"/>
  <c r="AG36" i="25"/>
  <c r="R36" i="25"/>
  <c r="AB36" i="25"/>
  <c r="AL36" i="25"/>
  <c r="C74" i="13"/>
  <c r="D74" i="13" s="1"/>
  <c r="E74" i="13" s="1"/>
  <c r="F74" i="13" s="1"/>
  <c r="G74" i="13" s="1"/>
  <c r="C73" i="13"/>
  <c r="D73" i="13" s="1"/>
  <c r="E73" i="13" s="1"/>
  <c r="F73" i="13" s="1"/>
  <c r="G73" i="13" s="1"/>
  <c r="C72" i="13"/>
  <c r="D72" i="13" s="1"/>
  <c r="E72" i="13" s="1"/>
  <c r="F72" i="13" s="1"/>
  <c r="G72" i="13" s="1"/>
  <c r="C71" i="13"/>
  <c r="D71" i="13" s="1"/>
  <c r="E71" i="13" s="1"/>
  <c r="F71" i="13" s="1"/>
  <c r="G71" i="13" s="1"/>
  <c r="C70" i="13"/>
  <c r="D70" i="13" s="1"/>
  <c r="E70" i="13" s="1"/>
  <c r="F70" i="13" s="1"/>
  <c r="G70" i="13" s="1"/>
  <c r="C69" i="13"/>
  <c r="D69" i="13" s="1"/>
  <c r="E69" i="13" s="1"/>
  <c r="F69" i="13" s="1"/>
  <c r="G69" i="13" s="1"/>
  <c r="C68" i="13"/>
  <c r="D68" i="13" s="1"/>
  <c r="E68" i="13" s="1"/>
  <c r="F68" i="13" s="1"/>
  <c r="G68" i="13" s="1"/>
  <c r="C67" i="13"/>
  <c r="D67" i="13" s="1"/>
  <c r="E67" i="13" s="1"/>
  <c r="F67" i="13" s="1"/>
  <c r="G67" i="13" s="1"/>
  <c r="C66" i="13"/>
  <c r="D66" i="13" s="1"/>
  <c r="E66" i="13" s="1"/>
  <c r="F66" i="13" s="1"/>
  <c r="G66" i="13" s="1"/>
  <c r="C65" i="13"/>
  <c r="D65" i="13" s="1"/>
  <c r="E65" i="13" s="1"/>
  <c r="F65" i="13" s="1"/>
  <c r="G65" i="13" s="1"/>
  <c r="C64" i="13"/>
  <c r="D64" i="13" s="1"/>
  <c r="E64" i="13" s="1"/>
  <c r="F64" i="13" s="1"/>
  <c r="G64" i="13" s="1"/>
  <c r="C63" i="13"/>
  <c r="D63" i="13" s="1"/>
  <c r="E63" i="13" s="1"/>
  <c r="F63" i="13" s="1"/>
  <c r="G63" i="13" s="1"/>
  <c r="C62" i="13"/>
  <c r="D62" i="13" s="1"/>
  <c r="E62" i="13" s="1"/>
  <c r="F62" i="13" s="1"/>
  <c r="G62" i="13" s="1"/>
  <c r="C61" i="13"/>
  <c r="D61" i="13" s="1"/>
  <c r="E61" i="13" s="1"/>
  <c r="F61" i="13" s="1"/>
  <c r="G61" i="13" s="1"/>
  <c r="C59" i="13"/>
  <c r="D59" i="13" s="1"/>
  <c r="E59" i="13" s="1"/>
  <c r="F59" i="13" s="1"/>
  <c r="G59" i="13" s="1"/>
  <c r="C60" i="13"/>
  <c r="D60" i="13" s="1"/>
  <c r="E60" i="13" s="1"/>
  <c r="F60" i="13" s="1"/>
  <c r="G60" i="13" s="1"/>
  <c r="C58" i="13"/>
  <c r="D58" i="13" s="1"/>
  <c r="E58" i="13" s="1"/>
  <c r="F58" i="13" s="1"/>
  <c r="G58" i="13" s="1"/>
  <c r="C57" i="13"/>
  <c r="D57" i="13" s="1"/>
  <c r="E57" i="13" s="1"/>
  <c r="F57" i="13" s="1"/>
  <c r="G57" i="13" s="1"/>
  <c r="C56" i="13"/>
  <c r="D56" i="13" s="1"/>
  <c r="E56" i="13" s="1"/>
  <c r="F56" i="13" s="1"/>
  <c r="G56" i="13" s="1"/>
  <c r="C55" i="13"/>
  <c r="D55" i="13" s="1"/>
  <c r="E55" i="13" s="1"/>
  <c r="F55" i="13" s="1"/>
  <c r="G55" i="13" s="1"/>
  <c r="C54" i="13"/>
  <c r="D54" i="13" s="1"/>
  <c r="E54" i="13" s="1"/>
  <c r="F54" i="13" s="1"/>
  <c r="G54" i="13" s="1"/>
  <c r="C53" i="13"/>
  <c r="D53" i="13" s="1"/>
  <c r="E53" i="13" s="1"/>
  <c r="F53" i="13" s="1"/>
  <c r="G53" i="13" s="1"/>
  <c r="C52" i="13"/>
  <c r="D52" i="13" s="1"/>
  <c r="E52" i="13" s="1"/>
  <c r="F52" i="13" s="1"/>
  <c r="G52" i="13" s="1"/>
  <c r="C51" i="13"/>
  <c r="D51" i="13" s="1"/>
  <c r="E51" i="13" s="1"/>
  <c r="F51" i="13" s="1"/>
  <c r="G51" i="13" s="1"/>
  <c r="C50" i="13"/>
  <c r="D50" i="13" s="1"/>
  <c r="E50" i="13" s="1"/>
  <c r="F50" i="13" s="1"/>
  <c r="G50" i="13" s="1"/>
  <c r="C49" i="13"/>
  <c r="D49" i="13" s="1"/>
  <c r="E49" i="13" s="1"/>
  <c r="F49" i="13" s="1"/>
  <c r="G49" i="13" s="1"/>
  <c r="C48" i="13"/>
  <c r="D48" i="13" s="1"/>
  <c r="E48" i="13" s="1"/>
  <c r="F48" i="13" s="1"/>
  <c r="G48" i="13" s="1"/>
  <c r="C47" i="13"/>
  <c r="D47" i="13" s="1"/>
  <c r="E47" i="13" s="1"/>
  <c r="F47" i="13" s="1"/>
  <c r="G47" i="13" s="1"/>
  <c r="C46" i="13"/>
  <c r="D46" i="13" s="1"/>
  <c r="E46" i="13" s="1"/>
  <c r="F46" i="13" s="1"/>
  <c r="G46" i="13" s="1"/>
  <c r="C45" i="13"/>
  <c r="D45" i="13" s="1"/>
  <c r="E45" i="13" s="1"/>
  <c r="F45" i="13" s="1"/>
  <c r="G45" i="13" s="1"/>
  <c r="C44" i="13"/>
  <c r="D44" i="13" s="1"/>
  <c r="E44" i="13" s="1"/>
  <c r="F44" i="13" s="1"/>
  <c r="G44" i="13" s="1"/>
  <c r="C43" i="13"/>
  <c r="D43" i="13" s="1"/>
  <c r="E43" i="13" s="1"/>
  <c r="F43" i="13" s="1"/>
  <c r="G43" i="13" s="1"/>
  <c r="C42" i="13"/>
  <c r="D42" i="13" s="1"/>
  <c r="E42" i="13" s="1"/>
  <c r="F42" i="13" s="1"/>
  <c r="G42" i="13" s="1"/>
  <c r="C41" i="13"/>
  <c r="D41" i="13" s="1"/>
  <c r="E41" i="13" s="1"/>
  <c r="F41" i="13" s="1"/>
  <c r="G41" i="13" s="1"/>
  <c r="C40" i="13"/>
  <c r="D40" i="13" s="1"/>
  <c r="E40" i="13" s="1"/>
  <c r="F40" i="13" s="1"/>
  <c r="G40" i="13" s="1"/>
  <c r="C39" i="13"/>
  <c r="D39" i="13" s="1"/>
  <c r="E39" i="13" s="1"/>
  <c r="F39" i="13" s="1"/>
  <c r="G39" i="13" s="1"/>
  <c r="C38" i="13"/>
  <c r="D38" i="13" s="1"/>
  <c r="E38" i="13" s="1"/>
  <c r="F38" i="13" s="1"/>
  <c r="G38" i="13" s="1"/>
  <c r="C37" i="13"/>
  <c r="D37" i="13" s="1"/>
  <c r="E37" i="13" s="1"/>
  <c r="F37" i="13" s="1"/>
  <c r="G37" i="13" s="1"/>
  <c r="C36" i="13"/>
  <c r="D36" i="13" s="1"/>
  <c r="E36" i="13" s="1"/>
  <c r="F36" i="13" s="1"/>
  <c r="G36" i="13" s="1"/>
  <c r="C35" i="13"/>
  <c r="D35" i="13" s="1"/>
  <c r="E35" i="13" s="1"/>
  <c r="F35" i="13" s="1"/>
  <c r="G35" i="13" s="1"/>
  <c r="C34" i="13"/>
  <c r="D34" i="13" s="1"/>
  <c r="E34" i="13" s="1"/>
  <c r="F34" i="13" s="1"/>
  <c r="G34" i="13" s="1"/>
  <c r="C33" i="13"/>
  <c r="D33" i="13" s="1"/>
  <c r="E33" i="13" s="1"/>
  <c r="F33" i="13" s="1"/>
  <c r="G33" i="13" s="1"/>
  <c r="C32" i="13"/>
  <c r="D32" i="13" s="1"/>
  <c r="E32" i="13" s="1"/>
  <c r="F32" i="13" s="1"/>
  <c r="G32" i="13" s="1"/>
  <c r="C31" i="13"/>
  <c r="D31" i="13" s="1"/>
  <c r="E31" i="13" s="1"/>
  <c r="F31" i="13" s="1"/>
  <c r="G31" i="13" s="1"/>
  <c r="C30" i="13"/>
  <c r="D30" i="13" s="1"/>
  <c r="E30" i="13" s="1"/>
  <c r="F30" i="13" s="1"/>
  <c r="G30" i="13" s="1"/>
  <c r="C29" i="13"/>
  <c r="D29" i="13" s="1"/>
  <c r="E29" i="13" s="1"/>
  <c r="F29" i="13" s="1"/>
  <c r="G29" i="13" s="1"/>
  <c r="C28" i="13"/>
  <c r="D28" i="13" s="1"/>
  <c r="E28" i="13" s="1"/>
  <c r="F28" i="13" s="1"/>
  <c r="G28" i="13" s="1"/>
  <c r="C27" i="13"/>
  <c r="D27" i="13" s="1"/>
  <c r="E27" i="13" s="1"/>
  <c r="F27" i="13" s="1"/>
  <c r="G27" i="13" s="1"/>
  <c r="C26" i="13"/>
  <c r="D26" i="13" s="1"/>
  <c r="E26" i="13" s="1"/>
  <c r="F26" i="13" s="1"/>
  <c r="G26" i="13" s="1"/>
  <c r="C25" i="13"/>
  <c r="D25" i="13" s="1"/>
  <c r="E25" i="13" s="1"/>
  <c r="F25" i="13" s="1"/>
  <c r="G25" i="13" s="1"/>
  <c r="C24" i="13"/>
  <c r="D24" i="13" s="1"/>
  <c r="E24" i="13" s="1"/>
  <c r="F24" i="13" s="1"/>
  <c r="G24" i="13" s="1"/>
  <c r="C23" i="13"/>
  <c r="D23" i="13" s="1"/>
  <c r="E23" i="13" s="1"/>
  <c r="F23" i="13" s="1"/>
  <c r="G23" i="13" s="1"/>
  <c r="C22" i="13"/>
  <c r="D22" i="13" s="1"/>
  <c r="E22" i="13" s="1"/>
  <c r="F22" i="13" s="1"/>
  <c r="G22" i="13" s="1"/>
  <c r="C21" i="13"/>
  <c r="D21" i="13" s="1"/>
  <c r="E21" i="13" s="1"/>
  <c r="F21" i="13" s="1"/>
  <c r="G21" i="13" s="1"/>
  <c r="C20" i="13"/>
  <c r="D20" i="13" s="1"/>
  <c r="E20" i="13" s="1"/>
  <c r="F20" i="13" s="1"/>
  <c r="G20" i="13" s="1"/>
  <c r="C19" i="13"/>
  <c r="D19" i="13" s="1"/>
  <c r="E19" i="13" s="1"/>
  <c r="F19" i="13" s="1"/>
  <c r="G19" i="13" s="1"/>
  <c r="C18" i="13"/>
  <c r="D18" i="13" s="1"/>
  <c r="E18" i="13" s="1"/>
  <c r="F18" i="13" s="1"/>
  <c r="G18" i="13" s="1"/>
  <c r="C17" i="13"/>
  <c r="D17" i="13" s="1"/>
  <c r="E17" i="13" s="1"/>
  <c r="F17" i="13" s="1"/>
  <c r="G17" i="13" s="1"/>
  <c r="C16" i="13"/>
  <c r="D16" i="13" s="1"/>
  <c r="E16" i="13" s="1"/>
  <c r="F16" i="13" s="1"/>
  <c r="G16" i="13" s="1"/>
  <c r="C15" i="13"/>
  <c r="D15" i="13" s="1"/>
  <c r="E15" i="13" s="1"/>
  <c r="F15" i="13" s="1"/>
  <c r="G15" i="13" s="1"/>
  <c r="C14" i="13"/>
  <c r="D14" i="13" s="1"/>
  <c r="E14" i="13" s="1"/>
  <c r="F14" i="13" s="1"/>
  <c r="G14" i="13" s="1"/>
  <c r="C13" i="13"/>
  <c r="D13" i="13" s="1"/>
  <c r="E13" i="13" s="1"/>
  <c r="F13" i="13" s="1"/>
  <c r="G13" i="13" s="1"/>
  <c r="C12" i="13"/>
  <c r="D12" i="13" s="1"/>
  <c r="E12" i="13" s="1"/>
  <c r="F12" i="13" s="1"/>
  <c r="G12" i="13" s="1"/>
  <c r="C11" i="13"/>
  <c r="D11" i="13" s="1"/>
  <c r="E11" i="13" s="1"/>
  <c r="F11" i="13" s="1"/>
  <c r="G11" i="13" s="1"/>
  <c r="C10" i="13"/>
  <c r="D10" i="13" s="1"/>
  <c r="E10" i="13" s="1"/>
  <c r="F10" i="13" s="1"/>
  <c r="G10" i="13" s="1"/>
  <c r="C9" i="13"/>
  <c r="D9" i="13" s="1"/>
  <c r="E9" i="13" s="1"/>
  <c r="F9" i="13" s="1"/>
  <c r="G9" i="13" s="1"/>
  <c r="C8" i="13"/>
  <c r="D8" i="13" s="1"/>
  <c r="E8" i="13" s="1"/>
  <c r="F8" i="13" s="1"/>
  <c r="G8" i="13" s="1"/>
  <c r="C7" i="13"/>
  <c r="D7" i="13" s="1"/>
  <c r="E7" i="13" s="1"/>
  <c r="F7" i="13" s="1"/>
  <c r="G7" i="13" s="1"/>
  <c r="C6" i="13"/>
  <c r="D6" i="13" s="1"/>
  <c r="E6" i="13" s="1"/>
  <c r="F6" i="13" s="1"/>
  <c r="G6" i="13" s="1"/>
  <c r="C5" i="13"/>
  <c r="D5" i="13" s="1"/>
  <c r="E5" i="13" s="1"/>
  <c r="F5" i="13" s="1"/>
  <c r="G5" i="13" s="1"/>
  <c r="C4" i="13"/>
  <c r="D4" i="13" s="1"/>
  <c r="E4" i="13" s="1"/>
  <c r="F4" i="13" s="1"/>
  <c r="G4" i="13" s="1"/>
  <c r="C3" i="13"/>
  <c r="D3" i="13" s="1"/>
  <c r="E3" i="13" s="1"/>
  <c r="F3" i="13" s="1"/>
  <c r="G3" i="13" s="1"/>
  <c r="C74" i="6"/>
  <c r="D74" i="6" s="1"/>
  <c r="E74" i="6" s="1"/>
  <c r="F74" i="6" s="1"/>
  <c r="G74" i="6" s="1"/>
  <c r="C73" i="6"/>
  <c r="D73" i="6" s="1"/>
  <c r="E73" i="6" s="1"/>
  <c r="F73" i="6" s="1"/>
  <c r="G73" i="6" s="1"/>
  <c r="C72" i="6"/>
  <c r="D72" i="6" s="1"/>
  <c r="E72" i="6" s="1"/>
  <c r="F72" i="6" s="1"/>
  <c r="G72" i="6" s="1"/>
  <c r="C71" i="6"/>
  <c r="D71" i="6" s="1"/>
  <c r="E71" i="6" s="1"/>
  <c r="F71" i="6" s="1"/>
  <c r="G71" i="6" s="1"/>
  <c r="C70" i="6"/>
  <c r="D70" i="6" s="1"/>
  <c r="E70" i="6" s="1"/>
  <c r="F70" i="6" s="1"/>
  <c r="G70" i="6" s="1"/>
  <c r="C69" i="6"/>
  <c r="D69" i="6" s="1"/>
  <c r="E69" i="6" s="1"/>
  <c r="F69" i="6" s="1"/>
  <c r="G69" i="6" s="1"/>
  <c r="C68" i="6"/>
  <c r="D68" i="6" s="1"/>
  <c r="E68" i="6" s="1"/>
  <c r="F68" i="6" s="1"/>
  <c r="G68" i="6" s="1"/>
  <c r="C67" i="6"/>
  <c r="D67" i="6" s="1"/>
  <c r="E67" i="6" s="1"/>
  <c r="F67" i="6" s="1"/>
  <c r="G67" i="6" s="1"/>
  <c r="C66" i="6"/>
  <c r="D66" i="6" s="1"/>
  <c r="E66" i="6" s="1"/>
  <c r="F66" i="6" s="1"/>
  <c r="G66" i="6" s="1"/>
  <c r="C65" i="6"/>
  <c r="D65" i="6" s="1"/>
  <c r="E65" i="6" s="1"/>
  <c r="F65" i="6" s="1"/>
  <c r="G65" i="6" s="1"/>
  <c r="C64" i="6"/>
  <c r="D64" i="6" s="1"/>
  <c r="E64" i="6" s="1"/>
  <c r="F64" i="6" s="1"/>
  <c r="G64" i="6" s="1"/>
  <c r="C63" i="6"/>
  <c r="D63" i="6" s="1"/>
  <c r="E63" i="6" s="1"/>
  <c r="F63" i="6" s="1"/>
  <c r="G63" i="6" s="1"/>
  <c r="C62" i="6"/>
  <c r="D62" i="6" s="1"/>
  <c r="E62" i="6" s="1"/>
  <c r="F62" i="6" s="1"/>
  <c r="G62" i="6" s="1"/>
  <c r="C61" i="6"/>
  <c r="D61" i="6" s="1"/>
  <c r="E61" i="6" s="1"/>
  <c r="F61" i="6" s="1"/>
  <c r="G61" i="6" s="1"/>
  <c r="C60" i="6"/>
  <c r="D60" i="6" s="1"/>
  <c r="E60" i="6" s="1"/>
  <c r="F60" i="6" s="1"/>
  <c r="G60" i="6" s="1"/>
  <c r="C59" i="6"/>
  <c r="D59" i="6" s="1"/>
  <c r="E59" i="6" s="1"/>
  <c r="F59" i="6" s="1"/>
  <c r="G59" i="6" s="1"/>
  <c r="C55" i="6"/>
  <c r="D55" i="6" s="1"/>
  <c r="E55" i="6" s="1"/>
  <c r="F55" i="6" s="1"/>
  <c r="G55" i="6" s="1"/>
  <c r="C58" i="6"/>
  <c r="D58" i="6" s="1"/>
  <c r="E58" i="6" s="1"/>
  <c r="F58" i="6" s="1"/>
  <c r="G58" i="6" s="1"/>
  <c r="C54" i="6"/>
  <c r="D54" i="6" s="1"/>
  <c r="E54" i="6" s="1"/>
  <c r="F54" i="6" s="1"/>
  <c r="G54" i="6" s="1"/>
  <c r="C52" i="6"/>
  <c r="D52" i="6" s="1"/>
  <c r="E52" i="6" s="1"/>
  <c r="F52" i="6" s="1"/>
  <c r="G52" i="6" s="1"/>
  <c r="C50" i="6"/>
  <c r="D50" i="6" s="1"/>
  <c r="E50" i="6" s="1"/>
  <c r="F50" i="6" s="1"/>
  <c r="G50" i="6" s="1"/>
  <c r="C48" i="6"/>
  <c r="D48" i="6" s="1"/>
  <c r="E48" i="6" s="1"/>
  <c r="F48" i="6" s="1"/>
  <c r="G48" i="6" s="1"/>
  <c r="C46" i="6"/>
  <c r="D46" i="6" s="1"/>
  <c r="E46" i="6" s="1"/>
  <c r="F46" i="6" s="1"/>
  <c r="G46" i="6" s="1"/>
  <c r="C44" i="6"/>
  <c r="D44" i="6" s="1"/>
  <c r="E44" i="6" s="1"/>
  <c r="F44" i="6" s="1"/>
  <c r="G44" i="6" s="1"/>
  <c r="C42" i="6"/>
  <c r="D42" i="6" s="1"/>
  <c r="E42" i="6" s="1"/>
  <c r="F42" i="6" s="1"/>
  <c r="G42" i="6" s="1"/>
  <c r="C40" i="6"/>
  <c r="D40" i="6" s="1"/>
  <c r="E40" i="6" s="1"/>
  <c r="F40" i="6" s="1"/>
  <c r="G40" i="6" s="1"/>
  <c r="C38" i="6"/>
  <c r="D38" i="6" s="1"/>
  <c r="E38" i="6" s="1"/>
  <c r="F38" i="6" s="1"/>
  <c r="G38" i="6" s="1"/>
  <c r="C36" i="6"/>
  <c r="D36" i="6" s="1"/>
  <c r="E36" i="6" s="1"/>
  <c r="F36" i="6" s="1"/>
  <c r="G36" i="6" s="1"/>
  <c r="C34" i="6"/>
  <c r="D34" i="6" s="1"/>
  <c r="E34" i="6" s="1"/>
  <c r="F34" i="6" s="1"/>
  <c r="G34" i="6" s="1"/>
  <c r="C56" i="6"/>
  <c r="D56" i="6" s="1"/>
  <c r="E56" i="6" s="1"/>
  <c r="F56" i="6" s="1"/>
  <c r="G56" i="6" s="1"/>
  <c r="C53" i="6"/>
  <c r="D53" i="6" s="1"/>
  <c r="E53" i="6" s="1"/>
  <c r="F53" i="6" s="1"/>
  <c r="G53" i="6" s="1"/>
  <c r="C49" i="6"/>
  <c r="D49" i="6" s="1"/>
  <c r="E49" i="6" s="1"/>
  <c r="F49" i="6" s="1"/>
  <c r="G49" i="6" s="1"/>
  <c r="C45" i="6"/>
  <c r="D45" i="6" s="1"/>
  <c r="E45" i="6" s="1"/>
  <c r="F45" i="6" s="1"/>
  <c r="G45" i="6" s="1"/>
  <c r="C41" i="6"/>
  <c r="D41" i="6" s="1"/>
  <c r="E41" i="6" s="1"/>
  <c r="F41" i="6" s="1"/>
  <c r="G41" i="6" s="1"/>
  <c r="C37" i="6"/>
  <c r="D37" i="6" s="1"/>
  <c r="E37" i="6" s="1"/>
  <c r="F37" i="6" s="1"/>
  <c r="G37" i="6" s="1"/>
  <c r="C32" i="6"/>
  <c r="D32" i="6" s="1"/>
  <c r="E32" i="6" s="1"/>
  <c r="F32" i="6" s="1"/>
  <c r="G32" i="6" s="1"/>
  <c r="C30" i="6"/>
  <c r="D30" i="6" s="1"/>
  <c r="E30" i="6" s="1"/>
  <c r="F30" i="6" s="1"/>
  <c r="G30" i="6" s="1"/>
  <c r="C28" i="6"/>
  <c r="D28" i="6" s="1"/>
  <c r="E28" i="6" s="1"/>
  <c r="F28" i="6" s="1"/>
  <c r="G28" i="6" s="1"/>
  <c r="C26" i="6"/>
  <c r="D26" i="6" s="1"/>
  <c r="E26" i="6" s="1"/>
  <c r="F26" i="6" s="1"/>
  <c r="G26" i="6" s="1"/>
  <c r="C24" i="6"/>
  <c r="D24" i="6" s="1"/>
  <c r="E24" i="6" s="1"/>
  <c r="F24" i="6" s="1"/>
  <c r="G24" i="6" s="1"/>
  <c r="C57" i="6"/>
  <c r="D57" i="6" s="1"/>
  <c r="E57" i="6" s="1"/>
  <c r="F57" i="6" s="1"/>
  <c r="G57" i="6" s="1"/>
  <c r="C47" i="6"/>
  <c r="D47" i="6" s="1"/>
  <c r="E47" i="6" s="1"/>
  <c r="F47" i="6" s="1"/>
  <c r="G47" i="6" s="1"/>
  <c r="C27" i="6"/>
  <c r="D27" i="6" s="1"/>
  <c r="E27" i="6" s="1"/>
  <c r="F27" i="6" s="1"/>
  <c r="G27" i="6" s="1"/>
  <c r="C22" i="6"/>
  <c r="D22" i="6" s="1"/>
  <c r="E22" i="6" s="1"/>
  <c r="F22" i="6" s="1"/>
  <c r="G22" i="6" s="1"/>
  <c r="C20" i="6"/>
  <c r="D20" i="6" s="1"/>
  <c r="E20" i="6" s="1"/>
  <c r="F20" i="6" s="1"/>
  <c r="G20" i="6" s="1"/>
  <c r="C18" i="6"/>
  <c r="D18" i="6" s="1"/>
  <c r="E18" i="6" s="1"/>
  <c r="F18" i="6" s="1"/>
  <c r="G18" i="6" s="1"/>
  <c r="C16" i="6"/>
  <c r="D16" i="6" s="1"/>
  <c r="E16" i="6" s="1"/>
  <c r="F16" i="6" s="1"/>
  <c r="G16" i="6" s="1"/>
  <c r="C14" i="6"/>
  <c r="D14" i="6" s="1"/>
  <c r="E14" i="6" s="1"/>
  <c r="F14" i="6" s="1"/>
  <c r="G14" i="6" s="1"/>
  <c r="C12" i="6"/>
  <c r="D12" i="6" s="1"/>
  <c r="E12" i="6" s="1"/>
  <c r="F12" i="6" s="1"/>
  <c r="G12" i="6" s="1"/>
  <c r="C9" i="6"/>
  <c r="D9" i="6" s="1"/>
  <c r="E9" i="6" s="1"/>
  <c r="F9" i="6" s="1"/>
  <c r="G9" i="6" s="1"/>
  <c r="C5" i="6"/>
  <c r="D5" i="6" s="1"/>
  <c r="E5" i="6" s="1"/>
  <c r="F5" i="6" s="1"/>
  <c r="G5" i="6" s="1"/>
  <c r="C43" i="6"/>
  <c r="D43" i="6" s="1"/>
  <c r="E43" i="6" s="1"/>
  <c r="F43" i="6" s="1"/>
  <c r="G43" i="6" s="1"/>
  <c r="C33" i="6"/>
  <c r="D33" i="6" s="1"/>
  <c r="E33" i="6" s="1"/>
  <c r="F33" i="6" s="1"/>
  <c r="G33" i="6" s="1"/>
  <c r="C25" i="6"/>
  <c r="D25" i="6" s="1"/>
  <c r="E25" i="6" s="1"/>
  <c r="F25" i="6" s="1"/>
  <c r="G25" i="6" s="1"/>
  <c r="C10" i="6"/>
  <c r="D10" i="6" s="1"/>
  <c r="E10" i="6" s="1"/>
  <c r="F10" i="6" s="1"/>
  <c r="G10" i="6" s="1"/>
  <c r="C6" i="6"/>
  <c r="D6" i="6" s="1"/>
  <c r="E6" i="6" s="1"/>
  <c r="F6" i="6" s="1"/>
  <c r="G6" i="6" s="1"/>
  <c r="C3" i="6"/>
  <c r="D3" i="6" s="1"/>
  <c r="E3" i="6" s="1"/>
  <c r="F3" i="6" s="1"/>
  <c r="G3" i="6" s="1"/>
  <c r="C51" i="6"/>
  <c r="D51" i="6" s="1"/>
  <c r="E51" i="6" s="1"/>
  <c r="F51" i="6" s="1"/>
  <c r="G51" i="6" s="1"/>
  <c r="C35" i="6"/>
  <c r="D35" i="6" s="1"/>
  <c r="E35" i="6" s="1"/>
  <c r="F35" i="6" s="1"/>
  <c r="G35" i="6" s="1"/>
  <c r="C29" i="6"/>
  <c r="D29" i="6" s="1"/>
  <c r="E29" i="6" s="1"/>
  <c r="F29" i="6" s="1"/>
  <c r="G29" i="6" s="1"/>
  <c r="C8" i="6"/>
  <c r="D8" i="6" s="1"/>
  <c r="E8" i="6" s="1"/>
  <c r="F8" i="6" s="1"/>
  <c r="G8" i="6" s="1"/>
  <c r="C4" i="6"/>
  <c r="D4" i="6" s="1"/>
  <c r="E4" i="6" s="1"/>
  <c r="F4" i="6" s="1"/>
  <c r="G4" i="6" s="1"/>
  <c r="C17" i="6"/>
  <c r="D17" i="6" s="1"/>
  <c r="E17" i="6" s="1"/>
  <c r="F17" i="6" s="1"/>
  <c r="G17" i="6" s="1"/>
  <c r="C39" i="6"/>
  <c r="D39" i="6" s="1"/>
  <c r="E39" i="6" s="1"/>
  <c r="F39" i="6" s="1"/>
  <c r="G39" i="6" s="1"/>
  <c r="C23" i="6"/>
  <c r="D23" i="6" s="1"/>
  <c r="E23" i="6" s="1"/>
  <c r="F23" i="6" s="1"/>
  <c r="G23" i="6" s="1"/>
  <c r="C15" i="6"/>
  <c r="D15" i="6" s="1"/>
  <c r="E15" i="6" s="1"/>
  <c r="F15" i="6" s="1"/>
  <c r="G15" i="6" s="1"/>
  <c r="C7" i="6"/>
  <c r="D7" i="6" s="1"/>
  <c r="E7" i="6" s="1"/>
  <c r="F7" i="6" s="1"/>
  <c r="G7" i="6" s="1"/>
  <c r="C31" i="6"/>
  <c r="D31" i="6" s="1"/>
  <c r="E31" i="6" s="1"/>
  <c r="F31" i="6" s="1"/>
  <c r="G31" i="6" s="1"/>
  <c r="C19" i="6"/>
  <c r="D19" i="6" s="1"/>
  <c r="E19" i="6" s="1"/>
  <c r="F19" i="6" s="1"/>
  <c r="G19" i="6" s="1"/>
  <c r="C11" i="6"/>
  <c r="D11" i="6" s="1"/>
  <c r="E11" i="6" s="1"/>
  <c r="F11" i="6" s="1"/>
  <c r="G11" i="6" s="1"/>
  <c r="C21" i="6"/>
  <c r="D21" i="6" s="1"/>
  <c r="E21" i="6" s="1"/>
  <c r="F21" i="6" s="1"/>
  <c r="G21" i="6" s="1"/>
  <c r="C13" i="6"/>
  <c r="D13" i="6" s="1"/>
  <c r="E13" i="6" s="1"/>
  <c r="F13" i="6" s="1"/>
  <c r="G13" i="6" s="1"/>
  <c r="C74" i="32"/>
  <c r="C70" i="32"/>
  <c r="C66" i="32"/>
  <c r="C62" i="32"/>
  <c r="C58" i="32"/>
  <c r="C54" i="32"/>
  <c r="C50" i="32"/>
  <c r="C46" i="32"/>
  <c r="D46" i="32" s="1"/>
  <c r="E46" i="32" s="1"/>
  <c r="F46" i="32" s="1"/>
  <c r="G46" i="32" s="1"/>
  <c r="C42" i="32"/>
  <c r="C38" i="32"/>
  <c r="C33" i="32"/>
  <c r="C29" i="32"/>
  <c r="C25" i="32"/>
  <c r="C21" i="32"/>
  <c r="C17" i="32"/>
  <c r="C13" i="32"/>
  <c r="D13" i="32" s="1"/>
  <c r="E13" i="32" s="1"/>
  <c r="F13" i="32" s="1"/>
  <c r="G13" i="32" s="1"/>
  <c r="C9" i="32"/>
  <c r="C5" i="32"/>
  <c r="C73" i="32"/>
  <c r="C69" i="32"/>
  <c r="C65" i="32"/>
  <c r="D65" i="32" s="1"/>
  <c r="E65" i="32" s="1"/>
  <c r="F65" i="32" s="1"/>
  <c r="G65" i="32" s="1"/>
  <c r="C61" i="32"/>
  <c r="C57" i="32"/>
  <c r="C53" i="32"/>
  <c r="D53" i="32" s="1"/>
  <c r="E53" i="32" s="1"/>
  <c r="F53" i="32" s="1"/>
  <c r="G53" i="32" s="1"/>
  <c r="C49" i="32"/>
  <c r="D49" i="32" s="1"/>
  <c r="E49" i="32" s="1"/>
  <c r="F49" i="32" s="1"/>
  <c r="G49" i="32" s="1"/>
  <c r="C45" i="32"/>
  <c r="C41" i="32"/>
  <c r="C37" i="32"/>
  <c r="C32" i="32"/>
  <c r="C28" i="32"/>
  <c r="C24" i="32"/>
  <c r="C20" i="32"/>
  <c r="D20" i="32" s="1"/>
  <c r="E20" i="32" s="1"/>
  <c r="F20" i="32" s="1"/>
  <c r="G20" i="32" s="1"/>
  <c r="C16" i="32"/>
  <c r="C12" i="32"/>
  <c r="C8" i="32"/>
  <c r="C4" i="32"/>
  <c r="C72" i="32"/>
  <c r="D72" i="32" s="1"/>
  <c r="E72" i="32" s="1"/>
  <c r="F72" i="32" s="1"/>
  <c r="G72" i="32" s="1"/>
  <c r="C68" i="32"/>
  <c r="C64" i="32"/>
  <c r="C60" i="32"/>
  <c r="D60" i="32" s="1"/>
  <c r="E60" i="32" s="1"/>
  <c r="F60" i="32" s="1"/>
  <c r="G60" i="32" s="1"/>
  <c r="C56" i="32"/>
  <c r="C52" i="32"/>
  <c r="C48" i="32"/>
  <c r="C44" i="32"/>
  <c r="C40" i="32"/>
  <c r="C36" i="32"/>
  <c r="C31" i="32"/>
  <c r="C27" i="32"/>
  <c r="D27" i="32" s="1"/>
  <c r="E27" i="32" s="1"/>
  <c r="F27" i="32" s="1"/>
  <c r="G27" i="32" s="1"/>
  <c r="C23" i="32"/>
  <c r="C19" i="32"/>
  <c r="C15" i="32"/>
  <c r="C11" i="32"/>
  <c r="C7" i="32"/>
  <c r="C3" i="32"/>
  <c r="C34" i="32"/>
  <c r="C71" i="32"/>
  <c r="D71" i="32" s="1"/>
  <c r="E71" i="32" s="1"/>
  <c r="F71" i="32" s="1"/>
  <c r="G71" i="32" s="1"/>
  <c r="C67" i="32"/>
  <c r="D67" i="32" s="1"/>
  <c r="E67" i="32" s="1"/>
  <c r="F67" i="32" s="1"/>
  <c r="G67" i="32" s="1"/>
  <c r="C63" i="32"/>
  <c r="C59" i="32"/>
  <c r="C55" i="32"/>
  <c r="C51" i="32"/>
  <c r="C47" i="32"/>
  <c r="C43" i="32"/>
  <c r="C39" i="32"/>
  <c r="D39" i="32" s="1"/>
  <c r="E39" i="32" s="1"/>
  <c r="F39" i="32" s="1"/>
  <c r="G39" i="32" s="1"/>
  <c r="C35" i="32"/>
  <c r="D35" i="32" s="1"/>
  <c r="E35" i="32" s="1"/>
  <c r="F35" i="32" s="1"/>
  <c r="G35" i="32" s="1"/>
  <c r="C30" i="32"/>
  <c r="C26" i="32"/>
  <c r="C22" i="32"/>
  <c r="C18" i="32"/>
  <c r="D18" i="32" s="1"/>
  <c r="E18" i="32" s="1"/>
  <c r="F18" i="32" s="1"/>
  <c r="G18" i="32" s="1"/>
  <c r="C14" i="32"/>
  <c r="C10" i="32"/>
  <c r="C6" i="32"/>
  <c r="C74" i="11"/>
  <c r="D74" i="11" s="1"/>
  <c r="E74" i="11" s="1"/>
  <c r="F74" i="11" s="1"/>
  <c r="G74" i="11" s="1"/>
  <c r="C72" i="11"/>
  <c r="D72" i="11" s="1"/>
  <c r="E72" i="11" s="1"/>
  <c r="F72" i="11" s="1"/>
  <c r="G72" i="11" s="1"/>
  <c r="C70" i="11"/>
  <c r="D70" i="11" s="1"/>
  <c r="E70" i="11" s="1"/>
  <c r="F70" i="11" s="1"/>
  <c r="G70" i="11" s="1"/>
  <c r="C68" i="11"/>
  <c r="D68" i="11" s="1"/>
  <c r="E68" i="11" s="1"/>
  <c r="F68" i="11" s="1"/>
  <c r="G68" i="11" s="1"/>
  <c r="C66" i="11"/>
  <c r="D66" i="11" s="1"/>
  <c r="E66" i="11" s="1"/>
  <c r="F66" i="11" s="1"/>
  <c r="G66" i="11" s="1"/>
  <c r="C73" i="11"/>
  <c r="D73" i="11" s="1"/>
  <c r="E73" i="11" s="1"/>
  <c r="F73" i="11" s="1"/>
  <c r="G73" i="11" s="1"/>
  <c r="C63" i="11"/>
  <c r="D63" i="11" s="1"/>
  <c r="E63" i="11" s="1"/>
  <c r="F63" i="11" s="1"/>
  <c r="G63" i="11" s="1"/>
  <c r="C59" i="11"/>
  <c r="D59" i="11" s="1"/>
  <c r="E59" i="11" s="1"/>
  <c r="F59" i="11" s="1"/>
  <c r="G59" i="11" s="1"/>
  <c r="C67" i="11"/>
  <c r="D67" i="11" s="1"/>
  <c r="E67" i="11" s="1"/>
  <c r="F67" i="11" s="1"/>
  <c r="G67" i="11" s="1"/>
  <c r="C64" i="11"/>
  <c r="D64" i="11" s="1"/>
  <c r="E64" i="11" s="1"/>
  <c r="F64" i="11" s="1"/>
  <c r="G64" i="11" s="1"/>
  <c r="C61" i="11"/>
  <c r="D61" i="11" s="1"/>
  <c r="E61" i="11" s="1"/>
  <c r="F61" i="11" s="1"/>
  <c r="G61" i="11" s="1"/>
  <c r="C57" i="11"/>
  <c r="D57" i="11" s="1"/>
  <c r="E57" i="11" s="1"/>
  <c r="F57" i="11" s="1"/>
  <c r="G57" i="11" s="1"/>
  <c r="C71" i="11"/>
  <c r="D71" i="11" s="1"/>
  <c r="E71" i="11" s="1"/>
  <c r="F71" i="11" s="1"/>
  <c r="G71" i="11" s="1"/>
  <c r="C54" i="11"/>
  <c r="D54" i="11" s="1"/>
  <c r="E54" i="11" s="1"/>
  <c r="F54" i="11" s="1"/>
  <c r="G54" i="11" s="1"/>
  <c r="C69" i="11"/>
  <c r="D69" i="11" s="1"/>
  <c r="E69" i="11" s="1"/>
  <c r="F69" i="11" s="1"/>
  <c r="G69" i="11" s="1"/>
  <c r="C65" i="11"/>
  <c r="D65" i="11" s="1"/>
  <c r="E65" i="11" s="1"/>
  <c r="F65" i="11" s="1"/>
  <c r="G65" i="11" s="1"/>
  <c r="C60" i="11"/>
  <c r="D60" i="11" s="1"/>
  <c r="E60" i="11" s="1"/>
  <c r="F60" i="11" s="1"/>
  <c r="G60" i="11" s="1"/>
  <c r="C55" i="11"/>
  <c r="D55" i="11" s="1"/>
  <c r="E55" i="11" s="1"/>
  <c r="F55" i="11" s="1"/>
  <c r="G55" i="11" s="1"/>
  <c r="C58" i="11"/>
  <c r="D58" i="11" s="1"/>
  <c r="E58" i="11" s="1"/>
  <c r="F58" i="11" s="1"/>
  <c r="G58" i="11" s="1"/>
  <c r="C52" i="11"/>
  <c r="D52" i="11" s="1"/>
  <c r="E52" i="11" s="1"/>
  <c r="F52" i="11" s="1"/>
  <c r="G52" i="11" s="1"/>
  <c r="C51" i="11"/>
  <c r="D51" i="11" s="1"/>
  <c r="E51" i="11" s="1"/>
  <c r="F51" i="11" s="1"/>
  <c r="G51" i="11" s="1"/>
  <c r="C50" i="11"/>
  <c r="D50" i="11" s="1"/>
  <c r="E50" i="11" s="1"/>
  <c r="F50" i="11" s="1"/>
  <c r="G50" i="11" s="1"/>
  <c r="C49" i="11"/>
  <c r="D49" i="11" s="1"/>
  <c r="E49" i="11" s="1"/>
  <c r="F49" i="11" s="1"/>
  <c r="G49" i="11" s="1"/>
  <c r="C48" i="11"/>
  <c r="D48" i="11" s="1"/>
  <c r="E48" i="11" s="1"/>
  <c r="F48" i="11" s="1"/>
  <c r="G48" i="11" s="1"/>
  <c r="C47" i="11"/>
  <c r="D47" i="11" s="1"/>
  <c r="E47" i="11" s="1"/>
  <c r="F47" i="11" s="1"/>
  <c r="G47" i="11" s="1"/>
  <c r="C46" i="11"/>
  <c r="D46" i="11" s="1"/>
  <c r="E46" i="11" s="1"/>
  <c r="F46" i="11" s="1"/>
  <c r="G46" i="11" s="1"/>
  <c r="C45" i="11"/>
  <c r="D45" i="11" s="1"/>
  <c r="E45" i="11" s="1"/>
  <c r="F45" i="11" s="1"/>
  <c r="G45" i="11" s="1"/>
  <c r="C44" i="11"/>
  <c r="D44" i="11" s="1"/>
  <c r="E44" i="11" s="1"/>
  <c r="F44" i="11" s="1"/>
  <c r="G44" i="11" s="1"/>
  <c r="C43" i="11"/>
  <c r="D43" i="11" s="1"/>
  <c r="E43" i="11" s="1"/>
  <c r="F43" i="11" s="1"/>
  <c r="G43" i="11" s="1"/>
  <c r="C42" i="11"/>
  <c r="D42" i="11" s="1"/>
  <c r="E42" i="11" s="1"/>
  <c r="F42" i="11" s="1"/>
  <c r="G42" i="11" s="1"/>
  <c r="C41" i="11"/>
  <c r="D41" i="11" s="1"/>
  <c r="E41" i="11" s="1"/>
  <c r="F41" i="11" s="1"/>
  <c r="G41" i="11" s="1"/>
  <c r="C40" i="11"/>
  <c r="D40" i="11" s="1"/>
  <c r="E40" i="11" s="1"/>
  <c r="F40" i="11" s="1"/>
  <c r="G40" i="11" s="1"/>
  <c r="C39" i="11"/>
  <c r="D39" i="11" s="1"/>
  <c r="E39" i="11" s="1"/>
  <c r="F39" i="11" s="1"/>
  <c r="G39" i="11" s="1"/>
  <c r="C38" i="11"/>
  <c r="D38" i="11" s="1"/>
  <c r="E38" i="11" s="1"/>
  <c r="F38" i="11" s="1"/>
  <c r="G38" i="11" s="1"/>
  <c r="C37" i="11"/>
  <c r="D37" i="11" s="1"/>
  <c r="E37" i="11" s="1"/>
  <c r="F37" i="11" s="1"/>
  <c r="G37" i="11" s="1"/>
  <c r="C56" i="11"/>
  <c r="D56" i="11" s="1"/>
  <c r="E56" i="11" s="1"/>
  <c r="F56" i="11" s="1"/>
  <c r="G56" i="11" s="1"/>
  <c r="C36" i="11"/>
  <c r="D36" i="11" s="1"/>
  <c r="E36" i="11" s="1"/>
  <c r="F36" i="11" s="1"/>
  <c r="G36" i="11" s="1"/>
  <c r="C33" i="11"/>
  <c r="D33" i="11" s="1"/>
  <c r="E33" i="11" s="1"/>
  <c r="F33" i="11" s="1"/>
  <c r="G33" i="11" s="1"/>
  <c r="C32" i="11"/>
  <c r="D32" i="11" s="1"/>
  <c r="E32" i="11" s="1"/>
  <c r="F32" i="11" s="1"/>
  <c r="G32" i="11" s="1"/>
  <c r="C31" i="11"/>
  <c r="D31" i="11" s="1"/>
  <c r="E31" i="11" s="1"/>
  <c r="F31" i="11" s="1"/>
  <c r="G31" i="11" s="1"/>
  <c r="C30" i="11"/>
  <c r="D30" i="11" s="1"/>
  <c r="E30" i="11" s="1"/>
  <c r="F30" i="11" s="1"/>
  <c r="G30" i="11" s="1"/>
  <c r="C29" i="11"/>
  <c r="D29" i="11" s="1"/>
  <c r="E29" i="11" s="1"/>
  <c r="F29" i="11" s="1"/>
  <c r="G29" i="11" s="1"/>
  <c r="C28" i="11"/>
  <c r="D28" i="11" s="1"/>
  <c r="E28" i="11" s="1"/>
  <c r="F28" i="11" s="1"/>
  <c r="G28" i="11" s="1"/>
  <c r="C27" i="11"/>
  <c r="D27" i="11" s="1"/>
  <c r="E27" i="11" s="1"/>
  <c r="F27" i="11" s="1"/>
  <c r="G27" i="11" s="1"/>
  <c r="C26" i="11"/>
  <c r="D26" i="11" s="1"/>
  <c r="E26" i="11" s="1"/>
  <c r="F26" i="11" s="1"/>
  <c r="G26" i="11" s="1"/>
  <c r="C25" i="11"/>
  <c r="D25" i="11" s="1"/>
  <c r="E25" i="11" s="1"/>
  <c r="F25" i="11" s="1"/>
  <c r="G25" i="11" s="1"/>
  <c r="C24" i="11"/>
  <c r="D24" i="11" s="1"/>
  <c r="E24" i="11" s="1"/>
  <c r="F24" i="11" s="1"/>
  <c r="G24" i="11" s="1"/>
  <c r="C53" i="11"/>
  <c r="D53" i="11" s="1"/>
  <c r="E53" i="11" s="1"/>
  <c r="F53" i="11" s="1"/>
  <c r="G53" i="11" s="1"/>
  <c r="C62" i="11"/>
  <c r="D62" i="11" s="1"/>
  <c r="E62" i="11" s="1"/>
  <c r="F62" i="11" s="1"/>
  <c r="G62" i="11" s="1"/>
  <c r="C34" i="11"/>
  <c r="D34" i="11" s="1"/>
  <c r="E34" i="11" s="1"/>
  <c r="F34" i="11" s="1"/>
  <c r="G34" i="11" s="1"/>
  <c r="C21" i="11"/>
  <c r="D21" i="11" s="1"/>
  <c r="E21" i="11" s="1"/>
  <c r="F21" i="11" s="1"/>
  <c r="G21" i="11" s="1"/>
  <c r="C17" i="11"/>
  <c r="D17" i="11" s="1"/>
  <c r="E17" i="11" s="1"/>
  <c r="F17" i="11" s="1"/>
  <c r="G17" i="11" s="1"/>
  <c r="C13" i="11"/>
  <c r="D13" i="11" s="1"/>
  <c r="E13" i="11" s="1"/>
  <c r="F13" i="11" s="1"/>
  <c r="G13" i="11" s="1"/>
  <c r="C10" i="11"/>
  <c r="D10" i="11" s="1"/>
  <c r="E10" i="11" s="1"/>
  <c r="F10" i="11" s="1"/>
  <c r="G10" i="11" s="1"/>
  <c r="C9" i="11"/>
  <c r="D9" i="11" s="1"/>
  <c r="E9" i="11" s="1"/>
  <c r="F9" i="11" s="1"/>
  <c r="G9" i="11" s="1"/>
  <c r="C8" i="11"/>
  <c r="D8" i="11" s="1"/>
  <c r="E8" i="11" s="1"/>
  <c r="F8" i="11" s="1"/>
  <c r="G8" i="11" s="1"/>
  <c r="C7" i="11"/>
  <c r="D7" i="11" s="1"/>
  <c r="E7" i="11" s="1"/>
  <c r="F7" i="11" s="1"/>
  <c r="G7" i="11" s="1"/>
  <c r="C6" i="11"/>
  <c r="D6" i="11" s="1"/>
  <c r="E6" i="11" s="1"/>
  <c r="F6" i="11" s="1"/>
  <c r="G6" i="11" s="1"/>
  <c r="C5" i="11"/>
  <c r="D5" i="11" s="1"/>
  <c r="E5" i="11" s="1"/>
  <c r="F5" i="11" s="1"/>
  <c r="G5" i="11" s="1"/>
  <c r="C4" i="11"/>
  <c r="D4" i="11" s="1"/>
  <c r="E4" i="11" s="1"/>
  <c r="F4" i="11" s="1"/>
  <c r="G4" i="11" s="1"/>
  <c r="C3" i="11"/>
  <c r="D3" i="11" s="1"/>
  <c r="E3" i="11" s="1"/>
  <c r="F3" i="11" s="1"/>
  <c r="G3" i="11" s="1"/>
  <c r="C35" i="11"/>
  <c r="D35" i="11" s="1"/>
  <c r="E35" i="11" s="1"/>
  <c r="F35" i="11" s="1"/>
  <c r="G35" i="11" s="1"/>
  <c r="C22" i="11"/>
  <c r="D22" i="11" s="1"/>
  <c r="E22" i="11" s="1"/>
  <c r="F22" i="11" s="1"/>
  <c r="G22" i="11" s="1"/>
  <c r="C18" i="11"/>
  <c r="D18" i="11" s="1"/>
  <c r="E18" i="11" s="1"/>
  <c r="F18" i="11" s="1"/>
  <c r="G18" i="11" s="1"/>
  <c r="C14" i="11"/>
  <c r="D14" i="11" s="1"/>
  <c r="E14" i="11" s="1"/>
  <c r="F14" i="11" s="1"/>
  <c r="G14" i="11" s="1"/>
  <c r="C23" i="11"/>
  <c r="D23" i="11" s="1"/>
  <c r="E23" i="11" s="1"/>
  <c r="F23" i="11" s="1"/>
  <c r="G23" i="11" s="1"/>
  <c r="C19" i="11"/>
  <c r="D19" i="11" s="1"/>
  <c r="E19" i="11" s="1"/>
  <c r="F19" i="11" s="1"/>
  <c r="G19" i="11" s="1"/>
  <c r="C15" i="11"/>
  <c r="D15" i="11" s="1"/>
  <c r="E15" i="11" s="1"/>
  <c r="F15" i="11" s="1"/>
  <c r="G15" i="11" s="1"/>
  <c r="C11" i="11"/>
  <c r="D11" i="11" s="1"/>
  <c r="E11" i="11" s="1"/>
  <c r="F11" i="11" s="1"/>
  <c r="G11" i="11" s="1"/>
  <c r="C12" i="11"/>
  <c r="D12" i="11" s="1"/>
  <c r="E12" i="11" s="1"/>
  <c r="F12" i="11" s="1"/>
  <c r="G12" i="11" s="1"/>
  <c r="C16" i="11"/>
  <c r="D16" i="11" s="1"/>
  <c r="E16" i="11" s="1"/>
  <c r="F16" i="11" s="1"/>
  <c r="G16" i="11" s="1"/>
  <c r="C20" i="11"/>
  <c r="D20" i="11" s="1"/>
  <c r="E20" i="11" s="1"/>
  <c r="F20" i="11" s="1"/>
  <c r="G20" i="11" s="1"/>
  <c r="C74" i="18"/>
  <c r="D74" i="18" s="1"/>
  <c r="E74" i="18" s="1"/>
  <c r="F74" i="18" s="1"/>
  <c r="G74" i="18" s="1"/>
  <c r="C73" i="18"/>
  <c r="D73" i="18" s="1"/>
  <c r="E73" i="18" s="1"/>
  <c r="F73" i="18" s="1"/>
  <c r="G73" i="18" s="1"/>
  <c r="C72" i="18"/>
  <c r="D72" i="18" s="1"/>
  <c r="E72" i="18" s="1"/>
  <c r="F72" i="18" s="1"/>
  <c r="G72" i="18" s="1"/>
  <c r="C71" i="18"/>
  <c r="D71" i="18" s="1"/>
  <c r="E71" i="18" s="1"/>
  <c r="F71" i="18" s="1"/>
  <c r="G71" i="18" s="1"/>
  <c r="C70" i="18"/>
  <c r="D70" i="18" s="1"/>
  <c r="E70" i="18" s="1"/>
  <c r="F70" i="18" s="1"/>
  <c r="G70" i="18" s="1"/>
  <c r="C69" i="18"/>
  <c r="D69" i="18" s="1"/>
  <c r="E69" i="18" s="1"/>
  <c r="F69" i="18" s="1"/>
  <c r="G69" i="18" s="1"/>
  <c r="C68" i="18"/>
  <c r="D68" i="18" s="1"/>
  <c r="E68" i="18" s="1"/>
  <c r="F68" i="18" s="1"/>
  <c r="G68" i="18" s="1"/>
  <c r="C67" i="18"/>
  <c r="D67" i="18" s="1"/>
  <c r="E67" i="18" s="1"/>
  <c r="F67" i="18" s="1"/>
  <c r="G67" i="18" s="1"/>
  <c r="C66" i="18"/>
  <c r="D66" i="18" s="1"/>
  <c r="E66" i="18" s="1"/>
  <c r="F66" i="18" s="1"/>
  <c r="G66" i="18" s="1"/>
  <c r="C65" i="18"/>
  <c r="D65" i="18" s="1"/>
  <c r="E65" i="18" s="1"/>
  <c r="F65" i="18" s="1"/>
  <c r="G65" i="18" s="1"/>
  <c r="C61" i="18"/>
  <c r="D61" i="18" s="1"/>
  <c r="E61" i="18" s="1"/>
  <c r="F61" i="18" s="1"/>
  <c r="G61" i="18" s="1"/>
  <c r="C63" i="18"/>
  <c r="D63" i="18" s="1"/>
  <c r="E63" i="18" s="1"/>
  <c r="F63" i="18" s="1"/>
  <c r="G63" i="18" s="1"/>
  <c r="C64" i="18"/>
  <c r="D64" i="18" s="1"/>
  <c r="E64" i="18" s="1"/>
  <c r="F64" i="18" s="1"/>
  <c r="G64" i="18" s="1"/>
  <c r="C62" i="18"/>
  <c r="D62" i="18" s="1"/>
  <c r="E62" i="18" s="1"/>
  <c r="F62" i="18" s="1"/>
  <c r="G62" i="18" s="1"/>
  <c r="C60" i="18"/>
  <c r="D60" i="18" s="1"/>
  <c r="E60" i="18" s="1"/>
  <c r="F60" i="18" s="1"/>
  <c r="G60" i="18" s="1"/>
  <c r="C59" i="18"/>
  <c r="D59" i="18" s="1"/>
  <c r="E59" i="18" s="1"/>
  <c r="F59" i="18" s="1"/>
  <c r="G59" i="18" s="1"/>
  <c r="C58" i="18"/>
  <c r="D58" i="18" s="1"/>
  <c r="E58" i="18" s="1"/>
  <c r="F58" i="18" s="1"/>
  <c r="G58" i="18" s="1"/>
  <c r="C57" i="18"/>
  <c r="D57" i="18" s="1"/>
  <c r="E57" i="18" s="1"/>
  <c r="F57" i="18" s="1"/>
  <c r="G57" i="18" s="1"/>
  <c r="C56" i="18"/>
  <c r="D56" i="18" s="1"/>
  <c r="E56" i="18" s="1"/>
  <c r="F56" i="18" s="1"/>
  <c r="G56" i="18" s="1"/>
  <c r="C55" i="18"/>
  <c r="D55" i="18" s="1"/>
  <c r="E55" i="18" s="1"/>
  <c r="F55" i="18" s="1"/>
  <c r="G55" i="18" s="1"/>
  <c r="C54" i="18"/>
  <c r="D54" i="18" s="1"/>
  <c r="E54" i="18" s="1"/>
  <c r="F54" i="18" s="1"/>
  <c r="G54" i="18" s="1"/>
  <c r="C53" i="18"/>
  <c r="D53" i="18" s="1"/>
  <c r="E53" i="18" s="1"/>
  <c r="F53" i="18" s="1"/>
  <c r="G53" i="18" s="1"/>
  <c r="C52" i="18"/>
  <c r="D52" i="18" s="1"/>
  <c r="E52" i="18" s="1"/>
  <c r="F52" i="18" s="1"/>
  <c r="G52" i="18" s="1"/>
  <c r="C51" i="18"/>
  <c r="D51" i="18" s="1"/>
  <c r="E51" i="18" s="1"/>
  <c r="F51" i="18" s="1"/>
  <c r="G51" i="18" s="1"/>
  <c r="C50" i="18"/>
  <c r="D50" i="18" s="1"/>
  <c r="E50" i="18" s="1"/>
  <c r="F50" i="18" s="1"/>
  <c r="G50" i="18" s="1"/>
  <c r="C49" i="18"/>
  <c r="D49" i="18" s="1"/>
  <c r="E49" i="18" s="1"/>
  <c r="F49" i="18" s="1"/>
  <c r="G49" i="18" s="1"/>
  <c r="C48" i="18"/>
  <c r="D48" i="18" s="1"/>
  <c r="E48" i="18" s="1"/>
  <c r="F48" i="18" s="1"/>
  <c r="G48" i="18" s="1"/>
  <c r="C47" i="18"/>
  <c r="D47" i="18" s="1"/>
  <c r="E47" i="18" s="1"/>
  <c r="F47" i="18" s="1"/>
  <c r="G47" i="18" s="1"/>
  <c r="C46" i="18"/>
  <c r="D46" i="18" s="1"/>
  <c r="E46" i="18" s="1"/>
  <c r="F46" i="18" s="1"/>
  <c r="G46" i="18" s="1"/>
  <c r="C45" i="18"/>
  <c r="D45" i="18" s="1"/>
  <c r="E45" i="18" s="1"/>
  <c r="F45" i="18" s="1"/>
  <c r="G45" i="18" s="1"/>
  <c r="C44" i="18"/>
  <c r="D44" i="18" s="1"/>
  <c r="E44" i="18" s="1"/>
  <c r="F44" i="18" s="1"/>
  <c r="G44" i="18" s="1"/>
  <c r="C43" i="18"/>
  <c r="D43" i="18" s="1"/>
  <c r="E43" i="18" s="1"/>
  <c r="F43" i="18" s="1"/>
  <c r="G43" i="18" s="1"/>
  <c r="C42" i="18"/>
  <c r="D42" i="18" s="1"/>
  <c r="E42" i="18" s="1"/>
  <c r="F42" i="18" s="1"/>
  <c r="G42" i="18" s="1"/>
  <c r="C41" i="18"/>
  <c r="D41" i="18" s="1"/>
  <c r="E41" i="18" s="1"/>
  <c r="F41" i="18" s="1"/>
  <c r="G41" i="18" s="1"/>
  <c r="C40" i="18"/>
  <c r="D40" i="18" s="1"/>
  <c r="E40" i="18" s="1"/>
  <c r="F40" i="18" s="1"/>
  <c r="G40" i="18" s="1"/>
  <c r="C39" i="18"/>
  <c r="D39" i="18" s="1"/>
  <c r="E39" i="18" s="1"/>
  <c r="F39" i="18" s="1"/>
  <c r="G39" i="18" s="1"/>
  <c r="C38" i="18"/>
  <c r="D38" i="18" s="1"/>
  <c r="E38" i="18" s="1"/>
  <c r="F38" i="18" s="1"/>
  <c r="G38" i="18" s="1"/>
  <c r="C37" i="18"/>
  <c r="D37" i="18" s="1"/>
  <c r="E37" i="18" s="1"/>
  <c r="F37" i="18" s="1"/>
  <c r="G37" i="18" s="1"/>
  <c r="C36" i="18"/>
  <c r="D36" i="18" s="1"/>
  <c r="E36" i="18" s="1"/>
  <c r="F36" i="18" s="1"/>
  <c r="G36" i="18" s="1"/>
  <c r="C35" i="18"/>
  <c r="D35" i="18" s="1"/>
  <c r="E35" i="18" s="1"/>
  <c r="F35" i="18" s="1"/>
  <c r="G35" i="18" s="1"/>
  <c r="C34" i="18"/>
  <c r="D34" i="18" s="1"/>
  <c r="E34" i="18" s="1"/>
  <c r="F34" i="18" s="1"/>
  <c r="G34" i="18" s="1"/>
  <c r="C33" i="18"/>
  <c r="D33" i="18" s="1"/>
  <c r="E33" i="18" s="1"/>
  <c r="F33" i="18" s="1"/>
  <c r="G33" i="18" s="1"/>
  <c r="C32" i="18"/>
  <c r="D32" i="18" s="1"/>
  <c r="E32" i="18" s="1"/>
  <c r="F32" i="18" s="1"/>
  <c r="G32" i="18" s="1"/>
  <c r="C31" i="18"/>
  <c r="D31" i="18" s="1"/>
  <c r="E31" i="18" s="1"/>
  <c r="F31" i="18" s="1"/>
  <c r="G31" i="18" s="1"/>
  <c r="C30" i="18"/>
  <c r="D30" i="18" s="1"/>
  <c r="E30" i="18" s="1"/>
  <c r="F30" i="18" s="1"/>
  <c r="G30" i="18" s="1"/>
  <c r="C29" i="18"/>
  <c r="D29" i="18" s="1"/>
  <c r="E29" i="18" s="1"/>
  <c r="F29" i="18" s="1"/>
  <c r="G29" i="18" s="1"/>
  <c r="C28" i="18"/>
  <c r="D28" i="18" s="1"/>
  <c r="E28" i="18" s="1"/>
  <c r="F28" i="18" s="1"/>
  <c r="G28" i="18" s="1"/>
  <c r="C27" i="18"/>
  <c r="D27" i="18" s="1"/>
  <c r="E27" i="18" s="1"/>
  <c r="F27" i="18" s="1"/>
  <c r="G27" i="18" s="1"/>
  <c r="C26" i="18"/>
  <c r="D26" i="18" s="1"/>
  <c r="E26" i="18" s="1"/>
  <c r="F26" i="18" s="1"/>
  <c r="G26" i="18" s="1"/>
  <c r="C25" i="18"/>
  <c r="D25" i="18" s="1"/>
  <c r="E25" i="18" s="1"/>
  <c r="F25" i="18" s="1"/>
  <c r="G25" i="18" s="1"/>
  <c r="C24" i="18"/>
  <c r="D24" i="18" s="1"/>
  <c r="E24" i="18" s="1"/>
  <c r="F24" i="18" s="1"/>
  <c r="G24" i="18" s="1"/>
  <c r="C23" i="18"/>
  <c r="D23" i="18" s="1"/>
  <c r="E23" i="18" s="1"/>
  <c r="F23" i="18" s="1"/>
  <c r="G23" i="18" s="1"/>
  <c r="C22" i="18"/>
  <c r="D22" i="18" s="1"/>
  <c r="E22" i="18" s="1"/>
  <c r="F22" i="18" s="1"/>
  <c r="G22" i="18" s="1"/>
  <c r="C21" i="18"/>
  <c r="D21" i="18" s="1"/>
  <c r="E21" i="18" s="1"/>
  <c r="F21" i="18" s="1"/>
  <c r="G21" i="18" s="1"/>
  <c r="C20" i="18"/>
  <c r="D20" i="18" s="1"/>
  <c r="E20" i="18" s="1"/>
  <c r="F20" i="18" s="1"/>
  <c r="G20" i="18" s="1"/>
  <c r="C19" i="18"/>
  <c r="D19" i="18" s="1"/>
  <c r="E19" i="18" s="1"/>
  <c r="F19" i="18" s="1"/>
  <c r="G19" i="18" s="1"/>
  <c r="C18" i="18"/>
  <c r="D18" i="18" s="1"/>
  <c r="E18" i="18" s="1"/>
  <c r="F18" i="18" s="1"/>
  <c r="G18" i="18" s="1"/>
  <c r="C17" i="18"/>
  <c r="D17" i="18" s="1"/>
  <c r="E17" i="18" s="1"/>
  <c r="F17" i="18" s="1"/>
  <c r="G17" i="18" s="1"/>
  <c r="C16" i="18"/>
  <c r="D16" i="18" s="1"/>
  <c r="E16" i="18" s="1"/>
  <c r="F16" i="18" s="1"/>
  <c r="G16" i="18" s="1"/>
  <c r="C15" i="18"/>
  <c r="D15" i="18" s="1"/>
  <c r="E15" i="18" s="1"/>
  <c r="F15" i="18" s="1"/>
  <c r="G15" i="18" s="1"/>
  <c r="C14" i="18"/>
  <c r="D14" i="18" s="1"/>
  <c r="E14" i="18" s="1"/>
  <c r="F14" i="18" s="1"/>
  <c r="G14" i="18" s="1"/>
  <c r="C13" i="18"/>
  <c r="D13" i="18" s="1"/>
  <c r="E13" i="18" s="1"/>
  <c r="F13" i="18" s="1"/>
  <c r="G13" i="18" s="1"/>
  <c r="C12" i="18"/>
  <c r="D12" i="18" s="1"/>
  <c r="E12" i="18" s="1"/>
  <c r="F12" i="18" s="1"/>
  <c r="G12" i="18" s="1"/>
  <c r="C11" i="18"/>
  <c r="D11" i="18" s="1"/>
  <c r="E11" i="18" s="1"/>
  <c r="F11" i="18" s="1"/>
  <c r="G11" i="18" s="1"/>
  <c r="C10" i="18"/>
  <c r="D10" i="18" s="1"/>
  <c r="E10" i="18" s="1"/>
  <c r="F10" i="18" s="1"/>
  <c r="G10" i="18" s="1"/>
  <c r="C9" i="18"/>
  <c r="D9" i="18" s="1"/>
  <c r="E9" i="18" s="1"/>
  <c r="F9" i="18" s="1"/>
  <c r="G9" i="18" s="1"/>
  <c r="C8" i="18"/>
  <c r="D8" i="18" s="1"/>
  <c r="E8" i="18" s="1"/>
  <c r="F8" i="18" s="1"/>
  <c r="G8" i="18" s="1"/>
  <c r="C7" i="18"/>
  <c r="D7" i="18" s="1"/>
  <c r="E7" i="18" s="1"/>
  <c r="F7" i="18" s="1"/>
  <c r="G7" i="18" s="1"/>
  <c r="C6" i="18"/>
  <c r="D6" i="18" s="1"/>
  <c r="E6" i="18" s="1"/>
  <c r="F6" i="18" s="1"/>
  <c r="G6" i="18" s="1"/>
  <c r="C5" i="18"/>
  <c r="D5" i="18" s="1"/>
  <c r="E5" i="18" s="1"/>
  <c r="F5" i="18" s="1"/>
  <c r="G5" i="18" s="1"/>
  <c r="C4" i="18"/>
  <c r="D4" i="18" s="1"/>
  <c r="E4" i="18" s="1"/>
  <c r="F4" i="18" s="1"/>
  <c r="G4" i="18" s="1"/>
  <c r="C3" i="18"/>
  <c r="D3" i="18" s="1"/>
  <c r="E3" i="18" s="1"/>
  <c r="F3" i="18" s="1"/>
  <c r="G3" i="18" s="1"/>
  <c r="C74" i="12"/>
  <c r="D74" i="12" s="1"/>
  <c r="E74" i="12" s="1"/>
  <c r="F74" i="12" s="1"/>
  <c r="G74" i="12" s="1"/>
  <c r="C73" i="12"/>
  <c r="D73" i="12" s="1"/>
  <c r="E73" i="12" s="1"/>
  <c r="F73" i="12" s="1"/>
  <c r="G73" i="12" s="1"/>
  <c r="C72" i="12"/>
  <c r="D72" i="12" s="1"/>
  <c r="E72" i="12" s="1"/>
  <c r="F72" i="12" s="1"/>
  <c r="G72" i="12" s="1"/>
  <c r="C71" i="12"/>
  <c r="D71" i="12" s="1"/>
  <c r="E71" i="12" s="1"/>
  <c r="F71" i="12" s="1"/>
  <c r="G71" i="12" s="1"/>
  <c r="C70" i="12"/>
  <c r="D70" i="12" s="1"/>
  <c r="E70" i="12" s="1"/>
  <c r="F70" i="12" s="1"/>
  <c r="G70" i="12" s="1"/>
  <c r="C69" i="12"/>
  <c r="D69" i="12" s="1"/>
  <c r="E69" i="12" s="1"/>
  <c r="F69" i="12" s="1"/>
  <c r="G69" i="12" s="1"/>
  <c r="C68" i="12"/>
  <c r="D68" i="12" s="1"/>
  <c r="E68" i="12" s="1"/>
  <c r="F68" i="12" s="1"/>
  <c r="G68" i="12" s="1"/>
  <c r="C67" i="12"/>
  <c r="D67" i="12" s="1"/>
  <c r="E67" i="12" s="1"/>
  <c r="F67" i="12" s="1"/>
  <c r="G67" i="12" s="1"/>
  <c r="C66" i="12"/>
  <c r="D66" i="12" s="1"/>
  <c r="E66" i="12" s="1"/>
  <c r="F66" i="12" s="1"/>
  <c r="G66" i="12" s="1"/>
  <c r="C65" i="12"/>
  <c r="D65" i="12" s="1"/>
  <c r="E65" i="12" s="1"/>
  <c r="F65" i="12" s="1"/>
  <c r="G65" i="12" s="1"/>
  <c r="C64" i="12"/>
  <c r="D64" i="12" s="1"/>
  <c r="E64" i="12" s="1"/>
  <c r="F64" i="12" s="1"/>
  <c r="G64" i="12" s="1"/>
  <c r="C63" i="12"/>
  <c r="D63" i="12" s="1"/>
  <c r="E63" i="12" s="1"/>
  <c r="F63" i="12" s="1"/>
  <c r="G63" i="12" s="1"/>
  <c r="C62" i="12"/>
  <c r="D62" i="12" s="1"/>
  <c r="E62" i="12" s="1"/>
  <c r="F62" i="12" s="1"/>
  <c r="G62" i="12" s="1"/>
  <c r="C61" i="12"/>
  <c r="D61" i="12" s="1"/>
  <c r="E61" i="12" s="1"/>
  <c r="F61" i="12" s="1"/>
  <c r="G61" i="12" s="1"/>
  <c r="C60" i="12"/>
  <c r="D60" i="12" s="1"/>
  <c r="E60" i="12" s="1"/>
  <c r="F60" i="12" s="1"/>
  <c r="G60" i="12" s="1"/>
  <c r="C59" i="12"/>
  <c r="D59" i="12" s="1"/>
  <c r="E59" i="12" s="1"/>
  <c r="F59" i="12" s="1"/>
  <c r="G59" i="12" s="1"/>
  <c r="C58" i="12"/>
  <c r="D58" i="12" s="1"/>
  <c r="E58" i="12" s="1"/>
  <c r="F58" i="12" s="1"/>
  <c r="G58" i="12" s="1"/>
  <c r="C55" i="12"/>
  <c r="D55" i="12" s="1"/>
  <c r="E55" i="12" s="1"/>
  <c r="F55" i="12" s="1"/>
  <c r="G55" i="12" s="1"/>
  <c r="C53" i="12"/>
  <c r="D53" i="12" s="1"/>
  <c r="E53" i="12" s="1"/>
  <c r="F53" i="12" s="1"/>
  <c r="G53" i="12" s="1"/>
  <c r="C51" i="12"/>
  <c r="D51" i="12" s="1"/>
  <c r="E51" i="12" s="1"/>
  <c r="F51" i="12" s="1"/>
  <c r="G51" i="12" s="1"/>
  <c r="C49" i="12"/>
  <c r="D49" i="12" s="1"/>
  <c r="E49" i="12" s="1"/>
  <c r="F49" i="12" s="1"/>
  <c r="G49" i="12" s="1"/>
  <c r="C47" i="12"/>
  <c r="D47" i="12" s="1"/>
  <c r="E47" i="12" s="1"/>
  <c r="F47" i="12" s="1"/>
  <c r="G47" i="12" s="1"/>
  <c r="C57" i="12"/>
  <c r="D57" i="12" s="1"/>
  <c r="E57" i="12" s="1"/>
  <c r="F57" i="12" s="1"/>
  <c r="G57" i="12" s="1"/>
  <c r="C46" i="12"/>
  <c r="D46" i="12" s="1"/>
  <c r="E46" i="12" s="1"/>
  <c r="F46" i="12" s="1"/>
  <c r="G46" i="12" s="1"/>
  <c r="C45" i="12"/>
  <c r="D45" i="12" s="1"/>
  <c r="E45" i="12" s="1"/>
  <c r="F45" i="12" s="1"/>
  <c r="G45" i="12" s="1"/>
  <c r="C44" i="12"/>
  <c r="D44" i="12" s="1"/>
  <c r="E44" i="12" s="1"/>
  <c r="F44" i="12" s="1"/>
  <c r="G44" i="12" s="1"/>
  <c r="C43" i="12"/>
  <c r="D43" i="12" s="1"/>
  <c r="E43" i="12" s="1"/>
  <c r="F43" i="12" s="1"/>
  <c r="G43" i="12" s="1"/>
  <c r="C42" i="12"/>
  <c r="D42" i="12" s="1"/>
  <c r="E42" i="12" s="1"/>
  <c r="F42" i="12" s="1"/>
  <c r="G42" i="12" s="1"/>
  <c r="C41" i="12"/>
  <c r="D41" i="12" s="1"/>
  <c r="E41" i="12" s="1"/>
  <c r="F41" i="12" s="1"/>
  <c r="G41" i="12" s="1"/>
  <c r="C40" i="12"/>
  <c r="D40" i="12" s="1"/>
  <c r="E40" i="12" s="1"/>
  <c r="F40" i="12" s="1"/>
  <c r="G40" i="12" s="1"/>
  <c r="C39" i="12"/>
  <c r="D39" i="12" s="1"/>
  <c r="E39" i="12" s="1"/>
  <c r="F39" i="12" s="1"/>
  <c r="G39" i="12" s="1"/>
  <c r="C38" i="12"/>
  <c r="D38" i="12" s="1"/>
  <c r="E38" i="12" s="1"/>
  <c r="F38" i="12" s="1"/>
  <c r="G38" i="12" s="1"/>
  <c r="C37" i="12"/>
  <c r="D37" i="12" s="1"/>
  <c r="E37" i="12" s="1"/>
  <c r="F37" i="12" s="1"/>
  <c r="G37" i="12" s="1"/>
  <c r="C36" i="12"/>
  <c r="D36" i="12" s="1"/>
  <c r="E36" i="12" s="1"/>
  <c r="F36" i="12" s="1"/>
  <c r="G36" i="12" s="1"/>
  <c r="C35" i="12"/>
  <c r="D35" i="12" s="1"/>
  <c r="E35" i="12" s="1"/>
  <c r="F35" i="12" s="1"/>
  <c r="G35" i="12" s="1"/>
  <c r="C34" i="12"/>
  <c r="D34" i="12" s="1"/>
  <c r="E34" i="12" s="1"/>
  <c r="F34" i="12" s="1"/>
  <c r="G34" i="12" s="1"/>
  <c r="C33" i="12"/>
  <c r="D33" i="12" s="1"/>
  <c r="E33" i="12" s="1"/>
  <c r="F33" i="12" s="1"/>
  <c r="G33" i="12" s="1"/>
  <c r="C32" i="12"/>
  <c r="D32" i="12" s="1"/>
  <c r="E32" i="12" s="1"/>
  <c r="F32" i="12" s="1"/>
  <c r="G32" i="12" s="1"/>
  <c r="C31" i="12"/>
  <c r="D31" i="12" s="1"/>
  <c r="E31" i="12" s="1"/>
  <c r="F31" i="12" s="1"/>
  <c r="G31" i="12" s="1"/>
  <c r="C30" i="12"/>
  <c r="D30" i="12" s="1"/>
  <c r="E30" i="12" s="1"/>
  <c r="F30" i="12" s="1"/>
  <c r="G30" i="12" s="1"/>
  <c r="C29" i="12"/>
  <c r="D29" i="12" s="1"/>
  <c r="E29" i="12" s="1"/>
  <c r="F29" i="12" s="1"/>
  <c r="G29" i="12" s="1"/>
  <c r="C28" i="12"/>
  <c r="D28" i="12" s="1"/>
  <c r="E28" i="12" s="1"/>
  <c r="F28" i="12" s="1"/>
  <c r="G28" i="12" s="1"/>
  <c r="C27" i="12"/>
  <c r="D27" i="12" s="1"/>
  <c r="E27" i="12" s="1"/>
  <c r="F27" i="12" s="1"/>
  <c r="G27" i="12" s="1"/>
  <c r="C26" i="12"/>
  <c r="D26" i="12" s="1"/>
  <c r="E26" i="12" s="1"/>
  <c r="F26" i="12" s="1"/>
  <c r="G26" i="12" s="1"/>
  <c r="C25" i="12"/>
  <c r="D25" i="12" s="1"/>
  <c r="E25" i="12" s="1"/>
  <c r="F25" i="12" s="1"/>
  <c r="G25" i="12" s="1"/>
  <c r="C24" i="12"/>
  <c r="D24" i="12" s="1"/>
  <c r="E24" i="12" s="1"/>
  <c r="F24" i="12" s="1"/>
  <c r="G24" i="12" s="1"/>
  <c r="C23" i="12"/>
  <c r="D23" i="12" s="1"/>
  <c r="E23" i="12" s="1"/>
  <c r="F23" i="12" s="1"/>
  <c r="G23" i="12" s="1"/>
  <c r="C22" i="12"/>
  <c r="D22" i="12" s="1"/>
  <c r="E22" i="12" s="1"/>
  <c r="F22" i="12" s="1"/>
  <c r="G22" i="12" s="1"/>
  <c r="C21" i="12"/>
  <c r="D21" i="12" s="1"/>
  <c r="E21" i="12" s="1"/>
  <c r="F21" i="12" s="1"/>
  <c r="G21" i="12" s="1"/>
  <c r="C20" i="12"/>
  <c r="D20" i="12" s="1"/>
  <c r="E20" i="12" s="1"/>
  <c r="F20" i="12" s="1"/>
  <c r="G20" i="12" s="1"/>
  <c r="C19" i="12"/>
  <c r="D19" i="12" s="1"/>
  <c r="E19" i="12" s="1"/>
  <c r="F19" i="12" s="1"/>
  <c r="G19" i="12" s="1"/>
  <c r="C18" i="12"/>
  <c r="D18" i="12" s="1"/>
  <c r="E18" i="12" s="1"/>
  <c r="F18" i="12" s="1"/>
  <c r="G18" i="12" s="1"/>
  <c r="C17" i="12"/>
  <c r="D17" i="12" s="1"/>
  <c r="E17" i="12" s="1"/>
  <c r="F17" i="12" s="1"/>
  <c r="G17" i="12" s="1"/>
  <c r="C16" i="12"/>
  <c r="D16" i="12" s="1"/>
  <c r="E16" i="12" s="1"/>
  <c r="F16" i="12" s="1"/>
  <c r="G16" i="12" s="1"/>
  <c r="C15" i="12"/>
  <c r="D15" i="12" s="1"/>
  <c r="E15" i="12" s="1"/>
  <c r="F15" i="12" s="1"/>
  <c r="G15" i="12" s="1"/>
  <c r="C14" i="12"/>
  <c r="D14" i="12" s="1"/>
  <c r="E14" i="12" s="1"/>
  <c r="F14" i="12" s="1"/>
  <c r="G14" i="12" s="1"/>
  <c r="C13" i="12"/>
  <c r="D13" i="12" s="1"/>
  <c r="E13" i="12" s="1"/>
  <c r="F13" i="12" s="1"/>
  <c r="G13" i="12" s="1"/>
  <c r="C12" i="12"/>
  <c r="D12" i="12" s="1"/>
  <c r="E12" i="12" s="1"/>
  <c r="F12" i="12" s="1"/>
  <c r="G12" i="12" s="1"/>
  <c r="C11" i="12"/>
  <c r="D11" i="12" s="1"/>
  <c r="E11" i="12" s="1"/>
  <c r="F11" i="12" s="1"/>
  <c r="G11" i="12" s="1"/>
  <c r="C10" i="12"/>
  <c r="D10" i="12" s="1"/>
  <c r="E10" i="12" s="1"/>
  <c r="F10" i="12" s="1"/>
  <c r="G10" i="12" s="1"/>
  <c r="C9" i="12"/>
  <c r="D9" i="12" s="1"/>
  <c r="E9" i="12" s="1"/>
  <c r="F9" i="12" s="1"/>
  <c r="G9" i="12" s="1"/>
  <c r="C8" i="12"/>
  <c r="D8" i="12" s="1"/>
  <c r="E8" i="12" s="1"/>
  <c r="F8" i="12" s="1"/>
  <c r="G8" i="12" s="1"/>
  <c r="C7" i="12"/>
  <c r="D7" i="12" s="1"/>
  <c r="E7" i="12" s="1"/>
  <c r="F7" i="12" s="1"/>
  <c r="G7" i="12" s="1"/>
  <c r="C6" i="12"/>
  <c r="D6" i="12" s="1"/>
  <c r="E6" i="12" s="1"/>
  <c r="F6" i="12" s="1"/>
  <c r="G6" i="12" s="1"/>
  <c r="C5" i="12"/>
  <c r="D5" i="12" s="1"/>
  <c r="E5" i="12" s="1"/>
  <c r="F5" i="12" s="1"/>
  <c r="G5" i="12" s="1"/>
  <c r="C4" i="12"/>
  <c r="D4" i="12" s="1"/>
  <c r="E4" i="12" s="1"/>
  <c r="F4" i="12" s="1"/>
  <c r="G4" i="12" s="1"/>
  <c r="C3" i="12"/>
  <c r="D3" i="12" s="1"/>
  <c r="E3" i="12" s="1"/>
  <c r="F3" i="12" s="1"/>
  <c r="G3" i="12" s="1"/>
  <c r="C56" i="12"/>
  <c r="D56" i="12" s="1"/>
  <c r="E56" i="12" s="1"/>
  <c r="F56" i="12" s="1"/>
  <c r="G56" i="12" s="1"/>
  <c r="C54" i="12"/>
  <c r="D54" i="12" s="1"/>
  <c r="E54" i="12" s="1"/>
  <c r="F54" i="12" s="1"/>
  <c r="G54" i="12" s="1"/>
  <c r="C52" i="12"/>
  <c r="D52" i="12" s="1"/>
  <c r="E52" i="12" s="1"/>
  <c r="F52" i="12" s="1"/>
  <c r="G52" i="12" s="1"/>
  <c r="C50" i="12"/>
  <c r="D50" i="12" s="1"/>
  <c r="E50" i="12" s="1"/>
  <c r="F50" i="12" s="1"/>
  <c r="G50" i="12" s="1"/>
  <c r="C48" i="12"/>
  <c r="D48" i="12" s="1"/>
  <c r="E48" i="12" s="1"/>
  <c r="F48" i="12" s="1"/>
  <c r="G48" i="12" s="1"/>
  <c r="C74" i="19"/>
  <c r="D74" i="19" s="1"/>
  <c r="E74" i="19" s="1"/>
  <c r="F74" i="19" s="1"/>
  <c r="G74" i="19" s="1"/>
  <c r="C73" i="19"/>
  <c r="D73" i="19" s="1"/>
  <c r="E73" i="19" s="1"/>
  <c r="F73" i="19" s="1"/>
  <c r="G73" i="19" s="1"/>
  <c r="C72" i="19"/>
  <c r="D72" i="19" s="1"/>
  <c r="E72" i="19" s="1"/>
  <c r="F72" i="19" s="1"/>
  <c r="G72" i="19" s="1"/>
  <c r="C71" i="19"/>
  <c r="D71" i="19" s="1"/>
  <c r="E71" i="19" s="1"/>
  <c r="F71" i="19" s="1"/>
  <c r="G71" i="19" s="1"/>
  <c r="C70" i="19"/>
  <c r="D70" i="19" s="1"/>
  <c r="E70" i="19" s="1"/>
  <c r="F70" i="19" s="1"/>
  <c r="G70" i="19" s="1"/>
  <c r="C69" i="19"/>
  <c r="D69" i="19" s="1"/>
  <c r="E69" i="19" s="1"/>
  <c r="F69" i="19" s="1"/>
  <c r="G69" i="19" s="1"/>
  <c r="C68" i="19"/>
  <c r="D68" i="19" s="1"/>
  <c r="E68" i="19" s="1"/>
  <c r="F68" i="19" s="1"/>
  <c r="G68" i="19" s="1"/>
  <c r="C67" i="19"/>
  <c r="D67" i="19" s="1"/>
  <c r="E67" i="19" s="1"/>
  <c r="F67" i="19" s="1"/>
  <c r="G67" i="19" s="1"/>
  <c r="C66" i="19"/>
  <c r="D66" i="19" s="1"/>
  <c r="E66" i="19" s="1"/>
  <c r="F66" i="19" s="1"/>
  <c r="G66" i="19" s="1"/>
  <c r="C65" i="19"/>
  <c r="D65" i="19" s="1"/>
  <c r="E65" i="19" s="1"/>
  <c r="F65" i="19" s="1"/>
  <c r="G65" i="19" s="1"/>
  <c r="C64" i="19"/>
  <c r="D64" i="19" s="1"/>
  <c r="E64" i="19" s="1"/>
  <c r="F64" i="19" s="1"/>
  <c r="G64" i="19" s="1"/>
  <c r="C63" i="19"/>
  <c r="D63" i="19" s="1"/>
  <c r="E63" i="19" s="1"/>
  <c r="F63" i="19" s="1"/>
  <c r="G63" i="19" s="1"/>
  <c r="C62" i="19"/>
  <c r="D62" i="19" s="1"/>
  <c r="E62" i="19" s="1"/>
  <c r="F62" i="19" s="1"/>
  <c r="G62" i="19" s="1"/>
  <c r="C61" i="19"/>
  <c r="D61" i="19" s="1"/>
  <c r="E61" i="19" s="1"/>
  <c r="F61" i="19" s="1"/>
  <c r="G61" i="19" s="1"/>
  <c r="C60" i="19"/>
  <c r="D60" i="19" s="1"/>
  <c r="E60" i="19" s="1"/>
  <c r="F60" i="19" s="1"/>
  <c r="G60" i="19" s="1"/>
  <c r="C59" i="19"/>
  <c r="D59" i="19" s="1"/>
  <c r="E59" i="19" s="1"/>
  <c r="F59" i="19" s="1"/>
  <c r="G59" i="19" s="1"/>
  <c r="C58" i="19"/>
  <c r="D58" i="19" s="1"/>
  <c r="E58" i="19" s="1"/>
  <c r="F58" i="19" s="1"/>
  <c r="G58" i="19" s="1"/>
  <c r="C57" i="19"/>
  <c r="D57" i="19" s="1"/>
  <c r="E57" i="19" s="1"/>
  <c r="F57" i="19" s="1"/>
  <c r="G57" i="19" s="1"/>
  <c r="C56" i="19"/>
  <c r="D56" i="19" s="1"/>
  <c r="E56" i="19" s="1"/>
  <c r="F56" i="19" s="1"/>
  <c r="G56" i="19" s="1"/>
  <c r="C55" i="19"/>
  <c r="D55" i="19" s="1"/>
  <c r="E55" i="19" s="1"/>
  <c r="F55" i="19" s="1"/>
  <c r="G55" i="19" s="1"/>
  <c r="C54" i="19"/>
  <c r="D54" i="19" s="1"/>
  <c r="E54" i="19" s="1"/>
  <c r="F54" i="19" s="1"/>
  <c r="G54" i="19" s="1"/>
  <c r="C53" i="19"/>
  <c r="D53" i="19" s="1"/>
  <c r="E53" i="19" s="1"/>
  <c r="F53" i="19" s="1"/>
  <c r="G53" i="19" s="1"/>
  <c r="C52" i="19"/>
  <c r="D52" i="19" s="1"/>
  <c r="E52" i="19" s="1"/>
  <c r="F52" i="19" s="1"/>
  <c r="G52" i="19" s="1"/>
  <c r="C51" i="19"/>
  <c r="D51" i="19" s="1"/>
  <c r="E51" i="19" s="1"/>
  <c r="F51" i="19" s="1"/>
  <c r="G51" i="19" s="1"/>
  <c r="C50" i="19"/>
  <c r="D50" i="19" s="1"/>
  <c r="E50" i="19" s="1"/>
  <c r="F50" i="19" s="1"/>
  <c r="G50" i="19" s="1"/>
  <c r="C49" i="19"/>
  <c r="D49" i="19" s="1"/>
  <c r="E49" i="19" s="1"/>
  <c r="F49" i="19" s="1"/>
  <c r="G49" i="19" s="1"/>
  <c r="C48" i="19"/>
  <c r="D48" i="19" s="1"/>
  <c r="E48" i="19" s="1"/>
  <c r="F48" i="19" s="1"/>
  <c r="G48" i="19" s="1"/>
  <c r="C47" i="19"/>
  <c r="D47" i="19" s="1"/>
  <c r="E47" i="19" s="1"/>
  <c r="F47" i="19" s="1"/>
  <c r="G47" i="19" s="1"/>
  <c r="C46" i="19"/>
  <c r="D46" i="19" s="1"/>
  <c r="E46" i="19" s="1"/>
  <c r="F46" i="19" s="1"/>
  <c r="G46" i="19" s="1"/>
  <c r="C45" i="19"/>
  <c r="D45" i="19" s="1"/>
  <c r="E45" i="19" s="1"/>
  <c r="F45" i="19" s="1"/>
  <c r="G45" i="19" s="1"/>
  <c r="C44" i="19"/>
  <c r="D44" i="19" s="1"/>
  <c r="E44" i="19" s="1"/>
  <c r="F44" i="19" s="1"/>
  <c r="G44" i="19" s="1"/>
  <c r="C43" i="19"/>
  <c r="D43" i="19" s="1"/>
  <c r="E43" i="19" s="1"/>
  <c r="F43" i="19" s="1"/>
  <c r="G43" i="19" s="1"/>
  <c r="C42" i="19"/>
  <c r="D42" i="19" s="1"/>
  <c r="E42" i="19" s="1"/>
  <c r="F42" i="19" s="1"/>
  <c r="G42" i="19" s="1"/>
  <c r="C41" i="19"/>
  <c r="D41" i="19" s="1"/>
  <c r="E41" i="19" s="1"/>
  <c r="F41" i="19" s="1"/>
  <c r="G41" i="19" s="1"/>
  <c r="C40" i="19"/>
  <c r="D40" i="19" s="1"/>
  <c r="E40" i="19" s="1"/>
  <c r="F40" i="19" s="1"/>
  <c r="G40" i="19" s="1"/>
  <c r="C39" i="19"/>
  <c r="D39" i="19" s="1"/>
  <c r="E39" i="19" s="1"/>
  <c r="F39" i="19" s="1"/>
  <c r="G39" i="19" s="1"/>
  <c r="C38" i="19"/>
  <c r="D38" i="19" s="1"/>
  <c r="E38" i="19" s="1"/>
  <c r="F38" i="19" s="1"/>
  <c r="G38" i="19" s="1"/>
  <c r="C37" i="19"/>
  <c r="D37" i="19" s="1"/>
  <c r="E37" i="19" s="1"/>
  <c r="F37" i="19" s="1"/>
  <c r="G37" i="19" s="1"/>
  <c r="C36" i="19"/>
  <c r="D36" i="19" s="1"/>
  <c r="E36" i="19" s="1"/>
  <c r="F36" i="19" s="1"/>
  <c r="G36" i="19" s="1"/>
  <c r="C35" i="19"/>
  <c r="D35" i="19" s="1"/>
  <c r="E35" i="19" s="1"/>
  <c r="F35" i="19" s="1"/>
  <c r="G35" i="19" s="1"/>
  <c r="C34" i="19"/>
  <c r="D34" i="19" s="1"/>
  <c r="E34" i="19" s="1"/>
  <c r="F34" i="19" s="1"/>
  <c r="G34" i="19" s="1"/>
  <c r="C33" i="19"/>
  <c r="D33" i="19" s="1"/>
  <c r="E33" i="19" s="1"/>
  <c r="F33" i="19" s="1"/>
  <c r="G33" i="19" s="1"/>
  <c r="C32" i="19"/>
  <c r="D32" i="19" s="1"/>
  <c r="E32" i="19" s="1"/>
  <c r="F32" i="19" s="1"/>
  <c r="G32" i="19" s="1"/>
  <c r="C31" i="19"/>
  <c r="D31" i="19" s="1"/>
  <c r="E31" i="19" s="1"/>
  <c r="F31" i="19" s="1"/>
  <c r="G31" i="19" s="1"/>
  <c r="C30" i="19"/>
  <c r="D30" i="19" s="1"/>
  <c r="E30" i="19" s="1"/>
  <c r="F30" i="19" s="1"/>
  <c r="G30" i="19" s="1"/>
  <c r="C29" i="19"/>
  <c r="D29" i="19" s="1"/>
  <c r="E29" i="19" s="1"/>
  <c r="F29" i="19" s="1"/>
  <c r="G29" i="19" s="1"/>
  <c r="C28" i="19"/>
  <c r="D28" i="19" s="1"/>
  <c r="E28" i="19" s="1"/>
  <c r="F28" i="19" s="1"/>
  <c r="G28" i="19" s="1"/>
  <c r="C27" i="19"/>
  <c r="D27" i="19" s="1"/>
  <c r="E27" i="19" s="1"/>
  <c r="F27" i="19" s="1"/>
  <c r="G27" i="19" s="1"/>
  <c r="C26" i="19"/>
  <c r="D26" i="19" s="1"/>
  <c r="E26" i="19" s="1"/>
  <c r="F26" i="19" s="1"/>
  <c r="G26" i="19" s="1"/>
  <c r="C25" i="19"/>
  <c r="D25" i="19" s="1"/>
  <c r="E25" i="19" s="1"/>
  <c r="F25" i="19" s="1"/>
  <c r="G25" i="19" s="1"/>
  <c r="C24" i="19"/>
  <c r="D24" i="19" s="1"/>
  <c r="E24" i="19" s="1"/>
  <c r="F24" i="19" s="1"/>
  <c r="G24" i="19" s="1"/>
  <c r="C23" i="19"/>
  <c r="D23" i="19" s="1"/>
  <c r="E23" i="19" s="1"/>
  <c r="F23" i="19" s="1"/>
  <c r="G23" i="19" s="1"/>
  <c r="C22" i="19"/>
  <c r="D22" i="19" s="1"/>
  <c r="E22" i="19" s="1"/>
  <c r="F22" i="19" s="1"/>
  <c r="G22" i="19" s="1"/>
  <c r="C21" i="19"/>
  <c r="D21" i="19" s="1"/>
  <c r="E21" i="19" s="1"/>
  <c r="F21" i="19" s="1"/>
  <c r="G21" i="19" s="1"/>
  <c r="C20" i="19"/>
  <c r="D20" i="19" s="1"/>
  <c r="E20" i="19" s="1"/>
  <c r="F20" i="19" s="1"/>
  <c r="G20" i="19" s="1"/>
  <c r="C19" i="19"/>
  <c r="D19" i="19" s="1"/>
  <c r="E19" i="19" s="1"/>
  <c r="F19" i="19" s="1"/>
  <c r="G19" i="19" s="1"/>
  <c r="C18" i="19"/>
  <c r="D18" i="19" s="1"/>
  <c r="E18" i="19" s="1"/>
  <c r="F18" i="19" s="1"/>
  <c r="G18" i="19" s="1"/>
  <c r="C17" i="19"/>
  <c r="D17" i="19" s="1"/>
  <c r="E17" i="19" s="1"/>
  <c r="F17" i="19" s="1"/>
  <c r="G17" i="19" s="1"/>
  <c r="C16" i="19"/>
  <c r="D16" i="19" s="1"/>
  <c r="E16" i="19" s="1"/>
  <c r="F16" i="19" s="1"/>
  <c r="G16" i="19" s="1"/>
  <c r="C15" i="19"/>
  <c r="D15" i="19" s="1"/>
  <c r="E15" i="19" s="1"/>
  <c r="F15" i="19" s="1"/>
  <c r="G15" i="19" s="1"/>
  <c r="C14" i="19"/>
  <c r="D14" i="19" s="1"/>
  <c r="E14" i="19" s="1"/>
  <c r="F14" i="19" s="1"/>
  <c r="G14" i="19" s="1"/>
  <c r="C13" i="19"/>
  <c r="D13" i="19" s="1"/>
  <c r="E13" i="19" s="1"/>
  <c r="F13" i="19" s="1"/>
  <c r="G13" i="19" s="1"/>
  <c r="C12" i="19"/>
  <c r="D12" i="19" s="1"/>
  <c r="E12" i="19" s="1"/>
  <c r="F12" i="19" s="1"/>
  <c r="G12" i="19" s="1"/>
  <c r="C11" i="19"/>
  <c r="D11" i="19" s="1"/>
  <c r="E11" i="19" s="1"/>
  <c r="F11" i="19" s="1"/>
  <c r="G11" i="19" s="1"/>
  <c r="C10" i="19"/>
  <c r="D10" i="19" s="1"/>
  <c r="E10" i="19" s="1"/>
  <c r="F10" i="19" s="1"/>
  <c r="G10" i="19" s="1"/>
  <c r="C9" i="19"/>
  <c r="D9" i="19" s="1"/>
  <c r="E9" i="19" s="1"/>
  <c r="F9" i="19" s="1"/>
  <c r="G9" i="19" s="1"/>
  <c r="C8" i="19"/>
  <c r="D8" i="19" s="1"/>
  <c r="E8" i="19" s="1"/>
  <c r="F8" i="19" s="1"/>
  <c r="G8" i="19" s="1"/>
  <c r="C7" i="19"/>
  <c r="D7" i="19" s="1"/>
  <c r="E7" i="19" s="1"/>
  <c r="F7" i="19" s="1"/>
  <c r="G7" i="19" s="1"/>
  <c r="C6" i="19"/>
  <c r="D6" i="19" s="1"/>
  <c r="E6" i="19" s="1"/>
  <c r="F6" i="19" s="1"/>
  <c r="G6" i="19" s="1"/>
  <c r="C5" i="19"/>
  <c r="D5" i="19" s="1"/>
  <c r="E5" i="19" s="1"/>
  <c r="F5" i="19" s="1"/>
  <c r="G5" i="19" s="1"/>
  <c r="C4" i="19"/>
  <c r="D4" i="19" s="1"/>
  <c r="E4" i="19" s="1"/>
  <c r="F4" i="19" s="1"/>
  <c r="G4" i="19" s="1"/>
  <c r="C3" i="19"/>
  <c r="D3" i="19" s="1"/>
  <c r="E3" i="19" s="1"/>
  <c r="F3" i="19" s="1"/>
  <c r="G3" i="19" s="1"/>
  <c r="AH74" i="32"/>
  <c r="AH70" i="32"/>
  <c r="AI70" i="32" s="1"/>
  <c r="AJ70" i="32" s="1"/>
  <c r="AK70" i="32" s="1"/>
  <c r="AH54" i="32"/>
  <c r="AI54" i="32" s="1"/>
  <c r="AJ54" i="32" s="1"/>
  <c r="AK54" i="32" s="1"/>
  <c r="AH66" i="32"/>
  <c r="AI66" i="32" s="1"/>
  <c r="AJ66" i="32" s="1"/>
  <c r="AK66" i="32" s="1"/>
  <c r="AH62" i="32"/>
  <c r="AI62" i="32" s="1"/>
  <c r="AJ62" i="32" s="1"/>
  <c r="AK62" i="32" s="1"/>
  <c r="AH46" i="32"/>
  <c r="AI46" i="32" s="1"/>
  <c r="AJ46" i="32" s="1"/>
  <c r="AK46" i="32" s="1"/>
  <c r="AH29" i="32"/>
  <c r="AI29" i="32" s="1"/>
  <c r="AJ29" i="32" s="1"/>
  <c r="AK29" i="32" s="1"/>
  <c r="AH13" i="32"/>
  <c r="AI13" i="32" s="1"/>
  <c r="AJ13" i="32" s="1"/>
  <c r="AK13" i="32" s="1"/>
  <c r="AC68" i="32"/>
  <c r="AD68" i="32" s="1"/>
  <c r="AE68" i="32" s="1"/>
  <c r="AF68" i="32" s="1"/>
  <c r="AC52" i="32"/>
  <c r="AD52" i="32" s="1"/>
  <c r="AE52" i="32" s="1"/>
  <c r="AF52" i="32" s="1"/>
  <c r="AC36" i="32"/>
  <c r="AD36" i="32" s="1"/>
  <c r="AE36" i="32" s="1"/>
  <c r="AF36" i="32" s="1"/>
  <c r="AC19" i="32"/>
  <c r="AD19" i="32" s="1"/>
  <c r="AE19" i="32" s="1"/>
  <c r="AF19" i="32" s="1"/>
  <c r="X74" i="32"/>
  <c r="Y74" i="32" s="1"/>
  <c r="Z74" i="32" s="1"/>
  <c r="AA74" i="32" s="1"/>
  <c r="X58" i="32"/>
  <c r="Y58" i="32" s="1"/>
  <c r="Z58" i="32" s="1"/>
  <c r="AA58" i="32" s="1"/>
  <c r="X42" i="32"/>
  <c r="Y42" i="32" s="1"/>
  <c r="Z42" i="32" s="1"/>
  <c r="AA42" i="32" s="1"/>
  <c r="X25" i="32"/>
  <c r="Y25" i="32" s="1"/>
  <c r="Z25" i="32" s="1"/>
  <c r="AA25" i="32" s="1"/>
  <c r="X9" i="32"/>
  <c r="Y9" i="32" s="1"/>
  <c r="Z9" i="32" s="1"/>
  <c r="AA9" i="32" s="1"/>
  <c r="S64" i="32"/>
  <c r="T64" i="32" s="1"/>
  <c r="U64" i="32" s="1"/>
  <c r="V64" i="32" s="1"/>
  <c r="S48" i="32"/>
  <c r="T48" i="32" s="1"/>
  <c r="U48" i="32" s="1"/>
  <c r="V48" i="32" s="1"/>
  <c r="S31" i="32"/>
  <c r="T31" i="32" s="1"/>
  <c r="U31" i="32" s="1"/>
  <c r="V31" i="32" s="1"/>
  <c r="S15" i="32"/>
  <c r="T15" i="32" s="1"/>
  <c r="U15" i="32" s="1"/>
  <c r="V15" i="32" s="1"/>
  <c r="AH65" i="32"/>
  <c r="AI65" i="32" s="1"/>
  <c r="AJ65" i="32" s="1"/>
  <c r="AK65" i="32" s="1"/>
  <c r="AH49" i="32"/>
  <c r="AI49" i="32" s="1"/>
  <c r="AJ49" i="32" s="1"/>
  <c r="AK49" i="32" s="1"/>
  <c r="AH32" i="32"/>
  <c r="AI32" i="32" s="1"/>
  <c r="AJ32" i="32" s="1"/>
  <c r="AK32" i="32" s="1"/>
  <c r="AH16" i="32"/>
  <c r="AI16" i="32" s="1"/>
  <c r="AJ16" i="32" s="1"/>
  <c r="AK16" i="32" s="1"/>
  <c r="AC71" i="32"/>
  <c r="AD71" i="32" s="1"/>
  <c r="AE71" i="32" s="1"/>
  <c r="AF71" i="32" s="1"/>
  <c r="AC55" i="32"/>
  <c r="AD55" i="32" s="1"/>
  <c r="AE55" i="32" s="1"/>
  <c r="AF55" i="32" s="1"/>
  <c r="AC39" i="32"/>
  <c r="AD39" i="32" s="1"/>
  <c r="AE39" i="32" s="1"/>
  <c r="AF39" i="32" s="1"/>
  <c r="AC22" i="32"/>
  <c r="AD22" i="32" s="1"/>
  <c r="AE22" i="32" s="1"/>
  <c r="AF22" i="32" s="1"/>
  <c r="AC6" i="32"/>
  <c r="AD6" i="32" s="1"/>
  <c r="AE6" i="32" s="1"/>
  <c r="AF6" i="32" s="1"/>
  <c r="X61" i="32"/>
  <c r="Y61" i="32" s="1"/>
  <c r="Z61" i="32" s="1"/>
  <c r="AA61" i="32" s="1"/>
  <c r="X45" i="32"/>
  <c r="Y45" i="32" s="1"/>
  <c r="Z45" i="32" s="1"/>
  <c r="AA45" i="32" s="1"/>
  <c r="X28" i="32"/>
  <c r="Y28" i="32" s="1"/>
  <c r="Z28" i="32" s="1"/>
  <c r="AA28" i="32" s="1"/>
  <c r="X12" i="32"/>
  <c r="Y12" i="32" s="1"/>
  <c r="Z12" i="32" s="1"/>
  <c r="AA12" i="32" s="1"/>
  <c r="S35" i="32"/>
  <c r="T35" i="32" s="1"/>
  <c r="U35" i="32" s="1"/>
  <c r="V35" i="32" s="1"/>
  <c r="S14" i="32"/>
  <c r="T14" i="32" s="1"/>
  <c r="U14" i="32" s="1"/>
  <c r="V14" i="32" s="1"/>
  <c r="N72" i="32"/>
  <c r="O72" i="32" s="1"/>
  <c r="P72" i="32" s="1"/>
  <c r="Q72" i="32" s="1"/>
  <c r="N56" i="32"/>
  <c r="O56" i="32" s="1"/>
  <c r="P56" i="32" s="1"/>
  <c r="Q56" i="32" s="1"/>
  <c r="N40" i="32"/>
  <c r="O40" i="32" s="1"/>
  <c r="P40" i="32" s="1"/>
  <c r="Q40" i="32" s="1"/>
  <c r="N23" i="32"/>
  <c r="O23" i="32" s="1"/>
  <c r="P23" i="32" s="1"/>
  <c r="Q23" i="32" s="1"/>
  <c r="N71" i="32"/>
  <c r="O71" i="32" s="1"/>
  <c r="P71" i="32" s="1"/>
  <c r="Q71" i="32" s="1"/>
  <c r="N55" i="32"/>
  <c r="O55" i="32" s="1"/>
  <c r="P55" i="32" s="1"/>
  <c r="Q55" i="32" s="1"/>
  <c r="N74" i="32"/>
  <c r="N58" i="32"/>
  <c r="O58" i="32" s="1"/>
  <c r="P58" i="32" s="1"/>
  <c r="Q58" i="32" s="1"/>
  <c r="N42" i="32"/>
  <c r="O42" i="32" s="1"/>
  <c r="P42" i="32" s="1"/>
  <c r="Q42" i="32" s="1"/>
  <c r="N25" i="32"/>
  <c r="O25" i="32" s="1"/>
  <c r="P25" i="32" s="1"/>
  <c r="Q25" i="32" s="1"/>
  <c r="N73" i="32"/>
  <c r="O73" i="32" s="1"/>
  <c r="P73" i="32" s="1"/>
  <c r="Q73" i="32" s="1"/>
  <c r="N57" i="32"/>
  <c r="O57" i="32" s="1"/>
  <c r="P57" i="32" s="1"/>
  <c r="Q57" i="32" s="1"/>
  <c r="N41" i="32"/>
  <c r="O41" i="32" s="1"/>
  <c r="P41" i="32" s="1"/>
  <c r="Q41" i="32" s="1"/>
  <c r="N24" i="32"/>
  <c r="O24" i="32" s="1"/>
  <c r="P24" i="32" s="1"/>
  <c r="Q24" i="32" s="1"/>
  <c r="S67" i="32"/>
  <c r="T67" i="32" s="1"/>
  <c r="U67" i="32" s="1"/>
  <c r="V67" i="32" s="1"/>
  <c r="S26" i="32"/>
  <c r="T26" i="32" s="1"/>
  <c r="U26" i="32" s="1"/>
  <c r="V26" i="32" s="1"/>
  <c r="S13" i="32"/>
  <c r="T13" i="32" s="1"/>
  <c r="U13" i="32" s="1"/>
  <c r="V13" i="32" s="1"/>
  <c r="N68" i="32"/>
  <c r="O68" i="32" s="1"/>
  <c r="P68" i="32" s="1"/>
  <c r="Q68" i="32" s="1"/>
  <c r="N52" i="32"/>
  <c r="O52" i="32" s="1"/>
  <c r="P52" i="32" s="1"/>
  <c r="Q52" i="32" s="1"/>
  <c r="N36" i="32"/>
  <c r="O36" i="32" s="1"/>
  <c r="P36" i="32" s="1"/>
  <c r="Q36" i="32" s="1"/>
  <c r="N19" i="32"/>
  <c r="O19" i="32" s="1"/>
  <c r="P19" i="32" s="1"/>
  <c r="Q19" i="32" s="1"/>
  <c r="I74" i="32"/>
  <c r="I58" i="32"/>
  <c r="J58" i="32" s="1"/>
  <c r="K58" i="32" s="1"/>
  <c r="L58" i="32" s="1"/>
  <c r="I42" i="32"/>
  <c r="J42" i="32" s="1"/>
  <c r="K42" i="32" s="1"/>
  <c r="L42" i="32" s="1"/>
  <c r="I25" i="32"/>
  <c r="J25" i="32" s="1"/>
  <c r="K25" i="32" s="1"/>
  <c r="L25" i="32" s="1"/>
  <c r="I9" i="32"/>
  <c r="J9" i="32" s="1"/>
  <c r="K9" i="32" s="1"/>
  <c r="L9" i="32" s="1"/>
  <c r="S12" i="32"/>
  <c r="T12" i="32" s="1"/>
  <c r="U12" i="32" s="1"/>
  <c r="V12" i="32" s="1"/>
  <c r="N67" i="32"/>
  <c r="O67" i="32" s="1"/>
  <c r="P67" i="32" s="1"/>
  <c r="Q67" i="32" s="1"/>
  <c r="N35" i="32"/>
  <c r="O35" i="32" s="1"/>
  <c r="P35" i="32" s="1"/>
  <c r="Q35" i="32" s="1"/>
  <c r="I73" i="32"/>
  <c r="J73" i="32" s="1"/>
  <c r="K73" i="32" s="1"/>
  <c r="L73" i="32" s="1"/>
  <c r="I57" i="32"/>
  <c r="J57" i="32" s="1"/>
  <c r="K57" i="32" s="1"/>
  <c r="L57" i="32" s="1"/>
  <c r="I41" i="32"/>
  <c r="J41" i="32" s="1"/>
  <c r="K41" i="32" s="1"/>
  <c r="L41" i="32" s="1"/>
  <c r="I24" i="32"/>
  <c r="J24" i="32" s="1"/>
  <c r="K24" i="32" s="1"/>
  <c r="L24" i="32" s="1"/>
  <c r="I8" i="32"/>
  <c r="J8" i="32" s="1"/>
  <c r="K8" i="32" s="1"/>
  <c r="L8" i="32" s="1"/>
  <c r="N70" i="32"/>
  <c r="O70" i="32" s="1"/>
  <c r="P70" i="32" s="1"/>
  <c r="Q70" i="32" s="1"/>
  <c r="N54" i="32"/>
  <c r="O54" i="32" s="1"/>
  <c r="P54" i="32" s="1"/>
  <c r="Q54" i="32" s="1"/>
  <c r="N38" i="32"/>
  <c r="O38" i="32" s="1"/>
  <c r="P38" i="32" s="1"/>
  <c r="Q38" i="32" s="1"/>
  <c r="N21" i="32"/>
  <c r="O21" i="32" s="1"/>
  <c r="P21" i="32" s="1"/>
  <c r="Q21" i="32" s="1"/>
  <c r="N69" i="32"/>
  <c r="O69" i="32" s="1"/>
  <c r="P69" i="32" s="1"/>
  <c r="Q69" i="32" s="1"/>
  <c r="N53" i="32"/>
  <c r="O53" i="32" s="1"/>
  <c r="P53" i="32" s="1"/>
  <c r="Q53" i="32" s="1"/>
  <c r="N20" i="32"/>
  <c r="O20" i="32" s="1"/>
  <c r="P20" i="32" s="1"/>
  <c r="Q20" i="32" s="1"/>
  <c r="S51" i="32"/>
  <c r="T51" i="32" s="1"/>
  <c r="U51" i="32" s="1"/>
  <c r="V51" i="32" s="1"/>
  <c r="S22" i="32"/>
  <c r="T22" i="32" s="1"/>
  <c r="U22" i="32" s="1"/>
  <c r="V22" i="32" s="1"/>
  <c r="S9" i="32"/>
  <c r="T9" i="32" s="1"/>
  <c r="U9" i="32" s="1"/>
  <c r="V9" i="32" s="1"/>
  <c r="N64" i="32"/>
  <c r="O64" i="32" s="1"/>
  <c r="P64" i="32" s="1"/>
  <c r="Q64" i="32" s="1"/>
  <c r="N48" i="32"/>
  <c r="O48" i="32" s="1"/>
  <c r="P48" i="32" s="1"/>
  <c r="Q48" i="32" s="1"/>
  <c r="N31" i="32"/>
  <c r="O31" i="32" s="1"/>
  <c r="P31" i="32" s="1"/>
  <c r="Q31" i="32" s="1"/>
  <c r="N15" i="32"/>
  <c r="O15" i="32" s="1"/>
  <c r="P15" i="32" s="1"/>
  <c r="Q15" i="32" s="1"/>
  <c r="I70" i="32"/>
  <c r="J70" i="32" s="1"/>
  <c r="K70" i="32" s="1"/>
  <c r="L70" i="32" s="1"/>
  <c r="I54" i="32"/>
  <c r="J54" i="32" s="1"/>
  <c r="K54" i="32" s="1"/>
  <c r="L54" i="32" s="1"/>
  <c r="I38" i="32"/>
  <c r="J38" i="32" s="1"/>
  <c r="K38" i="32" s="1"/>
  <c r="L38" i="32" s="1"/>
  <c r="I21" i="32"/>
  <c r="J21" i="32" s="1"/>
  <c r="K21" i="32" s="1"/>
  <c r="L21" i="32" s="1"/>
  <c r="I5" i="32"/>
  <c r="J5" i="32" s="1"/>
  <c r="K5" i="32" s="1"/>
  <c r="L5" i="32" s="1"/>
  <c r="S8" i="32"/>
  <c r="T8" i="32" s="1"/>
  <c r="U8" i="32" s="1"/>
  <c r="V8" i="32" s="1"/>
  <c r="N63" i="32"/>
  <c r="O63" i="32" s="1"/>
  <c r="P63" i="32" s="1"/>
  <c r="Q63" i="32" s="1"/>
  <c r="N47" i="32"/>
  <c r="O47" i="32" s="1"/>
  <c r="P47" i="32" s="1"/>
  <c r="Q47" i="32" s="1"/>
  <c r="N30" i="32"/>
  <c r="O30" i="32" s="1"/>
  <c r="P30" i="32" s="1"/>
  <c r="Q30" i="32" s="1"/>
  <c r="N14" i="32"/>
  <c r="O14" i="32" s="1"/>
  <c r="P14" i="32" s="1"/>
  <c r="Q14" i="32" s="1"/>
  <c r="I69" i="32"/>
  <c r="J69" i="32" s="1"/>
  <c r="K69" i="32" s="1"/>
  <c r="L69" i="32" s="1"/>
  <c r="I53" i="32"/>
  <c r="J53" i="32" s="1"/>
  <c r="K53" i="32" s="1"/>
  <c r="L53" i="32" s="1"/>
  <c r="I20" i="32"/>
  <c r="J20" i="32" s="1"/>
  <c r="K20" i="32" s="1"/>
  <c r="L20" i="32" s="1"/>
  <c r="I4" i="32"/>
  <c r="J4" i="32" s="1"/>
  <c r="K4" i="32" s="1"/>
  <c r="L4" i="32" s="1"/>
  <c r="S11" i="32"/>
  <c r="T11" i="32" s="1"/>
  <c r="U11" i="32" s="1"/>
  <c r="V11" i="32" s="1"/>
  <c r="N66" i="32"/>
  <c r="O66" i="32" s="1"/>
  <c r="P66" i="32" s="1"/>
  <c r="Q66" i="32" s="1"/>
  <c r="N50" i="32"/>
  <c r="O50" i="32" s="1"/>
  <c r="P50" i="32" s="1"/>
  <c r="Q50" i="32" s="1"/>
  <c r="N33" i="32"/>
  <c r="O33" i="32" s="1"/>
  <c r="P33" i="32" s="1"/>
  <c r="Q33" i="32" s="1"/>
  <c r="N17" i="32"/>
  <c r="O17" i="32" s="1"/>
  <c r="P17" i="32" s="1"/>
  <c r="Q17" i="32" s="1"/>
  <c r="I72" i="32"/>
  <c r="J72" i="32" s="1"/>
  <c r="K72" i="32" s="1"/>
  <c r="L72" i="32" s="1"/>
  <c r="I56" i="32"/>
  <c r="J56" i="32" s="1"/>
  <c r="K56" i="32" s="1"/>
  <c r="L56" i="32" s="1"/>
  <c r="I40" i="32"/>
  <c r="J40" i="32" s="1"/>
  <c r="K40" i="32" s="1"/>
  <c r="L40" i="32" s="1"/>
  <c r="I23" i="32"/>
  <c r="J23" i="32" s="1"/>
  <c r="K23" i="32" s="1"/>
  <c r="L23" i="32" s="1"/>
  <c r="I7" i="32"/>
  <c r="J7" i="32" s="1"/>
  <c r="K7" i="32" s="1"/>
  <c r="L7" i="32" s="1"/>
  <c r="S10" i="32"/>
  <c r="T10" i="32" s="1"/>
  <c r="U10" i="32" s="1"/>
  <c r="V10" i="32" s="1"/>
  <c r="N65" i="32"/>
  <c r="O65" i="32" s="1"/>
  <c r="P65" i="32" s="1"/>
  <c r="Q65" i="32" s="1"/>
  <c r="N49" i="32"/>
  <c r="O49" i="32" s="1"/>
  <c r="P49" i="32" s="1"/>
  <c r="Q49" i="32" s="1"/>
  <c r="N32" i="32"/>
  <c r="O32" i="32" s="1"/>
  <c r="P32" i="32" s="1"/>
  <c r="Q32" i="32" s="1"/>
  <c r="N16" i="32"/>
  <c r="O16" i="32" s="1"/>
  <c r="P16" i="32" s="1"/>
  <c r="Q16" i="32" s="1"/>
  <c r="I71" i="32"/>
  <c r="J71" i="32" s="1"/>
  <c r="K71" i="32" s="1"/>
  <c r="L71" i="32" s="1"/>
  <c r="I55" i="32"/>
  <c r="J55" i="32" s="1"/>
  <c r="K55" i="32" s="1"/>
  <c r="L55" i="32" s="1"/>
  <c r="I39" i="32"/>
  <c r="J39" i="32" s="1"/>
  <c r="K39" i="32" s="1"/>
  <c r="L39" i="32" s="1"/>
  <c r="I22" i="32"/>
  <c r="J22" i="32" s="1"/>
  <c r="K22" i="32" s="1"/>
  <c r="L22" i="32" s="1"/>
  <c r="I6" i="32"/>
  <c r="J6" i="32" s="1"/>
  <c r="K6" i="32" s="1"/>
  <c r="L6" i="32" s="1"/>
  <c r="S39" i="32"/>
  <c r="T39" i="32" s="1"/>
  <c r="U39" i="32" s="1"/>
  <c r="V39" i="32" s="1"/>
  <c r="S18" i="32"/>
  <c r="T18" i="32" s="1"/>
  <c r="U18" i="32" s="1"/>
  <c r="V18" i="32" s="1"/>
  <c r="S5" i="32"/>
  <c r="T5" i="32" s="1"/>
  <c r="U5" i="32" s="1"/>
  <c r="V5" i="32" s="1"/>
  <c r="N60" i="32"/>
  <c r="O60" i="32" s="1"/>
  <c r="P60" i="32" s="1"/>
  <c r="Q60" i="32" s="1"/>
  <c r="N44" i="32"/>
  <c r="O44" i="32" s="1"/>
  <c r="P44" i="32" s="1"/>
  <c r="Q44" i="32" s="1"/>
  <c r="N27" i="32"/>
  <c r="O27" i="32" s="1"/>
  <c r="P27" i="32" s="1"/>
  <c r="Q27" i="32" s="1"/>
  <c r="N11" i="32"/>
  <c r="O11" i="32" s="1"/>
  <c r="P11" i="32" s="1"/>
  <c r="Q11" i="32" s="1"/>
  <c r="I66" i="32"/>
  <c r="J66" i="32" s="1"/>
  <c r="K66" i="32" s="1"/>
  <c r="L66" i="32" s="1"/>
  <c r="I50" i="32"/>
  <c r="J50" i="32" s="1"/>
  <c r="K50" i="32" s="1"/>
  <c r="L50" i="32" s="1"/>
  <c r="I33" i="32"/>
  <c r="J33" i="32" s="1"/>
  <c r="K33" i="32" s="1"/>
  <c r="L33" i="32" s="1"/>
  <c r="I17" i="32"/>
  <c r="J17" i="32" s="1"/>
  <c r="K17" i="32" s="1"/>
  <c r="L17" i="32" s="1"/>
  <c r="S4" i="32"/>
  <c r="T4" i="32" s="1"/>
  <c r="U4" i="32" s="1"/>
  <c r="V4" i="32" s="1"/>
  <c r="N59" i="32"/>
  <c r="O59" i="32" s="1"/>
  <c r="P59" i="32" s="1"/>
  <c r="Q59" i="32" s="1"/>
  <c r="N43" i="32"/>
  <c r="O43" i="32" s="1"/>
  <c r="P43" i="32" s="1"/>
  <c r="Q43" i="32" s="1"/>
  <c r="N26" i="32"/>
  <c r="O26" i="32" s="1"/>
  <c r="P26" i="32" s="1"/>
  <c r="Q26" i="32" s="1"/>
  <c r="N10" i="32"/>
  <c r="O10" i="32" s="1"/>
  <c r="P10" i="32" s="1"/>
  <c r="Q10" i="32" s="1"/>
  <c r="I65" i="32"/>
  <c r="J65" i="32" s="1"/>
  <c r="K65" i="32" s="1"/>
  <c r="L65" i="32" s="1"/>
  <c r="I49" i="32"/>
  <c r="J49" i="32" s="1"/>
  <c r="K49" i="32" s="1"/>
  <c r="L49" i="32" s="1"/>
  <c r="I32" i="32"/>
  <c r="J32" i="32" s="1"/>
  <c r="K32" i="32" s="1"/>
  <c r="L32" i="32" s="1"/>
  <c r="I16" i="32"/>
  <c r="J16" i="32" s="1"/>
  <c r="K16" i="32" s="1"/>
  <c r="L16" i="32" s="1"/>
  <c r="X34" i="32"/>
  <c r="Y34" i="32" s="1"/>
  <c r="Z34" i="32" s="1"/>
  <c r="AA34" i="32" s="1"/>
  <c r="S7" i="32"/>
  <c r="T7" i="32" s="1"/>
  <c r="U7" i="32" s="1"/>
  <c r="V7" i="32" s="1"/>
  <c r="N62" i="32"/>
  <c r="O62" i="32" s="1"/>
  <c r="P62" i="32" s="1"/>
  <c r="Q62" i="32" s="1"/>
  <c r="N46" i="32"/>
  <c r="O46" i="32" s="1"/>
  <c r="P46" i="32" s="1"/>
  <c r="Q46" i="32" s="1"/>
  <c r="N29" i="32"/>
  <c r="O29" i="32" s="1"/>
  <c r="P29" i="32" s="1"/>
  <c r="Q29" i="32" s="1"/>
  <c r="N13" i="32"/>
  <c r="O13" i="32" s="1"/>
  <c r="P13" i="32" s="1"/>
  <c r="Q13" i="32" s="1"/>
  <c r="I68" i="32"/>
  <c r="J68" i="32" s="1"/>
  <c r="K68" i="32" s="1"/>
  <c r="L68" i="32" s="1"/>
  <c r="I52" i="32"/>
  <c r="J52" i="32" s="1"/>
  <c r="K52" i="32" s="1"/>
  <c r="L52" i="32" s="1"/>
  <c r="I36" i="32"/>
  <c r="J36" i="32" s="1"/>
  <c r="K36" i="32" s="1"/>
  <c r="L36" i="32" s="1"/>
  <c r="I19" i="32"/>
  <c r="J19" i="32" s="1"/>
  <c r="K19" i="32" s="1"/>
  <c r="L19" i="32" s="1"/>
  <c r="S6" i="32"/>
  <c r="T6" i="32" s="1"/>
  <c r="U6" i="32" s="1"/>
  <c r="V6" i="32" s="1"/>
  <c r="N61" i="32"/>
  <c r="O61" i="32" s="1"/>
  <c r="P61" i="32" s="1"/>
  <c r="Q61" i="32" s="1"/>
  <c r="N28" i="32"/>
  <c r="O28" i="32" s="1"/>
  <c r="P28" i="32" s="1"/>
  <c r="Q28" i="32" s="1"/>
  <c r="N12" i="32"/>
  <c r="O12" i="32" s="1"/>
  <c r="P12" i="32" s="1"/>
  <c r="Q12" i="32" s="1"/>
  <c r="I67" i="32"/>
  <c r="J67" i="32" s="1"/>
  <c r="K67" i="32" s="1"/>
  <c r="L67" i="32" s="1"/>
  <c r="I51" i="32"/>
  <c r="J51" i="32" s="1"/>
  <c r="K51" i="32" s="1"/>
  <c r="L51" i="32" s="1"/>
  <c r="I35" i="32"/>
  <c r="J35" i="32" s="1"/>
  <c r="K35" i="32" s="1"/>
  <c r="L35" i="32" s="1"/>
  <c r="I18" i="32"/>
  <c r="J18" i="32" s="1"/>
  <c r="K18" i="32" s="1"/>
  <c r="L18" i="32" s="1"/>
  <c r="AH34" i="32"/>
  <c r="AI34" i="32" s="1"/>
  <c r="AJ34" i="32" s="1"/>
  <c r="AK34" i="32" s="1"/>
  <c r="D8" i="32"/>
  <c r="E8" i="32" s="1"/>
  <c r="F8" i="32" s="1"/>
  <c r="G8" i="32" s="1"/>
  <c r="D37" i="32"/>
  <c r="E37" i="32" s="1"/>
  <c r="F37" i="32" s="1"/>
  <c r="G37" i="32" s="1"/>
  <c r="D7" i="32"/>
  <c r="E7" i="32" s="1"/>
  <c r="F7" i="32" s="1"/>
  <c r="G7" i="32" s="1"/>
  <c r="D9" i="32"/>
  <c r="E9" i="32" s="1"/>
  <c r="F9" i="32" s="1"/>
  <c r="G9" i="32" s="1"/>
  <c r="D5" i="32"/>
  <c r="E5" i="32" s="1"/>
  <c r="F5" i="32" s="1"/>
  <c r="G5" i="32" s="1"/>
  <c r="D38" i="32"/>
  <c r="E38" i="32" s="1"/>
  <c r="F38" i="32" s="1"/>
  <c r="G38" i="32" s="1"/>
  <c r="D6" i="32"/>
  <c r="E6" i="32" s="1"/>
  <c r="F6" i="32" s="1"/>
  <c r="G6" i="32" s="1"/>
  <c r="D36" i="32"/>
  <c r="E36" i="32" s="1"/>
  <c r="F36" i="32" s="1"/>
  <c r="G36" i="32" s="1"/>
  <c r="D41" i="32"/>
  <c r="E41" i="32" s="1"/>
  <c r="F41" i="32" s="1"/>
  <c r="G41" i="32" s="1"/>
  <c r="D4" i="32"/>
  <c r="E4" i="32" s="1"/>
  <c r="F4" i="32" s="1"/>
  <c r="G4" i="32" s="1"/>
  <c r="D40" i="32"/>
  <c r="E40" i="32" s="1"/>
  <c r="F40" i="32" s="1"/>
  <c r="G40" i="32" s="1"/>
  <c r="D10" i="32"/>
  <c r="E10" i="32" s="1"/>
  <c r="F10" i="32" s="1"/>
  <c r="G10" i="32" s="1"/>
  <c r="D42" i="32"/>
  <c r="E42" i="32" s="1"/>
  <c r="F42" i="32" s="1"/>
  <c r="G42" i="32" s="1"/>
  <c r="D43" i="32"/>
  <c r="E43" i="32" s="1"/>
  <c r="F43" i="32" s="1"/>
  <c r="G43" i="32" s="1"/>
  <c r="D11" i="32"/>
  <c r="E11" i="32" s="1"/>
  <c r="F11" i="32" s="1"/>
  <c r="G11" i="32" s="1"/>
  <c r="D12" i="32"/>
  <c r="E12" i="32" s="1"/>
  <c r="F12" i="32" s="1"/>
  <c r="G12" i="32" s="1"/>
  <c r="D44" i="32"/>
  <c r="E44" i="32" s="1"/>
  <c r="F44" i="32" s="1"/>
  <c r="G44" i="32" s="1"/>
  <c r="D45" i="32"/>
  <c r="E45" i="32" s="1"/>
  <c r="F45" i="32" s="1"/>
  <c r="G45" i="32" s="1"/>
  <c r="D14" i="32"/>
  <c r="E14" i="32" s="1"/>
  <c r="F14" i="32" s="1"/>
  <c r="G14" i="32" s="1"/>
  <c r="D15" i="32"/>
  <c r="E15" i="32" s="1"/>
  <c r="F15" i="32" s="1"/>
  <c r="G15" i="32" s="1"/>
  <c r="D47" i="32"/>
  <c r="E47" i="32" s="1"/>
  <c r="F47" i="32" s="1"/>
  <c r="G47" i="32" s="1"/>
  <c r="D16" i="32"/>
  <c r="E16" i="32" s="1"/>
  <c r="F16" i="32" s="1"/>
  <c r="G16" i="32" s="1"/>
  <c r="D48" i="32"/>
  <c r="E48" i="32" s="1"/>
  <c r="F48" i="32" s="1"/>
  <c r="G48" i="32" s="1"/>
  <c r="D17" i="32"/>
  <c r="E17" i="32" s="1"/>
  <c r="F17" i="32" s="1"/>
  <c r="G17" i="32" s="1"/>
  <c r="D50" i="32"/>
  <c r="E50" i="32" s="1"/>
  <c r="F50" i="32" s="1"/>
  <c r="G50" i="32" s="1"/>
  <c r="D19" i="32"/>
  <c r="E19" i="32" s="1"/>
  <c r="F19" i="32" s="1"/>
  <c r="G19" i="32" s="1"/>
  <c r="D51" i="32"/>
  <c r="E51" i="32" s="1"/>
  <c r="F51" i="32" s="1"/>
  <c r="G51" i="32" s="1"/>
  <c r="D52" i="32"/>
  <c r="E52" i="32" s="1"/>
  <c r="F52" i="32" s="1"/>
  <c r="G52" i="32" s="1"/>
  <c r="D21" i="32"/>
  <c r="E21" i="32" s="1"/>
  <c r="F21" i="32" s="1"/>
  <c r="G21" i="32" s="1"/>
  <c r="D22" i="32"/>
  <c r="E22" i="32" s="1"/>
  <c r="F22" i="32" s="1"/>
  <c r="G22" i="32" s="1"/>
  <c r="D55" i="32"/>
  <c r="E55" i="32" s="1"/>
  <c r="F55" i="32" s="1"/>
  <c r="G55" i="32" s="1"/>
  <c r="D54" i="32"/>
  <c r="E54" i="32" s="1"/>
  <c r="F54" i="32" s="1"/>
  <c r="G54" i="32" s="1"/>
  <c r="D23" i="32"/>
  <c r="E23" i="32" s="1"/>
  <c r="F23" i="32" s="1"/>
  <c r="G23" i="32" s="1"/>
  <c r="D24" i="32"/>
  <c r="E24" i="32" s="1"/>
  <c r="F24" i="32" s="1"/>
  <c r="G24" i="32" s="1"/>
  <c r="D25" i="32"/>
  <c r="E25" i="32" s="1"/>
  <c r="F25" i="32" s="1"/>
  <c r="G25" i="32" s="1"/>
  <c r="D56" i="32"/>
  <c r="E56" i="32" s="1"/>
  <c r="F56" i="32" s="1"/>
  <c r="G56" i="32" s="1"/>
  <c r="D26" i="32"/>
  <c r="E26" i="32" s="1"/>
  <c r="F26" i="32" s="1"/>
  <c r="G26" i="32" s="1"/>
  <c r="D57" i="32"/>
  <c r="E57" i="32" s="1"/>
  <c r="F57" i="32" s="1"/>
  <c r="G57" i="32" s="1"/>
  <c r="D58" i="32"/>
  <c r="E58" i="32" s="1"/>
  <c r="F58" i="32" s="1"/>
  <c r="G58" i="32" s="1"/>
  <c r="D59" i="32"/>
  <c r="E59" i="32" s="1"/>
  <c r="F59" i="32" s="1"/>
  <c r="G59" i="32" s="1"/>
  <c r="D28" i="32"/>
  <c r="E28" i="32" s="1"/>
  <c r="F28" i="32" s="1"/>
  <c r="G28" i="32" s="1"/>
  <c r="D29" i="32"/>
  <c r="E29" i="32" s="1"/>
  <c r="F29" i="32" s="1"/>
  <c r="G29" i="32" s="1"/>
  <c r="D61" i="32"/>
  <c r="E61" i="32" s="1"/>
  <c r="F61" i="32" s="1"/>
  <c r="G61" i="32" s="1"/>
  <c r="D31" i="32"/>
  <c r="E31" i="32" s="1"/>
  <c r="F31" i="32" s="1"/>
  <c r="G31" i="32" s="1"/>
  <c r="D30" i="32"/>
  <c r="E30" i="32" s="1"/>
  <c r="F30" i="32" s="1"/>
  <c r="G30" i="32" s="1"/>
  <c r="D62" i="32"/>
  <c r="E62" i="32" s="1"/>
  <c r="F62" i="32" s="1"/>
  <c r="G62" i="32" s="1"/>
  <c r="D63" i="32"/>
  <c r="E63" i="32" s="1"/>
  <c r="F63" i="32" s="1"/>
  <c r="G63" i="32" s="1"/>
  <c r="D32" i="32"/>
  <c r="E32" i="32" s="1"/>
  <c r="F32" i="32" s="1"/>
  <c r="G32" i="32" s="1"/>
  <c r="D64" i="32"/>
  <c r="E64" i="32" s="1"/>
  <c r="F64" i="32" s="1"/>
  <c r="G64" i="32" s="1"/>
  <c r="D34" i="32"/>
  <c r="E34" i="32" s="1"/>
  <c r="F34" i="32" s="1"/>
  <c r="G34" i="32" s="1"/>
  <c r="D33" i="32"/>
  <c r="E33" i="32" s="1"/>
  <c r="F33" i="32" s="1"/>
  <c r="G33" i="32" s="1"/>
  <c r="D66" i="32"/>
  <c r="E66" i="32" s="1"/>
  <c r="F66" i="32" s="1"/>
  <c r="G66" i="32" s="1"/>
  <c r="D68" i="32"/>
  <c r="E68" i="32" s="1"/>
  <c r="F68" i="32" s="1"/>
  <c r="G68" i="32" s="1"/>
  <c r="D69" i="32"/>
  <c r="E69" i="32" s="1"/>
  <c r="F69" i="32" s="1"/>
  <c r="G69" i="32" s="1"/>
  <c r="D70" i="32"/>
  <c r="E70" i="32" s="1"/>
  <c r="F70" i="32" s="1"/>
  <c r="G70" i="32" s="1"/>
  <c r="D73" i="32"/>
  <c r="E73" i="32" s="1"/>
  <c r="F73" i="32" s="1"/>
  <c r="G73" i="32" s="1"/>
  <c r="D74" i="32"/>
  <c r="X65" i="24"/>
  <c r="Y65" i="24" s="1"/>
  <c r="Z65" i="24" s="1"/>
  <c r="AA65" i="24" s="1"/>
  <c r="AC71" i="24"/>
  <c r="AD71" i="24" s="1"/>
  <c r="AE71" i="24" s="1"/>
  <c r="AF71" i="24" s="1"/>
  <c r="AH67" i="24"/>
  <c r="AI67" i="24" s="1"/>
  <c r="AJ67" i="24" s="1"/>
  <c r="AK67" i="24" s="1"/>
  <c r="I56" i="24"/>
  <c r="J56" i="24" s="1"/>
  <c r="K56" i="24" s="1"/>
  <c r="L56" i="24" s="1"/>
  <c r="I52" i="24"/>
  <c r="J52" i="24" s="1"/>
  <c r="K52" i="24" s="1"/>
  <c r="L52" i="24" s="1"/>
  <c r="I48" i="24"/>
  <c r="J48" i="24" s="1"/>
  <c r="K48" i="24" s="1"/>
  <c r="L48" i="24" s="1"/>
  <c r="I44" i="24"/>
  <c r="J44" i="24" s="1"/>
  <c r="K44" i="24" s="1"/>
  <c r="L44" i="24" s="1"/>
  <c r="I40" i="24"/>
  <c r="J40" i="24" s="1"/>
  <c r="K40" i="24" s="1"/>
  <c r="L40" i="24" s="1"/>
  <c r="X72" i="24"/>
  <c r="Y72" i="24" s="1"/>
  <c r="Z72" i="24" s="1"/>
  <c r="AA72" i="24" s="1"/>
  <c r="AC68" i="24"/>
  <c r="AD68" i="24" s="1"/>
  <c r="AE68" i="24" s="1"/>
  <c r="AF68" i="24" s="1"/>
  <c r="AC64" i="24"/>
  <c r="AD64" i="24" s="1"/>
  <c r="AE64" i="24" s="1"/>
  <c r="AF64" i="24" s="1"/>
  <c r="AH60" i="24"/>
  <c r="AI60" i="24" s="1"/>
  <c r="AJ60" i="24" s="1"/>
  <c r="AK60" i="24" s="1"/>
  <c r="D57" i="24"/>
  <c r="E57" i="24" s="1"/>
  <c r="F57" i="24" s="1"/>
  <c r="G57" i="24" s="1"/>
  <c r="D53" i="24"/>
  <c r="E53" i="24" s="1"/>
  <c r="F53" i="24" s="1"/>
  <c r="G53" i="24" s="1"/>
  <c r="D49" i="24"/>
  <c r="E49" i="24" s="1"/>
  <c r="F49" i="24" s="1"/>
  <c r="G49" i="24" s="1"/>
  <c r="D45" i="24"/>
  <c r="E45" i="24" s="1"/>
  <c r="F45" i="24" s="1"/>
  <c r="G45" i="24" s="1"/>
  <c r="D41" i="24"/>
  <c r="E41" i="24" s="1"/>
  <c r="F41" i="24" s="1"/>
  <c r="G41" i="24" s="1"/>
  <c r="X68" i="24"/>
  <c r="Y68" i="24" s="1"/>
  <c r="Z68" i="24" s="1"/>
  <c r="AA68" i="24" s="1"/>
  <c r="AC74" i="24"/>
  <c r="AD74" i="24" s="1"/>
  <c r="AE74" i="24" s="1"/>
  <c r="AF74" i="24" s="1"/>
  <c r="AC70" i="24"/>
  <c r="AD70" i="24" s="1"/>
  <c r="AE70" i="24" s="1"/>
  <c r="AF70" i="24" s="1"/>
  <c r="AH66" i="24"/>
  <c r="AI66" i="24" s="1"/>
  <c r="AJ66" i="24" s="1"/>
  <c r="AK66" i="24" s="1"/>
  <c r="I55" i="24"/>
  <c r="J55" i="24" s="1"/>
  <c r="K55" i="24" s="1"/>
  <c r="L55" i="24" s="1"/>
  <c r="I51" i="24"/>
  <c r="J51" i="24" s="1"/>
  <c r="K51" i="24" s="1"/>
  <c r="L51" i="24" s="1"/>
  <c r="I47" i="24"/>
  <c r="J47" i="24" s="1"/>
  <c r="K47" i="24" s="1"/>
  <c r="L47" i="24" s="1"/>
  <c r="I43" i="24"/>
  <c r="J43" i="24" s="1"/>
  <c r="K43" i="24" s="1"/>
  <c r="L43" i="24" s="1"/>
  <c r="I39" i="24"/>
  <c r="J39" i="24" s="1"/>
  <c r="K39" i="24" s="1"/>
  <c r="L39" i="24" s="1"/>
  <c r="X71" i="24"/>
  <c r="Y71" i="24" s="1"/>
  <c r="Z71" i="24" s="1"/>
  <c r="AA71" i="24" s="1"/>
  <c r="AC67" i="24"/>
  <c r="AD67" i="24" s="1"/>
  <c r="AE67" i="24" s="1"/>
  <c r="AF67" i="24" s="1"/>
  <c r="AH63" i="24"/>
  <c r="AI63" i="24" s="1"/>
  <c r="AJ63" i="24" s="1"/>
  <c r="AK63" i="24" s="1"/>
  <c r="AH59" i="24"/>
  <c r="AI59" i="24" s="1"/>
  <c r="AJ59" i="24" s="1"/>
  <c r="AK59" i="24" s="1"/>
  <c r="D56" i="24"/>
  <c r="E56" i="24" s="1"/>
  <c r="F56" i="24" s="1"/>
  <c r="G56" i="24" s="1"/>
  <c r="D52" i="24"/>
  <c r="E52" i="24" s="1"/>
  <c r="F52" i="24" s="1"/>
  <c r="G52" i="24" s="1"/>
  <c r="D48" i="24"/>
  <c r="E48" i="24" s="1"/>
  <c r="F48" i="24" s="1"/>
  <c r="G48" i="24" s="1"/>
  <c r="D44" i="24"/>
  <c r="E44" i="24" s="1"/>
  <c r="F44" i="24" s="1"/>
  <c r="G44" i="24" s="1"/>
  <c r="D40" i="24"/>
  <c r="E40" i="24" s="1"/>
  <c r="F40" i="24" s="1"/>
  <c r="G40" i="24" s="1"/>
  <c r="I36" i="24"/>
  <c r="J36" i="24" s="1"/>
  <c r="K36" i="24" s="1"/>
  <c r="L36" i="24" s="1"/>
  <c r="AC59" i="24"/>
  <c r="AD59" i="24" s="1"/>
  <c r="AE59" i="24" s="1"/>
  <c r="AF59" i="24" s="1"/>
  <c r="AC73" i="24"/>
  <c r="AD73" i="24" s="1"/>
  <c r="AE73" i="24" s="1"/>
  <c r="AF73" i="24" s="1"/>
  <c r="AH69" i="24"/>
  <c r="AI69" i="24" s="1"/>
  <c r="AJ69" i="24" s="1"/>
  <c r="AK69" i="24" s="1"/>
  <c r="AH65" i="24"/>
  <c r="AI65" i="24" s="1"/>
  <c r="AJ65" i="24" s="1"/>
  <c r="AK65" i="24" s="1"/>
  <c r="I58" i="24"/>
  <c r="J58" i="24" s="1"/>
  <c r="K58" i="24" s="1"/>
  <c r="L58" i="24" s="1"/>
  <c r="I54" i="24"/>
  <c r="J54" i="24" s="1"/>
  <c r="K54" i="24" s="1"/>
  <c r="L54" i="24" s="1"/>
  <c r="I50" i="24"/>
  <c r="J50" i="24" s="1"/>
  <c r="K50" i="24" s="1"/>
  <c r="L50" i="24" s="1"/>
  <c r="I46" i="24"/>
  <c r="J46" i="24" s="1"/>
  <c r="K46" i="24" s="1"/>
  <c r="L46" i="24" s="1"/>
  <c r="I42" i="24"/>
  <c r="J42" i="24" s="1"/>
  <c r="K42" i="24" s="1"/>
  <c r="L42" i="24" s="1"/>
  <c r="I38" i="24"/>
  <c r="J38" i="24" s="1"/>
  <c r="K38" i="24" s="1"/>
  <c r="L38" i="24" s="1"/>
  <c r="X74" i="24"/>
  <c r="Y74" i="24" s="1"/>
  <c r="Z74" i="24" s="1"/>
  <c r="AA74" i="24" s="1"/>
  <c r="X70" i="24"/>
  <c r="Y70" i="24" s="1"/>
  <c r="Z70" i="24" s="1"/>
  <c r="AA70" i="24" s="1"/>
  <c r="AC66" i="24"/>
  <c r="AD66" i="24" s="1"/>
  <c r="AE66" i="24" s="1"/>
  <c r="AF66" i="24" s="1"/>
  <c r="AH62" i="24"/>
  <c r="AI62" i="24" s="1"/>
  <c r="AJ62" i="24" s="1"/>
  <c r="AK62" i="24" s="1"/>
  <c r="AH58" i="24"/>
  <c r="AI58" i="24" s="1"/>
  <c r="AJ58" i="24" s="1"/>
  <c r="AK58" i="24" s="1"/>
  <c r="D55" i="24"/>
  <c r="E55" i="24" s="1"/>
  <c r="F55" i="24" s="1"/>
  <c r="G55" i="24" s="1"/>
  <c r="D51" i="24"/>
  <c r="E51" i="24" s="1"/>
  <c r="F51" i="24" s="1"/>
  <c r="G51" i="24" s="1"/>
  <c r="D47" i="24"/>
  <c r="E47" i="24" s="1"/>
  <c r="F47" i="24" s="1"/>
  <c r="G47" i="24" s="1"/>
  <c r="D43" i="24"/>
  <c r="E43" i="24" s="1"/>
  <c r="F43" i="24" s="1"/>
  <c r="G43" i="24" s="1"/>
  <c r="D39" i="24"/>
  <c r="E39" i="24" s="1"/>
  <c r="F39" i="24" s="1"/>
  <c r="G39" i="24" s="1"/>
  <c r="I35" i="24"/>
  <c r="J35" i="24" s="1"/>
  <c r="K35" i="24" s="1"/>
  <c r="L35" i="24" s="1"/>
  <c r="D36" i="24"/>
  <c r="E36" i="24" s="1"/>
  <c r="F36" i="24" s="1"/>
  <c r="G36" i="24" s="1"/>
  <c r="N73" i="24"/>
  <c r="O73" i="24" s="1"/>
  <c r="P73" i="24" s="1"/>
  <c r="Q73" i="24" s="1"/>
  <c r="S68" i="24"/>
  <c r="T68" i="24" s="1"/>
  <c r="U68" i="24" s="1"/>
  <c r="V68" i="24" s="1"/>
  <c r="S64" i="24"/>
  <c r="T64" i="24" s="1"/>
  <c r="U64" i="24" s="1"/>
  <c r="V64" i="24" s="1"/>
  <c r="X60" i="24"/>
  <c r="Y60" i="24" s="1"/>
  <c r="Z60" i="24" s="1"/>
  <c r="AA60" i="24" s="1"/>
  <c r="AH56" i="24"/>
  <c r="AI56" i="24" s="1"/>
  <c r="AJ56" i="24" s="1"/>
  <c r="AK56" i="24" s="1"/>
  <c r="AH52" i="24"/>
  <c r="AI52" i="24" s="1"/>
  <c r="AJ52" i="24" s="1"/>
  <c r="AK52" i="24" s="1"/>
  <c r="AH48" i="24"/>
  <c r="AI48" i="24" s="1"/>
  <c r="AJ48" i="24" s="1"/>
  <c r="AK48" i="24" s="1"/>
  <c r="AH44" i="24"/>
  <c r="AI44" i="24" s="1"/>
  <c r="AJ44" i="24" s="1"/>
  <c r="AK44" i="24" s="1"/>
  <c r="D34" i="24"/>
  <c r="E34" i="24" s="1"/>
  <c r="F34" i="24" s="1"/>
  <c r="G34" i="24" s="1"/>
  <c r="D20" i="24"/>
  <c r="E20" i="24" s="1"/>
  <c r="F20" i="24" s="1"/>
  <c r="G20" i="24" s="1"/>
  <c r="N72" i="24"/>
  <c r="O72" i="24" s="1"/>
  <c r="P72" i="24" s="1"/>
  <c r="Q72" i="24" s="1"/>
  <c r="S67" i="24"/>
  <c r="T67" i="24" s="1"/>
  <c r="U67" i="24" s="1"/>
  <c r="V67" i="24" s="1"/>
  <c r="X63" i="24"/>
  <c r="Y63" i="24" s="1"/>
  <c r="Z63" i="24" s="1"/>
  <c r="AA63" i="24" s="1"/>
  <c r="X59" i="24"/>
  <c r="Y59" i="24" s="1"/>
  <c r="Z59" i="24" s="1"/>
  <c r="AA59" i="24" s="1"/>
  <c r="AH55" i="24"/>
  <c r="AI55" i="24" s="1"/>
  <c r="AJ55" i="24" s="1"/>
  <c r="AK55" i="24" s="1"/>
  <c r="AH51" i="24"/>
  <c r="AI51" i="24" s="1"/>
  <c r="AJ51" i="24" s="1"/>
  <c r="AK51" i="24" s="1"/>
  <c r="AH47" i="24"/>
  <c r="AI47" i="24" s="1"/>
  <c r="AJ47" i="24" s="1"/>
  <c r="AK47" i="24" s="1"/>
  <c r="AH43" i="24"/>
  <c r="AI43" i="24" s="1"/>
  <c r="AJ43" i="24" s="1"/>
  <c r="AK43" i="24" s="1"/>
  <c r="N70" i="24"/>
  <c r="O70" i="24" s="1"/>
  <c r="P70" i="24" s="1"/>
  <c r="Q70" i="24" s="1"/>
  <c r="AC38" i="24"/>
  <c r="AD38" i="24" s="1"/>
  <c r="AE38" i="24" s="1"/>
  <c r="AF38" i="24" s="1"/>
  <c r="X55" i="24"/>
  <c r="Y55" i="24" s="1"/>
  <c r="Z55" i="24" s="1"/>
  <c r="AA55" i="24" s="1"/>
  <c r="X51" i="24"/>
  <c r="Y51" i="24" s="1"/>
  <c r="Z51" i="24" s="1"/>
  <c r="AA51" i="24" s="1"/>
  <c r="X47" i="24"/>
  <c r="Y47" i="24" s="1"/>
  <c r="Z47" i="24" s="1"/>
  <c r="AA47" i="24" s="1"/>
  <c r="X43" i="24"/>
  <c r="Y43" i="24" s="1"/>
  <c r="Z43" i="24" s="1"/>
  <c r="AA43" i="24" s="1"/>
  <c r="X39" i="24"/>
  <c r="Y39" i="24" s="1"/>
  <c r="Z39" i="24" s="1"/>
  <c r="AA39" i="24" s="1"/>
  <c r="AC35" i="24"/>
  <c r="AD35" i="24" s="1"/>
  <c r="AE35" i="24" s="1"/>
  <c r="AF35" i="24" s="1"/>
  <c r="AC28" i="24"/>
  <c r="AD28" i="24" s="1"/>
  <c r="AE28" i="24" s="1"/>
  <c r="AF28" i="24" s="1"/>
  <c r="N16" i="24"/>
  <c r="O16" i="24" s="1"/>
  <c r="P16" i="24" s="1"/>
  <c r="Q16" i="24" s="1"/>
  <c r="AC12" i="24"/>
  <c r="AD12" i="24" s="1"/>
  <c r="AE12" i="24" s="1"/>
  <c r="AF12" i="24" s="1"/>
  <c r="I9" i="24"/>
  <c r="J9" i="24" s="1"/>
  <c r="K9" i="24" s="1"/>
  <c r="L9" i="24" s="1"/>
  <c r="N71" i="24"/>
  <c r="O71" i="24" s="1"/>
  <c r="P71" i="24" s="1"/>
  <c r="Q71" i="24" s="1"/>
  <c r="S66" i="24"/>
  <c r="T66" i="24" s="1"/>
  <c r="U66" i="24" s="1"/>
  <c r="V66" i="24" s="1"/>
  <c r="X62" i="24"/>
  <c r="Y62" i="24" s="1"/>
  <c r="Z62" i="24" s="1"/>
  <c r="AA62" i="24" s="1"/>
  <c r="X58" i="24"/>
  <c r="Y58" i="24" s="1"/>
  <c r="Z58" i="24" s="1"/>
  <c r="AA58" i="24" s="1"/>
  <c r="AH54" i="24"/>
  <c r="AI54" i="24" s="1"/>
  <c r="AJ54" i="24" s="1"/>
  <c r="AK54" i="24" s="1"/>
  <c r="AH50" i="24"/>
  <c r="AI50" i="24" s="1"/>
  <c r="AJ50" i="24" s="1"/>
  <c r="AK50" i="24" s="1"/>
  <c r="AH42" i="24"/>
  <c r="AI42" i="24" s="1"/>
  <c r="AJ42" i="24" s="1"/>
  <c r="AK42" i="24" s="1"/>
  <c r="I73" i="24"/>
  <c r="J73" i="24" s="1"/>
  <c r="K73" i="24" s="1"/>
  <c r="L73" i="24" s="1"/>
  <c r="D71" i="24"/>
  <c r="E71" i="24" s="1"/>
  <c r="F71" i="24" s="1"/>
  <c r="G71" i="24" s="1"/>
  <c r="I67" i="24"/>
  <c r="J67" i="24" s="1"/>
  <c r="K67" i="24" s="1"/>
  <c r="L67" i="24" s="1"/>
  <c r="N63" i="24"/>
  <c r="O63" i="24" s="1"/>
  <c r="P63" i="24" s="1"/>
  <c r="Q63" i="24" s="1"/>
  <c r="N59" i="24"/>
  <c r="O59" i="24" s="1"/>
  <c r="P59" i="24" s="1"/>
  <c r="Q59" i="24" s="1"/>
  <c r="X54" i="24"/>
  <c r="Y54" i="24" s="1"/>
  <c r="Z54" i="24" s="1"/>
  <c r="AA54" i="24" s="1"/>
  <c r="X50" i="24"/>
  <c r="Y50" i="24" s="1"/>
  <c r="Z50" i="24" s="1"/>
  <c r="AA50" i="24" s="1"/>
  <c r="X46" i="24"/>
  <c r="Y46" i="24" s="1"/>
  <c r="Z46" i="24" s="1"/>
  <c r="AA46" i="24" s="1"/>
  <c r="X42" i="24"/>
  <c r="Y42" i="24" s="1"/>
  <c r="Z42" i="24" s="1"/>
  <c r="AA42" i="24" s="1"/>
  <c r="X38" i="24"/>
  <c r="Y38" i="24" s="1"/>
  <c r="Z38" i="24" s="1"/>
  <c r="AA38" i="24" s="1"/>
  <c r="AC34" i="24"/>
  <c r="AD34" i="24" s="1"/>
  <c r="AE34" i="24" s="1"/>
  <c r="AF34" i="24" s="1"/>
  <c r="I61" i="24"/>
  <c r="J61" i="24" s="1"/>
  <c r="K61" i="24" s="1"/>
  <c r="L61" i="24" s="1"/>
  <c r="S56" i="24"/>
  <c r="T56" i="24" s="1"/>
  <c r="U56" i="24" s="1"/>
  <c r="V56" i="24" s="1"/>
  <c r="S52" i="24"/>
  <c r="T52" i="24" s="1"/>
  <c r="U52" i="24" s="1"/>
  <c r="V52" i="24" s="1"/>
  <c r="S48" i="24"/>
  <c r="T48" i="24" s="1"/>
  <c r="U48" i="24" s="1"/>
  <c r="V48" i="24" s="1"/>
  <c r="S44" i="24"/>
  <c r="T44" i="24" s="1"/>
  <c r="U44" i="24" s="1"/>
  <c r="V44" i="24" s="1"/>
  <c r="S40" i="24"/>
  <c r="T40" i="24" s="1"/>
  <c r="U40" i="24" s="1"/>
  <c r="V40" i="24" s="1"/>
  <c r="X36" i="24"/>
  <c r="Y36" i="24" s="1"/>
  <c r="Z36" i="24" s="1"/>
  <c r="AA36" i="24" s="1"/>
  <c r="AH30" i="24"/>
  <c r="AI30" i="24" s="1"/>
  <c r="AJ30" i="24" s="1"/>
  <c r="AK30" i="24" s="1"/>
  <c r="AH26" i="24"/>
  <c r="AI26" i="24" s="1"/>
  <c r="AJ26" i="24" s="1"/>
  <c r="AK26" i="24" s="1"/>
  <c r="I22" i="24"/>
  <c r="J22" i="24" s="1"/>
  <c r="K22" i="24" s="1"/>
  <c r="L22" i="24" s="1"/>
  <c r="N18" i="24"/>
  <c r="O18" i="24" s="1"/>
  <c r="P18" i="24" s="1"/>
  <c r="Q18" i="24" s="1"/>
  <c r="AC14" i="24"/>
  <c r="AD14" i="24" s="1"/>
  <c r="AE14" i="24" s="1"/>
  <c r="AF14" i="24" s="1"/>
  <c r="I11" i="24"/>
  <c r="J11" i="24" s="1"/>
  <c r="K11" i="24" s="1"/>
  <c r="L11" i="24" s="1"/>
  <c r="AH31" i="24"/>
  <c r="AI31" i="24" s="1"/>
  <c r="AJ31" i="24" s="1"/>
  <c r="AK31" i="24" s="1"/>
  <c r="AC27" i="24"/>
  <c r="AD27" i="24" s="1"/>
  <c r="AE27" i="24" s="1"/>
  <c r="AF27" i="24" s="1"/>
  <c r="D24" i="24"/>
  <c r="E24" i="24" s="1"/>
  <c r="F24" i="24" s="1"/>
  <c r="G24" i="24" s="1"/>
  <c r="I19" i="24"/>
  <c r="J19" i="24" s="1"/>
  <c r="K19" i="24" s="1"/>
  <c r="L19" i="24" s="1"/>
  <c r="X15" i="24"/>
  <c r="Y15" i="24" s="1"/>
  <c r="Z15" i="24" s="1"/>
  <c r="AA15" i="24" s="1"/>
  <c r="N8" i="24"/>
  <c r="O8" i="24" s="1"/>
  <c r="P8" i="24" s="1"/>
  <c r="Q8" i="24" s="1"/>
  <c r="X4" i="24"/>
  <c r="Y4" i="24" s="1"/>
  <c r="Z4" i="24" s="1"/>
  <c r="AA4" i="24" s="1"/>
  <c r="X29" i="24"/>
  <c r="Y29" i="24" s="1"/>
  <c r="Z29" i="24" s="1"/>
  <c r="AA29" i="24" s="1"/>
  <c r="AC25" i="24"/>
  <c r="AD25" i="24" s="1"/>
  <c r="AE25" i="24" s="1"/>
  <c r="AF25" i="24" s="1"/>
  <c r="X13" i="24"/>
  <c r="Y13" i="24" s="1"/>
  <c r="Z13" i="24" s="1"/>
  <c r="AA13" i="24" s="1"/>
  <c r="S31" i="24"/>
  <c r="T31" i="24" s="1"/>
  <c r="U31" i="24" s="1"/>
  <c r="V31" i="24" s="1"/>
  <c r="S27" i="24"/>
  <c r="T27" i="24" s="1"/>
  <c r="U27" i="24" s="1"/>
  <c r="V27" i="24" s="1"/>
  <c r="AH23" i="24"/>
  <c r="AI23" i="24" s="1"/>
  <c r="AJ23" i="24" s="1"/>
  <c r="AK23" i="24" s="1"/>
  <c r="I16" i="24"/>
  <c r="J16" i="24" s="1"/>
  <c r="K16" i="24" s="1"/>
  <c r="L16" i="24" s="1"/>
  <c r="D37" i="24"/>
  <c r="E37" i="24" s="1"/>
  <c r="F37" i="24" s="1"/>
  <c r="G37" i="24" s="1"/>
  <c r="N74" i="24"/>
  <c r="O74" i="24" s="1"/>
  <c r="P74" i="24" s="1"/>
  <c r="Q74" i="24" s="1"/>
  <c r="S69" i="24"/>
  <c r="T69" i="24" s="1"/>
  <c r="U69" i="24" s="1"/>
  <c r="V69" i="24" s="1"/>
  <c r="S65" i="24"/>
  <c r="T65" i="24" s="1"/>
  <c r="U65" i="24" s="1"/>
  <c r="V65" i="24" s="1"/>
  <c r="X61" i="24"/>
  <c r="Y61" i="24" s="1"/>
  <c r="Z61" i="24" s="1"/>
  <c r="AA61" i="24" s="1"/>
  <c r="AH57" i="24"/>
  <c r="AI57" i="24" s="1"/>
  <c r="AJ57" i="24" s="1"/>
  <c r="AK57" i="24" s="1"/>
  <c r="AH53" i="24"/>
  <c r="AI53" i="24" s="1"/>
  <c r="AJ53" i="24" s="1"/>
  <c r="AK53" i="24" s="1"/>
  <c r="AH49" i="24"/>
  <c r="AI49" i="24" s="1"/>
  <c r="AJ49" i="24" s="1"/>
  <c r="AK49" i="24" s="1"/>
  <c r="AH41" i="24"/>
  <c r="AI41" i="24" s="1"/>
  <c r="AJ41" i="24" s="1"/>
  <c r="AK41" i="24" s="1"/>
  <c r="I72" i="24"/>
  <c r="J72" i="24" s="1"/>
  <c r="K72" i="24" s="1"/>
  <c r="L72" i="24" s="1"/>
  <c r="N68" i="24"/>
  <c r="O68" i="24" s="1"/>
  <c r="P68" i="24" s="1"/>
  <c r="Q68" i="24" s="1"/>
  <c r="N64" i="24"/>
  <c r="O64" i="24" s="1"/>
  <c r="P64" i="24" s="1"/>
  <c r="Q64" i="24" s="1"/>
  <c r="S60" i="24"/>
  <c r="T60" i="24" s="1"/>
  <c r="U60" i="24" s="1"/>
  <c r="V60" i="24" s="1"/>
  <c r="AC56" i="24"/>
  <c r="AD56" i="24" s="1"/>
  <c r="AE56" i="24" s="1"/>
  <c r="AF56" i="24" s="1"/>
  <c r="AC52" i="24"/>
  <c r="AD52" i="24" s="1"/>
  <c r="AE52" i="24" s="1"/>
  <c r="AF52" i="24" s="1"/>
  <c r="AC48" i="24"/>
  <c r="AD48" i="24" s="1"/>
  <c r="AE48" i="24" s="1"/>
  <c r="AF48" i="24" s="1"/>
  <c r="AC44" i="24"/>
  <c r="AD44" i="24" s="1"/>
  <c r="AE44" i="24" s="1"/>
  <c r="AF44" i="24" s="1"/>
  <c r="AH36" i="24"/>
  <c r="AI36" i="24" s="1"/>
  <c r="AJ36" i="24" s="1"/>
  <c r="AK36" i="24" s="1"/>
  <c r="D74" i="24"/>
  <c r="E74" i="24" s="1"/>
  <c r="F74" i="24" s="1"/>
  <c r="G74" i="24" s="1"/>
  <c r="I70" i="24"/>
  <c r="J70" i="24" s="1"/>
  <c r="K70" i="24" s="1"/>
  <c r="L70" i="24" s="1"/>
  <c r="I66" i="24"/>
  <c r="J66" i="24" s="1"/>
  <c r="K66" i="24" s="1"/>
  <c r="L66" i="24" s="1"/>
  <c r="N62" i="24"/>
  <c r="O62" i="24" s="1"/>
  <c r="P62" i="24" s="1"/>
  <c r="Q62" i="24" s="1"/>
  <c r="X57" i="24"/>
  <c r="Y57" i="24" s="1"/>
  <c r="Z57" i="24" s="1"/>
  <c r="AA57" i="24" s="1"/>
  <c r="X53" i="24"/>
  <c r="Y53" i="24" s="1"/>
  <c r="Z53" i="24" s="1"/>
  <c r="AA53" i="24" s="1"/>
  <c r="X49" i="24"/>
  <c r="Y49" i="24" s="1"/>
  <c r="Z49" i="24" s="1"/>
  <c r="AA49" i="24" s="1"/>
  <c r="X45" i="24"/>
  <c r="Y45" i="24" s="1"/>
  <c r="Z45" i="24" s="1"/>
  <c r="AA45" i="24" s="1"/>
  <c r="X41" i="24"/>
  <c r="Y41" i="24" s="1"/>
  <c r="Z41" i="24" s="1"/>
  <c r="AA41" i="24" s="1"/>
  <c r="X37" i="24"/>
  <c r="Y37" i="24" s="1"/>
  <c r="Z37" i="24" s="1"/>
  <c r="AA37" i="24" s="1"/>
  <c r="D69" i="24"/>
  <c r="E69" i="24" s="1"/>
  <c r="F69" i="24" s="1"/>
  <c r="G69" i="24" s="1"/>
  <c r="D65" i="24"/>
  <c r="E65" i="24" s="1"/>
  <c r="F65" i="24" s="1"/>
  <c r="G65" i="24" s="1"/>
  <c r="I60" i="24"/>
  <c r="J60" i="24" s="1"/>
  <c r="K60" i="24" s="1"/>
  <c r="L60" i="24" s="1"/>
  <c r="S47" i="24"/>
  <c r="T47" i="24" s="1"/>
  <c r="U47" i="24" s="1"/>
  <c r="V47" i="24" s="1"/>
  <c r="S43" i="24"/>
  <c r="T43" i="24" s="1"/>
  <c r="U43" i="24" s="1"/>
  <c r="V43" i="24" s="1"/>
  <c r="S39" i="24"/>
  <c r="T39" i="24" s="1"/>
  <c r="U39" i="24" s="1"/>
  <c r="V39" i="24" s="1"/>
  <c r="X35" i="24"/>
  <c r="Y35" i="24" s="1"/>
  <c r="Z35" i="24" s="1"/>
  <c r="AA35" i="24" s="1"/>
  <c r="AC31" i="24"/>
  <c r="AD31" i="24" s="1"/>
  <c r="AE31" i="24" s="1"/>
  <c r="AF31" i="24" s="1"/>
  <c r="S34" i="24"/>
  <c r="T34" i="24" s="1"/>
  <c r="U34" i="24" s="1"/>
  <c r="V34" i="24" s="1"/>
  <c r="AH29" i="24"/>
  <c r="AI29" i="24" s="1"/>
  <c r="AJ29" i="24" s="1"/>
  <c r="AK29" i="24" s="1"/>
  <c r="I21" i="24"/>
  <c r="J21" i="24" s="1"/>
  <c r="K21" i="24" s="1"/>
  <c r="L21" i="24" s="1"/>
  <c r="S17" i="24"/>
  <c r="T17" i="24" s="1"/>
  <c r="U17" i="24" s="1"/>
  <c r="V17" i="24" s="1"/>
  <c r="I10" i="24"/>
  <c r="J10" i="24" s="1"/>
  <c r="K10" i="24" s="1"/>
  <c r="L10" i="24" s="1"/>
  <c r="AC5" i="24"/>
  <c r="AD5" i="24" s="1"/>
  <c r="AE5" i="24" s="1"/>
  <c r="AF5" i="24" s="1"/>
  <c r="N37" i="24"/>
  <c r="O37" i="24" s="1"/>
  <c r="P37" i="24" s="1"/>
  <c r="Q37" i="24" s="1"/>
  <c r="AC30" i="24"/>
  <c r="AD30" i="24" s="1"/>
  <c r="AE30" i="24" s="1"/>
  <c r="AF30" i="24" s="1"/>
  <c r="AC26" i="24"/>
  <c r="AD26" i="24" s="1"/>
  <c r="AE26" i="24" s="1"/>
  <c r="AF26" i="24" s="1"/>
  <c r="D23" i="24"/>
  <c r="E23" i="24" s="1"/>
  <c r="F23" i="24" s="1"/>
  <c r="G23" i="24" s="1"/>
  <c r="I18" i="24"/>
  <c r="J18" i="24" s="1"/>
  <c r="K18" i="24" s="1"/>
  <c r="L18" i="24" s="1"/>
  <c r="X14" i="24"/>
  <c r="Y14" i="24" s="1"/>
  <c r="Z14" i="24" s="1"/>
  <c r="AA14" i="24" s="1"/>
  <c r="D11" i="24"/>
  <c r="E11" i="24" s="1"/>
  <c r="F11" i="24" s="1"/>
  <c r="G11" i="24" s="1"/>
  <c r="S7" i="24"/>
  <c r="T7" i="24" s="1"/>
  <c r="U7" i="24" s="1"/>
  <c r="V7" i="24" s="1"/>
  <c r="AH32" i="24"/>
  <c r="AI32" i="24" s="1"/>
  <c r="AJ32" i="24" s="1"/>
  <c r="AK32" i="24" s="1"/>
  <c r="X28" i="24"/>
  <c r="Y28" i="24" s="1"/>
  <c r="Z28" i="24" s="1"/>
  <c r="AA28" i="24" s="1"/>
  <c r="AC24" i="24"/>
  <c r="AD24" i="24" s="1"/>
  <c r="AE24" i="24" s="1"/>
  <c r="AF24" i="24" s="1"/>
  <c r="I17" i="24"/>
  <c r="J17" i="24" s="1"/>
  <c r="K17" i="24" s="1"/>
  <c r="L17" i="24" s="1"/>
  <c r="X12" i="24"/>
  <c r="Y12" i="24" s="1"/>
  <c r="Z12" i="24" s="1"/>
  <c r="AA12" i="24" s="1"/>
  <c r="D9" i="24"/>
  <c r="E9" i="24" s="1"/>
  <c r="F9" i="24" s="1"/>
  <c r="G9" i="24" s="1"/>
  <c r="S36" i="24"/>
  <c r="T36" i="24" s="1"/>
  <c r="U36" i="24" s="1"/>
  <c r="V36" i="24" s="1"/>
  <c r="S30" i="24"/>
  <c r="T30" i="24" s="1"/>
  <c r="U30" i="24" s="1"/>
  <c r="V30" i="24" s="1"/>
  <c r="S26" i="24"/>
  <c r="T26" i="24" s="1"/>
  <c r="U26" i="24" s="1"/>
  <c r="V26" i="24" s="1"/>
  <c r="AH22" i="24"/>
  <c r="AI22" i="24" s="1"/>
  <c r="AJ22" i="24" s="1"/>
  <c r="AK22" i="24" s="1"/>
  <c r="N15" i="24"/>
  <c r="O15" i="24" s="1"/>
  <c r="P15" i="24" s="1"/>
  <c r="Q15" i="24" s="1"/>
  <c r="AC11" i="24"/>
  <c r="AD11" i="24" s="1"/>
  <c r="AE11" i="24" s="1"/>
  <c r="AF11" i="24" s="1"/>
  <c r="I7" i="24"/>
  <c r="J7" i="24" s="1"/>
  <c r="K7" i="24" s="1"/>
  <c r="L7" i="24" s="1"/>
  <c r="AC33" i="24"/>
  <c r="AD33" i="24" s="1"/>
  <c r="AE33" i="24" s="1"/>
  <c r="AF33" i="24" s="1"/>
  <c r="N6" i="24"/>
  <c r="O6" i="24" s="1"/>
  <c r="P6" i="24" s="1"/>
  <c r="Q6" i="24" s="1"/>
  <c r="S33" i="24"/>
  <c r="T33" i="24" s="1"/>
  <c r="U33" i="24" s="1"/>
  <c r="V33" i="24" s="1"/>
  <c r="S35" i="24"/>
  <c r="T35" i="24" s="1"/>
  <c r="U35" i="24" s="1"/>
  <c r="V35" i="24" s="1"/>
  <c r="S29" i="24"/>
  <c r="T29" i="24" s="1"/>
  <c r="U29" i="24" s="1"/>
  <c r="V29" i="24" s="1"/>
  <c r="N14" i="24"/>
  <c r="O14" i="24" s="1"/>
  <c r="P14" i="24" s="1"/>
  <c r="Q14" i="24" s="1"/>
  <c r="N5" i="24"/>
  <c r="O5" i="24" s="1"/>
  <c r="P5" i="24" s="1"/>
  <c r="Q5" i="24" s="1"/>
  <c r="N28" i="24"/>
  <c r="O28" i="24" s="1"/>
  <c r="P28" i="24" s="1"/>
  <c r="Q28" i="24" s="1"/>
  <c r="S24" i="24"/>
  <c r="T24" i="24" s="1"/>
  <c r="U24" i="24" s="1"/>
  <c r="V24" i="24" s="1"/>
  <c r="AC20" i="24"/>
  <c r="AD20" i="24" s="1"/>
  <c r="AE20" i="24" s="1"/>
  <c r="AF20" i="24" s="1"/>
  <c r="I15" i="24"/>
  <c r="J15" i="24" s="1"/>
  <c r="K15" i="24" s="1"/>
  <c r="L15" i="24" s="1"/>
  <c r="AH9" i="24"/>
  <c r="AI9" i="24" s="1"/>
  <c r="AJ9" i="24" s="1"/>
  <c r="AK9" i="24" s="1"/>
  <c r="I6" i="24"/>
  <c r="J6" i="24" s="1"/>
  <c r="K6" i="24" s="1"/>
  <c r="L6" i="24" s="1"/>
  <c r="N33" i="24"/>
  <c r="O33" i="24" s="1"/>
  <c r="P33" i="24" s="1"/>
  <c r="Q33" i="24" s="1"/>
  <c r="I29" i="24"/>
  <c r="J29" i="24" s="1"/>
  <c r="K29" i="24" s="1"/>
  <c r="L29" i="24" s="1"/>
  <c r="N25" i="24"/>
  <c r="O25" i="24" s="1"/>
  <c r="P25" i="24" s="1"/>
  <c r="Q25" i="24" s="1"/>
  <c r="X20" i="24"/>
  <c r="Y20" i="24" s="1"/>
  <c r="Z20" i="24" s="1"/>
  <c r="AA20" i="24" s="1"/>
  <c r="AH16" i="24"/>
  <c r="AI16" i="24" s="1"/>
  <c r="AJ16" i="24" s="1"/>
  <c r="AK16" i="24" s="1"/>
  <c r="X25" i="24"/>
  <c r="Y25" i="24" s="1"/>
  <c r="Z25" i="24" s="1"/>
  <c r="AA25" i="24" s="1"/>
  <c r="AH10" i="24"/>
  <c r="AI10" i="24" s="1"/>
  <c r="AJ10" i="24" s="1"/>
  <c r="AK10" i="24" s="1"/>
  <c r="N4" i="24"/>
  <c r="O4" i="24" s="1"/>
  <c r="P4" i="24" s="1"/>
  <c r="Q4" i="24" s="1"/>
  <c r="N31" i="24"/>
  <c r="O31" i="24" s="1"/>
  <c r="P31" i="24" s="1"/>
  <c r="Q31" i="24" s="1"/>
  <c r="N27" i="24"/>
  <c r="O27" i="24" s="1"/>
  <c r="P27" i="24" s="1"/>
  <c r="Q27" i="24" s="1"/>
  <c r="AC23" i="24"/>
  <c r="AD23" i="24" s="1"/>
  <c r="AE23" i="24" s="1"/>
  <c r="AF23" i="24" s="1"/>
  <c r="AH19" i="24"/>
  <c r="AI19" i="24" s="1"/>
  <c r="AJ19" i="24" s="1"/>
  <c r="AK19" i="24" s="1"/>
  <c r="I14" i="24"/>
  <c r="J14" i="24" s="1"/>
  <c r="K14" i="24" s="1"/>
  <c r="L14" i="24" s="1"/>
  <c r="AH8" i="24"/>
  <c r="AI8" i="24" s="1"/>
  <c r="AJ8" i="24" s="1"/>
  <c r="AK8" i="24" s="1"/>
  <c r="I5" i="24"/>
  <c r="J5" i="24" s="1"/>
  <c r="K5" i="24" s="1"/>
  <c r="L5" i="24" s="1"/>
  <c r="N32" i="24"/>
  <c r="O32" i="24" s="1"/>
  <c r="P32" i="24" s="1"/>
  <c r="Q32" i="24" s="1"/>
  <c r="I28" i="24"/>
  <c r="J28" i="24" s="1"/>
  <c r="K28" i="24" s="1"/>
  <c r="L28" i="24" s="1"/>
  <c r="D16" i="24"/>
  <c r="E16" i="24" s="1"/>
  <c r="F16" i="24" s="1"/>
  <c r="G16" i="24" s="1"/>
  <c r="N12" i="24"/>
  <c r="O12" i="24" s="1"/>
  <c r="P12" i="24" s="1"/>
  <c r="Q12" i="24" s="1"/>
  <c r="AH39" i="24"/>
  <c r="AI39" i="24" s="1"/>
  <c r="AJ39" i="24" s="1"/>
  <c r="AK39" i="24" s="1"/>
  <c r="D30" i="24"/>
  <c r="E30" i="24" s="1"/>
  <c r="F30" i="24" s="1"/>
  <c r="G30" i="24" s="1"/>
  <c r="D26" i="24"/>
  <c r="E26" i="24" s="1"/>
  <c r="F26" i="24" s="1"/>
  <c r="G26" i="24" s="1"/>
  <c r="AH21" i="24"/>
  <c r="AI21" i="24" s="1"/>
  <c r="AJ21" i="24" s="1"/>
  <c r="AK21" i="24" s="1"/>
  <c r="I8" i="24"/>
  <c r="J8" i="24" s="1"/>
  <c r="K8" i="24" s="1"/>
  <c r="L8" i="24" s="1"/>
  <c r="N30" i="24"/>
  <c r="O30" i="24" s="1"/>
  <c r="P30" i="24" s="1"/>
  <c r="Q30" i="24" s="1"/>
  <c r="N26" i="24"/>
  <c r="O26" i="24" s="1"/>
  <c r="P26" i="24" s="1"/>
  <c r="Q26" i="24" s="1"/>
  <c r="AC22" i="24"/>
  <c r="AD22" i="24" s="1"/>
  <c r="AE22" i="24" s="1"/>
  <c r="AF22" i="24" s="1"/>
  <c r="AH18" i="24"/>
  <c r="AI18" i="24" s="1"/>
  <c r="AJ18" i="24" s="1"/>
  <c r="AK18" i="24" s="1"/>
  <c r="N13" i="24"/>
  <c r="O13" i="24" s="1"/>
  <c r="P13" i="24" s="1"/>
  <c r="Q13" i="24" s="1"/>
  <c r="I4" i="24"/>
  <c r="J4" i="24" s="1"/>
  <c r="K4" i="24" s="1"/>
  <c r="L4" i="24" s="1"/>
  <c r="AH40" i="24"/>
  <c r="AI40" i="24" s="1"/>
  <c r="AJ40" i="24" s="1"/>
  <c r="AK40" i="24" s="1"/>
  <c r="I31" i="24"/>
  <c r="J31" i="24" s="1"/>
  <c r="K31" i="24" s="1"/>
  <c r="L31" i="24" s="1"/>
  <c r="I27" i="24"/>
  <c r="J27" i="24" s="1"/>
  <c r="K27" i="24" s="1"/>
  <c r="L27" i="24" s="1"/>
  <c r="X22" i="24"/>
  <c r="Y22" i="24" s="1"/>
  <c r="Z22" i="24" s="1"/>
  <c r="AA22" i="24" s="1"/>
  <c r="D15" i="24"/>
  <c r="E15" i="24" s="1"/>
  <c r="F15" i="24" s="1"/>
  <c r="G15" i="24" s="1"/>
  <c r="X11" i="24"/>
  <c r="Y11" i="24" s="1"/>
  <c r="Z11" i="24" s="1"/>
  <c r="AA11" i="24" s="1"/>
  <c r="D35" i="24"/>
  <c r="E35" i="24" s="1"/>
  <c r="F35" i="24" s="1"/>
  <c r="G35" i="24" s="1"/>
  <c r="D29" i="24"/>
  <c r="E29" i="24" s="1"/>
  <c r="F29" i="24" s="1"/>
  <c r="G29" i="24" s="1"/>
  <c r="I25" i="24"/>
  <c r="J25" i="24" s="1"/>
  <c r="K25" i="24" s="1"/>
  <c r="L25" i="24" s="1"/>
  <c r="S21" i="24"/>
  <c r="T21" i="24" s="1"/>
  <c r="U21" i="24" s="1"/>
  <c r="V21" i="24" s="1"/>
  <c r="AC17" i="24"/>
  <c r="AD17" i="24" s="1"/>
  <c r="AE17" i="24" s="1"/>
  <c r="AF17" i="24" s="1"/>
  <c r="S10" i="24"/>
  <c r="T10" i="24" s="1"/>
  <c r="U10" i="24" s="1"/>
  <c r="V10" i="24" s="1"/>
  <c r="AH6" i="24"/>
  <c r="AI6" i="24" s="1"/>
  <c r="AJ6" i="24" s="1"/>
  <c r="AK6" i="24" s="1"/>
  <c r="AC24" i="26"/>
  <c r="AD24" i="26" s="1"/>
  <c r="AE24" i="26" s="1"/>
  <c r="AF24" i="26" s="1"/>
  <c r="X61" i="26"/>
  <c r="Y61" i="26" s="1"/>
  <c r="Z61" i="26" s="1"/>
  <c r="AA61" i="26" s="1"/>
  <c r="S61" i="26"/>
  <c r="T61" i="26" s="1"/>
  <c r="U61" i="26" s="1"/>
  <c r="V61" i="26" s="1"/>
  <c r="S57" i="26"/>
  <c r="T57" i="26" s="1"/>
  <c r="U57" i="26" s="1"/>
  <c r="V57" i="26" s="1"/>
  <c r="X53" i="26"/>
  <c r="Y53" i="26" s="1"/>
  <c r="Z53" i="26" s="1"/>
  <c r="AA53" i="26" s="1"/>
  <c r="X49" i="26"/>
  <c r="Y49" i="26" s="1"/>
  <c r="Z49" i="26" s="1"/>
  <c r="AA49" i="26" s="1"/>
  <c r="AC45" i="26"/>
  <c r="AD45" i="26" s="1"/>
  <c r="AE45" i="26" s="1"/>
  <c r="AF45" i="26" s="1"/>
  <c r="AH41" i="26"/>
  <c r="AI41" i="26" s="1"/>
  <c r="AJ41" i="26" s="1"/>
  <c r="AK41" i="26" s="1"/>
  <c r="N30" i="26"/>
  <c r="O30" i="26" s="1"/>
  <c r="P30" i="26" s="1"/>
  <c r="Q30" i="26" s="1"/>
  <c r="N26" i="26"/>
  <c r="O26" i="26" s="1"/>
  <c r="P26" i="26" s="1"/>
  <c r="Q26" i="26" s="1"/>
  <c r="S22" i="26"/>
  <c r="T22" i="26" s="1"/>
  <c r="U22" i="26" s="1"/>
  <c r="V22" i="26" s="1"/>
  <c r="X18" i="26"/>
  <c r="Y18" i="26" s="1"/>
  <c r="Z18" i="26" s="1"/>
  <c r="AA18" i="26" s="1"/>
  <c r="AC14" i="26"/>
  <c r="AD14" i="26" s="1"/>
  <c r="AE14" i="26" s="1"/>
  <c r="AF14" i="26" s="1"/>
  <c r="S11" i="26"/>
  <c r="T11" i="26" s="1"/>
  <c r="U11" i="26" s="1"/>
  <c r="V11" i="26" s="1"/>
  <c r="N43" i="26"/>
  <c r="O43" i="26" s="1"/>
  <c r="P43" i="26" s="1"/>
  <c r="Q43" i="26" s="1"/>
  <c r="N39" i="26"/>
  <c r="O39" i="26" s="1"/>
  <c r="P39" i="26" s="1"/>
  <c r="Q39" i="26" s="1"/>
  <c r="S35" i="26"/>
  <c r="T35" i="26" s="1"/>
  <c r="U35" i="26" s="1"/>
  <c r="V35" i="26" s="1"/>
  <c r="AC31" i="26"/>
  <c r="AD31" i="26" s="1"/>
  <c r="AE31" i="26" s="1"/>
  <c r="AF31" i="26" s="1"/>
  <c r="AH27" i="26"/>
  <c r="AI27" i="26" s="1"/>
  <c r="AJ27" i="26" s="1"/>
  <c r="AK27" i="26" s="1"/>
  <c r="D20" i="26"/>
  <c r="E20" i="26" s="1"/>
  <c r="F20" i="26" s="1"/>
  <c r="G20" i="26" s="1"/>
  <c r="I16" i="26"/>
  <c r="J16" i="26" s="1"/>
  <c r="K16" i="26" s="1"/>
  <c r="L16" i="26" s="1"/>
  <c r="N11" i="26"/>
  <c r="O11" i="26" s="1"/>
  <c r="P11" i="26" s="1"/>
  <c r="Q11" i="26" s="1"/>
  <c r="I44" i="26"/>
  <c r="J44" i="26" s="1"/>
  <c r="K44" i="26" s="1"/>
  <c r="L44" i="26" s="1"/>
  <c r="I40" i="26"/>
  <c r="J40" i="26" s="1"/>
  <c r="K40" i="26" s="1"/>
  <c r="L40" i="26" s="1"/>
  <c r="N36" i="26"/>
  <c r="O36" i="26" s="1"/>
  <c r="P36" i="26" s="1"/>
  <c r="Q36" i="26" s="1"/>
  <c r="I12" i="26"/>
  <c r="J12" i="26" s="1"/>
  <c r="K12" i="26" s="1"/>
  <c r="L12" i="26" s="1"/>
  <c r="N72" i="26"/>
  <c r="O72" i="26" s="1"/>
  <c r="P72" i="26" s="1"/>
  <c r="Q72" i="26" s="1"/>
  <c r="N68" i="26"/>
  <c r="O68" i="26" s="1"/>
  <c r="P68" i="26" s="1"/>
  <c r="Q68" i="26" s="1"/>
  <c r="N64" i="26"/>
  <c r="O64" i="26" s="1"/>
  <c r="P64" i="26" s="1"/>
  <c r="Q64" i="26" s="1"/>
  <c r="AC60" i="26"/>
  <c r="AD60" i="26" s="1"/>
  <c r="AE60" i="26" s="1"/>
  <c r="AF60" i="26" s="1"/>
  <c r="AC56" i="26"/>
  <c r="AD56" i="26" s="1"/>
  <c r="AE56" i="26" s="1"/>
  <c r="AF56" i="26" s="1"/>
  <c r="AH52" i="26"/>
  <c r="AI52" i="26" s="1"/>
  <c r="AJ52" i="26" s="1"/>
  <c r="AK52" i="26" s="1"/>
  <c r="AH48" i="26"/>
  <c r="AI48" i="26" s="1"/>
  <c r="AJ48" i="26" s="1"/>
  <c r="AK48" i="26" s="1"/>
  <c r="D45" i="26"/>
  <c r="E45" i="26" s="1"/>
  <c r="F45" i="26" s="1"/>
  <c r="G45" i="26" s="1"/>
  <c r="D41" i="26"/>
  <c r="E41" i="26" s="1"/>
  <c r="F41" i="26" s="1"/>
  <c r="G41" i="26" s="1"/>
  <c r="AC52" i="26"/>
  <c r="AD52" i="26" s="1"/>
  <c r="AE52" i="26" s="1"/>
  <c r="AF52" i="26" s="1"/>
  <c r="D37" i="26"/>
  <c r="E37" i="26" s="1"/>
  <c r="F37" i="26" s="1"/>
  <c r="G37" i="26" s="1"/>
  <c r="I33" i="26"/>
  <c r="J33" i="26" s="1"/>
  <c r="K33" i="26" s="1"/>
  <c r="L33" i="26" s="1"/>
  <c r="D73" i="26"/>
  <c r="E73" i="26" s="1"/>
  <c r="F73" i="26" s="1"/>
  <c r="G73" i="26" s="1"/>
  <c r="D69" i="26"/>
  <c r="E69" i="26" s="1"/>
  <c r="F69" i="26" s="1"/>
  <c r="G69" i="26" s="1"/>
  <c r="D65" i="26"/>
  <c r="E65" i="26" s="1"/>
  <c r="F65" i="26" s="1"/>
  <c r="G65" i="26" s="1"/>
  <c r="S60" i="26"/>
  <c r="T60" i="26" s="1"/>
  <c r="U60" i="26" s="1"/>
  <c r="V60" i="26" s="1"/>
  <c r="S56" i="26"/>
  <c r="T56" i="26" s="1"/>
  <c r="U56" i="26" s="1"/>
  <c r="V56" i="26" s="1"/>
  <c r="X52" i="26"/>
  <c r="Y52" i="26" s="1"/>
  <c r="Z52" i="26" s="1"/>
  <c r="AA52" i="26" s="1"/>
  <c r="X48" i="26"/>
  <c r="Y48" i="26" s="1"/>
  <c r="Z48" i="26" s="1"/>
  <c r="AA48" i="26" s="1"/>
  <c r="AH44" i="26"/>
  <c r="AI44" i="26" s="1"/>
  <c r="AJ44" i="26" s="1"/>
  <c r="AK44" i="26" s="1"/>
  <c r="AH40" i="26"/>
  <c r="AI40" i="26" s="1"/>
  <c r="AJ40" i="26" s="1"/>
  <c r="AK40" i="26" s="1"/>
  <c r="D33" i="26"/>
  <c r="E33" i="26" s="1"/>
  <c r="F33" i="26" s="1"/>
  <c r="G33" i="26" s="1"/>
  <c r="N29" i="26"/>
  <c r="O29" i="26" s="1"/>
  <c r="P29" i="26" s="1"/>
  <c r="Q29" i="26" s="1"/>
  <c r="S25" i="26"/>
  <c r="T25" i="26" s="1"/>
  <c r="U25" i="26" s="1"/>
  <c r="V25" i="26" s="1"/>
  <c r="X21" i="26"/>
  <c r="Y21" i="26" s="1"/>
  <c r="Z21" i="26" s="1"/>
  <c r="AA21" i="26" s="1"/>
  <c r="AC17" i="26"/>
  <c r="AD17" i="26" s="1"/>
  <c r="AE17" i="26" s="1"/>
  <c r="AF17" i="26" s="1"/>
  <c r="AC13" i="26"/>
  <c r="AD13" i="26" s="1"/>
  <c r="AE13" i="26" s="1"/>
  <c r="AF13" i="26" s="1"/>
  <c r="I23" i="26"/>
  <c r="J23" i="26" s="1"/>
  <c r="K23" i="26" s="1"/>
  <c r="L23" i="26" s="1"/>
  <c r="S14" i="26"/>
  <c r="T14" i="26" s="1"/>
  <c r="U14" i="26" s="1"/>
  <c r="V14" i="26" s="1"/>
  <c r="X10" i="26"/>
  <c r="Y10" i="26" s="1"/>
  <c r="Z10" i="26" s="1"/>
  <c r="AA10" i="26" s="1"/>
  <c r="AC6" i="26"/>
  <c r="AD6" i="26" s="1"/>
  <c r="AE6" i="26" s="1"/>
  <c r="AF6" i="26" s="1"/>
  <c r="AC72" i="26"/>
  <c r="AD72" i="26" s="1"/>
  <c r="AE72" i="26" s="1"/>
  <c r="AF72" i="26" s="1"/>
  <c r="AC68" i="26"/>
  <c r="AD68" i="26" s="1"/>
  <c r="AE68" i="26" s="1"/>
  <c r="AF68" i="26" s="1"/>
  <c r="AC64" i="26"/>
  <c r="AD64" i="26" s="1"/>
  <c r="AE64" i="26" s="1"/>
  <c r="AF64" i="26" s="1"/>
  <c r="N18" i="26"/>
  <c r="O18" i="26" s="1"/>
  <c r="P18" i="26" s="1"/>
  <c r="Q18" i="26" s="1"/>
  <c r="N14" i="26"/>
  <c r="O14" i="26" s="1"/>
  <c r="P14" i="26" s="1"/>
  <c r="Q14" i="26" s="1"/>
  <c r="X74" i="26"/>
  <c r="Y74" i="26" s="1"/>
  <c r="Z74" i="26" s="1"/>
  <c r="AA74" i="26" s="1"/>
  <c r="X70" i="26"/>
  <c r="Y70" i="26" s="1"/>
  <c r="Z70" i="26" s="1"/>
  <c r="AA70" i="26" s="1"/>
  <c r="X66" i="26"/>
  <c r="Y66" i="26" s="1"/>
  <c r="Z66" i="26" s="1"/>
  <c r="AA66" i="26" s="1"/>
  <c r="X62" i="26"/>
  <c r="Y62" i="26" s="1"/>
  <c r="Z62" i="26" s="1"/>
  <c r="AA62" i="26" s="1"/>
  <c r="D55" i="26"/>
  <c r="E55" i="26" s="1"/>
  <c r="F55" i="26" s="1"/>
  <c r="G55" i="26" s="1"/>
  <c r="D51" i="26"/>
  <c r="E51" i="26" s="1"/>
  <c r="F51" i="26" s="1"/>
  <c r="G51" i="26" s="1"/>
  <c r="I47" i="26"/>
  <c r="J47" i="26" s="1"/>
  <c r="K47" i="26" s="1"/>
  <c r="L47" i="26" s="1"/>
  <c r="N42" i="26"/>
  <c r="O42" i="26" s="1"/>
  <c r="P42" i="26" s="1"/>
  <c r="Q42" i="26" s="1"/>
  <c r="S38" i="26"/>
  <c r="T38" i="26" s="1"/>
  <c r="U38" i="26" s="1"/>
  <c r="V38" i="26" s="1"/>
  <c r="S34" i="26"/>
  <c r="T34" i="26" s="1"/>
  <c r="U34" i="26" s="1"/>
  <c r="V34" i="26" s="1"/>
  <c r="AH30" i="26"/>
  <c r="AI30" i="26" s="1"/>
  <c r="AJ30" i="26" s="1"/>
  <c r="AK30" i="26" s="1"/>
  <c r="AH26" i="26"/>
  <c r="AI26" i="26" s="1"/>
  <c r="AJ26" i="26" s="1"/>
  <c r="AK26" i="26" s="1"/>
  <c r="D19" i="26"/>
  <c r="E19" i="26" s="1"/>
  <c r="F19" i="26" s="1"/>
  <c r="G19" i="26" s="1"/>
  <c r="I15" i="26"/>
  <c r="J15" i="26" s="1"/>
  <c r="K15" i="26" s="1"/>
  <c r="L15" i="26" s="1"/>
  <c r="D47" i="26"/>
  <c r="E47" i="26" s="1"/>
  <c r="F47" i="26" s="1"/>
  <c r="G47" i="26" s="1"/>
  <c r="I43" i="26"/>
  <c r="J43" i="26" s="1"/>
  <c r="K43" i="26" s="1"/>
  <c r="L43" i="26" s="1"/>
  <c r="I39" i="26"/>
  <c r="J39" i="26" s="1"/>
  <c r="K39" i="26" s="1"/>
  <c r="L39" i="26" s="1"/>
  <c r="N35" i="26"/>
  <c r="O35" i="26" s="1"/>
  <c r="P35" i="26" s="1"/>
  <c r="Q35" i="26" s="1"/>
  <c r="D15" i="26"/>
  <c r="E15" i="26" s="1"/>
  <c r="F15" i="26" s="1"/>
  <c r="G15" i="26" s="1"/>
  <c r="I11" i="26"/>
  <c r="J11" i="26" s="1"/>
  <c r="K11" i="26" s="1"/>
  <c r="L11" i="26" s="1"/>
  <c r="N7" i="26"/>
  <c r="O7" i="26" s="1"/>
  <c r="P7" i="26" s="1"/>
  <c r="Q7" i="26" s="1"/>
  <c r="N71" i="26"/>
  <c r="O71" i="26" s="1"/>
  <c r="P71" i="26" s="1"/>
  <c r="Q71" i="26" s="1"/>
  <c r="N67" i="26"/>
  <c r="O67" i="26" s="1"/>
  <c r="P67" i="26" s="1"/>
  <c r="Q67" i="26" s="1"/>
  <c r="N63" i="26"/>
  <c r="O63" i="26" s="1"/>
  <c r="P63" i="26" s="1"/>
  <c r="Q63" i="26" s="1"/>
  <c r="AC59" i="26"/>
  <c r="AD59" i="26" s="1"/>
  <c r="AE59" i="26" s="1"/>
  <c r="AF59" i="26" s="1"/>
  <c r="AC55" i="26"/>
  <c r="AD55" i="26" s="1"/>
  <c r="AE55" i="26" s="1"/>
  <c r="AF55" i="26" s="1"/>
  <c r="AH51" i="26"/>
  <c r="AI51" i="26" s="1"/>
  <c r="AJ51" i="26" s="1"/>
  <c r="AK51" i="26" s="1"/>
  <c r="AH47" i="26"/>
  <c r="AI47" i="26" s="1"/>
  <c r="AJ47" i="26" s="1"/>
  <c r="AK47" i="26" s="1"/>
  <c r="D44" i="26"/>
  <c r="E44" i="26" s="1"/>
  <c r="F44" i="26" s="1"/>
  <c r="G44" i="26" s="1"/>
  <c r="D40" i="26"/>
  <c r="E40" i="26" s="1"/>
  <c r="F40" i="26" s="1"/>
  <c r="G40" i="26" s="1"/>
  <c r="AH18" i="26"/>
  <c r="AI18" i="26" s="1"/>
  <c r="AJ18" i="26" s="1"/>
  <c r="AK18" i="26" s="1"/>
  <c r="X55" i="26"/>
  <c r="Y55" i="26" s="1"/>
  <c r="Z55" i="26" s="1"/>
  <c r="AA55" i="26" s="1"/>
  <c r="D36" i="26"/>
  <c r="E36" i="26" s="1"/>
  <c r="F36" i="26" s="1"/>
  <c r="G36" i="26" s="1"/>
  <c r="N32" i="26"/>
  <c r="O32" i="26" s="1"/>
  <c r="P32" i="26" s="1"/>
  <c r="Q32" i="26" s="1"/>
  <c r="S28" i="26"/>
  <c r="T28" i="26" s="1"/>
  <c r="U28" i="26" s="1"/>
  <c r="V28" i="26" s="1"/>
  <c r="X24" i="26"/>
  <c r="Y24" i="26" s="1"/>
  <c r="Z24" i="26" s="1"/>
  <c r="AA24" i="26" s="1"/>
  <c r="AC20" i="26"/>
  <c r="AD20" i="26" s="1"/>
  <c r="AE20" i="26" s="1"/>
  <c r="AF20" i="26" s="1"/>
  <c r="AH16" i="26"/>
  <c r="AI16" i="26" s="1"/>
  <c r="AJ16" i="26" s="1"/>
  <c r="AK16" i="26" s="1"/>
  <c r="AH12" i="26"/>
  <c r="AI12" i="26" s="1"/>
  <c r="AJ12" i="26" s="1"/>
  <c r="AK12" i="26" s="1"/>
  <c r="D72" i="26"/>
  <c r="E72" i="26" s="1"/>
  <c r="F72" i="26" s="1"/>
  <c r="G72" i="26" s="1"/>
  <c r="D68" i="26"/>
  <c r="E68" i="26" s="1"/>
  <c r="F68" i="26" s="1"/>
  <c r="G68" i="26" s="1"/>
  <c r="D64" i="26"/>
  <c r="E64" i="26" s="1"/>
  <c r="F64" i="26" s="1"/>
  <c r="G64" i="26" s="1"/>
  <c r="S59" i="26"/>
  <c r="T59" i="26" s="1"/>
  <c r="U59" i="26" s="1"/>
  <c r="V59" i="26" s="1"/>
  <c r="S55" i="26"/>
  <c r="T55" i="26" s="1"/>
  <c r="U55" i="26" s="1"/>
  <c r="V55" i="26" s="1"/>
  <c r="X51" i="26"/>
  <c r="Y51" i="26" s="1"/>
  <c r="Z51" i="26" s="1"/>
  <c r="AA51" i="26" s="1"/>
  <c r="X47" i="26"/>
  <c r="Y47" i="26" s="1"/>
  <c r="Z47" i="26" s="1"/>
  <c r="AA47" i="26" s="1"/>
  <c r="AH43" i="26"/>
  <c r="AI43" i="26" s="1"/>
  <c r="AJ43" i="26" s="1"/>
  <c r="AK43" i="26" s="1"/>
  <c r="AH39" i="26"/>
  <c r="AI39" i="26" s="1"/>
  <c r="AJ39" i="26" s="1"/>
  <c r="AK39" i="26" s="1"/>
  <c r="I32" i="26"/>
  <c r="J32" i="26" s="1"/>
  <c r="K32" i="26" s="1"/>
  <c r="L32" i="26" s="1"/>
  <c r="N28" i="26"/>
  <c r="O28" i="26" s="1"/>
  <c r="P28" i="26" s="1"/>
  <c r="Q28" i="26" s="1"/>
  <c r="S24" i="26"/>
  <c r="T24" i="26" s="1"/>
  <c r="U24" i="26" s="1"/>
  <c r="V24" i="26" s="1"/>
  <c r="X20" i="26"/>
  <c r="Y20" i="26" s="1"/>
  <c r="Z20" i="26" s="1"/>
  <c r="AA20" i="26" s="1"/>
  <c r="AC16" i="26"/>
  <c r="AD16" i="26" s="1"/>
  <c r="AE16" i="26" s="1"/>
  <c r="AF16" i="26" s="1"/>
  <c r="AC12" i="26"/>
  <c r="AD12" i="26" s="1"/>
  <c r="AE12" i="26" s="1"/>
  <c r="AF12" i="26" s="1"/>
  <c r="N59" i="26"/>
  <c r="O59" i="26" s="1"/>
  <c r="P59" i="26" s="1"/>
  <c r="Q59" i="26" s="1"/>
  <c r="I30" i="26"/>
  <c r="J30" i="26" s="1"/>
  <c r="K30" i="26" s="1"/>
  <c r="L30" i="26" s="1"/>
  <c r="N25" i="26"/>
  <c r="O25" i="26" s="1"/>
  <c r="P25" i="26" s="1"/>
  <c r="Q25" i="26" s="1"/>
  <c r="S20" i="26"/>
  <c r="T20" i="26" s="1"/>
  <c r="U20" i="26" s="1"/>
  <c r="V20" i="26" s="1"/>
  <c r="X16" i="26"/>
  <c r="Y16" i="26" s="1"/>
  <c r="Z16" i="26" s="1"/>
  <c r="AA16" i="26" s="1"/>
  <c r="X12" i="26"/>
  <c r="Y12" i="26" s="1"/>
  <c r="Z12" i="26" s="1"/>
  <c r="AA12" i="26" s="1"/>
  <c r="AH8" i="26"/>
  <c r="AI8" i="26" s="1"/>
  <c r="AJ8" i="26" s="1"/>
  <c r="AK8" i="26" s="1"/>
  <c r="I26" i="26"/>
  <c r="J26" i="26" s="1"/>
  <c r="K26" i="26" s="1"/>
  <c r="L26" i="26" s="1"/>
  <c r="N22" i="26"/>
  <c r="O22" i="26" s="1"/>
  <c r="P22" i="26" s="1"/>
  <c r="Q22" i="26" s="1"/>
  <c r="S13" i="26"/>
  <c r="T13" i="26" s="1"/>
  <c r="U13" i="26" s="1"/>
  <c r="V13" i="26" s="1"/>
  <c r="AC9" i="26"/>
  <c r="AD9" i="26" s="1"/>
  <c r="AE9" i="26" s="1"/>
  <c r="AF9" i="26" s="1"/>
  <c r="D9" i="26"/>
  <c r="E9" i="26" s="1"/>
  <c r="F9" i="26" s="1"/>
  <c r="G9" i="26" s="1"/>
  <c r="D8" i="26"/>
  <c r="E8" i="26" s="1"/>
  <c r="F8" i="26" s="1"/>
  <c r="G8" i="26" s="1"/>
  <c r="X7" i="26"/>
  <c r="Y7" i="26" s="1"/>
  <c r="Z7" i="26" s="1"/>
  <c r="AA7" i="26" s="1"/>
  <c r="AC71" i="26"/>
  <c r="AD71" i="26" s="1"/>
  <c r="AE71" i="26" s="1"/>
  <c r="AF71" i="26" s="1"/>
  <c r="AC67" i="26"/>
  <c r="AD67" i="26" s="1"/>
  <c r="AE67" i="26" s="1"/>
  <c r="AF67" i="26" s="1"/>
  <c r="AC63" i="26"/>
  <c r="AD63" i="26" s="1"/>
  <c r="AE63" i="26" s="1"/>
  <c r="AF63" i="26" s="1"/>
  <c r="D60" i="26"/>
  <c r="E60" i="26" s="1"/>
  <c r="F60" i="26" s="1"/>
  <c r="G60" i="26" s="1"/>
  <c r="D56" i="26"/>
  <c r="E56" i="26" s="1"/>
  <c r="F56" i="26" s="1"/>
  <c r="G56" i="26" s="1"/>
  <c r="D52" i="26"/>
  <c r="E52" i="26" s="1"/>
  <c r="F52" i="26" s="1"/>
  <c r="G52" i="26" s="1"/>
  <c r="I48" i="26"/>
  <c r="J48" i="26" s="1"/>
  <c r="K48" i="26" s="1"/>
  <c r="L48" i="26" s="1"/>
  <c r="X9" i="26"/>
  <c r="Y9" i="26" s="1"/>
  <c r="Z9" i="26" s="1"/>
  <c r="AA9" i="26" s="1"/>
  <c r="X73" i="26"/>
  <c r="Y73" i="26" s="1"/>
  <c r="Z73" i="26" s="1"/>
  <c r="AA73" i="26" s="1"/>
  <c r="X69" i="26"/>
  <c r="Y69" i="26" s="1"/>
  <c r="Z69" i="26" s="1"/>
  <c r="AA69" i="26" s="1"/>
  <c r="X65" i="26"/>
  <c r="Y65" i="26" s="1"/>
  <c r="Z65" i="26" s="1"/>
  <c r="AA65" i="26" s="1"/>
  <c r="D54" i="26"/>
  <c r="E54" i="26" s="1"/>
  <c r="F54" i="26" s="1"/>
  <c r="G54" i="26" s="1"/>
  <c r="D50" i="26"/>
  <c r="E50" i="26" s="1"/>
  <c r="F50" i="26" s="1"/>
  <c r="G50" i="26" s="1"/>
  <c r="I46" i="26"/>
  <c r="J46" i="26" s="1"/>
  <c r="K46" i="26" s="1"/>
  <c r="L46" i="26" s="1"/>
  <c r="N41" i="26"/>
  <c r="O41" i="26" s="1"/>
  <c r="P41" i="26" s="1"/>
  <c r="Q41" i="26" s="1"/>
  <c r="S37" i="26"/>
  <c r="T37" i="26" s="1"/>
  <c r="U37" i="26" s="1"/>
  <c r="V37" i="26" s="1"/>
  <c r="X33" i="26"/>
  <c r="Y33" i="26" s="1"/>
  <c r="Z33" i="26" s="1"/>
  <c r="AA33" i="26" s="1"/>
  <c r="AH29" i="26"/>
  <c r="AI29" i="26" s="1"/>
  <c r="AJ29" i="26" s="1"/>
  <c r="AK29" i="26" s="1"/>
  <c r="D22" i="26"/>
  <c r="E22" i="26" s="1"/>
  <c r="F22" i="26" s="1"/>
  <c r="G22" i="26" s="1"/>
  <c r="I18" i="26"/>
  <c r="J18" i="26" s="1"/>
  <c r="K18" i="26" s="1"/>
  <c r="L18" i="26" s="1"/>
  <c r="I14" i="26"/>
  <c r="J14" i="26" s="1"/>
  <c r="K14" i="26" s="1"/>
  <c r="L14" i="26" s="1"/>
  <c r="S8" i="26"/>
  <c r="T8" i="26" s="1"/>
  <c r="U8" i="26" s="1"/>
  <c r="V8" i="26" s="1"/>
  <c r="S73" i="26"/>
  <c r="T73" i="26" s="1"/>
  <c r="U73" i="26" s="1"/>
  <c r="V73" i="26" s="1"/>
  <c r="I42" i="26"/>
  <c r="J42" i="26" s="1"/>
  <c r="K42" i="26" s="1"/>
  <c r="L42" i="26" s="1"/>
  <c r="N38" i="26"/>
  <c r="O38" i="26" s="1"/>
  <c r="P38" i="26" s="1"/>
  <c r="Q38" i="26" s="1"/>
  <c r="N10" i="26"/>
  <c r="O10" i="26" s="1"/>
  <c r="P10" i="26" s="1"/>
  <c r="Q10" i="26" s="1"/>
  <c r="N74" i="26"/>
  <c r="O74" i="26" s="1"/>
  <c r="P74" i="26" s="1"/>
  <c r="Q74" i="26" s="1"/>
  <c r="N70" i="26"/>
  <c r="O70" i="26" s="1"/>
  <c r="P70" i="26" s="1"/>
  <c r="Q70" i="26" s="1"/>
  <c r="N66" i="26"/>
  <c r="O66" i="26" s="1"/>
  <c r="P66" i="26" s="1"/>
  <c r="Q66" i="26" s="1"/>
  <c r="N62" i="26"/>
  <c r="O62" i="26" s="1"/>
  <c r="P62" i="26" s="1"/>
  <c r="Q62" i="26" s="1"/>
  <c r="AC58" i="26"/>
  <c r="AD58" i="26" s="1"/>
  <c r="AE58" i="26" s="1"/>
  <c r="AF58" i="26" s="1"/>
  <c r="AH54" i="26"/>
  <c r="AI54" i="26" s="1"/>
  <c r="AJ54" i="26" s="1"/>
  <c r="AK54" i="26" s="1"/>
  <c r="AH50" i="26"/>
  <c r="AI50" i="26" s="1"/>
  <c r="AJ50" i="26" s="1"/>
  <c r="AK50" i="26" s="1"/>
  <c r="D43" i="26"/>
  <c r="E43" i="26" s="1"/>
  <c r="F43" i="26" s="1"/>
  <c r="G43" i="26" s="1"/>
  <c r="N34" i="26"/>
  <c r="O34" i="26" s="1"/>
  <c r="P34" i="26" s="1"/>
  <c r="Q34" i="26" s="1"/>
  <c r="AH13" i="26"/>
  <c r="AI13" i="26" s="1"/>
  <c r="AJ13" i="26" s="1"/>
  <c r="AK13" i="26" s="1"/>
  <c r="AC50" i="26"/>
  <c r="AD50" i="26" s="1"/>
  <c r="AE50" i="26" s="1"/>
  <c r="AF50" i="26" s="1"/>
  <c r="D39" i="26"/>
  <c r="E39" i="26" s="1"/>
  <c r="F39" i="26" s="1"/>
  <c r="G39" i="26" s="1"/>
  <c r="D35" i="26"/>
  <c r="E35" i="26" s="1"/>
  <c r="F35" i="26" s="1"/>
  <c r="G35" i="26" s="1"/>
  <c r="N31" i="26"/>
  <c r="O31" i="26" s="1"/>
  <c r="P31" i="26" s="1"/>
  <c r="Q31" i="26" s="1"/>
  <c r="S27" i="26"/>
  <c r="T27" i="26" s="1"/>
  <c r="U27" i="26" s="1"/>
  <c r="V27" i="26" s="1"/>
  <c r="X23" i="26"/>
  <c r="Y23" i="26" s="1"/>
  <c r="Z23" i="26" s="1"/>
  <c r="AA23" i="26" s="1"/>
  <c r="AC19" i="26"/>
  <c r="AD19" i="26" s="1"/>
  <c r="AE19" i="26" s="1"/>
  <c r="AF19" i="26" s="1"/>
  <c r="AH15" i="26"/>
  <c r="AI15" i="26" s="1"/>
  <c r="AJ15" i="26" s="1"/>
  <c r="AK15" i="26" s="1"/>
  <c r="D71" i="26"/>
  <c r="E71" i="26" s="1"/>
  <c r="F71" i="26" s="1"/>
  <c r="G71" i="26" s="1"/>
  <c r="D67" i="26"/>
  <c r="E67" i="26" s="1"/>
  <c r="F67" i="26" s="1"/>
  <c r="G67" i="26" s="1"/>
  <c r="D63" i="26"/>
  <c r="E63" i="26" s="1"/>
  <c r="F63" i="26" s="1"/>
  <c r="G63" i="26" s="1"/>
  <c r="S58" i="26"/>
  <c r="T58" i="26" s="1"/>
  <c r="U58" i="26" s="1"/>
  <c r="V58" i="26" s="1"/>
  <c r="X54" i="26"/>
  <c r="Y54" i="26" s="1"/>
  <c r="Z54" i="26" s="1"/>
  <c r="AA54" i="26" s="1"/>
  <c r="X50" i="26"/>
  <c r="Y50" i="26" s="1"/>
  <c r="Z50" i="26" s="1"/>
  <c r="AA50" i="26" s="1"/>
  <c r="AC46" i="26"/>
  <c r="AD46" i="26" s="1"/>
  <c r="AE46" i="26" s="1"/>
  <c r="AF46" i="26" s="1"/>
  <c r="AH42" i="26"/>
  <c r="AI42" i="26" s="1"/>
  <c r="AJ42" i="26" s="1"/>
  <c r="AK42" i="26" s="1"/>
  <c r="I31" i="26"/>
  <c r="J31" i="26" s="1"/>
  <c r="K31" i="26" s="1"/>
  <c r="L31" i="26" s="1"/>
  <c r="S23" i="26"/>
  <c r="T23" i="26" s="1"/>
  <c r="U23" i="26" s="1"/>
  <c r="V23" i="26" s="1"/>
  <c r="X19" i="26"/>
  <c r="Y19" i="26" s="1"/>
  <c r="Z19" i="26" s="1"/>
  <c r="AA19" i="26" s="1"/>
  <c r="AC15" i="26"/>
  <c r="AD15" i="26" s="1"/>
  <c r="AE15" i="26" s="1"/>
  <c r="AF15" i="26" s="1"/>
  <c r="AH11" i="26"/>
  <c r="AI11" i="26" s="1"/>
  <c r="AJ11" i="26" s="1"/>
  <c r="AK11" i="26" s="1"/>
  <c r="S53" i="26"/>
  <c r="T53" i="26" s="1"/>
  <c r="U53" i="26" s="1"/>
  <c r="V53" i="26" s="1"/>
  <c r="S49" i="26"/>
  <c r="T49" i="26" s="1"/>
  <c r="U49" i="26" s="1"/>
  <c r="V49" i="26" s="1"/>
  <c r="X45" i="26"/>
  <c r="Y45" i="26" s="1"/>
  <c r="Z45" i="26" s="1"/>
  <c r="AA45" i="26" s="1"/>
  <c r="AC41" i="26"/>
  <c r="AD41" i="26" s="1"/>
  <c r="AE41" i="26" s="1"/>
  <c r="AF41" i="26" s="1"/>
  <c r="AH37" i="26"/>
  <c r="AI37" i="26" s="1"/>
  <c r="AJ37" i="26" s="1"/>
  <c r="AK37" i="26" s="1"/>
  <c r="I29" i="26"/>
  <c r="J29" i="26" s="1"/>
  <c r="K29" i="26" s="1"/>
  <c r="L29" i="26" s="1"/>
  <c r="N24" i="26"/>
  <c r="O24" i="26" s="1"/>
  <c r="P24" i="26" s="1"/>
  <c r="Q24" i="26" s="1"/>
  <c r="AH73" i="26"/>
  <c r="AI73" i="26" s="1"/>
  <c r="AJ73" i="26" s="1"/>
  <c r="AK73" i="26" s="1"/>
  <c r="AH69" i="26"/>
  <c r="AI69" i="26" s="1"/>
  <c r="AJ69" i="26" s="1"/>
  <c r="AK69" i="26" s="1"/>
  <c r="AH65" i="26"/>
  <c r="AI65" i="26" s="1"/>
  <c r="AJ65" i="26" s="1"/>
  <c r="AK65" i="26" s="1"/>
  <c r="I61" i="26"/>
  <c r="J61" i="26" s="1"/>
  <c r="K61" i="26" s="1"/>
  <c r="L61" i="26" s="1"/>
  <c r="I57" i="26"/>
  <c r="J57" i="26" s="1"/>
  <c r="K57" i="26" s="1"/>
  <c r="L57" i="26" s="1"/>
  <c r="X44" i="26"/>
  <c r="Y44" i="26" s="1"/>
  <c r="Z44" i="26" s="1"/>
  <c r="AA44" i="26" s="1"/>
  <c r="X40" i="26"/>
  <c r="Y40" i="26" s="1"/>
  <c r="Z40" i="26" s="1"/>
  <c r="AA40" i="26" s="1"/>
  <c r="AC36" i="26"/>
  <c r="AD36" i="26" s="1"/>
  <c r="AE36" i="26" s="1"/>
  <c r="AF36" i="26" s="1"/>
  <c r="AH32" i="26"/>
  <c r="AI32" i="26" s="1"/>
  <c r="AJ32" i="26" s="1"/>
  <c r="AK32" i="26" s="1"/>
  <c r="I25" i="26"/>
  <c r="J25" i="26" s="1"/>
  <c r="K25" i="26" s="1"/>
  <c r="L25" i="26" s="1"/>
  <c r="N21" i="26"/>
  <c r="O21" i="26" s="1"/>
  <c r="P21" i="26" s="1"/>
  <c r="Q21" i="26" s="1"/>
  <c r="S16" i="26"/>
  <c r="T16" i="26" s="1"/>
  <c r="U16" i="26" s="1"/>
  <c r="V16" i="26" s="1"/>
  <c r="S12" i="26"/>
  <c r="T12" i="26" s="1"/>
  <c r="U12" i="26" s="1"/>
  <c r="V12" i="26" s="1"/>
  <c r="AC8" i="26"/>
  <c r="AD8" i="26" s="1"/>
  <c r="AE8" i="26" s="1"/>
  <c r="AF8" i="26" s="1"/>
  <c r="AH5" i="26"/>
  <c r="AI5" i="26" s="1"/>
  <c r="AJ5" i="26" s="1"/>
  <c r="AK5" i="26" s="1"/>
  <c r="N4" i="26"/>
  <c r="O4" i="26" s="1"/>
  <c r="P4" i="26" s="1"/>
  <c r="Q4" i="26" s="1"/>
  <c r="AH4" i="26"/>
  <c r="AI4" i="26" s="1"/>
  <c r="AJ4" i="26" s="1"/>
  <c r="AK4" i="26" s="1"/>
  <c r="D4" i="26"/>
  <c r="E4" i="26" s="1"/>
  <c r="F4" i="26" s="1"/>
  <c r="G4" i="26" s="1"/>
  <c r="AA6" i="36"/>
  <c r="X6" i="26"/>
  <c r="Y6" i="26" s="1"/>
  <c r="Z6" i="26" s="1"/>
  <c r="AA6" i="26" s="1"/>
  <c r="D5" i="26"/>
  <c r="E5" i="26" s="1"/>
  <c r="F5" i="26" s="1"/>
  <c r="G5" i="26" s="1"/>
  <c r="D10" i="26"/>
  <c r="E10" i="26" s="1"/>
  <c r="F10" i="26" s="1"/>
  <c r="G10" i="26" s="1"/>
  <c r="N5" i="26"/>
  <c r="O5" i="26" s="1"/>
  <c r="P5" i="26" s="1"/>
  <c r="Q5" i="26" s="1"/>
  <c r="I49" i="14"/>
  <c r="J49" i="14" s="1"/>
  <c r="K49" i="14" s="1"/>
  <c r="L49" i="14" s="1"/>
  <c r="N6" i="26"/>
  <c r="O6" i="26" s="1"/>
  <c r="P6" i="26" s="1"/>
  <c r="Q6" i="26" s="1"/>
  <c r="AC8" i="14"/>
  <c r="AD8" i="14" s="1"/>
  <c r="AE8" i="14" s="1"/>
  <c r="AF8" i="14" s="1"/>
  <c r="N40" i="14"/>
  <c r="O40" i="14" s="1"/>
  <c r="P40" i="14" s="1"/>
  <c r="Q40" i="14" s="1"/>
  <c r="N47" i="14"/>
  <c r="O47" i="14" s="1"/>
  <c r="P47" i="14" s="1"/>
  <c r="Q47" i="14" s="1"/>
  <c r="D6" i="26"/>
  <c r="E6" i="26" s="1"/>
  <c r="F6" i="26" s="1"/>
  <c r="G6" i="26" s="1"/>
  <c r="AH59" i="25"/>
  <c r="AI59" i="25" s="1"/>
  <c r="AJ59" i="25" s="1"/>
  <c r="AK59" i="25" s="1"/>
  <c r="S68" i="25"/>
  <c r="T68" i="25" s="1"/>
  <c r="U68" i="25" s="1"/>
  <c r="V68" i="25" s="1"/>
  <c r="N44" i="25"/>
  <c r="O44" i="25" s="1"/>
  <c r="P44" i="25" s="1"/>
  <c r="Q44" i="25" s="1"/>
  <c r="X49" i="25"/>
  <c r="Y49" i="25" s="1"/>
  <c r="Z49" i="25" s="1"/>
  <c r="AA49" i="25" s="1"/>
  <c r="S17" i="25"/>
  <c r="T17" i="25" s="1"/>
  <c r="U17" i="25" s="1"/>
  <c r="V17" i="25" s="1"/>
  <c r="S72" i="25"/>
  <c r="T72" i="25" s="1"/>
  <c r="U72" i="25" s="1"/>
  <c r="V72" i="25" s="1"/>
  <c r="S40" i="25"/>
  <c r="T40" i="25" s="1"/>
  <c r="U40" i="25" s="1"/>
  <c r="V40" i="25" s="1"/>
  <c r="I72" i="25"/>
  <c r="J72" i="25" s="1"/>
  <c r="K72" i="25" s="1"/>
  <c r="L72" i="25" s="1"/>
  <c r="S13" i="25"/>
  <c r="T13" i="25" s="1"/>
  <c r="U13" i="25" s="1"/>
  <c r="V13" i="25" s="1"/>
  <c r="AC31" i="25"/>
  <c r="AD31" i="25" s="1"/>
  <c r="AE31" i="25" s="1"/>
  <c r="AF31" i="25" s="1"/>
  <c r="AH18" i="25"/>
  <c r="AI18" i="25" s="1"/>
  <c r="AJ18" i="25" s="1"/>
  <c r="AK18" i="25" s="1"/>
  <c r="AC21" i="25"/>
  <c r="AD21" i="25" s="1"/>
  <c r="AE21" i="25" s="1"/>
  <c r="AF21" i="25" s="1"/>
  <c r="AH34" i="25"/>
  <c r="AI34" i="25" s="1"/>
  <c r="AJ34" i="25" s="1"/>
  <c r="AK34" i="25" s="1"/>
  <c r="AC4" i="25"/>
  <c r="AD4" i="25" s="1"/>
  <c r="AE4" i="25" s="1"/>
  <c r="AF4" i="25" s="1"/>
  <c r="AC38" i="25"/>
  <c r="AD38" i="25" s="1"/>
  <c r="AE38" i="25" s="1"/>
  <c r="AF38" i="25" s="1"/>
  <c r="AH17" i="25"/>
  <c r="AI17" i="25" s="1"/>
  <c r="AJ17" i="25" s="1"/>
  <c r="AK17" i="25" s="1"/>
  <c r="AH65" i="14"/>
  <c r="AI65" i="14" s="1"/>
  <c r="AJ65" i="14" s="1"/>
  <c r="AK65" i="14" s="1"/>
  <c r="AH73" i="14"/>
  <c r="AI73" i="14" s="1"/>
  <c r="AJ73" i="14" s="1"/>
  <c r="AK73" i="14" s="1"/>
  <c r="AH74" i="14"/>
  <c r="AI74" i="14" s="1"/>
  <c r="AJ74" i="14" s="1"/>
  <c r="AK74" i="14" s="1"/>
  <c r="AH68" i="14"/>
  <c r="AI68" i="14" s="1"/>
  <c r="AJ68" i="14" s="1"/>
  <c r="AK68" i="14" s="1"/>
  <c r="AH34" i="14"/>
  <c r="AI34" i="14" s="1"/>
  <c r="AJ34" i="14" s="1"/>
  <c r="AK34" i="14" s="1"/>
  <c r="AH70" i="14"/>
  <c r="AI70" i="14" s="1"/>
  <c r="AJ70" i="14" s="1"/>
  <c r="AK70" i="14" s="1"/>
  <c r="AH7" i="14"/>
  <c r="AI7" i="14" s="1"/>
  <c r="AJ7" i="14" s="1"/>
  <c r="AK7" i="14" s="1"/>
  <c r="AH15" i="14"/>
  <c r="AI15" i="14" s="1"/>
  <c r="AJ15" i="14" s="1"/>
  <c r="AK15" i="14" s="1"/>
  <c r="AH23" i="14"/>
  <c r="AI23" i="14" s="1"/>
  <c r="AJ23" i="14" s="1"/>
  <c r="AK23" i="14" s="1"/>
  <c r="AH31" i="14"/>
  <c r="AI31" i="14" s="1"/>
  <c r="AJ31" i="14" s="1"/>
  <c r="AK31" i="14" s="1"/>
  <c r="AH40" i="14"/>
  <c r="AI40" i="14" s="1"/>
  <c r="AJ40" i="14" s="1"/>
  <c r="AK40" i="14" s="1"/>
  <c r="AH48" i="14"/>
  <c r="AI48" i="14" s="1"/>
  <c r="AJ48" i="14" s="1"/>
  <c r="AK48" i="14" s="1"/>
  <c r="AH56" i="14"/>
  <c r="AI56" i="14" s="1"/>
  <c r="AJ56" i="14" s="1"/>
  <c r="AK56" i="14" s="1"/>
  <c r="AH64" i="14"/>
  <c r="AI64" i="14" s="1"/>
  <c r="AJ64" i="14" s="1"/>
  <c r="AK64" i="14" s="1"/>
  <c r="AC9" i="14"/>
  <c r="AD9" i="14" s="1"/>
  <c r="AE9" i="14" s="1"/>
  <c r="AF9" i="14" s="1"/>
  <c r="AC17" i="14"/>
  <c r="AD17" i="14" s="1"/>
  <c r="AE17" i="14" s="1"/>
  <c r="AF17" i="14" s="1"/>
  <c r="AC25" i="14"/>
  <c r="AD25" i="14" s="1"/>
  <c r="AE25" i="14" s="1"/>
  <c r="AF25" i="14" s="1"/>
  <c r="AC33" i="14"/>
  <c r="AD33" i="14" s="1"/>
  <c r="AE33" i="14" s="1"/>
  <c r="AF33" i="14" s="1"/>
  <c r="AC42" i="14"/>
  <c r="AD42" i="14" s="1"/>
  <c r="AE42" i="14" s="1"/>
  <c r="AF42" i="14" s="1"/>
  <c r="AC50" i="14"/>
  <c r="AD50" i="14" s="1"/>
  <c r="AE50" i="14" s="1"/>
  <c r="AF50" i="14" s="1"/>
  <c r="AC58" i="14"/>
  <c r="AD58" i="14" s="1"/>
  <c r="AE58" i="14" s="1"/>
  <c r="AF58" i="14" s="1"/>
  <c r="AC66" i="14"/>
  <c r="AD66" i="14" s="1"/>
  <c r="AE66" i="14" s="1"/>
  <c r="AF66" i="14" s="1"/>
  <c r="AC74" i="14"/>
  <c r="AD74" i="14" s="1"/>
  <c r="AE74" i="14" s="1"/>
  <c r="AF74" i="14" s="1"/>
  <c r="X11" i="14"/>
  <c r="Y11" i="14" s="1"/>
  <c r="Z11" i="14" s="1"/>
  <c r="AA11" i="14" s="1"/>
  <c r="X19" i="14"/>
  <c r="Y19" i="14" s="1"/>
  <c r="Z19" i="14" s="1"/>
  <c r="AA19" i="14" s="1"/>
  <c r="X27" i="14"/>
  <c r="Y27" i="14" s="1"/>
  <c r="Z27" i="14" s="1"/>
  <c r="AA27" i="14" s="1"/>
  <c r="X36" i="14"/>
  <c r="Y36" i="14" s="1"/>
  <c r="Z36" i="14" s="1"/>
  <c r="AA36" i="14" s="1"/>
  <c r="X44" i="14"/>
  <c r="Y44" i="14" s="1"/>
  <c r="Z44" i="14" s="1"/>
  <c r="AA44" i="14" s="1"/>
  <c r="X52" i="14"/>
  <c r="Y52" i="14" s="1"/>
  <c r="Z52" i="14" s="1"/>
  <c r="AA52" i="14" s="1"/>
  <c r="X60" i="14"/>
  <c r="Y60" i="14" s="1"/>
  <c r="Z60" i="14" s="1"/>
  <c r="AA60" i="14" s="1"/>
  <c r="X68" i="14"/>
  <c r="Y68" i="14" s="1"/>
  <c r="Z68" i="14" s="1"/>
  <c r="AA68" i="14" s="1"/>
  <c r="S5" i="14"/>
  <c r="T5" i="14" s="1"/>
  <c r="U5" i="14" s="1"/>
  <c r="V5" i="14" s="1"/>
  <c r="S13" i="14"/>
  <c r="T13" i="14" s="1"/>
  <c r="U13" i="14" s="1"/>
  <c r="V13" i="14" s="1"/>
  <c r="S21" i="14"/>
  <c r="T21" i="14" s="1"/>
  <c r="U21" i="14" s="1"/>
  <c r="V21" i="14" s="1"/>
  <c r="S29" i="14"/>
  <c r="T29" i="14" s="1"/>
  <c r="U29" i="14" s="1"/>
  <c r="V29" i="14" s="1"/>
  <c r="S38" i="14"/>
  <c r="T38" i="14" s="1"/>
  <c r="U38" i="14" s="1"/>
  <c r="V38" i="14" s="1"/>
  <c r="S46" i="14"/>
  <c r="T46" i="14" s="1"/>
  <c r="U46" i="14" s="1"/>
  <c r="V46" i="14" s="1"/>
  <c r="S54" i="14"/>
  <c r="T54" i="14" s="1"/>
  <c r="U54" i="14" s="1"/>
  <c r="V54" i="14" s="1"/>
  <c r="S62" i="14"/>
  <c r="T62" i="14" s="1"/>
  <c r="U62" i="14" s="1"/>
  <c r="V62" i="14" s="1"/>
  <c r="S70" i="14"/>
  <c r="T70" i="14" s="1"/>
  <c r="U70" i="14" s="1"/>
  <c r="V70" i="14" s="1"/>
  <c r="N7" i="14"/>
  <c r="O7" i="14" s="1"/>
  <c r="P7" i="14" s="1"/>
  <c r="Q7" i="14" s="1"/>
  <c r="N15" i="14"/>
  <c r="O15" i="14" s="1"/>
  <c r="P15" i="14" s="1"/>
  <c r="Q15" i="14" s="1"/>
  <c r="N23" i="14"/>
  <c r="O23" i="14" s="1"/>
  <c r="P23" i="14" s="1"/>
  <c r="Q23" i="14" s="1"/>
  <c r="N31" i="14"/>
  <c r="O31" i="14" s="1"/>
  <c r="P31" i="14" s="1"/>
  <c r="Q31" i="14" s="1"/>
  <c r="N48" i="14"/>
  <c r="O48" i="14" s="1"/>
  <c r="P48" i="14" s="1"/>
  <c r="Q48" i="14" s="1"/>
  <c r="N56" i="14"/>
  <c r="O56" i="14" s="1"/>
  <c r="P56" i="14" s="1"/>
  <c r="Q56" i="14" s="1"/>
  <c r="N64" i="14"/>
  <c r="O64" i="14" s="1"/>
  <c r="P64" i="14" s="1"/>
  <c r="Q64" i="14" s="1"/>
  <c r="N72" i="14"/>
  <c r="O72" i="14" s="1"/>
  <c r="P72" i="14" s="1"/>
  <c r="Q72" i="14" s="1"/>
  <c r="I9" i="14"/>
  <c r="J9" i="14" s="1"/>
  <c r="K9" i="14" s="1"/>
  <c r="L9" i="14" s="1"/>
  <c r="I17" i="14"/>
  <c r="J17" i="14" s="1"/>
  <c r="K17" i="14" s="1"/>
  <c r="L17" i="14" s="1"/>
  <c r="I25" i="14"/>
  <c r="J25" i="14" s="1"/>
  <c r="K25" i="14" s="1"/>
  <c r="L25" i="14" s="1"/>
  <c r="I33" i="14"/>
  <c r="J33" i="14" s="1"/>
  <c r="K33" i="14" s="1"/>
  <c r="L33" i="14" s="1"/>
  <c r="I42" i="14"/>
  <c r="J42" i="14" s="1"/>
  <c r="K42" i="14" s="1"/>
  <c r="L42" i="14" s="1"/>
  <c r="I50" i="14"/>
  <c r="J50" i="14" s="1"/>
  <c r="K50" i="14" s="1"/>
  <c r="L50" i="14" s="1"/>
  <c r="I58" i="14"/>
  <c r="J58" i="14" s="1"/>
  <c r="K58" i="14" s="1"/>
  <c r="L58" i="14" s="1"/>
  <c r="I66" i="14"/>
  <c r="J66" i="14" s="1"/>
  <c r="K66" i="14" s="1"/>
  <c r="L66" i="14" s="1"/>
  <c r="I74" i="14"/>
  <c r="J74" i="14" s="1"/>
  <c r="K74" i="14" s="1"/>
  <c r="L74" i="14" s="1"/>
  <c r="D11" i="14"/>
  <c r="E11" i="14" s="1"/>
  <c r="F11" i="14" s="1"/>
  <c r="G11" i="14" s="1"/>
  <c r="D19" i="14"/>
  <c r="E19" i="14" s="1"/>
  <c r="F19" i="14" s="1"/>
  <c r="G19" i="14" s="1"/>
  <c r="AC65" i="14"/>
  <c r="AD65" i="14" s="1"/>
  <c r="AE65" i="14" s="1"/>
  <c r="AF65" i="14" s="1"/>
  <c r="X59" i="14"/>
  <c r="Y59" i="14" s="1"/>
  <c r="Z59" i="14" s="1"/>
  <c r="AA59" i="14" s="1"/>
  <c r="S53" i="14"/>
  <c r="T53" i="14" s="1"/>
  <c r="U53" i="14" s="1"/>
  <c r="V53" i="14" s="1"/>
  <c r="I41" i="14"/>
  <c r="J41" i="14" s="1"/>
  <c r="K41" i="14" s="1"/>
  <c r="L41" i="14" s="1"/>
  <c r="D27" i="14"/>
  <c r="E27" i="14" s="1"/>
  <c r="F27" i="14" s="1"/>
  <c r="G27" i="14" s="1"/>
  <c r="AH14" i="14"/>
  <c r="AI14" i="14" s="1"/>
  <c r="AJ14" i="14" s="1"/>
  <c r="AK14" i="14" s="1"/>
  <c r="AC73" i="14"/>
  <c r="AD73" i="14" s="1"/>
  <c r="AE73" i="14" s="1"/>
  <c r="AF73" i="14" s="1"/>
  <c r="X67" i="14"/>
  <c r="Y67" i="14" s="1"/>
  <c r="Z67" i="14" s="1"/>
  <c r="AA67" i="14" s="1"/>
  <c r="S61" i="14"/>
  <c r="T61" i="14" s="1"/>
  <c r="U61" i="14" s="1"/>
  <c r="V61" i="14" s="1"/>
  <c r="N55" i="14"/>
  <c r="O55" i="14" s="1"/>
  <c r="P55" i="14" s="1"/>
  <c r="Q55" i="14" s="1"/>
  <c r="D28" i="14"/>
  <c r="E28" i="14" s="1"/>
  <c r="F28" i="14" s="1"/>
  <c r="G28" i="14" s="1"/>
  <c r="D45" i="14"/>
  <c r="E45" i="14" s="1"/>
  <c r="F45" i="14" s="1"/>
  <c r="G45" i="14" s="1"/>
  <c r="AH22" i="14"/>
  <c r="AI22" i="14" s="1"/>
  <c r="AJ22" i="14" s="1"/>
  <c r="AK22" i="14" s="1"/>
  <c r="AC16" i="14"/>
  <c r="AD16" i="14" s="1"/>
  <c r="AE16" i="14" s="1"/>
  <c r="AF16" i="14" s="1"/>
  <c r="X10" i="14"/>
  <c r="Y10" i="14" s="1"/>
  <c r="Z10" i="14" s="1"/>
  <c r="AA10" i="14" s="1"/>
  <c r="S4" i="14"/>
  <c r="T4" i="14" s="1"/>
  <c r="U4" i="14" s="1"/>
  <c r="V4" i="14" s="1"/>
  <c r="S69" i="14"/>
  <c r="T69" i="14" s="1"/>
  <c r="U69" i="14" s="1"/>
  <c r="V69" i="14" s="1"/>
  <c r="N63" i="14"/>
  <c r="O63" i="14" s="1"/>
  <c r="P63" i="14" s="1"/>
  <c r="Q63" i="14" s="1"/>
  <c r="D10" i="14"/>
  <c r="E10" i="14" s="1"/>
  <c r="F10" i="14" s="1"/>
  <c r="G10" i="14" s="1"/>
  <c r="D33" i="14"/>
  <c r="E33" i="14" s="1"/>
  <c r="F33" i="14" s="1"/>
  <c r="G33" i="14" s="1"/>
  <c r="AH30" i="14"/>
  <c r="AI30" i="14" s="1"/>
  <c r="AJ30" i="14" s="1"/>
  <c r="AK30" i="14" s="1"/>
  <c r="AC24" i="14"/>
  <c r="AD24" i="14" s="1"/>
  <c r="AE24" i="14" s="1"/>
  <c r="AF24" i="14" s="1"/>
  <c r="X18" i="14"/>
  <c r="Y18" i="14" s="1"/>
  <c r="Z18" i="14" s="1"/>
  <c r="AA18" i="14" s="1"/>
  <c r="S12" i="14"/>
  <c r="T12" i="14" s="1"/>
  <c r="U12" i="14" s="1"/>
  <c r="V12" i="14" s="1"/>
  <c r="N6" i="14"/>
  <c r="O6" i="14" s="1"/>
  <c r="P6" i="14" s="1"/>
  <c r="Q6" i="14" s="1"/>
  <c r="N71" i="14"/>
  <c r="O71" i="14" s="1"/>
  <c r="P71" i="14" s="1"/>
  <c r="Q71" i="14" s="1"/>
  <c r="AH39" i="14"/>
  <c r="AI39" i="14" s="1"/>
  <c r="AJ39" i="14" s="1"/>
  <c r="AK39" i="14" s="1"/>
  <c r="AC32" i="14"/>
  <c r="AD32" i="14" s="1"/>
  <c r="AE32" i="14" s="1"/>
  <c r="AF32" i="14" s="1"/>
  <c r="X26" i="14"/>
  <c r="Y26" i="14" s="1"/>
  <c r="Z26" i="14" s="1"/>
  <c r="AA26" i="14" s="1"/>
  <c r="S20" i="14"/>
  <c r="T20" i="14" s="1"/>
  <c r="U20" i="14" s="1"/>
  <c r="V20" i="14" s="1"/>
  <c r="N14" i="14"/>
  <c r="O14" i="14" s="1"/>
  <c r="P14" i="14" s="1"/>
  <c r="Q14" i="14" s="1"/>
  <c r="AC34" i="14"/>
  <c r="AD34" i="14" s="1"/>
  <c r="AE34" i="14" s="1"/>
  <c r="AF34" i="14" s="1"/>
  <c r="AH47" i="14"/>
  <c r="AI47" i="14" s="1"/>
  <c r="AJ47" i="14" s="1"/>
  <c r="AK47" i="14" s="1"/>
  <c r="AC41" i="14"/>
  <c r="AD41" i="14" s="1"/>
  <c r="AE41" i="14" s="1"/>
  <c r="AF41" i="14" s="1"/>
  <c r="X35" i="14"/>
  <c r="Y35" i="14" s="1"/>
  <c r="Z35" i="14" s="1"/>
  <c r="AA35" i="14" s="1"/>
  <c r="S28" i="14"/>
  <c r="T28" i="14" s="1"/>
  <c r="U28" i="14" s="1"/>
  <c r="V28" i="14" s="1"/>
  <c r="N22" i="14"/>
  <c r="O22" i="14" s="1"/>
  <c r="P22" i="14" s="1"/>
  <c r="Q22" i="14" s="1"/>
  <c r="I16" i="14"/>
  <c r="J16" i="14" s="1"/>
  <c r="K16" i="14" s="1"/>
  <c r="L16" i="14" s="1"/>
  <c r="I65" i="14"/>
  <c r="J65" i="14" s="1"/>
  <c r="K65" i="14" s="1"/>
  <c r="L65" i="14" s="1"/>
  <c r="AH61" i="14"/>
  <c r="AI61" i="14" s="1"/>
  <c r="AJ61" i="14" s="1"/>
  <c r="AK61" i="14" s="1"/>
  <c r="AH55" i="14"/>
  <c r="AI55" i="14" s="1"/>
  <c r="AJ55" i="14" s="1"/>
  <c r="AK55" i="14" s="1"/>
  <c r="AC49" i="14"/>
  <c r="AD49" i="14" s="1"/>
  <c r="AE49" i="14" s="1"/>
  <c r="AF49" i="14" s="1"/>
  <c r="X43" i="14"/>
  <c r="Y43" i="14" s="1"/>
  <c r="Z43" i="14" s="1"/>
  <c r="AA43" i="14" s="1"/>
  <c r="S37" i="14"/>
  <c r="T37" i="14" s="1"/>
  <c r="U37" i="14" s="1"/>
  <c r="V37" i="14" s="1"/>
  <c r="N30" i="14"/>
  <c r="O30" i="14" s="1"/>
  <c r="P30" i="14" s="1"/>
  <c r="Q30" i="14" s="1"/>
  <c r="I24" i="14"/>
  <c r="J24" i="14" s="1"/>
  <c r="K24" i="14" s="1"/>
  <c r="L24" i="14" s="1"/>
  <c r="I72" i="14"/>
  <c r="J72" i="14" s="1"/>
  <c r="K72" i="14" s="1"/>
  <c r="L72" i="14" s="1"/>
  <c r="AH69" i="14"/>
  <c r="AI69" i="14" s="1"/>
  <c r="AJ69" i="14" s="1"/>
  <c r="AK69" i="14" s="1"/>
  <c r="AH63" i="14"/>
  <c r="AI63" i="14" s="1"/>
  <c r="AJ63" i="14" s="1"/>
  <c r="AK63" i="14" s="1"/>
  <c r="AC57" i="14"/>
  <c r="AD57" i="14" s="1"/>
  <c r="AE57" i="14" s="1"/>
  <c r="AF57" i="14" s="1"/>
  <c r="X51" i="14"/>
  <c r="Y51" i="14" s="1"/>
  <c r="Z51" i="14" s="1"/>
  <c r="AA51" i="14" s="1"/>
  <c r="S45" i="14"/>
  <c r="T45" i="14" s="1"/>
  <c r="U45" i="14" s="1"/>
  <c r="V45" i="14" s="1"/>
  <c r="N39" i="14"/>
  <c r="O39" i="14" s="1"/>
  <c r="P39" i="14" s="1"/>
  <c r="Q39" i="14" s="1"/>
  <c r="I32" i="14"/>
  <c r="J32" i="14" s="1"/>
  <c r="K32" i="14" s="1"/>
  <c r="L32" i="14" s="1"/>
  <c r="I73" i="14"/>
  <c r="J73" i="14" s="1"/>
  <c r="K73" i="14" s="1"/>
  <c r="L73" i="14" s="1"/>
  <c r="D26" i="14"/>
  <c r="E26" i="14" s="1"/>
  <c r="F26" i="14" s="1"/>
  <c r="G26" i="14" s="1"/>
  <c r="D43" i="14"/>
  <c r="E43" i="14" s="1"/>
  <c r="F43" i="14" s="1"/>
  <c r="G43" i="14" s="1"/>
  <c r="D59" i="14"/>
  <c r="E59" i="14" s="1"/>
  <c r="F59" i="14" s="1"/>
  <c r="G59" i="14" s="1"/>
  <c r="D18" i="14"/>
  <c r="E18" i="14" s="1"/>
  <c r="F18" i="14" s="1"/>
  <c r="G18" i="14" s="1"/>
  <c r="D52" i="14"/>
  <c r="E52" i="14" s="1"/>
  <c r="F52" i="14" s="1"/>
  <c r="G52" i="14" s="1"/>
  <c r="D68" i="14"/>
  <c r="E68" i="14" s="1"/>
  <c r="F68" i="14" s="1"/>
  <c r="G68" i="14" s="1"/>
  <c r="D25" i="14"/>
  <c r="E25" i="14" s="1"/>
  <c r="F25" i="14" s="1"/>
  <c r="G25" i="14" s="1"/>
  <c r="D53" i="14"/>
  <c r="E53" i="14" s="1"/>
  <c r="F53" i="14" s="1"/>
  <c r="G53" i="14" s="1"/>
  <c r="D69" i="14"/>
  <c r="E69" i="14" s="1"/>
  <c r="F69" i="14" s="1"/>
  <c r="G69" i="14" s="1"/>
  <c r="D35" i="14"/>
  <c r="E35" i="14" s="1"/>
  <c r="F35" i="14" s="1"/>
  <c r="G35" i="14" s="1"/>
  <c r="D58" i="14"/>
  <c r="E58" i="14" s="1"/>
  <c r="F58" i="14" s="1"/>
  <c r="G58" i="14" s="1"/>
  <c r="D74" i="14"/>
  <c r="E74" i="14" s="1"/>
  <c r="F74" i="14" s="1"/>
  <c r="G74" i="14" s="1"/>
  <c r="I8" i="14"/>
  <c r="J8" i="14" s="1"/>
  <c r="K8" i="14" s="1"/>
  <c r="L8" i="14" s="1"/>
  <c r="D36" i="14"/>
  <c r="E36" i="14" s="1"/>
  <c r="F36" i="14" s="1"/>
  <c r="G36" i="14" s="1"/>
  <c r="D60" i="14"/>
  <c r="E60" i="14" s="1"/>
  <c r="F60" i="14" s="1"/>
  <c r="G60" i="14" s="1"/>
  <c r="I64" i="14"/>
  <c r="J64" i="14" s="1"/>
  <c r="K64" i="14" s="1"/>
  <c r="L64" i="14" s="1"/>
  <c r="D42" i="14"/>
  <c r="E42" i="14" s="1"/>
  <c r="F42" i="14" s="1"/>
  <c r="G42" i="14" s="1"/>
  <c r="D44" i="14"/>
  <c r="E44" i="14" s="1"/>
  <c r="F44" i="14" s="1"/>
  <c r="G44" i="14" s="1"/>
  <c r="D66" i="14"/>
  <c r="E66" i="14" s="1"/>
  <c r="F66" i="14" s="1"/>
  <c r="G66" i="14" s="1"/>
  <c r="D37" i="14"/>
  <c r="E37" i="14" s="1"/>
  <c r="F37" i="14" s="1"/>
  <c r="G37" i="14" s="1"/>
  <c r="D67" i="14"/>
  <c r="E67" i="14" s="1"/>
  <c r="F67" i="14" s="1"/>
  <c r="G67" i="14" s="1"/>
  <c r="D51" i="14"/>
  <c r="E51" i="14" s="1"/>
  <c r="F51" i="14" s="1"/>
  <c r="G51" i="14" s="1"/>
  <c r="I57" i="14"/>
  <c r="J57" i="14" s="1"/>
  <c r="K57" i="14" s="1"/>
  <c r="L57" i="14" s="1"/>
  <c r="D17" i="14"/>
  <c r="E17" i="14" s="1"/>
  <c r="F17" i="14" s="1"/>
  <c r="G17" i="14" s="1"/>
  <c r="D61" i="14"/>
  <c r="E61" i="14" s="1"/>
  <c r="F61" i="14" s="1"/>
  <c r="G61" i="14" s="1"/>
  <c r="I36" i="25"/>
  <c r="J36" i="25" s="1"/>
  <c r="K36" i="25" s="1"/>
  <c r="L36" i="25" s="1"/>
  <c r="AH38" i="25"/>
  <c r="AI38" i="25" s="1"/>
  <c r="AJ38" i="25" s="1"/>
  <c r="AK38" i="25" s="1"/>
  <c r="AH37" i="25"/>
  <c r="AI37" i="25" s="1"/>
  <c r="AJ37" i="25" s="1"/>
  <c r="AK37" i="25" s="1"/>
  <c r="AC9" i="25"/>
  <c r="AD9" i="25" s="1"/>
  <c r="AE9" i="25" s="1"/>
  <c r="AF9" i="25" s="1"/>
  <c r="AH9" i="25"/>
  <c r="AI9" i="25" s="1"/>
  <c r="AJ9" i="25" s="1"/>
  <c r="AK9" i="25" s="1"/>
  <c r="I42" i="25"/>
  <c r="J42" i="25" s="1"/>
  <c r="K42" i="25" s="1"/>
  <c r="L42" i="25" s="1"/>
  <c r="AH41" i="25"/>
  <c r="AI41" i="25" s="1"/>
  <c r="AJ41" i="25" s="1"/>
  <c r="AK41" i="25" s="1"/>
  <c r="D43" i="25"/>
  <c r="E43" i="25" s="1"/>
  <c r="F43" i="25" s="1"/>
  <c r="G43" i="25" s="1"/>
  <c r="AH43" i="25"/>
  <c r="AI43" i="25" s="1"/>
  <c r="AJ43" i="25" s="1"/>
  <c r="AK43" i="25" s="1"/>
  <c r="AH16" i="25"/>
  <c r="AI16" i="25" s="1"/>
  <c r="AJ16" i="25" s="1"/>
  <c r="AK16" i="25" s="1"/>
  <c r="AH15" i="25"/>
  <c r="AI15" i="25" s="1"/>
  <c r="AJ15" i="25" s="1"/>
  <c r="AK15" i="25" s="1"/>
  <c r="S18" i="25"/>
  <c r="T18" i="25" s="1"/>
  <c r="U18" i="25" s="1"/>
  <c r="V18" i="25" s="1"/>
  <c r="N49" i="25"/>
  <c r="O49" i="25" s="1"/>
  <c r="P49" i="25" s="1"/>
  <c r="Q49" i="25" s="1"/>
  <c r="AH50" i="25"/>
  <c r="AI50" i="25" s="1"/>
  <c r="AJ50" i="25" s="1"/>
  <c r="AK50" i="25" s="1"/>
  <c r="S51" i="25"/>
  <c r="T51" i="25" s="1"/>
  <c r="U51" i="25" s="1"/>
  <c r="V51" i="25" s="1"/>
  <c r="AH20" i="25"/>
  <c r="AI20" i="25" s="1"/>
  <c r="AJ20" i="25" s="1"/>
  <c r="AK20" i="25" s="1"/>
  <c r="S52" i="25"/>
  <c r="T52" i="25" s="1"/>
  <c r="U52" i="25" s="1"/>
  <c r="V52" i="25" s="1"/>
  <c r="AH24" i="25"/>
  <c r="AI24" i="25" s="1"/>
  <c r="AJ24" i="25" s="1"/>
  <c r="AK24" i="25" s="1"/>
  <c r="AC25" i="25"/>
  <c r="AD25" i="25" s="1"/>
  <c r="AE25" i="25" s="1"/>
  <c r="AF25" i="25" s="1"/>
  <c r="I26" i="25"/>
  <c r="J26" i="25" s="1"/>
  <c r="K26" i="25" s="1"/>
  <c r="L26" i="25" s="1"/>
  <c r="D58" i="25"/>
  <c r="E58" i="25" s="1"/>
  <c r="F58" i="25" s="1"/>
  <c r="G58" i="25" s="1"/>
  <c r="S58" i="25"/>
  <c r="T58" i="25" s="1"/>
  <c r="U58" i="25" s="1"/>
  <c r="V58" i="25" s="1"/>
  <c r="AH58" i="25"/>
  <c r="AI58" i="25" s="1"/>
  <c r="AJ58" i="25" s="1"/>
  <c r="AK58" i="25" s="1"/>
  <c r="AC28" i="25"/>
  <c r="AD28" i="25" s="1"/>
  <c r="AE28" i="25" s="1"/>
  <c r="AF28" i="25" s="1"/>
  <c r="D27" i="25"/>
  <c r="E27" i="25" s="1"/>
  <c r="F27" i="25" s="1"/>
  <c r="G27" i="25" s="1"/>
  <c r="X28" i="25"/>
  <c r="Y28" i="25" s="1"/>
  <c r="Z28" i="25" s="1"/>
  <c r="AA28" i="25" s="1"/>
  <c r="S28" i="25"/>
  <c r="T28" i="25" s="1"/>
  <c r="U28" i="25" s="1"/>
  <c r="V28" i="25" s="1"/>
  <c r="AC60" i="25"/>
  <c r="AD60" i="25" s="1"/>
  <c r="AE60" i="25" s="1"/>
  <c r="AF60" i="25" s="1"/>
  <c r="N60" i="25"/>
  <c r="O60" i="25" s="1"/>
  <c r="P60" i="25" s="1"/>
  <c r="Q60" i="25" s="1"/>
  <c r="AH63" i="25"/>
  <c r="AI63" i="25" s="1"/>
  <c r="AJ63" i="25" s="1"/>
  <c r="AK63" i="25" s="1"/>
  <c r="D33" i="25"/>
  <c r="E33" i="25" s="1"/>
  <c r="F33" i="25" s="1"/>
  <c r="G33" i="25" s="1"/>
  <c r="S64" i="25"/>
  <c r="T64" i="25" s="1"/>
  <c r="U64" i="25" s="1"/>
  <c r="V64" i="25" s="1"/>
  <c r="S65" i="25"/>
  <c r="T65" i="25" s="1"/>
  <c r="U65" i="25" s="1"/>
  <c r="V65" i="25" s="1"/>
  <c r="AC68" i="25"/>
  <c r="AD68" i="25" s="1"/>
  <c r="AE68" i="25" s="1"/>
  <c r="AF68" i="25" s="1"/>
  <c r="D68" i="25"/>
  <c r="E68" i="25" s="1"/>
  <c r="F68" i="25" s="1"/>
  <c r="G68" i="25" s="1"/>
  <c r="AH70" i="25"/>
  <c r="AI70" i="25" s="1"/>
  <c r="AJ70" i="25" s="1"/>
  <c r="AK70" i="25" s="1"/>
  <c r="S73" i="25"/>
  <c r="T73" i="25" s="1"/>
  <c r="U73" i="25" s="1"/>
  <c r="V73" i="25" s="1"/>
  <c r="I74" i="25"/>
  <c r="J74" i="25" s="1"/>
  <c r="K74" i="25" s="1"/>
  <c r="L74" i="25" s="1"/>
  <c r="AH74" i="25"/>
  <c r="AI74" i="25" s="1"/>
  <c r="AJ74" i="25" s="1"/>
  <c r="AK74" i="25" s="1"/>
  <c r="AH36" i="25" l="1"/>
  <c r="N8" i="6"/>
  <c r="O8" i="6" s="1"/>
  <c r="P8" i="6" s="1"/>
  <c r="Q8" i="6" s="1"/>
  <c r="N23" i="6"/>
  <c r="O23" i="6" s="1"/>
  <c r="P23" i="6" s="1"/>
  <c r="Q23" i="6" s="1"/>
  <c r="X53" i="12"/>
  <c r="Y53" i="12" s="1"/>
  <c r="Z53" i="12" s="1"/>
  <c r="AA53" i="12" s="1"/>
  <c r="S35" i="11"/>
  <c r="T35" i="11" s="1"/>
  <c r="U35" i="11" s="1"/>
  <c r="V35" i="11" s="1"/>
  <c r="N24" i="6"/>
  <c r="O24" i="6" s="1"/>
  <c r="P24" i="6" s="1"/>
  <c r="Q24" i="6" s="1"/>
  <c r="S11" i="11"/>
  <c r="T11" i="11" s="1"/>
  <c r="U11" i="11" s="1"/>
  <c r="V11" i="11" s="1"/>
  <c r="X21" i="12"/>
  <c r="Y21" i="12" s="1"/>
  <c r="Z21" i="12" s="1"/>
  <c r="AA21" i="12" s="1"/>
  <c r="N37" i="32"/>
  <c r="O37" i="32" s="1"/>
  <c r="P37" i="32" s="1"/>
  <c r="Q37" i="32" s="1"/>
  <c r="X32" i="15"/>
  <c r="Y32" i="15" s="1"/>
  <c r="Z32" i="15" s="1"/>
  <c r="AA32" i="15" s="1"/>
  <c r="X3" i="13"/>
  <c r="Y3" i="13" s="1"/>
  <c r="Z3" i="13" s="1"/>
  <c r="AA3" i="13" s="1"/>
  <c r="X35" i="13"/>
  <c r="Y35" i="13" s="1"/>
  <c r="Z35" i="13" s="1"/>
  <c r="AA35" i="13" s="1"/>
  <c r="X67" i="13"/>
  <c r="Y67" i="13" s="1"/>
  <c r="Z67" i="13" s="1"/>
  <c r="AA67" i="13" s="1"/>
  <c r="N25" i="6"/>
  <c r="O25" i="6" s="1"/>
  <c r="P25" i="6" s="1"/>
  <c r="Q25" i="6" s="1"/>
  <c r="X51" i="15"/>
  <c r="Y51" i="15" s="1"/>
  <c r="Z51" i="15" s="1"/>
  <c r="AA51" i="15" s="1"/>
  <c r="AH48" i="6"/>
  <c r="AI48" i="6" s="1"/>
  <c r="AJ48" i="6" s="1"/>
  <c r="AK48" i="6" s="1"/>
  <c r="S72" i="18"/>
  <c r="T72" i="18" s="1"/>
  <c r="U72" i="18" s="1"/>
  <c r="V72" i="18" s="1"/>
  <c r="X60" i="15"/>
  <c r="Y60" i="15" s="1"/>
  <c r="Z60" i="15" s="1"/>
  <c r="AA60" i="15" s="1"/>
  <c r="N3" i="6"/>
  <c r="O3" i="6" s="1"/>
  <c r="P3" i="6" s="1"/>
  <c r="Q3" i="6" s="1"/>
  <c r="AH73" i="6"/>
  <c r="AI73" i="6" s="1"/>
  <c r="AJ73" i="6" s="1"/>
  <c r="AK73" i="6" s="1"/>
  <c r="AH74" i="6"/>
  <c r="AI74" i="6" s="1"/>
  <c r="AJ74" i="6" s="1"/>
  <c r="AK74" i="6" s="1"/>
  <c r="X23" i="13"/>
  <c r="Y23" i="13" s="1"/>
  <c r="Z23" i="13" s="1"/>
  <c r="AA23" i="13" s="1"/>
  <c r="X55" i="13"/>
  <c r="Y55" i="13" s="1"/>
  <c r="Z55" i="13" s="1"/>
  <c r="AA55" i="13" s="1"/>
  <c r="N22" i="6"/>
  <c r="O22" i="6" s="1"/>
  <c r="P22" i="6" s="1"/>
  <c r="Q22" i="6" s="1"/>
  <c r="N12" i="6"/>
  <c r="O12" i="6" s="1"/>
  <c r="P12" i="6" s="1"/>
  <c r="Q12" i="6" s="1"/>
  <c r="N13" i="6"/>
  <c r="O13" i="6" s="1"/>
  <c r="P13" i="6" s="1"/>
  <c r="Q13" i="6" s="1"/>
  <c r="N26" i="6"/>
  <c r="O26" i="6" s="1"/>
  <c r="P26" i="6" s="1"/>
  <c r="Q26" i="6" s="1"/>
  <c r="N27" i="6"/>
  <c r="O27" i="6" s="1"/>
  <c r="P27" i="6" s="1"/>
  <c r="Q27" i="6" s="1"/>
  <c r="S59" i="11"/>
  <c r="T59" i="11" s="1"/>
  <c r="U59" i="11" s="1"/>
  <c r="V59" i="11" s="1"/>
  <c r="N44" i="6"/>
  <c r="O44" i="6" s="1"/>
  <c r="P44" i="6" s="1"/>
  <c r="Q44" i="6" s="1"/>
  <c r="X18" i="15"/>
  <c r="Y18" i="15" s="1"/>
  <c r="Z18" i="15" s="1"/>
  <c r="AA18" i="15" s="1"/>
  <c r="AH40" i="6"/>
  <c r="AI40" i="6" s="1"/>
  <c r="AJ40" i="6" s="1"/>
  <c r="AK40" i="6" s="1"/>
  <c r="N49" i="6"/>
  <c r="O49" i="6" s="1"/>
  <c r="P49" i="6" s="1"/>
  <c r="Q49" i="6" s="1"/>
  <c r="AH41" i="6"/>
  <c r="AI41" i="6" s="1"/>
  <c r="AJ41" i="6" s="1"/>
  <c r="AK41" i="6" s="1"/>
  <c r="N65" i="6"/>
  <c r="O65" i="6" s="1"/>
  <c r="P65" i="6" s="1"/>
  <c r="Q65" i="6" s="1"/>
  <c r="X28" i="15"/>
  <c r="Y28" i="15" s="1"/>
  <c r="Z28" i="15" s="1"/>
  <c r="AA28" i="15" s="1"/>
  <c r="N6" i="6"/>
  <c r="O6" i="6" s="1"/>
  <c r="P6" i="6" s="1"/>
  <c r="Q6" i="6" s="1"/>
  <c r="N7" i="6"/>
  <c r="O7" i="6" s="1"/>
  <c r="P7" i="6" s="1"/>
  <c r="Q7" i="6" s="1"/>
  <c r="N5" i="6"/>
  <c r="O5" i="6" s="1"/>
  <c r="P5" i="6" s="1"/>
  <c r="Q5" i="6" s="1"/>
  <c r="N71" i="6"/>
  <c r="O71" i="6" s="1"/>
  <c r="P71" i="6" s="1"/>
  <c r="Q71" i="6" s="1"/>
  <c r="AH12" i="6"/>
  <c r="AI12" i="6" s="1"/>
  <c r="AJ12" i="6" s="1"/>
  <c r="AK12" i="6" s="1"/>
  <c r="AH28" i="6"/>
  <c r="AI28" i="6" s="1"/>
  <c r="AJ28" i="6" s="1"/>
  <c r="AK28" i="6" s="1"/>
  <c r="N64" i="6"/>
  <c r="O64" i="6" s="1"/>
  <c r="P64" i="6" s="1"/>
  <c r="Q64" i="6" s="1"/>
  <c r="N60" i="6"/>
  <c r="O60" i="6" s="1"/>
  <c r="P60" i="6" s="1"/>
  <c r="Q60" i="6" s="1"/>
  <c r="N46" i="6"/>
  <c r="O46" i="6" s="1"/>
  <c r="P46" i="6" s="1"/>
  <c r="Q46" i="6" s="1"/>
  <c r="AH9" i="6"/>
  <c r="AI9" i="6" s="1"/>
  <c r="AJ9" i="6" s="1"/>
  <c r="AK9" i="6" s="1"/>
  <c r="AH25" i="6"/>
  <c r="AI25" i="6" s="1"/>
  <c r="AJ25" i="6" s="1"/>
  <c r="AK25" i="6" s="1"/>
  <c r="N72" i="6"/>
  <c r="O72" i="6" s="1"/>
  <c r="P72" i="6" s="1"/>
  <c r="Q72" i="6" s="1"/>
  <c r="N68" i="6"/>
  <c r="O68" i="6" s="1"/>
  <c r="P68" i="6" s="1"/>
  <c r="Q68" i="6" s="1"/>
  <c r="N47" i="6"/>
  <c r="O47" i="6" s="1"/>
  <c r="P47" i="6" s="1"/>
  <c r="Q47" i="6" s="1"/>
  <c r="N67" i="6"/>
  <c r="O67" i="6" s="1"/>
  <c r="P67" i="6" s="1"/>
  <c r="Q67" i="6" s="1"/>
  <c r="AH10" i="6"/>
  <c r="AI10" i="6" s="1"/>
  <c r="AJ10" i="6" s="1"/>
  <c r="AK10" i="6" s="1"/>
  <c r="AH26" i="6"/>
  <c r="AI26" i="6" s="1"/>
  <c r="AJ26" i="6" s="1"/>
  <c r="AK26" i="6" s="1"/>
  <c r="AH39" i="6"/>
  <c r="AI39" i="6" s="1"/>
  <c r="AJ39" i="6" s="1"/>
  <c r="AK39" i="6" s="1"/>
  <c r="AH55" i="6"/>
  <c r="AI55" i="6" s="1"/>
  <c r="AJ55" i="6" s="1"/>
  <c r="AK55" i="6" s="1"/>
  <c r="AH4" i="18"/>
  <c r="AI4" i="18" s="1"/>
  <c r="AJ4" i="18" s="1"/>
  <c r="AK4" i="18" s="1"/>
  <c r="AH20" i="18"/>
  <c r="AI20" i="18" s="1"/>
  <c r="AJ20" i="18" s="1"/>
  <c r="AK20" i="18" s="1"/>
  <c r="AH36" i="18"/>
  <c r="AI36" i="18" s="1"/>
  <c r="AJ36" i="18" s="1"/>
  <c r="AK36" i="18" s="1"/>
  <c r="AH52" i="18"/>
  <c r="AI52" i="18" s="1"/>
  <c r="AJ52" i="18" s="1"/>
  <c r="AK52" i="18" s="1"/>
  <c r="AH66" i="18"/>
  <c r="AI66" i="18" s="1"/>
  <c r="AJ66" i="18" s="1"/>
  <c r="AK66" i="18" s="1"/>
  <c r="I23" i="6"/>
  <c r="J23" i="6" s="1"/>
  <c r="K23" i="6" s="1"/>
  <c r="L23" i="6" s="1"/>
  <c r="I33" i="6"/>
  <c r="J33" i="6" s="1"/>
  <c r="K33" i="6" s="1"/>
  <c r="L33" i="6" s="1"/>
  <c r="AH17" i="18"/>
  <c r="AI17" i="18" s="1"/>
  <c r="AJ17" i="18" s="1"/>
  <c r="AK17" i="18" s="1"/>
  <c r="AH33" i="18"/>
  <c r="AI33" i="18" s="1"/>
  <c r="AJ33" i="18" s="1"/>
  <c r="AK33" i="18" s="1"/>
  <c r="AH49" i="18"/>
  <c r="AI49" i="18" s="1"/>
  <c r="AJ49" i="18" s="1"/>
  <c r="AK49" i="18" s="1"/>
  <c r="AH63" i="18"/>
  <c r="AI63" i="18" s="1"/>
  <c r="AJ63" i="18" s="1"/>
  <c r="AK63" i="18" s="1"/>
  <c r="I17" i="6"/>
  <c r="J17" i="6" s="1"/>
  <c r="K17" i="6" s="1"/>
  <c r="L17" i="6" s="1"/>
  <c r="I27" i="6"/>
  <c r="J27" i="6" s="1"/>
  <c r="K27" i="6" s="1"/>
  <c r="L27" i="6" s="1"/>
  <c r="AH10" i="18"/>
  <c r="AI10" i="18" s="1"/>
  <c r="AJ10" i="18" s="1"/>
  <c r="AK10" i="18" s="1"/>
  <c r="AH26" i="18"/>
  <c r="AI26" i="18" s="1"/>
  <c r="AJ26" i="18" s="1"/>
  <c r="AK26" i="18" s="1"/>
  <c r="AH42" i="18"/>
  <c r="AI42" i="18" s="1"/>
  <c r="AJ42" i="18" s="1"/>
  <c r="AK42" i="18" s="1"/>
  <c r="AH58" i="18"/>
  <c r="AI58" i="18" s="1"/>
  <c r="AJ58" i="18" s="1"/>
  <c r="AK58" i="18" s="1"/>
  <c r="AH73" i="18"/>
  <c r="AI73" i="18" s="1"/>
  <c r="AJ73" i="18" s="1"/>
  <c r="AK73" i="18" s="1"/>
  <c r="I18" i="6"/>
  <c r="J18" i="6" s="1"/>
  <c r="K18" i="6" s="1"/>
  <c r="L18" i="6" s="1"/>
  <c r="AH3" i="18"/>
  <c r="AI3" i="18" s="1"/>
  <c r="AJ3" i="18" s="1"/>
  <c r="AK3" i="18" s="1"/>
  <c r="AH19" i="18"/>
  <c r="AI19" i="18" s="1"/>
  <c r="AJ19" i="18" s="1"/>
  <c r="AK19" i="18" s="1"/>
  <c r="AH35" i="18"/>
  <c r="AI35" i="18" s="1"/>
  <c r="AJ35" i="18" s="1"/>
  <c r="AK35" i="18" s="1"/>
  <c r="AH51" i="18"/>
  <c r="AI51" i="18" s="1"/>
  <c r="AJ51" i="18" s="1"/>
  <c r="AK51" i="18" s="1"/>
  <c r="AH65" i="18"/>
  <c r="AI65" i="18" s="1"/>
  <c r="AJ65" i="18" s="1"/>
  <c r="AK65" i="18" s="1"/>
  <c r="I21" i="6"/>
  <c r="J21" i="6" s="1"/>
  <c r="K21" i="6" s="1"/>
  <c r="L21" i="6" s="1"/>
  <c r="I31" i="6"/>
  <c r="J31" i="6" s="1"/>
  <c r="K31" i="6" s="1"/>
  <c r="L31" i="6" s="1"/>
  <c r="I47" i="6"/>
  <c r="J47" i="6" s="1"/>
  <c r="K47" i="6" s="1"/>
  <c r="L47" i="6" s="1"/>
  <c r="I68" i="6"/>
  <c r="J68" i="6" s="1"/>
  <c r="K68" i="6" s="1"/>
  <c r="L68" i="6" s="1"/>
  <c r="I44" i="6"/>
  <c r="J44" i="6" s="1"/>
  <c r="K44" i="6" s="1"/>
  <c r="L44" i="6" s="1"/>
  <c r="I62" i="6"/>
  <c r="J62" i="6" s="1"/>
  <c r="K62" i="6" s="1"/>
  <c r="L62" i="6" s="1"/>
  <c r="I41" i="6"/>
  <c r="J41" i="6" s="1"/>
  <c r="K41" i="6" s="1"/>
  <c r="L41" i="6" s="1"/>
  <c r="I57" i="6"/>
  <c r="J57" i="6" s="1"/>
  <c r="K57" i="6" s="1"/>
  <c r="L57" i="6" s="1"/>
  <c r="I71" i="6"/>
  <c r="J71" i="6" s="1"/>
  <c r="K71" i="6" s="1"/>
  <c r="L71" i="6" s="1"/>
  <c r="I34" i="6"/>
  <c r="J34" i="6" s="1"/>
  <c r="K34" i="6" s="1"/>
  <c r="L34" i="6" s="1"/>
  <c r="I50" i="6"/>
  <c r="J50" i="6" s="1"/>
  <c r="K50" i="6" s="1"/>
  <c r="L50" i="6" s="1"/>
  <c r="I74" i="6"/>
  <c r="J74" i="6" s="1"/>
  <c r="K74" i="6" s="1"/>
  <c r="L74" i="6" s="1"/>
  <c r="AC15" i="18"/>
  <c r="AD15" i="18" s="1"/>
  <c r="AE15" i="18" s="1"/>
  <c r="AF15" i="18" s="1"/>
  <c r="AC31" i="18"/>
  <c r="AD31" i="18" s="1"/>
  <c r="AE31" i="18" s="1"/>
  <c r="AF31" i="18" s="1"/>
  <c r="AC47" i="18"/>
  <c r="AD47" i="18" s="1"/>
  <c r="AE47" i="18" s="1"/>
  <c r="AF47" i="18" s="1"/>
  <c r="AC63" i="18"/>
  <c r="AD63" i="18" s="1"/>
  <c r="AE63" i="18" s="1"/>
  <c r="AF63" i="18" s="1"/>
  <c r="AH28" i="19"/>
  <c r="AI28" i="19" s="1"/>
  <c r="AJ28" i="19" s="1"/>
  <c r="AK28" i="19" s="1"/>
  <c r="AH19" i="19"/>
  <c r="AI19" i="19" s="1"/>
  <c r="AJ19" i="19" s="1"/>
  <c r="AK19" i="19" s="1"/>
  <c r="AH47" i="19"/>
  <c r="AI47" i="19" s="1"/>
  <c r="AJ47" i="19" s="1"/>
  <c r="AK47" i="19" s="1"/>
  <c r="AH63" i="19"/>
  <c r="AI63" i="19" s="1"/>
  <c r="AJ63" i="19" s="1"/>
  <c r="AK63" i="19" s="1"/>
  <c r="AC12" i="18"/>
  <c r="AD12" i="18" s="1"/>
  <c r="AE12" i="18" s="1"/>
  <c r="AF12" i="18" s="1"/>
  <c r="AC28" i="18"/>
  <c r="AD28" i="18" s="1"/>
  <c r="AE28" i="18" s="1"/>
  <c r="AF28" i="18" s="1"/>
  <c r="AC44" i="18"/>
  <c r="AD44" i="18" s="1"/>
  <c r="AE44" i="18" s="1"/>
  <c r="AF44" i="18" s="1"/>
  <c r="AC60" i="18"/>
  <c r="AD60" i="18" s="1"/>
  <c r="AE60" i="18" s="1"/>
  <c r="AF60" i="18" s="1"/>
  <c r="AH22" i="19"/>
  <c r="AI22" i="19" s="1"/>
  <c r="AJ22" i="19" s="1"/>
  <c r="AK22" i="19" s="1"/>
  <c r="AH13" i="19"/>
  <c r="AI13" i="19" s="1"/>
  <c r="AJ13" i="19" s="1"/>
  <c r="AK13" i="19" s="1"/>
  <c r="AH44" i="19"/>
  <c r="AI44" i="19" s="1"/>
  <c r="AJ44" i="19" s="1"/>
  <c r="AK44" i="19" s="1"/>
  <c r="AH60" i="19"/>
  <c r="AI60" i="19" s="1"/>
  <c r="AJ60" i="19" s="1"/>
  <c r="AK60" i="19" s="1"/>
  <c r="AC13" i="18"/>
  <c r="AD13" i="18" s="1"/>
  <c r="AE13" i="18" s="1"/>
  <c r="AF13" i="18" s="1"/>
  <c r="AC29" i="18"/>
  <c r="AD29" i="18" s="1"/>
  <c r="AE29" i="18" s="1"/>
  <c r="AF29" i="18" s="1"/>
  <c r="AC45" i="18"/>
  <c r="AD45" i="18" s="1"/>
  <c r="AE45" i="18" s="1"/>
  <c r="AF45" i="18" s="1"/>
  <c r="AC62" i="18"/>
  <c r="AD62" i="18" s="1"/>
  <c r="AE62" i="18" s="1"/>
  <c r="AF62" i="18" s="1"/>
  <c r="AH24" i="19"/>
  <c r="AI24" i="19" s="1"/>
  <c r="AJ24" i="19" s="1"/>
  <c r="AK24" i="19" s="1"/>
  <c r="AH15" i="19"/>
  <c r="AI15" i="19" s="1"/>
  <c r="AJ15" i="19" s="1"/>
  <c r="AK15" i="19" s="1"/>
  <c r="AH45" i="19"/>
  <c r="AI45" i="19" s="1"/>
  <c r="AJ45" i="19" s="1"/>
  <c r="AK45" i="19" s="1"/>
  <c r="AH61" i="19"/>
  <c r="AI61" i="19" s="1"/>
  <c r="AJ61" i="19" s="1"/>
  <c r="AK61" i="19" s="1"/>
  <c r="AC14" i="18"/>
  <c r="AD14" i="18" s="1"/>
  <c r="AE14" i="18" s="1"/>
  <c r="AF14" i="18" s="1"/>
  <c r="AC30" i="18"/>
  <c r="AD30" i="18" s="1"/>
  <c r="AE30" i="18" s="1"/>
  <c r="AF30" i="18" s="1"/>
  <c r="AC46" i="18"/>
  <c r="AD46" i="18" s="1"/>
  <c r="AE46" i="18" s="1"/>
  <c r="AF46" i="18" s="1"/>
  <c r="AC61" i="18"/>
  <c r="AD61" i="18" s="1"/>
  <c r="AE61" i="18" s="1"/>
  <c r="AF61" i="18" s="1"/>
  <c r="AH26" i="19"/>
  <c r="AI26" i="19" s="1"/>
  <c r="AJ26" i="19" s="1"/>
  <c r="AK26" i="19" s="1"/>
  <c r="AH17" i="19"/>
  <c r="AI17" i="19" s="1"/>
  <c r="AJ17" i="19" s="1"/>
  <c r="AK17" i="19" s="1"/>
  <c r="AH46" i="19"/>
  <c r="AI46" i="19" s="1"/>
  <c r="AJ46" i="19" s="1"/>
  <c r="AK46" i="19" s="1"/>
  <c r="AH62" i="19"/>
  <c r="AI62" i="19" s="1"/>
  <c r="AJ62" i="19" s="1"/>
  <c r="AK62" i="19" s="1"/>
  <c r="I4" i="11"/>
  <c r="J4" i="11" s="1"/>
  <c r="K4" i="11" s="1"/>
  <c r="L4" i="11" s="1"/>
  <c r="I30" i="11"/>
  <c r="J30" i="11" s="1"/>
  <c r="K30" i="11" s="1"/>
  <c r="L30" i="11" s="1"/>
  <c r="I38" i="11"/>
  <c r="J38" i="11" s="1"/>
  <c r="K38" i="11" s="1"/>
  <c r="L38" i="11" s="1"/>
  <c r="I62" i="11"/>
  <c r="J62" i="11" s="1"/>
  <c r="K62" i="11" s="1"/>
  <c r="L62" i="11" s="1"/>
  <c r="AC36" i="11"/>
  <c r="AD36" i="11" s="1"/>
  <c r="AE36" i="11" s="1"/>
  <c r="AF36" i="11" s="1"/>
  <c r="AC14" i="11"/>
  <c r="AD14" i="11" s="1"/>
  <c r="AE14" i="11" s="1"/>
  <c r="AF14" i="11" s="1"/>
  <c r="AC26" i="11"/>
  <c r="AD26" i="11" s="1"/>
  <c r="AE26" i="11" s="1"/>
  <c r="AF26" i="11" s="1"/>
  <c r="AC51" i="11"/>
  <c r="AD51" i="11" s="1"/>
  <c r="AE51" i="11" s="1"/>
  <c r="AF51" i="11" s="1"/>
  <c r="AC58" i="11"/>
  <c r="AD58" i="11" s="1"/>
  <c r="AE58" i="11" s="1"/>
  <c r="AF58" i="11" s="1"/>
  <c r="AH13" i="12"/>
  <c r="AI13" i="12" s="1"/>
  <c r="AJ13" i="12" s="1"/>
  <c r="AK13" i="12" s="1"/>
  <c r="AH29" i="12"/>
  <c r="AI29" i="12" s="1"/>
  <c r="AJ29" i="12" s="1"/>
  <c r="AK29" i="12" s="1"/>
  <c r="AH45" i="12"/>
  <c r="AI45" i="12" s="1"/>
  <c r="AJ45" i="12" s="1"/>
  <c r="AK45" i="12" s="1"/>
  <c r="AH61" i="12"/>
  <c r="AI61" i="12" s="1"/>
  <c r="AJ61" i="12" s="1"/>
  <c r="AK61" i="12" s="1"/>
  <c r="S4" i="13"/>
  <c r="T4" i="13" s="1"/>
  <c r="U4" i="13" s="1"/>
  <c r="V4" i="13" s="1"/>
  <c r="S20" i="13"/>
  <c r="T20" i="13" s="1"/>
  <c r="U20" i="13" s="1"/>
  <c r="V20" i="13" s="1"/>
  <c r="S36" i="13"/>
  <c r="T36" i="13" s="1"/>
  <c r="U36" i="13" s="1"/>
  <c r="V36" i="13" s="1"/>
  <c r="S52" i="13"/>
  <c r="T52" i="13" s="1"/>
  <c r="U52" i="13" s="1"/>
  <c r="V52" i="13" s="1"/>
  <c r="S69" i="13"/>
  <c r="T69" i="13" s="1"/>
  <c r="U69" i="13" s="1"/>
  <c r="V69" i="13" s="1"/>
  <c r="I7" i="11"/>
  <c r="J7" i="11" s="1"/>
  <c r="K7" i="11" s="1"/>
  <c r="L7" i="11" s="1"/>
  <c r="I18" i="11"/>
  <c r="J18" i="11" s="1"/>
  <c r="K18" i="11" s="1"/>
  <c r="L18" i="11" s="1"/>
  <c r="I46" i="11"/>
  <c r="J46" i="11" s="1"/>
  <c r="K46" i="11" s="1"/>
  <c r="L46" i="11" s="1"/>
  <c r="I73" i="11"/>
  <c r="J73" i="11" s="1"/>
  <c r="K73" i="11" s="1"/>
  <c r="L73" i="11" s="1"/>
  <c r="I74" i="11"/>
  <c r="J74" i="11" s="1"/>
  <c r="K74" i="11" s="1"/>
  <c r="L74" i="11" s="1"/>
  <c r="AC15" i="11"/>
  <c r="AD15" i="11" s="1"/>
  <c r="AE15" i="11" s="1"/>
  <c r="AF15" i="11" s="1"/>
  <c r="AC12" i="11"/>
  <c r="AD12" i="11" s="1"/>
  <c r="AE12" i="11" s="1"/>
  <c r="AF12" i="11" s="1"/>
  <c r="AC35" i="11"/>
  <c r="AD35" i="11" s="1"/>
  <c r="AE35" i="11" s="1"/>
  <c r="AF35" i="11" s="1"/>
  <c r="AC63" i="11"/>
  <c r="AD63" i="11" s="1"/>
  <c r="AE63" i="11" s="1"/>
  <c r="AF63" i="11" s="1"/>
  <c r="AH10" i="12"/>
  <c r="AI10" i="12" s="1"/>
  <c r="AJ10" i="12" s="1"/>
  <c r="AK10" i="12" s="1"/>
  <c r="AH26" i="12"/>
  <c r="AI26" i="12" s="1"/>
  <c r="AJ26" i="12" s="1"/>
  <c r="AK26" i="12" s="1"/>
  <c r="AH42" i="12"/>
  <c r="AI42" i="12" s="1"/>
  <c r="AJ42" i="12" s="1"/>
  <c r="AK42" i="12" s="1"/>
  <c r="AH58" i="12"/>
  <c r="AI58" i="12" s="1"/>
  <c r="AJ58" i="12" s="1"/>
  <c r="AK58" i="12" s="1"/>
  <c r="AH74" i="12"/>
  <c r="AI74" i="12" s="1"/>
  <c r="AJ74" i="12" s="1"/>
  <c r="AK74" i="12" s="1"/>
  <c r="S17" i="13"/>
  <c r="T17" i="13" s="1"/>
  <c r="U17" i="13" s="1"/>
  <c r="V17" i="13" s="1"/>
  <c r="S33" i="13"/>
  <c r="T33" i="13" s="1"/>
  <c r="U33" i="13" s="1"/>
  <c r="V33" i="13" s="1"/>
  <c r="S49" i="13"/>
  <c r="T49" i="13" s="1"/>
  <c r="U49" i="13" s="1"/>
  <c r="V49" i="13" s="1"/>
  <c r="S66" i="13"/>
  <c r="T66" i="13" s="1"/>
  <c r="U66" i="13" s="1"/>
  <c r="V66" i="13" s="1"/>
  <c r="I12" i="11"/>
  <c r="J12" i="11" s="1"/>
  <c r="K12" i="11" s="1"/>
  <c r="L12" i="11" s="1"/>
  <c r="I45" i="11"/>
  <c r="J45" i="11" s="1"/>
  <c r="K45" i="11" s="1"/>
  <c r="L45" i="11" s="1"/>
  <c r="I47" i="11"/>
  <c r="J47" i="11" s="1"/>
  <c r="K47" i="11" s="1"/>
  <c r="L47" i="11" s="1"/>
  <c r="I57" i="11"/>
  <c r="J57" i="11" s="1"/>
  <c r="K57" i="11" s="1"/>
  <c r="L57" i="11" s="1"/>
  <c r="AC11" i="11"/>
  <c r="AD11" i="11" s="1"/>
  <c r="AE11" i="11" s="1"/>
  <c r="AF11" i="11" s="1"/>
  <c r="AC24" i="11"/>
  <c r="AD24" i="11" s="1"/>
  <c r="AE24" i="11" s="1"/>
  <c r="AF24" i="11" s="1"/>
  <c r="AC33" i="11"/>
  <c r="AD33" i="11" s="1"/>
  <c r="AE33" i="11" s="1"/>
  <c r="AF33" i="11" s="1"/>
  <c r="AC70" i="11"/>
  <c r="AD70" i="11" s="1"/>
  <c r="AE70" i="11" s="1"/>
  <c r="AF70" i="11" s="1"/>
  <c r="AC65" i="11"/>
  <c r="AD65" i="11" s="1"/>
  <c r="AE65" i="11" s="1"/>
  <c r="AF65" i="11" s="1"/>
  <c r="AH15" i="12"/>
  <c r="AI15" i="12" s="1"/>
  <c r="AJ15" i="12" s="1"/>
  <c r="AK15" i="12" s="1"/>
  <c r="AH31" i="12"/>
  <c r="AI31" i="12" s="1"/>
  <c r="AJ31" i="12" s="1"/>
  <c r="AK31" i="12" s="1"/>
  <c r="AH47" i="12"/>
  <c r="AI47" i="12" s="1"/>
  <c r="AJ47" i="12" s="1"/>
  <c r="AK47" i="12" s="1"/>
  <c r="AH63" i="12"/>
  <c r="AI63" i="12" s="1"/>
  <c r="AJ63" i="12" s="1"/>
  <c r="AK63" i="12" s="1"/>
  <c r="S6" i="13"/>
  <c r="T6" i="13" s="1"/>
  <c r="U6" i="13" s="1"/>
  <c r="V6" i="13" s="1"/>
  <c r="S22" i="13"/>
  <c r="T22" i="13" s="1"/>
  <c r="U22" i="13" s="1"/>
  <c r="V22" i="13" s="1"/>
  <c r="S38" i="13"/>
  <c r="T38" i="13" s="1"/>
  <c r="U38" i="13" s="1"/>
  <c r="V38" i="13" s="1"/>
  <c r="S54" i="13"/>
  <c r="T54" i="13" s="1"/>
  <c r="U54" i="13" s="1"/>
  <c r="V54" i="13" s="1"/>
  <c r="S71" i="13"/>
  <c r="T71" i="13" s="1"/>
  <c r="U71" i="13" s="1"/>
  <c r="V71" i="13" s="1"/>
  <c r="I24" i="11"/>
  <c r="J24" i="11" s="1"/>
  <c r="K24" i="11" s="1"/>
  <c r="L24" i="11" s="1"/>
  <c r="I26" i="11"/>
  <c r="J26" i="11" s="1"/>
  <c r="K26" i="11" s="1"/>
  <c r="L26" i="11" s="1"/>
  <c r="I36" i="11"/>
  <c r="J36" i="11" s="1"/>
  <c r="K36" i="11" s="1"/>
  <c r="L36" i="11" s="1"/>
  <c r="I54" i="11"/>
  <c r="J54" i="11" s="1"/>
  <c r="K54" i="11" s="1"/>
  <c r="L54" i="11" s="1"/>
  <c r="AC8" i="11"/>
  <c r="AD8" i="11" s="1"/>
  <c r="AE8" i="11" s="1"/>
  <c r="AF8" i="11" s="1"/>
  <c r="AC10" i="11"/>
  <c r="AD10" i="11" s="1"/>
  <c r="AE10" i="11" s="1"/>
  <c r="AF10" i="11" s="1"/>
  <c r="AC20" i="11"/>
  <c r="AD20" i="11" s="1"/>
  <c r="AE20" i="11" s="1"/>
  <c r="AF20" i="11" s="1"/>
  <c r="AC47" i="11"/>
  <c r="AD47" i="11" s="1"/>
  <c r="AE47" i="11" s="1"/>
  <c r="AF47" i="11" s="1"/>
  <c r="AC71" i="11"/>
  <c r="AD71" i="11" s="1"/>
  <c r="AE71" i="11" s="1"/>
  <c r="AF71" i="11" s="1"/>
  <c r="AH12" i="12"/>
  <c r="AI12" i="12" s="1"/>
  <c r="AJ12" i="12" s="1"/>
  <c r="AK12" i="12" s="1"/>
  <c r="AH28" i="12"/>
  <c r="AI28" i="12" s="1"/>
  <c r="AJ28" i="12" s="1"/>
  <c r="AK28" i="12" s="1"/>
  <c r="AH44" i="12"/>
  <c r="AI44" i="12" s="1"/>
  <c r="AJ44" i="12" s="1"/>
  <c r="AK44" i="12" s="1"/>
  <c r="AH60" i="12"/>
  <c r="AI60" i="12" s="1"/>
  <c r="AJ60" i="12" s="1"/>
  <c r="AK60" i="12" s="1"/>
  <c r="S3" i="13"/>
  <c r="T3" i="13" s="1"/>
  <c r="U3" i="13" s="1"/>
  <c r="V3" i="13" s="1"/>
  <c r="S19" i="13"/>
  <c r="T19" i="13" s="1"/>
  <c r="U19" i="13" s="1"/>
  <c r="V19" i="13" s="1"/>
  <c r="S35" i="13"/>
  <c r="T35" i="13" s="1"/>
  <c r="U35" i="13" s="1"/>
  <c r="V35" i="13" s="1"/>
  <c r="S51" i="13"/>
  <c r="T51" i="13" s="1"/>
  <c r="U51" i="13" s="1"/>
  <c r="V51" i="13" s="1"/>
  <c r="S68" i="13"/>
  <c r="T68" i="13" s="1"/>
  <c r="U68" i="13" s="1"/>
  <c r="V68" i="13" s="1"/>
  <c r="S24" i="15"/>
  <c r="T24" i="15" s="1"/>
  <c r="U24" i="15" s="1"/>
  <c r="V24" i="15" s="1"/>
  <c r="S73" i="15"/>
  <c r="T73" i="15" s="1"/>
  <c r="U73" i="15" s="1"/>
  <c r="V73" i="15" s="1"/>
  <c r="S12" i="15"/>
  <c r="T12" i="15" s="1"/>
  <c r="U12" i="15" s="1"/>
  <c r="V12" i="15" s="1"/>
  <c r="S66" i="15"/>
  <c r="T66" i="15" s="1"/>
  <c r="U66" i="15" s="1"/>
  <c r="V66" i="15" s="1"/>
  <c r="N4" i="18"/>
  <c r="O4" i="18" s="1"/>
  <c r="P4" i="18" s="1"/>
  <c r="Q4" i="18" s="1"/>
  <c r="N20" i="18"/>
  <c r="O20" i="18" s="1"/>
  <c r="P20" i="18" s="1"/>
  <c r="Q20" i="18" s="1"/>
  <c r="N36" i="18"/>
  <c r="O36" i="18" s="1"/>
  <c r="P36" i="18" s="1"/>
  <c r="Q36" i="18" s="1"/>
  <c r="N52" i="18"/>
  <c r="O52" i="18" s="1"/>
  <c r="P52" i="18" s="1"/>
  <c r="Q52" i="18" s="1"/>
  <c r="N67" i="18"/>
  <c r="O67" i="18" s="1"/>
  <c r="P67" i="18" s="1"/>
  <c r="Q67" i="18" s="1"/>
  <c r="D25" i="15"/>
  <c r="E25" i="15" s="1"/>
  <c r="F25" i="15" s="1"/>
  <c r="G25" i="15" s="1"/>
  <c r="D33" i="15"/>
  <c r="E33" i="15" s="1"/>
  <c r="F33" i="15" s="1"/>
  <c r="G33" i="15" s="1"/>
  <c r="D16" i="15"/>
  <c r="E16" i="15" s="1"/>
  <c r="F16" i="15" s="1"/>
  <c r="G16" i="15" s="1"/>
  <c r="D73" i="15"/>
  <c r="E73" i="15" s="1"/>
  <c r="F73" i="15" s="1"/>
  <c r="G73" i="15" s="1"/>
  <c r="S7" i="15"/>
  <c r="T7" i="15" s="1"/>
  <c r="U7" i="15" s="1"/>
  <c r="V7" i="15" s="1"/>
  <c r="S58" i="15"/>
  <c r="T58" i="15" s="1"/>
  <c r="U58" i="15" s="1"/>
  <c r="V58" i="15" s="1"/>
  <c r="S57" i="15"/>
  <c r="T57" i="15" s="1"/>
  <c r="U57" i="15" s="1"/>
  <c r="V57" i="15" s="1"/>
  <c r="S29" i="15"/>
  <c r="T29" i="15" s="1"/>
  <c r="U29" i="15" s="1"/>
  <c r="V29" i="15" s="1"/>
  <c r="S37" i="15"/>
  <c r="T37" i="15" s="1"/>
  <c r="U37" i="15" s="1"/>
  <c r="V37" i="15" s="1"/>
  <c r="N13" i="18"/>
  <c r="O13" i="18" s="1"/>
  <c r="P13" i="18" s="1"/>
  <c r="Q13" i="18" s="1"/>
  <c r="N29" i="18"/>
  <c r="O29" i="18" s="1"/>
  <c r="P29" i="18" s="1"/>
  <c r="Q29" i="18" s="1"/>
  <c r="N45" i="18"/>
  <c r="O45" i="18" s="1"/>
  <c r="P45" i="18" s="1"/>
  <c r="Q45" i="18" s="1"/>
  <c r="N73" i="18"/>
  <c r="O73" i="18" s="1"/>
  <c r="P73" i="18" s="1"/>
  <c r="Q73" i="18" s="1"/>
  <c r="D9" i="15"/>
  <c r="E9" i="15" s="1"/>
  <c r="F9" i="15" s="1"/>
  <c r="G9" i="15" s="1"/>
  <c r="D64" i="15"/>
  <c r="E64" i="15" s="1"/>
  <c r="F64" i="15" s="1"/>
  <c r="G64" i="15" s="1"/>
  <c r="D55" i="15"/>
  <c r="E55" i="15" s="1"/>
  <c r="F55" i="15" s="1"/>
  <c r="G55" i="15" s="1"/>
  <c r="D34" i="15"/>
  <c r="E34" i="15" s="1"/>
  <c r="F34" i="15" s="1"/>
  <c r="G34" i="15" s="1"/>
  <c r="D53" i="15"/>
  <c r="E53" i="15" s="1"/>
  <c r="F53" i="15" s="1"/>
  <c r="G53" i="15" s="1"/>
  <c r="S31" i="15"/>
  <c r="T31" i="15" s="1"/>
  <c r="U31" i="15" s="1"/>
  <c r="V31" i="15" s="1"/>
  <c r="S39" i="15"/>
  <c r="T39" i="15" s="1"/>
  <c r="U39" i="15" s="1"/>
  <c r="V39" i="15" s="1"/>
  <c r="S16" i="15"/>
  <c r="T16" i="15" s="1"/>
  <c r="U16" i="15" s="1"/>
  <c r="V16" i="15" s="1"/>
  <c r="S70" i="15"/>
  <c r="T70" i="15" s="1"/>
  <c r="U70" i="15" s="1"/>
  <c r="V70" i="15" s="1"/>
  <c r="N6" i="18"/>
  <c r="O6" i="18" s="1"/>
  <c r="P6" i="18" s="1"/>
  <c r="Q6" i="18" s="1"/>
  <c r="N22" i="18"/>
  <c r="O22" i="18" s="1"/>
  <c r="P22" i="18" s="1"/>
  <c r="Q22" i="18" s="1"/>
  <c r="N38" i="18"/>
  <c r="O38" i="18" s="1"/>
  <c r="P38" i="18" s="1"/>
  <c r="Q38" i="18" s="1"/>
  <c r="N54" i="18"/>
  <c r="O54" i="18" s="1"/>
  <c r="P54" i="18" s="1"/>
  <c r="Q54" i="18" s="1"/>
  <c r="N69" i="18"/>
  <c r="O69" i="18" s="1"/>
  <c r="P69" i="18" s="1"/>
  <c r="Q69" i="18" s="1"/>
  <c r="D27" i="15"/>
  <c r="E27" i="15" s="1"/>
  <c r="F27" i="15" s="1"/>
  <c r="G27" i="15" s="1"/>
  <c r="D40" i="15"/>
  <c r="E40" i="15" s="1"/>
  <c r="F40" i="15" s="1"/>
  <c r="G40" i="15" s="1"/>
  <c r="D19" i="15"/>
  <c r="E19" i="15" s="1"/>
  <c r="F19" i="15" s="1"/>
  <c r="G19" i="15" s="1"/>
  <c r="D35" i="15"/>
  <c r="E35" i="15" s="1"/>
  <c r="F35" i="15" s="1"/>
  <c r="G35" i="15" s="1"/>
  <c r="S11" i="15"/>
  <c r="T11" i="15" s="1"/>
  <c r="U11" i="15" s="1"/>
  <c r="V11" i="15" s="1"/>
  <c r="S63" i="15"/>
  <c r="T63" i="15" s="1"/>
  <c r="U63" i="15" s="1"/>
  <c r="V63" i="15" s="1"/>
  <c r="S62" i="15"/>
  <c r="T62" i="15" s="1"/>
  <c r="U62" i="15" s="1"/>
  <c r="V62" i="15" s="1"/>
  <c r="S35" i="15"/>
  <c r="T35" i="15" s="1"/>
  <c r="U35" i="15" s="1"/>
  <c r="V35" i="15" s="1"/>
  <c r="S49" i="15"/>
  <c r="T49" i="15" s="1"/>
  <c r="U49" i="15" s="1"/>
  <c r="V49" i="15" s="1"/>
  <c r="N15" i="18"/>
  <c r="O15" i="18" s="1"/>
  <c r="P15" i="18" s="1"/>
  <c r="Q15" i="18" s="1"/>
  <c r="N31" i="18"/>
  <c r="O31" i="18" s="1"/>
  <c r="P31" i="18" s="1"/>
  <c r="Q31" i="18" s="1"/>
  <c r="N47" i="18"/>
  <c r="O47" i="18" s="1"/>
  <c r="P47" i="18" s="1"/>
  <c r="Q47" i="18" s="1"/>
  <c r="N62" i="18"/>
  <c r="O62" i="18" s="1"/>
  <c r="P62" i="18" s="1"/>
  <c r="Q62" i="18" s="1"/>
  <c r="D13" i="15"/>
  <c r="E13" i="15" s="1"/>
  <c r="F13" i="15" s="1"/>
  <c r="G13" i="15" s="1"/>
  <c r="D68" i="15"/>
  <c r="E68" i="15" s="1"/>
  <c r="F68" i="15" s="1"/>
  <c r="G68" i="15" s="1"/>
  <c r="D6" i="15"/>
  <c r="E6" i="15" s="1"/>
  <c r="F6" i="15" s="1"/>
  <c r="G6" i="15" s="1"/>
  <c r="D54" i="15"/>
  <c r="E54" i="15" s="1"/>
  <c r="F54" i="15" s="1"/>
  <c r="G54" i="15" s="1"/>
  <c r="D59" i="15"/>
  <c r="E59" i="15" s="1"/>
  <c r="F59" i="15" s="1"/>
  <c r="G59" i="15" s="1"/>
  <c r="N15" i="12"/>
  <c r="O15" i="12" s="1"/>
  <c r="P15" i="12" s="1"/>
  <c r="Q15" i="12" s="1"/>
  <c r="N31" i="12"/>
  <c r="O31" i="12" s="1"/>
  <c r="P31" i="12" s="1"/>
  <c r="Q31" i="12" s="1"/>
  <c r="N47" i="12"/>
  <c r="O47" i="12" s="1"/>
  <c r="P47" i="12" s="1"/>
  <c r="Q47" i="12" s="1"/>
  <c r="N63" i="12"/>
  <c r="O63" i="12" s="1"/>
  <c r="P63" i="12" s="1"/>
  <c r="Q63" i="12" s="1"/>
  <c r="S14" i="19"/>
  <c r="T14" i="19" s="1"/>
  <c r="U14" i="19" s="1"/>
  <c r="V14" i="19" s="1"/>
  <c r="S50" i="19"/>
  <c r="T50" i="19" s="1"/>
  <c r="U50" i="19" s="1"/>
  <c r="V50" i="19" s="1"/>
  <c r="S9" i="19"/>
  <c r="T9" i="19" s="1"/>
  <c r="U9" i="19" s="1"/>
  <c r="V9" i="19" s="1"/>
  <c r="S41" i="19"/>
  <c r="T41" i="19" s="1"/>
  <c r="U41" i="19" s="1"/>
  <c r="V41" i="19" s="1"/>
  <c r="AC14" i="6"/>
  <c r="AD14" i="6" s="1"/>
  <c r="AE14" i="6" s="1"/>
  <c r="AF14" i="6" s="1"/>
  <c r="AC24" i="6"/>
  <c r="AD24" i="6" s="1"/>
  <c r="AE24" i="6" s="1"/>
  <c r="AF24" i="6" s="1"/>
  <c r="AC39" i="6"/>
  <c r="AD39" i="6" s="1"/>
  <c r="AE39" i="6" s="1"/>
  <c r="AF39" i="6" s="1"/>
  <c r="AC55" i="6"/>
  <c r="AD55" i="6" s="1"/>
  <c r="AE55" i="6" s="1"/>
  <c r="AF55" i="6" s="1"/>
  <c r="AC66" i="6"/>
  <c r="AD66" i="6" s="1"/>
  <c r="AE66" i="6" s="1"/>
  <c r="AF66" i="6" s="1"/>
  <c r="N4" i="12"/>
  <c r="O4" i="12" s="1"/>
  <c r="P4" i="12" s="1"/>
  <c r="Q4" i="12" s="1"/>
  <c r="N20" i="12"/>
  <c r="O20" i="12" s="1"/>
  <c r="P20" i="12" s="1"/>
  <c r="Q20" i="12" s="1"/>
  <c r="N36" i="12"/>
  <c r="O36" i="12" s="1"/>
  <c r="P36" i="12" s="1"/>
  <c r="Q36" i="12" s="1"/>
  <c r="N52" i="12"/>
  <c r="O52" i="12" s="1"/>
  <c r="P52" i="12" s="1"/>
  <c r="Q52" i="12" s="1"/>
  <c r="N68" i="12"/>
  <c r="O68" i="12" s="1"/>
  <c r="P68" i="12" s="1"/>
  <c r="Q68" i="12" s="1"/>
  <c r="S49" i="19"/>
  <c r="T49" i="19" s="1"/>
  <c r="U49" i="19" s="1"/>
  <c r="V49" i="19" s="1"/>
  <c r="S24" i="19"/>
  <c r="T24" i="19" s="1"/>
  <c r="U24" i="19" s="1"/>
  <c r="V24" i="19" s="1"/>
  <c r="S70" i="19"/>
  <c r="T70" i="19" s="1"/>
  <c r="U70" i="19" s="1"/>
  <c r="V70" i="19" s="1"/>
  <c r="S19" i="19"/>
  <c r="T19" i="19" s="1"/>
  <c r="U19" i="19" s="1"/>
  <c r="V19" i="19" s="1"/>
  <c r="S56" i="19"/>
  <c r="T56" i="19" s="1"/>
  <c r="U56" i="19" s="1"/>
  <c r="V56" i="19" s="1"/>
  <c r="AC5" i="6"/>
  <c r="AD5" i="6" s="1"/>
  <c r="AE5" i="6" s="1"/>
  <c r="AF5" i="6" s="1"/>
  <c r="AC23" i="6"/>
  <c r="AD23" i="6" s="1"/>
  <c r="AE23" i="6" s="1"/>
  <c r="AF23" i="6" s="1"/>
  <c r="AC44" i="6"/>
  <c r="AD44" i="6" s="1"/>
  <c r="AE44" i="6" s="1"/>
  <c r="AF44" i="6" s="1"/>
  <c r="AC63" i="6"/>
  <c r="AD63" i="6" s="1"/>
  <c r="AE63" i="6" s="1"/>
  <c r="AF63" i="6" s="1"/>
  <c r="N17" i="12"/>
  <c r="O17" i="12" s="1"/>
  <c r="P17" i="12" s="1"/>
  <c r="Q17" i="12" s="1"/>
  <c r="N33" i="12"/>
  <c r="O33" i="12" s="1"/>
  <c r="P33" i="12" s="1"/>
  <c r="Q33" i="12" s="1"/>
  <c r="N49" i="12"/>
  <c r="O49" i="12" s="1"/>
  <c r="P49" i="12" s="1"/>
  <c r="Q49" i="12" s="1"/>
  <c r="N65" i="12"/>
  <c r="O65" i="12" s="1"/>
  <c r="P65" i="12" s="1"/>
  <c r="Q65" i="12" s="1"/>
  <c r="S18" i="19"/>
  <c r="T18" i="19" s="1"/>
  <c r="U18" i="19" s="1"/>
  <c r="V18" i="19" s="1"/>
  <c r="S58" i="19"/>
  <c r="T58" i="19" s="1"/>
  <c r="U58" i="19" s="1"/>
  <c r="V58" i="19" s="1"/>
  <c r="S13" i="19"/>
  <c r="T13" i="19" s="1"/>
  <c r="U13" i="19" s="1"/>
  <c r="V13" i="19" s="1"/>
  <c r="S44" i="19"/>
  <c r="T44" i="19" s="1"/>
  <c r="U44" i="19" s="1"/>
  <c r="V44" i="19" s="1"/>
  <c r="AC18" i="6"/>
  <c r="AD18" i="6" s="1"/>
  <c r="AE18" i="6" s="1"/>
  <c r="AF18" i="6" s="1"/>
  <c r="AC28" i="6"/>
  <c r="AD28" i="6" s="1"/>
  <c r="AE28" i="6" s="1"/>
  <c r="AF28" i="6" s="1"/>
  <c r="AC41" i="6"/>
  <c r="AD41" i="6" s="1"/>
  <c r="AE41" i="6" s="1"/>
  <c r="AF41" i="6" s="1"/>
  <c r="AC57" i="6"/>
  <c r="AD57" i="6" s="1"/>
  <c r="AE57" i="6" s="1"/>
  <c r="AF57" i="6" s="1"/>
  <c r="AC70" i="6"/>
  <c r="AD70" i="6" s="1"/>
  <c r="AE70" i="6" s="1"/>
  <c r="AF70" i="6" s="1"/>
  <c r="N18" i="12"/>
  <c r="O18" i="12" s="1"/>
  <c r="P18" i="12" s="1"/>
  <c r="Q18" i="12" s="1"/>
  <c r="N34" i="12"/>
  <c r="O34" i="12" s="1"/>
  <c r="P34" i="12" s="1"/>
  <c r="Q34" i="12" s="1"/>
  <c r="N50" i="12"/>
  <c r="O50" i="12" s="1"/>
  <c r="P50" i="12" s="1"/>
  <c r="Q50" i="12" s="1"/>
  <c r="N66" i="12"/>
  <c r="O66" i="12" s="1"/>
  <c r="P66" i="12" s="1"/>
  <c r="Q66" i="12" s="1"/>
  <c r="S20" i="19"/>
  <c r="T20" i="19" s="1"/>
  <c r="U20" i="19" s="1"/>
  <c r="V20" i="19" s="1"/>
  <c r="S62" i="19"/>
  <c r="T62" i="19" s="1"/>
  <c r="U62" i="19" s="1"/>
  <c r="V62" i="19" s="1"/>
  <c r="S15" i="19"/>
  <c r="T15" i="19" s="1"/>
  <c r="U15" i="19" s="1"/>
  <c r="V15" i="19" s="1"/>
  <c r="S48" i="19"/>
  <c r="T48" i="19" s="1"/>
  <c r="U48" i="19" s="1"/>
  <c r="V48" i="19" s="1"/>
  <c r="AC20" i="6"/>
  <c r="AD20" i="6" s="1"/>
  <c r="AE20" i="6" s="1"/>
  <c r="AF20" i="6" s="1"/>
  <c r="AC30" i="6"/>
  <c r="AD30" i="6" s="1"/>
  <c r="AE30" i="6" s="1"/>
  <c r="AF30" i="6" s="1"/>
  <c r="AC42" i="6"/>
  <c r="AD42" i="6" s="1"/>
  <c r="AE42" i="6" s="1"/>
  <c r="AF42" i="6" s="1"/>
  <c r="AC59" i="6"/>
  <c r="AD59" i="6" s="1"/>
  <c r="AE59" i="6" s="1"/>
  <c r="AF59" i="6" s="1"/>
  <c r="AC72" i="6"/>
  <c r="AD72" i="6" s="1"/>
  <c r="AE72" i="6" s="1"/>
  <c r="AF72" i="6" s="1"/>
  <c r="AH59" i="6"/>
  <c r="AI59" i="6" s="1"/>
  <c r="AJ59" i="6" s="1"/>
  <c r="AK59" i="6" s="1"/>
  <c r="AH16" i="6"/>
  <c r="AI16" i="6" s="1"/>
  <c r="AJ16" i="6" s="1"/>
  <c r="AK16" i="6" s="1"/>
  <c r="AH32" i="6"/>
  <c r="AI32" i="6" s="1"/>
  <c r="AJ32" i="6" s="1"/>
  <c r="AK32" i="6" s="1"/>
  <c r="N34" i="6"/>
  <c r="O34" i="6" s="1"/>
  <c r="P34" i="6" s="1"/>
  <c r="Q34" i="6" s="1"/>
  <c r="N50" i="6"/>
  <c r="O50" i="6" s="1"/>
  <c r="P50" i="6" s="1"/>
  <c r="Q50" i="6" s="1"/>
  <c r="AH13" i="6"/>
  <c r="AI13" i="6" s="1"/>
  <c r="AJ13" i="6" s="1"/>
  <c r="AK13" i="6" s="1"/>
  <c r="AH29" i="6"/>
  <c r="AI29" i="6" s="1"/>
  <c r="AJ29" i="6" s="1"/>
  <c r="AK29" i="6" s="1"/>
  <c r="AH42" i="6"/>
  <c r="AI42" i="6" s="1"/>
  <c r="AJ42" i="6" s="1"/>
  <c r="AK42" i="6" s="1"/>
  <c r="N35" i="6"/>
  <c r="O35" i="6" s="1"/>
  <c r="P35" i="6" s="1"/>
  <c r="Q35" i="6" s="1"/>
  <c r="N51" i="6"/>
  <c r="O51" i="6" s="1"/>
  <c r="P51" i="6" s="1"/>
  <c r="Q51" i="6" s="1"/>
  <c r="AH14" i="6"/>
  <c r="AI14" i="6" s="1"/>
  <c r="AJ14" i="6" s="1"/>
  <c r="AK14" i="6" s="1"/>
  <c r="AH30" i="6"/>
  <c r="AI30" i="6" s="1"/>
  <c r="AJ30" i="6" s="1"/>
  <c r="AK30" i="6" s="1"/>
  <c r="AH43" i="6"/>
  <c r="AI43" i="6" s="1"/>
  <c r="AJ43" i="6" s="1"/>
  <c r="AK43" i="6" s="1"/>
  <c r="AH60" i="6"/>
  <c r="AI60" i="6" s="1"/>
  <c r="AJ60" i="6" s="1"/>
  <c r="AK60" i="6" s="1"/>
  <c r="AH8" i="18"/>
  <c r="AI8" i="18" s="1"/>
  <c r="AJ8" i="18" s="1"/>
  <c r="AK8" i="18" s="1"/>
  <c r="AH24" i="18"/>
  <c r="AI24" i="18" s="1"/>
  <c r="AJ24" i="18" s="1"/>
  <c r="AK24" i="18" s="1"/>
  <c r="AH40" i="18"/>
  <c r="AI40" i="18" s="1"/>
  <c r="AJ40" i="18" s="1"/>
  <c r="AK40" i="18" s="1"/>
  <c r="AH56" i="18"/>
  <c r="AI56" i="18" s="1"/>
  <c r="AJ56" i="18" s="1"/>
  <c r="AK56" i="18" s="1"/>
  <c r="AH70" i="18"/>
  <c r="AI70" i="18" s="1"/>
  <c r="AJ70" i="18" s="1"/>
  <c r="AK70" i="18" s="1"/>
  <c r="I14" i="6"/>
  <c r="J14" i="6" s="1"/>
  <c r="K14" i="6" s="1"/>
  <c r="L14" i="6" s="1"/>
  <c r="AH5" i="18"/>
  <c r="AI5" i="18" s="1"/>
  <c r="AJ5" i="18" s="1"/>
  <c r="AK5" i="18" s="1"/>
  <c r="AH21" i="18"/>
  <c r="AI21" i="18" s="1"/>
  <c r="AJ21" i="18" s="1"/>
  <c r="AK21" i="18" s="1"/>
  <c r="AH37" i="18"/>
  <c r="AI37" i="18" s="1"/>
  <c r="AJ37" i="18" s="1"/>
  <c r="AK37" i="18" s="1"/>
  <c r="AH53" i="18"/>
  <c r="AI53" i="18" s="1"/>
  <c r="AJ53" i="18" s="1"/>
  <c r="AK53" i="18" s="1"/>
  <c r="AH67" i="18"/>
  <c r="AI67" i="18" s="1"/>
  <c r="AJ67" i="18" s="1"/>
  <c r="AK67" i="18" s="1"/>
  <c r="I6" i="6"/>
  <c r="J6" i="6" s="1"/>
  <c r="K6" i="6" s="1"/>
  <c r="L6" i="6" s="1"/>
  <c r="I24" i="6"/>
  <c r="J24" i="6" s="1"/>
  <c r="K24" i="6" s="1"/>
  <c r="L24" i="6" s="1"/>
  <c r="AH14" i="18"/>
  <c r="AI14" i="18" s="1"/>
  <c r="AJ14" i="18" s="1"/>
  <c r="AK14" i="18" s="1"/>
  <c r="AH30" i="18"/>
  <c r="AI30" i="18" s="1"/>
  <c r="AJ30" i="18" s="1"/>
  <c r="AK30" i="18" s="1"/>
  <c r="AH46" i="18"/>
  <c r="AI46" i="18" s="1"/>
  <c r="AJ46" i="18" s="1"/>
  <c r="AK46" i="18" s="1"/>
  <c r="AH72" i="18"/>
  <c r="AI72" i="18" s="1"/>
  <c r="AJ72" i="18" s="1"/>
  <c r="AK72" i="18" s="1"/>
  <c r="I11" i="6"/>
  <c r="J11" i="6" s="1"/>
  <c r="K11" i="6" s="1"/>
  <c r="L11" i="6" s="1"/>
  <c r="I5" i="6"/>
  <c r="J5" i="6" s="1"/>
  <c r="K5" i="6" s="1"/>
  <c r="L5" i="6" s="1"/>
  <c r="AH7" i="18"/>
  <c r="AI7" i="18" s="1"/>
  <c r="AJ7" i="18" s="1"/>
  <c r="AK7" i="18" s="1"/>
  <c r="AH23" i="18"/>
  <c r="AI23" i="18" s="1"/>
  <c r="AJ23" i="18" s="1"/>
  <c r="AK23" i="18" s="1"/>
  <c r="AH39" i="18"/>
  <c r="AI39" i="18" s="1"/>
  <c r="AJ39" i="18" s="1"/>
  <c r="AK39" i="18" s="1"/>
  <c r="AH55" i="18"/>
  <c r="AI55" i="18" s="1"/>
  <c r="AJ55" i="18" s="1"/>
  <c r="AK55" i="18" s="1"/>
  <c r="AH69" i="18"/>
  <c r="AI69" i="18" s="1"/>
  <c r="AJ69" i="18" s="1"/>
  <c r="AK69" i="18" s="1"/>
  <c r="I12" i="6"/>
  <c r="J12" i="6" s="1"/>
  <c r="K12" i="6" s="1"/>
  <c r="L12" i="6" s="1"/>
  <c r="I35" i="6"/>
  <c r="J35" i="6" s="1"/>
  <c r="K35" i="6" s="1"/>
  <c r="L35" i="6" s="1"/>
  <c r="I51" i="6"/>
  <c r="J51" i="6" s="1"/>
  <c r="K51" i="6" s="1"/>
  <c r="L51" i="6" s="1"/>
  <c r="I59" i="6"/>
  <c r="J59" i="6" s="1"/>
  <c r="K59" i="6" s="1"/>
  <c r="L59" i="6" s="1"/>
  <c r="I30" i="6"/>
  <c r="J30" i="6" s="1"/>
  <c r="K30" i="6" s="1"/>
  <c r="L30" i="6" s="1"/>
  <c r="I48" i="6"/>
  <c r="J48" i="6" s="1"/>
  <c r="K48" i="6" s="1"/>
  <c r="L48" i="6" s="1"/>
  <c r="I70" i="6"/>
  <c r="J70" i="6" s="1"/>
  <c r="K70" i="6" s="1"/>
  <c r="L70" i="6" s="1"/>
  <c r="I45" i="6"/>
  <c r="J45" i="6" s="1"/>
  <c r="K45" i="6" s="1"/>
  <c r="L45" i="6" s="1"/>
  <c r="I64" i="6"/>
  <c r="J64" i="6" s="1"/>
  <c r="K64" i="6" s="1"/>
  <c r="L64" i="6" s="1"/>
  <c r="I38" i="6"/>
  <c r="J38" i="6" s="1"/>
  <c r="K38" i="6" s="1"/>
  <c r="L38" i="6" s="1"/>
  <c r="I54" i="6"/>
  <c r="J54" i="6" s="1"/>
  <c r="K54" i="6" s="1"/>
  <c r="L54" i="6" s="1"/>
  <c r="I65" i="6"/>
  <c r="J65" i="6" s="1"/>
  <c r="K65" i="6" s="1"/>
  <c r="L65" i="6" s="1"/>
  <c r="AC3" i="18"/>
  <c r="AD3" i="18" s="1"/>
  <c r="AE3" i="18" s="1"/>
  <c r="AF3" i="18" s="1"/>
  <c r="AC19" i="18"/>
  <c r="AD19" i="18" s="1"/>
  <c r="AE19" i="18" s="1"/>
  <c r="AF19" i="18" s="1"/>
  <c r="AC35" i="18"/>
  <c r="AD35" i="18" s="1"/>
  <c r="AE35" i="18" s="1"/>
  <c r="AF35" i="18" s="1"/>
  <c r="AC51" i="18"/>
  <c r="AD51" i="18" s="1"/>
  <c r="AE51" i="18" s="1"/>
  <c r="AF51" i="18" s="1"/>
  <c r="AC67" i="18"/>
  <c r="AD67" i="18" s="1"/>
  <c r="AE67" i="18" s="1"/>
  <c r="AF67" i="18" s="1"/>
  <c r="AH4" i="19"/>
  <c r="AI4" i="19" s="1"/>
  <c r="AJ4" i="19" s="1"/>
  <c r="AK4" i="19" s="1"/>
  <c r="AH36" i="19"/>
  <c r="AI36" i="19" s="1"/>
  <c r="AJ36" i="19" s="1"/>
  <c r="AK36" i="19" s="1"/>
  <c r="AH27" i="19"/>
  <c r="AI27" i="19" s="1"/>
  <c r="AJ27" i="19" s="1"/>
  <c r="AK27" i="19" s="1"/>
  <c r="AH51" i="19"/>
  <c r="AI51" i="19" s="1"/>
  <c r="AJ51" i="19" s="1"/>
  <c r="AK51" i="19" s="1"/>
  <c r="AH67" i="19"/>
  <c r="AI67" i="19" s="1"/>
  <c r="AJ67" i="19" s="1"/>
  <c r="AK67" i="19" s="1"/>
  <c r="AC16" i="18"/>
  <c r="AD16" i="18" s="1"/>
  <c r="AE16" i="18" s="1"/>
  <c r="AF16" i="18" s="1"/>
  <c r="AC32" i="18"/>
  <c r="AD32" i="18" s="1"/>
  <c r="AE32" i="18" s="1"/>
  <c r="AF32" i="18" s="1"/>
  <c r="AC48" i="18"/>
  <c r="AD48" i="18" s="1"/>
  <c r="AE48" i="18" s="1"/>
  <c r="AF48" i="18" s="1"/>
  <c r="AC64" i="18"/>
  <c r="AD64" i="18" s="1"/>
  <c r="AE64" i="18" s="1"/>
  <c r="AF64" i="18" s="1"/>
  <c r="AH30" i="19"/>
  <c r="AI30" i="19" s="1"/>
  <c r="AJ30" i="19" s="1"/>
  <c r="AK30" i="19" s="1"/>
  <c r="AH21" i="19"/>
  <c r="AI21" i="19" s="1"/>
  <c r="AJ21" i="19" s="1"/>
  <c r="AK21" i="19" s="1"/>
  <c r="AH48" i="19"/>
  <c r="AI48" i="19" s="1"/>
  <c r="AJ48" i="19" s="1"/>
  <c r="AK48" i="19" s="1"/>
  <c r="AH64" i="19"/>
  <c r="AI64" i="19" s="1"/>
  <c r="AJ64" i="19" s="1"/>
  <c r="AK64" i="19" s="1"/>
  <c r="AC17" i="18"/>
  <c r="AD17" i="18" s="1"/>
  <c r="AE17" i="18" s="1"/>
  <c r="AF17" i="18" s="1"/>
  <c r="AC33" i="18"/>
  <c r="AD33" i="18" s="1"/>
  <c r="AE33" i="18" s="1"/>
  <c r="AF33" i="18" s="1"/>
  <c r="AC49" i="18"/>
  <c r="AD49" i="18" s="1"/>
  <c r="AE49" i="18" s="1"/>
  <c r="AF49" i="18" s="1"/>
  <c r="AC65" i="18"/>
  <c r="AD65" i="18" s="1"/>
  <c r="AE65" i="18" s="1"/>
  <c r="AF65" i="18" s="1"/>
  <c r="AH32" i="19"/>
  <c r="AI32" i="19" s="1"/>
  <c r="AJ32" i="19" s="1"/>
  <c r="AK32" i="19" s="1"/>
  <c r="AH23" i="19"/>
  <c r="AI23" i="19" s="1"/>
  <c r="AJ23" i="19" s="1"/>
  <c r="AK23" i="19" s="1"/>
  <c r="AH49" i="19"/>
  <c r="AI49" i="19" s="1"/>
  <c r="AJ49" i="19" s="1"/>
  <c r="AK49" i="19" s="1"/>
  <c r="AH65" i="19"/>
  <c r="AI65" i="19" s="1"/>
  <c r="AJ65" i="19" s="1"/>
  <c r="AK65" i="19" s="1"/>
  <c r="AC18" i="18"/>
  <c r="AD18" i="18" s="1"/>
  <c r="AE18" i="18" s="1"/>
  <c r="AF18" i="18" s="1"/>
  <c r="AC34" i="18"/>
  <c r="AD34" i="18" s="1"/>
  <c r="AE34" i="18" s="1"/>
  <c r="AF34" i="18" s="1"/>
  <c r="AC50" i="18"/>
  <c r="AD50" i="18" s="1"/>
  <c r="AE50" i="18" s="1"/>
  <c r="AF50" i="18" s="1"/>
  <c r="AC66" i="18"/>
  <c r="AD66" i="18" s="1"/>
  <c r="AE66" i="18" s="1"/>
  <c r="AF66" i="18" s="1"/>
  <c r="AH34" i="19"/>
  <c r="AI34" i="19" s="1"/>
  <c r="AJ34" i="19" s="1"/>
  <c r="AK34" i="19" s="1"/>
  <c r="AH25" i="19"/>
  <c r="AI25" i="19" s="1"/>
  <c r="AJ25" i="19" s="1"/>
  <c r="AK25" i="19" s="1"/>
  <c r="AH50" i="19"/>
  <c r="AI50" i="19" s="1"/>
  <c r="AJ50" i="19" s="1"/>
  <c r="AK50" i="19" s="1"/>
  <c r="AH66" i="19"/>
  <c r="AI66" i="19" s="1"/>
  <c r="AJ66" i="19" s="1"/>
  <c r="AK66" i="19" s="1"/>
  <c r="I28" i="11"/>
  <c r="J28" i="11" s="1"/>
  <c r="K28" i="11" s="1"/>
  <c r="L28" i="11" s="1"/>
  <c r="I17" i="11"/>
  <c r="J17" i="11" s="1"/>
  <c r="K17" i="11" s="1"/>
  <c r="L17" i="11" s="1"/>
  <c r="I44" i="11"/>
  <c r="J44" i="11" s="1"/>
  <c r="K44" i="11" s="1"/>
  <c r="L44" i="11" s="1"/>
  <c r="I65" i="11"/>
  <c r="J65" i="11" s="1"/>
  <c r="K65" i="11" s="1"/>
  <c r="L65" i="11" s="1"/>
  <c r="AC9" i="11"/>
  <c r="AD9" i="11" s="1"/>
  <c r="AE9" i="11" s="1"/>
  <c r="AF9" i="11" s="1"/>
  <c r="AC32" i="11"/>
  <c r="AD32" i="11" s="1"/>
  <c r="AE32" i="11" s="1"/>
  <c r="AF32" i="11" s="1"/>
  <c r="AC45" i="11"/>
  <c r="AD45" i="11" s="1"/>
  <c r="AE45" i="11" s="1"/>
  <c r="AF45" i="11" s="1"/>
  <c r="AC61" i="11"/>
  <c r="AD61" i="11" s="1"/>
  <c r="AE61" i="11" s="1"/>
  <c r="AF61" i="11" s="1"/>
  <c r="AC72" i="11"/>
  <c r="AD72" i="11" s="1"/>
  <c r="AE72" i="11" s="1"/>
  <c r="AF72" i="11" s="1"/>
  <c r="AH17" i="12"/>
  <c r="AI17" i="12" s="1"/>
  <c r="AJ17" i="12" s="1"/>
  <c r="AK17" i="12" s="1"/>
  <c r="AH33" i="12"/>
  <c r="AI33" i="12" s="1"/>
  <c r="AJ33" i="12" s="1"/>
  <c r="AK33" i="12" s="1"/>
  <c r="AH49" i="12"/>
  <c r="AI49" i="12" s="1"/>
  <c r="AJ49" i="12" s="1"/>
  <c r="AK49" i="12" s="1"/>
  <c r="AH65" i="12"/>
  <c r="AI65" i="12" s="1"/>
  <c r="AJ65" i="12" s="1"/>
  <c r="AK65" i="12" s="1"/>
  <c r="S8" i="13"/>
  <c r="T8" i="13" s="1"/>
  <c r="U8" i="13" s="1"/>
  <c r="V8" i="13" s="1"/>
  <c r="S24" i="13"/>
  <c r="T24" i="13" s="1"/>
  <c r="U24" i="13" s="1"/>
  <c r="V24" i="13" s="1"/>
  <c r="S40" i="13"/>
  <c r="T40" i="13" s="1"/>
  <c r="U40" i="13" s="1"/>
  <c r="V40" i="13" s="1"/>
  <c r="S56" i="13"/>
  <c r="T56" i="13" s="1"/>
  <c r="U56" i="13" s="1"/>
  <c r="V56" i="13" s="1"/>
  <c r="S73" i="13"/>
  <c r="T73" i="13" s="1"/>
  <c r="U73" i="13" s="1"/>
  <c r="V73" i="13" s="1"/>
  <c r="I8" i="11"/>
  <c r="J8" i="11" s="1"/>
  <c r="K8" i="11" s="1"/>
  <c r="L8" i="11" s="1"/>
  <c r="I37" i="11"/>
  <c r="J37" i="11" s="1"/>
  <c r="K37" i="11" s="1"/>
  <c r="L37" i="11" s="1"/>
  <c r="I43" i="11"/>
  <c r="J43" i="11" s="1"/>
  <c r="K43" i="11" s="1"/>
  <c r="L43" i="11" s="1"/>
  <c r="I72" i="11"/>
  <c r="J72" i="11" s="1"/>
  <c r="K72" i="11" s="1"/>
  <c r="L72" i="11" s="1"/>
  <c r="AC40" i="11"/>
  <c r="AD40" i="11" s="1"/>
  <c r="AE40" i="11" s="1"/>
  <c r="AF40" i="11" s="1"/>
  <c r="AC18" i="11"/>
  <c r="AD18" i="11" s="1"/>
  <c r="AE18" i="11" s="1"/>
  <c r="AF18" i="11" s="1"/>
  <c r="AC30" i="11"/>
  <c r="AD30" i="11" s="1"/>
  <c r="AE30" i="11" s="1"/>
  <c r="AF30" i="11" s="1"/>
  <c r="AC55" i="11"/>
  <c r="AD55" i="11" s="1"/>
  <c r="AE55" i="11" s="1"/>
  <c r="AF55" i="11" s="1"/>
  <c r="AC62" i="11"/>
  <c r="AD62" i="11" s="1"/>
  <c r="AE62" i="11" s="1"/>
  <c r="AF62" i="11" s="1"/>
  <c r="AH14" i="12"/>
  <c r="AI14" i="12" s="1"/>
  <c r="AJ14" i="12" s="1"/>
  <c r="AK14" i="12" s="1"/>
  <c r="AH30" i="12"/>
  <c r="AI30" i="12" s="1"/>
  <c r="AJ30" i="12" s="1"/>
  <c r="AK30" i="12" s="1"/>
  <c r="AH46" i="12"/>
  <c r="AI46" i="12" s="1"/>
  <c r="AJ46" i="12" s="1"/>
  <c r="AK46" i="12" s="1"/>
  <c r="AH62" i="12"/>
  <c r="AI62" i="12" s="1"/>
  <c r="AJ62" i="12" s="1"/>
  <c r="AK62" i="12" s="1"/>
  <c r="S5" i="13"/>
  <c r="T5" i="13" s="1"/>
  <c r="U5" i="13" s="1"/>
  <c r="V5" i="13" s="1"/>
  <c r="S21" i="13"/>
  <c r="T21" i="13" s="1"/>
  <c r="U21" i="13" s="1"/>
  <c r="V21" i="13" s="1"/>
  <c r="S37" i="13"/>
  <c r="T37" i="13" s="1"/>
  <c r="U37" i="13" s="1"/>
  <c r="V37" i="13" s="1"/>
  <c r="S53" i="13"/>
  <c r="T53" i="13" s="1"/>
  <c r="U53" i="13" s="1"/>
  <c r="V53" i="13" s="1"/>
  <c r="S70" i="13"/>
  <c r="T70" i="13" s="1"/>
  <c r="U70" i="13" s="1"/>
  <c r="V70" i="13" s="1"/>
  <c r="I5" i="11"/>
  <c r="J5" i="11" s="1"/>
  <c r="K5" i="11" s="1"/>
  <c r="L5" i="11" s="1"/>
  <c r="I15" i="11"/>
  <c r="J15" i="11" s="1"/>
  <c r="K15" i="11" s="1"/>
  <c r="L15" i="11" s="1"/>
  <c r="I27" i="11"/>
  <c r="J27" i="11" s="1"/>
  <c r="K27" i="11" s="1"/>
  <c r="L27" i="11" s="1"/>
  <c r="I52" i="11"/>
  <c r="J52" i="11" s="1"/>
  <c r="K52" i="11" s="1"/>
  <c r="L52" i="11" s="1"/>
  <c r="I64" i="11"/>
  <c r="J64" i="11" s="1"/>
  <c r="K64" i="11" s="1"/>
  <c r="L64" i="11" s="1"/>
  <c r="AC23" i="11"/>
  <c r="AD23" i="11" s="1"/>
  <c r="AE23" i="11" s="1"/>
  <c r="AF23" i="11" s="1"/>
  <c r="AC44" i="11"/>
  <c r="AD44" i="11" s="1"/>
  <c r="AE44" i="11" s="1"/>
  <c r="AF44" i="11" s="1"/>
  <c r="AC52" i="11"/>
  <c r="AD52" i="11" s="1"/>
  <c r="AE52" i="11" s="1"/>
  <c r="AF52" i="11" s="1"/>
  <c r="AC64" i="11"/>
  <c r="AD64" i="11" s="1"/>
  <c r="AE64" i="11" s="1"/>
  <c r="AF64" i="11" s="1"/>
  <c r="AH3" i="12"/>
  <c r="AI3" i="12" s="1"/>
  <c r="AJ3" i="12" s="1"/>
  <c r="AK3" i="12" s="1"/>
  <c r="AH19" i="12"/>
  <c r="AI19" i="12" s="1"/>
  <c r="AJ19" i="12" s="1"/>
  <c r="AK19" i="12" s="1"/>
  <c r="AH35" i="12"/>
  <c r="AI35" i="12" s="1"/>
  <c r="AJ35" i="12" s="1"/>
  <c r="AK35" i="12" s="1"/>
  <c r="AH51" i="12"/>
  <c r="AI51" i="12" s="1"/>
  <c r="AJ51" i="12" s="1"/>
  <c r="AK51" i="12" s="1"/>
  <c r="AH67" i="12"/>
  <c r="AI67" i="12" s="1"/>
  <c r="AJ67" i="12" s="1"/>
  <c r="AK67" i="12" s="1"/>
  <c r="S10" i="13"/>
  <c r="T10" i="13" s="1"/>
  <c r="U10" i="13" s="1"/>
  <c r="V10" i="13" s="1"/>
  <c r="S26" i="13"/>
  <c r="T26" i="13" s="1"/>
  <c r="U26" i="13" s="1"/>
  <c r="V26" i="13" s="1"/>
  <c r="S42" i="13"/>
  <c r="T42" i="13" s="1"/>
  <c r="U42" i="13" s="1"/>
  <c r="V42" i="13" s="1"/>
  <c r="S58" i="13"/>
  <c r="T58" i="13" s="1"/>
  <c r="U58" i="13" s="1"/>
  <c r="V58" i="13" s="1"/>
  <c r="I23" i="11"/>
  <c r="J23" i="11" s="1"/>
  <c r="K23" i="11" s="1"/>
  <c r="L23" i="11" s="1"/>
  <c r="I13" i="11"/>
  <c r="J13" i="11" s="1"/>
  <c r="K13" i="11" s="1"/>
  <c r="L13" i="11" s="1"/>
  <c r="I40" i="11"/>
  <c r="J40" i="11" s="1"/>
  <c r="K40" i="11" s="1"/>
  <c r="L40" i="11" s="1"/>
  <c r="I58" i="11"/>
  <c r="J58" i="11" s="1"/>
  <c r="K58" i="11" s="1"/>
  <c r="L58" i="11" s="1"/>
  <c r="AC5" i="11"/>
  <c r="AD5" i="11" s="1"/>
  <c r="AE5" i="11" s="1"/>
  <c r="AF5" i="11" s="1"/>
  <c r="AC28" i="11"/>
  <c r="AD28" i="11" s="1"/>
  <c r="AE28" i="11" s="1"/>
  <c r="AF28" i="11" s="1"/>
  <c r="AC41" i="11"/>
  <c r="AD41" i="11" s="1"/>
  <c r="AE41" i="11" s="1"/>
  <c r="AF41" i="11" s="1"/>
  <c r="AC56" i="11"/>
  <c r="AD56" i="11" s="1"/>
  <c r="AE56" i="11" s="1"/>
  <c r="AF56" i="11" s="1"/>
  <c r="AC69" i="11"/>
  <c r="AD69" i="11" s="1"/>
  <c r="AE69" i="11" s="1"/>
  <c r="AF69" i="11" s="1"/>
  <c r="AH16" i="12"/>
  <c r="AI16" i="12" s="1"/>
  <c r="AJ16" i="12" s="1"/>
  <c r="AK16" i="12" s="1"/>
  <c r="AH32" i="12"/>
  <c r="AI32" i="12" s="1"/>
  <c r="AJ32" i="12" s="1"/>
  <c r="AK32" i="12" s="1"/>
  <c r="AH48" i="12"/>
  <c r="AI48" i="12" s="1"/>
  <c r="AJ48" i="12" s="1"/>
  <c r="AK48" i="12" s="1"/>
  <c r="AH64" i="12"/>
  <c r="AI64" i="12" s="1"/>
  <c r="AJ64" i="12" s="1"/>
  <c r="AK64" i="12" s="1"/>
  <c r="S7" i="13"/>
  <c r="T7" i="13" s="1"/>
  <c r="U7" i="13" s="1"/>
  <c r="V7" i="13" s="1"/>
  <c r="S23" i="13"/>
  <c r="T23" i="13" s="1"/>
  <c r="U23" i="13" s="1"/>
  <c r="V23" i="13" s="1"/>
  <c r="S39" i="13"/>
  <c r="T39" i="13" s="1"/>
  <c r="U39" i="13" s="1"/>
  <c r="V39" i="13" s="1"/>
  <c r="S55" i="13"/>
  <c r="T55" i="13" s="1"/>
  <c r="U55" i="13" s="1"/>
  <c r="V55" i="13" s="1"/>
  <c r="S72" i="13"/>
  <c r="T72" i="13" s="1"/>
  <c r="U72" i="13" s="1"/>
  <c r="V72" i="13" s="1"/>
  <c r="S45" i="15"/>
  <c r="T45" i="15" s="1"/>
  <c r="U45" i="15" s="1"/>
  <c r="V45" i="15" s="1"/>
  <c r="S41" i="15"/>
  <c r="T41" i="15" s="1"/>
  <c r="U41" i="15" s="1"/>
  <c r="V41" i="15" s="1"/>
  <c r="S20" i="15"/>
  <c r="T20" i="15" s="1"/>
  <c r="U20" i="15" s="1"/>
  <c r="V20" i="15" s="1"/>
  <c r="S74" i="15"/>
  <c r="T74" i="15" s="1"/>
  <c r="U74" i="15" s="1"/>
  <c r="V74" i="15" s="1"/>
  <c r="N8" i="18"/>
  <c r="O8" i="18" s="1"/>
  <c r="P8" i="18" s="1"/>
  <c r="Q8" i="18" s="1"/>
  <c r="N24" i="18"/>
  <c r="O24" i="18" s="1"/>
  <c r="P24" i="18" s="1"/>
  <c r="Q24" i="18" s="1"/>
  <c r="N40" i="18"/>
  <c r="O40" i="18" s="1"/>
  <c r="P40" i="18" s="1"/>
  <c r="Q40" i="18" s="1"/>
  <c r="N56" i="18"/>
  <c r="O56" i="18" s="1"/>
  <c r="P56" i="18" s="1"/>
  <c r="Q56" i="18" s="1"/>
  <c r="N71" i="18"/>
  <c r="O71" i="18" s="1"/>
  <c r="P71" i="18" s="1"/>
  <c r="Q71" i="18" s="1"/>
  <c r="D36" i="15"/>
  <c r="E36" i="15" s="1"/>
  <c r="F36" i="15" s="1"/>
  <c r="G36" i="15" s="1"/>
  <c r="D42" i="15"/>
  <c r="E42" i="15" s="1"/>
  <c r="F42" i="15" s="1"/>
  <c r="G42" i="15" s="1"/>
  <c r="D23" i="15"/>
  <c r="E23" i="15" s="1"/>
  <c r="F23" i="15" s="1"/>
  <c r="G23" i="15" s="1"/>
  <c r="D38" i="15"/>
  <c r="E38" i="15" s="1"/>
  <c r="F38" i="15" s="1"/>
  <c r="G38" i="15" s="1"/>
  <c r="S15" i="15"/>
  <c r="T15" i="15" s="1"/>
  <c r="U15" i="15" s="1"/>
  <c r="V15" i="15" s="1"/>
  <c r="S67" i="15"/>
  <c r="T67" i="15" s="1"/>
  <c r="U67" i="15" s="1"/>
  <c r="V67" i="15" s="1"/>
  <c r="S6" i="15"/>
  <c r="T6" i="15" s="1"/>
  <c r="U6" i="15" s="1"/>
  <c r="V6" i="15" s="1"/>
  <c r="S48" i="15"/>
  <c r="T48" i="15" s="1"/>
  <c r="U48" i="15" s="1"/>
  <c r="V48" i="15" s="1"/>
  <c r="S53" i="15"/>
  <c r="T53" i="15" s="1"/>
  <c r="U53" i="15" s="1"/>
  <c r="V53" i="15" s="1"/>
  <c r="N17" i="18"/>
  <c r="O17" i="18" s="1"/>
  <c r="P17" i="18" s="1"/>
  <c r="Q17" i="18" s="1"/>
  <c r="N33" i="18"/>
  <c r="O33" i="18" s="1"/>
  <c r="P33" i="18" s="1"/>
  <c r="Q33" i="18" s="1"/>
  <c r="N49" i="18"/>
  <c r="O49" i="18" s="1"/>
  <c r="P49" i="18" s="1"/>
  <c r="Q49" i="18" s="1"/>
  <c r="N64" i="18"/>
  <c r="O64" i="18" s="1"/>
  <c r="P64" i="18" s="1"/>
  <c r="Q64" i="18" s="1"/>
  <c r="D18" i="15"/>
  <c r="E18" i="15" s="1"/>
  <c r="F18" i="15" s="1"/>
  <c r="G18" i="15" s="1"/>
  <c r="D72" i="15"/>
  <c r="E72" i="15" s="1"/>
  <c r="F72" i="15" s="1"/>
  <c r="G72" i="15" s="1"/>
  <c r="D10" i="15"/>
  <c r="E10" i="15" s="1"/>
  <c r="F10" i="15" s="1"/>
  <c r="G10" i="15" s="1"/>
  <c r="D67" i="15"/>
  <c r="E67" i="15" s="1"/>
  <c r="F67" i="15" s="1"/>
  <c r="G67" i="15" s="1"/>
  <c r="D62" i="15"/>
  <c r="E62" i="15" s="1"/>
  <c r="F62" i="15" s="1"/>
  <c r="G62" i="15" s="1"/>
  <c r="S51" i="15"/>
  <c r="T51" i="15" s="1"/>
  <c r="U51" i="15" s="1"/>
  <c r="V51" i="15" s="1"/>
  <c r="S43" i="15"/>
  <c r="T43" i="15" s="1"/>
  <c r="U43" i="15" s="1"/>
  <c r="V43" i="15" s="1"/>
  <c r="S22" i="15"/>
  <c r="T22" i="15" s="1"/>
  <c r="U22" i="15" s="1"/>
  <c r="V22" i="15" s="1"/>
  <c r="S28" i="15"/>
  <c r="T28" i="15" s="1"/>
  <c r="U28" i="15" s="1"/>
  <c r="V28" i="15" s="1"/>
  <c r="N10" i="18"/>
  <c r="O10" i="18" s="1"/>
  <c r="P10" i="18" s="1"/>
  <c r="Q10" i="18" s="1"/>
  <c r="N26" i="18"/>
  <c r="O26" i="18" s="1"/>
  <c r="P26" i="18" s="1"/>
  <c r="Q26" i="18" s="1"/>
  <c r="N42" i="18"/>
  <c r="O42" i="18" s="1"/>
  <c r="P42" i="18" s="1"/>
  <c r="Q42" i="18" s="1"/>
  <c r="N58" i="18"/>
  <c r="O58" i="18" s="1"/>
  <c r="P58" i="18" s="1"/>
  <c r="Q58" i="18" s="1"/>
  <c r="N74" i="18"/>
  <c r="O74" i="18" s="1"/>
  <c r="P74" i="18" s="1"/>
  <c r="Q74" i="18" s="1"/>
  <c r="D56" i="15"/>
  <c r="E56" i="15" s="1"/>
  <c r="F56" i="15" s="1"/>
  <c r="G56" i="15" s="1"/>
  <c r="D44" i="15"/>
  <c r="E44" i="15" s="1"/>
  <c r="F44" i="15" s="1"/>
  <c r="G44" i="15" s="1"/>
  <c r="D28" i="15"/>
  <c r="E28" i="15" s="1"/>
  <c r="F28" i="15" s="1"/>
  <c r="G28" i="15" s="1"/>
  <c r="D47" i="15"/>
  <c r="E47" i="15" s="1"/>
  <c r="F47" i="15" s="1"/>
  <c r="G47" i="15" s="1"/>
  <c r="S19" i="15"/>
  <c r="T19" i="15" s="1"/>
  <c r="U19" i="15" s="1"/>
  <c r="V19" i="15" s="1"/>
  <c r="S71" i="15"/>
  <c r="T71" i="15" s="1"/>
  <c r="U71" i="15" s="1"/>
  <c r="V71" i="15" s="1"/>
  <c r="S10" i="15"/>
  <c r="T10" i="15" s="1"/>
  <c r="U10" i="15" s="1"/>
  <c r="V10" i="15" s="1"/>
  <c r="S64" i="15"/>
  <c r="T64" i="15" s="1"/>
  <c r="U64" i="15" s="1"/>
  <c r="V64" i="15" s="1"/>
  <c r="N3" i="18"/>
  <c r="O3" i="18" s="1"/>
  <c r="P3" i="18" s="1"/>
  <c r="Q3" i="18" s="1"/>
  <c r="N19" i="18"/>
  <c r="O19" i="18" s="1"/>
  <c r="P19" i="18" s="1"/>
  <c r="Q19" i="18" s="1"/>
  <c r="N35" i="18"/>
  <c r="O35" i="18" s="1"/>
  <c r="P35" i="18" s="1"/>
  <c r="Q35" i="18" s="1"/>
  <c r="N51" i="18"/>
  <c r="O51" i="18" s="1"/>
  <c r="P51" i="18" s="1"/>
  <c r="Q51" i="18" s="1"/>
  <c r="N66" i="18"/>
  <c r="O66" i="18" s="1"/>
  <c r="P66" i="18" s="1"/>
  <c r="Q66" i="18" s="1"/>
  <c r="D21" i="15"/>
  <c r="E21" i="15" s="1"/>
  <c r="F21" i="15" s="1"/>
  <c r="G21" i="15" s="1"/>
  <c r="D3" i="15"/>
  <c r="E3" i="15" s="1"/>
  <c r="F3" i="15" s="1"/>
  <c r="G3" i="15" s="1"/>
  <c r="D14" i="15"/>
  <c r="E14" i="15" s="1"/>
  <c r="F14" i="15" s="1"/>
  <c r="G14" i="15" s="1"/>
  <c r="D71" i="15"/>
  <c r="E71" i="15" s="1"/>
  <c r="F71" i="15" s="1"/>
  <c r="G71" i="15" s="1"/>
  <c r="N3" i="12"/>
  <c r="O3" i="12" s="1"/>
  <c r="P3" i="12" s="1"/>
  <c r="Q3" i="12" s="1"/>
  <c r="N19" i="12"/>
  <c r="O19" i="12" s="1"/>
  <c r="P19" i="12" s="1"/>
  <c r="Q19" i="12" s="1"/>
  <c r="N35" i="12"/>
  <c r="O35" i="12" s="1"/>
  <c r="P35" i="12" s="1"/>
  <c r="Q35" i="12" s="1"/>
  <c r="N51" i="12"/>
  <c r="O51" i="12" s="1"/>
  <c r="P51" i="12" s="1"/>
  <c r="Q51" i="12" s="1"/>
  <c r="N67" i="12"/>
  <c r="O67" i="12" s="1"/>
  <c r="P67" i="12" s="1"/>
  <c r="Q67" i="12" s="1"/>
  <c r="S45" i="19"/>
  <c r="T45" i="19" s="1"/>
  <c r="U45" i="19" s="1"/>
  <c r="V45" i="19" s="1"/>
  <c r="S22" i="19"/>
  <c r="T22" i="19" s="1"/>
  <c r="U22" i="19" s="1"/>
  <c r="V22" i="19" s="1"/>
  <c r="S66" i="19"/>
  <c r="T66" i="19" s="1"/>
  <c r="U66" i="19" s="1"/>
  <c r="V66" i="19" s="1"/>
  <c r="S17" i="19"/>
  <c r="T17" i="19" s="1"/>
  <c r="U17" i="19" s="1"/>
  <c r="V17" i="19" s="1"/>
  <c r="S52" i="19"/>
  <c r="T52" i="19" s="1"/>
  <c r="U52" i="19" s="1"/>
  <c r="V52" i="19" s="1"/>
  <c r="AC22" i="6"/>
  <c r="AD22" i="6" s="1"/>
  <c r="AE22" i="6" s="1"/>
  <c r="AF22" i="6" s="1"/>
  <c r="AC32" i="6"/>
  <c r="AD32" i="6" s="1"/>
  <c r="AE32" i="6" s="1"/>
  <c r="AF32" i="6" s="1"/>
  <c r="AC43" i="6"/>
  <c r="AD43" i="6" s="1"/>
  <c r="AE43" i="6" s="1"/>
  <c r="AF43" i="6" s="1"/>
  <c r="AC61" i="6"/>
  <c r="AD61" i="6" s="1"/>
  <c r="AE61" i="6" s="1"/>
  <c r="AF61" i="6" s="1"/>
  <c r="N8" i="12"/>
  <c r="O8" i="12" s="1"/>
  <c r="P8" i="12" s="1"/>
  <c r="Q8" i="12" s="1"/>
  <c r="N24" i="12"/>
  <c r="O24" i="12" s="1"/>
  <c r="P24" i="12" s="1"/>
  <c r="Q24" i="12" s="1"/>
  <c r="N40" i="12"/>
  <c r="O40" i="12" s="1"/>
  <c r="P40" i="12" s="1"/>
  <c r="Q40" i="12" s="1"/>
  <c r="N56" i="12"/>
  <c r="O56" i="12" s="1"/>
  <c r="P56" i="12" s="1"/>
  <c r="Q56" i="12" s="1"/>
  <c r="N72" i="12"/>
  <c r="O72" i="12" s="1"/>
  <c r="P72" i="12" s="1"/>
  <c r="Q72" i="12" s="1"/>
  <c r="S65" i="19"/>
  <c r="T65" i="19" s="1"/>
  <c r="U65" i="19" s="1"/>
  <c r="V65" i="19" s="1"/>
  <c r="S32" i="19"/>
  <c r="T32" i="19" s="1"/>
  <c r="U32" i="19" s="1"/>
  <c r="V32" i="19" s="1"/>
  <c r="S59" i="19"/>
  <c r="T59" i="19" s="1"/>
  <c r="U59" i="19" s="1"/>
  <c r="V59" i="19" s="1"/>
  <c r="S27" i="19"/>
  <c r="T27" i="19" s="1"/>
  <c r="U27" i="19" s="1"/>
  <c r="V27" i="19" s="1"/>
  <c r="S72" i="19"/>
  <c r="T72" i="19" s="1"/>
  <c r="U72" i="19" s="1"/>
  <c r="V72" i="19" s="1"/>
  <c r="AC15" i="6"/>
  <c r="AD15" i="6" s="1"/>
  <c r="AE15" i="6" s="1"/>
  <c r="AF15" i="6" s="1"/>
  <c r="AC31" i="6"/>
  <c r="AD31" i="6" s="1"/>
  <c r="AE31" i="6" s="1"/>
  <c r="AF31" i="6" s="1"/>
  <c r="AC48" i="6"/>
  <c r="AD48" i="6" s="1"/>
  <c r="AE48" i="6" s="1"/>
  <c r="AF48" i="6" s="1"/>
  <c r="AC71" i="6"/>
  <c r="AD71" i="6" s="1"/>
  <c r="AE71" i="6" s="1"/>
  <c r="AF71" i="6" s="1"/>
  <c r="N5" i="12"/>
  <c r="O5" i="12" s="1"/>
  <c r="P5" i="12" s="1"/>
  <c r="Q5" i="12" s="1"/>
  <c r="N21" i="12"/>
  <c r="O21" i="12" s="1"/>
  <c r="P21" i="12" s="1"/>
  <c r="Q21" i="12" s="1"/>
  <c r="N37" i="12"/>
  <c r="O37" i="12" s="1"/>
  <c r="P37" i="12" s="1"/>
  <c r="Q37" i="12" s="1"/>
  <c r="N53" i="12"/>
  <c r="O53" i="12" s="1"/>
  <c r="P53" i="12" s="1"/>
  <c r="Q53" i="12" s="1"/>
  <c r="N69" i="12"/>
  <c r="O69" i="12" s="1"/>
  <c r="P69" i="12" s="1"/>
  <c r="Q69" i="12" s="1"/>
  <c r="S53" i="19"/>
  <c r="T53" i="19" s="1"/>
  <c r="U53" i="19" s="1"/>
  <c r="V53" i="19" s="1"/>
  <c r="S26" i="19"/>
  <c r="T26" i="19" s="1"/>
  <c r="U26" i="19" s="1"/>
  <c r="V26" i="19" s="1"/>
  <c r="S47" i="19"/>
  <c r="T47" i="19" s="1"/>
  <c r="U47" i="19" s="1"/>
  <c r="V47" i="19" s="1"/>
  <c r="S21" i="19"/>
  <c r="T21" i="19" s="1"/>
  <c r="U21" i="19" s="1"/>
  <c r="V21" i="19" s="1"/>
  <c r="S60" i="19"/>
  <c r="T60" i="19" s="1"/>
  <c r="U60" i="19" s="1"/>
  <c r="V60" i="19" s="1"/>
  <c r="AC9" i="6"/>
  <c r="AD9" i="6" s="1"/>
  <c r="AE9" i="6" s="1"/>
  <c r="AF9" i="6" s="1"/>
  <c r="AC25" i="6"/>
  <c r="AD25" i="6" s="1"/>
  <c r="AE25" i="6" s="1"/>
  <c r="AF25" i="6" s="1"/>
  <c r="AC45" i="6"/>
  <c r="AD45" i="6" s="1"/>
  <c r="AE45" i="6" s="1"/>
  <c r="AF45" i="6" s="1"/>
  <c r="AC65" i="6"/>
  <c r="AD65" i="6" s="1"/>
  <c r="AE65" i="6" s="1"/>
  <c r="AF65" i="6" s="1"/>
  <c r="N6" i="12"/>
  <c r="O6" i="12" s="1"/>
  <c r="P6" i="12" s="1"/>
  <c r="Q6" i="12" s="1"/>
  <c r="N22" i="12"/>
  <c r="O22" i="12" s="1"/>
  <c r="P22" i="12" s="1"/>
  <c r="Q22" i="12" s="1"/>
  <c r="N38" i="12"/>
  <c r="O38" i="12" s="1"/>
  <c r="P38" i="12" s="1"/>
  <c r="Q38" i="12" s="1"/>
  <c r="N54" i="12"/>
  <c r="O54" i="12" s="1"/>
  <c r="P54" i="12" s="1"/>
  <c r="Q54" i="12" s="1"/>
  <c r="N70" i="12"/>
  <c r="O70" i="12" s="1"/>
  <c r="P70" i="12" s="1"/>
  <c r="Q70" i="12" s="1"/>
  <c r="S57" i="19"/>
  <c r="T57" i="19" s="1"/>
  <c r="U57" i="19" s="1"/>
  <c r="V57" i="19" s="1"/>
  <c r="S28" i="19"/>
  <c r="T28" i="19" s="1"/>
  <c r="U28" i="19" s="1"/>
  <c r="V28" i="19" s="1"/>
  <c r="S51" i="19"/>
  <c r="T51" i="19" s="1"/>
  <c r="U51" i="19" s="1"/>
  <c r="V51" i="19" s="1"/>
  <c r="S23" i="19"/>
  <c r="T23" i="19" s="1"/>
  <c r="U23" i="19" s="1"/>
  <c r="V23" i="19" s="1"/>
  <c r="S64" i="19"/>
  <c r="T64" i="19" s="1"/>
  <c r="U64" i="19" s="1"/>
  <c r="V64" i="19" s="1"/>
  <c r="AC11" i="6"/>
  <c r="AD11" i="6" s="1"/>
  <c r="AE11" i="6" s="1"/>
  <c r="AF11" i="6" s="1"/>
  <c r="AC27" i="6"/>
  <c r="AD27" i="6" s="1"/>
  <c r="AE27" i="6" s="1"/>
  <c r="AF27" i="6" s="1"/>
  <c r="AC46" i="6"/>
  <c r="AD46" i="6" s="1"/>
  <c r="AE46" i="6" s="1"/>
  <c r="AF46" i="6" s="1"/>
  <c r="AC67" i="6"/>
  <c r="AD67" i="6" s="1"/>
  <c r="AE67" i="6" s="1"/>
  <c r="AF67" i="6" s="1"/>
  <c r="AH20" i="6"/>
  <c r="AI20" i="6" s="1"/>
  <c r="AJ20" i="6" s="1"/>
  <c r="AK20" i="6" s="1"/>
  <c r="N10" i="6"/>
  <c r="O10" i="6" s="1"/>
  <c r="P10" i="6" s="1"/>
  <c r="Q10" i="6" s="1"/>
  <c r="AH67" i="6"/>
  <c r="AI67" i="6" s="1"/>
  <c r="AJ67" i="6" s="1"/>
  <c r="AK67" i="6" s="1"/>
  <c r="AH17" i="6"/>
  <c r="AI17" i="6" s="1"/>
  <c r="AJ17" i="6" s="1"/>
  <c r="AK17" i="6" s="1"/>
  <c r="AH63" i="6"/>
  <c r="AI63" i="6" s="1"/>
  <c r="AJ63" i="6" s="1"/>
  <c r="AK63" i="6" s="1"/>
  <c r="N39" i="6"/>
  <c r="O39" i="6" s="1"/>
  <c r="P39" i="6" s="1"/>
  <c r="Q39" i="6" s="1"/>
  <c r="N55" i="6"/>
  <c r="O55" i="6" s="1"/>
  <c r="P55" i="6" s="1"/>
  <c r="Q55" i="6" s="1"/>
  <c r="AH69" i="6"/>
  <c r="AI69" i="6" s="1"/>
  <c r="AJ69" i="6" s="1"/>
  <c r="AK69" i="6" s="1"/>
  <c r="AH18" i="6"/>
  <c r="AI18" i="6" s="1"/>
  <c r="AJ18" i="6" s="1"/>
  <c r="AK18" i="6" s="1"/>
  <c r="AH71" i="6"/>
  <c r="AI71" i="6" s="1"/>
  <c r="AJ71" i="6" s="1"/>
  <c r="AK71" i="6" s="1"/>
  <c r="AH68" i="6"/>
  <c r="AI68" i="6" s="1"/>
  <c r="AJ68" i="6" s="1"/>
  <c r="AK68" i="6" s="1"/>
  <c r="AH12" i="18"/>
  <c r="AI12" i="18" s="1"/>
  <c r="AJ12" i="18" s="1"/>
  <c r="AK12" i="18" s="1"/>
  <c r="AH28" i="18"/>
  <c r="AI28" i="18" s="1"/>
  <c r="AJ28" i="18" s="1"/>
  <c r="AK28" i="18" s="1"/>
  <c r="AH44" i="18"/>
  <c r="AI44" i="18" s="1"/>
  <c r="AJ44" i="18" s="1"/>
  <c r="AK44" i="18" s="1"/>
  <c r="AH60" i="18"/>
  <c r="AI60" i="18" s="1"/>
  <c r="AJ60" i="18" s="1"/>
  <c r="AK60" i="18" s="1"/>
  <c r="I4" i="6"/>
  <c r="J4" i="6" s="1"/>
  <c r="K4" i="6" s="1"/>
  <c r="L4" i="6" s="1"/>
  <c r="I22" i="6"/>
  <c r="J22" i="6" s="1"/>
  <c r="K22" i="6" s="1"/>
  <c r="L22" i="6" s="1"/>
  <c r="AH9" i="18"/>
  <c r="AI9" i="18" s="1"/>
  <c r="AJ9" i="18" s="1"/>
  <c r="AK9" i="18" s="1"/>
  <c r="AH25" i="18"/>
  <c r="AI25" i="18" s="1"/>
  <c r="AJ25" i="18" s="1"/>
  <c r="AK25" i="18" s="1"/>
  <c r="AH41" i="18"/>
  <c r="AI41" i="18" s="1"/>
  <c r="AJ41" i="18" s="1"/>
  <c r="AK41" i="18" s="1"/>
  <c r="AH57" i="18"/>
  <c r="AI57" i="18" s="1"/>
  <c r="AJ57" i="18" s="1"/>
  <c r="AK57" i="18" s="1"/>
  <c r="AH71" i="18"/>
  <c r="AI71" i="18" s="1"/>
  <c r="AJ71" i="18" s="1"/>
  <c r="AK71" i="18" s="1"/>
  <c r="I16" i="6"/>
  <c r="J16" i="6" s="1"/>
  <c r="K16" i="6" s="1"/>
  <c r="L16" i="6" s="1"/>
  <c r="AH18" i="18"/>
  <c r="AI18" i="18" s="1"/>
  <c r="AJ18" i="18" s="1"/>
  <c r="AK18" i="18" s="1"/>
  <c r="AH34" i="18"/>
  <c r="AI34" i="18" s="1"/>
  <c r="AJ34" i="18" s="1"/>
  <c r="AK34" i="18" s="1"/>
  <c r="AH50" i="18"/>
  <c r="AI50" i="18" s="1"/>
  <c r="AJ50" i="18" s="1"/>
  <c r="AK50" i="18" s="1"/>
  <c r="AH64" i="18"/>
  <c r="AI64" i="18" s="1"/>
  <c r="AJ64" i="18" s="1"/>
  <c r="AK64" i="18" s="1"/>
  <c r="I19" i="6"/>
  <c r="J19" i="6" s="1"/>
  <c r="K19" i="6" s="1"/>
  <c r="L19" i="6" s="1"/>
  <c r="I29" i="6"/>
  <c r="J29" i="6" s="1"/>
  <c r="K29" i="6" s="1"/>
  <c r="L29" i="6" s="1"/>
  <c r="AH11" i="18"/>
  <c r="AI11" i="18" s="1"/>
  <c r="AJ11" i="18" s="1"/>
  <c r="AK11" i="18" s="1"/>
  <c r="AH27" i="18"/>
  <c r="AI27" i="18" s="1"/>
  <c r="AJ27" i="18" s="1"/>
  <c r="AK27" i="18" s="1"/>
  <c r="AH43" i="18"/>
  <c r="AI43" i="18" s="1"/>
  <c r="AJ43" i="18" s="1"/>
  <c r="AK43" i="18" s="1"/>
  <c r="AH59" i="18"/>
  <c r="AI59" i="18" s="1"/>
  <c r="AJ59" i="18" s="1"/>
  <c r="AK59" i="18" s="1"/>
  <c r="I7" i="6"/>
  <c r="J7" i="6" s="1"/>
  <c r="K7" i="6" s="1"/>
  <c r="L7" i="6" s="1"/>
  <c r="I20" i="6"/>
  <c r="J20" i="6" s="1"/>
  <c r="K20" i="6" s="1"/>
  <c r="L20" i="6" s="1"/>
  <c r="I39" i="6"/>
  <c r="J39" i="6" s="1"/>
  <c r="K39" i="6" s="1"/>
  <c r="L39" i="6" s="1"/>
  <c r="I55" i="6"/>
  <c r="J55" i="6" s="1"/>
  <c r="K55" i="6" s="1"/>
  <c r="L55" i="6" s="1"/>
  <c r="I67" i="6"/>
  <c r="J67" i="6" s="1"/>
  <c r="K67" i="6" s="1"/>
  <c r="L67" i="6" s="1"/>
  <c r="I36" i="6"/>
  <c r="J36" i="6" s="1"/>
  <c r="K36" i="6" s="1"/>
  <c r="L36" i="6" s="1"/>
  <c r="I52" i="6"/>
  <c r="J52" i="6" s="1"/>
  <c r="K52" i="6" s="1"/>
  <c r="L52" i="6" s="1"/>
  <c r="I61" i="6"/>
  <c r="J61" i="6" s="1"/>
  <c r="K61" i="6" s="1"/>
  <c r="L61" i="6" s="1"/>
  <c r="I32" i="6"/>
  <c r="J32" i="6" s="1"/>
  <c r="K32" i="6" s="1"/>
  <c r="L32" i="6" s="1"/>
  <c r="I49" i="6"/>
  <c r="J49" i="6" s="1"/>
  <c r="K49" i="6" s="1"/>
  <c r="L49" i="6" s="1"/>
  <c r="I72" i="6"/>
  <c r="J72" i="6" s="1"/>
  <c r="K72" i="6" s="1"/>
  <c r="L72" i="6" s="1"/>
  <c r="I42" i="6"/>
  <c r="J42" i="6" s="1"/>
  <c r="K42" i="6" s="1"/>
  <c r="L42" i="6" s="1"/>
  <c r="I58" i="6"/>
  <c r="J58" i="6" s="1"/>
  <c r="K58" i="6" s="1"/>
  <c r="L58" i="6" s="1"/>
  <c r="I73" i="6"/>
  <c r="J73" i="6" s="1"/>
  <c r="K73" i="6" s="1"/>
  <c r="L73" i="6" s="1"/>
  <c r="AC7" i="18"/>
  <c r="AD7" i="18" s="1"/>
  <c r="AE7" i="18" s="1"/>
  <c r="AF7" i="18" s="1"/>
  <c r="AC23" i="18"/>
  <c r="AD23" i="18" s="1"/>
  <c r="AE23" i="18" s="1"/>
  <c r="AF23" i="18" s="1"/>
  <c r="AC39" i="18"/>
  <c r="AD39" i="18" s="1"/>
  <c r="AE39" i="18" s="1"/>
  <c r="AF39" i="18" s="1"/>
  <c r="AC55" i="18"/>
  <c r="AD55" i="18" s="1"/>
  <c r="AE55" i="18" s="1"/>
  <c r="AF55" i="18" s="1"/>
  <c r="AC71" i="18"/>
  <c r="AD71" i="18" s="1"/>
  <c r="AE71" i="18" s="1"/>
  <c r="AF71" i="18" s="1"/>
  <c r="AH12" i="19"/>
  <c r="AI12" i="19" s="1"/>
  <c r="AJ12" i="19" s="1"/>
  <c r="AK12" i="19" s="1"/>
  <c r="AH3" i="19"/>
  <c r="AI3" i="19" s="1"/>
  <c r="AJ3" i="19" s="1"/>
  <c r="AK3" i="19" s="1"/>
  <c r="AH35" i="19"/>
  <c r="AI35" i="19" s="1"/>
  <c r="AJ35" i="19" s="1"/>
  <c r="AK35" i="19" s="1"/>
  <c r="AH55" i="19"/>
  <c r="AI55" i="19" s="1"/>
  <c r="AJ55" i="19" s="1"/>
  <c r="AK55" i="19" s="1"/>
  <c r="AH71" i="19"/>
  <c r="AI71" i="19" s="1"/>
  <c r="AJ71" i="19" s="1"/>
  <c r="AK71" i="19" s="1"/>
  <c r="AC4" i="18"/>
  <c r="AD4" i="18" s="1"/>
  <c r="AE4" i="18" s="1"/>
  <c r="AF4" i="18" s="1"/>
  <c r="AC20" i="18"/>
  <c r="AD20" i="18" s="1"/>
  <c r="AE20" i="18" s="1"/>
  <c r="AF20" i="18" s="1"/>
  <c r="AC36" i="18"/>
  <c r="AD36" i="18" s="1"/>
  <c r="AE36" i="18" s="1"/>
  <c r="AF36" i="18" s="1"/>
  <c r="AC52" i="18"/>
  <c r="AD52" i="18" s="1"/>
  <c r="AE52" i="18" s="1"/>
  <c r="AF52" i="18" s="1"/>
  <c r="AC68" i="18"/>
  <c r="AD68" i="18" s="1"/>
  <c r="AE68" i="18" s="1"/>
  <c r="AF68" i="18" s="1"/>
  <c r="AH6" i="19"/>
  <c r="AI6" i="19" s="1"/>
  <c r="AJ6" i="19" s="1"/>
  <c r="AK6" i="19" s="1"/>
  <c r="AH38" i="19"/>
  <c r="AI38" i="19" s="1"/>
  <c r="AJ38" i="19" s="1"/>
  <c r="AK38" i="19" s="1"/>
  <c r="AH29" i="19"/>
  <c r="AI29" i="19" s="1"/>
  <c r="AJ29" i="19" s="1"/>
  <c r="AK29" i="19" s="1"/>
  <c r="AH52" i="19"/>
  <c r="AI52" i="19" s="1"/>
  <c r="AJ52" i="19" s="1"/>
  <c r="AK52" i="19" s="1"/>
  <c r="AH68" i="19"/>
  <c r="AI68" i="19" s="1"/>
  <c r="AJ68" i="19" s="1"/>
  <c r="AK68" i="19" s="1"/>
  <c r="AC5" i="18"/>
  <c r="AD5" i="18" s="1"/>
  <c r="AE5" i="18" s="1"/>
  <c r="AF5" i="18" s="1"/>
  <c r="AC21" i="18"/>
  <c r="AD21" i="18" s="1"/>
  <c r="AE21" i="18" s="1"/>
  <c r="AF21" i="18" s="1"/>
  <c r="AC37" i="18"/>
  <c r="AD37" i="18" s="1"/>
  <c r="AE37" i="18" s="1"/>
  <c r="AF37" i="18" s="1"/>
  <c r="AC53" i="18"/>
  <c r="AD53" i="18" s="1"/>
  <c r="AE53" i="18" s="1"/>
  <c r="AF53" i="18" s="1"/>
  <c r="AC69" i="18"/>
  <c r="AD69" i="18" s="1"/>
  <c r="AE69" i="18" s="1"/>
  <c r="AF69" i="18" s="1"/>
  <c r="AH8" i="19"/>
  <c r="AI8" i="19" s="1"/>
  <c r="AJ8" i="19" s="1"/>
  <c r="AK8" i="19" s="1"/>
  <c r="AH40" i="19"/>
  <c r="AI40" i="19" s="1"/>
  <c r="AJ40" i="19" s="1"/>
  <c r="AK40" i="19" s="1"/>
  <c r="AH31" i="19"/>
  <c r="AI31" i="19" s="1"/>
  <c r="AJ31" i="19" s="1"/>
  <c r="AK31" i="19" s="1"/>
  <c r="AH53" i="19"/>
  <c r="AI53" i="19" s="1"/>
  <c r="AJ53" i="19" s="1"/>
  <c r="AK53" i="19" s="1"/>
  <c r="AH69" i="19"/>
  <c r="AI69" i="19" s="1"/>
  <c r="AJ69" i="19" s="1"/>
  <c r="AK69" i="19" s="1"/>
  <c r="AC6" i="18"/>
  <c r="AD6" i="18" s="1"/>
  <c r="AE6" i="18" s="1"/>
  <c r="AF6" i="18" s="1"/>
  <c r="AC22" i="18"/>
  <c r="AD22" i="18" s="1"/>
  <c r="AE22" i="18" s="1"/>
  <c r="AF22" i="18" s="1"/>
  <c r="AC38" i="18"/>
  <c r="AD38" i="18" s="1"/>
  <c r="AE38" i="18" s="1"/>
  <c r="AF38" i="18" s="1"/>
  <c r="AC54" i="18"/>
  <c r="AD54" i="18" s="1"/>
  <c r="AE54" i="18" s="1"/>
  <c r="AF54" i="18" s="1"/>
  <c r="AC70" i="18"/>
  <c r="AD70" i="18" s="1"/>
  <c r="AE70" i="18" s="1"/>
  <c r="AF70" i="18" s="1"/>
  <c r="AH10" i="19"/>
  <c r="AI10" i="19" s="1"/>
  <c r="AJ10" i="19" s="1"/>
  <c r="AK10" i="19" s="1"/>
  <c r="AH42" i="19"/>
  <c r="AI42" i="19" s="1"/>
  <c r="AJ42" i="19" s="1"/>
  <c r="AK42" i="19" s="1"/>
  <c r="AH33" i="19"/>
  <c r="AI33" i="19" s="1"/>
  <c r="AJ33" i="19" s="1"/>
  <c r="AK33" i="19" s="1"/>
  <c r="AH54" i="19"/>
  <c r="AI54" i="19" s="1"/>
  <c r="AJ54" i="19" s="1"/>
  <c r="AK54" i="19" s="1"/>
  <c r="AH70" i="19"/>
  <c r="AI70" i="19" s="1"/>
  <c r="AJ70" i="19" s="1"/>
  <c r="AK70" i="19" s="1"/>
  <c r="I32" i="11"/>
  <c r="J32" i="11" s="1"/>
  <c r="K32" i="11" s="1"/>
  <c r="L32" i="11" s="1"/>
  <c r="I25" i="11"/>
  <c r="J25" i="11" s="1"/>
  <c r="K25" i="11" s="1"/>
  <c r="L25" i="11" s="1"/>
  <c r="I35" i="11"/>
  <c r="J35" i="11" s="1"/>
  <c r="K35" i="11" s="1"/>
  <c r="L35" i="11" s="1"/>
  <c r="I56" i="11"/>
  <c r="J56" i="11" s="1"/>
  <c r="K56" i="11" s="1"/>
  <c r="L56" i="11" s="1"/>
  <c r="I71" i="11"/>
  <c r="J71" i="11" s="1"/>
  <c r="K71" i="11" s="1"/>
  <c r="L71" i="11" s="1"/>
  <c r="AC6" i="11"/>
  <c r="AD6" i="11" s="1"/>
  <c r="AE6" i="11" s="1"/>
  <c r="AF6" i="11" s="1"/>
  <c r="AC17" i="11"/>
  <c r="AD17" i="11" s="1"/>
  <c r="AE17" i="11" s="1"/>
  <c r="AF17" i="11" s="1"/>
  <c r="AC37" i="11"/>
  <c r="AD37" i="11" s="1"/>
  <c r="AE37" i="11" s="1"/>
  <c r="AF37" i="11" s="1"/>
  <c r="AC53" i="11"/>
  <c r="AD53" i="11" s="1"/>
  <c r="AE53" i="11" s="1"/>
  <c r="AF53" i="11" s="1"/>
  <c r="AH5" i="12"/>
  <c r="AI5" i="12" s="1"/>
  <c r="AJ5" i="12" s="1"/>
  <c r="AK5" i="12" s="1"/>
  <c r="AH21" i="12"/>
  <c r="AI21" i="12" s="1"/>
  <c r="AJ21" i="12" s="1"/>
  <c r="AK21" i="12" s="1"/>
  <c r="AH37" i="12"/>
  <c r="AI37" i="12" s="1"/>
  <c r="AJ37" i="12" s="1"/>
  <c r="AK37" i="12" s="1"/>
  <c r="AH53" i="12"/>
  <c r="AI53" i="12" s="1"/>
  <c r="AJ53" i="12" s="1"/>
  <c r="AK53" i="12" s="1"/>
  <c r="AH69" i="12"/>
  <c r="AI69" i="12" s="1"/>
  <c r="AJ69" i="12" s="1"/>
  <c r="AK69" i="12" s="1"/>
  <c r="S12" i="13"/>
  <c r="T12" i="13" s="1"/>
  <c r="U12" i="13" s="1"/>
  <c r="V12" i="13" s="1"/>
  <c r="S28" i="13"/>
  <c r="T28" i="13" s="1"/>
  <c r="U28" i="13" s="1"/>
  <c r="V28" i="13" s="1"/>
  <c r="S44" i="13"/>
  <c r="T44" i="13" s="1"/>
  <c r="U44" i="13" s="1"/>
  <c r="V44" i="13" s="1"/>
  <c r="S61" i="13"/>
  <c r="T61" i="13" s="1"/>
  <c r="U61" i="13" s="1"/>
  <c r="V61" i="13" s="1"/>
  <c r="I11" i="11"/>
  <c r="J11" i="11" s="1"/>
  <c r="K11" i="11" s="1"/>
  <c r="L11" i="11" s="1"/>
  <c r="I21" i="11"/>
  <c r="J21" i="11" s="1"/>
  <c r="K21" i="11" s="1"/>
  <c r="L21" i="11" s="1"/>
  <c r="I48" i="11"/>
  <c r="J48" i="11" s="1"/>
  <c r="K48" i="11" s="1"/>
  <c r="L48" i="11" s="1"/>
  <c r="I60" i="11"/>
  <c r="J60" i="11" s="1"/>
  <c r="K60" i="11" s="1"/>
  <c r="L60" i="11" s="1"/>
  <c r="AC22" i="11"/>
  <c r="AD22" i="11" s="1"/>
  <c r="AE22" i="11" s="1"/>
  <c r="AF22" i="11" s="1"/>
  <c r="AC38" i="11"/>
  <c r="AD38" i="11" s="1"/>
  <c r="AE38" i="11" s="1"/>
  <c r="AF38" i="11" s="1"/>
  <c r="AC49" i="11"/>
  <c r="AD49" i="11" s="1"/>
  <c r="AE49" i="11" s="1"/>
  <c r="AF49" i="11" s="1"/>
  <c r="AC54" i="11"/>
  <c r="AD54" i="11" s="1"/>
  <c r="AE54" i="11" s="1"/>
  <c r="AF54" i="11" s="1"/>
  <c r="AC74" i="11"/>
  <c r="AD74" i="11" s="1"/>
  <c r="AE74" i="11" s="1"/>
  <c r="AF74" i="11" s="1"/>
  <c r="AH18" i="12"/>
  <c r="AI18" i="12" s="1"/>
  <c r="AJ18" i="12" s="1"/>
  <c r="AK18" i="12" s="1"/>
  <c r="AH34" i="12"/>
  <c r="AI34" i="12" s="1"/>
  <c r="AJ34" i="12" s="1"/>
  <c r="AK34" i="12" s="1"/>
  <c r="AH50" i="12"/>
  <c r="AI50" i="12" s="1"/>
  <c r="AJ50" i="12" s="1"/>
  <c r="AK50" i="12" s="1"/>
  <c r="AH66" i="12"/>
  <c r="AI66" i="12" s="1"/>
  <c r="AJ66" i="12" s="1"/>
  <c r="AK66" i="12" s="1"/>
  <c r="S9" i="13"/>
  <c r="T9" i="13" s="1"/>
  <c r="U9" i="13" s="1"/>
  <c r="V9" i="13" s="1"/>
  <c r="S25" i="13"/>
  <c r="T25" i="13" s="1"/>
  <c r="U25" i="13" s="1"/>
  <c r="V25" i="13" s="1"/>
  <c r="S41" i="13"/>
  <c r="T41" i="13" s="1"/>
  <c r="U41" i="13" s="1"/>
  <c r="V41" i="13" s="1"/>
  <c r="S57" i="13"/>
  <c r="T57" i="13" s="1"/>
  <c r="U57" i="13" s="1"/>
  <c r="V57" i="13" s="1"/>
  <c r="S74" i="13"/>
  <c r="T74" i="13" s="1"/>
  <c r="U74" i="13" s="1"/>
  <c r="V74" i="13" s="1"/>
  <c r="I10" i="11"/>
  <c r="J10" i="11" s="1"/>
  <c r="K10" i="11" s="1"/>
  <c r="L10" i="11" s="1"/>
  <c r="I33" i="11"/>
  <c r="J33" i="11" s="1"/>
  <c r="K33" i="11" s="1"/>
  <c r="L33" i="11" s="1"/>
  <c r="I49" i="11"/>
  <c r="J49" i="11" s="1"/>
  <c r="K49" i="11" s="1"/>
  <c r="L49" i="11" s="1"/>
  <c r="I55" i="11"/>
  <c r="J55" i="11" s="1"/>
  <c r="K55" i="11" s="1"/>
  <c r="L55" i="11" s="1"/>
  <c r="I63" i="11"/>
  <c r="J63" i="11" s="1"/>
  <c r="K63" i="11" s="1"/>
  <c r="L63" i="11" s="1"/>
  <c r="AC27" i="11"/>
  <c r="AD27" i="11" s="1"/>
  <c r="AE27" i="11" s="1"/>
  <c r="AF27" i="11" s="1"/>
  <c r="AC25" i="11"/>
  <c r="AD25" i="11" s="1"/>
  <c r="AE25" i="11" s="1"/>
  <c r="AF25" i="11" s="1"/>
  <c r="AC42" i="11"/>
  <c r="AD42" i="11" s="1"/>
  <c r="AE42" i="11" s="1"/>
  <c r="AF42" i="11" s="1"/>
  <c r="AC59" i="11"/>
  <c r="AD59" i="11" s="1"/>
  <c r="AE59" i="11" s="1"/>
  <c r="AF59" i="11" s="1"/>
  <c r="AH7" i="12"/>
  <c r="AI7" i="12" s="1"/>
  <c r="AJ7" i="12" s="1"/>
  <c r="AK7" i="12" s="1"/>
  <c r="AH23" i="12"/>
  <c r="AI23" i="12" s="1"/>
  <c r="AJ23" i="12" s="1"/>
  <c r="AK23" i="12" s="1"/>
  <c r="AH39" i="12"/>
  <c r="AI39" i="12" s="1"/>
  <c r="AJ39" i="12" s="1"/>
  <c r="AK39" i="12" s="1"/>
  <c r="AH55" i="12"/>
  <c r="AI55" i="12" s="1"/>
  <c r="AJ55" i="12" s="1"/>
  <c r="AK55" i="12" s="1"/>
  <c r="AH71" i="12"/>
  <c r="AI71" i="12" s="1"/>
  <c r="AJ71" i="12" s="1"/>
  <c r="AK71" i="12" s="1"/>
  <c r="S14" i="13"/>
  <c r="T14" i="13" s="1"/>
  <c r="U14" i="13" s="1"/>
  <c r="V14" i="13" s="1"/>
  <c r="S30" i="13"/>
  <c r="T30" i="13" s="1"/>
  <c r="U30" i="13" s="1"/>
  <c r="V30" i="13" s="1"/>
  <c r="S46" i="13"/>
  <c r="T46" i="13" s="1"/>
  <c r="U46" i="13" s="1"/>
  <c r="V46" i="13" s="1"/>
  <c r="S63" i="13"/>
  <c r="T63" i="13" s="1"/>
  <c r="U63" i="13" s="1"/>
  <c r="V63" i="13" s="1"/>
  <c r="I9" i="11"/>
  <c r="J9" i="11" s="1"/>
  <c r="K9" i="11" s="1"/>
  <c r="L9" i="11" s="1"/>
  <c r="I19" i="11"/>
  <c r="J19" i="11" s="1"/>
  <c r="K19" i="11" s="1"/>
  <c r="L19" i="11" s="1"/>
  <c r="I31" i="11"/>
  <c r="J31" i="11" s="1"/>
  <c r="K31" i="11" s="1"/>
  <c r="L31" i="11" s="1"/>
  <c r="I53" i="11"/>
  <c r="J53" i="11" s="1"/>
  <c r="K53" i="11" s="1"/>
  <c r="L53" i="11" s="1"/>
  <c r="I68" i="11"/>
  <c r="J68" i="11" s="1"/>
  <c r="K68" i="11" s="1"/>
  <c r="L68" i="11" s="1"/>
  <c r="AC34" i="11"/>
  <c r="AD34" i="11" s="1"/>
  <c r="AE34" i="11" s="1"/>
  <c r="AF34" i="11" s="1"/>
  <c r="AC13" i="11"/>
  <c r="AD13" i="11" s="1"/>
  <c r="AE13" i="11" s="1"/>
  <c r="AF13" i="11" s="1"/>
  <c r="AC67" i="11"/>
  <c r="AD67" i="11" s="1"/>
  <c r="AE67" i="11" s="1"/>
  <c r="AF67" i="11" s="1"/>
  <c r="AC73" i="11"/>
  <c r="AD73" i="11" s="1"/>
  <c r="AE73" i="11" s="1"/>
  <c r="AF73" i="11" s="1"/>
  <c r="AH4" i="12"/>
  <c r="AI4" i="12" s="1"/>
  <c r="AJ4" i="12" s="1"/>
  <c r="AK4" i="12" s="1"/>
  <c r="AH20" i="12"/>
  <c r="AI20" i="12" s="1"/>
  <c r="AJ20" i="12" s="1"/>
  <c r="AK20" i="12" s="1"/>
  <c r="AH36" i="12"/>
  <c r="AI36" i="12" s="1"/>
  <c r="AJ36" i="12" s="1"/>
  <c r="AK36" i="12" s="1"/>
  <c r="AH52" i="12"/>
  <c r="AI52" i="12" s="1"/>
  <c r="AJ52" i="12" s="1"/>
  <c r="AK52" i="12" s="1"/>
  <c r="AH68" i="12"/>
  <c r="AI68" i="12" s="1"/>
  <c r="AJ68" i="12" s="1"/>
  <c r="AK68" i="12" s="1"/>
  <c r="S11" i="13"/>
  <c r="T11" i="13" s="1"/>
  <c r="U11" i="13" s="1"/>
  <c r="V11" i="13" s="1"/>
  <c r="S27" i="13"/>
  <c r="T27" i="13" s="1"/>
  <c r="U27" i="13" s="1"/>
  <c r="V27" i="13" s="1"/>
  <c r="S43" i="13"/>
  <c r="T43" i="13" s="1"/>
  <c r="U43" i="13" s="1"/>
  <c r="V43" i="13" s="1"/>
  <c r="S60" i="13"/>
  <c r="T60" i="13" s="1"/>
  <c r="U60" i="13" s="1"/>
  <c r="V60" i="13" s="1"/>
  <c r="S5" i="15"/>
  <c r="T5" i="15" s="1"/>
  <c r="U5" i="15" s="1"/>
  <c r="V5" i="15" s="1"/>
  <c r="S56" i="15"/>
  <c r="T56" i="15" s="1"/>
  <c r="U56" i="15" s="1"/>
  <c r="V56" i="15" s="1"/>
  <c r="S55" i="15"/>
  <c r="T55" i="15" s="1"/>
  <c r="U55" i="15" s="1"/>
  <c r="V55" i="15" s="1"/>
  <c r="S25" i="15"/>
  <c r="T25" i="15" s="1"/>
  <c r="U25" i="15" s="1"/>
  <c r="V25" i="15" s="1"/>
  <c r="S34" i="15"/>
  <c r="T34" i="15" s="1"/>
  <c r="U34" i="15" s="1"/>
  <c r="V34" i="15" s="1"/>
  <c r="N12" i="18"/>
  <c r="O12" i="18" s="1"/>
  <c r="P12" i="18" s="1"/>
  <c r="Q12" i="18" s="1"/>
  <c r="N28" i="18"/>
  <c r="O28" i="18" s="1"/>
  <c r="P28" i="18" s="1"/>
  <c r="Q28" i="18" s="1"/>
  <c r="N44" i="18"/>
  <c r="O44" i="18" s="1"/>
  <c r="P44" i="18" s="1"/>
  <c r="Q44" i="18" s="1"/>
  <c r="N60" i="18"/>
  <c r="O60" i="18" s="1"/>
  <c r="P60" i="18" s="1"/>
  <c r="Q60" i="18" s="1"/>
  <c r="D7" i="15"/>
  <c r="E7" i="15" s="1"/>
  <c r="F7" i="15" s="1"/>
  <c r="G7" i="15" s="1"/>
  <c r="D61" i="15"/>
  <c r="E61" i="15" s="1"/>
  <c r="F61" i="15" s="1"/>
  <c r="G61" i="15" s="1"/>
  <c r="D51" i="15"/>
  <c r="E51" i="15" s="1"/>
  <c r="F51" i="15" s="1"/>
  <c r="G51" i="15" s="1"/>
  <c r="D30" i="15"/>
  <c r="E30" i="15" s="1"/>
  <c r="F30" i="15" s="1"/>
  <c r="G30" i="15" s="1"/>
  <c r="D49" i="15"/>
  <c r="E49" i="15" s="1"/>
  <c r="F49" i="15" s="1"/>
  <c r="G49" i="15" s="1"/>
  <c r="S26" i="15"/>
  <c r="T26" i="15" s="1"/>
  <c r="U26" i="15" s="1"/>
  <c r="V26" i="15" s="1"/>
  <c r="S32" i="15"/>
  <c r="T32" i="15" s="1"/>
  <c r="U32" i="15" s="1"/>
  <c r="V32" i="15" s="1"/>
  <c r="S14" i="15"/>
  <c r="T14" i="15" s="1"/>
  <c r="U14" i="15" s="1"/>
  <c r="V14" i="15" s="1"/>
  <c r="S68" i="15"/>
  <c r="T68" i="15" s="1"/>
  <c r="U68" i="15" s="1"/>
  <c r="V68" i="15" s="1"/>
  <c r="N5" i="18"/>
  <c r="O5" i="18" s="1"/>
  <c r="P5" i="18" s="1"/>
  <c r="Q5" i="18" s="1"/>
  <c r="N21" i="18"/>
  <c r="O21" i="18" s="1"/>
  <c r="P21" i="18" s="1"/>
  <c r="Q21" i="18" s="1"/>
  <c r="N37" i="18"/>
  <c r="O37" i="18" s="1"/>
  <c r="P37" i="18" s="1"/>
  <c r="Q37" i="18" s="1"/>
  <c r="N53" i="18"/>
  <c r="O53" i="18" s="1"/>
  <c r="P53" i="18" s="1"/>
  <c r="Q53" i="18" s="1"/>
  <c r="N68" i="18"/>
  <c r="O68" i="18" s="1"/>
  <c r="P68" i="18" s="1"/>
  <c r="Q68" i="18" s="1"/>
  <c r="D26" i="15"/>
  <c r="E26" i="15" s="1"/>
  <c r="F26" i="15" s="1"/>
  <c r="G26" i="15" s="1"/>
  <c r="D39" i="15"/>
  <c r="E39" i="15" s="1"/>
  <c r="F39" i="15" s="1"/>
  <c r="G39" i="15" s="1"/>
  <c r="D17" i="15"/>
  <c r="E17" i="15" s="1"/>
  <c r="F17" i="15" s="1"/>
  <c r="G17" i="15" s="1"/>
  <c r="D31" i="15"/>
  <c r="E31" i="15" s="1"/>
  <c r="F31" i="15" s="1"/>
  <c r="G31" i="15" s="1"/>
  <c r="S9" i="15"/>
  <c r="T9" i="15" s="1"/>
  <c r="U9" i="15" s="1"/>
  <c r="V9" i="15" s="1"/>
  <c r="S61" i="15"/>
  <c r="T61" i="15" s="1"/>
  <c r="U61" i="15" s="1"/>
  <c r="V61" i="15" s="1"/>
  <c r="S60" i="15"/>
  <c r="T60" i="15" s="1"/>
  <c r="U60" i="15" s="1"/>
  <c r="V60" i="15" s="1"/>
  <c r="S33" i="15"/>
  <c r="T33" i="15" s="1"/>
  <c r="U33" i="15" s="1"/>
  <c r="V33" i="15" s="1"/>
  <c r="S38" i="15"/>
  <c r="T38" i="15" s="1"/>
  <c r="U38" i="15" s="1"/>
  <c r="V38" i="15" s="1"/>
  <c r="N14" i="18"/>
  <c r="O14" i="18" s="1"/>
  <c r="P14" i="18" s="1"/>
  <c r="Q14" i="18" s="1"/>
  <c r="N30" i="18"/>
  <c r="O30" i="18" s="1"/>
  <c r="P30" i="18" s="1"/>
  <c r="Q30" i="18" s="1"/>
  <c r="N46" i="18"/>
  <c r="O46" i="18" s="1"/>
  <c r="P46" i="18" s="1"/>
  <c r="Q46" i="18" s="1"/>
  <c r="N61" i="18"/>
  <c r="O61" i="18" s="1"/>
  <c r="P61" i="18" s="1"/>
  <c r="Q61" i="18" s="1"/>
  <c r="D11" i="15"/>
  <c r="E11" i="15" s="1"/>
  <c r="F11" i="15" s="1"/>
  <c r="G11" i="15" s="1"/>
  <c r="D66" i="15"/>
  <c r="E66" i="15" s="1"/>
  <c r="F66" i="15" s="1"/>
  <c r="G66" i="15" s="1"/>
  <c r="D4" i="15"/>
  <c r="E4" i="15" s="1"/>
  <c r="F4" i="15" s="1"/>
  <c r="G4" i="15" s="1"/>
  <c r="D50" i="15"/>
  <c r="E50" i="15" s="1"/>
  <c r="F50" i="15" s="1"/>
  <c r="G50" i="15" s="1"/>
  <c r="D57" i="15"/>
  <c r="E57" i="15" s="1"/>
  <c r="F57" i="15" s="1"/>
  <c r="G57" i="15" s="1"/>
  <c r="S36" i="15"/>
  <c r="T36" i="15" s="1"/>
  <c r="U36" i="15" s="1"/>
  <c r="V36" i="15" s="1"/>
  <c r="S40" i="15"/>
  <c r="T40" i="15" s="1"/>
  <c r="U40" i="15" s="1"/>
  <c r="V40" i="15" s="1"/>
  <c r="S17" i="15"/>
  <c r="T17" i="15" s="1"/>
  <c r="U17" i="15" s="1"/>
  <c r="V17" i="15" s="1"/>
  <c r="S72" i="15"/>
  <c r="T72" i="15" s="1"/>
  <c r="U72" i="15" s="1"/>
  <c r="V72" i="15" s="1"/>
  <c r="N7" i="18"/>
  <c r="O7" i="18" s="1"/>
  <c r="P7" i="18" s="1"/>
  <c r="Q7" i="18" s="1"/>
  <c r="N23" i="18"/>
  <c r="O23" i="18" s="1"/>
  <c r="P23" i="18" s="1"/>
  <c r="Q23" i="18" s="1"/>
  <c r="N39" i="18"/>
  <c r="O39" i="18" s="1"/>
  <c r="P39" i="18" s="1"/>
  <c r="Q39" i="18" s="1"/>
  <c r="N55" i="18"/>
  <c r="O55" i="18" s="1"/>
  <c r="P55" i="18" s="1"/>
  <c r="Q55" i="18" s="1"/>
  <c r="N70" i="18"/>
  <c r="O70" i="18" s="1"/>
  <c r="P70" i="18" s="1"/>
  <c r="Q70" i="18" s="1"/>
  <c r="D32" i="15"/>
  <c r="E32" i="15" s="1"/>
  <c r="F32" i="15" s="1"/>
  <c r="G32" i="15" s="1"/>
  <c r="D41" i="15"/>
  <c r="E41" i="15" s="1"/>
  <c r="F41" i="15" s="1"/>
  <c r="G41" i="15" s="1"/>
  <c r="D22" i="15"/>
  <c r="E22" i="15" s="1"/>
  <c r="F22" i="15" s="1"/>
  <c r="G22" i="15" s="1"/>
  <c r="D37" i="15"/>
  <c r="E37" i="15" s="1"/>
  <c r="F37" i="15" s="1"/>
  <c r="G37" i="15" s="1"/>
  <c r="N7" i="12"/>
  <c r="O7" i="12" s="1"/>
  <c r="P7" i="12" s="1"/>
  <c r="Q7" i="12" s="1"/>
  <c r="N23" i="12"/>
  <c r="O23" i="12" s="1"/>
  <c r="P23" i="12" s="1"/>
  <c r="Q23" i="12" s="1"/>
  <c r="N39" i="12"/>
  <c r="O39" i="12" s="1"/>
  <c r="P39" i="12" s="1"/>
  <c r="Q39" i="12" s="1"/>
  <c r="N55" i="12"/>
  <c r="O55" i="12" s="1"/>
  <c r="P55" i="12" s="1"/>
  <c r="Q55" i="12" s="1"/>
  <c r="N71" i="12"/>
  <c r="O71" i="12" s="1"/>
  <c r="P71" i="12" s="1"/>
  <c r="Q71" i="12" s="1"/>
  <c r="S61" i="19"/>
  <c r="T61" i="19" s="1"/>
  <c r="U61" i="19" s="1"/>
  <c r="V61" i="19" s="1"/>
  <c r="S30" i="19"/>
  <c r="T30" i="19" s="1"/>
  <c r="U30" i="19" s="1"/>
  <c r="V30" i="19" s="1"/>
  <c r="S55" i="19"/>
  <c r="T55" i="19" s="1"/>
  <c r="U55" i="19" s="1"/>
  <c r="V55" i="19" s="1"/>
  <c r="S25" i="19"/>
  <c r="T25" i="19" s="1"/>
  <c r="U25" i="19" s="1"/>
  <c r="V25" i="19" s="1"/>
  <c r="S68" i="19"/>
  <c r="T68" i="19" s="1"/>
  <c r="U68" i="19" s="1"/>
  <c r="V68" i="19" s="1"/>
  <c r="AC13" i="6"/>
  <c r="AD13" i="6" s="1"/>
  <c r="AE13" i="6" s="1"/>
  <c r="AF13" i="6" s="1"/>
  <c r="AC29" i="6"/>
  <c r="AD29" i="6" s="1"/>
  <c r="AE29" i="6" s="1"/>
  <c r="AF29" i="6" s="1"/>
  <c r="AC47" i="6"/>
  <c r="AD47" i="6" s="1"/>
  <c r="AE47" i="6" s="1"/>
  <c r="AF47" i="6" s="1"/>
  <c r="AC69" i="6"/>
  <c r="AD69" i="6" s="1"/>
  <c r="AE69" i="6" s="1"/>
  <c r="AF69" i="6" s="1"/>
  <c r="N12" i="12"/>
  <c r="O12" i="12" s="1"/>
  <c r="P12" i="12" s="1"/>
  <c r="Q12" i="12" s="1"/>
  <c r="N28" i="12"/>
  <c r="O28" i="12" s="1"/>
  <c r="P28" i="12" s="1"/>
  <c r="Q28" i="12" s="1"/>
  <c r="N44" i="12"/>
  <c r="O44" i="12" s="1"/>
  <c r="P44" i="12" s="1"/>
  <c r="Q44" i="12" s="1"/>
  <c r="N60" i="12"/>
  <c r="O60" i="12" s="1"/>
  <c r="P60" i="12" s="1"/>
  <c r="Q60" i="12" s="1"/>
  <c r="S8" i="19"/>
  <c r="T8" i="19" s="1"/>
  <c r="U8" i="19" s="1"/>
  <c r="V8" i="19" s="1"/>
  <c r="S40" i="19"/>
  <c r="T40" i="19" s="1"/>
  <c r="U40" i="19" s="1"/>
  <c r="V40" i="19" s="1"/>
  <c r="S3" i="19"/>
  <c r="T3" i="19" s="1"/>
  <c r="U3" i="19" s="1"/>
  <c r="V3" i="19" s="1"/>
  <c r="S35" i="19"/>
  <c r="T35" i="19" s="1"/>
  <c r="U35" i="19" s="1"/>
  <c r="V35" i="19" s="1"/>
  <c r="AC7" i="6"/>
  <c r="AD7" i="6" s="1"/>
  <c r="AE7" i="6" s="1"/>
  <c r="AF7" i="6" s="1"/>
  <c r="AC3" i="6"/>
  <c r="AD3" i="6" s="1"/>
  <c r="AE3" i="6" s="1"/>
  <c r="AF3" i="6" s="1"/>
  <c r="AC36" i="6"/>
  <c r="AD36" i="6" s="1"/>
  <c r="AE36" i="6" s="1"/>
  <c r="AF36" i="6" s="1"/>
  <c r="AC52" i="6"/>
  <c r="AD52" i="6" s="1"/>
  <c r="AE52" i="6" s="1"/>
  <c r="AF52" i="6" s="1"/>
  <c r="AC60" i="6"/>
  <c r="AD60" i="6" s="1"/>
  <c r="AE60" i="6" s="1"/>
  <c r="AF60" i="6" s="1"/>
  <c r="N9" i="12"/>
  <c r="O9" i="12" s="1"/>
  <c r="P9" i="12" s="1"/>
  <c r="Q9" i="12" s="1"/>
  <c r="N25" i="12"/>
  <c r="O25" i="12" s="1"/>
  <c r="P25" i="12" s="1"/>
  <c r="Q25" i="12" s="1"/>
  <c r="N41" i="12"/>
  <c r="O41" i="12" s="1"/>
  <c r="P41" i="12" s="1"/>
  <c r="Q41" i="12" s="1"/>
  <c r="N57" i="12"/>
  <c r="O57" i="12" s="1"/>
  <c r="P57" i="12" s="1"/>
  <c r="Q57" i="12" s="1"/>
  <c r="N73" i="12"/>
  <c r="O73" i="12" s="1"/>
  <c r="P73" i="12" s="1"/>
  <c r="Q73" i="12" s="1"/>
  <c r="S69" i="19"/>
  <c r="T69" i="19" s="1"/>
  <c r="U69" i="19" s="1"/>
  <c r="V69" i="19" s="1"/>
  <c r="S34" i="19"/>
  <c r="T34" i="19" s="1"/>
  <c r="U34" i="19" s="1"/>
  <c r="V34" i="19" s="1"/>
  <c r="S63" i="19"/>
  <c r="T63" i="19" s="1"/>
  <c r="U63" i="19" s="1"/>
  <c r="V63" i="19" s="1"/>
  <c r="S29" i="19"/>
  <c r="T29" i="19" s="1"/>
  <c r="U29" i="19" s="1"/>
  <c r="V29" i="19" s="1"/>
  <c r="S74" i="19"/>
  <c r="T74" i="19" s="1"/>
  <c r="U74" i="19" s="1"/>
  <c r="V74" i="19" s="1"/>
  <c r="AC17" i="6"/>
  <c r="AD17" i="6" s="1"/>
  <c r="AE17" i="6" s="1"/>
  <c r="AF17" i="6" s="1"/>
  <c r="AC33" i="6"/>
  <c r="AD33" i="6" s="1"/>
  <c r="AE33" i="6" s="1"/>
  <c r="AF33" i="6" s="1"/>
  <c r="AC49" i="6"/>
  <c r="AD49" i="6" s="1"/>
  <c r="AE49" i="6" s="1"/>
  <c r="AF49" i="6" s="1"/>
  <c r="AC73" i="6"/>
  <c r="AD73" i="6" s="1"/>
  <c r="AE73" i="6" s="1"/>
  <c r="AF73" i="6" s="1"/>
  <c r="N10" i="12"/>
  <c r="O10" i="12" s="1"/>
  <c r="P10" i="12" s="1"/>
  <c r="Q10" i="12" s="1"/>
  <c r="N26" i="12"/>
  <c r="O26" i="12" s="1"/>
  <c r="P26" i="12" s="1"/>
  <c r="Q26" i="12" s="1"/>
  <c r="N42" i="12"/>
  <c r="O42" i="12" s="1"/>
  <c r="P42" i="12" s="1"/>
  <c r="Q42" i="12" s="1"/>
  <c r="N58" i="12"/>
  <c r="O58" i="12" s="1"/>
  <c r="P58" i="12" s="1"/>
  <c r="Q58" i="12" s="1"/>
  <c r="N74" i="12"/>
  <c r="O74" i="12" s="1"/>
  <c r="P74" i="12" s="1"/>
  <c r="Q74" i="12" s="1"/>
  <c r="S4" i="19"/>
  <c r="T4" i="19" s="1"/>
  <c r="U4" i="19" s="1"/>
  <c r="V4" i="19" s="1"/>
  <c r="S36" i="19"/>
  <c r="T36" i="19" s="1"/>
  <c r="U36" i="19" s="1"/>
  <c r="V36" i="19" s="1"/>
  <c r="S67" i="19"/>
  <c r="T67" i="19" s="1"/>
  <c r="U67" i="19" s="1"/>
  <c r="V67" i="19" s="1"/>
  <c r="S31" i="19"/>
  <c r="T31" i="19" s="1"/>
  <c r="U31" i="19" s="1"/>
  <c r="V31" i="19" s="1"/>
  <c r="S73" i="19"/>
  <c r="T73" i="19" s="1"/>
  <c r="U73" i="19" s="1"/>
  <c r="V73" i="19" s="1"/>
  <c r="AC19" i="6"/>
  <c r="AD19" i="6" s="1"/>
  <c r="AE19" i="6" s="1"/>
  <c r="AF19" i="6" s="1"/>
  <c r="AC34" i="6"/>
  <c r="AD34" i="6" s="1"/>
  <c r="AE34" i="6" s="1"/>
  <c r="AF34" i="6" s="1"/>
  <c r="AC50" i="6"/>
  <c r="AD50" i="6" s="1"/>
  <c r="AE50" i="6" s="1"/>
  <c r="AF50" i="6" s="1"/>
  <c r="AC74" i="6"/>
  <c r="AD74" i="6" s="1"/>
  <c r="AE74" i="6" s="1"/>
  <c r="AF74" i="6" s="1"/>
  <c r="N63" i="6"/>
  <c r="O63" i="6" s="1"/>
  <c r="P63" i="6" s="1"/>
  <c r="Q63" i="6" s="1"/>
  <c r="AH8" i="6"/>
  <c r="AI8" i="6" s="1"/>
  <c r="AJ8" i="6" s="1"/>
  <c r="AK8" i="6" s="1"/>
  <c r="AH24" i="6"/>
  <c r="AI24" i="6" s="1"/>
  <c r="AJ24" i="6" s="1"/>
  <c r="AK24" i="6" s="1"/>
  <c r="AH37" i="6"/>
  <c r="AI37" i="6" s="1"/>
  <c r="AJ37" i="6" s="1"/>
  <c r="AK37" i="6" s="1"/>
  <c r="AH5" i="6"/>
  <c r="AI5" i="6" s="1"/>
  <c r="AJ5" i="6" s="1"/>
  <c r="AK5" i="6" s="1"/>
  <c r="AH21" i="6"/>
  <c r="AI21" i="6" s="1"/>
  <c r="AJ21" i="6" s="1"/>
  <c r="AK21" i="6" s="1"/>
  <c r="AH34" i="6"/>
  <c r="AI34" i="6" s="1"/>
  <c r="AJ34" i="6" s="1"/>
  <c r="AK34" i="6" s="1"/>
  <c r="AH50" i="6"/>
  <c r="AI50" i="6" s="1"/>
  <c r="AJ50" i="6" s="1"/>
  <c r="AK50" i="6" s="1"/>
  <c r="N43" i="6"/>
  <c r="O43" i="6" s="1"/>
  <c r="P43" i="6" s="1"/>
  <c r="Q43" i="6" s="1"/>
  <c r="N59" i="6"/>
  <c r="O59" i="6" s="1"/>
  <c r="P59" i="6" s="1"/>
  <c r="Q59" i="6" s="1"/>
  <c r="AH6" i="6"/>
  <c r="AI6" i="6" s="1"/>
  <c r="AJ6" i="6" s="1"/>
  <c r="AK6" i="6" s="1"/>
  <c r="AH22" i="6"/>
  <c r="AI22" i="6" s="1"/>
  <c r="AJ22" i="6" s="1"/>
  <c r="AK22" i="6" s="1"/>
  <c r="AH35" i="6"/>
  <c r="AI35" i="6" s="1"/>
  <c r="AJ35" i="6" s="1"/>
  <c r="AK35" i="6" s="1"/>
  <c r="AH51" i="6"/>
  <c r="AI51" i="6" s="1"/>
  <c r="AJ51" i="6" s="1"/>
  <c r="AK51" i="6" s="1"/>
  <c r="AH16" i="18"/>
  <c r="AI16" i="18" s="1"/>
  <c r="AJ16" i="18" s="1"/>
  <c r="AK16" i="18" s="1"/>
  <c r="AH32" i="18"/>
  <c r="AI32" i="18" s="1"/>
  <c r="AJ32" i="18" s="1"/>
  <c r="AK32" i="18" s="1"/>
  <c r="AH48" i="18"/>
  <c r="AI48" i="18" s="1"/>
  <c r="AJ48" i="18" s="1"/>
  <c r="AK48" i="18" s="1"/>
  <c r="AH62" i="18"/>
  <c r="AI62" i="18" s="1"/>
  <c r="AJ62" i="18" s="1"/>
  <c r="AK62" i="18" s="1"/>
  <c r="I15" i="6"/>
  <c r="J15" i="6" s="1"/>
  <c r="K15" i="6" s="1"/>
  <c r="L15" i="6" s="1"/>
  <c r="I25" i="6"/>
  <c r="J25" i="6" s="1"/>
  <c r="K25" i="6" s="1"/>
  <c r="L25" i="6" s="1"/>
  <c r="AH13" i="18"/>
  <c r="AI13" i="18" s="1"/>
  <c r="AJ13" i="18" s="1"/>
  <c r="AK13" i="18" s="1"/>
  <c r="AH29" i="18"/>
  <c r="AI29" i="18" s="1"/>
  <c r="AJ29" i="18" s="1"/>
  <c r="AK29" i="18" s="1"/>
  <c r="AH45" i="18"/>
  <c r="AI45" i="18" s="1"/>
  <c r="AJ45" i="18" s="1"/>
  <c r="AK45" i="18" s="1"/>
  <c r="AH74" i="18"/>
  <c r="AI74" i="18" s="1"/>
  <c r="AJ74" i="18" s="1"/>
  <c r="AK74" i="18" s="1"/>
  <c r="I8" i="6"/>
  <c r="J8" i="6" s="1"/>
  <c r="K8" i="6" s="1"/>
  <c r="L8" i="6" s="1"/>
  <c r="I3" i="6"/>
  <c r="J3" i="6" s="1"/>
  <c r="K3" i="6" s="1"/>
  <c r="L3" i="6" s="1"/>
  <c r="AH6" i="18"/>
  <c r="AI6" i="18" s="1"/>
  <c r="AJ6" i="18" s="1"/>
  <c r="AK6" i="18" s="1"/>
  <c r="AH22" i="18"/>
  <c r="AI22" i="18" s="1"/>
  <c r="AJ22" i="18" s="1"/>
  <c r="AK22" i="18" s="1"/>
  <c r="AH38" i="18"/>
  <c r="AI38" i="18" s="1"/>
  <c r="AJ38" i="18" s="1"/>
  <c r="AK38" i="18" s="1"/>
  <c r="AH54" i="18"/>
  <c r="AI54" i="18" s="1"/>
  <c r="AJ54" i="18" s="1"/>
  <c r="AK54" i="18" s="1"/>
  <c r="AH68" i="18"/>
  <c r="AI68" i="18" s="1"/>
  <c r="AJ68" i="18" s="1"/>
  <c r="AK68" i="18" s="1"/>
  <c r="I10" i="6"/>
  <c r="J10" i="6" s="1"/>
  <c r="K10" i="6" s="1"/>
  <c r="L10" i="6" s="1"/>
  <c r="I28" i="6"/>
  <c r="J28" i="6" s="1"/>
  <c r="K28" i="6" s="1"/>
  <c r="L28" i="6" s="1"/>
  <c r="AH15" i="18"/>
  <c r="AI15" i="18" s="1"/>
  <c r="AJ15" i="18" s="1"/>
  <c r="AK15" i="18" s="1"/>
  <c r="AH31" i="18"/>
  <c r="AI31" i="18" s="1"/>
  <c r="AJ31" i="18" s="1"/>
  <c r="AK31" i="18" s="1"/>
  <c r="AH47" i="18"/>
  <c r="AI47" i="18" s="1"/>
  <c r="AJ47" i="18" s="1"/>
  <c r="AK47" i="18" s="1"/>
  <c r="AH61" i="18"/>
  <c r="AI61" i="18" s="1"/>
  <c r="AJ61" i="18" s="1"/>
  <c r="AK61" i="18" s="1"/>
  <c r="I13" i="6"/>
  <c r="J13" i="6" s="1"/>
  <c r="K13" i="6" s="1"/>
  <c r="L13" i="6" s="1"/>
  <c r="I9" i="6"/>
  <c r="J9" i="6" s="1"/>
  <c r="K9" i="6" s="1"/>
  <c r="L9" i="6" s="1"/>
  <c r="I43" i="6"/>
  <c r="J43" i="6" s="1"/>
  <c r="K43" i="6" s="1"/>
  <c r="L43" i="6" s="1"/>
  <c r="I60" i="6"/>
  <c r="J60" i="6" s="1"/>
  <c r="K60" i="6" s="1"/>
  <c r="L60" i="6" s="1"/>
  <c r="I40" i="6"/>
  <c r="J40" i="6" s="1"/>
  <c r="K40" i="6" s="1"/>
  <c r="L40" i="6" s="1"/>
  <c r="I56" i="6"/>
  <c r="J56" i="6" s="1"/>
  <c r="K56" i="6" s="1"/>
  <c r="L56" i="6" s="1"/>
  <c r="I69" i="6"/>
  <c r="J69" i="6" s="1"/>
  <c r="K69" i="6" s="1"/>
  <c r="L69" i="6" s="1"/>
  <c r="I37" i="6"/>
  <c r="J37" i="6" s="1"/>
  <c r="K37" i="6" s="1"/>
  <c r="L37" i="6" s="1"/>
  <c r="I53" i="6"/>
  <c r="J53" i="6" s="1"/>
  <c r="K53" i="6" s="1"/>
  <c r="L53" i="6" s="1"/>
  <c r="I63" i="6"/>
  <c r="J63" i="6" s="1"/>
  <c r="K63" i="6" s="1"/>
  <c r="L63" i="6" s="1"/>
  <c r="I26" i="6"/>
  <c r="J26" i="6" s="1"/>
  <c r="K26" i="6" s="1"/>
  <c r="L26" i="6" s="1"/>
  <c r="I46" i="6"/>
  <c r="J46" i="6" s="1"/>
  <c r="K46" i="6" s="1"/>
  <c r="L46" i="6" s="1"/>
  <c r="I66" i="6"/>
  <c r="J66" i="6" s="1"/>
  <c r="K66" i="6" s="1"/>
  <c r="L66" i="6" s="1"/>
  <c r="AC11" i="18"/>
  <c r="AD11" i="18" s="1"/>
  <c r="AE11" i="18" s="1"/>
  <c r="AF11" i="18" s="1"/>
  <c r="AC27" i="18"/>
  <c r="AD27" i="18" s="1"/>
  <c r="AE27" i="18" s="1"/>
  <c r="AF27" i="18" s="1"/>
  <c r="AC43" i="18"/>
  <c r="AD43" i="18" s="1"/>
  <c r="AE43" i="18" s="1"/>
  <c r="AF43" i="18" s="1"/>
  <c r="AC59" i="18"/>
  <c r="AD59" i="18" s="1"/>
  <c r="AE59" i="18" s="1"/>
  <c r="AF59" i="18" s="1"/>
  <c r="AH20" i="19"/>
  <c r="AI20" i="19" s="1"/>
  <c r="AJ20" i="19" s="1"/>
  <c r="AK20" i="19" s="1"/>
  <c r="AH11" i="19"/>
  <c r="AI11" i="19" s="1"/>
  <c r="AJ11" i="19" s="1"/>
  <c r="AK11" i="19" s="1"/>
  <c r="AH43" i="19"/>
  <c r="AI43" i="19" s="1"/>
  <c r="AJ43" i="19" s="1"/>
  <c r="AK43" i="19" s="1"/>
  <c r="AH59" i="19"/>
  <c r="AI59" i="19" s="1"/>
  <c r="AJ59" i="19" s="1"/>
  <c r="AK59" i="19" s="1"/>
  <c r="AC8" i="18"/>
  <c r="AD8" i="18" s="1"/>
  <c r="AE8" i="18" s="1"/>
  <c r="AF8" i="18" s="1"/>
  <c r="AC24" i="18"/>
  <c r="AD24" i="18" s="1"/>
  <c r="AE24" i="18" s="1"/>
  <c r="AF24" i="18" s="1"/>
  <c r="AC40" i="18"/>
  <c r="AD40" i="18" s="1"/>
  <c r="AE40" i="18" s="1"/>
  <c r="AF40" i="18" s="1"/>
  <c r="AC56" i="18"/>
  <c r="AD56" i="18" s="1"/>
  <c r="AE56" i="18" s="1"/>
  <c r="AF56" i="18" s="1"/>
  <c r="AC72" i="18"/>
  <c r="AD72" i="18" s="1"/>
  <c r="AE72" i="18" s="1"/>
  <c r="AF72" i="18" s="1"/>
  <c r="AH14" i="19"/>
  <c r="AI14" i="19" s="1"/>
  <c r="AJ14" i="19" s="1"/>
  <c r="AK14" i="19" s="1"/>
  <c r="AH5" i="19"/>
  <c r="AI5" i="19" s="1"/>
  <c r="AJ5" i="19" s="1"/>
  <c r="AK5" i="19" s="1"/>
  <c r="AH37" i="19"/>
  <c r="AI37" i="19" s="1"/>
  <c r="AJ37" i="19" s="1"/>
  <c r="AK37" i="19" s="1"/>
  <c r="AH56" i="19"/>
  <c r="AI56" i="19" s="1"/>
  <c r="AJ56" i="19" s="1"/>
  <c r="AK56" i="19" s="1"/>
  <c r="AH72" i="19"/>
  <c r="AI72" i="19" s="1"/>
  <c r="AJ72" i="19" s="1"/>
  <c r="AK72" i="19" s="1"/>
  <c r="AC9" i="18"/>
  <c r="AD9" i="18" s="1"/>
  <c r="AE9" i="18" s="1"/>
  <c r="AF9" i="18" s="1"/>
  <c r="AC25" i="18"/>
  <c r="AD25" i="18" s="1"/>
  <c r="AE25" i="18" s="1"/>
  <c r="AF25" i="18" s="1"/>
  <c r="AC41" i="18"/>
  <c r="AD41" i="18" s="1"/>
  <c r="AE41" i="18" s="1"/>
  <c r="AF41" i="18" s="1"/>
  <c r="AC57" i="18"/>
  <c r="AD57" i="18" s="1"/>
  <c r="AE57" i="18" s="1"/>
  <c r="AF57" i="18" s="1"/>
  <c r="AC73" i="18"/>
  <c r="AD73" i="18" s="1"/>
  <c r="AE73" i="18" s="1"/>
  <c r="AF73" i="18" s="1"/>
  <c r="AH16" i="19"/>
  <c r="AI16" i="19" s="1"/>
  <c r="AJ16" i="19" s="1"/>
  <c r="AK16" i="19" s="1"/>
  <c r="AH7" i="19"/>
  <c r="AI7" i="19" s="1"/>
  <c r="AJ7" i="19" s="1"/>
  <c r="AK7" i="19" s="1"/>
  <c r="AH39" i="19"/>
  <c r="AI39" i="19" s="1"/>
  <c r="AJ39" i="19" s="1"/>
  <c r="AK39" i="19" s="1"/>
  <c r="AH57" i="19"/>
  <c r="AI57" i="19" s="1"/>
  <c r="AJ57" i="19" s="1"/>
  <c r="AK57" i="19" s="1"/>
  <c r="AH73" i="19"/>
  <c r="AI73" i="19" s="1"/>
  <c r="AJ73" i="19" s="1"/>
  <c r="AK73" i="19" s="1"/>
  <c r="AC10" i="18"/>
  <c r="AD10" i="18" s="1"/>
  <c r="AE10" i="18" s="1"/>
  <c r="AF10" i="18" s="1"/>
  <c r="AC26" i="18"/>
  <c r="AD26" i="18" s="1"/>
  <c r="AE26" i="18" s="1"/>
  <c r="AF26" i="18" s="1"/>
  <c r="AC42" i="18"/>
  <c r="AD42" i="18" s="1"/>
  <c r="AE42" i="18" s="1"/>
  <c r="AF42" i="18" s="1"/>
  <c r="AC58" i="18"/>
  <c r="AD58" i="18" s="1"/>
  <c r="AE58" i="18" s="1"/>
  <c r="AF58" i="18" s="1"/>
  <c r="AC74" i="18"/>
  <c r="AD74" i="18" s="1"/>
  <c r="AE74" i="18" s="1"/>
  <c r="AF74" i="18" s="1"/>
  <c r="AH18" i="19"/>
  <c r="AI18" i="19" s="1"/>
  <c r="AJ18" i="19" s="1"/>
  <c r="AK18" i="19" s="1"/>
  <c r="AH9" i="19"/>
  <c r="AI9" i="19" s="1"/>
  <c r="AJ9" i="19" s="1"/>
  <c r="AK9" i="19" s="1"/>
  <c r="AH41" i="19"/>
  <c r="AI41" i="19" s="1"/>
  <c r="AJ41" i="19" s="1"/>
  <c r="AK41" i="19" s="1"/>
  <c r="AH58" i="19"/>
  <c r="AI58" i="19" s="1"/>
  <c r="AJ58" i="19" s="1"/>
  <c r="AK58" i="19" s="1"/>
  <c r="AH74" i="19"/>
  <c r="AI74" i="19" s="1"/>
  <c r="AJ74" i="19" s="1"/>
  <c r="AK74" i="19" s="1"/>
  <c r="I3" i="11"/>
  <c r="J3" i="11" s="1"/>
  <c r="K3" i="11" s="1"/>
  <c r="L3" i="11" s="1"/>
  <c r="I14" i="11"/>
  <c r="J14" i="11" s="1"/>
  <c r="K14" i="11" s="1"/>
  <c r="L14" i="11" s="1"/>
  <c r="I42" i="11"/>
  <c r="J42" i="11" s="1"/>
  <c r="K42" i="11" s="1"/>
  <c r="L42" i="11" s="1"/>
  <c r="I70" i="11"/>
  <c r="J70" i="11" s="1"/>
  <c r="K70" i="11" s="1"/>
  <c r="L70" i="11" s="1"/>
  <c r="I69" i="11"/>
  <c r="J69" i="11" s="1"/>
  <c r="K69" i="11" s="1"/>
  <c r="L69" i="11" s="1"/>
  <c r="AC7" i="11"/>
  <c r="AD7" i="11" s="1"/>
  <c r="AE7" i="11" s="1"/>
  <c r="AF7" i="11" s="1"/>
  <c r="AC48" i="11"/>
  <c r="AD48" i="11" s="1"/>
  <c r="AE48" i="11" s="1"/>
  <c r="AF48" i="11" s="1"/>
  <c r="AC50" i="11"/>
  <c r="AD50" i="11" s="1"/>
  <c r="AE50" i="11" s="1"/>
  <c r="AF50" i="11" s="1"/>
  <c r="AC68" i="11"/>
  <c r="AD68" i="11" s="1"/>
  <c r="AE68" i="11" s="1"/>
  <c r="AF68" i="11" s="1"/>
  <c r="AH9" i="12"/>
  <c r="AI9" i="12" s="1"/>
  <c r="AJ9" i="12" s="1"/>
  <c r="AK9" i="12" s="1"/>
  <c r="AH25" i="12"/>
  <c r="AI25" i="12" s="1"/>
  <c r="AJ25" i="12" s="1"/>
  <c r="AK25" i="12" s="1"/>
  <c r="AH41" i="12"/>
  <c r="AI41" i="12" s="1"/>
  <c r="AJ41" i="12" s="1"/>
  <c r="AK41" i="12" s="1"/>
  <c r="AH57" i="12"/>
  <c r="AI57" i="12" s="1"/>
  <c r="AJ57" i="12" s="1"/>
  <c r="AK57" i="12" s="1"/>
  <c r="AH73" i="12"/>
  <c r="AI73" i="12" s="1"/>
  <c r="AJ73" i="12" s="1"/>
  <c r="AK73" i="12" s="1"/>
  <c r="S16" i="13"/>
  <c r="T16" i="13" s="1"/>
  <c r="U16" i="13" s="1"/>
  <c r="V16" i="13" s="1"/>
  <c r="S32" i="13"/>
  <c r="T32" i="13" s="1"/>
  <c r="U32" i="13" s="1"/>
  <c r="V32" i="13" s="1"/>
  <c r="S48" i="13"/>
  <c r="T48" i="13" s="1"/>
  <c r="U48" i="13" s="1"/>
  <c r="V48" i="13" s="1"/>
  <c r="S65" i="13"/>
  <c r="T65" i="13" s="1"/>
  <c r="U65" i="13" s="1"/>
  <c r="V65" i="13" s="1"/>
  <c r="I6" i="11"/>
  <c r="J6" i="11" s="1"/>
  <c r="K6" i="11" s="1"/>
  <c r="L6" i="11" s="1"/>
  <c r="I29" i="11"/>
  <c r="J29" i="11" s="1"/>
  <c r="K29" i="11" s="1"/>
  <c r="L29" i="11" s="1"/>
  <c r="I39" i="11"/>
  <c r="J39" i="11" s="1"/>
  <c r="K39" i="11" s="1"/>
  <c r="L39" i="11" s="1"/>
  <c r="I67" i="11"/>
  <c r="J67" i="11" s="1"/>
  <c r="K67" i="11" s="1"/>
  <c r="L67" i="11" s="1"/>
  <c r="I59" i="11"/>
  <c r="J59" i="11" s="1"/>
  <c r="K59" i="11" s="1"/>
  <c r="L59" i="11" s="1"/>
  <c r="AC19" i="11"/>
  <c r="AD19" i="11" s="1"/>
  <c r="AE19" i="11" s="1"/>
  <c r="AF19" i="11" s="1"/>
  <c r="AC21" i="11"/>
  <c r="AD21" i="11" s="1"/>
  <c r="AE21" i="11" s="1"/>
  <c r="AF21" i="11" s="1"/>
  <c r="AC39" i="11"/>
  <c r="AD39" i="11" s="1"/>
  <c r="AE39" i="11" s="1"/>
  <c r="AF39" i="11" s="1"/>
  <c r="AC57" i="11"/>
  <c r="AD57" i="11" s="1"/>
  <c r="AE57" i="11" s="1"/>
  <c r="AF57" i="11" s="1"/>
  <c r="AH6" i="12"/>
  <c r="AI6" i="12" s="1"/>
  <c r="AJ6" i="12" s="1"/>
  <c r="AK6" i="12" s="1"/>
  <c r="AH22" i="12"/>
  <c r="AI22" i="12" s="1"/>
  <c r="AJ22" i="12" s="1"/>
  <c r="AK22" i="12" s="1"/>
  <c r="AH38" i="12"/>
  <c r="AI38" i="12" s="1"/>
  <c r="AJ38" i="12" s="1"/>
  <c r="AK38" i="12" s="1"/>
  <c r="AH54" i="12"/>
  <c r="AI54" i="12" s="1"/>
  <c r="AJ54" i="12" s="1"/>
  <c r="AK54" i="12" s="1"/>
  <c r="AH70" i="12"/>
  <c r="AI70" i="12" s="1"/>
  <c r="AJ70" i="12" s="1"/>
  <c r="AK70" i="12" s="1"/>
  <c r="S13" i="13"/>
  <c r="T13" i="13" s="1"/>
  <c r="U13" i="13" s="1"/>
  <c r="V13" i="13" s="1"/>
  <c r="S29" i="13"/>
  <c r="T29" i="13" s="1"/>
  <c r="U29" i="13" s="1"/>
  <c r="V29" i="13" s="1"/>
  <c r="S45" i="13"/>
  <c r="T45" i="13" s="1"/>
  <c r="U45" i="13" s="1"/>
  <c r="V45" i="13" s="1"/>
  <c r="S62" i="13"/>
  <c r="T62" i="13" s="1"/>
  <c r="U62" i="13" s="1"/>
  <c r="V62" i="13" s="1"/>
  <c r="I16" i="11"/>
  <c r="J16" i="11" s="1"/>
  <c r="K16" i="11" s="1"/>
  <c r="L16" i="11" s="1"/>
  <c r="I22" i="11"/>
  <c r="J22" i="11" s="1"/>
  <c r="K22" i="11" s="1"/>
  <c r="L22" i="11" s="1"/>
  <c r="I50" i="11"/>
  <c r="J50" i="11" s="1"/>
  <c r="K50" i="11" s="1"/>
  <c r="L50" i="11" s="1"/>
  <c r="I51" i="11"/>
  <c r="J51" i="11" s="1"/>
  <c r="K51" i="11" s="1"/>
  <c r="L51" i="11" s="1"/>
  <c r="AC4" i="11"/>
  <c r="AD4" i="11" s="1"/>
  <c r="AE4" i="11" s="1"/>
  <c r="AF4" i="11" s="1"/>
  <c r="AC31" i="11"/>
  <c r="AD31" i="11" s="1"/>
  <c r="AE31" i="11" s="1"/>
  <c r="AF31" i="11" s="1"/>
  <c r="AC16" i="11"/>
  <c r="AD16" i="11" s="1"/>
  <c r="AE16" i="11" s="1"/>
  <c r="AF16" i="11" s="1"/>
  <c r="AC43" i="11"/>
  <c r="AD43" i="11" s="1"/>
  <c r="AE43" i="11" s="1"/>
  <c r="AF43" i="11" s="1"/>
  <c r="AC66" i="11"/>
  <c r="AD66" i="11" s="1"/>
  <c r="AE66" i="11" s="1"/>
  <c r="AF66" i="11" s="1"/>
  <c r="AH11" i="12"/>
  <c r="AI11" i="12" s="1"/>
  <c r="AJ11" i="12" s="1"/>
  <c r="AK11" i="12" s="1"/>
  <c r="AH27" i="12"/>
  <c r="AI27" i="12" s="1"/>
  <c r="AJ27" i="12" s="1"/>
  <c r="AK27" i="12" s="1"/>
  <c r="AH43" i="12"/>
  <c r="AI43" i="12" s="1"/>
  <c r="AJ43" i="12" s="1"/>
  <c r="AK43" i="12" s="1"/>
  <c r="AH59" i="12"/>
  <c r="AI59" i="12" s="1"/>
  <c r="AJ59" i="12" s="1"/>
  <c r="AK59" i="12" s="1"/>
  <c r="S59" i="13"/>
  <c r="T59" i="13" s="1"/>
  <c r="U59" i="13" s="1"/>
  <c r="V59" i="13" s="1"/>
  <c r="S18" i="13"/>
  <c r="T18" i="13" s="1"/>
  <c r="U18" i="13" s="1"/>
  <c r="V18" i="13" s="1"/>
  <c r="S34" i="13"/>
  <c r="T34" i="13" s="1"/>
  <c r="U34" i="13" s="1"/>
  <c r="V34" i="13" s="1"/>
  <c r="S50" i="13"/>
  <c r="T50" i="13" s="1"/>
  <c r="U50" i="13" s="1"/>
  <c r="V50" i="13" s="1"/>
  <c r="S67" i="13"/>
  <c r="T67" i="13" s="1"/>
  <c r="U67" i="13" s="1"/>
  <c r="V67" i="13" s="1"/>
  <c r="I20" i="11"/>
  <c r="J20" i="11" s="1"/>
  <c r="K20" i="11" s="1"/>
  <c r="L20" i="11" s="1"/>
  <c r="I41" i="11"/>
  <c r="J41" i="11" s="1"/>
  <c r="K41" i="11" s="1"/>
  <c r="L41" i="11" s="1"/>
  <c r="I34" i="11"/>
  <c r="J34" i="11" s="1"/>
  <c r="K34" i="11" s="1"/>
  <c r="L34" i="11" s="1"/>
  <c r="I61" i="11"/>
  <c r="J61" i="11" s="1"/>
  <c r="K61" i="11" s="1"/>
  <c r="L61" i="11" s="1"/>
  <c r="I66" i="11"/>
  <c r="J66" i="11" s="1"/>
  <c r="K66" i="11" s="1"/>
  <c r="L66" i="11" s="1"/>
  <c r="AC3" i="11"/>
  <c r="AD3" i="11" s="1"/>
  <c r="AE3" i="11" s="1"/>
  <c r="AF3" i="11" s="1"/>
  <c r="AC29" i="11"/>
  <c r="AD29" i="11" s="1"/>
  <c r="AE29" i="11" s="1"/>
  <c r="AF29" i="11" s="1"/>
  <c r="AC46" i="11"/>
  <c r="AD46" i="11" s="1"/>
  <c r="AE46" i="11" s="1"/>
  <c r="AF46" i="11" s="1"/>
  <c r="AC60" i="11"/>
  <c r="AD60" i="11" s="1"/>
  <c r="AE60" i="11" s="1"/>
  <c r="AF60" i="11" s="1"/>
  <c r="AH8" i="12"/>
  <c r="AI8" i="12" s="1"/>
  <c r="AJ8" i="12" s="1"/>
  <c r="AK8" i="12" s="1"/>
  <c r="AH24" i="12"/>
  <c r="AI24" i="12" s="1"/>
  <c r="AJ24" i="12" s="1"/>
  <c r="AK24" i="12" s="1"/>
  <c r="AH40" i="12"/>
  <c r="AI40" i="12" s="1"/>
  <c r="AJ40" i="12" s="1"/>
  <c r="AK40" i="12" s="1"/>
  <c r="AH56" i="12"/>
  <c r="AI56" i="12" s="1"/>
  <c r="AJ56" i="12" s="1"/>
  <c r="AK56" i="12" s="1"/>
  <c r="AH72" i="12"/>
  <c r="AI72" i="12" s="1"/>
  <c r="AJ72" i="12" s="1"/>
  <c r="AK72" i="12" s="1"/>
  <c r="S15" i="13"/>
  <c r="T15" i="13" s="1"/>
  <c r="U15" i="13" s="1"/>
  <c r="V15" i="13" s="1"/>
  <c r="S31" i="13"/>
  <c r="T31" i="13" s="1"/>
  <c r="U31" i="13" s="1"/>
  <c r="V31" i="13" s="1"/>
  <c r="S47" i="13"/>
  <c r="T47" i="13" s="1"/>
  <c r="U47" i="13" s="1"/>
  <c r="V47" i="13" s="1"/>
  <c r="S64" i="13"/>
  <c r="T64" i="13" s="1"/>
  <c r="U64" i="13" s="1"/>
  <c r="V64" i="13" s="1"/>
  <c r="S13" i="15"/>
  <c r="T13" i="15" s="1"/>
  <c r="U13" i="15" s="1"/>
  <c r="V13" i="15" s="1"/>
  <c r="S65" i="15"/>
  <c r="T65" i="15" s="1"/>
  <c r="U65" i="15" s="1"/>
  <c r="V65" i="15" s="1"/>
  <c r="S4" i="15"/>
  <c r="T4" i="15" s="1"/>
  <c r="U4" i="15" s="1"/>
  <c r="V4" i="15" s="1"/>
  <c r="S47" i="15"/>
  <c r="T47" i="15" s="1"/>
  <c r="U47" i="15" s="1"/>
  <c r="V47" i="15" s="1"/>
  <c r="S50" i="15"/>
  <c r="T50" i="15" s="1"/>
  <c r="U50" i="15" s="1"/>
  <c r="V50" i="15" s="1"/>
  <c r="N16" i="18"/>
  <c r="O16" i="18" s="1"/>
  <c r="P16" i="18" s="1"/>
  <c r="Q16" i="18" s="1"/>
  <c r="N32" i="18"/>
  <c r="O32" i="18" s="1"/>
  <c r="P32" i="18" s="1"/>
  <c r="Q32" i="18" s="1"/>
  <c r="N48" i="18"/>
  <c r="O48" i="18" s="1"/>
  <c r="P48" i="18" s="1"/>
  <c r="Q48" i="18" s="1"/>
  <c r="N63" i="18"/>
  <c r="O63" i="18" s="1"/>
  <c r="P63" i="18" s="1"/>
  <c r="Q63" i="18" s="1"/>
  <c r="D15" i="15"/>
  <c r="E15" i="15" s="1"/>
  <c r="F15" i="15" s="1"/>
  <c r="G15" i="15" s="1"/>
  <c r="D70" i="15"/>
  <c r="E70" i="15" s="1"/>
  <c r="F70" i="15" s="1"/>
  <c r="G70" i="15" s="1"/>
  <c r="D8" i="15"/>
  <c r="E8" i="15" s="1"/>
  <c r="F8" i="15" s="1"/>
  <c r="G8" i="15" s="1"/>
  <c r="D65" i="15"/>
  <c r="E65" i="15" s="1"/>
  <c r="F65" i="15" s="1"/>
  <c r="G65" i="15" s="1"/>
  <c r="D60" i="15"/>
  <c r="E60" i="15" s="1"/>
  <c r="F60" i="15" s="1"/>
  <c r="G60" i="15" s="1"/>
  <c r="S46" i="15"/>
  <c r="T46" i="15" s="1"/>
  <c r="U46" i="15" s="1"/>
  <c r="V46" i="15" s="1"/>
  <c r="S42" i="15"/>
  <c r="T42" i="15" s="1"/>
  <c r="U42" i="15" s="1"/>
  <c r="V42" i="15" s="1"/>
  <c r="S21" i="15"/>
  <c r="T21" i="15" s="1"/>
  <c r="U21" i="15" s="1"/>
  <c r="V21" i="15" s="1"/>
  <c r="S27" i="15"/>
  <c r="T27" i="15" s="1"/>
  <c r="U27" i="15" s="1"/>
  <c r="V27" i="15" s="1"/>
  <c r="N9" i="18"/>
  <c r="O9" i="18" s="1"/>
  <c r="P9" i="18" s="1"/>
  <c r="Q9" i="18" s="1"/>
  <c r="N25" i="18"/>
  <c r="O25" i="18" s="1"/>
  <c r="P25" i="18" s="1"/>
  <c r="Q25" i="18" s="1"/>
  <c r="N41" i="18"/>
  <c r="O41" i="18" s="1"/>
  <c r="P41" i="18" s="1"/>
  <c r="Q41" i="18" s="1"/>
  <c r="N57" i="18"/>
  <c r="O57" i="18" s="1"/>
  <c r="P57" i="18" s="1"/>
  <c r="Q57" i="18" s="1"/>
  <c r="N72" i="18"/>
  <c r="O72" i="18" s="1"/>
  <c r="P72" i="18" s="1"/>
  <c r="Q72" i="18" s="1"/>
  <c r="D52" i="15"/>
  <c r="E52" i="15" s="1"/>
  <c r="F52" i="15" s="1"/>
  <c r="G52" i="15" s="1"/>
  <c r="D43" i="15"/>
  <c r="E43" i="15" s="1"/>
  <c r="F43" i="15" s="1"/>
  <c r="G43" i="15" s="1"/>
  <c r="D24" i="15"/>
  <c r="E24" i="15" s="1"/>
  <c r="F24" i="15" s="1"/>
  <c r="G24" i="15" s="1"/>
  <c r="D46" i="15"/>
  <c r="E46" i="15" s="1"/>
  <c r="F46" i="15" s="1"/>
  <c r="G46" i="15" s="1"/>
  <c r="S18" i="15"/>
  <c r="T18" i="15" s="1"/>
  <c r="U18" i="15" s="1"/>
  <c r="V18" i="15" s="1"/>
  <c r="S69" i="15"/>
  <c r="T69" i="15" s="1"/>
  <c r="U69" i="15" s="1"/>
  <c r="V69" i="15" s="1"/>
  <c r="S8" i="15"/>
  <c r="T8" i="15" s="1"/>
  <c r="U8" i="15" s="1"/>
  <c r="V8" i="15" s="1"/>
  <c r="S54" i="15"/>
  <c r="T54" i="15" s="1"/>
  <c r="U54" i="15" s="1"/>
  <c r="V54" i="15" s="1"/>
  <c r="S59" i="15"/>
  <c r="T59" i="15" s="1"/>
  <c r="U59" i="15" s="1"/>
  <c r="V59" i="15" s="1"/>
  <c r="N18" i="18"/>
  <c r="O18" i="18" s="1"/>
  <c r="P18" i="18" s="1"/>
  <c r="Q18" i="18" s="1"/>
  <c r="N34" i="18"/>
  <c r="O34" i="18" s="1"/>
  <c r="P34" i="18" s="1"/>
  <c r="Q34" i="18" s="1"/>
  <c r="N50" i="18"/>
  <c r="O50" i="18" s="1"/>
  <c r="P50" i="18" s="1"/>
  <c r="Q50" i="18" s="1"/>
  <c r="N65" i="18"/>
  <c r="O65" i="18" s="1"/>
  <c r="P65" i="18" s="1"/>
  <c r="Q65" i="18" s="1"/>
  <c r="D20" i="15"/>
  <c r="E20" i="15" s="1"/>
  <c r="F20" i="15" s="1"/>
  <c r="G20" i="15" s="1"/>
  <c r="D74" i="15"/>
  <c r="E74" i="15" s="1"/>
  <c r="F74" i="15" s="1"/>
  <c r="G74" i="15" s="1"/>
  <c r="D12" i="15"/>
  <c r="E12" i="15" s="1"/>
  <c r="F12" i="15" s="1"/>
  <c r="G12" i="15" s="1"/>
  <c r="D69" i="15"/>
  <c r="E69" i="15" s="1"/>
  <c r="F69" i="15" s="1"/>
  <c r="G69" i="15" s="1"/>
  <c r="D63" i="15"/>
  <c r="E63" i="15" s="1"/>
  <c r="F63" i="15" s="1"/>
  <c r="G63" i="15" s="1"/>
  <c r="S3" i="15"/>
  <c r="T3" i="15" s="1"/>
  <c r="U3" i="15" s="1"/>
  <c r="V3" i="15" s="1"/>
  <c r="S52" i="15"/>
  <c r="T52" i="15" s="1"/>
  <c r="U52" i="15" s="1"/>
  <c r="V52" i="15" s="1"/>
  <c r="S44" i="15"/>
  <c r="T44" i="15" s="1"/>
  <c r="U44" i="15" s="1"/>
  <c r="V44" i="15" s="1"/>
  <c r="S23" i="15"/>
  <c r="T23" i="15" s="1"/>
  <c r="U23" i="15" s="1"/>
  <c r="V23" i="15" s="1"/>
  <c r="S30" i="15"/>
  <c r="T30" i="15" s="1"/>
  <c r="U30" i="15" s="1"/>
  <c r="V30" i="15" s="1"/>
  <c r="N11" i="18"/>
  <c r="O11" i="18" s="1"/>
  <c r="P11" i="18" s="1"/>
  <c r="Q11" i="18" s="1"/>
  <c r="N27" i="18"/>
  <c r="O27" i="18" s="1"/>
  <c r="P27" i="18" s="1"/>
  <c r="Q27" i="18" s="1"/>
  <c r="N43" i="18"/>
  <c r="O43" i="18" s="1"/>
  <c r="P43" i="18" s="1"/>
  <c r="Q43" i="18" s="1"/>
  <c r="N59" i="18"/>
  <c r="O59" i="18" s="1"/>
  <c r="P59" i="18" s="1"/>
  <c r="Q59" i="18" s="1"/>
  <c r="D5" i="15"/>
  <c r="E5" i="15" s="1"/>
  <c r="F5" i="15" s="1"/>
  <c r="G5" i="15" s="1"/>
  <c r="D58" i="15"/>
  <c r="E58" i="15" s="1"/>
  <c r="F58" i="15" s="1"/>
  <c r="G58" i="15" s="1"/>
  <c r="D45" i="15"/>
  <c r="E45" i="15" s="1"/>
  <c r="F45" i="15" s="1"/>
  <c r="G45" i="15" s="1"/>
  <c r="D29" i="15"/>
  <c r="E29" i="15" s="1"/>
  <c r="F29" i="15" s="1"/>
  <c r="G29" i="15" s="1"/>
  <c r="D48" i="15"/>
  <c r="E48" i="15" s="1"/>
  <c r="F48" i="15" s="1"/>
  <c r="G48" i="15" s="1"/>
  <c r="N11" i="12"/>
  <c r="O11" i="12" s="1"/>
  <c r="P11" i="12" s="1"/>
  <c r="Q11" i="12" s="1"/>
  <c r="N27" i="12"/>
  <c r="O27" i="12" s="1"/>
  <c r="P27" i="12" s="1"/>
  <c r="Q27" i="12" s="1"/>
  <c r="N43" i="12"/>
  <c r="O43" i="12" s="1"/>
  <c r="P43" i="12" s="1"/>
  <c r="Q43" i="12" s="1"/>
  <c r="N59" i="12"/>
  <c r="O59" i="12" s="1"/>
  <c r="P59" i="12" s="1"/>
  <c r="Q59" i="12" s="1"/>
  <c r="S6" i="19"/>
  <c r="T6" i="19" s="1"/>
  <c r="U6" i="19" s="1"/>
  <c r="V6" i="19" s="1"/>
  <c r="S38" i="19"/>
  <c r="T38" i="19" s="1"/>
  <c r="U38" i="19" s="1"/>
  <c r="V38" i="19" s="1"/>
  <c r="S71" i="19"/>
  <c r="T71" i="19" s="1"/>
  <c r="U71" i="19" s="1"/>
  <c r="V71" i="19" s="1"/>
  <c r="S33" i="19"/>
  <c r="T33" i="19" s="1"/>
  <c r="U33" i="19" s="1"/>
  <c r="V33" i="19" s="1"/>
  <c r="AC6" i="6"/>
  <c r="AD6" i="6" s="1"/>
  <c r="AE6" i="6" s="1"/>
  <c r="AF6" i="6" s="1"/>
  <c r="AC21" i="6"/>
  <c r="AD21" i="6" s="1"/>
  <c r="AE21" i="6" s="1"/>
  <c r="AF21" i="6" s="1"/>
  <c r="AC35" i="6"/>
  <c r="AD35" i="6" s="1"/>
  <c r="AE35" i="6" s="1"/>
  <c r="AF35" i="6" s="1"/>
  <c r="AC51" i="6"/>
  <c r="AD51" i="6" s="1"/>
  <c r="AE51" i="6" s="1"/>
  <c r="AF51" i="6" s="1"/>
  <c r="AC58" i="6"/>
  <c r="AD58" i="6" s="1"/>
  <c r="AE58" i="6" s="1"/>
  <c r="AF58" i="6" s="1"/>
  <c r="N16" i="12"/>
  <c r="O16" i="12" s="1"/>
  <c r="P16" i="12" s="1"/>
  <c r="Q16" i="12" s="1"/>
  <c r="N32" i="12"/>
  <c r="O32" i="12" s="1"/>
  <c r="P32" i="12" s="1"/>
  <c r="Q32" i="12" s="1"/>
  <c r="N48" i="12"/>
  <c r="O48" i="12" s="1"/>
  <c r="P48" i="12" s="1"/>
  <c r="Q48" i="12" s="1"/>
  <c r="N64" i="12"/>
  <c r="O64" i="12" s="1"/>
  <c r="P64" i="12" s="1"/>
  <c r="Q64" i="12" s="1"/>
  <c r="S16" i="19"/>
  <c r="T16" i="19" s="1"/>
  <c r="U16" i="19" s="1"/>
  <c r="V16" i="19" s="1"/>
  <c r="S54" i="19"/>
  <c r="T54" i="19" s="1"/>
  <c r="U54" i="19" s="1"/>
  <c r="V54" i="19" s="1"/>
  <c r="S11" i="19"/>
  <c r="T11" i="19" s="1"/>
  <c r="U11" i="19" s="1"/>
  <c r="V11" i="19" s="1"/>
  <c r="S43" i="19"/>
  <c r="T43" i="19" s="1"/>
  <c r="U43" i="19" s="1"/>
  <c r="V43" i="19" s="1"/>
  <c r="AC16" i="6"/>
  <c r="AD16" i="6" s="1"/>
  <c r="AE16" i="6" s="1"/>
  <c r="AF16" i="6" s="1"/>
  <c r="AC26" i="6"/>
  <c r="AD26" i="6" s="1"/>
  <c r="AE26" i="6" s="1"/>
  <c r="AF26" i="6" s="1"/>
  <c r="AC40" i="6"/>
  <c r="AD40" i="6" s="1"/>
  <c r="AE40" i="6" s="1"/>
  <c r="AF40" i="6" s="1"/>
  <c r="AC56" i="6"/>
  <c r="AD56" i="6" s="1"/>
  <c r="AE56" i="6" s="1"/>
  <c r="AF56" i="6" s="1"/>
  <c r="AC68" i="6"/>
  <c r="AD68" i="6" s="1"/>
  <c r="AE68" i="6" s="1"/>
  <c r="AF68" i="6" s="1"/>
  <c r="N13" i="12"/>
  <c r="O13" i="12" s="1"/>
  <c r="P13" i="12" s="1"/>
  <c r="Q13" i="12" s="1"/>
  <c r="N29" i="12"/>
  <c r="O29" i="12" s="1"/>
  <c r="P29" i="12" s="1"/>
  <c r="Q29" i="12" s="1"/>
  <c r="N45" i="12"/>
  <c r="O45" i="12" s="1"/>
  <c r="P45" i="12" s="1"/>
  <c r="Q45" i="12" s="1"/>
  <c r="N61" i="12"/>
  <c r="O61" i="12" s="1"/>
  <c r="P61" i="12" s="1"/>
  <c r="Q61" i="12" s="1"/>
  <c r="S10" i="19"/>
  <c r="T10" i="19" s="1"/>
  <c r="U10" i="19" s="1"/>
  <c r="V10" i="19" s="1"/>
  <c r="S42" i="19"/>
  <c r="T42" i="19" s="1"/>
  <c r="U42" i="19" s="1"/>
  <c r="V42" i="19" s="1"/>
  <c r="S5" i="19"/>
  <c r="T5" i="19" s="1"/>
  <c r="U5" i="19" s="1"/>
  <c r="V5" i="19" s="1"/>
  <c r="S37" i="19"/>
  <c r="T37" i="19" s="1"/>
  <c r="U37" i="19" s="1"/>
  <c r="V37" i="19" s="1"/>
  <c r="AC10" i="6"/>
  <c r="AD10" i="6" s="1"/>
  <c r="AE10" i="6" s="1"/>
  <c r="AF10" i="6" s="1"/>
  <c r="AC4" i="6"/>
  <c r="AD4" i="6" s="1"/>
  <c r="AE4" i="6" s="1"/>
  <c r="AF4" i="6" s="1"/>
  <c r="AC37" i="6"/>
  <c r="AD37" i="6" s="1"/>
  <c r="AE37" i="6" s="1"/>
  <c r="AF37" i="6" s="1"/>
  <c r="AC53" i="6"/>
  <c r="AD53" i="6" s="1"/>
  <c r="AE53" i="6" s="1"/>
  <c r="AF53" i="6" s="1"/>
  <c r="AC62" i="6"/>
  <c r="AD62" i="6" s="1"/>
  <c r="AE62" i="6" s="1"/>
  <c r="AF62" i="6" s="1"/>
  <c r="N14" i="12"/>
  <c r="O14" i="12" s="1"/>
  <c r="P14" i="12" s="1"/>
  <c r="Q14" i="12" s="1"/>
  <c r="N30" i="12"/>
  <c r="O30" i="12" s="1"/>
  <c r="P30" i="12" s="1"/>
  <c r="Q30" i="12" s="1"/>
  <c r="N46" i="12"/>
  <c r="O46" i="12" s="1"/>
  <c r="P46" i="12" s="1"/>
  <c r="Q46" i="12" s="1"/>
  <c r="N62" i="12"/>
  <c r="O62" i="12" s="1"/>
  <c r="P62" i="12" s="1"/>
  <c r="Q62" i="12" s="1"/>
  <c r="S12" i="19"/>
  <c r="T12" i="19" s="1"/>
  <c r="U12" i="19" s="1"/>
  <c r="V12" i="19" s="1"/>
  <c r="S46" i="19"/>
  <c r="T46" i="19" s="1"/>
  <c r="U46" i="19" s="1"/>
  <c r="V46" i="19" s="1"/>
  <c r="S7" i="19"/>
  <c r="T7" i="19" s="1"/>
  <c r="U7" i="19" s="1"/>
  <c r="V7" i="19" s="1"/>
  <c r="S39" i="19"/>
  <c r="T39" i="19" s="1"/>
  <c r="U39" i="19" s="1"/>
  <c r="V39" i="19" s="1"/>
  <c r="AC12" i="6"/>
  <c r="AD12" i="6" s="1"/>
  <c r="AE12" i="6" s="1"/>
  <c r="AF12" i="6" s="1"/>
  <c r="AC8" i="6"/>
  <c r="AD8" i="6" s="1"/>
  <c r="AE8" i="6" s="1"/>
  <c r="AF8" i="6" s="1"/>
  <c r="AC38" i="6"/>
  <c r="AD38" i="6" s="1"/>
  <c r="AE38" i="6" s="1"/>
  <c r="AF38" i="6" s="1"/>
  <c r="AC54" i="6"/>
  <c r="AD54" i="6" s="1"/>
  <c r="AE54" i="6" s="1"/>
  <c r="AF54" i="6" s="1"/>
  <c r="AC64" i="6"/>
  <c r="AD64" i="6" s="1"/>
  <c r="AE64" i="6" s="1"/>
  <c r="AF64" i="6" s="1"/>
  <c r="N34" i="32"/>
  <c r="O34" i="32" s="1"/>
  <c r="P34" i="32" s="1"/>
  <c r="Q34" i="32" s="1"/>
  <c r="S73" i="24"/>
  <c r="T73" i="24" s="1"/>
  <c r="U73" i="24" s="1"/>
  <c r="V73" i="24" s="1"/>
  <c r="E74" i="32"/>
  <c r="D3" i="32"/>
  <c r="E3" i="32" s="1"/>
  <c r="F3" i="32" s="1"/>
  <c r="G3" i="32" s="1"/>
  <c r="B7" i="36"/>
  <c r="N3" i="32"/>
  <c r="O3" i="32" s="1"/>
  <c r="P3" i="32" s="1"/>
  <c r="Q3" i="32" s="1"/>
  <c r="L7" i="36"/>
  <c r="AC3" i="32"/>
  <c r="AA7" i="36"/>
  <c r="I59" i="32"/>
  <c r="J59" i="32" s="1"/>
  <c r="K59" i="32" s="1"/>
  <c r="L59" i="32" s="1"/>
  <c r="I44" i="32"/>
  <c r="J44" i="32" s="1"/>
  <c r="K44" i="32" s="1"/>
  <c r="L44" i="32" s="1"/>
  <c r="N18" i="32"/>
  <c r="O18" i="32" s="1"/>
  <c r="P18" i="32" s="1"/>
  <c r="Q18" i="32" s="1"/>
  <c r="J74" i="32"/>
  <c r="I30" i="32"/>
  <c r="J30" i="32" s="1"/>
  <c r="K30" i="32" s="1"/>
  <c r="L30" i="32" s="1"/>
  <c r="I15" i="32"/>
  <c r="J15" i="32" s="1"/>
  <c r="K15" i="32" s="1"/>
  <c r="L15" i="32" s="1"/>
  <c r="N9" i="32"/>
  <c r="O9" i="32" s="1"/>
  <c r="P9" i="32" s="1"/>
  <c r="Q9" i="32" s="1"/>
  <c r="O74" i="32"/>
  <c r="AK7" i="36"/>
  <c r="I61" i="32"/>
  <c r="J61" i="32" s="1"/>
  <c r="K61" i="32" s="1"/>
  <c r="L61" i="32" s="1"/>
  <c r="I46" i="32"/>
  <c r="J46" i="32" s="1"/>
  <c r="K46" i="32" s="1"/>
  <c r="L46" i="32" s="1"/>
  <c r="S28" i="32"/>
  <c r="T28" i="32" s="1"/>
  <c r="U28" i="32" s="1"/>
  <c r="V28" i="32" s="1"/>
  <c r="X22" i="32"/>
  <c r="Y22" i="32" s="1"/>
  <c r="Z22" i="32" s="1"/>
  <c r="AA22" i="32" s="1"/>
  <c r="AC16" i="32"/>
  <c r="AD16" i="32" s="1"/>
  <c r="AE16" i="32" s="1"/>
  <c r="AF16" i="32" s="1"/>
  <c r="AH10" i="32"/>
  <c r="AI10" i="32" s="1"/>
  <c r="AJ10" i="32" s="1"/>
  <c r="AK10" i="32" s="1"/>
  <c r="S74" i="32"/>
  <c r="X68" i="32"/>
  <c r="Y68" i="32" s="1"/>
  <c r="Z68" i="32" s="1"/>
  <c r="AA68" i="32" s="1"/>
  <c r="AC62" i="32"/>
  <c r="AD62" i="32" s="1"/>
  <c r="AE62" i="32" s="1"/>
  <c r="AF62" i="32" s="1"/>
  <c r="AH56" i="32"/>
  <c r="AI56" i="32" s="1"/>
  <c r="AJ56" i="32" s="1"/>
  <c r="AK56" i="32" s="1"/>
  <c r="S71" i="32"/>
  <c r="T71" i="32" s="1"/>
  <c r="U71" i="32" s="1"/>
  <c r="V71" i="32" s="1"/>
  <c r="X65" i="32"/>
  <c r="Y65" i="32" s="1"/>
  <c r="Z65" i="32" s="1"/>
  <c r="AA65" i="32" s="1"/>
  <c r="AC59" i="32"/>
  <c r="AD59" i="32" s="1"/>
  <c r="AE59" i="32" s="1"/>
  <c r="AF59" i="32" s="1"/>
  <c r="AH53" i="32"/>
  <c r="AI53" i="32" s="1"/>
  <c r="AJ53" i="32" s="1"/>
  <c r="AK53" i="32" s="1"/>
  <c r="S52" i="32"/>
  <c r="T52" i="32" s="1"/>
  <c r="U52" i="32" s="1"/>
  <c r="V52" i="32" s="1"/>
  <c r="X46" i="32"/>
  <c r="Y46" i="32" s="1"/>
  <c r="Z46" i="32" s="1"/>
  <c r="AA46" i="32" s="1"/>
  <c r="AC40" i="32"/>
  <c r="AD40" i="32" s="1"/>
  <c r="AE40" i="32" s="1"/>
  <c r="AF40" i="32" s="1"/>
  <c r="AH33" i="32"/>
  <c r="AI33" i="32" s="1"/>
  <c r="AJ33" i="32" s="1"/>
  <c r="AK33" i="32" s="1"/>
  <c r="S32" i="32"/>
  <c r="T32" i="32" s="1"/>
  <c r="U32" i="32" s="1"/>
  <c r="V32" i="32" s="1"/>
  <c r="X26" i="32"/>
  <c r="Y26" i="32" s="1"/>
  <c r="Z26" i="32" s="1"/>
  <c r="AA26" i="32" s="1"/>
  <c r="AC20" i="32"/>
  <c r="AD20" i="32" s="1"/>
  <c r="AE20" i="32" s="1"/>
  <c r="AF20" i="32" s="1"/>
  <c r="AH14" i="32"/>
  <c r="AI14" i="32" s="1"/>
  <c r="AJ14" i="32" s="1"/>
  <c r="AK14" i="32" s="1"/>
  <c r="X7" i="32"/>
  <c r="Y7" i="32" s="1"/>
  <c r="Z7" i="32" s="1"/>
  <c r="AA7" i="32" s="1"/>
  <c r="X72" i="32"/>
  <c r="Y72" i="32" s="1"/>
  <c r="Z72" i="32" s="1"/>
  <c r="AA72" i="32" s="1"/>
  <c r="AC66" i="32"/>
  <c r="AD66" i="32" s="1"/>
  <c r="AE66" i="32" s="1"/>
  <c r="AF66" i="32" s="1"/>
  <c r="AH60" i="32"/>
  <c r="AI60" i="32" s="1"/>
  <c r="AJ60" i="32" s="1"/>
  <c r="AK60" i="32" s="1"/>
  <c r="S59" i="32"/>
  <c r="T59" i="32" s="1"/>
  <c r="U59" i="32" s="1"/>
  <c r="V59" i="32" s="1"/>
  <c r="X53" i="32"/>
  <c r="Y53" i="32" s="1"/>
  <c r="Z53" i="32" s="1"/>
  <c r="AA53" i="32" s="1"/>
  <c r="AC47" i="32"/>
  <c r="AD47" i="32" s="1"/>
  <c r="AE47" i="32" s="1"/>
  <c r="AF47" i="32" s="1"/>
  <c r="AH41" i="32"/>
  <c r="AI41" i="32" s="1"/>
  <c r="AJ41" i="32" s="1"/>
  <c r="AK41" i="32" s="1"/>
  <c r="S40" i="32"/>
  <c r="T40" i="32" s="1"/>
  <c r="U40" i="32" s="1"/>
  <c r="V40" i="32" s="1"/>
  <c r="X33" i="32"/>
  <c r="Y33" i="32" s="1"/>
  <c r="Z33" i="32" s="1"/>
  <c r="AA33" i="32" s="1"/>
  <c r="AC27" i="32"/>
  <c r="AD27" i="32" s="1"/>
  <c r="AE27" i="32" s="1"/>
  <c r="AF27" i="32" s="1"/>
  <c r="AH21" i="32"/>
  <c r="AI21" i="32" s="1"/>
  <c r="AJ21" i="32" s="1"/>
  <c r="AK21" i="32" s="1"/>
  <c r="S20" i="32"/>
  <c r="T20" i="32" s="1"/>
  <c r="U20" i="32" s="1"/>
  <c r="V20" i="32" s="1"/>
  <c r="X14" i="32"/>
  <c r="Y14" i="32" s="1"/>
  <c r="Z14" i="32" s="1"/>
  <c r="AA14" i="32" s="1"/>
  <c r="AC8" i="32"/>
  <c r="AD8" i="32" s="1"/>
  <c r="AE8" i="32" s="1"/>
  <c r="AF8" i="32" s="1"/>
  <c r="AC73" i="32"/>
  <c r="AD73" i="32" s="1"/>
  <c r="AE73" i="32" s="1"/>
  <c r="AF73" i="32" s="1"/>
  <c r="AH67" i="32"/>
  <c r="AI67" i="32" s="1"/>
  <c r="AJ67" i="32" s="1"/>
  <c r="AK67" i="32" s="1"/>
  <c r="S66" i="32"/>
  <c r="T66" i="32" s="1"/>
  <c r="U66" i="32" s="1"/>
  <c r="V66" i="32" s="1"/>
  <c r="X60" i="32"/>
  <c r="Y60" i="32" s="1"/>
  <c r="Z60" i="32" s="1"/>
  <c r="AA60" i="32" s="1"/>
  <c r="AC54" i="32"/>
  <c r="AD54" i="32" s="1"/>
  <c r="AE54" i="32" s="1"/>
  <c r="AF54" i="32" s="1"/>
  <c r="AH48" i="32"/>
  <c r="AI48" i="32" s="1"/>
  <c r="AJ48" i="32" s="1"/>
  <c r="AK48" i="32" s="1"/>
  <c r="S30" i="32"/>
  <c r="T30" i="32" s="1"/>
  <c r="U30" i="32" s="1"/>
  <c r="V30" i="32" s="1"/>
  <c r="X24" i="32"/>
  <c r="Y24" i="32" s="1"/>
  <c r="Z24" i="32" s="1"/>
  <c r="AA24" i="32" s="1"/>
  <c r="AC18" i="32"/>
  <c r="AD18" i="32" s="1"/>
  <c r="AE18" i="32" s="1"/>
  <c r="AF18" i="32" s="1"/>
  <c r="AH12" i="32"/>
  <c r="AI12" i="32" s="1"/>
  <c r="AJ12" i="32" s="1"/>
  <c r="AK12" i="32" s="1"/>
  <c r="X5" i="32"/>
  <c r="Y5" i="32" s="1"/>
  <c r="Z5" i="32" s="1"/>
  <c r="AA5" i="32" s="1"/>
  <c r="X70" i="32"/>
  <c r="Y70" i="32" s="1"/>
  <c r="Z70" i="32" s="1"/>
  <c r="AA70" i="32" s="1"/>
  <c r="AC64" i="32"/>
  <c r="AD64" i="32" s="1"/>
  <c r="AE64" i="32" s="1"/>
  <c r="AF64" i="32" s="1"/>
  <c r="AH58" i="32"/>
  <c r="AI58" i="32" s="1"/>
  <c r="AJ58" i="32" s="1"/>
  <c r="AK58" i="32" s="1"/>
  <c r="S57" i="32"/>
  <c r="T57" i="32" s="1"/>
  <c r="U57" i="32" s="1"/>
  <c r="V57" i="32" s="1"/>
  <c r="X51" i="32"/>
  <c r="Y51" i="32" s="1"/>
  <c r="Z51" i="32" s="1"/>
  <c r="AA51" i="32" s="1"/>
  <c r="AC45" i="32"/>
  <c r="AD45" i="32" s="1"/>
  <c r="AE45" i="32" s="1"/>
  <c r="AF45" i="32" s="1"/>
  <c r="AH39" i="32"/>
  <c r="AI39" i="32" s="1"/>
  <c r="AJ39" i="32" s="1"/>
  <c r="AK39" i="32" s="1"/>
  <c r="S38" i="32"/>
  <c r="T38" i="32" s="1"/>
  <c r="U38" i="32" s="1"/>
  <c r="V38" i="32" s="1"/>
  <c r="X31" i="32"/>
  <c r="Y31" i="32" s="1"/>
  <c r="Z31" i="32" s="1"/>
  <c r="AA31" i="32" s="1"/>
  <c r="AC25" i="32"/>
  <c r="AD25" i="32" s="1"/>
  <c r="AE25" i="32" s="1"/>
  <c r="AF25" i="32" s="1"/>
  <c r="AH19" i="32"/>
  <c r="AI19" i="32" s="1"/>
  <c r="AJ19" i="32" s="1"/>
  <c r="AK19" i="32" s="1"/>
  <c r="I10" i="32"/>
  <c r="J10" i="32" s="1"/>
  <c r="K10" i="32" s="1"/>
  <c r="L10" i="32" s="1"/>
  <c r="N4" i="32"/>
  <c r="O4" i="32" s="1"/>
  <c r="P4" i="32" s="1"/>
  <c r="Q4" i="32" s="1"/>
  <c r="AH3" i="32"/>
  <c r="AI3" i="32" s="1"/>
  <c r="AJ3" i="32" s="1"/>
  <c r="AF7" i="36"/>
  <c r="I60" i="32"/>
  <c r="J60" i="32" s="1"/>
  <c r="K60" i="32" s="1"/>
  <c r="L60" i="32" s="1"/>
  <c r="I47" i="32"/>
  <c r="J47" i="32" s="1"/>
  <c r="K47" i="32" s="1"/>
  <c r="L47" i="32" s="1"/>
  <c r="I31" i="32"/>
  <c r="J31" i="32" s="1"/>
  <c r="K31" i="32" s="1"/>
  <c r="L31" i="32" s="1"/>
  <c r="I12" i="32"/>
  <c r="J12" i="32" s="1"/>
  <c r="K12" i="32" s="1"/>
  <c r="L12" i="32" s="1"/>
  <c r="N6" i="32"/>
  <c r="O6" i="32" s="1"/>
  <c r="P6" i="32" s="1"/>
  <c r="Q6" i="32" s="1"/>
  <c r="I34" i="32"/>
  <c r="J34" i="32" s="1"/>
  <c r="K34" i="32" s="1"/>
  <c r="L34" i="32" s="1"/>
  <c r="I62" i="32"/>
  <c r="J62" i="32" s="1"/>
  <c r="K62" i="32" s="1"/>
  <c r="L62" i="32" s="1"/>
  <c r="S45" i="32"/>
  <c r="T45" i="32" s="1"/>
  <c r="U45" i="32" s="1"/>
  <c r="V45" i="32" s="1"/>
  <c r="X39" i="32"/>
  <c r="Y39" i="32" s="1"/>
  <c r="Z39" i="32" s="1"/>
  <c r="AA39" i="32" s="1"/>
  <c r="AC32" i="32"/>
  <c r="AD32" i="32" s="1"/>
  <c r="AE32" i="32" s="1"/>
  <c r="AF32" i="32" s="1"/>
  <c r="AH26" i="32"/>
  <c r="AI26" i="32" s="1"/>
  <c r="AJ26" i="32" s="1"/>
  <c r="AK26" i="32" s="1"/>
  <c r="S25" i="32"/>
  <c r="T25" i="32" s="1"/>
  <c r="U25" i="32" s="1"/>
  <c r="V25" i="32" s="1"/>
  <c r="X19" i="32"/>
  <c r="Y19" i="32" s="1"/>
  <c r="Z19" i="32" s="1"/>
  <c r="AA19" i="32" s="1"/>
  <c r="AC13" i="32"/>
  <c r="AD13" i="32" s="1"/>
  <c r="AE13" i="32" s="1"/>
  <c r="AF13" i="32" s="1"/>
  <c r="AH7" i="32"/>
  <c r="AI7" i="32" s="1"/>
  <c r="AJ7" i="32" s="1"/>
  <c r="AK7" i="32" s="1"/>
  <c r="AH72" i="32"/>
  <c r="AI72" i="32" s="1"/>
  <c r="AJ72" i="32" s="1"/>
  <c r="AK72" i="32" s="1"/>
  <c r="X16" i="32"/>
  <c r="Y16" i="32" s="1"/>
  <c r="Z16" i="32" s="1"/>
  <c r="AA16" i="32" s="1"/>
  <c r="AC10" i="32"/>
  <c r="AD10" i="32" s="1"/>
  <c r="AE10" i="32" s="1"/>
  <c r="AF10" i="32" s="1"/>
  <c r="AH4" i="32"/>
  <c r="AI4" i="32" s="1"/>
  <c r="AJ4" i="32" s="1"/>
  <c r="AK4" i="32" s="1"/>
  <c r="AH69" i="32"/>
  <c r="AI69" i="32" s="1"/>
  <c r="AJ69" i="32" s="1"/>
  <c r="AK69" i="32" s="1"/>
  <c r="S68" i="32"/>
  <c r="T68" i="32" s="1"/>
  <c r="U68" i="32" s="1"/>
  <c r="V68" i="32" s="1"/>
  <c r="X62" i="32"/>
  <c r="Y62" i="32" s="1"/>
  <c r="Z62" i="32" s="1"/>
  <c r="AA62" i="32" s="1"/>
  <c r="AC56" i="32"/>
  <c r="AD56" i="32" s="1"/>
  <c r="AE56" i="32" s="1"/>
  <c r="AF56" i="32" s="1"/>
  <c r="AH50" i="32"/>
  <c r="AI50" i="32" s="1"/>
  <c r="AJ50" i="32" s="1"/>
  <c r="AK50" i="32" s="1"/>
  <c r="S49" i="32"/>
  <c r="T49" i="32" s="1"/>
  <c r="U49" i="32" s="1"/>
  <c r="V49" i="32" s="1"/>
  <c r="X43" i="32"/>
  <c r="Y43" i="32" s="1"/>
  <c r="Z43" i="32" s="1"/>
  <c r="AA43" i="32" s="1"/>
  <c r="AC37" i="32"/>
  <c r="AD37" i="32" s="1"/>
  <c r="AE37" i="32" s="1"/>
  <c r="AF37" i="32" s="1"/>
  <c r="AH30" i="32"/>
  <c r="AI30" i="32" s="1"/>
  <c r="AJ30" i="32" s="1"/>
  <c r="AK30" i="32" s="1"/>
  <c r="S29" i="32"/>
  <c r="T29" i="32" s="1"/>
  <c r="U29" i="32" s="1"/>
  <c r="V29" i="32" s="1"/>
  <c r="X23" i="32"/>
  <c r="Y23" i="32" s="1"/>
  <c r="Z23" i="32" s="1"/>
  <c r="AA23" i="32" s="1"/>
  <c r="AC17" i="32"/>
  <c r="AD17" i="32" s="1"/>
  <c r="AE17" i="32" s="1"/>
  <c r="AF17" i="32" s="1"/>
  <c r="AH11" i="32"/>
  <c r="AI11" i="32" s="1"/>
  <c r="AJ11" i="32" s="1"/>
  <c r="AK11" i="32" s="1"/>
  <c r="X4" i="32"/>
  <c r="Y4" i="32" s="1"/>
  <c r="Z4" i="32" s="1"/>
  <c r="AA4" i="32" s="1"/>
  <c r="X69" i="32"/>
  <c r="Y69" i="32" s="1"/>
  <c r="Z69" i="32" s="1"/>
  <c r="AA69" i="32" s="1"/>
  <c r="AC63" i="32"/>
  <c r="AD63" i="32" s="1"/>
  <c r="AE63" i="32" s="1"/>
  <c r="AF63" i="32" s="1"/>
  <c r="AH57" i="32"/>
  <c r="AI57" i="32" s="1"/>
  <c r="AJ57" i="32" s="1"/>
  <c r="AK57" i="32" s="1"/>
  <c r="S56" i="32"/>
  <c r="T56" i="32" s="1"/>
  <c r="U56" i="32" s="1"/>
  <c r="V56" i="32" s="1"/>
  <c r="X50" i="32"/>
  <c r="Y50" i="32" s="1"/>
  <c r="Z50" i="32" s="1"/>
  <c r="AA50" i="32" s="1"/>
  <c r="AC44" i="32"/>
  <c r="AD44" i="32" s="1"/>
  <c r="AE44" i="32" s="1"/>
  <c r="AF44" i="32" s="1"/>
  <c r="AH38" i="32"/>
  <c r="AI38" i="32" s="1"/>
  <c r="AJ38" i="32" s="1"/>
  <c r="AK38" i="32" s="1"/>
  <c r="S37" i="32"/>
  <c r="T37" i="32" s="1"/>
  <c r="U37" i="32" s="1"/>
  <c r="V37" i="32" s="1"/>
  <c r="X30" i="32"/>
  <c r="Y30" i="32" s="1"/>
  <c r="Z30" i="32" s="1"/>
  <c r="AA30" i="32" s="1"/>
  <c r="AC24" i="32"/>
  <c r="AD24" i="32" s="1"/>
  <c r="AE24" i="32" s="1"/>
  <c r="AF24" i="32" s="1"/>
  <c r="AH18" i="32"/>
  <c r="AI18" i="32" s="1"/>
  <c r="AJ18" i="32" s="1"/>
  <c r="AK18" i="32" s="1"/>
  <c r="S17" i="32"/>
  <c r="T17" i="32" s="1"/>
  <c r="U17" i="32" s="1"/>
  <c r="V17" i="32" s="1"/>
  <c r="X11" i="32"/>
  <c r="Y11" i="32" s="1"/>
  <c r="Z11" i="32" s="1"/>
  <c r="AA11" i="32" s="1"/>
  <c r="AC5" i="32"/>
  <c r="AD5" i="32" s="1"/>
  <c r="AE5" i="32" s="1"/>
  <c r="AF5" i="32" s="1"/>
  <c r="AC70" i="32"/>
  <c r="AD70" i="32" s="1"/>
  <c r="AE70" i="32" s="1"/>
  <c r="AF70" i="32" s="1"/>
  <c r="AH64" i="32"/>
  <c r="AI64" i="32" s="1"/>
  <c r="AJ64" i="32" s="1"/>
  <c r="AK64" i="32" s="1"/>
  <c r="S47" i="32"/>
  <c r="T47" i="32" s="1"/>
  <c r="U47" i="32" s="1"/>
  <c r="V47" i="32" s="1"/>
  <c r="X41" i="32"/>
  <c r="Y41" i="32" s="1"/>
  <c r="Z41" i="32" s="1"/>
  <c r="AA41" i="32" s="1"/>
  <c r="AC35" i="32"/>
  <c r="AD35" i="32" s="1"/>
  <c r="AE35" i="32" s="1"/>
  <c r="AF35" i="32" s="1"/>
  <c r="AH28" i="32"/>
  <c r="AI28" i="32" s="1"/>
  <c r="AJ28" i="32" s="1"/>
  <c r="AK28" i="32" s="1"/>
  <c r="S27" i="32"/>
  <c r="T27" i="32" s="1"/>
  <c r="U27" i="32" s="1"/>
  <c r="V27" i="32" s="1"/>
  <c r="X21" i="32"/>
  <c r="Y21" i="32" s="1"/>
  <c r="Z21" i="32" s="1"/>
  <c r="AA21" i="32" s="1"/>
  <c r="AC15" i="32"/>
  <c r="AD15" i="32" s="1"/>
  <c r="AE15" i="32" s="1"/>
  <c r="AF15" i="32" s="1"/>
  <c r="AH9" i="32"/>
  <c r="AI9" i="32" s="1"/>
  <c r="AJ9" i="32" s="1"/>
  <c r="AK9" i="32" s="1"/>
  <c r="AI74" i="32"/>
  <c r="S73" i="32"/>
  <c r="T73" i="32" s="1"/>
  <c r="U73" i="32" s="1"/>
  <c r="V73" i="32" s="1"/>
  <c r="X67" i="32"/>
  <c r="Y67" i="32" s="1"/>
  <c r="Z67" i="32" s="1"/>
  <c r="AA67" i="32" s="1"/>
  <c r="AC61" i="32"/>
  <c r="AD61" i="32" s="1"/>
  <c r="AE61" i="32" s="1"/>
  <c r="AF61" i="32" s="1"/>
  <c r="AH55" i="32"/>
  <c r="AI55" i="32" s="1"/>
  <c r="AJ55" i="32" s="1"/>
  <c r="AK55" i="32" s="1"/>
  <c r="S54" i="32"/>
  <c r="T54" i="32" s="1"/>
  <c r="U54" i="32" s="1"/>
  <c r="V54" i="32" s="1"/>
  <c r="X48" i="32"/>
  <c r="Y48" i="32" s="1"/>
  <c r="Z48" i="32" s="1"/>
  <c r="AA48" i="32" s="1"/>
  <c r="AC42" i="32"/>
  <c r="AD42" i="32" s="1"/>
  <c r="AE42" i="32" s="1"/>
  <c r="AF42" i="32" s="1"/>
  <c r="AH36" i="32"/>
  <c r="AI36" i="32" s="1"/>
  <c r="AJ36" i="32" s="1"/>
  <c r="AK36" i="32" s="1"/>
  <c r="AC34" i="32"/>
  <c r="AD34" i="32" s="1"/>
  <c r="AE34" i="32" s="1"/>
  <c r="AF34" i="32" s="1"/>
  <c r="I26" i="32"/>
  <c r="J26" i="32" s="1"/>
  <c r="K26" i="32" s="1"/>
  <c r="L26" i="32" s="1"/>
  <c r="I11" i="32"/>
  <c r="J11" i="32" s="1"/>
  <c r="K11" i="32" s="1"/>
  <c r="L11" i="32" s="1"/>
  <c r="N5" i="32"/>
  <c r="O5" i="32" s="1"/>
  <c r="P5" i="32" s="1"/>
  <c r="Q5" i="32" s="1"/>
  <c r="S3" i="32"/>
  <c r="T3" i="32" s="1"/>
  <c r="U3" i="32" s="1"/>
  <c r="V3" i="32" s="1"/>
  <c r="Q7" i="36"/>
  <c r="N51" i="32"/>
  <c r="O51" i="32" s="1"/>
  <c r="P51" i="32" s="1"/>
  <c r="Q51" i="32" s="1"/>
  <c r="I63" i="32"/>
  <c r="J63" i="32" s="1"/>
  <c r="K63" i="32" s="1"/>
  <c r="L63" i="32" s="1"/>
  <c r="I48" i="32"/>
  <c r="J48" i="32" s="1"/>
  <c r="K48" i="32" s="1"/>
  <c r="L48" i="32" s="1"/>
  <c r="I28" i="32"/>
  <c r="J28" i="32" s="1"/>
  <c r="K28" i="32" s="1"/>
  <c r="L28" i="32" s="1"/>
  <c r="N22" i="32"/>
  <c r="O22" i="32" s="1"/>
  <c r="P22" i="32" s="1"/>
  <c r="Q22" i="32" s="1"/>
  <c r="I13" i="32"/>
  <c r="J13" i="32" s="1"/>
  <c r="K13" i="32" s="1"/>
  <c r="L13" i="32" s="1"/>
  <c r="N7" i="32"/>
  <c r="O7" i="32" s="1"/>
  <c r="P7" i="32" s="1"/>
  <c r="Q7" i="32" s="1"/>
  <c r="S61" i="32"/>
  <c r="T61" i="32" s="1"/>
  <c r="U61" i="32" s="1"/>
  <c r="V61" i="32" s="1"/>
  <c r="X55" i="32"/>
  <c r="Y55" i="32" s="1"/>
  <c r="Z55" i="32" s="1"/>
  <c r="AA55" i="32" s="1"/>
  <c r="AC49" i="32"/>
  <c r="AD49" i="32" s="1"/>
  <c r="AE49" i="32" s="1"/>
  <c r="AF49" i="32" s="1"/>
  <c r="AH43" i="32"/>
  <c r="AI43" i="32" s="1"/>
  <c r="AJ43" i="32" s="1"/>
  <c r="AK43" i="32" s="1"/>
  <c r="S42" i="32"/>
  <c r="T42" i="32" s="1"/>
  <c r="U42" i="32" s="1"/>
  <c r="V42" i="32" s="1"/>
  <c r="X36" i="32"/>
  <c r="Y36" i="32" s="1"/>
  <c r="Z36" i="32" s="1"/>
  <c r="AA36" i="32" s="1"/>
  <c r="AC29" i="32"/>
  <c r="AD29" i="32" s="1"/>
  <c r="AE29" i="32" s="1"/>
  <c r="AF29" i="32" s="1"/>
  <c r="AH23" i="32"/>
  <c r="AI23" i="32" s="1"/>
  <c r="AJ23" i="32" s="1"/>
  <c r="AK23" i="32" s="1"/>
  <c r="X32" i="32"/>
  <c r="Y32" i="32" s="1"/>
  <c r="Z32" i="32" s="1"/>
  <c r="AA32" i="32" s="1"/>
  <c r="AC26" i="32"/>
  <c r="AD26" i="32" s="1"/>
  <c r="AE26" i="32" s="1"/>
  <c r="AF26" i="32" s="1"/>
  <c r="AH20" i="32"/>
  <c r="AI20" i="32" s="1"/>
  <c r="AJ20" i="32" s="1"/>
  <c r="AK20" i="32" s="1"/>
  <c r="S19" i="32"/>
  <c r="T19" i="32" s="1"/>
  <c r="U19" i="32" s="1"/>
  <c r="V19" i="32" s="1"/>
  <c r="X13" i="32"/>
  <c r="Y13" i="32" s="1"/>
  <c r="Z13" i="32" s="1"/>
  <c r="AA13" i="32" s="1"/>
  <c r="AC7" i="32"/>
  <c r="AD7" i="32" s="1"/>
  <c r="AE7" i="32" s="1"/>
  <c r="AF7" i="32" s="1"/>
  <c r="AC72" i="32"/>
  <c r="AD72" i="32" s="1"/>
  <c r="AE72" i="32" s="1"/>
  <c r="AF72" i="32" s="1"/>
  <c r="S65" i="32"/>
  <c r="T65" i="32" s="1"/>
  <c r="U65" i="32" s="1"/>
  <c r="V65" i="32" s="1"/>
  <c r="X59" i="32"/>
  <c r="Y59" i="32" s="1"/>
  <c r="Z59" i="32" s="1"/>
  <c r="AA59" i="32" s="1"/>
  <c r="AC53" i="32"/>
  <c r="AD53" i="32" s="1"/>
  <c r="AE53" i="32" s="1"/>
  <c r="AF53" i="32" s="1"/>
  <c r="AH47" i="32"/>
  <c r="AI47" i="32" s="1"/>
  <c r="AJ47" i="32" s="1"/>
  <c r="AK47" i="32" s="1"/>
  <c r="S46" i="32"/>
  <c r="T46" i="32" s="1"/>
  <c r="U46" i="32" s="1"/>
  <c r="V46" i="32" s="1"/>
  <c r="X40" i="32"/>
  <c r="Y40" i="32" s="1"/>
  <c r="Z40" i="32" s="1"/>
  <c r="AA40" i="32" s="1"/>
  <c r="AC33" i="32"/>
  <c r="AD33" i="32" s="1"/>
  <c r="AE33" i="32" s="1"/>
  <c r="AF33" i="32" s="1"/>
  <c r="AH27" i="32"/>
  <c r="AI27" i="32" s="1"/>
  <c r="AJ27" i="32" s="1"/>
  <c r="AK27" i="32" s="1"/>
  <c r="X20" i="32"/>
  <c r="Y20" i="32" s="1"/>
  <c r="Z20" i="32" s="1"/>
  <c r="AA20" i="32" s="1"/>
  <c r="AC14" i="32"/>
  <c r="AD14" i="32" s="1"/>
  <c r="AE14" i="32" s="1"/>
  <c r="AF14" i="32" s="1"/>
  <c r="AH8" i="32"/>
  <c r="AI8" i="32" s="1"/>
  <c r="AJ8" i="32" s="1"/>
  <c r="AK8" i="32" s="1"/>
  <c r="AH73" i="32"/>
  <c r="AI73" i="32" s="1"/>
  <c r="AJ73" i="32" s="1"/>
  <c r="AK73" i="32" s="1"/>
  <c r="S72" i="32"/>
  <c r="T72" i="32" s="1"/>
  <c r="U72" i="32" s="1"/>
  <c r="V72" i="32" s="1"/>
  <c r="X66" i="32"/>
  <c r="Y66" i="32" s="1"/>
  <c r="Z66" i="32" s="1"/>
  <c r="AA66" i="32" s="1"/>
  <c r="AC60" i="32"/>
  <c r="AD60" i="32" s="1"/>
  <c r="AE60" i="32" s="1"/>
  <c r="AF60" i="32" s="1"/>
  <c r="S53" i="32"/>
  <c r="T53" i="32" s="1"/>
  <c r="U53" i="32" s="1"/>
  <c r="V53" i="32" s="1"/>
  <c r="X47" i="32"/>
  <c r="Y47" i="32" s="1"/>
  <c r="Z47" i="32" s="1"/>
  <c r="AA47" i="32" s="1"/>
  <c r="AC41" i="32"/>
  <c r="AD41" i="32" s="1"/>
  <c r="AE41" i="32" s="1"/>
  <c r="AF41" i="32" s="1"/>
  <c r="AH35" i="32"/>
  <c r="AI35" i="32" s="1"/>
  <c r="AJ35" i="32" s="1"/>
  <c r="AK35" i="32" s="1"/>
  <c r="S33" i="32"/>
  <c r="T33" i="32" s="1"/>
  <c r="U33" i="32" s="1"/>
  <c r="V33" i="32" s="1"/>
  <c r="X27" i="32"/>
  <c r="Y27" i="32" s="1"/>
  <c r="Z27" i="32" s="1"/>
  <c r="AA27" i="32" s="1"/>
  <c r="AC21" i="32"/>
  <c r="AD21" i="32" s="1"/>
  <c r="AE21" i="32" s="1"/>
  <c r="AF21" i="32" s="1"/>
  <c r="AH15" i="32"/>
  <c r="AI15" i="32" s="1"/>
  <c r="AJ15" i="32" s="1"/>
  <c r="AK15" i="32" s="1"/>
  <c r="S63" i="32"/>
  <c r="T63" i="32" s="1"/>
  <c r="U63" i="32" s="1"/>
  <c r="V63" i="32" s="1"/>
  <c r="X57" i="32"/>
  <c r="Y57" i="32" s="1"/>
  <c r="Z57" i="32" s="1"/>
  <c r="AA57" i="32" s="1"/>
  <c r="AC51" i="32"/>
  <c r="AD51" i="32" s="1"/>
  <c r="AE51" i="32" s="1"/>
  <c r="AF51" i="32" s="1"/>
  <c r="AH45" i="32"/>
  <c r="AI45" i="32" s="1"/>
  <c r="AJ45" i="32" s="1"/>
  <c r="AK45" i="32" s="1"/>
  <c r="S44" i="32"/>
  <c r="T44" i="32" s="1"/>
  <c r="U44" i="32" s="1"/>
  <c r="V44" i="32" s="1"/>
  <c r="X38" i="32"/>
  <c r="Y38" i="32" s="1"/>
  <c r="Z38" i="32" s="1"/>
  <c r="AA38" i="32" s="1"/>
  <c r="AC31" i="32"/>
  <c r="AD31" i="32" s="1"/>
  <c r="AE31" i="32" s="1"/>
  <c r="AF31" i="32" s="1"/>
  <c r="AH25" i="32"/>
  <c r="AI25" i="32" s="1"/>
  <c r="AJ25" i="32" s="1"/>
  <c r="AK25" i="32" s="1"/>
  <c r="S24" i="32"/>
  <c r="T24" i="32" s="1"/>
  <c r="U24" i="32" s="1"/>
  <c r="V24" i="32" s="1"/>
  <c r="X18" i="32"/>
  <c r="Y18" i="32" s="1"/>
  <c r="Z18" i="32" s="1"/>
  <c r="AA18" i="32" s="1"/>
  <c r="AC12" i="32"/>
  <c r="AD12" i="32" s="1"/>
  <c r="AE12" i="32" s="1"/>
  <c r="AF12" i="32" s="1"/>
  <c r="AH6" i="32"/>
  <c r="AI6" i="32" s="1"/>
  <c r="AJ6" i="32" s="1"/>
  <c r="AK6" i="32" s="1"/>
  <c r="AH71" i="32"/>
  <c r="AI71" i="32" s="1"/>
  <c r="AJ71" i="32" s="1"/>
  <c r="AK71" i="32" s="1"/>
  <c r="S70" i="32"/>
  <c r="T70" i="32" s="1"/>
  <c r="U70" i="32" s="1"/>
  <c r="V70" i="32" s="1"/>
  <c r="X64" i="32"/>
  <c r="Y64" i="32" s="1"/>
  <c r="Z64" i="32" s="1"/>
  <c r="AA64" i="32" s="1"/>
  <c r="AC58" i="32"/>
  <c r="AD58" i="32" s="1"/>
  <c r="AE58" i="32" s="1"/>
  <c r="AF58" i="32" s="1"/>
  <c r="AH52" i="32"/>
  <c r="AI52" i="32" s="1"/>
  <c r="AJ52" i="32" s="1"/>
  <c r="AK52" i="32" s="1"/>
  <c r="I3" i="32"/>
  <c r="J3" i="32" s="1"/>
  <c r="K3" i="32" s="1"/>
  <c r="L3" i="32" s="1"/>
  <c r="G7" i="36"/>
  <c r="I43" i="32"/>
  <c r="J43" i="32" s="1"/>
  <c r="K43" i="32" s="1"/>
  <c r="L43" i="32" s="1"/>
  <c r="I27" i="32"/>
  <c r="J27" i="32" s="1"/>
  <c r="K27" i="32" s="1"/>
  <c r="L27" i="32" s="1"/>
  <c r="X3" i="32"/>
  <c r="V7" i="36"/>
  <c r="I14" i="32"/>
  <c r="J14" i="32" s="1"/>
  <c r="K14" i="32" s="1"/>
  <c r="L14" i="32" s="1"/>
  <c r="N8" i="32"/>
  <c r="O8" i="32" s="1"/>
  <c r="P8" i="32" s="1"/>
  <c r="Q8" i="32" s="1"/>
  <c r="S34" i="32"/>
  <c r="T34" i="32" s="1"/>
  <c r="U34" i="32" s="1"/>
  <c r="V34" i="32" s="1"/>
  <c r="I64" i="32"/>
  <c r="J64" i="32" s="1"/>
  <c r="K64" i="32" s="1"/>
  <c r="L64" i="32" s="1"/>
  <c r="I45" i="32"/>
  <c r="J45" i="32" s="1"/>
  <c r="K45" i="32" s="1"/>
  <c r="L45" i="32" s="1"/>
  <c r="N39" i="32"/>
  <c r="O39" i="32" s="1"/>
  <c r="P39" i="32" s="1"/>
  <c r="Q39" i="32" s="1"/>
  <c r="I29" i="32"/>
  <c r="J29" i="32" s="1"/>
  <c r="K29" i="32" s="1"/>
  <c r="L29" i="32" s="1"/>
  <c r="X6" i="32"/>
  <c r="Y6" i="32" s="1"/>
  <c r="Z6" i="32" s="1"/>
  <c r="AA6" i="32" s="1"/>
  <c r="X71" i="32"/>
  <c r="Y71" i="32" s="1"/>
  <c r="Z71" i="32" s="1"/>
  <c r="AA71" i="32" s="1"/>
  <c r="AC65" i="32"/>
  <c r="AD65" i="32" s="1"/>
  <c r="AE65" i="32" s="1"/>
  <c r="AF65" i="32" s="1"/>
  <c r="AH59" i="32"/>
  <c r="AI59" i="32" s="1"/>
  <c r="AJ59" i="32" s="1"/>
  <c r="AK59" i="32" s="1"/>
  <c r="S58" i="32"/>
  <c r="T58" i="32" s="1"/>
  <c r="U58" i="32" s="1"/>
  <c r="V58" i="32" s="1"/>
  <c r="X52" i="32"/>
  <c r="Y52" i="32" s="1"/>
  <c r="Z52" i="32" s="1"/>
  <c r="AA52" i="32" s="1"/>
  <c r="AC46" i="32"/>
  <c r="AD46" i="32" s="1"/>
  <c r="AE46" i="32" s="1"/>
  <c r="AF46" i="32" s="1"/>
  <c r="AH40" i="32"/>
  <c r="AI40" i="32" s="1"/>
  <c r="AJ40" i="32" s="1"/>
  <c r="AK40" i="32" s="1"/>
  <c r="S55" i="32"/>
  <c r="T55" i="32" s="1"/>
  <c r="U55" i="32" s="1"/>
  <c r="V55" i="32" s="1"/>
  <c r="X49" i="32"/>
  <c r="Y49" i="32" s="1"/>
  <c r="Z49" i="32" s="1"/>
  <c r="AA49" i="32" s="1"/>
  <c r="AC43" i="32"/>
  <c r="AD43" i="32" s="1"/>
  <c r="AE43" i="32" s="1"/>
  <c r="AF43" i="32" s="1"/>
  <c r="AH37" i="32"/>
  <c r="AI37" i="32" s="1"/>
  <c r="AJ37" i="32" s="1"/>
  <c r="AK37" i="32" s="1"/>
  <c r="S36" i="32"/>
  <c r="T36" i="32" s="1"/>
  <c r="U36" i="32" s="1"/>
  <c r="V36" i="32" s="1"/>
  <c r="X29" i="32"/>
  <c r="Y29" i="32" s="1"/>
  <c r="Z29" i="32" s="1"/>
  <c r="AA29" i="32" s="1"/>
  <c r="AC23" i="32"/>
  <c r="AD23" i="32" s="1"/>
  <c r="AE23" i="32" s="1"/>
  <c r="AF23" i="32" s="1"/>
  <c r="AH17" i="32"/>
  <c r="AI17" i="32" s="1"/>
  <c r="AJ17" i="32" s="1"/>
  <c r="AK17" i="32" s="1"/>
  <c r="S16" i="32"/>
  <c r="T16" i="32" s="1"/>
  <c r="U16" i="32" s="1"/>
  <c r="V16" i="32" s="1"/>
  <c r="X10" i="32"/>
  <c r="Y10" i="32" s="1"/>
  <c r="Z10" i="32" s="1"/>
  <c r="AA10" i="32" s="1"/>
  <c r="AC4" i="32"/>
  <c r="AD4" i="32" s="1"/>
  <c r="AE4" i="32" s="1"/>
  <c r="AF4" i="32" s="1"/>
  <c r="AC69" i="32"/>
  <c r="AD69" i="32" s="1"/>
  <c r="AE69" i="32" s="1"/>
  <c r="AF69" i="32" s="1"/>
  <c r="AH63" i="32"/>
  <c r="AI63" i="32" s="1"/>
  <c r="AJ63" i="32" s="1"/>
  <c r="AK63" i="32" s="1"/>
  <c r="S62" i="32"/>
  <c r="T62" i="32" s="1"/>
  <c r="U62" i="32" s="1"/>
  <c r="V62" i="32" s="1"/>
  <c r="X56" i="32"/>
  <c r="Y56" i="32" s="1"/>
  <c r="Z56" i="32" s="1"/>
  <c r="AA56" i="32" s="1"/>
  <c r="AC50" i="32"/>
  <c r="AD50" i="32" s="1"/>
  <c r="AE50" i="32" s="1"/>
  <c r="AF50" i="32" s="1"/>
  <c r="AH44" i="32"/>
  <c r="AI44" i="32" s="1"/>
  <c r="AJ44" i="32" s="1"/>
  <c r="AK44" i="32" s="1"/>
  <c r="S43" i="32"/>
  <c r="T43" i="32" s="1"/>
  <c r="U43" i="32" s="1"/>
  <c r="V43" i="32" s="1"/>
  <c r="X37" i="32"/>
  <c r="Y37" i="32" s="1"/>
  <c r="Z37" i="32" s="1"/>
  <c r="AA37" i="32" s="1"/>
  <c r="AC30" i="32"/>
  <c r="AD30" i="32" s="1"/>
  <c r="AE30" i="32" s="1"/>
  <c r="AF30" i="32" s="1"/>
  <c r="AH24" i="32"/>
  <c r="AI24" i="32" s="1"/>
  <c r="AJ24" i="32" s="1"/>
  <c r="AK24" i="32" s="1"/>
  <c r="S23" i="32"/>
  <c r="T23" i="32" s="1"/>
  <c r="U23" i="32" s="1"/>
  <c r="V23" i="32" s="1"/>
  <c r="X17" i="32"/>
  <c r="Y17" i="32" s="1"/>
  <c r="Z17" i="32" s="1"/>
  <c r="AA17" i="32" s="1"/>
  <c r="AC11" i="32"/>
  <c r="AD11" i="32" s="1"/>
  <c r="AE11" i="32" s="1"/>
  <c r="AF11" i="32" s="1"/>
  <c r="AH5" i="32"/>
  <c r="AI5" i="32" s="1"/>
  <c r="AJ5" i="32" s="1"/>
  <c r="AK5" i="32" s="1"/>
  <c r="S69" i="32"/>
  <c r="T69" i="32" s="1"/>
  <c r="U69" i="32" s="1"/>
  <c r="V69" i="32" s="1"/>
  <c r="X63" i="32"/>
  <c r="Y63" i="32" s="1"/>
  <c r="Z63" i="32" s="1"/>
  <c r="AA63" i="32" s="1"/>
  <c r="AC57" i="32"/>
  <c r="AD57" i="32" s="1"/>
  <c r="AE57" i="32" s="1"/>
  <c r="AF57" i="32" s="1"/>
  <c r="AH51" i="32"/>
  <c r="AI51" i="32" s="1"/>
  <c r="AJ51" i="32" s="1"/>
  <c r="AK51" i="32" s="1"/>
  <c r="S50" i="32"/>
  <c r="T50" i="32" s="1"/>
  <c r="U50" i="32" s="1"/>
  <c r="V50" i="32" s="1"/>
  <c r="X44" i="32"/>
  <c r="Y44" i="32" s="1"/>
  <c r="Z44" i="32" s="1"/>
  <c r="AA44" i="32" s="1"/>
  <c r="AC38" i="32"/>
  <c r="AD38" i="32" s="1"/>
  <c r="AE38" i="32" s="1"/>
  <c r="AF38" i="32" s="1"/>
  <c r="AH31" i="32"/>
  <c r="AI31" i="32" s="1"/>
  <c r="AJ31" i="32" s="1"/>
  <c r="AK31" i="32" s="1"/>
  <c r="X8" i="32"/>
  <c r="Y8" i="32" s="1"/>
  <c r="Z8" i="32" s="1"/>
  <c r="AA8" i="32" s="1"/>
  <c r="X73" i="32"/>
  <c r="Y73" i="32" s="1"/>
  <c r="Z73" i="32" s="1"/>
  <c r="AA73" i="32" s="1"/>
  <c r="AC67" i="32"/>
  <c r="AD67" i="32" s="1"/>
  <c r="AE67" i="32" s="1"/>
  <c r="AF67" i="32" s="1"/>
  <c r="AH61" i="32"/>
  <c r="AI61" i="32" s="1"/>
  <c r="AJ61" i="32" s="1"/>
  <c r="AK61" i="32" s="1"/>
  <c r="S60" i="32"/>
  <c r="T60" i="32" s="1"/>
  <c r="U60" i="32" s="1"/>
  <c r="V60" i="32" s="1"/>
  <c r="X54" i="32"/>
  <c r="Y54" i="32" s="1"/>
  <c r="Z54" i="32" s="1"/>
  <c r="AA54" i="32" s="1"/>
  <c r="AC48" i="32"/>
  <c r="AD48" i="32" s="1"/>
  <c r="AE48" i="32" s="1"/>
  <c r="AF48" i="32" s="1"/>
  <c r="AH42" i="32"/>
  <c r="AI42" i="32" s="1"/>
  <c r="AJ42" i="32" s="1"/>
  <c r="AK42" i="32" s="1"/>
  <c r="S41" i="32"/>
  <c r="T41" i="32" s="1"/>
  <c r="U41" i="32" s="1"/>
  <c r="V41" i="32" s="1"/>
  <c r="X35" i="32"/>
  <c r="Y35" i="32" s="1"/>
  <c r="Z35" i="32" s="1"/>
  <c r="AA35" i="32" s="1"/>
  <c r="AC28" i="32"/>
  <c r="AD28" i="32" s="1"/>
  <c r="AE28" i="32" s="1"/>
  <c r="AF28" i="32" s="1"/>
  <c r="AH22" i="32"/>
  <c r="AI22" i="32" s="1"/>
  <c r="AJ22" i="32" s="1"/>
  <c r="AK22" i="32" s="1"/>
  <c r="S21" i="32"/>
  <c r="T21" i="32" s="1"/>
  <c r="U21" i="32" s="1"/>
  <c r="V21" i="32" s="1"/>
  <c r="X15" i="32"/>
  <c r="Y15" i="32" s="1"/>
  <c r="Z15" i="32" s="1"/>
  <c r="AA15" i="32" s="1"/>
  <c r="AC9" i="32"/>
  <c r="AD9" i="32" s="1"/>
  <c r="AE9" i="32" s="1"/>
  <c r="AF9" i="32" s="1"/>
  <c r="AC74" i="32"/>
  <c r="AD74" i="32" s="1"/>
  <c r="AH68" i="32"/>
  <c r="AI68" i="32" s="1"/>
  <c r="AJ68" i="32" s="1"/>
  <c r="AK68" i="32" s="1"/>
  <c r="AK5" i="36"/>
  <c r="L11" i="36"/>
  <c r="G6" i="36"/>
  <c r="AA5" i="36"/>
  <c r="Q11" i="36"/>
  <c r="B11" i="36"/>
  <c r="AF16" i="36"/>
  <c r="Q16" i="36"/>
  <c r="L10" i="36"/>
  <c r="I3" i="24"/>
  <c r="G8" i="36"/>
  <c r="X3" i="24"/>
  <c r="V8" i="36"/>
  <c r="AA8" i="36"/>
  <c r="AK13" i="36"/>
  <c r="Q13" i="36"/>
  <c r="L5" i="36"/>
  <c r="D3" i="26"/>
  <c r="B6" i="36"/>
  <c r="B5" i="36"/>
  <c r="V6" i="36"/>
  <c r="V11" i="36"/>
  <c r="AA11" i="36"/>
  <c r="AK16" i="36"/>
  <c r="AK12" i="36"/>
  <c r="B12" i="36"/>
  <c r="L8" i="36"/>
  <c r="Q8" i="36"/>
  <c r="B13" i="36"/>
  <c r="L13" i="36"/>
  <c r="G13" i="36"/>
  <c r="V13" i="36"/>
  <c r="B14" i="36"/>
  <c r="Q14" i="36"/>
  <c r="AA14" i="36"/>
  <c r="AF5" i="36"/>
  <c r="V5" i="36"/>
  <c r="Q6" i="36"/>
  <c r="AF11" i="36"/>
  <c r="L12" i="36"/>
  <c r="Q12" i="36"/>
  <c r="G16" i="36"/>
  <c r="AA12" i="36"/>
  <c r="AF12" i="36"/>
  <c r="AF10" i="36"/>
  <c r="AK10" i="36"/>
  <c r="B10" i="36"/>
  <c r="G10" i="36"/>
  <c r="V10" i="36"/>
  <c r="AF13" i="36"/>
  <c r="V14" i="36"/>
  <c r="G14" i="36"/>
  <c r="L14" i="36"/>
  <c r="AF14" i="36"/>
  <c r="AH3" i="26"/>
  <c r="AF6" i="36"/>
  <c r="Q5" i="36"/>
  <c r="AK6" i="36"/>
  <c r="G11" i="36"/>
  <c r="L6" i="36"/>
  <c r="G5" i="36"/>
  <c r="AK11" i="36"/>
  <c r="V16" i="36"/>
  <c r="AA16" i="36"/>
  <c r="L16" i="36"/>
  <c r="V12" i="36"/>
  <c r="AA10" i="36"/>
  <c r="G12" i="36"/>
  <c r="AK8" i="36"/>
  <c r="Q10" i="36"/>
  <c r="B8" i="36"/>
  <c r="AF8" i="36"/>
  <c r="AA13" i="36"/>
  <c r="AK14" i="36"/>
  <c r="B16" i="36"/>
  <c r="AI36" i="25"/>
  <c r="B9" i="36"/>
  <c r="AK9" i="36"/>
  <c r="Q9" i="36"/>
  <c r="V9" i="36"/>
  <c r="L9" i="36"/>
  <c r="G9" i="36"/>
  <c r="X5" i="25"/>
  <c r="Y5" i="25" s="1"/>
  <c r="Z5" i="25" s="1"/>
  <c r="AA5" i="25" s="1"/>
  <c r="AF9" i="36"/>
  <c r="AA9" i="36"/>
  <c r="X14" i="26"/>
  <c r="Y14" i="26" s="1"/>
  <c r="Z14" i="26" s="1"/>
  <c r="AA14" i="26" s="1"/>
  <c r="I73" i="26"/>
  <c r="J73" i="26" s="1"/>
  <c r="K73" i="26" s="1"/>
  <c r="L73" i="26" s="1"/>
  <c r="I37" i="26"/>
  <c r="J37" i="26" s="1"/>
  <c r="K37" i="26" s="1"/>
  <c r="L37" i="26" s="1"/>
  <c r="S32" i="26"/>
  <c r="T32" i="26" s="1"/>
  <c r="U32" i="26" s="1"/>
  <c r="V32" i="26" s="1"/>
  <c r="S64" i="26"/>
  <c r="T64" i="26" s="1"/>
  <c r="U64" i="26" s="1"/>
  <c r="V64" i="26" s="1"/>
  <c r="D23" i="25"/>
  <c r="E23" i="25" s="1"/>
  <c r="F23" i="25" s="1"/>
  <c r="G23" i="25" s="1"/>
  <c r="X67" i="24"/>
  <c r="Y67" i="24" s="1"/>
  <c r="Z67" i="24" s="1"/>
  <c r="AA67" i="24" s="1"/>
  <c r="AC61" i="24"/>
  <c r="AD61" i="24" s="1"/>
  <c r="AE61" i="24" s="1"/>
  <c r="AF61" i="24" s="1"/>
  <c r="S70" i="24"/>
  <c r="T70" i="24" s="1"/>
  <c r="U70" i="24" s="1"/>
  <c r="V70" i="24" s="1"/>
  <c r="AC60" i="24"/>
  <c r="AD60" i="24" s="1"/>
  <c r="AE60" i="24" s="1"/>
  <c r="AF60" i="24" s="1"/>
  <c r="I62" i="26"/>
  <c r="J62" i="26" s="1"/>
  <c r="K62" i="26" s="1"/>
  <c r="L62" i="26" s="1"/>
  <c r="AC25" i="26"/>
  <c r="AD25" i="26" s="1"/>
  <c r="AE25" i="26" s="1"/>
  <c r="AF25" i="26" s="1"/>
  <c r="X66" i="24"/>
  <c r="Y66" i="24" s="1"/>
  <c r="Z66" i="24" s="1"/>
  <c r="AA66" i="24" s="1"/>
  <c r="AC7" i="25"/>
  <c r="AD7" i="25" s="1"/>
  <c r="AE7" i="25" s="1"/>
  <c r="AF7" i="25" s="1"/>
  <c r="D14" i="25"/>
  <c r="E14" i="25" s="1"/>
  <c r="F14" i="25" s="1"/>
  <c r="G14" i="25" s="1"/>
  <c r="D27" i="26"/>
  <c r="E27" i="26" s="1"/>
  <c r="F27" i="26" s="1"/>
  <c r="G27" i="26" s="1"/>
  <c r="S21" i="26"/>
  <c r="T21" i="26" s="1"/>
  <c r="U21" i="26" s="1"/>
  <c r="V21" i="26" s="1"/>
  <c r="N56" i="26"/>
  <c r="O56" i="26" s="1"/>
  <c r="P56" i="26" s="1"/>
  <c r="Q56" i="26" s="1"/>
  <c r="AC48" i="26"/>
  <c r="AD48" i="26" s="1"/>
  <c r="AE48" i="26" s="1"/>
  <c r="AF48" i="26" s="1"/>
  <c r="D12" i="26"/>
  <c r="E12" i="26" s="1"/>
  <c r="F12" i="26" s="1"/>
  <c r="G12" i="26" s="1"/>
  <c r="S71" i="26"/>
  <c r="T71" i="26" s="1"/>
  <c r="U71" i="26" s="1"/>
  <c r="V71" i="26" s="1"/>
  <c r="X57" i="26"/>
  <c r="Y57" i="26" s="1"/>
  <c r="Z57" i="26" s="1"/>
  <c r="AA57" i="26" s="1"/>
  <c r="AH20" i="26"/>
  <c r="AI20" i="26" s="1"/>
  <c r="AJ20" i="26" s="1"/>
  <c r="AK20" i="26" s="1"/>
  <c r="D17" i="26"/>
  <c r="E17" i="26" s="1"/>
  <c r="F17" i="26" s="1"/>
  <c r="G17" i="26" s="1"/>
  <c r="N47" i="25"/>
  <c r="O47" i="25" s="1"/>
  <c r="P47" i="25" s="1"/>
  <c r="Q47" i="25" s="1"/>
  <c r="S69" i="25"/>
  <c r="T69" i="25" s="1"/>
  <c r="U69" i="25" s="1"/>
  <c r="V69" i="25" s="1"/>
  <c r="X62" i="25"/>
  <c r="Y62" i="25" s="1"/>
  <c r="Z62" i="25" s="1"/>
  <c r="AA62" i="25" s="1"/>
  <c r="D40" i="25"/>
  <c r="E40" i="25" s="1"/>
  <c r="F40" i="25" s="1"/>
  <c r="G40" i="25" s="1"/>
  <c r="S54" i="25"/>
  <c r="T54" i="25" s="1"/>
  <c r="U54" i="25" s="1"/>
  <c r="V54" i="25" s="1"/>
  <c r="S70" i="25"/>
  <c r="T70" i="25" s="1"/>
  <c r="U70" i="25" s="1"/>
  <c r="V70" i="25" s="1"/>
  <c r="X5" i="26"/>
  <c r="Y5" i="26" s="1"/>
  <c r="Z5" i="26" s="1"/>
  <c r="AA5" i="26" s="1"/>
  <c r="X22" i="25"/>
  <c r="Y22" i="25" s="1"/>
  <c r="Z22" i="25" s="1"/>
  <c r="AA22" i="25" s="1"/>
  <c r="N49" i="26"/>
  <c r="O49" i="26" s="1"/>
  <c r="P49" i="26" s="1"/>
  <c r="Q49" i="26" s="1"/>
  <c r="AH7" i="26"/>
  <c r="AI7" i="26" s="1"/>
  <c r="AJ7" i="26" s="1"/>
  <c r="AK7" i="26" s="1"/>
  <c r="I66" i="26"/>
  <c r="J66" i="26" s="1"/>
  <c r="K66" i="26" s="1"/>
  <c r="L66" i="26" s="1"/>
  <c r="X29" i="26"/>
  <c r="Y29" i="26" s="1"/>
  <c r="Z29" i="26" s="1"/>
  <c r="AA29" i="26" s="1"/>
  <c r="AH25" i="26"/>
  <c r="AI25" i="26" s="1"/>
  <c r="AJ25" i="26" s="1"/>
  <c r="AK25" i="26" s="1"/>
  <c r="AH57" i="26"/>
  <c r="AI57" i="26" s="1"/>
  <c r="AJ57" i="26" s="1"/>
  <c r="AK57" i="26" s="1"/>
  <c r="X10" i="24"/>
  <c r="Y10" i="24" s="1"/>
  <c r="Z10" i="24" s="1"/>
  <c r="AA10" i="24" s="1"/>
  <c r="I24" i="25"/>
  <c r="J24" i="25" s="1"/>
  <c r="K24" i="25" s="1"/>
  <c r="L24" i="25" s="1"/>
  <c r="AC63" i="24"/>
  <c r="AD63" i="24" s="1"/>
  <c r="AE63" i="24" s="1"/>
  <c r="AF63" i="24" s="1"/>
  <c r="S72" i="24"/>
  <c r="T72" i="24" s="1"/>
  <c r="U72" i="24" s="1"/>
  <c r="V72" i="24" s="1"/>
  <c r="AC11" i="26"/>
  <c r="AD11" i="26" s="1"/>
  <c r="AE11" i="26" s="1"/>
  <c r="AF11" i="26" s="1"/>
  <c r="I70" i="26"/>
  <c r="J70" i="26" s="1"/>
  <c r="K70" i="26" s="1"/>
  <c r="L70" i="26" s="1"/>
  <c r="AC29" i="26"/>
  <c r="AD29" i="26" s="1"/>
  <c r="AE29" i="26" s="1"/>
  <c r="AF29" i="26" s="1"/>
  <c r="AH61" i="26"/>
  <c r="AI61" i="26" s="1"/>
  <c r="AJ61" i="26" s="1"/>
  <c r="AK61" i="26" s="1"/>
  <c r="I63" i="26"/>
  <c r="J63" i="26" s="1"/>
  <c r="K63" i="26" s="1"/>
  <c r="L63" i="26" s="1"/>
  <c r="X26" i="26"/>
  <c r="Y26" i="26" s="1"/>
  <c r="Z26" i="26" s="1"/>
  <c r="AA26" i="26" s="1"/>
  <c r="AH22" i="26"/>
  <c r="AI22" i="26" s="1"/>
  <c r="AJ22" i="26" s="1"/>
  <c r="AK22" i="26" s="1"/>
  <c r="S19" i="26"/>
  <c r="T19" i="26" s="1"/>
  <c r="U19" i="26" s="1"/>
  <c r="V19" i="26" s="1"/>
  <c r="AH46" i="26"/>
  <c r="AI46" i="26" s="1"/>
  <c r="AJ46" i="26" s="1"/>
  <c r="AK46" i="26" s="1"/>
  <c r="I10" i="26"/>
  <c r="J10" i="26" s="1"/>
  <c r="K10" i="26" s="1"/>
  <c r="L10" i="26" s="1"/>
  <c r="S69" i="26"/>
  <c r="T69" i="26" s="1"/>
  <c r="U69" i="26" s="1"/>
  <c r="V69" i="26" s="1"/>
  <c r="I71" i="26"/>
  <c r="J71" i="26" s="1"/>
  <c r="K71" i="26" s="1"/>
  <c r="L71" i="26" s="1"/>
  <c r="I35" i="26"/>
  <c r="J35" i="26" s="1"/>
  <c r="K35" i="26" s="1"/>
  <c r="L35" i="26" s="1"/>
  <c r="AC30" i="26"/>
  <c r="AD30" i="26" s="1"/>
  <c r="AE30" i="26" s="1"/>
  <c r="AF30" i="26" s="1"/>
  <c r="S62" i="26"/>
  <c r="T62" i="26" s="1"/>
  <c r="U62" i="26" s="1"/>
  <c r="V62" i="26" s="1"/>
  <c r="AH7" i="25"/>
  <c r="AI7" i="25" s="1"/>
  <c r="AJ7" i="25" s="1"/>
  <c r="AK7" i="25" s="1"/>
  <c r="S46" i="25"/>
  <c r="T46" i="25" s="1"/>
  <c r="U46" i="25" s="1"/>
  <c r="V46" i="25" s="1"/>
  <c r="D4" i="24"/>
  <c r="E4" i="24" s="1"/>
  <c r="F4" i="24" s="1"/>
  <c r="G4" i="24" s="1"/>
  <c r="D7" i="24"/>
  <c r="E7" i="24" s="1"/>
  <c r="F7" i="24" s="1"/>
  <c r="G7" i="24" s="1"/>
  <c r="D6" i="24"/>
  <c r="E6" i="24" s="1"/>
  <c r="F6" i="24" s="1"/>
  <c r="G6" i="24" s="1"/>
  <c r="AH45" i="24"/>
  <c r="AI45" i="24" s="1"/>
  <c r="AJ45" i="24" s="1"/>
  <c r="AK45" i="24" s="1"/>
  <c r="AH46" i="24"/>
  <c r="AI46" i="24" s="1"/>
  <c r="AJ46" i="24" s="1"/>
  <c r="AK46" i="24" s="1"/>
  <c r="N9" i="24"/>
  <c r="O9" i="24" s="1"/>
  <c r="P9" i="24" s="1"/>
  <c r="Q9" i="24" s="1"/>
  <c r="D30" i="26"/>
  <c r="E30" i="26" s="1"/>
  <c r="F30" i="26" s="1"/>
  <c r="G30" i="26" s="1"/>
  <c r="N60" i="26"/>
  <c r="O60" i="26" s="1"/>
  <c r="P60" i="26" s="1"/>
  <c r="Q60" i="26" s="1"/>
  <c r="AC47" i="26"/>
  <c r="AD47" i="26" s="1"/>
  <c r="AE47" i="26" s="1"/>
  <c r="AF47" i="26" s="1"/>
  <c r="D11" i="26"/>
  <c r="E11" i="26" s="1"/>
  <c r="F11" i="26" s="1"/>
  <c r="G11" i="26" s="1"/>
  <c r="S70" i="26"/>
  <c r="T70" i="26" s="1"/>
  <c r="U70" i="26" s="1"/>
  <c r="V70" i="26" s="1"/>
  <c r="AH9" i="26"/>
  <c r="AI9" i="26" s="1"/>
  <c r="AJ9" i="26" s="1"/>
  <c r="AK9" i="26" s="1"/>
  <c r="I68" i="26"/>
  <c r="J68" i="26" s="1"/>
  <c r="K68" i="26" s="1"/>
  <c r="L68" i="26" s="1"/>
  <c r="S31" i="26"/>
  <c r="T31" i="26" s="1"/>
  <c r="U31" i="26" s="1"/>
  <c r="V31" i="26" s="1"/>
  <c r="AC27" i="26"/>
  <c r="AD27" i="26" s="1"/>
  <c r="AE27" i="26" s="1"/>
  <c r="AF27" i="26" s="1"/>
  <c r="AH59" i="26"/>
  <c r="AI59" i="26" s="1"/>
  <c r="AJ59" i="26" s="1"/>
  <c r="AK59" i="26" s="1"/>
  <c r="S18" i="26"/>
  <c r="T18" i="26" s="1"/>
  <c r="U18" i="26" s="1"/>
  <c r="V18" i="26" s="1"/>
  <c r="AH45" i="26"/>
  <c r="AI45" i="26" s="1"/>
  <c r="AJ45" i="26" s="1"/>
  <c r="AK45" i="26" s="1"/>
  <c r="I9" i="26"/>
  <c r="J9" i="26" s="1"/>
  <c r="K9" i="26" s="1"/>
  <c r="L9" i="26" s="1"/>
  <c r="S68" i="26"/>
  <c r="T68" i="26" s="1"/>
  <c r="U68" i="26" s="1"/>
  <c r="V68" i="26" s="1"/>
  <c r="N51" i="26"/>
  <c r="O51" i="26" s="1"/>
  <c r="P51" i="26" s="1"/>
  <c r="Q51" i="26" s="1"/>
  <c r="X13" i="26"/>
  <c r="Y13" i="26" s="1"/>
  <c r="Z13" i="26" s="1"/>
  <c r="AA13" i="26" s="1"/>
  <c r="I72" i="26"/>
  <c r="J72" i="26" s="1"/>
  <c r="K72" i="26" s="1"/>
  <c r="L72" i="26" s="1"/>
  <c r="I36" i="26"/>
  <c r="J36" i="26" s="1"/>
  <c r="K36" i="26" s="1"/>
  <c r="L36" i="26" s="1"/>
  <c r="X31" i="26"/>
  <c r="Y31" i="26" s="1"/>
  <c r="Z31" i="26" s="1"/>
  <c r="AA31" i="26" s="1"/>
  <c r="S63" i="26"/>
  <c r="T63" i="26" s="1"/>
  <c r="U63" i="26" s="1"/>
  <c r="V63" i="26" s="1"/>
  <c r="AC49" i="26"/>
  <c r="AD49" i="26" s="1"/>
  <c r="AE49" i="26" s="1"/>
  <c r="AF49" i="26" s="1"/>
  <c r="S72" i="26"/>
  <c r="T72" i="26" s="1"/>
  <c r="U72" i="26" s="1"/>
  <c r="V72" i="26" s="1"/>
  <c r="I67" i="26"/>
  <c r="J67" i="26" s="1"/>
  <c r="K67" i="26" s="1"/>
  <c r="L67" i="26" s="1"/>
  <c r="X30" i="26"/>
  <c r="Y30" i="26" s="1"/>
  <c r="Z30" i="26" s="1"/>
  <c r="AA30" i="26" s="1"/>
  <c r="AC26" i="26"/>
  <c r="AD26" i="26" s="1"/>
  <c r="AE26" i="26" s="1"/>
  <c r="AF26" i="26" s="1"/>
  <c r="AH58" i="26"/>
  <c r="AI58" i="26" s="1"/>
  <c r="AJ58" i="26" s="1"/>
  <c r="AK58" i="26" s="1"/>
  <c r="X56" i="26"/>
  <c r="Y56" i="26" s="1"/>
  <c r="Z56" i="26" s="1"/>
  <c r="AA56" i="26" s="1"/>
  <c r="AH19" i="26"/>
  <c r="AI19" i="26" s="1"/>
  <c r="AJ19" i="26" s="1"/>
  <c r="AK19" i="26" s="1"/>
  <c r="D16" i="26"/>
  <c r="E16" i="26" s="1"/>
  <c r="F16" i="26" s="1"/>
  <c r="G16" i="26" s="1"/>
  <c r="AH6" i="26"/>
  <c r="AI6" i="26" s="1"/>
  <c r="AJ6" i="26" s="1"/>
  <c r="AK6" i="26" s="1"/>
  <c r="I65" i="26"/>
  <c r="J65" i="26" s="1"/>
  <c r="K65" i="26" s="1"/>
  <c r="L65" i="26" s="1"/>
  <c r="X28" i="26"/>
  <c r="Y28" i="26" s="1"/>
  <c r="Z28" i="26" s="1"/>
  <c r="AA28" i="26" s="1"/>
  <c r="AH24" i="26"/>
  <c r="AI24" i="26" s="1"/>
  <c r="AJ24" i="26" s="1"/>
  <c r="AK24" i="26" s="1"/>
  <c r="AH56" i="26"/>
  <c r="AI56" i="26" s="1"/>
  <c r="AJ56" i="26" s="1"/>
  <c r="AK56" i="26" s="1"/>
  <c r="AC8" i="24"/>
  <c r="AD8" i="24" s="1"/>
  <c r="AE8" i="24" s="1"/>
  <c r="AF8" i="24" s="1"/>
  <c r="AC62" i="24"/>
  <c r="AD62" i="24" s="1"/>
  <c r="AE62" i="24" s="1"/>
  <c r="AF62" i="24" s="1"/>
  <c r="X69" i="24"/>
  <c r="Y69" i="24" s="1"/>
  <c r="Z69" i="24" s="1"/>
  <c r="AA69" i="24" s="1"/>
  <c r="N15" i="25"/>
  <c r="O15" i="25" s="1"/>
  <c r="P15" i="25" s="1"/>
  <c r="Q15" i="25" s="1"/>
  <c r="X54" i="25"/>
  <c r="Y54" i="25" s="1"/>
  <c r="Z54" i="25" s="1"/>
  <c r="AA54" i="25" s="1"/>
  <c r="D73" i="25"/>
  <c r="E73" i="25" s="1"/>
  <c r="F73" i="25" s="1"/>
  <c r="G73" i="25" s="1"/>
  <c r="D29" i="26"/>
  <c r="E29" i="26" s="1"/>
  <c r="F29" i="26" s="1"/>
  <c r="G29" i="26" s="1"/>
  <c r="AC18" i="24"/>
  <c r="AD18" i="24" s="1"/>
  <c r="AE18" i="24" s="1"/>
  <c r="AF18" i="24" s="1"/>
  <c r="N3" i="24"/>
  <c r="D7" i="25"/>
  <c r="E7" i="25" s="1"/>
  <c r="F7" i="25" s="1"/>
  <c r="G7" i="25" s="1"/>
  <c r="N58" i="26"/>
  <c r="O58" i="26" s="1"/>
  <c r="P58" i="26" s="1"/>
  <c r="Q58" i="26" s="1"/>
  <c r="N3" i="26"/>
  <c r="I64" i="26"/>
  <c r="J64" i="26" s="1"/>
  <c r="K64" i="26" s="1"/>
  <c r="L64" i="26" s="1"/>
  <c r="X27" i="26"/>
  <c r="Y27" i="26" s="1"/>
  <c r="Z27" i="26" s="1"/>
  <c r="AA27" i="26" s="1"/>
  <c r="AH23" i="26"/>
  <c r="AI23" i="26" s="1"/>
  <c r="AJ23" i="26" s="1"/>
  <c r="AK23" i="26" s="1"/>
  <c r="AH55" i="26"/>
  <c r="AI55" i="26" s="1"/>
  <c r="AJ55" i="26" s="1"/>
  <c r="AK55" i="26" s="1"/>
  <c r="X4" i="26"/>
  <c r="Y4" i="26" s="1"/>
  <c r="Z4" i="26" s="1"/>
  <c r="AA4" i="26" s="1"/>
  <c r="D28" i="26"/>
  <c r="E28" i="26" s="1"/>
  <c r="F28" i="26" s="1"/>
  <c r="G28" i="26" s="1"/>
  <c r="AC51" i="26"/>
  <c r="AD51" i="26" s="1"/>
  <c r="AE51" i="26" s="1"/>
  <c r="AF51" i="26" s="1"/>
  <c r="S74" i="26"/>
  <c r="T74" i="26" s="1"/>
  <c r="U74" i="26" s="1"/>
  <c r="V74" i="26" s="1"/>
  <c r="N61" i="25"/>
  <c r="O61" i="25" s="1"/>
  <c r="P61" i="25" s="1"/>
  <c r="Q61" i="25" s="1"/>
  <c r="AC58" i="24"/>
  <c r="AD58" i="24" s="1"/>
  <c r="AE58" i="24" s="1"/>
  <c r="AF58" i="24" s="1"/>
  <c r="S71" i="24"/>
  <c r="T71" i="24" s="1"/>
  <c r="U71" i="24" s="1"/>
  <c r="V71" i="24" s="1"/>
  <c r="S15" i="25"/>
  <c r="T15" i="25" s="1"/>
  <c r="U15" i="25" s="1"/>
  <c r="V15" i="25" s="1"/>
  <c r="D70" i="25"/>
  <c r="E70" i="25" s="1"/>
  <c r="F70" i="25" s="1"/>
  <c r="G70" i="25" s="1"/>
  <c r="AC5" i="26"/>
  <c r="AD5" i="26" s="1"/>
  <c r="AE5" i="26" s="1"/>
  <c r="AF5" i="26" s="1"/>
  <c r="X15" i="26"/>
  <c r="Y15" i="26" s="1"/>
  <c r="Z15" i="26" s="1"/>
  <c r="AA15" i="26" s="1"/>
  <c r="I74" i="26"/>
  <c r="J74" i="26" s="1"/>
  <c r="K74" i="26" s="1"/>
  <c r="L74" i="26" s="1"/>
  <c r="I38" i="26"/>
  <c r="J38" i="26" s="1"/>
  <c r="K38" i="26" s="1"/>
  <c r="L38" i="26" s="1"/>
  <c r="S33" i="26"/>
  <c r="T33" i="26" s="1"/>
  <c r="U33" i="26" s="1"/>
  <c r="V33" i="26" s="1"/>
  <c r="S65" i="26"/>
  <c r="T65" i="26" s="1"/>
  <c r="U65" i="26" s="1"/>
  <c r="V65" i="26" s="1"/>
  <c r="X59" i="26"/>
  <c r="Y59" i="26" s="1"/>
  <c r="Z59" i="26" s="1"/>
  <c r="AA59" i="26" s="1"/>
  <c r="AC22" i="26"/>
  <c r="AD22" i="26" s="1"/>
  <c r="AE22" i="26" s="1"/>
  <c r="AF22" i="26" s="1"/>
  <c r="S10" i="26"/>
  <c r="T10" i="26" s="1"/>
  <c r="U10" i="26" s="1"/>
  <c r="V10" i="26" s="1"/>
  <c r="S3" i="26"/>
  <c r="X17" i="26"/>
  <c r="Y17" i="26" s="1"/>
  <c r="Z17" i="26" s="1"/>
  <c r="AA17" i="26" s="1"/>
  <c r="I8" i="26"/>
  <c r="J8" i="26" s="1"/>
  <c r="K8" i="26" s="1"/>
  <c r="L8" i="26" s="1"/>
  <c r="S67" i="26"/>
  <c r="T67" i="26" s="1"/>
  <c r="U67" i="26" s="1"/>
  <c r="V67" i="26" s="1"/>
  <c r="N61" i="26"/>
  <c r="O61" i="26" s="1"/>
  <c r="P61" i="26" s="1"/>
  <c r="Q61" i="26" s="1"/>
  <c r="AC53" i="26"/>
  <c r="AD53" i="26" s="1"/>
  <c r="AE53" i="26" s="1"/>
  <c r="AF53" i="26" s="1"/>
  <c r="D13" i="26"/>
  <c r="E13" i="26" s="1"/>
  <c r="F13" i="26" s="1"/>
  <c r="G13" i="26" s="1"/>
  <c r="D8" i="24"/>
  <c r="E8" i="24" s="1"/>
  <c r="F8" i="24" s="1"/>
  <c r="G8" i="24" s="1"/>
  <c r="AC19" i="24"/>
  <c r="AD19" i="24" s="1"/>
  <c r="AE19" i="24" s="1"/>
  <c r="AF19" i="24" s="1"/>
  <c r="AH17" i="24"/>
  <c r="AI17" i="24" s="1"/>
  <c r="AJ17" i="24" s="1"/>
  <c r="AK17" i="24" s="1"/>
  <c r="AH37" i="24"/>
  <c r="AI37" i="24" s="1"/>
  <c r="AJ37" i="24" s="1"/>
  <c r="AK37" i="24" s="1"/>
  <c r="S74" i="24"/>
  <c r="T74" i="24" s="1"/>
  <c r="U74" i="24" s="1"/>
  <c r="V74" i="24" s="1"/>
  <c r="X64" i="24"/>
  <c r="Y64" i="24" s="1"/>
  <c r="Z64" i="24" s="1"/>
  <c r="AA64" i="24" s="1"/>
  <c r="X23" i="24"/>
  <c r="Y23" i="24" s="1"/>
  <c r="Z23" i="24" s="1"/>
  <c r="AA23" i="24" s="1"/>
  <c r="X21" i="24"/>
  <c r="Y21" i="24" s="1"/>
  <c r="Z21" i="24" s="1"/>
  <c r="AA21" i="24" s="1"/>
  <c r="S4" i="26"/>
  <c r="T4" i="26" s="1"/>
  <c r="U4" i="26" s="1"/>
  <c r="V4" i="26" s="1"/>
  <c r="S3" i="24"/>
  <c r="S4" i="24"/>
  <c r="T4" i="24" s="1"/>
  <c r="U4" i="24" s="1"/>
  <c r="V4" i="24" s="1"/>
  <c r="AC54" i="26"/>
  <c r="AD54" i="26" s="1"/>
  <c r="AE54" i="26" s="1"/>
  <c r="AF54" i="26" s="1"/>
  <c r="D14" i="26"/>
  <c r="E14" i="26" s="1"/>
  <c r="F14" i="26" s="1"/>
  <c r="G14" i="26" s="1"/>
  <c r="D46" i="26"/>
  <c r="E46" i="26" s="1"/>
  <c r="F46" i="26" s="1"/>
  <c r="G46" i="26" s="1"/>
  <c r="N50" i="26"/>
  <c r="O50" i="26" s="1"/>
  <c r="P50" i="26" s="1"/>
  <c r="Q50" i="26" s="1"/>
  <c r="N48" i="26"/>
  <c r="O48" i="26" s="1"/>
  <c r="P48" i="26" s="1"/>
  <c r="Q48" i="26" s="1"/>
  <c r="S5" i="24"/>
  <c r="T5" i="24" s="1"/>
  <c r="U5" i="24" s="1"/>
  <c r="V5" i="24" s="1"/>
  <c r="X58" i="26"/>
  <c r="Y58" i="26" s="1"/>
  <c r="Z58" i="26" s="1"/>
  <c r="AA58" i="26" s="1"/>
  <c r="AH21" i="26"/>
  <c r="AI21" i="26" s="1"/>
  <c r="AJ21" i="26" s="1"/>
  <c r="AK21" i="26" s="1"/>
  <c r="D18" i="26"/>
  <c r="E18" i="26" s="1"/>
  <c r="F18" i="26" s="1"/>
  <c r="G18" i="26" s="1"/>
  <c r="N54" i="26"/>
  <c r="O54" i="26" s="1"/>
  <c r="P54" i="26" s="1"/>
  <c r="Q54" i="26" s="1"/>
  <c r="I7" i="26"/>
  <c r="J7" i="26" s="1"/>
  <c r="K7" i="26" s="1"/>
  <c r="L7" i="26" s="1"/>
  <c r="S66" i="26"/>
  <c r="T66" i="26" s="1"/>
  <c r="U66" i="26" s="1"/>
  <c r="V66" i="26" s="1"/>
  <c r="X60" i="26"/>
  <c r="Y60" i="26" s="1"/>
  <c r="Z60" i="26" s="1"/>
  <c r="AA60" i="26" s="1"/>
  <c r="AC23" i="26"/>
  <c r="AD23" i="26" s="1"/>
  <c r="AE23" i="26" s="1"/>
  <c r="AF23" i="26" s="1"/>
  <c r="AC10" i="26"/>
  <c r="AD10" i="26" s="1"/>
  <c r="AE10" i="26" s="1"/>
  <c r="AF10" i="26" s="1"/>
  <c r="I69" i="26"/>
  <c r="J69" i="26" s="1"/>
  <c r="K69" i="26" s="1"/>
  <c r="L69" i="26" s="1"/>
  <c r="AC28" i="26"/>
  <c r="AD28" i="26" s="1"/>
  <c r="AE28" i="26" s="1"/>
  <c r="AF28" i="26" s="1"/>
  <c r="AH60" i="26"/>
  <c r="AI60" i="26" s="1"/>
  <c r="AJ60" i="26" s="1"/>
  <c r="AK60" i="26" s="1"/>
  <c r="D5" i="24"/>
  <c r="E5" i="24" s="1"/>
  <c r="F5" i="24" s="1"/>
  <c r="G5" i="24" s="1"/>
  <c r="AC9" i="24"/>
  <c r="AD9" i="24" s="1"/>
  <c r="AE9" i="24" s="1"/>
  <c r="AF9" i="24" s="1"/>
  <c r="D3" i="24"/>
  <c r="N53" i="26"/>
  <c r="O53" i="26" s="1"/>
  <c r="P53" i="26" s="1"/>
  <c r="Q53" i="26" s="1"/>
  <c r="N57" i="26"/>
  <c r="O57" i="26" s="1"/>
  <c r="P57" i="26" s="1"/>
  <c r="Q57" i="26" s="1"/>
  <c r="X18" i="24"/>
  <c r="Y18" i="24" s="1"/>
  <c r="Z18" i="24" s="1"/>
  <c r="AA18" i="24" s="1"/>
  <c r="X8" i="24"/>
  <c r="Y8" i="24" s="1"/>
  <c r="Z8" i="24" s="1"/>
  <c r="AA8" i="24" s="1"/>
  <c r="S23" i="24"/>
  <c r="T23" i="24" s="1"/>
  <c r="U23" i="24" s="1"/>
  <c r="V23" i="24" s="1"/>
  <c r="AH7" i="24"/>
  <c r="AI7" i="24" s="1"/>
  <c r="AJ7" i="24" s="1"/>
  <c r="AK7" i="24" s="1"/>
  <c r="S22" i="24"/>
  <c r="T22" i="24" s="1"/>
  <c r="U22" i="24" s="1"/>
  <c r="V22" i="24" s="1"/>
  <c r="I12" i="24"/>
  <c r="J12" i="24" s="1"/>
  <c r="K12" i="24" s="1"/>
  <c r="L12" i="24" s="1"/>
  <c r="D27" i="24"/>
  <c r="E27" i="24" s="1"/>
  <c r="F27" i="24" s="1"/>
  <c r="G27" i="24" s="1"/>
  <c r="I13" i="24"/>
  <c r="J13" i="24" s="1"/>
  <c r="K13" i="24" s="1"/>
  <c r="L13" i="24" s="1"/>
  <c r="S11" i="24"/>
  <c r="T11" i="24" s="1"/>
  <c r="U11" i="24" s="1"/>
  <c r="V11" i="24" s="1"/>
  <c r="D31" i="24"/>
  <c r="E31" i="24" s="1"/>
  <c r="F31" i="24" s="1"/>
  <c r="G31" i="24" s="1"/>
  <c r="X19" i="24"/>
  <c r="Y19" i="24" s="1"/>
  <c r="Z19" i="24" s="1"/>
  <c r="AA19" i="24" s="1"/>
  <c r="D26" i="26"/>
  <c r="E26" i="26" s="1"/>
  <c r="F26" i="26" s="1"/>
  <c r="G26" i="26" s="1"/>
  <c r="S41" i="26"/>
  <c r="T41" i="26" s="1"/>
  <c r="U41" i="26" s="1"/>
  <c r="V41" i="26" s="1"/>
  <c r="AC38" i="26"/>
  <c r="AD38" i="26" s="1"/>
  <c r="AE38" i="26" s="1"/>
  <c r="AF38" i="26" s="1"/>
  <c r="N55" i="26"/>
  <c r="O55" i="26" s="1"/>
  <c r="P55" i="26" s="1"/>
  <c r="Q55" i="26" s="1"/>
  <c r="AH71" i="26"/>
  <c r="AI71" i="26" s="1"/>
  <c r="AJ71" i="26" s="1"/>
  <c r="AK71" i="26" s="1"/>
  <c r="AH35" i="26"/>
  <c r="AI35" i="26" s="1"/>
  <c r="AJ35" i="26" s="1"/>
  <c r="AK35" i="26" s="1"/>
  <c r="S51" i="26"/>
  <c r="T51" i="26" s="1"/>
  <c r="U51" i="26" s="1"/>
  <c r="V51" i="26" s="1"/>
  <c r="N46" i="26"/>
  <c r="O46" i="26" s="1"/>
  <c r="P46" i="26" s="1"/>
  <c r="Q46" i="26" s="1"/>
  <c r="N20" i="26"/>
  <c r="O20" i="26" s="1"/>
  <c r="P20" i="26" s="1"/>
  <c r="Q20" i="26" s="1"/>
  <c r="AC35" i="26"/>
  <c r="AD35" i="26" s="1"/>
  <c r="AE35" i="26" s="1"/>
  <c r="AF35" i="26" s="1"/>
  <c r="AH68" i="26"/>
  <c r="AI68" i="26" s="1"/>
  <c r="AJ68" i="26" s="1"/>
  <c r="AK68" i="26" s="1"/>
  <c r="I28" i="26"/>
  <c r="J28" i="26" s="1"/>
  <c r="K28" i="26" s="1"/>
  <c r="L28" i="26" s="1"/>
  <c r="AC44" i="26"/>
  <c r="AD44" i="26" s="1"/>
  <c r="AE44" i="26" s="1"/>
  <c r="AF44" i="26" s="1"/>
  <c r="X22" i="26"/>
  <c r="Y22" i="26" s="1"/>
  <c r="Z22" i="26" s="1"/>
  <c r="AA22" i="26" s="1"/>
  <c r="I45" i="26"/>
  <c r="J45" i="26" s="1"/>
  <c r="K45" i="26" s="1"/>
  <c r="L45" i="26" s="1"/>
  <c r="S7" i="26"/>
  <c r="T7" i="26" s="1"/>
  <c r="U7" i="26" s="1"/>
  <c r="V7" i="26" s="1"/>
  <c r="N45" i="26"/>
  <c r="O45" i="26" s="1"/>
  <c r="P45" i="26" s="1"/>
  <c r="Q45" i="26" s="1"/>
  <c r="X42" i="26"/>
  <c r="Y42" i="26" s="1"/>
  <c r="Z42" i="26" s="1"/>
  <c r="AA42" i="26" s="1"/>
  <c r="I59" i="26"/>
  <c r="J59" i="26" s="1"/>
  <c r="K59" i="26" s="1"/>
  <c r="L59" i="26" s="1"/>
  <c r="AC39" i="26"/>
  <c r="AD39" i="26" s="1"/>
  <c r="AE39" i="26" s="1"/>
  <c r="AF39" i="26" s="1"/>
  <c r="I19" i="26"/>
  <c r="J19" i="26" s="1"/>
  <c r="K19" i="26" s="1"/>
  <c r="L19" i="26" s="1"/>
  <c r="I50" i="26"/>
  <c r="J50" i="26" s="1"/>
  <c r="K50" i="26" s="1"/>
  <c r="L50" i="26" s="1"/>
  <c r="X39" i="26"/>
  <c r="Y39" i="26" s="1"/>
  <c r="Z39" i="26" s="1"/>
  <c r="AA39" i="26" s="1"/>
  <c r="I56" i="26"/>
  <c r="J56" i="26" s="1"/>
  <c r="K56" i="26" s="1"/>
  <c r="L56" i="26" s="1"/>
  <c r="AH72" i="26"/>
  <c r="AI72" i="26" s="1"/>
  <c r="AJ72" i="26" s="1"/>
  <c r="AK72" i="26" s="1"/>
  <c r="S48" i="26"/>
  <c r="T48" i="26" s="1"/>
  <c r="U48" i="26" s="1"/>
  <c r="V48" i="26" s="1"/>
  <c r="S26" i="26"/>
  <c r="T26" i="26" s="1"/>
  <c r="U26" i="26" s="1"/>
  <c r="V26" i="26" s="1"/>
  <c r="AC33" i="26"/>
  <c r="AD33" i="26" s="1"/>
  <c r="AE33" i="26" s="1"/>
  <c r="AF33" i="26" s="1"/>
  <c r="D7" i="26"/>
  <c r="E7" i="26" s="1"/>
  <c r="F7" i="26" s="1"/>
  <c r="G7" i="26" s="1"/>
  <c r="S46" i="26"/>
  <c r="T46" i="26" s="1"/>
  <c r="U46" i="26" s="1"/>
  <c r="V46" i="26" s="1"/>
  <c r="AH63" i="26"/>
  <c r="AI63" i="26" s="1"/>
  <c r="AJ63" i="26" s="1"/>
  <c r="AK63" i="26" s="1"/>
  <c r="AC43" i="26"/>
  <c r="AD43" i="26" s="1"/>
  <c r="AE43" i="26" s="1"/>
  <c r="AF43" i="26" s="1"/>
  <c r="D23" i="26"/>
  <c r="E23" i="26" s="1"/>
  <c r="F23" i="26" s="1"/>
  <c r="G23" i="26" s="1"/>
  <c r="X38" i="26"/>
  <c r="Y38" i="26" s="1"/>
  <c r="Z38" i="26" s="1"/>
  <c r="AA38" i="26" s="1"/>
  <c r="I54" i="26"/>
  <c r="J54" i="26" s="1"/>
  <c r="K54" i="26" s="1"/>
  <c r="L54" i="26" s="1"/>
  <c r="I3" i="26"/>
  <c r="X43" i="26"/>
  <c r="Y43" i="26" s="1"/>
  <c r="Z43" i="26" s="1"/>
  <c r="AA43" i="26" s="1"/>
  <c r="I60" i="26"/>
  <c r="J60" i="26" s="1"/>
  <c r="K60" i="26" s="1"/>
  <c r="L60" i="26" s="1"/>
  <c r="AH36" i="26"/>
  <c r="AI36" i="26" s="1"/>
  <c r="AJ36" i="26" s="1"/>
  <c r="AK36" i="26" s="1"/>
  <c r="S52" i="26"/>
  <c r="T52" i="26" s="1"/>
  <c r="U52" i="26" s="1"/>
  <c r="V52" i="26" s="1"/>
  <c r="AH14" i="26"/>
  <c r="AI14" i="26" s="1"/>
  <c r="AJ14" i="26" s="1"/>
  <c r="AK14" i="26" s="1"/>
  <c r="S30" i="26"/>
  <c r="T30" i="26" s="1"/>
  <c r="U30" i="26" s="1"/>
  <c r="V30" i="26" s="1"/>
  <c r="I22" i="26"/>
  <c r="J22" i="26" s="1"/>
  <c r="K22" i="26" s="1"/>
  <c r="L22" i="26" s="1"/>
  <c r="X37" i="26"/>
  <c r="Y37" i="26" s="1"/>
  <c r="Z37" i="26" s="1"/>
  <c r="AA37" i="26" s="1"/>
  <c r="AH67" i="26"/>
  <c r="AI67" i="26" s="1"/>
  <c r="AJ67" i="26" s="1"/>
  <c r="AK67" i="26" s="1"/>
  <c r="D32" i="26"/>
  <c r="E32" i="26" s="1"/>
  <c r="F32" i="26" s="1"/>
  <c r="G32" i="26" s="1"/>
  <c r="S47" i="26"/>
  <c r="T47" i="26" s="1"/>
  <c r="U47" i="26" s="1"/>
  <c r="V47" i="26" s="1"/>
  <c r="S42" i="26"/>
  <c r="T42" i="26" s="1"/>
  <c r="U42" i="26" s="1"/>
  <c r="V42" i="26" s="1"/>
  <c r="D58" i="26"/>
  <c r="E58" i="26" s="1"/>
  <c r="F58" i="26" s="1"/>
  <c r="G58" i="26" s="1"/>
  <c r="AH64" i="26"/>
  <c r="AI64" i="26" s="1"/>
  <c r="AJ64" i="26" s="1"/>
  <c r="AK64" i="26" s="1"/>
  <c r="AC40" i="26"/>
  <c r="AD40" i="26" s="1"/>
  <c r="AE40" i="26" s="1"/>
  <c r="AF40" i="26" s="1"/>
  <c r="AC18" i="26"/>
  <c r="AD18" i="26" s="1"/>
  <c r="AE18" i="26" s="1"/>
  <c r="AF18" i="26" s="1"/>
  <c r="N9" i="26"/>
  <c r="O9" i="26" s="1"/>
  <c r="P9" i="26" s="1"/>
  <c r="Q9" i="26" s="1"/>
  <c r="I6" i="26"/>
  <c r="J6" i="26" s="1"/>
  <c r="K6" i="26" s="1"/>
  <c r="L6" i="26" s="1"/>
  <c r="D25" i="26"/>
  <c r="E25" i="26" s="1"/>
  <c r="F25" i="26" s="1"/>
  <c r="G25" i="26" s="1"/>
  <c r="S40" i="26"/>
  <c r="T40" i="26" s="1"/>
  <c r="U40" i="26" s="1"/>
  <c r="V40" i="26" s="1"/>
  <c r="AC37" i="26"/>
  <c r="AD37" i="26" s="1"/>
  <c r="AE37" i="26" s="1"/>
  <c r="AF37" i="26" s="1"/>
  <c r="AH70" i="26"/>
  <c r="AI70" i="26" s="1"/>
  <c r="AJ70" i="26" s="1"/>
  <c r="AK70" i="26" s="1"/>
  <c r="X46" i="26"/>
  <c r="Y46" i="26" s="1"/>
  <c r="Z46" i="26" s="1"/>
  <c r="AA46" i="26" s="1"/>
  <c r="D57" i="26"/>
  <c r="E57" i="26" s="1"/>
  <c r="F57" i="26" s="1"/>
  <c r="G57" i="26" s="1"/>
  <c r="S29" i="26"/>
  <c r="T29" i="26" s="1"/>
  <c r="U29" i="26" s="1"/>
  <c r="V29" i="26" s="1"/>
  <c r="D48" i="26"/>
  <c r="E48" i="26" s="1"/>
  <c r="F48" i="26" s="1"/>
  <c r="G48" i="26" s="1"/>
  <c r="X63" i="26"/>
  <c r="Y63" i="26" s="1"/>
  <c r="Z63" i="26" s="1"/>
  <c r="AA63" i="26" s="1"/>
  <c r="D62" i="26"/>
  <c r="E62" i="26" s="1"/>
  <c r="F62" i="26" s="1"/>
  <c r="G62" i="26" s="1"/>
  <c r="AC4" i="26"/>
  <c r="AD4" i="26" s="1"/>
  <c r="AE4" i="26" s="1"/>
  <c r="AF4" i="26" s="1"/>
  <c r="D70" i="26"/>
  <c r="E70" i="26" s="1"/>
  <c r="F70" i="26" s="1"/>
  <c r="G70" i="26" s="1"/>
  <c r="D38" i="26"/>
  <c r="E38" i="26" s="1"/>
  <c r="F38" i="26" s="1"/>
  <c r="G38" i="26" s="1"/>
  <c r="N33" i="26"/>
  <c r="O33" i="26" s="1"/>
  <c r="P33" i="26" s="1"/>
  <c r="Q33" i="26" s="1"/>
  <c r="AH49" i="26"/>
  <c r="AI49" i="26" s="1"/>
  <c r="AJ49" i="26" s="1"/>
  <c r="AK49" i="26" s="1"/>
  <c r="N65" i="26"/>
  <c r="O65" i="26" s="1"/>
  <c r="P65" i="26" s="1"/>
  <c r="Q65" i="26" s="1"/>
  <c r="N40" i="26"/>
  <c r="O40" i="26" s="1"/>
  <c r="P40" i="26" s="1"/>
  <c r="Q40" i="26" s="1"/>
  <c r="S44" i="26"/>
  <c r="T44" i="26" s="1"/>
  <c r="U44" i="26" s="1"/>
  <c r="V44" i="26" s="1"/>
  <c r="X41" i="26"/>
  <c r="Y41" i="26" s="1"/>
  <c r="Z41" i="26" s="1"/>
  <c r="AA41" i="26" s="1"/>
  <c r="I58" i="26"/>
  <c r="J58" i="26" s="1"/>
  <c r="K58" i="26" s="1"/>
  <c r="L58" i="26" s="1"/>
  <c r="AH74" i="26"/>
  <c r="AI74" i="26" s="1"/>
  <c r="AJ74" i="26" s="1"/>
  <c r="AK74" i="26" s="1"/>
  <c r="AH34" i="26"/>
  <c r="AI34" i="26" s="1"/>
  <c r="AJ34" i="26" s="1"/>
  <c r="AK34" i="26" s="1"/>
  <c r="S50" i="26"/>
  <c r="T50" i="26" s="1"/>
  <c r="U50" i="26" s="1"/>
  <c r="V50" i="26" s="1"/>
  <c r="D61" i="26"/>
  <c r="E61" i="26" s="1"/>
  <c r="F61" i="26" s="1"/>
  <c r="G61" i="26" s="1"/>
  <c r="I4" i="26"/>
  <c r="J4" i="26" s="1"/>
  <c r="K4" i="26" s="1"/>
  <c r="L4" i="26" s="1"/>
  <c r="AH17" i="26"/>
  <c r="AI17" i="26" s="1"/>
  <c r="AJ17" i="26" s="1"/>
  <c r="AK17" i="26" s="1"/>
  <c r="N8" i="26"/>
  <c r="O8" i="26" s="1"/>
  <c r="P8" i="26" s="1"/>
  <c r="Q8" i="26" s="1"/>
  <c r="X67" i="26"/>
  <c r="Y67" i="26" s="1"/>
  <c r="Z67" i="26" s="1"/>
  <c r="AA67" i="26" s="1"/>
  <c r="AC65" i="26"/>
  <c r="AD65" i="26" s="1"/>
  <c r="AE65" i="26" s="1"/>
  <c r="AF65" i="26" s="1"/>
  <c r="AC7" i="26"/>
  <c r="AD7" i="26" s="1"/>
  <c r="AE7" i="26" s="1"/>
  <c r="AF7" i="26" s="1"/>
  <c r="I24" i="26"/>
  <c r="J24" i="26" s="1"/>
  <c r="K24" i="26" s="1"/>
  <c r="L24" i="26" s="1"/>
  <c r="AH10" i="26"/>
  <c r="AI10" i="26" s="1"/>
  <c r="AJ10" i="26" s="1"/>
  <c r="AK10" i="26" s="1"/>
  <c r="D74" i="26"/>
  <c r="E74" i="26" s="1"/>
  <c r="F74" i="26" s="1"/>
  <c r="G74" i="26" s="1"/>
  <c r="AH53" i="26"/>
  <c r="AI53" i="26" s="1"/>
  <c r="AJ53" i="26" s="1"/>
  <c r="AK53" i="26" s="1"/>
  <c r="N69" i="26"/>
  <c r="O69" i="26" s="1"/>
  <c r="P69" i="26" s="1"/>
  <c r="Q69" i="26" s="1"/>
  <c r="AH28" i="26"/>
  <c r="AI28" i="26" s="1"/>
  <c r="AJ28" i="26" s="1"/>
  <c r="AK28" i="26" s="1"/>
  <c r="AC3" i="26"/>
  <c r="I5" i="26"/>
  <c r="J5" i="26" s="1"/>
  <c r="K5" i="26" s="1"/>
  <c r="L5" i="26" s="1"/>
  <c r="AC32" i="26"/>
  <c r="AD32" i="26" s="1"/>
  <c r="AE32" i="26" s="1"/>
  <c r="AF32" i="26" s="1"/>
  <c r="S5" i="26"/>
  <c r="T5" i="26" s="1"/>
  <c r="U5" i="26" s="1"/>
  <c r="V5" i="26" s="1"/>
  <c r="S45" i="26"/>
  <c r="T45" i="26" s="1"/>
  <c r="U45" i="26" s="1"/>
  <c r="V45" i="26" s="1"/>
  <c r="AH62" i="26"/>
  <c r="AI62" i="26" s="1"/>
  <c r="AJ62" i="26" s="1"/>
  <c r="AK62" i="26" s="1"/>
  <c r="AH38" i="26"/>
  <c r="AI38" i="26" s="1"/>
  <c r="AJ38" i="26" s="1"/>
  <c r="AK38" i="26" s="1"/>
  <c r="S54" i="26"/>
  <c r="T54" i="26" s="1"/>
  <c r="U54" i="26" s="1"/>
  <c r="V54" i="26" s="1"/>
  <c r="I49" i="26"/>
  <c r="J49" i="26" s="1"/>
  <c r="K49" i="26" s="1"/>
  <c r="L49" i="26" s="1"/>
  <c r="D31" i="26"/>
  <c r="E31" i="26" s="1"/>
  <c r="F31" i="26" s="1"/>
  <c r="G31" i="26" s="1"/>
  <c r="AC21" i="26"/>
  <c r="AD21" i="26" s="1"/>
  <c r="AE21" i="26" s="1"/>
  <c r="AF21" i="26" s="1"/>
  <c r="S6" i="26"/>
  <c r="T6" i="26" s="1"/>
  <c r="U6" i="26" s="1"/>
  <c r="V6" i="26" s="1"/>
  <c r="X71" i="26"/>
  <c r="Y71" i="26" s="1"/>
  <c r="Z71" i="26" s="1"/>
  <c r="AA71" i="26" s="1"/>
  <c r="AC69" i="26"/>
  <c r="AD69" i="26" s="1"/>
  <c r="AE69" i="26" s="1"/>
  <c r="AF69" i="26" s="1"/>
  <c r="X11" i="26"/>
  <c r="Y11" i="26" s="1"/>
  <c r="Z11" i="26" s="1"/>
  <c r="AA11" i="26" s="1"/>
  <c r="D42" i="26"/>
  <c r="E42" i="26" s="1"/>
  <c r="F42" i="26" s="1"/>
  <c r="G42" i="26" s="1"/>
  <c r="AC57" i="26"/>
  <c r="AD57" i="26" s="1"/>
  <c r="AE57" i="26" s="1"/>
  <c r="AF57" i="26" s="1"/>
  <c r="N73" i="26"/>
  <c r="O73" i="26" s="1"/>
  <c r="P73" i="26" s="1"/>
  <c r="Q73" i="26" s="1"/>
  <c r="N37" i="26"/>
  <c r="O37" i="26" s="1"/>
  <c r="P37" i="26" s="1"/>
  <c r="Q37" i="26" s="1"/>
  <c r="I17" i="26"/>
  <c r="J17" i="26" s="1"/>
  <c r="K17" i="26" s="1"/>
  <c r="L17" i="26" s="1"/>
  <c r="I21" i="26"/>
  <c r="J21" i="26" s="1"/>
  <c r="K21" i="26" s="1"/>
  <c r="L21" i="26" s="1"/>
  <c r="X36" i="26"/>
  <c r="Y36" i="26" s="1"/>
  <c r="Z36" i="26" s="1"/>
  <c r="AA36" i="26" s="1"/>
  <c r="AH33" i="26"/>
  <c r="AI33" i="26" s="1"/>
  <c r="AJ33" i="26" s="1"/>
  <c r="AK33" i="26" s="1"/>
  <c r="AH66" i="26"/>
  <c r="AI66" i="26" s="1"/>
  <c r="AJ66" i="26" s="1"/>
  <c r="AK66" i="26" s="1"/>
  <c r="AC42" i="26"/>
  <c r="AD42" i="26" s="1"/>
  <c r="AE42" i="26" s="1"/>
  <c r="AF42" i="26" s="1"/>
  <c r="S9" i="26"/>
  <c r="T9" i="26" s="1"/>
  <c r="U9" i="26" s="1"/>
  <c r="V9" i="26" s="1"/>
  <c r="I53" i="26"/>
  <c r="J53" i="26" s="1"/>
  <c r="K53" i="26" s="1"/>
  <c r="L53" i="26" s="1"/>
  <c r="X3" i="26"/>
  <c r="N19" i="26"/>
  <c r="O19" i="26" s="1"/>
  <c r="P19" i="26" s="1"/>
  <c r="Q19" i="26" s="1"/>
  <c r="X25" i="26"/>
  <c r="Y25" i="26" s="1"/>
  <c r="Z25" i="26" s="1"/>
  <c r="AA25" i="26" s="1"/>
  <c r="AC73" i="26"/>
  <c r="AD73" i="26" s="1"/>
  <c r="AE73" i="26" s="1"/>
  <c r="AF73" i="26" s="1"/>
  <c r="N23" i="26"/>
  <c r="O23" i="26" s="1"/>
  <c r="P23" i="26" s="1"/>
  <c r="Q23" i="26" s="1"/>
  <c r="D66" i="26"/>
  <c r="E66" i="26" s="1"/>
  <c r="F66" i="26" s="1"/>
  <c r="G66" i="26" s="1"/>
  <c r="AC61" i="26"/>
  <c r="AD61" i="26" s="1"/>
  <c r="AE61" i="26" s="1"/>
  <c r="AF61" i="26" s="1"/>
  <c r="I41" i="26"/>
  <c r="J41" i="26" s="1"/>
  <c r="K41" i="26" s="1"/>
  <c r="L41" i="26" s="1"/>
  <c r="X72" i="26"/>
  <c r="Y72" i="26" s="1"/>
  <c r="Z72" i="26" s="1"/>
  <c r="AA72" i="26" s="1"/>
  <c r="I20" i="26"/>
  <c r="J20" i="26" s="1"/>
  <c r="K20" i="26" s="1"/>
  <c r="L20" i="26" s="1"/>
  <c r="X35" i="26"/>
  <c r="Y35" i="26" s="1"/>
  <c r="Z35" i="26" s="1"/>
  <c r="AA35" i="26" s="1"/>
  <c r="I51" i="26"/>
  <c r="J51" i="26" s="1"/>
  <c r="K51" i="26" s="1"/>
  <c r="L51" i="26" s="1"/>
  <c r="AC66" i="26"/>
  <c r="AD66" i="26" s="1"/>
  <c r="AE66" i="26" s="1"/>
  <c r="AF66" i="26" s="1"/>
  <c r="N44" i="26"/>
  <c r="O44" i="26" s="1"/>
  <c r="P44" i="26" s="1"/>
  <c r="Q44" i="26" s="1"/>
  <c r="X8" i="26"/>
  <c r="Y8" i="26" s="1"/>
  <c r="Z8" i="26" s="1"/>
  <c r="AA8" i="26" s="1"/>
  <c r="D24" i="26"/>
  <c r="E24" i="26" s="1"/>
  <c r="F24" i="26" s="1"/>
  <c r="G24" i="26" s="1"/>
  <c r="S39" i="26"/>
  <c r="T39" i="26" s="1"/>
  <c r="U39" i="26" s="1"/>
  <c r="V39" i="26" s="1"/>
  <c r="I55" i="26"/>
  <c r="J55" i="26" s="1"/>
  <c r="K55" i="26" s="1"/>
  <c r="L55" i="26" s="1"/>
  <c r="AC70" i="26"/>
  <c r="AD70" i="26" s="1"/>
  <c r="AE70" i="26" s="1"/>
  <c r="AF70" i="26" s="1"/>
  <c r="X32" i="26"/>
  <c r="Y32" i="26" s="1"/>
  <c r="Z32" i="26" s="1"/>
  <c r="AA32" i="26" s="1"/>
  <c r="D49" i="26"/>
  <c r="E49" i="26" s="1"/>
  <c r="F49" i="26" s="1"/>
  <c r="G49" i="26" s="1"/>
  <c r="X64" i="26"/>
  <c r="Y64" i="26" s="1"/>
  <c r="Z64" i="26" s="1"/>
  <c r="AA64" i="26" s="1"/>
  <c r="N12" i="26"/>
  <c r="O12" i="26" s="1"/>
  <c r="P12" i="26" s="1"/>
  <c r="Q12" i="26" s="1"/>
  <c r="S43" i="26"/>
  <c r="T43" i="26" s="1"/>
  <c r="U43" i="26" s="1"/>
  <c r="V43" i="26" s="1"/>
  <c r="D59" i="26"/>
  <c r="E59" i="26" s="1"/>
  <c r="F59" i="26" s="1"/>
  <c r="G59" i="26" s="1"/>
  <c r="AC74" i="26"/>
  <c r="AD74" i="26" s="1"/>
  <c r="AE74" i="26" s="1"/>
  <c r="AF74" i="26" s="1"/>
  <c r="D21" i="26"/>
  <c r="E21" i="26" s="1"/>
  <c r="F21" i="26" s="1"/>
  <c r="G21" i="26" s="1"/>
  <c r="S36" i="26"/>
  <c r="T36" i="26" s="1"/>
  <c r="U36" i="26" s="1"/>
  <c r="V36" i="26" s="1"/>
  <c r="D53" i="26"/>
  <c r="E53" i="26" s="1"/>
  <c r="F53" i="26" s="1"/>
  <c r="G53" i="26" s="1"/>
  <c r="X68" i="26"/>
  <c r="Y68" i="26" s="1"/>
  <c r="Z68" i="26" s="1"/>
  <c r="AA68" i="26" s="1"/>
  <c r="N16" i="26"/>
  <c r="O16" i="26" s="1"/>
  <c r="P16" i="26" s="1"/>
  <c r="Q16" i="26" s="1"/>
  <c r="AH31" i="26"/>
  <c r="AI31" i="26" s="1"/>
  <c r="AJ31" i="26" s="1"/>
  <c r="AK31" i="26" s="1"/>
  <c r="N47" i="26"/>
  <c r="O47" i="26" s="1"/>
  <c r="P47" i="26" s="1"/>
  <c r="Q47" i="26" s="1"/>
  <c r="AC62" i="26"/>
  <c r="AD62" i="26" s="1"/>
  <c r="AE62" i="26" s="1"/>
  <c r="AF62" i="26" s="1"/>
  <c r="AC16" i="24"/>
  <c r="AD16" i="24" s="1"/>
  <c r="AE16" i="24" s="1"/>
  <c r="AF16" i="24" s="1"/>
  <c r="I32" i="24"/>
  <c r="J32" i="24" s="1"/>
  <c r="K32" i="24" s="1"/>
  <c r="L32" i="24" s="1"/>
  <c r="S19" i="24"/>
  <c r="T19" i="24" s="1"/>
  <c r="U19" i="24" s="1"/>
  <c r="V19" i="24" s="1"/>
  <c r="S12" i="24"/>
  <c r="T12" i="24" s="1"/>
  <c r="U12" i="24" s="1"/>
  <c r="V12" i="24" s="1"/>
  <c r="AH3" i="24"/>
  <c r="N20" i="24"/>
  <c r="O20" i="24" s="1"/>
  <c r="P20" i="24" s="1"/>
  <c r="Q20" i="24" s="1"/>
  <c r="AC32" i="24"/>
  <c r="AD32" i="24" s="1"/>
  <c r="AE32" i="24" s="1"/>
  <c r="AF32" i="24" s="1"/>
  <c r="D66" i="24"/>
  <c r="E66" i="24" s="1"/>
  <c r="F66" i="24" s="1"/>
  <c r="G66" i="24" s="1"/>
  <c r="AC45" i="24"/>
  <c r="AD45" i="24" s="1"/>
  <c r="AE45" i="24" s="1"/>
  <c r="AF45" i="24" s="1"/>
  <c r="S61" i="24"/>
  <c r="T61" i="24" s="1"/>
  <c r="U61" i="24" s="1"/>
  <c r="V61" i="24" s="1"/>
  <c r="X24" i="24"/>
  <c r="Y24" i="24" s="1"/>
  <c r="Z24" i="24" s="1"/>
  <c r="AA24" i="24" s="1"/>
  <c r="X26" i="24"/>
  <c r="Y26" i="24" s="1"/>
  <c r="Z26" i="24" s="1"/>
  <c r="AA26" i="24" s="1"/>
  <c r="AC15" i="24"/>
  <c r="AD15" i="24" s="1"/>
  <c r="AE15" i="24" s="1"/>
  <c r="AF15" i="24" s="1"/>
  <c r="X17" i="24"/>
  <c r="Y17" i="24" s="1"/>
  <c r="Z17" i="24" s="1"/>
  <c r="AA17" i="24" s="1"/>
  <c r="S45" i="24"/>
  <c r="T45" i="24" s="1"/>
  <c r="U45" i="24" s="1"/>
  <c r="V45" i="24" s="1"/>
  <c r="I62" i="24"/>
  <c r="J62" i="24" s="1"/>
  <c r="K62" i="24" s="1"/>
  <c r="L62" i="24" s="1"/>
  <c r="I64" i="24"/>
  <c r="J64" i="24" s="1"/>
  <c r="K64" i="24" s="1"/>
  <c r="L64" i="24" s="1"/>
  <c r="AC42" i="24"/>
  <c r="AD42" i="24" s="1"/>
  <c r="AE42" i="24" s="1"/>
  <c r="AF42" i="24" s="1"/>
  <c r="S58" i="24"/>
  <c r="T58" i="24" s="1"/>
  <c r="U58" i="24" s="1"/>
  <c r="V58" i="24" s="1"/>
  <c r="I74" i="24"/>
  <c r="J74" i="24" s="1"/>
  <c r="K74" i="24" s="1"/>
  <c r="L74" i="24" s="1"/>
  <c r="S6" i="24"/>
  <c r="T6" i="24" s="1"/>
  <c r="U6" i="24" s="1"/>
  <c r="V6" i="24" s="1"/>
  <c r="D22" i="24"/>
  <c r="E22" i="24" s="1"/>
  <c r="F22" i="24" s="1"/>
  <c r="G22" i="24" s="1"/>
  <c r="I24" i="24"/>
  <c r="J24" i="24" s="1"/>
  <c r="K24" i="24" s="1"/>
  <c r="L24" i="24" s="1"/>
  <c r="S9" i="24"/>
  <c r="T9" i="24" s="1"/>
  <c r="U9" i="24" s="1"/>
  <c r="V9" i="24" s="1"/>
  <c r="S38" i="24"/>
  <c r="T38" i="24" s="1"/>
  <c r="U38" i="24" s="1"/>
  <c r="V38" i="24" s="1"/>
  <c r="S54" i="24"/>
  <c r="T54" i="24" s="1"/>
  <c r="U54" i="24" s="1"/>
  <c r="V54" i="24" s="1"/>
  <c r="X40" i="24"/>
  <c r="Y40" i="24" s="1"/>
  <c r="Z40" i="24" s="1"/>
  <c r="AA40" i="24" s="1"/>
  <c r="X56" i="24"/>
  <c r="Y56" i="24" s="1"/>
  <c r="Z56" i="24" s="1"/>
  <c r="AA56" i="24" s="1"/>
  <c r="D73" i="24"/>
  <c r="E73" i="24" s="1"/>
  <c r="F73" i="24" s="1"/>
  <c r="G73" i="24" s="1"/>
  <c r="AH35" i="24"/>
  <c r="AI35" i="24" s="1"/>
  <c r="AJ35" i="24" s="1"/>
  <c r="AK35" i="24" s="1"/>
  <c r="AC51" i="24"/>
  <c r="AD51" i="24" s="1"/>
  <c r="AE51" i="24" s="1"/>
  <c r="AF51" i="24" s="1"/>
  <c r="N67" i="24"/>
  <c r="O67" i="24" s="1"/>
  <c r="P67" i="24" s="1"/>
  <c r="Q67" i="24" s="1"/>
  <c r="S20" i="24"/>
  <c r="T20" i="24" s="1"/>
  <c r="U20" i="24" s="1"/>
  <c r="V20" i="24" s="1"/>
  <c r="AC21" i="24"/>
  <c r="AD21" i="24" s="1"/>
  <c r="AE21" i="24" s="1"/>
  <c r="AF21" i="24" s="1"/>
  <c r="AC6" i="24"/>
  <c r="AD6" i="24" s="1"/>
  <c r="AE6" i="24" s="1"/>
  <c r="AF6" i="24" s="1"/>
  <c r="N23" i="24"/>
  <c r="O23" i="24" s="1"/>
  <c r="P23" i="24" s="1"/>
  <c r="Q23" i="24" s="1"/>
  <c r="D18" i="24"/>
  <c r="E18" i="24" s="1"/>
  <c r="F18" i="24" s="1"/>
  <c r="G18" i="24" s="1"/>
  <c r="X6" i="24"/>
  <c r="Y6" i="24" s="1"/>
  <c r="Z6" i="24" s="1"/>
  <c r="AA6" i="24" s="1"/>
  <c r="AC7" i="24"/>
  <c r="AD7" i="24" s="1"/>
  <c r="AE7" i="24" s="1"/>
  <c r="AF7" i="24" s="1"/>
  <c r="D25" i="24"/>
  <c r="E25" i="24" s="1"/>
  <c r="F25" i="24" s="1"/>
  <c r="G25" i="24" s="1"/>
  <c r="D70" i="24"/>
  <c r="E70" i="24" s="1"/>
  <c r="F70" i="24" s="1"/>
  <c r="G70" i="24" s="1"/>
  <c r="AH33" i="24"/>
  <c r="AI33" i="24" s="1"/>
  <c r="AJ33" i="24" s="1"/>
  <c r="AK33" i="24" s="1"/>
  <c r="AC49" i="24"/>
  <c r="AD49" i="24" s="1"/>
  <c r="AE49" i="24" s="1"/>
  <c r="AF49" i="24" s="1"/>
  <c r="N65" i="24"/>
  <c r="O65" i="24" s="1"/>
  <c r="P65" i="24" s="1"/>
  <c r="Q65" i="24" s="1"/>
  <c r="S13" i="24"/>
  <c r="T13" i="24" s="1"/>
  <c r="U13" i="24" s="1"/>
  <c r="V13" i="24" s="1"/>
  <c r="S28" i="24"/>
  <c r="T28" i="24" s="1"/>
  <c r="U28" i="24" s="1"/>
  <c r="V28" i="24" s="1"/>
  <c r="S14" i="24"/>
  <c r="T14" i="24" s="1"/>
  <c r="U14" i="24" s="1"/>
  <c r="V14" i="24" s="1"/>
  <c r="X30" i="24"/>
  <c r="Y30" i="24" s="1"/>
  <c r="Z30" i="24" s="1"/>
  <c r="AA30" i="24" s="1"/>
  <c r="AC3" i="24"/>
  <c r="N19" i="24"/>
  <c r="O19" i="24" s="1"/>
  <c r="P19" i="24" s="1"/>
  <c r="Q19" i="24" s="1"/>
  <c r="AH4" i="24"/>
  <c r="AI4" i="24" s="1"/>
  <c r="AJ4" i="24" s="1"/>
  <c r="AK4" i="24" s="1"/>
  <c r="N21" i="24"/>
  <c r="O21" i="24" s="1"/>
  <c r="P21" i="24" s="1"/>
  <c r="Q21" i="24" s="1"/>
  <c r="X33" i="24"/>
  <c r="Y33" i="24" s="1"/>
  <c r="Z33" i="24" s="1"/>
  <c r="AA33" i="24" s="1"/>
  <c r="S49" i="24"/>
  <c r="T49" i="24" s="1"/>
  <c r="U49" i="24" s="1"/>
  <c r="V49" i="24" s="1"/>
  <c r="D67" i="24"/>
  <c r="E67" i="24" s="1"/>
  <c r="F67" i="24" s="1"/>
  <c r="G67" i="24" s="1"/>
  <c r="I68" i="24"/>
  <c r="J68" i="24" s="1"/>
  <c r="K68" i="24" s="1"/>
  <c r="L68" i="24" s="1"/>
  <c r="AC46" i="24"/>
  <c r="AD46" i="24" s="1"/>
  <c r="AE46" i="24" s="1"/>
  <c r="AF46" i="24" s="1"/>
  <c r="S62" i="24"/>
  <c r="T62" i="24" s="1"/>
  <c r="U62" i="24" s="1"/>
  <c r="V62" i="24" s="1"/>
  <c r="N7" i="24"/>
  <c r="O7" i="24" s="1"/>
  <c r="P7" i="24" s="1"/>
  <c r="Q7" i="24" s="1"/>
  <c r="D10" i="24"/>
  <c r="E10" i="24" s="1"/>
  <c r="F10" i="24" s="1"/>
  <c r="G10" i="24" s="1"/>
  <c r="AH25" i="24"/>
  <c r="AI25" i="24" s="1"/>
  <c r="AJ25" i="24" s="1"/>
  <c r="AK25" i="24" s="1"/>
  <c r="AH12" i="24"/>
  <c r="AI12" i="24" s="1"/>
  <c r="AJ12" i="24" s="1"/>
  <c r="AK12" i="24" s="1"/>
  <c r="AH28" i="24"/>
  <c r="AI28" i="24" s="1"/>
  <c r="AJ28" i="24" s="1"/>
  <c r="AK28" i="24" s="1"/>
  <c r="AH14" i="24"/>
  <c r="AI14" i="24" s="1"/>
  <c r="AJ14" i="24" s="1"/>
  <c r="AK14" i="24" s="1"/>
  <c r="S42" i="24"/>
  <c r="T42" i="24" s="1"/>
  <c r="U42" i="24" s="1"/>
  <c r="V42" i="24" s="1"/>
  <c r="I59" i="24"/>
  <c r="J59" i="24" s="1"/>
  <c r="K59" i="24" s="1"/>
  <c r="L59" i="24" s="1"/>
  <c r="X44" i="24"/>
  <c r="Y44" i="24" s="1"/>
  <c r="Z44" i="24" s="1"/>
  <c r="AA44" i="24" s="1"/>
  <c r="N61" i="24"/>
  <c r="O61" i="24" s="1"/>
  <c r="P61" i="24" s="1"/>
  <c r="Q61" i="24" s="1"/>
  <c r="AC39" i="24"/>
  <c r="AD39" i="24" s="1"/>
  <c r="AE39" i="24" s="1"/>
  <c r="AF39" i="24" s="1"/>
  <c r="AC55" i="24"/>
  <c r="AD55" i="24" s="1"/>
  <c r="AE55" i="24" s="1"/>
  <c r="AF55" i="24" s="1"/>
  <c r="I71" i="24"/>
  <c r="J71" i="24" s="1"/>
  <c r="K71" i="24" s="1"/>
  <c r="L71" i="24" s="1"/>
  <c r="X9" i="24"/>
  <c r="Y9" i="24" s="1"/>
  <c r="Z9" i="24" s="1"/>
  <c r="AA9" i="24" s="1"/>
  <c r="N24" i="24"/>
  <c r="O24" i="24" s="1"/>
  <c r="P24" i="24" s="1"/>
  <c r="Q24" i="24" s="1"/>
  <c r="I26" i="24"/>
  <c r="J26" i="24" s="1"/>
  <c r="K26" i="24" s="1"/>
  <c r="L26" i="24" s="1"/>
  <c r="S25" i="24"/>
  <c r="T25" i="24" s="1"/>
  <c r="U25" i="24" s="1"/>
  <c r="V25" i="24" s="1"/>
  <c r="N10" i="24"/>
  <c r="O10" i="24" s="1"/>
  <c r="P10" i="24" s="1"/>
  <c r="Q10" i="24" s="1"/>
  <c r="N11" i="24"/>
  <c r="O11" i="24" s="1"/>
  <c r="P11" i="24" s="1"/>
  <c r="Q11" i="24" s="1"/>
  <c r="AC37" i="24"/>
  <c r="AD37" i="24" s="1"/>
  <c r="AE37" i="24" s="1"/>
  <c r="AF37" i="24" s="1"/>
  <c r="AC53" i="24"/>
  <c r="AD53" i="24" s="1"/>
  <c r="AE53" i="24" s="1"/>
  <c r="AF53" i="24" s="1"/>
  <c r="N69" i="24"/>
  <c r="O69" i="24" s="1"/>
  <c r="P69" i="24" s="1"/>
  <c r="Q69" i="24" s="1"/>
  <c r="D17" i="24"/>
  <c r="E17" i="24" s="1"/>
  <c r="F17" i="24" s="1"/>
  <c r="G17" i="24" s="1"/>
  <c r="D19" i="24"/>
  <c r="E19" i="24" s="1"/>
  <c r="F19" i="24" s="1"/>
  <c r="G19" i="24" s="1"/>
  <c r="X5" i="24"/>
  <c r="Y5" i="24" s="1"/>
  <c r="Z5" i="24" s="1"/>
  <c r="AA5" i="24" s="1"/>
  <c r="D21" i="24"/>
  <c r="E21" i="24" s="1"/>
  <c r="F21" i="24" s="1"/>
  <c r="G21" i="24" s="1"/>
  <c r="X7" i="24"/>
  <c r="Y7" i="24" s="1"/>
  <c r="Z7" i="24" s="1"/>
  <c r="AA7" i="24" s="1"/>
  <c r="I23" i="24"/>
  <c r="J23" i="24" s="1"/>
  <c r="K23" i="24" s="1"/>
  <c r="L23" i="24" s="1"/>
  <c r="S8" i="24"/>
  <c r="T8" i="24" s="1"/>
  <c r="U8" i="24" s="1"/>
  <c r="V8" i="24" s="1"/>
  <c r="S37" i="24"/>
  <c r="T37" i="24" s="1"/>
  <c r="U37" i="24" s="1"/>
  <c r="V37" i="24" s="1"/>
  <c r="D72" i="24"/>
  <c r="E72" i="24" s="1"/>
  <c r="F72" i="24" s="1"/>
  <c r="G72" i="24" s="1"/>
  <c r="AH34" i="24"/>
  <c r="AI34" i="24" s="1"/>
  <c r="AJ34" i="24" s="1"/>
  <c r="AK34" i="24" s="1"/>
  <c r="AC50" i="24"/>
  <c r="AD50" i="24" s="1"/>
  <c r="AE50" i="24" s="1"/>
  <c r="AF50" i="24" s="1"/>
  <c r="N66" i="24"/>
  <c r="O66" i="24" s="1"/>
  <c r="P66" i="24" s="1"/>
  <c r="Q66" i="24" s="1"/>
  <c r="AH11" i="24"/>
  <c r="AI11" i="24" s="1"/>
  <c r="AJ11" i="24" s="1"/>
  <c r="AK11" i="24" s="1"/>
  <c r="X27" i="24"/>
  <c r="Y27" i="24" s="1"/>
  <c r="Z27" i="24" s="1"/>
  <c r="AA27" i="24" s="1"/>
  <c r="AC13" i="24"/>
  <c r="AD13" i="24" s="1"/>
  <c r="AE13" i="24" s="1"/>
  <c r="AF13" i="24" s="1"/>
  <c r="AC29" i="24"/>
  <c r="AD29" i="24" s="1"/>
  <c r="AE29" i="24" s="1"/>
  <c r="AF29" i="24" s="1"/>
  <c r="S16" i="24"/>
  <c r="T16" i="24" s="1"/>
  <c r="U16" i="24" s="1"/>
  <c r="V16" i="24" s="1"/>
  <c r="D33" i="24"/>
  <c r="E33" i="24" s="1"/>
  <c r="F33" i="24" s="1"/>
  <c r="G33" i="24" s="1"/>
  <c r="S18" i="24"/>
  <c r="T18" i="24" s="1"/>
  <c r="U18" i="24" s="1"/>
  <c r="V18" i="24" s="1"/>
  <c r="AH38" i="24"/>
  <c r="AI38" i="24" s="1"/>
  <c r="AJ38" i="24" s="1"/>
  <c r="AK38" i="24" s="1"/>
  <c r="S46" i="24"/>
  <c r="T46" i="24" s="1"/>
  <c r="U46" i="24" s="1"/>
  <c r="V46" i="24" s="1"/>
  <c r="I63" i="24"/>
  <c r="J63" i="24" s="1"/>
  <c r="K63" i="24" s="1"/>
  <c r="L63" i="24" s="1"/>
  <c r="X48" i="24"/>
  <c r="Y48" i="24" s="1"/>
  <c r="Z48" i="24" s="1"/>
  <c r="AA48" i="24" s="1"/>
  <c r="I65" i="24"/>
  <c r="J65" i="24" s="1"/>
  <c r="K65" i="24" s="1"/>
  <c r="L65" i="24" s="1"/>
  <c r="AC43" i="24"/>
  <c r="AD43" i="24" s="1"/>
  <c r="AE43" i="24" s="1"/>
  <c r="AF43" i="24" s="1"/>
  <c r="D13" i="24"/>
  <c r="E13" i="24" s="1"/>
  <c r="F13" i="24" s="1"/>
  <c r="G13" i="24" s="1"/>
  <c r="D28" i="24"/>
  <c r="E28" i="24" s="1"/>
  <c r="F28" i="24" s="1"/>
  <c r="G28" i="24" s="1"/>
  <c r="D14" i="24"/>
  <c r="E14" i="24" s="1"/>
  <c r="F14" i="24" s="1"/>
  <c r="G14" i="24" s="1"/>
  <c r="I30" i="24"/>
  <c r="J30" i="24" s="1"/>
  <c r="K30" i="24" s="1"/>
  <c r="L30" i="24" s="1"/>
  <c r="AC10" i="24"/>
  <c r="AD10" i="24" s="1"/>
  <c r="AE10" i="24" s="1"/>
  <c r="AF10" i="24" s="1"/>
  <c r="N29" i="24"/>
  <c r="O29" i="24" s="1"/>
  <c r="P29" i="24" s="1"/>
  <c r="Q29" i="24" s="1"/>
  <c r="AH13" i="24"/>
  <c r="AI13" i="24" s="1"/>
  <c r="AJ13" i="24" s="1"/>
  <c r="AK13" i="24" s="1"/>
  <c r="AH15" i="24"/>
  <c r="AI15" i="24" s="1"/>
  <c r="AJ15" i="24" s="1"/>
  <c r="AK15" i="24" s="1"/>
  <c r="D32" i="24"/>
  <c r="E32" i="24" s="1"/>
  <c r="F32" i="24" s="1"/>
  <c r="G32" i="24" s="1"/>
  <c r="AC40" i="24"/>
  <c r="AD40" i="24" s="1"/>
  <c r="AE40" i="24" s="1"/>
  <c r="AF40" i="24" s="1"/>
  <c r="X16" i="24"/>
  <c r="Y16" i="24" s="1"/>
  <c r="Z16" i="24" s="1"/>
  <c r="AA16" i="24" s="1"/>
  <c r="I33" i="24"/>
  <c r="J33" i="24" s="1"/>
  <c r="K33" i="24" s="1"/>
  <c r="L33" i="24" s="1"/>
  <c r="AC41" i="24"/>
  <c r="AD41" i="24" s="1"/>
  <c r="AE41" i="24" s="1"/>
  <c r="AF41" i="24" s="1"/>
  <c r="AC57" i="24"/>
  <c r="AD57" i="24" s="1"/>
  <c r="AE57" i="24" s="1"/>
  <c r="AF57" i="24" s="1"/>
  <c r="AH20" i="24"/>
  <c r="AI20" i="24" s="1"/>
  <c r="AJ20" i="24" s="1"/>
  <c r="AK20" i="24" s="1"/>
  <c r="AH24" i="24"/>
  <c r="AI24" i="24" s="1"/>
  <c r="AJ24" i="24" s="1"/>
  <c r="AK24" i="24" s="1"/>
  <c r="D12" i="24"/>
  <c r="E12" i="24" s="1"/>
  <c r="F12" i="24" s="1"/>
  <c r="G12" i="24" s="1"/>
  <c r="AH27" i="24"/>
  <c r="AI27" i="24" s="1"/>
  <c r="AJ27" i="24" s="1"/>
  <c r="AK27" i="24" s="1"/>
  <c r="S41" i="24"/>
  <c r="T41" i="24" s="1"/>
  <c r="U41" i="24" s="1"/>
  <c r="V41" i="24" s="1"/>
  <c r="S57" i="24"/>
  <c r="T57" i="24" s="1"/>
  <c r="U57" i="24" s="1"/>
  <c r="V57" i="24" s="1"/>
  <c r="N60" i="24"/>
  <c r="O60" i="24" s="1"/>
  <c r="P60" i="24" s="1"/>
  <c r="Q60" i="24" s="1"/>
  <c r="AC54" i="24"/>
  <c r="AD54" i="24" s="1"/>
  <c r="AE54" i="24" s="1"/>
  <c r="AF54" i="24" s="1"/>
  <c r="S15" i="24"/>
  <c r="T15" i="24" s="1"/>
  <c r="U15" i="24" s="1"/>
  <c r="V15" i="24" s="1"/>
  <c r="X31" i="24"/>
  <c r="Y31" i="24" s="1"/>
  <c r="Z31" i="24" s="1"/>
  <c r="AA31" i="24" s="1"/>
  <c r="N17" i="24"/>
  <c r="O17" i="24" s="1"/>
  <c r="P17" i="24" s="1"/>
  <c r="Q17" i="24" s="1"/>
  <c r="AC4" i="24"/>
  <c r="AD4" i="24" s="1"/>
  <c r="AE4" i="24" s="1"/>
  <c r="AF4" i="24" s="1"/>
  <c r="I20" i="24"/>
  <c r="J20" i="24" s="1"/>
  <c r="K20" i="24" s="1"/>
  <c r="L20" i="24" s="1"/>
  <c r="AH5" i="24"/>
  <c r="AI5" i="24" s="1"/>
  <c r="AJ5" i="24" s="1"/>
  <c r="AK5" i="24" s="1"/>
  <c r="N22" i="24"/>
  <c r="O22" i="24" s="1"/>
  <c r="P22" i="24" s="1"/>
  <c r="Q22" i="24" s="1"/>
  <c r="X34" i="24"/>
  <c r="Y34" i="24" s="1"/>
  <c r="Z34" i="24" s="1"/>
  <c r="AA34" i="24" s="1"/>
  <c r="S50" i="24"/>
  <c r="T50" i="24" s="1"/>
  <c r="U50" i="24" s="1"/>
  <c r="V50" i="24" s="1"/>
  <c r="D68" i="24"/>
  <c r="E68" i="24" s="1"/>
  <c r="F68" i="24" s="1"/>
  <c r="G68" i="24" s="1"/>
  <c r="AC36" i="24"/>
  <c r="AD36" i="24" s="1"/>
  <c r="AE36" i="24" s="1"/>
  <c r="AF36" i="24" s="1"/>
  <c r="X52" i="24"/>
  <c r="Y52" i="24" s="1"/>
  <c r="Z52" i="24" s="1"/>
  <c r="AA52" i="24" s="1"/>
  <c r="I69" i="24"/>
  <c r="J69" i="24" s="1"/>
  <c r="K69" i="24" s="1"/>
  <c r="L69" i="24" s="1"/>
  <c r="AC47" i="24"/>
  <c r="AD47" i="24" s="1"/>
  <c r="AE47" i="24" s="1"/>
  <c r="AF47" i="24" s="1"/>
  <c r="S63" i="24"/>
  <c r="T63" i="24" s="1"/>
  <c r="U63" i="24" s="1"/>
  <c r="V63" i="24" s="1"/>
  <c r="N41" i="24"/>
  <c r="O41" i="24" s="1"/>
  <c r="P41" i="24" s="1"/>
  <c r="Q41" i="24" s="1"/>
  <c r="N57" i="24"/>
  <c r="O57" i="24" s="1"/>
  <c r="P57" i="24" s="1"/>
  <c r="Q57" i="24" s="1"/>
  <c r="AH72" i="24"/>
  <c r="AI72" i="24" s="1"/>
  <c r="AJ72" i="24" s="1"/>
  <c r="AK72" i="24" s="1"/>
  <c r="N34" i="24"/>
  <c r="O34" i="24" s="1"/>
  <c r="P34" i="24" s="1"/>
  <c r="Q34" i="24" s="1"/>
  <c r="N38" i="24"/>
  <c r="O38" i="24" s="1"/>
  <c r="P38" i="24" s="1"/>
  <c r="Q38" i="24" s="1"/>
  <c r="N54" i="24"/>
  <c r="O54" i="24" s="1"/>
  <c r="P54" i="24" s="1"/>
  <c r="Q54" i="24" s="1"/>
  <c r="N47" i="24"/>
  <c r="O47" i="24" s="1"/>
  <c r="P47" i="24" s="1"/>
  <c r="Q47" i="24" s="1"/>
  <c r="D63" i="24"/>
  <c r="E63" i="24" s="1"/>
  <c r="F63" i="24" s="1"/>
  <c r="G63" i="24" s="1"/>
  <c r="D46" i="24"/>
  <c r="E46" i="24" s="1"/>
  <c r="F46" i="24" s="1"/>
  <c r="G46" i="24" s="1"/>
  <c r="AH61" i="24"/>
  <c r="AI61" i="24" s="1"/>
  <c r="AJ61" i="24" s="1"/>
  <c r="AK61" i="24" s="1"/>
  <c r="I45" i="24"/>
  <c r="J45" i="24" s="1"/>
  <c r="K45" i="24" s="1"/>
  <c r="L45" i="24" s="1"/>
  <c r="N48" i="24"/>
  <c r="O48" i="24" s="1"/>
  <c r="P48" i="24" s="1"/>
  <c r="Q48" i="24" s="1"/>
  <c r="D64" i="24"/>
  <c r="E64" i="24" s="1"/>
  <c r="F64" i="24" s="1"/>
  <c r="G64" i="24" s="1"/>
  <c r="N45" i="24"/>
  <c r="O45" i="24" s="1"/>
  <c r="P45" i="24" s="1"/>
  <c r="Q45" i="24" s="1"/>
  <c r="D61" i="24"/>
  <c r="E61" i="24" s="1"/>
  <c r="F61" i="24" s="1"/>
  <c r="G61" i="24" s="1"/>
  <c r="N42" i="24"/>
  <c r="O42" i="24" s="1"/>
  <c r="P42" i="24" s="1"/>
  <c r="Q42" i="24" s="1"/>
  <c r="N58" i="24"/>
  <c r="O58" i="24" s="1"/>
  <c r="P58" i="24" s="1"/>
  <c r="Q58" i="24" s="1"/>
  <c r="AH73" i="24"/>
  <c r="AI73" i="24" s="1"/>
  <c r="AJ73" i="24" s="1"/>
  <c r="AK73" i="24" s="1"/>
  <c r="I34" i="24"/>
  <c r="J34" i="24" s="1"/>
  <c r="K34" i="24" s="1"/>
  <c r="L34" i="24" s="1"/>
  <c r="D50" i="24"/>
  <c r="E50" i="24" s="1"/>
  <c r="F50" i="24" s="1"/>
  <c r="G50" i="24" s="1"/>
  <c r="AC65" i="24"/>
  <c r="AD65" i="24" s="1"/>
  <c r="AE65" i="24" s="1"/>
  <c r="AF65" i="24" s="1"/>
  <c r="I49" i="24"/>
  <c r="J49" i="24" s="1"/>
  <c r="K49" i="24" s="1"/>
  <c r="L49" i="24" s="1"/>
  <c r="AH64" i="24"/>
  <c r="AI64" i="24" s="1"/>
  <c r="AJ64" i="24" s="1"/>
  <c r="AK64" i="24" s="1"/>
  <c r="N52" i="24"/>
  <c r="O52" i="24" s="1"/>
  <c r="P52" i="24" s="1"/>
  <c r="Q52" i="24" s="1"/>
  <c r="S59" i="24"/>
  <c r="T59" i="24" s="1"/>
  <c r="U59" i="24" s="1"/>
  <c r="V59" i="24" s="1"/>
  <c r="N49" i="24"/>
  <c r="O49" i="24" s="1"/>
  <c r="P49" i="24" s="1"/>
  <c r="Q49" i="24" s="1"/>
  <c r="N46" i="24"/>
  <c r="O46" i="24" s="1"/>
  <c r="P46" i="24" s="1"/>
  <c r="Q46" i="24" s="1"/>
  <c r="D62" i="24"/>
  <c r="E62" i="24" s="1"/>
  <c r="F62" i="24" s="1"/>
  <c r="G62" i="24" s="1"/>
  <c r="I37" i="24"/>
  <c r="J37" i="24" s="1"/>
  <c r="K37" i="24" s="1"/>
  <c r="L37" i="24" s="1"/>
  <c r="N35" i="24"/>
  <c r="O35" i="24" s="1"/>
  <c r="P35" i="24" s="1"/>
  <c r="Q35" i="24" s="1"/>
  <c r="N39" i="24"/>
  <c r="O39" i="24" s="1"/>
  <c r="P39" i="24" s="1"/>
  <c r="Q39" i="24" s="1"/>
  <c r="AH70" i="24"/>
  <c r="AI70" i="24" s="1"/>
  <c r="AJ70" i="24" s="1"/>
  <c r="AK70" i="24" s="1"/>
  <c r="D38" i="24"/>
  <c r="E38" i="24" s="1"/>
  <c r="F38" i="24" s="1"/>
  <c r="G38" i="24" s="1"/>
  <c r="D54" i="24"/>
  <c r="E54" i="24" s="1"/>
  <c r="F54" i="24" s="1"/>
  <c r="G54" i="24" s="1"/>
  <c r="AC69" i="24"/>
  <c r="AD69" i="24" s="1"/>
  <c r="AE69" i="24" s="1"/>
  <c r="AF69" i="24" s="1"/>
  <c r="N36" i="24"/>
  <c r="O36" i="24" s="1"/>
  <c r="P36" i="24" s="1"/>
  <c r="Q36" i="24" s="1"/>
  <c r="I53" i="24"/>
  <c r="J53" i="24" s="1"/>
  <c r="K53" i="24" s="1"/>
  <c r="L53" i="24" s="1"/>
  <c r="AH68" i="24"/>
  <c r="AI68" i="24" s="1"/>
  <c r="AJ68" i="24" s="1"/>
  <c r="AK68" i="24" s="1"/>
  <c r="N40" i="24"/>
  <c r="O40" i="24" s="1"/>
  <c r="P40" i="24" s="1"/>
  <c r="Q40" i="24" s="1"/>
  <c r="N56" i="24"/>
  <c r="O56" i="24" s="1"/>
  <c r="P56" i="24" s="1"/>
  <c r="Q56" i="24" s="1"/>
  <c r="AH71" i="24"/>
  <c r="AI71" i="24" s="1"/>
  <c r="AJ71" i="24" s="1"/>
  <c r="AK71" i="24" s="1"/>
  <c r="N50" i="24"/>
  <c r="O50" i="24" s="1"/>
  <c r="P50" i="24" s="1"/>
  <c r="Q50" i="24" s="1"/>
  <c r="N43" i="24"/>
  <c r="O43" i="24" s="1"/>
  <c r="P43" i="24" s="1"/>
  <c r="Q43" i="24" s="1"/>
  <c r="D59" i="24"/>
  <c r="E59" i="24" s="1"/>
  <c r="F59" i="24" s="1"/>
  <c r="G59" i="24" s="1"/>
  <c r="AH74" i="24"/>
  <c r="AI74" i="24" s="1"/>
  <c r="AJ74" i="24" s="1"/>
  <c r="AK74" i="24" s="1"/>
  <c r="D42" i="24"/>
  <c r="E42" i="24" s="1"/>
  <c r="F42" i="24" s="1"/>
  <c r="G42" i="24" s="1"/>
  <c r="D58" i="24"/>
  <c r="E58" i="24" s="1"/>
  <c r="F58" i="24" s="1"/>
  <c r="G58" i="24" s="1"/>
  <c r="X73" i="24"/>
  <c r="Y73" i="24" s="1"/>
  <c r="Z73" i="24" s="1"/>
  <c r="AA73" i="24" s="1"/>
  <c r="I41" i="24"/>
  <c r="J41" i="24" s="1"/>
  <c r="K41" i="24" s="1"/>
  <c r="L41" i="24" s="1"/>
  <c r="I57" i="24"/>
  <c r="J57" i="24" s="1"/>
  <c r="K57" i="24" s="1"/>
  <c r="L57" i="24" s="1"/>
  <c r="AC72" i="24"/>
  <c r="AD72" i="24" s="1"/>
  <c r="AE72" i="24" s="1"/>
  <c r="AF72" i="24" s="1"/>
  <c r="N44" i="24"/>
  <c r="O44" i="24" s="1"/>
  <c r="P44" i="24" s="1"/>
  <c r="Q44" i="24" s="1"/>
  <c r="D60" i="24"/>
  <c r="E60" i="24" s="1"/>
  <c r="F60" i="24" s="1"/>
  <c r="G60" i="24" s="1"/>
  <c r="I27" i="26"/>
  <c r="J27" i="26" s="1"/>
  <c r="K27" i="26" s="1"/>
  <c r="L27" i="26" s="1"/>
  <c r="N27" i="26"/>
  <c r="O27" i="26" s="1"/>
  <c r="P27" i="26" s="1"/>
  <c r="Q27" i="26" s="1"/>
  <c r="I13" i="26"/>
  <c r="J13" i="26" s="1"/>
  <c r="K13" i="26" s="1"/>
  <c r="L13" i="26" s="1"/>
  <c r="N13" i="26"/>
  <c r="O13" i="26" s="1"/>
  <c r="P13" i="26" s="1"/>
  <c r="Q13" i="26" s="1"/>
  <c r="N17" i="26"/>
  <c r="O17" i="26" s="1"/>
  <c r="P17" i="26" s="1"/>
  <c r="Q17" i="26" s="1"/>
  <c r="S17" i="26"/>
  <c r="T17" i="26" s="1"/>
  <c r="U17" i="26" s="1"/>
  <c r="V17" i="26" s="1"/>
  <c r="X34" i="26"/>
  <c r="Y34" i="26" s="1"/>
  <c r="Z34" i="26" s="1"/>
  <c r="AA34" i="26" s="1"/>
  <c r="AC34" i="26"/>
  <c r="AD34" i="26" s="1"/>
  <c r="AE34" i="26" s="1"/>
  <c r="AF34" i="26" s="1"/>
  <c r="N15" i="26"/>
  <c r="O15" i="26" s="1"/>
  <c r="P15" i="26" s="1"/>
  <c r="Q15" i="26" s="1"/>
  <c r="S15" i="26"/>
  <c r="T15" i="26" s="1"/>
  <c r="U15" i="26" s="1"/>
  <c r="V15" i="26" s="1"/>
  <c r="I52" i="26"/>
  <c r="J52" i="26" s="1"/>
  <c r="K52" i="26" s="1"/>
  <c r="L52" i="26" s="1"/>
  <c r="N52" i="26"/>
  <c r="O52" i="26" s="1"/>
  <c r="P52" i="26" s="1"/>
  <c r="Q52" i="26" s="1"/>
  <c r="D34" i="26"/>
  <c r="E34" i="26" s="1"/>
  <c r="F34" i="26" s="1"/>
  <c r="G34" i="26" s="1"/>
  <c r="I34" i="26"/>
  <c r="J34" i="26" s="1"/>
  <c r="K34" i="26" s="1"/>
  <c r="L34" i="26" s="1"/>
  <c r="N51" i="24"/>
  <c r="O51" i="24" s="1"/>
  <c r="P51" i="24" s="1"/>
  <c r="Q51" i="24" s="1"/>
  <c r="S51" i="24"/>
  <c r="T51" i="24" s="1"/>
  <c r="U51" i="24" s="1"/>
  <c r="V51" i="24" s="1"/>
  <c r="N55" i="24"/>
  <c r="O55" i="24" s="1"/>
  <c r="P55" i="24" s="1"/>
  <c r="Q55" i="24" s="1"/>
  <c r="S55" i="24"/>
  <c r="T55" i="24" s="1"/>
  <c r="U55" i="24" s="1"/>
  <c r="V55" i="24" s="1"/>
  <c r="S32" i="24"/>
  <c r="T32" i="24" s="1"/>
  <c r="U32" i="24" s="1"/>
  <c r="V32" i="24" s="1"/>
  <c r="X32" i="24"/>
  <c r="Y32" i="24" s="1"/>
  <c r="Z32" i="24" s="1"/>
  <c r="AA32" i="24" s="1"/>
  <c r="N53" i="24"/>
  <c r="O53" i="24" s="1"/>
  <c r="P53" i="24" s="1"/>
  <c r="Q53" i="24" s="1"/>
  <c r="S53" i="24"/>
  <c r="T53" i="24" s="1"/>
  <c r="U53" i="24" s="1"/>
  <c r="V53" i="24" s="1"/>
  <c r="N34" i="25"/>
  <c r="O34" i="25" s="1"/>
  <c r="P34" i="25" s="1"/>
  <c r="Q34" i="25" s="1"/>
  <c r="D72" i="14"/>
  <c r="E72" i="14" s="1"/>
  <c r="F72" i="14" s="1"/>
  <c r="G72" i="14" s="1"/>
  <c r="AH3" i="14"/>
  <c r="D34" i="25"/>
  <c r="E34" i="25" s="1"/>
  <c r="F34" i="25" s="1"/>
  <c r="G34" i="25" s="1"/>
  <c r="I34" i="25"/>
  <c r="J34" i="25" s="1"/>
  <c r="K34" i="25" s="1"/>
  <c r="L34" i="25" s="1"/>
  <c r="D50" i="14"/>
  <c r="E50" i="14" s="1"/>
  <c r="F50" i="14" s="1"/>
  <c r="G50" i="14" s="1"/>
  <c r="X34" i="25"/>
  <c r="Y34" i="25" s="1"/>
  <c r="Z34" i="25" s="1"/>
  <c r="AA34" i="25" s="1"/>
  <c r="I56" i="14"/>
  <c r="J56" i="14" s="1"/>
  <c r="K56" i="14" s="1"/>
  <c r="L56" i="14" s="1"/>
  <c r="AC34" i="25"/>
  <c r="AD34" i="25" s="1"/>
  <c r="AE34" i="25" s="1"/>
  <c r="AF34" i="25" s="1"/>
  <c r="S34" i="25"/>
  <c r="T34" i="25" s="1"/>
  <c r="U34" i="25" s="1"/>
  <c r="V34" i="25" s="1"/>
  <c r="D16" i="14"/>
  <c r="E16" i="14" s="1"/>
  <c r="F16" i="14" s="1"/>
  <c r="G16" i="14" s="1"/>
  <c r="D9" i="14"/>
  <c r="E9" i="14" s="1"/>
  <c r="F9" i="14" s="1"/>
  <c r="G9" i="14" s="1"/>
  <c r="AC26" i="25"/>
  <c r="AD26" i="25" s="1"/>
  <c r="AE26" i="25" s="1"/>
  <c r="AF26" i="25" s="1"/>
  <c r="S24" i="25"/>
  <c r="T24" i="25" s="1"/>
  <c r="U24" i="25" s="1"/>
  <c r="V24" i="25" s="1"/>
  <c r="AC72" i="25"/>
  <c r="AD72" i="25" s="1"/>
  <c r="AE72" i="25" s="1"/>
  <c r="AF72" i="25" s="1"/>
  <c r="AC66" i="25"/>
  <c r="AD66" i="25" s="1"/>
  <c r="AE66" i="25" s="1"/>
  <c r="AF66" i="25" s="1"/>
  <c r="AC62" i="25"/>
  <c r="AD62" i="25" s="1"/>
  <c r="AE62" i="25" s="1"/>
  <c r="AF62" i="25" s="1"/>
  <c r="I30" i="25"/>
  <c r="J30" i="25" s="1"/>
  <c r="K30" i="25" s="1"/>
  <c r="L30" i="25" s="1"/>
  <c r="X60" i="25"/>
  <c r="Y60" i="25" s="1"/>
  <c r="Z60" i="25" s="1"/>
  <c r="AA60" i="25" s="1"/>
  <c r="D22" i="25"/>
  <c r="E22" i="25" s="1"/>
  <c r="F22" i="25" s="1"/>
  <c r="G22" i="25" s="1"/>
  <c r="D20" i="25"/>
  <c r="E20" i="25" s="1"/>
  <c r="F20" i="25" s="1"/>
  <c r="G20" i="25" s="1"/>
  <c r="AC17" i="25"/>
  <c r="AD17" i="25" s="1"/>
  <c r="AE17" i="25" s="1"/>
  <c r="AF17" i="25" s="1"/>
  <c r="S37" i="25"/>
  <c r="T37" i="25" s="1"/>
  <c r="U37" i="25" s="1"/>
  <c r="V37" i="25" s="1"/>
  <c r="I4" i="25"/>
  <c r="J4" i="25" s="1"/>
  <c r="K4" i="25" s="1"/>
  <c r="L4" i="25" s="1"/>
  <c r="N3" i="14"/>
  <c r="X27" i="25"/>
  <c r="Y27" i="25" s="1"/>
  <c r="Z27" i="25" s="1"/>
  <c r="AA27" i="25" s="1"/>
  <c r="I58" i="25"/>
  <c r="J58" i="25" s="1"/>
  <c r="K58" i="25" s="1"/>
  <c r="L58" i="25" s="1"/>
  <c r="D67" i="25"/>
  <c r="E67" i="25" s="1"/>
  <c r="F67" i="25" s="1"/>
  <c r="G67" i="25" s="1"/>
  <c r="N32" i="25"/>
  <c r="O32" i="25" s="1"/>
  <c r="P32" i="25" s="1"/>
  <c r="Q32" i="25" s="1"/>
  <c r="S61" i="25"/>
  <c r="T61" i="25" s="1"/>
  <c r="U61" i="25" s="1"/>
  <c r="V61" i="25" s="1"/>
  <c r="D57" i="25"/>
  <c r="E57" i="25" s="1"/>
  <c r="F57" i="25" s="1"/>
  <c r="G57" i="25" s="1"/>
  <c r="N57" i="25"/>
  <c r="O57" i="25" s="1"/>
  <c r="P57" i="25" s="1"/>
  <c r="Q57" i="25" s="1"/>
  <c r="AC52" i="25"/>
  <c r="AD52" i="25" s="1"/>
  <c r="AE52" i="25" s="1"/>
  <c r="AF52" i="25" s="1"/>
  <c r="AC20" i="25"/>
  <c r="AD20" i="25" s="1"/>
  <c r="AE20" i="25" s="1"/>
  <c r="AF20" i="25" s="1"/>
  <c r="D19" i="25"/>
  <c r="E19" i="25" s="1"/>
  <c r="F19" i="25" s="1"/>
  <c r="G19" i="25" s="1"/>
  <c r="D49" i="25"/>
  <c r="E49" i="25" s="1"/>
  <c r="F49" i="25" s="1"/>
  <c r="G49" i="25" s="1"/>
  <c r="AH49" i="25"/>
  <c r="AI49" i="25" s="1"/>
  <c r="AJ49" i="25" s="1"/>
  <c r="AK49" i="25" s="1"/>
  <c r="AC12" i="25"/>
  <c r="AD12" i="25" s="1"/>
  <c r="AE12" i="25" s="1"/>
  <c r="AF12" i="25" s="1"/>
  <c r="S43" i="25"/>
  <c r="T43" i="25" s="1"/>
  <c r="U43" i="25" s="1"/>
  <c r="V43" i="25" s="1"/>
  <c r="S6" i="25"/>
  <c r="T6" i="25" s="1"/>
  <c r="U6" i="25" s="1"/>
  <c r="V6" i="25" s="1"/>
  <c r="D6" i="25"/>
  <c r="E6" i="25" s="1"/>
  <c r="F6" i="25" s="1"/>
  <c r="G6" i="25" s="1"/>
  <c r="AH3" i="25"/>
  <c r="N74" i="25"/>
  <c r="O74" i="25" s="1"/>
  <c r="P74" i="25" s="1"/>
  <c r="Q74" i="25" s="1"/>
  <c r="N71" i="25"/>
  <c r="O71" i="25" s="1"/>
  <c r="P71" i="25" s="1"/>
  <c r="Q71" i="25" s="1"/>
  <c r="S16" i="25"/>
  <c r="T16" i="25" s="1"/>
  <c r="U16" i="25" s="1"/>
  <c r="V16" i="25" s="1"/>
  <c r="D5" i="25"/>
  <c r="E5" i="25" s="1"/>
  <c r="F5" i="25" s="1"/>
  <c r="G5" i="25" s="1"/>
  <c r="X74" i="25"/>
  <c r="Y74" i="25" s="1"/>
  <c r="Z74" i="25" s="1"/>
  <c r="AA74" i="25" s="1"/>
  <c r="AC71" i="25"/>
  <c r="AD71" i="25" s="1"/>
  <c r="AE71" i="25" s="1"/>
  <c r="AF71" i="25" s="1"/>
  <c r="AC69" i="25"/>
  <c r="AD69" i="25" s="1"/>
  <c r="AE69" i="25" s="1"/>
  <c r="AF69" i="25" s="1"/>
  <c r="X65" i="25"/>
  <c r="Y65" i="25" s="1"/>
  <c r="Z65" i="25" s="1"/>
  <c r="AA65" i="25" s="1"/>
  <c r="I29" i="25"/>
  <c r="J29" i="25" s="1"/>
  <c r="K29" i="25" s="1"/>
  <c r="L29" i="25" s="1"/>
  <c r="AC59" i="25"/>
  <c r="AD59" i="25" s="1"/>
  <c r="AE59" i="25" s="1"/>
  <c r="AF59" i="25" s="1"/>
  <c r="X57" i="25"/>
  <c r="Y57" i="25" s="1"/>
  <c r="Z57" i="25" s="1"/>
  <c r="AA57" i="25" s="1"/>
  <c r="I19" i="25"/>
  <c r="J19" i="25" s="1"/>
  <c r="K19" i="25" s="1"/>
  <c r="L19" i="25" s="1"/>
  <c r="D51" i="25"/>
  <c r="E51" i="25" s="1"/>
  <c r="F51" i="25" s="1"/>
  <c r="G51" i="25" s="1"/>
  <c r="I13" i="25"/>
  <c r="J13" i="25" s="1"/>
  <c r="K13" i="25" s="1"/>
  <c r="L13" i="25" s="1"/>
  <c r="I12" i="25"/>
  <c r="J12" i="25" s="1"/>
  <c r="K12" i="25" s="1"/>
  <c r="L12" i="25" s="1"/>
  <c r="D10" i="25"/>
  <c r="E10" i="25" s="1"/>
  <c r="F10" i="25" s="1"/>
  <c r="G10" i="25" s="1"/>
  <c r="AH8" i="25"/>
  <c r="AI8" i="25" s="1"/>
  <c r="AJ8" i="25" s="1"/>
  <c r="AK8" i="25" s="1"/>
  <c r="AH5" i="25"/>
  <c r="AI5" i="25" s="1"/>
  <c r="AJ5" i="25" s="1"/>
  <c r="AK5" i="25" s="1"/>
  <c r="AC36" i="25"/>
  <c r="AD36" i="25" s="1"/>
  <c r="AE36" i="25" s="1"/>
  <c r="AF36" i="25" s="1"/>
  <c r="S35" i="25"/>
  <c r="T35" i="25" s="1"/>
  <c r="U35" i="25" s="1"/>
  <c r="V35" i="25" s="1"/>
  <c r="D64" i="14"/>
  <c r="E64" i="14" s="1"/>
  <c r="F64" i="14" s="1"/>
  <c r="G64" i="14" s="1"/>
  <c r="D62" i="25"/>
  <c r="E62" i="25" s="1"/>
  <c r="F62" i="25" s="1"/>
  <c r="G62" i="25" s="1"/>
  <c r="AH55" i="25"/>
  <c r="AI55" i="25" s="1"/>
  <c r="AJ55" i="25" s="1"/>
  <c r="AK55" i="25" s="1"/>
  <c r="AC22" i="25"/>
  <c r="AD22" i="25" s="1"/>
  <c r="AE22" i="25" s="1"/>
  <c r="AF22" i="25" s="1"/>
  <c r="AC51" i="25"/>
  <c r="AD51" i="25" s="1"/>
  <c r="AE51" i="25" s="1"/>
  <c r="AF51" i="25" s="1"/>
  <c r="D17" i="25"/>
  <c r="E17" i="25" s="1"/>
  <c r="F17" i="25" s="1"/>
  <c r="G17" i="25" s="1"/>
  <c r="I11" i="25"/>
  <c r="J11" i="25" s="1"/>
  <c r="K11" i="25" s="1"/>
  <c r="L11" i="25" s="1"/>
  <c r="AC10" i="25"/>
  <c r="AD10" i="25" s="1"/>
  <c r="AE10" i="25" s="1"/>
  <c r="AF10" i="25" s="1"/>
  <c r="I37" i="25"/>
  <c r="J37" i="25" s="1"/>
  <c r="K37" i="25" s="1"/>
  <c r="L37" i="25" s="1"/>
  <c r="AH4" i="25"/>
  <c r="AI4" i="25" s="1"/>
  <c r="AJ4" i="25" s="1"/>
  <c r="AK4" i="25" s="1"/>
  <c r="N3" i="25"/>
  <c r="AC3" i="14"/>
  <c r="AC74" i="25"/>
  <c r="AD74" i="25" s="1"/>
  <c r="AE74" i="25" s="1"/>
  <c r="AF74" i="25" s="1"/>
  <c r="I71" i="25"/>
  <c r="J71" i="25" s="1"/>
  <c r="K71" i="25" s="1"/>
  <c r="L71" i="25" s="1"/>
  <c r="N67" i="25"/>
  <c r="O67" i="25" s="1"/>
  <c r="P67" i="25" s="1"/>
  <c r="Q67" i="25" s="1"/>
  <c r="AH32" i="25"/>
  <c r="AI32" i="25" s="1"/>
  <c r="AJ32" i="25" s="1"/>
  <c r="AK32" i="25" s="1"/>
  <c r="S63" i="25"/>
  <c r="T63" i="25" s="1"/>
  <c r="U63" i="25" s="1"/>
  <c r="V63" i="25" s="1"/>
  <c r="AC30" i="25"/>
  <c r="AD30" i="25" s="1"/>
  <c r="AE30" i="25" s="1"/>
  <c r="AF30" i="25" s="1"/>
  <c r="AH30" i="25"/>
  <c r="AI30" i="25" s="1"/>
  <c r="AJ30" i="25" s="1"/>
  <c r="AK30" i="25" s="1"/>
  <c r="I21" i="25"/>
  <c r="J21" i="25" s="1"/>
  <c r="K21" i="25" s="1"/>
  <c r="L21" i="25" s="1"/>
  <c r="X48" i="25"/>
  <c r="Y48" i="25" s="1"/>
  <c r="Z48" i="25" s="1"/>
  <c r="AA48" i="25" s="1"/>
  <c r="S45" i="25"/>
  <c r="T45" i="25" s="1"/>
  <c r="U45" i="25" s="1"/>
  <c r="V45" i="25" s="1"/>
  <c r="I14" i="25"/>
  <c r="J14" i="25" s="1"/>
  <c r="K14" i="25" s="1"/>
  <c r="L14" i="25" s="1"/>
  <c r="AH44" i="25"/>
  <c r="AI44" i="25" s="1"/>
  <c r="AJ44" i="25" s="1"/>
  <c r="AK44" i="25" s="1"/>
  <c r="AC11" i="25"/>
  <c r="AD11" i="25" s="1"/>
  <c r="AE11" i="25" s="1"/>
  <c r="AF11" i="25" s="1"/>
  <c r="X9" i="25"/>
  <c r="Y9" i="25" s="1"/>
  <c r="Z9" i="25" s="1"/>
  <c r="AA9" i="25" s="1"/>
  <c r="N41" i="25"/>
  <c r="O41" i="25" s="1"/>
  <c r="P41" i="25" s="1"/>
  <c r="Q41" i="25" s="1"/>
  <c r="I9" i="25"/>
  <c r="J9" i="25" s="1"/>
  <c r="K9" i="25" s="1"/>
  <c r="L9" i="25" s="1"/>
  <c r="S36" i="25"/>
  <c r="T36" i="25" s="1"/>
  <c r="U36" i="25" s="1"/>
  <c r="V36" i="25" s="1"/>
  <c r="AC35" i="25"/>
  <c r="AD35" i="25" s="1"/>
  <c r="AE35" i="25" s="1"/>
  <c r="AF35" i="25" s="1"/>
  <c r="AC73" i="25"/>
  <c r="AD73" i="25" s="1"/>
  <c r="AE73" i="25" s="1"/>
  <c r="AF73" i="25" s="1"/>
  <c r="N70" i="25"/>
  <c r="O70" i="25" s="1"/>
  <c r="P70" i="25" s="1"/>
  <c r="Q70" i="25" s="1"/>
  <c r="AH68" i="25"/>
  <c r="AI68" i="25" s="1"/>
  <c r="AJ68" i="25" s="1"/>
  <c r="AK68" i="25" s="1"/>
  <c r="N62" i="25"/>
  <c r="O62" i="25" s="1"/>
  <c r="P62" i="25" s="1"/>
  <c r="Q62" i="25" s="1"/>
  <c r="AH28" i="25"/>
  <c r="AI28" i="25" s="1"/>
  <c r="AJ28" i="25" s="1"/>
  <c r="AK28" i="25" s="1"/>
  <c r="S26" i="25"/>
  <c r="T26" i="25" s="1"/>
  <c r="U26" i="25" s="1"/>
  <c r="V26" i="25" s="1"/>
  <c r="I52" i="25"/>
  <c r="J52" i="25" s="1"/>
  <c r="K52" i="25" s="1"/>
  <c r="L52" i="25" s="1"/>
  <c r="AC19" i="25"/>
  <c r="AD19" i="25" s="1"/>
  <c r="AE19" i="25" s="1"/>
  <c r="AF19" i="25" s="1"/>
  <c r="AC44" i="25"/>
  <c r="AD44" i="25" s="1"/>
  <c r="AE44" i="25" s="1"/>
  <c r="AF44" i="25" s="1"/>
  <c r="AC42" i="25"/>
  <c r="AD42" i="25" s="1"/>
  <c r="AE42" i="25" s="1"/>
  <c r="AF42" i="25" s="1"/>
  <c r="S8" i="25"/>
  <c r="T8" i="25" s="1"/>
  <c r="U8" i="25" s="1"/>
  <c r="V8" i="25" s="1"/>
  <c r="N7" i="25"/>
  <c r="O7" i="25" s="1"/>
  <c r="P7" i="25" s="1"/>
  <c r="Q7" i="25" s="1"/>
  <c r="X37" i="25"/>
  <c r="Y37" i="25" s="1"/>
  <c r="Z37" i="25" s="1"/>
  <c r="AA37" i="25" s="1"/>
  <c r="X73" i="25"/>
  <c r="Y73" i="25" s="1"/>
  <c r="Z73" i="25" s="1"/>
  <c r="AA73" i="25" s="1"/>
  <c r="AC70" i="25"/>
  <c r="AD70" i="25" s="1"/>
  <c r="AE70" i="25" s="1"/>
  <c r="AF70" i="25" s="1"/>
  <c r="N69" i="25"/>
  <c r="O69" i="25" s="1"/>
  <c r="P69" i="25" s="1"/>
  <c r="Q69" i="25" s="1"/>
  <c r="AC67" i="25"/>
  <c r="AD67" i="25" s="1"/>
  <c r="AE67" i="25" s="1"/>
  <c r="AF67" i="25" s="1"/>
  <c r="AC63" i="25"/>
  <c r="AD63" i="25" s="1"/>
  <c r="AE63" i="25" s="1"/>
  <c r="AF63" i="25" s="1"/>
  <c r="AH31" i="25"/>
  <c r="AI31" i="25" s="1"/>
  <c r="AJ31" i="25" s="1"/>
  <c r="AK31" i="25" s="1"/>
  <c r="N26" i="25"/>
  <c r="O26" i="25" s="1"/>
  <c r="P26" i="25" s="1"/>
  <c r="Q26" i="25" s="1"/>
  <c r="S25" i="25"/>
  <c r="T25" i="25" s="1"/>
  <c r="U25" i="25" s="1"/>
  <c r="V25" i="25" s="1"/>
  <c r="N17" i="25"/>
  <c r="O17" i="25" s="1"/>
  <c r="P17" i="25" s="1"/>
  <c r="Q17" i="25" s="1"/>
  <c r="I46" i="25"/>
  <c r="J46" i="25" s="1"/>
  <c r="K46" i="25" s="1"/>
  <c r="L46" i="25" s="1"/>
  <c r="AH13" i="25"/>
  <c r="AI13" i="25" s="1"/>
  <c r="AJ13" i="25" s="1"/>
  <c r="AK13" i="25" s="1"/>
  <c r="X43" i="25"/>
  <c r="Y43" i="25" s="1"/>
  <c r="Z43" i="25" s="1"/>
  <c r="AA43" i="25" s="1"/>
  <c r="N10" i="25"/>
  <c r="O10" i="25" s="1"/>
  <c r="P10" i="25" s="1"/>
  <c r="Q10" i="25" s="1"/>
  <c r="AC39" i="25"/>
  <c r="AD39" i="25" s="1"/>
  <c r="AE39" i="25" s="1"/>
  <c r="AF39" i="25" s="1"/>
  <c r="AH73" i="25"/>
  <c r="AI73" i="25" s="1"/>
  <c r="AJ73" i="25" s="1"/>
  <c r="AK73" i="25" s="1"/>
  <c r="I73" i="25"/>
  <c r="J73" i="25" s="1"/>
  <c r="K73" i="25" s="1"/>
  <c r="L73" i="25" s="1"/>
  <c r="D71" i="25"/>
  <c r="E71" i="25" s="1"/>
  <c r="F71" i="25" s="1"/>
  <c r="G71" i="25" s="1"/>
  <c r="AH71" i="25"/>
  <c r="AI71" i="25" s="1"/>
  <c r="AJ71" i="25" s="1"/>
  <c r="AK71" i="25" s="1"/>
  <c r="X68" i="25"/>
  <c r="Y68" i="25" s="1"/>
  <c r="Z68" i="25" s="1"/>
  <c r="AA68" i="25" s="1"/>
  <c r="N66" i="25"/>
  <c r="O66" i="25" s="1"/>
  <c r="P66" i="25" s="1"/>
  <c r="Q66" i="25" s="1"/>
  <c r="N65" i="25"/>
  <c r="O65" i="25" s="1"/>
  <c r="P65" i="25" s="1"/>
  <c r="Q65" i="25" s="1"/>
  <c r="X33" i="25"/>
  <c r="Y33" i="25" s="1"/>
  <c r="Z33" i="25" s="1"/>
  <c r="AA33" i="25" s="1"/>
  <c r="N33" i="25"/>
  <c r="O33" i="25" s="1"/>
  <c r="P33" i="25" s="1"/>
  <c r="Q33" i="25" s="1"/>
  <c r="AC64" i="25"/>
  <c r="AD64" i="25" s="1"/>
  <c r="AE64" i="25" s="1"/>
  <c r="AF64" i="25" s="1"/>
  <c r="I63" i="25"/>
  <c r="J63" i="25" s="1"/>
  <c r="K63" i="25" s="1"/>
  <c r="L63" i="25" s="1"/>
  <c r="X31" i="25"/>
  <c r="Y31" i="25" s="1"/>
  <c r="Z31" i="25" s="1"/>
  <c r="AA31" i="25" s="1"/>
  <c r="D61" i="25"/>
  <c r="E61" i="25" s="1"/>
  <c r="F61" i="25" s="1"/>
  <c r="G61" i="25" s="1"/>
  <c r="S29" i="25"/>
  <c r="T29" i="25" s="1"/>
  <c r="U29" i="25" s="1"/>
  <c r="V29" i="25" s="1"/>
  <c r="D59" i="25"/>
  <c r="E59" i="25" s="1"/>
  <c r="F59" i="25" s="1"/>
  <c r="G59" i="25" s="1"/>
  <c r="I56" i="25"/>
  <c r="J56" i="25" s="1"/>
  <c r="K56" i="25" s="1"/>
  <c r="L56" i="25" s="1"/>
  <c r="AH25" i="25"/>
  <c r="AI25" i="25" s="1"/>
  <c r="AJ25" i="25" s="1"/>
  <c r="AK25" i="25" s="1"/>
  <c r="I55" i="25"/>
  <c r="J55" i="25" s="1"/>
  <c r="K55" i="25" s="1"/>
  <c r="L55" i="25" s="1"/>
  <c r="N23" i="25"/>
  <c r="O23" i="25" s="1"/>
  <c r="P23" i="25" s="1"/>
  <c r="Q23" i="25" s="1"/>
  <c r="AC23" i="25"/>
  <c r="AD23" i="25" s="1"/>
  <c r="AE23" i="25" s="1"/>
  <c r="AF23" i="25" s="1"/>
  <c r="D54" i="25"/>
  <c r="E54" i="25" s="1"/>
  <c r="F54" i="25" s="1"/>
  <c r="G54" i="25" s="1"/>
  <c r="X53" i="25"/>
  <c r="Y53" i="25" s="1"/>
  <c r="Z53" i="25" s="1"/>
  <c r="AA53" i="25" s="1"/>
  <c r="AH51" i="25"/>
  <c r="AI51" i="25" s="1"/>
  <c r="AJ51" i="25" s="1"/>
  <c r="AK51" i="25" s="1"/>
  <c r="S19" i="25"/>
  <c r="T19" i="25" s="1"/>
  <c r="U19" i="25" s="1"/>
  <c r="V19" i="25" s="1"/>
  <c r="I50" i="25"/>
  <c r="J50" i="25" s="1"/>
  <c r="K50" i="25" s="1"/>
  <c r="L50" i="25" s="1"/>
  <c r="AC18" i="25"/>
  <c r="AD18" i="25" s="1"/>
  <c r="AE18" i="25" s="1"/>
  <c r="AF18" i="25" s="1"/>
  <c r="D18" i="25"/>
  <c r="E18" i="25" s="1"/>
  <c r="F18" i="25" s="1"/>
  <c r="G18" i="25" s="1"/>
  <c r="AH45" i="25"/>
  <c r="AI45" i="25" s="1"/>
  <c r="AJ45" i="25" s="1"/>
  <c r="AK45" i="25" s="1"/>
  <c r="AC15" i="25"/>
  <c r="AD15" i="25" s="1"/>
  <c r="AE15" i="25" s="1"/>
  <c r="AF15" i="25" s="1"/>
  <c r="I45" i="25"/>
  <c r="J45" i="25" s="1"/>
  <c r="K45" i="25" s="1"/>
  <c r="L45" i="25" s="1"/>
  <c r="X46" i="25"/>
  <c r="Y46" i="25" s="1"/>
  <c r="Z46" i="25" s="1"/>
  <c r="AA46" i="25" s="1"/>
  <c r="AC14" i="25"/>
  <c r="AD14" i="25" s="1"/>
  <c r="AE14" i="25" s="1"/>
  <c r="AF14" i="25" s="1"/>
  <c r="I44" i="25"/>
  <c r="J44" i="25" s="1"/>
  <c r="K44" i="25" s="1"/>
  <c r="L44" i="25" s="1"/>
  <c r="X44" i="25"/>
  <c r="Y44" i="25" s="1"/>
  <c r="Z44" i="25" s="1"/>
  <c r="AA44" i="25" s="1"/>
  <c r="S42" i="25"/>
  <c r="T42" i="25" s="1"/>
  <c r="U42" i="25" s="1"/>
  <c r="V42" i="25" s="1"/>
  <c r="X41" i="25"/>
  <c r="Y41" i="25" s="1"/>
  <c r="Z41" i="25" s="1"/>
  <c r="AA41" i="25" s="1"/>
  <c r="AC40" i="25"/>
  <c r="AD40" i="25" s="1"/>
  <c r="AE40" i="25" s="1"/>
  <c r="AF40" i="25" s="1"/>
  <c r="I40" i="25"/>
  <c r="J40" i="25" s="1"/>
  <c r="K40" i="25" s="1"/>
  <c r="L40" i="25" s="1"/>
  <c r="S39" i="25"/>
  <c r="T39" i="25" s="1"/>
  <c r="U39" i="25" s="1"/>
  <c r="V39" i="25" s="1"/>
  <c r="AC6" i="25"/>
  <c r="AD6" i="25" s="1"/>
  <c r="AE6" i="25" s="1"/>
  <c r="AF6" i="25" s="1"/>
  <c r="S38" i="25"/>
  <c r="T38" i="25" s="1"/>
  <c r="U38" i="25" s="1"/>
  <c r="V38" i="25" s="1"/>
  <c r="D36" i="25"/>
  <c r="E36" i="25" s="1"/>
  <c r="F36" i="25" s="1"/>
  <c r="G36" i="25" s="1"/>
  <c r="S4" i="25"/>
  <c r="T4" i="25" s="1"/>
  <c r="U4" i="25" s="1"/>
  <c r="V4" i="25" s="1"/>
  <c r="D35" i="25"/>
  <c r="E35" i="25" s="1"/>
  <c r="F35" i="25" s="1"/>
  <c r="G35" i="25" s="1"/>
  <c r="X67" i="25"/>
  <c r="Y67" i="25" s="1"/>
  <c r="Z67" i="25" s="1"/>
  <c r="AA67" i="25" s="1"/>
  <c r="I25" i="25"/>
  <c r="J25" i="25" s="1"/>
  <c r="K25" i="25" s="1"/>
  <c r="L25" i="25" s="1"/>
  <c r="D48" i="25"/>
  <c r="E48" i="25" s="1"/>
  <c r="F48" i="25" s="1"/>
  <c r="G48" i="25" s="1"/>
  <c r="X72" i="25"/>
  <c r="Y72" i="25" s="1"/>
  <c r="Z72" i="25" s="1"/>
  <c r="AA72" i="25" s="1"/>
  <c r="X66" i="25"/>
  <c r="Y66" i="25" s="1"/>
  <c r="Z66" i="25" s="1"/>
  <c r="AA66" i="25" s="1"/>
  <c r="I31" i="25"/>
  <c r="J31" i="25" s="1"/>
  <c r="K31" i="25" s="1"/>
  <c r="L31" i="25" s="1"/>
  <c r="AC61" i="25"/>
  <c r="AD61" i="25" s="1"/>
  <c r="AE61" i="25" s="1"/>
  <c r="AF61" i="25" s="1"/>
  <c r="I28" i="25"/>
  <c r="J28" i="25" s="1"/>
  <c r="K28" i="25" s="1"/>
  <c r="L28" i="25" s="1"/>
  <c r="N59" i="25"/>
  <c r="O59" i="25" s="1"/>
  <c r="P59" i="25" s="1"/>
  <c r="Q59" i="25" s="1"/>
  <c r="AC58" i="25"/>
  <c r="AD58" i="25" s="1"/>
  <c r="AE58" i="25" s="1"/>
  <c r="AF58" i="25" s="1"/>
  <c r="AC56" i="25"/>
  <c r="AD56" i="25" s="1"/>
  <c r="AE56" i="25" s="1"/>
  <c r="AF56" i="25" s="1"/>
  <c r="D26" i="25"/>
  <c r="E26" i="25" s="1"/>
  <c r="F26" i="25" s="1"/>
  <c r="G26" i="25" s="1"/>
  <c r="S55" i="25"/>
  <c r="T55" i="25" s="1"/>
  <c r="U55" i="25" s="1"/>
  <c r="V55" i="25" s="1"/>
  <c r="N22" i="25"/>
  <c r="O22" i="25" s="1"/>
  <c r="P22" i="25" s="1"/>
  <c r="Q22" i="25" s="1"/>
  <c r="I53" i="25"/>
  <c r="J53" i="25" s="1"/>
  <c r="K53" i="25" s="1"/>
  <c r="L53" i="25" s="1"/>
  <c r="D52" i="25"/>
  <c r="E52" i="25" s="1"/>
  <c r="F52" i="25" s="1"/>
  <c r="G52" i="25" s="1"/>
  <c r="S50" i="25"/>
  <c r="T50" i="25" s="1"/>
  <c r="U50" i="25" s="1"/>
  <c r="V50" i="25" s="1"/>
  <c r="AC47" i="25"/>
  <c r="AD47" i="25" s="1"/>
  <c r="AE47" i="25" s="1"/>
  <c r="AF47" i="25" s="1"/>
  <c r="X12" i="25"/>
  <c r="Y12" i="25" s="1"/>
  <c r="Z12" i="25" s="1"/>
  <c r="AA12" i="25" s="1"/>
  <c r="X42" i="25"/>
  <c r="Y42" i="25" s="1"/>
  <c r="Z42" i="25" s="1"/>
  <c r="AA42" i="25" s="1"/>
  <c r="N8" i="25"/>
  <c r="O8" i="25" s="1"/>
  <c r="P8" i="25" s="1"/>
  <c r="Q8" i="25" s="1"/>
  <c r="X8" i="25"/>
  <c r="Y8" i="25" s="1"/>
  <c r="Z8" i="25" s="1"/>
  <c r="AA8" i="25" s="1"/>
  <c r="N6" i="25"/>
  <c r="O6" i="25" s="1"/>
  <c r="P6" i="25" s="1"/>
  <c r="Q6" i="25" s="1"/>
  <c r="D64" i="25"/>
  <c r="E64" i="25" s="1"/>
  <c r="F64" i="25" s="1"/>
  <c r="G64" i="25" s="1"/>
  <c r="S59" i="25"/>
  <c r="T59" i="25" s="1"/>
  <c r="U59" i="25" s="1"/>
  <c r="V59" i="25" s="1"/>
  <c r="AH57" i="25"/>
  <c r="AI57" i="25" s="1"/>
  <c r="AJ57" i="25" s="1"/>
  <c r="AK57" i="25" s="1"/>
  <c r="S21" i="25"/>
  <c r="T21" i="25" s="1"/>
  <c r="U21" i="25" s="1"/>
  <c r="V21" i="25" s="1"/>
  <c r="D11" i="25"/>
  <c r="E11" i="25" s="1"/>
  <c r="F11" i="25" s="1"/>
  <c r="G11" i="25" s="1"/>
  <c r="D72" i="25"/>
  <c r="E72" i="25" s="1"/>
  <c r="F72" i="25" s="1"/>
  <c r="G72" i="25" s="1"/>
  <c r="N72" i="25"/>
  <c r="O72" i="25" s="1"/>
  <c r="P72" i="25" s="1"/>
  <c r="Q72" i="25" s="1"/>
  <c r="I70" i="25"/>
  <c r="J70" i="25" s="1"/>
  <c r="K70" i="25" s="1"/>
  <c r="L70" i="25" s="1"/>
  <c r="D69" i="25"/>
  <c r="E69" i="25" s="1"/>
  <c r="F69" i="25" s="1"/>
  <c r="G69" i="25" s="1"/>
  <c r="X55" i="25"/>
  <c r="Y55" i="25" s="1"/>
  <c r="Z55" i="25" s="1"/>
  <c r="AA55" i="25" s="1"/>
  <c r="AC16" i="25"/>
  <c r="AD16" i="25" s="1"/>
  <c r="AE16" i="25" s="1"/>
  <c r="AF16" i="25" s="1"/>
  <c r="N12" i="25"/>
  <c r="O12" i="25" s="1"/>
  <c r="P12" i="25" s="1"/>
  <c r="Q12" i="25" s="1"/>
  <c r="S3" i="25"/>
  <c r="S71" i="25"/>
  <c r="T71" i="25" s="1"/>
  <c r="U71" i="25" s="1"/>
  <c r="V71" i="25" s="1"/>
  <c r="N68" i="25"/>
  <c r="O68" i="25" s="1"/>
  <c r="P68" i="25" s="1"/>
  <c r="Q68" i="25" s="1"/>
  <c r="X50" i="25"/>
  <c r="Y50" i="25" s="1"/>
  <c r="Z50" i="25" s="1"/>
  <c r="AA50" i="25" s="1"/>
  <c r="AH48" i="25"/>
  <c r="AI48" i="25" s="1"/>
  <c r="AJ48" i="25" s="1"/>
  <c r="AK48" i="25" s="1"/>
  <c r="D16" i="25"/>
  <c r="E16" i="25" s="1"/>
  <c r="F16" i="25" s="1"/>
  <c r="G16" i="25" s="1"/>
  <c r="AH6" i="25"/>
  <c r="AI6" i="25" s="1"/>
  <c r="AJ6" i="25" s="1"/>
  <c r="AK6" i="25" s="1"/>
  <c r="D37" i="25"/>
  <c r="E37" i="25" s="1"/>
  <c r="F37" i="25" s="1"/>
  <c r="G37" i="25" s="1"/>
  <c r="I48" i="14"/>
  <c r="J48" i="14" s="1"/>
  <c r="K48" i="14" s="1"/>
  <c r="L48" i="14" s="1"/>
  <c r="N54" i="14"/>
  <c r="O54" i="14" s="1"/>
  <c r="P54" i="14" s="1"/>
  <c r="Q54" i="14" s="1"/>
  <c r="S60" i="14"/>
  <c r="T60" i="14" s="1"/>
  <c r="U60" i="14" s="1"/>
  <c r="V60" i="14" s="1"/>
  <c r="X66" i="14"/>
  <c r="Y66" i="14" s="1"/>
  <c r="Z66" i="14" s="1"/>
  <c r="AA66" i="14" s="1"/>
  <c r="AC72" i="14"/>
  <c r="AD72" i="14" s="1"/>
  <c r="AE72" i="14" s="1"/>
  <c r="AF72" i="14" s="1"/>
  <c r="AC7" i="14"/>
  <c r="AD7" i="14" s="1"/>
  <c r="AE7" i="14" s="1"/>
  <c r="AF7" i="14" s="1"/>
  <c r="AH13" i="14"/>
  <c r="AI13" i="14" s="1"/>
  <c r="AJ13" i="14" s="1"/>
  <c r="AK13" i="14" s="1"/>
  <c r="I39" i="14"/>
  <c r="J39" i="14" s="1"/>
  <c r="K39" i="14" s="1"/>
  <c r="L39" i="14" s="1"/>
  <c r="N45" i="14"/>
  <c r="O45" i="14" s="1"/>
  <c r="P45" i="14" s="1"/>
  <c r="Q45" i="14" s="1"/>
  <c r="S51" i="14"/>
  <c r="T51" i="14" s="1"/>
  <c r="U51" i="14" s="1"/>
  <c r="V51" i="14" s="1"/>
  <c r="X57" i="14"/>
  <c r="Y57" i="14" s="1"/>
  <c r="Z57" i="14" s="1"/>
  <c r="AA57" i="14" s="1"/>
  <c r="AC63" i="14"/>
  <c r="AD63" i="14" s="1"/>
  <c r="AE63" i="14" s="1"/>
  <c r="AF63" i="14" s="1"/>
  <c r="AH4" i="14"/>
  <c r="AI4" i="14" s="1"/>
  <c r="AJ4" i="14" s="1"/>
  <c r="AK4" i="14" s="1"/>
  <c r="D32" i="14"/>
  <c r="E32" i="14" s="1"/>
  <c r="F32" i="14" s="1"/>
  <c r="G32" i="14" s="1"/>
  <c r="I38" i="14"/>
  <c r="J38" i="14" s="1"/>
  <c r="K38" i="14" s="1"/>
  <c r="L38" i="14" s="1"/>
  <c r="N44" i="14"/>
  <c r="O44" i="14" s="1"/>
  <c r="P44" i="14" s="1"/>
  <c r="Q44" i="14" s="1"/>
  <c r="S50" i="14"/>
  <c r="T50" i="14" s="1"/>
  <c r="U50" i="14" s="1"/>
  <c r="V50" i="14" s="1"/>
  <c r="X56" i="14"/>
  <c r="Y56" i="14" s="1"/>
  <c r="Z56" i="14" s="1"/>
  <c r="AA56" i="14" s="1"/>
  <c r="AC62" i="14"/>
  <c r="AD62" i="14" s="1"/>
  <c r="AE62" i="14" s="1"/>
  <c r="AF62" i="14" s="1"/>
  <c r="D6" i="14"/>
  <c r="E6" i="14" s="1"/>
  <c r="F6" i="14" s="1"/>
  <c r="G6" i="14" s="1"/>
  <c r="I12" i="14"/>
  <c r="J12" i="14" s="1"/>
  <c r="K12" i="14" s="1"/>
  <c r="L12" i="14" s="1"/>
  <c r="N18" i="14"/>
  <c r="O18" i="14" s="1"/>
  <c r="P18" i="14" s="1"/>
  <c r="Q18" i="14" s="1"/>
  <c r="S24" i="14"/>
  <c r="T24" i="14" s="1"/>
  <c r="U24" i="14" s="1"/>
  <c r="V24" i="14" s="1"/>
  <c r="X30" i="14"/>
  <c r="Y30" i="14" s="1"/>
  <c r="Z30" i="14" s="1"/>
  <c r="AA30" i="14" s="1"/>
  <c r="AC37" i="14"/>
  <c r="AD37" i="14" s="1"/>
  <c r="AE37" i="14" s="1"/>
  <c r="AF37" i="14" s="1"/>
  <c r="AH43" i="14"/>
  <c r="AI43" i="14" s="1"/>
  <c r="AJ43" i="14" s="1"/>
  <c r="AK43" i="14" s="1"/>
  <c r="D71" i="14"/>
  <c r="E71" i="14" s="1"/>
  <c r="F71" i="14" s="1"/>
  <c r="G71" i="14" s="1"/>
  <c r="D5" i="14"/>
  <c r="E5" i="14" s="1"/>
  <c r="F5" i="14" s="1"/>
  <c r="G5" i="14" s="1"/>
  <c r="I11" i="14"/>
  <c r="J11" i="14" s="1"/>
  <c r="K11" i="14" s="1"/>
  <c r="L11" i="14" s="1"/>
  <c r="N17" i="14"/>
  <c r="O17" i="14" s="1"/>
  <c r="P17" i="14" s="1"/>
  <c r="Q17" i="14" s="1"/>
  <c r="S23" i="14"/>
  <c r="T23" i="14" s="1"/>
  <c r="U23" i="14" s="1"/>
  <c r="V23" i="14" s="1"/>
  <c r="X29" i="14"/>
  <c r="Y29" i="14" s="1"/>
  <c r="Z29" i="14" s="1"/>
  <c r="AA29" i="14" s="1"/>
  <c r="AC36" i="14"/>
  <c r="AD36" i="14" s="1"/>
  <c r="AE36" i="14" s="1"/>
  <c r="AF36" i="14" s="1"/>
  <c r="AH42" i="14"/>
  <c r="AI42" i="14" s="1"/>
  <c r="AJ42" i="14" s="1"/>
  <c r="AK42" i="14" s="1"/>
  <c r="D70" i="14"/>
  <c r="E70" i="14" s="1"/>
  <c r="F70" i="14" s="1"/>
  <c r="G70" i="14" s="1"/>
  <c r="D4" i="14"/>
  <c r="E4" i="14" s="1"/>
  <c r="F4" i="14" s="1"/>
  <c r="G4" i="14" s="1"/>
  <c r="I10" i="14"/>
  <c r="J10" i="14" s="1"/>
  <c r="K10" i="14" s="1"/>
  <c r="L10" i="14" s="1"/>
  <c r="N16" i="14"/>
  <c r="O16" i="14" s="1"/>
  <c r="P16" i="14" s="1"/>
  <c r="Q16" i="14" s="1"/>
  <c r="S22" i="14"/>
  <c r="T22" i="14" s="1"/>
  <c r="U22" i="14" s="1"/>
  <c r="V22" i="14" s="1"/>
  <c r="X28" i="14"/>
  <c r="Y28" i="14" s="1"/>
  <c r="Z28" i="14" s="1"/>
  <c r="AA28" i="14" s="1"/>
  <c r="AC35" i="14"/>
  <c r="AD35" i="14" s="1"/>
  <c r="AE35" i="14" s="1"/>
  <c r="AF35" i="14" s="1"/>
  <c r="AH41" i="14"/>
  <c r="AI41" i="14" s="1"/>
  <c r="AJ41" i="14" s="1"/>
  <c r="AK41" i="14" s="1"/>
  <c r="I40" i="14"/>
  <c r="J40" i="14" s="1"/>
  <c r="K40" i="14" s="1"/>
  <c r="L40" i="14" s="1"/>
  <c r="N46" i="14"/>
  <c r="O46" i="14" s="1"/>
  <c r="P46" i="14" s="1"/>
  <c r="Q46" i="14" s="1"/>
  <c r="S52" i="14"/>
  <c r="T52" i="14" s="1"/>
  <c r="U52" i="14" s="1"/>
  <c r="V52" i="14" s="1"/>
  <c r="X58" i="14"/>
  <c r="Y58" i="14" s="1"/>
  <c r="Z58" i="14" s="1"/>
  <c r="AA58" i="14" s="1"/>
  <c r="AC64" i="14"/>
  <c r="AD64" i="14" s="1"/>
  <c r="AE64" i="14" s="1"/>
  <c r="AF64" i="14" s="1"/>
  <c r="AH5" i="14"/>
  <c r="AI5" i="14" s="1"/>
  <c r="AJ5" i="14" s="1"/>
  <c r="AK5" i="14" s="1"/>
  <c r="I30" i="14"/>
  <c r="J30" i="14" s="1"/>
  <c r="K30" i="14" s="1"/>
  <c r="L30" i="14" s="1"/>
  <c r="N37" i="14"/>
  <c r="O37" i="14" s="1"/>
  <c r="P37" i="14" s="1"/>
  <c r="Q37" i="14" s="1"/>
  <c r="S43" i="14"/>
  <c r="T43" i="14" s="1"/>
  <c r="U43" i="14" s="1"/>
  <c r="V43" i="14" s="1"/>
  <c r="X49" i="14"/>
  <c r="Y49" i="14" s="1"/>
  <c r="Z49" i="14" s="1"/>
  <c r="AA49" i="14" s="1"/>
  <c r="AC55" i="14"/>
  <c r="AD55" i="14" s="1"/>
  <c r="AE55" i="14" s="1"/>
  <c r="AF55" i="14" s="1"/>
  <c r="S34" i="14"/>
  <c r="T34" i="14" s="1"/>
  <c r="U34" i="14" s="1"/>
  <c r="V34" i="14" s="1"/>
  <c r="D24" i="14"/>
  <c r="E24" i="14" s="1"/>
  <c r="F24" i="14" s="1"/>
  <c r="G24" i="14" s="1"/>
  <c r="I29" i="14"/>
  <c r="J29" i="14" s="1"/>
  <c r="K29" i="14" s="1"/>
  <c r="L29" i="14" s="1"/>
  <c r="N36" i="14"/>
  <c r="O36" i="14" s="1"/>
  <c r="P36" i="14" s="1"/>
  <c r="Q36" i="14" s="1"/>
  <c r="S42" i="14"/>
  <c r="T42" i="14" s="1"/>
  <c r="U42" i="14" s="1"/>
  <c r="V42" i="14" s="1"/>
  <c r="X48" i="14"/>
  <c r="Y48" i="14" s="1"/>
  <c r="Z48" i="14" s="1"/>
  <c r="AA48" i="14" s="1"/>
  <c r="AC54" i="14"/>
  <c r="AD54" i="14" s="1"/>
  <c r="AE54" i="14" s="1"/>
  <c r="AF54" i="14" s="1"/>
  <c r="AH60" i="14"/>
  <c r="AI60" i="14" s="1"/>
  <c r="AJ60" i="14" s="1"/>
  <c r="AK60" i="14" s="1"/>
  <c r="N34" i="14"/>
  <c r="O34" i="14" s="1"/>
  <c r="P34" i="14" s="1"/>
  <c r="Q34" i="14" s="1"/>
  <c r="I69" i="14"/>
  <c r="J69" i="14" s="1"/>
  <c r="K69" i="14" s="1"/>
  <c r="L69" i="14" s="1"/>
  <c r="I4" i="14"/>
  <c r="J4" i="14" s="1"/>
  <c r="K4" i="14" s="1"/>
  <c r="L4" i="14" s="1"/>
  <c r="N10" i="14"/>
  <c r="O10" i="14" s="1"/>
  <c r="P10" i="14" s="1"/>
  <c r="Q10" i="14" s="1"/>
  <c r="S16" i="14"/>
  <c r="T16" i="14" s="1"/>
  <c r="U16" i="14" s="1"/>
  <c r="V16" i="14" s="1"/>
  <c r="X22" i="14"/>
  <c r="Y22" i="14" s="1"/>
  <c r="Z22" i="14" s="1"/>
  <c r="AA22" i="14" s="1"/>
  <c r="AC28" i="14"/>
  <c r="AD28" i="14" s="1"/>
  <c r="AE28" i="14" s="1"/>
  <c r="AF28" i="14" s="1"/>
  <c r="AH35" i="14"/>
  <c r="AI35" i="14" s="1"/>
  <c r="AJ35" i="14" s="1"/>
  <c r="AK35" i="14" s="1"/>
  <c r="D63" i="14"/>
  <c r="E63" i="14" s="1"/>
  <c r="F63" i="14" s="1"/>
  <c r="G63" i="14" s="1"/>
  <c r="I68" i="14"/>
  <c r="J68" i="14" s="1"/>
  <c r="K68" i="14" s="1"/>
  <c r="L68" i="14" s="1"/>
  <c r="N74" i="14"/>
  <c r="O74" i="14" s="1"/>
  <c r="P74" i="14" s="1"/>
  <c r="Q74" i="14" s="1"/>
  <c r="N9" i="14"/>
  <c r="O9" i="14" s="1"/>
  <c r="P9" i="14" s="1"/>
  <c r="Q9" i="14" s="1"/>
  <c r="S15" i="14"/>
  <c r="T15" i="14" s="1"/>
  <c r="U15" i="14" s="1"/>
  <c r="V15" i="14" s="1"/>
  <c r="X21" i="14"/>
  <c r="Y21" i="14" s="1"/>
  <c r="Z21" i="14" s="1"/>
  <c r="AA21" i="14" s="1"/>
  <c r="AC27" i="14"/>
  <c r="AD27" i="14" s="1"/>
  <c r="AE27" i="14" s="1"/>
  <c r="AF27" i="14" s="1"/>
  <c r="AH33" i="14"/>
  <c r="AI33" i="14" s="1"/>
  <c r="AJ33" i="14" s="1"/>
  <c r="AK33" i="14" s="1"/>
  <c r="D62" i="14"/>
  <c r="E62" i="14" s="1"/>
  <c r="F62" i="14" s="1"/>
  <c r="G62" i="14" s="1"/>
  <c r="I67" i="14"/>
  <c r="J67" i="14" s="1"/>
  <c r="K67" i="14" s="1"/>
  <c r="L67" i="14" s="1"/>
  <c r="N73" i="14"/>
  <c r="O73" i="14" s="1"/>
  <c r="P73" i="14" s="1"/>
  <c r="Q73" i="14" s="1"/>
  <c r="N8" i="14"/>
  <c r="O8" i="14" s="1"/>
  <c r="P8" i="14" s="1"/>
  <c r="Q8" i="14" s="1"/>
  <c r="S14" i="14"/>
  <c r="T14" i="14" s="1"/>
  <c r="U14" i="14" s="1"/>
  <c r="V14" i="14" s="1"/>
  <c r="X20" i="14"/>
  <c r="Y20" i="14" s="1"/>
  <c r="Z20" i="14" s="1"/>
  <c r="AA20" i="14" s="1"/>
  <c r="AC26" i="14"/>
  <c r="AD26" i="14" s="1"/>
  <c r="AE26" i="14" s="1"/>
  <c r="AF26" i="14" s="1"/>
  <c r="AH32" i="14"/>
  <c r="AI32" i="14" s="1"/>
  <c r="AJ32" i="14" s="1"/>
  <c r="AK32" i="14" s="1"/>
  <c r="I31" i="14"/>
  <c r="J31" i="14" s="1"/>
  <c r="K31" i="14" s="1"/>
  <c r="L31" i="14" s="1"/>
  <c r="N38" i="14"/>
  <c r="O38" i="14" s="1"/>
  <c r="P38" i="14" s="1"/>
  <c r="Q38" i="14" s="1"/>
  <c r="S44" i="14"/>
  <c r="T44" i="14" s="1"/>
  <c r="U44" i="14" s="1"/>
  <c r="V44" i="14" s="1"/>
  <c r="X50" i="14"/>
  <c r="Y50" i="14" s="1"/>
  <c r="Z50" i="14" s="1"/>
  <c r="AA50" i="14" s="1"/>
  <c r="AC56" i="14"/>
  <c r="AD56" i="14" s="1"/>
  <c r="AE56" i="14" s="1"/>
  <c r="AF56" i="14" s="1"/>
  <c r="AH62" i="14"/>
  <c r="AI62" i="14" s="1"/>
  <c r="AJ62" i="14" s="1"/>
  <c r="AK62" i="14" s="1"/>
  <c r="X34" i="14"/>
  <c r="Y34" i="14" s="1"/>
  <c r="Z34" i="14" s="1"/>
  <c r="AA34" i="14" s="1"/>
  <c r="I22" i="14"/>
  <c r="J22" i="14" s="1"/>
  <c r="K22" i="14" s="1"/>
  <c r="L22" i="14" s="1"/>
  <c r="N28" i="14"/>
  <c r="O28" i="14" s="1"/>
  <c r="P28" i="14" s="1"/>
  <c r="Q28" i="14" s="1"/>
  <c r="S35" i="14"/>
  <c r="T35" i="14" s="1"/>
  <c r="U35" i="14" s="1"/>
  <c r="V35" i="14" s="1"/>
  <c r="X41" i="14"/>
  <c r="Y41" i="14" s="1"/>
  <c r="Z41" i="14" s="1"/>
  <c r="AA41" i="14" s="1"/>
  <c r="AC47" i="14"/>
  <c r="AD47" i="14" s="1"/>
  <c r="AE47" i="14" s="1"/>
  <c r="AF47" i="14" s="1"/>
  <c r="AH53" i="14"/>
  <c r="AI53" i="14" s="1"/>
  <c r="AJ53" i="14" s="1"/>
  <c r="AK53" i="14" s="1"/>
  <c r="D15" i="14"/>
  <c r="E15" i="14" s="1"/>
  <c r="F15" i="14" s="1"/>
  <c r="G15" i="14" s="1"/>
  <c r="I21" i="14"/>
  <c r="J21" i="14" s="1"/>
  <c r="K21" i="14" s="1"/>
  <c r="L21" i="14" s="1"/>
  <c r="N27" i="14"/>
  <c r="O27" i="14" s="1"/>
  <c r="P27" i="14" s="1"/>
  <c r="Q27" i="14" s="1"/>
  <c r="S33" i="14"/>
  <c r="T33" i="14" s="1"/>
  <c r="U33" i="14" s="1"/>
  <c r="V33" i="14" s="1"/>
  <c r="X40" i="14"/>
  <c r="Y40" i="14" s="1"/>
  <c r="Z40" i="14" s="1"/>
  <c r="AA40" i="14" s="1"/>
  <c r="AC46" i="14"/>
  <c r="AD46" i="14" s="1"/>
  <c r="AE46" i="14" s="1"/>
  <c r="AF46" i="14" s="1"/>
  <c r="AH52" i="14"/>
  <c r="AI52" i="14" s="1"/>
  <c r="AJ52" i="14" s="1"/>
  <c r="AK52" i="14" s="1"/>
  <c r="D56" i="14"/>
  <c r="E56" i="14" s="1"/>
  <c r="F56" i="14" s="1"/>
  <c r="G56" i="14" s="1"/>
  <c r="I61" i="14"/>
  <c r="J61" i="14" s="1"/>
  <c r="K61" i="14" s="1"/>
  <c r="L61" i="14" s="1"/>
  <c r="N67" i="14"/>
  <c r="O67" i="14" s="1"/>
  <c r="P67" i="14" s="1"/>
  <c r="Q67" i="14" s="1"/>
  <c r="S73" i="14"/>
  <c r="T73" i="14" s="1"/>
  <c r="U73" i="14" s="1"/>
  <c r="V73" i="14" s="1"/>
  <c r="S8" i="14"/>
  <c r="T8" i="14" s="1"/>
  <c r="U8" i="14" s="1"/>
  <c r="V8" i="14" s="1"/>
  <c r="X14" i="14"/>
  <c r="Y14" i="14" s="1"/>
  <c r="Z14" i="14" s="1"/>
  <c r="AA14" i="14" s="1"/>
  <c r="AC20" i="14"/>
  <c r="AD20" i="14" s="1"/>
  <c r="AE20" i="14" s="1"/>
  <c r="AF20" i="14" s="1"/>
  <c r="AH26" i="14"/>
  <c r="AI26" i="14" s="1"/>
  <c r="AJ26" i="14" s="1"/>
  <c r="AK26" i="14" s="1"/>
  <c r="D55" i="14"/>
  <c r="E55" i="14" s="1"/>
  <c r="F55" i="14" s="1"/>
  <c r="G55" i="14" s="1"/>
  <c r="I60" i="14"/>
  <c r="J60" i="14" s="1"/>
  <c r="K60" i="14" s="1"/>
  <c r="L60" i="14" s="1"/>
  <c r="N66" i="14"/>
  <c r="O66" i="14" s="1"/>
  <c r="P66" i="14" s="1"/>
  <c r="Q66" i="14" s="1"/>
  <c r="S72" i="14"/>
  <c r="T72" i="14" s="1"/>
  <c r="U72" i="14" s="1"/>
  <c r="V72" i="14" s="1"/>
  <c r="S7" i="14"/>
  <c r="T7" i="14" s="1"/>
  <c r="U7" i="14" s="1"/>
  <c r="V7" i="14" s="1"/>
  <c r="X13" i="14"/>
  <c r="Y13" i="14" s="1"/>
  <c r="Z13" i="14" s="1"/>
  <c r="AA13" i="14" s="1"/>
  <c r="AC19" i="14"/>
  <c r="AD19" i="14" s="1"/>
  <c r="AE19" i="14" s="1"/>
  <c r="AF19" i="14" s="1"/>
  <c r="AH25" i="14"/>
  <c r="AI25" i="14" s="1"/>
  <c r="AJ25" i="14" s="1"/>
  <c r="AK25" i="14" s="1"/>
  <c r="D54" i="14"/>
  <c r="E54" i="14" s="1"/>
  <c r="F54" i="14" s="1"/>
  <c r="G54" i="14" s="1"/>
  <c r="I59" i="14"/>
  <c r="J59" i="14" s="1"/>
  <c r="K59" i="14" s="1"/>
  <c r="L59" i="14" s="1"/>
  <c r="N65" i="14"/>
  <c r="O65" i="14" s="1"/>
  <c r="P65" i="14" s="1"/>
  <c r="Q65" i="14" s="1"/>
  <c r="S71" i="14"/>
  <c r="T71" i="14" s="1"/>
  <c r="U71" i="14" s="1"/>
  <c r="V71" i="14" s="1"/>
  <c r="S6" i="14"/>
  <c r="T6" i="14" s="1"/>
  <c r="U6" i="14" s="1"/>
  <c r="V6" i="14" s="1"/>
  <c r="X12" i="14"/>
  <c r="Y12" i="14" s="1"/>
  <c r="Z12" i="14" s="1"/>
  <c r="AA12" i="14" s="1"/>
  <c r="AC18" i="14"/>
  <c r="AD18" i="14" s="1"/>
  <c r="AE18" i="14" s="1"/>
  <c r="AF18" i="14" s="1"/>
  <c r="AH24" i="14"/>
  <c r="AI24" i="14" s="1"/>
  <c r="AJ24" i="14" s="1"/>
  <c r="AK24" i="14" s="1"/>
  <c r="I23" i="14"/>
  <c r="J23" i="14" s="1"/>
  <c r="K23" i="14" s="1"/>
  <c r="L23" i="14" s="1"/>
  <c r="N29" i="14"/>
  <c r="O29" i="14" s="1"/>
  <c r="P29" i="14" s="1"/>
  <c r="Q29" i="14" s="1"/>
  <c r="S36" i="14"/>
  <c r="T36" i="14" s="1"/>
  <c r="U36" i="14" s="1"/>
  <c r="V36" i="14" s="1"/>
  <c r="X42" i="14"/>
  <c r="Y42" i="14" s="1"/>
  <c r="Z42" i="14" s="1"/>
  <c r="AA42" i="14" s="1"/>
  <c r="AC48" i="14"/>
  <c r="AD48" i="14" s="1"/>
  <c r="AE48" i="14" s="1"/>
  <c r="AF48" i="14" s="1"/>
  <c r="AH54" i="14"/>
  <c r="AI54" i="14" s="1"/>
  <c r="AJ54" i="14" s="1"/>
  <c r="AK54" i="14" s="1"/>
  <c r="I14" i="14"/>
  <c r="J14" i="14" s="1"/>
  <c r="K14" i="14" s="1"/>
  <c r="L14" i="14" s="1"/>
  <c r="N20" i="14"/>
  <c r="O20" i="14" s="1"/>
  <c r="P20" i="14" s="1"/>
  <c r="Q20" i="14" s="1"/>
  <c r="S26" i="14"/>
  <c r="T26" i="14" s="1"/>
  <c r="U26" i="14" s="1"/>
  <c r="V26" i="14" s="1"/>
  <c r="X32" i="14"/>
  <c r="Y32" i="14" s="1"/>
  <c r="Z32" i="14" s="1"/>
  <c r="AA32" i="14" s="1"/>
  <c r="AC39" i="14"/>
  <c r="AD39" i="14" s="1"/>
  <c r="AE39" i="14" s="1"/>
  <c r="AF39" i="14" s="1"/>
  <c r="AH45" i="14"/>
  <c r="AI45" i="14" s="1"/>
  <c r="AJ45" i="14" s="1"/>
  <c r="AK45" i="14" s="1"/>
  <c r="D73" i="14"/>
  <c r="E73" i="14" s="1"/>
  <c r="F73" i="14" s="1"/>
  <c r="G73" i="14" s="1"/>
  <c r="D7" i="14"/>
  <c r="E7" i="14" s="1"/>
  <c r="F7" i="14" s="1"/>
  <c r="G7" i="14" s="1"/>
  <c r="I13" i="14"/>
  <c r="J13" i="14" s="1"/>
  <c r="K13" i="14" s="1"/>
  <c r="L13" i="14" s="1"/>
  <c r="N19" i="14"/>
  <c r="O19" i="14" s="1"/>
  <c r="P19" i="14" s="1"/>
  <c r="Q19" i="14" s="1"/>
  <c r="S25" i="14"/>
  <c r="T25" i="14" s="1"/>
  <c r="U25" i="14" s="1"/>
  <c r="V25" i="14" s="1"/>
  <c r="X31" i="14"/>
  <c r="Y31" i="14" s="1"/>
  <c r="Z31" i="14" s="1"/>
  <c r="AA31" i="14" s="1"/>
  <c r="AC38" i="14"/>
  <c r="AD38" i="14" s="1"/>
  <c r="AE38" i="14" s="1"/>
  <c r="AF38" i="14" s="1"/>
  <c r="AH44" i="14"/>
  <c r="AI44" i="14" s="1"/>
  <c r="AJ44" i="14" s="1"/>
  <c r="AK44" i="14" s="1"/>
  <c r="D48" i="14"/>
  <c r="E48" i="14" s="1"/>
  <c r="F48" i="14" s="1"/>
  <c r="G48" i="14" s="1"/>
  <c r="I53" i="14"/>
  <c r="J53" i="14" s="1"/>
  <c r="K53" i="14" s="1"/>
  <c r="L53" i="14" s="1"/>
  <c r="N59" i="14"/>
  <c r="O59" i="14" s="1"/>
  <c r="P59" i="14" s="1"/>
  <c r="Q59" i="14" s="1"/>
  <c r="S65" i="14"/>
  <c r="T65" i="14" s="1"/>
  <c r="U65" i="14" s="1"/>
  <c r="V65" i="14" s="1"/>
  <c r="X71" i="14"/>
  <c r="Y71" i="14" s="1"/>
  <c r="Z71" i="14" s="1"/>
  <c r="AA71" i="14" s="1"/>
  <c r="X6" i="14"/>
  <c r="Y6" i="14" s="1"/>
  <c r="Z6" i="14" s="1"/>
  <c r="AA6" i="14" s="1"/>
  <c r="AC12" i="14"/>
  <c r="AD12" i="14" s="1"/>
  <c r="AE12" i="14" s="1"/>
  <c r="AF12" i="14" s="1"/>
  <c r="AH18" i="14"/>
  <c r="AI18" i="14" s="1"/>
  <c r="AJ18" i="14" s="1"/>
  <c r="AK18" i="14" s="1"/>
  <c r="D47" i="14"/>
  <c r="E47" i="14" s="1"/>
  <c r="F47" i="14" s="1"/>
  <c r="G47" i="14" s="1"/>
  <c r="I52" i="14"/>
  <c r="J52" i="14" s="1"/>
  <c r="K52" i="14" s="1"/>
  <c r="L52" i="14" s="1"/>
  <c r="N58" i="14"/>
  <c r="O58" i="14" s="1"/>
  <c r="P58" i="14" s="1"/>
  <c r="Q58" i="14" s="1"/>
  <c r="S64" i="14"/>
  <c r="T64" i="14" s="1"/>
  <c r="U64" i="14" s="1"/>
  <c r="V64" i="14" s="1"/>
  <c r="X70" i="14"/>
  <c r="Y70" i="14" s="1"/>
  <c r="Z70" i="14" s="1"/>
  <c r="AA70" i="14" s="1"/>
  <c r="X5" i="14"/>
  <c r="Y5" i="14" s="1"/>
  <c r="Z5" i="14" s="1"/>
  <c r="AA5" i="14" s="1"/>
  <c r="AC11" i="14"/>
  <c r="AD11" i="14" s="1"/>
  <c r="AE11" i="14" s="1"/>
  <c r="AF11" i="14" s="1"/>
  <c r="AH17" i="14"/>
  <c r="AI17" i="14" s="1"/>
  <c r="AJ17" i="14" s="1"/>
  <c r="AK17" i="14" s="1"/>
  <c r="D46" i="14"/>
  <c r="E46" i="14" s="1"/>
  <c r="F46" i="14" s="1"/>
  <c r="G46" i="14" s="1"/>
  <c r="I51" i="14"/>
  <c r="J51" i="14" s="1"/>
  <c r="K51" i="14" s="1"/>
  <c r="L51" i="14" s="1"/>
  <c r="N57" i="14"/>
  <c r="O57" i="14" s="1"/>
  <c r="P57" i="14" s="1"/>
  <c r="Q57" i="14" s="1"/>
  <c r="S63" i="14"/>
  <c r="T63" i="14" s="1"/>
  <c r="U63" i="14" s="1"/>
  <c r="V63" i="14" s="1"/>
  <c r="X69" i="14"/>
  <c r="Y69" i="14" s="1"/>
  <c r="Z69" i="14" s="1"/>
  <c r="AA69" i="14" s="1"/>
  <c r="X4" i="14"/>
  <c r="Y4" i="14" s="1"/>
  <c r="Z4" i="14" s="1"/>
  <c r="AA4" i="14" s="1"/>
  <c r="AC10" i="14"/>
  <c r="AD10" i="14" s="1"/>
  <c r="AE10" i="14" s="1"/>
  <c r="AF10" i="14" s="1"/>
  <c r="AH16" i="14"/>
  <c r="AI16" i="14" s="1"/>
  <c r="AJ16" i="14" s="1"/>
  <c r="AK16" i="14" s="1"/>
  <c r="X3" i="14"/>
  <c r="S3" i="14"/>
  <c r="I15" i="14"/>
  <c r="J15" i="14" s="1"/>
  <c r="K15" i="14" s="1"/>
  <c r="L15" i="14" s="1"/>
  <c r="N21" i="14"/>
  <c r="O21" i="14" s="1"/>
  <c r="P21" i="14" s="1"/>
  <c r="Q21" i="14" s="1"/>
  <c r="S27" i="14"/>
  <c r="T27" i="14" s="1"/>
  <c r="U27" i="14" s="1"/>
  <c r="V27" i="14" s="1"/>
  <c r="X33" i="14"/>
  <c r="Y33" i="14" s="1"/>
  <c r="Z33" i="14" s="1"/>
  <c r="AA33" i="14" s="1"/>
  <c r="AC40" i="14"/>
  <c r="AD40" i="14" s="1"/>
  <c r="AE40" i="14" s="1"/>
  <c r="AF40" i="14" s="1"/>
  <c r="AH46" i="14"/>
  <c r="AI46" i="14" s="1"/>
  <c r="AJ46" i="14" s="1"/>
  <c r="AK46" i="14" s="1"/>
  <c r="I71" i="14"/>
  <c r="J71" i="14" s="1"/>
  <c r="K71" i="14" s="1"/>
  <c r="L71" i="14" s="1"/>
  <c r="I6" i="14"/>
  <c r="J6" i="14" s="1"/>
  <c r="K6" i="14" s="1"/>
  <c r="L6" i="14" s="1"/>
  <c r="N12" i="14"/>
  <c r="O12" i="14" s="1"/>
  <c r="P12" i="14" s="1"/>
  <c r="Q12" i="14" s="1"/>
  <c r="S18" i="14"/>
  <c r="T18" i="14" s="1"/>
  <c r="U18" i="14" s="1"/>
  <c r="V18" i="14" s="1"/>
  <c r="X24" i="14"/>
  <c r="Y24" i="14" s="1"/>
  <c r="Z24" i="14" s="1"/>
  <c r="AA24" i="14" s="1"/>
  <c r="AC30" i="14"/>
  <c r="AD30" i="14" s="1"/>
  <c r="AE30" i="14" s="1"/>
  <c r="AF30" i="14" s="1"/>
  <c r="AH37" i="14"/>
  <c r="AI37" i="14" s="1"/>
  <c r="AJ37" i="14" s="1"/>
  <c r="AK37" i="14" s="1"/>
  <c r="D65" i="14"/>
  <c r="E65" i="14" s="1"/>
  <c r="F65" i="14" s="1"/>
  <c r="G65" i="14" s="1"/>
  <c r="I70" i="14"/>
  <c r="J70" i="14" s="1"/>
  <c r="K70" i="14" s="1"/>
  <c r="L70" i="14" s="1"/>
  <c r="I5" i="14"/>
  <c r="J5" i="14" s="1"/>
  <c r="K5" i="14" s="1"/>
  <c r="L5" i="14" s="1"/>
  <c r="N11" i="14"/>
  <c r="O11" i="14" s="1"/>
  <c r="P11" i="14" s="1"/>
  <c r="Q11" i="14" s="1"/>
  <c r="S17" i="14"/>
  <c r="T17" i="14" s="1"/>
  <c r="U17" i="14" s="1"/>
  <c r="V17" i="14" s="1"/>
  <c r="X23" i="14"/>
  <c r="Y23" i="14" s="1"/>
  <c r="Z23" i="14" s="1"/>
  <c r="AA23" i="14" s="1"/>
  <c r="AC29" i="14"/>
  <c r="AD29" i="14" s="1"/>
  <c r="AE29" i="14" s="1"/>
  <c r="AF29" i="14" s="1"/>
  <c r="AH36" i="14"/>
  <c r="AI36" i="14" s="1"/>
  <c r="AJ36" i="14" s="1"/>
  <c r="AK36" i="14" s="1"/>
  <c r="D40" i="14"/>
  <c r="E40" i="14" s="1"/>
  <c r="F40" i="14" s="1"/>
  <c r="G40" i="14" s="1"/>
  <c r="I45" i="14"/>
  <c r="J45" i="14" s="1"/>
  <c r="K45" i="14" s="1"/>
  <c r="L45" i="14" s="1"/>
  <c r="N51" i="14"/>
  <c r="O51" i="14" s="1"/>
  <c r="P51" i="14" s="1"/>
  <c r="Q51" i="14" s="1"/>
  <c r="S57" i="14"/>
  <c r="T57" i="14" s="1"/>
  <c r="U57" i="14" s="1"/>
  <c r="V57" i="14" s="1"/>
  <c r="X63" i="14"/>
  <c r="Y63" i="14" s="1"/>
  <c r="Z63" i="14" s="1"/>
  <c r="AA63" i="14" s="1"/>
  <c r="AC69" i="14"/>
  <c r="AD69" i="14" s="1"/>
  <c r="AE69" i="14" s="1"/>
  <c r="AF69" i="14" s="1"/>
  <c r="AC4" i="14"/>
  <c r="AD4" i="14" s="1"/>
  <c r="AE4" i="14" s="1"/>
  <c r="AF4" i="14" s="1"/>
  <c r="AH10" i="14"/>
  <c r="AI10" i="14" s="1"/>
  <c r="AJ10" i="14" s="1"/>
  <c r="AK10" i="14" s="1"/>
  <c r="D39" i="14"/>
  <c r="E39" i="14" s="1"/>
  <c r="F39" i="14" s="1"/>
  <c r="G39" i="14" s="1"/>
  <c r="I44" i="14"/>
  <c r="J44" i="14" s="1"/>
  <c r="K44" i="14" s="1"/>
  <c r="L44" i="14" s="1"/>
  <c r="N50" i="14"/>
  <c r="O50" i="14" s="1"/>
  <c r="P50" i="14" s="1"/>
  <c r="Q50" i="14" s="1"/>
  <c r="S56" i="14"/>
  <c r="T56" i="14" s="1"/>
  <c r="U56" i="14" s="1"/>
  <c r="V56" i="14" s="1"/>
  <c r="X62" i="14"/>
  <c r="Y62" i="14" s="1"/>
  <c r="Z62" i="14" s="1"/>
  <c r="AA62" i="14" s="1"/>
  <c r="AC68" i="14"/>
  <c r="AD68" i="14" s="1"/>
  <c r="AE68" i="14" s="1"/>
  <c r="AF68" i="14" s="1"/>
  <c r="AH9" i="14"/>
  <c r="AI9" i="14" s="1"/>
  <c r="AJ9" i="14" s="1"/>
  <c r="AK9" i="14" s="1"/>
  <c r="D38" i="14"/>
  <c r="E38" i="14" s="1"/>
  <c r="F38" i="14" s="1"/>
  <c r="G38" i="14" s="1"/>
  <c r="I43" i="14"/>
  <c r="J43" i="14" s="1"/>
  <c r="K43" i="14" s="1"/>
  <c r="L43" i="14" s="1"/>
  <c r="N49" i="14"/>
  <c r="O49" i="14" s="1"/>
  <c r="P49" i="14" s="1"/>
  <c r="Q49" i="14" s="1"/>
  <c r="S55" i="14"/>
  <c r="T55" i="14" s="1"/>
  <c r="U55" i="14" s="1"/>
  <c r="V55" i="14" s="1"/>
  <c r="X61" i="14"/>
  <c r="Y61" i="14" s="1"/>
  <c r="Z61" i="14" s="1"/>
  <c r="AA61" i="14" s="1"/>
  <c r="AC67" i="14"/>
  <c r="AD67" i="14" s="1"/>
  <c r="AE67" i="14" s="1"/>
  <c r="AF67" i="14" s="1"/>
  <c r="AH8" i="14"/>
  <c r="AI8" i="14" s="1"/>
  <c r="AJ8" i="14" s="1"/>
  <c r="AK8" i="14" s="1"/>
  <c r="I3" i="14"/>
  <c r="I7" i="14"/>
  <c r="J7" i="14" s="1"/>
  <c r="K7" i="14" s="1"/>
  <c r="L7" i="14" s="1"/>
  <c r="N13" i="14"/>
  <c r="O13" i="14" s="1"/>
  <c r="P13" i="14" s="1"/>
  <c r="Q13" i="14" s="1"/>
  <c r="S19" i="14"/>
  <c r="T19" i="14" s="1"/>
  <c r="U19" i="14" s="1"/>
  <c r="V19" i="14" s="1"/>
  <c r="X25" i="14"/>
  <c r="Y25" i="14" s="1"/>
  <c r="Z25" i="14" s="1"/>
  <c r="AA25" i="14" s="1"/>
  <c r="AC31" i="14"/>
  <c r="AD31" i="14" s="1"/>
  <c r="AE31" i="14" s="1"/>
  <c r="AF31" i="14" s="1"/>
  <c r="AH38" i="14"/>
  <c r="AI38" i="14" s="1"/>
  <c r="AJ38" i="14" s="1"/>
  <c r="AK38" i="14" s="1"/>
  <c r="I63" i="14"/>
  <c r="J63" i="14" s="1"/>
  <c r="K63" i="14" s="1"/>
  <c r="L63" i="14" s="1"/>
  <c r="N69" i="14"/>
  <c r="O69" i="14" s="1"/>
  <c r="P69" i="14" s="1"/>
  <c r="Q69" i="14" s="1"/>
  <c r="N4" i="14"/>
  <c r="O4" i="14" s="1"/>
  <c r="P4" i="14" s="1"/>
  <c r="Q4" i="14" s="1"/>
  <c r="S10" i="14"/>
  <c r="T10" i="14" s="1"/>
  <c r="U10" i="14" s="1"/>
  <c r="V10" i="14" s="1"/>
  <c r="X16" i="14"/>
  <c r="Y16" i="14" s="1"/>
  <c r="Z16" i="14" s="1"/>
  <c r="AA16" i="14" s="1"/>
  <c r="AC22" i="14"/>
  <c r="AD22" i="14" s="1"/>
  <c r="AE22" i="14" s="1"/>
  <c r="AF22" i="14" s="1"/>
  <c r="AH28" i="14"/>
  <c r="AI28" i="14" s="1"/>
  <c r="AJ28" i="14" s="1"/>
  <c r="AK28" i="14" s="1"/>
  <c r="D57" i="14"/>
  <c r="E57" i="14" s="1"/>
  <c r="F57" i="14" s="1"/>
  <c r="G57" i="14" s="1"/>
  <c r="I62" i="14"/>
  <c r="J62" i="14" s="1"/>
  <c r="K62" i="14" s="1"/>
  <c r="L62" i="14" s="1"/>
  <c r="N68" i="14"/>
  <c r="O68" i="14" s="1"/>
  <c r="P68" i="14" s="1"/>
  <c r="Q68" i="14" s="1"/>
  <c r="S74" i="14"/>
  <c r="T74" i="14" s="1"/>
  <c r="U74" i="14" s="1"/>
  <c r="V74" i="14" s="1"/>
  <c r="S9" i="14"/>
  <c r="T9" i="14" s="1"/>
  <c r="U9" i="14" s="1"/>
  <c r="V9" i="14" s="1"/>
  <c r="X15" i="14"/>
  <c r="Y15" i="14" s="1"/>
  <c r="Z15" i="14" s="1"/>
  <c r="AA15" i="14" s="1"/>
  <c r="AC21" i="14"/>
  <c r="AD21" i="14" s="1"/>
  <c r="AE21" i="14" s="1"/>
  <c r="AF21" i="14" s="1"/>
  <c r="AH27" i="14"/>
  <c r="AI27" i="14" s="1"/>
  <c r="AJ27" i="14" s="1"/>
  <c r="AK27" i="14" s="1"/>
  <c r="D31" i="14"/>
  <c r="E31" i="14" s="1"/>
  <c r="F31" i="14" s="1"/>
  <c r="G31" i="14" s="1"/>
  <c r="I37" i="14"/>
  <c r="J37" i="14" s="1"/>
  <c r="K37" i="14" s="1"/>
  <c r="L37" i="14" s="1"/>
  <c r="N43" i="14"/>
  <c r="O43" i="14" s="1"/>
  <c r="P43" i="14" s="1"/>
  <c r="Q43" i="14" s="1"/>
  <c r="S49" i="14"/>
  <c r="T49" i="14" s="1"/>
  <c r="U49" i="14" s="1"/>
  <c r="V49" i="14" s="1"/>
  <c r="X55" i="14"/>
  <c r="Y55" i="14" s="1"/>
  <c r="Z55" i="14" s="1"/>
  <c r="AA55" i="14" s="1"/>
  <c r="AC61" i="14"/>
  <c r="AD61" i="14" s="1"/>
  <c r="AE61" i="14" s="1"/>
  <c r="AF61" i="14" s="1"/>
  <c r="AH67" i="14"/>
  <c r="AI67" i="14" s="1"/>
  <c r="AJ67" i="14" s="1"/>
  <c r="AK67" i="14" s="1"/>
  <c r="D30" i="14"/>
  <c r="E30" i="14" s="1"/>
  <c r="F30" i="14" s="1"/>
  <c r="G30" i="14" s="1"/>
  <c r="I36" i="14"/>
  <c r="J36" i="14" s="1"/>
  <c r="K36" i="14" s="1"/>
  <c r="L36" i="14" s="1"/>
  <c r="N42" i="14"/>
  <c r="O42" i="14" s="1"/>
  <c r="P42" i="14" s="1"/>
  <c r="Q42" i="14" s="1"/>
  <c r="S48" i="14"/>
  <c r="T48" i="14" s="1"/>
  <c r="U48" i="14" s="1"/>
  <c r="V48" i="14" s="1"/>
  <c r="X54" i="14"/>
  <c r="Y54" i="14" s="1"/>
  <c r="Z54" i="14" s="1"/>
  <c r="AA54" i="14" s="1"/>
  <c r="AC60" i="14"/>
  <c r="AD60" i="14" s="1"/>
  <c r="AE60" i="14" s="1"/>
  <c r="AF60" i="14" s="1"/>
  <c r="AH66" i="14"/>
  <c r="AI66" i="14" s="1"/>
  <c r="AJ66" i="14" s="1"/>
  <c r="AK66" i="14" s="1"/>
  <c r="AH72" i="14"/>
  <c r="AI72" i="14" s="1"/>
  <c r="AJ72" i="14" s="1"/>
  <c r="AK72" i="14" s="1"/>
  <c r="D29" i="14"/>
  <c r="E29" i="14" s="1"/>
  <c r="F29" i="14" s="1"/>
  <c r="G29" i="14" s="1"/>
  <c r="I35" i="14"/>
  <c r="J35" i="14" s="1"/>
  <c r="K35" i="14" s="1"/>
  <c r="L35" i="14" s="1"/>
  <c r="N41" i="14"/>
  <c r="O41" i="14" s="1"/>
  <c r="P41" i="14" s="1"/>
  <c r="Q41" i="14" s="1"/>
  <c r="S47" i="14"/>
  <c r="T47" i="14" s="1"/>
  <c r="U47" i="14" s="1"/>
  <c r="V47" i="14" s="1"/>
  <c r="X53" i="14"/>
  <c r="Y53" i="14" s="1"/>
  <c r="Z53" i="14" s="1"/>
  <c r="AA53" i="14" s="1"/>
  <c r="AC59" i="14"/>
  <c r="AD59" i="14" s="1"/>
  <c r="AE59" i="14" s="1"/>
  <c r="AF59" i="14" s="1"/>
  <c r="AH71" i="14"/>
  <c r="AI71" i="14" s="1"/>
  <c r="AJ71" i="14" s="1"/>
  <c r="AK71" i="14" s="1"/>
  <c r="D8" i="14"/>
  <c r="E8" i="14" s="1"/>
  <c r="F8" i="14" s="1"/>
  <c r="G8" i="14" s="1"/>
  <c r="N70" i="14"/>
  <c r="O70" i="14" s="1"/>
  <c r="P70" i="14" s="1"/>
  <c r="Q70" i="14" s="1"/>
  <c r="N5" i="14"/>
  <c r="O5" i="14" s="1"/>
  <c r="P5" i="14" s="1"/>
  <c r="Q5" i="14" s="1"/>
  <c r="S11" i="14"/>
  <c r="T11" i="14" s="1"/>
  <c r="U11" i="14" s="1"/>
  <c r="V11" i="14" s="1"/>
  <c r="X17" i="14"/>
  <c r="Y17" i="14" s="1"/>
  <c r="Z17" i="14" s="1"/>
  <c r="AA17" i="14" s="1"/>
  <c r="AC23" i="14"/>
  <c r="AD23" i="14" s="1"/>
  <c r="AE23" i="14" s="1"/>
  <c r="AF23" i="14" s="1"/>
  <c r="AH29" i="14"/>
  <c r="AI29" i="14" s="1"/>
  <c r="AJ29" i="14" s="1"/>
  <c r="AK29" i="14" s="1"/>
  <c r="I55" i="14"/>
  <c r="J55" i="14" s="1"/>
  <c r="K55" i="14" s="1"/>
  <c r="L55" i="14" s="1"/>
  <c r="N61" i="14"/>
  <c r="O61" i="14" s="1"/>
  <c r="P61" i="14" s="1"/>
  <c r="Q61" i="14" s="1"/>
  <c r="S67" i="14"/>
  <c r="T67" i="14" s="1"/>
  <c r="U67" i="14" s="1"/>
  <c r="V67" i="14" s="1"/>
  <c r="X73" i="14"/>
  <c r="Y73" i="14" s="1"/>
  <c r="Z73" i="14" s="1"/>
  <c r="AA73" i="14" s="1"/>
  <c r="X8" i="14"/>
  <c r="Y8" i="14" s="1"/>
  <c r="Z8" i="14" s="1"/>
  <c r="AA8" i="14" s="1"/>
  <c r="AC14" i="14"/>
  <c r="AD14" i="14" s="1"/>
  <c r="AE14" i="14" s="1"/>
  <c r="AF14" i="14" s="1"/>
  <c r="AH20" i="14"/>
  <c r="AI20" i="14" s="1"/>
  <c r="AJ20" i="14" s="1"/>
  <c r="AK20" i="14" s="1"/>
  <c r="D49" i="14"/>
  <c r="E49" i="14" s="1"/>
  <c r="F49" i="14" s="1"/>
  <c r="G49" i="14" s="1"/>
  <c r="I54" i="14"/>
  <c r="J54" i="14" s="1"/>
  <c r="K54" i="14" s="1"/>
  <c r="L54" i="14" s="1"/>
  <c r="N60" i="14"/>
  <c r="O60" i="14" s="1"/>
  <c r="P60" i="14" s="1"/>
  <c r="Q60" i="14" s="1"/>
  <c r="S66" i="14"/>
  <c r="T66" i="14" s="1"/>
  <c r="U66" i="14" s="1"/>
  <c r="V66" i="14" s="1"/>
  <c r="X72" i="14"/>
  <c r="Y72" i="14" s="1"/>
  <c r="Z72" i="14" s="1"/>
  <c r="AA72" i="14" s="1"/>
  <c r="X7" i="14"/>
  <c r="Y7" i="14" s="1"/>
  <c r="Z7" i="14" s="1"/>
  <c r="AA7" i="14" s="1"/>
  <c r="AC13" i="14"/>
  <c r="AD13" i="14" s="1"/>
  <c r="AE13" i="14" s="1"/>
  <c r="AF13" i="14" s="1"/>
  <c r="AH19" i="14"/>
  <c r="AI19" i="14" s="1"/>
  <c r="AJ19" i="14" s="1"/>
  <c r="AK19" i="14" s="1"/>
  <c r="D22" i="14"/>
  <c r="E22" i="14" s="1"/>
  <c r="F22" i="14" s="1"/>
  <c r="G22" i="14" s="1"/>
  <c r="I28" i="14"/>
  <c r="J28" i="14" s="1"/>
  <c r="K28" i="14" s="1"/>
  <c r="L28" i="14" s="1"/>
  <c r="N35" i="14"/>
  <c r="O35" i="14" s="1"/>
  <c r="P35" i="14" s="1"/>
  <c r="Q35" i="14" s="1"/>
  <c r="S41" i="14"/>
  <c r="T41" i="14" s="1"/>
  <c r="U41" i="14" s="1"/>
  <c r="V41" i="14" s="1"/>
  <c r="X47" i="14"/>
  <c r="Y47" i="14" s="1"/>
  <c r="Z47" i="14" s="1"/>
  <c r="AA47" i="14" s="1"/>
  <c r="AC53" i="14"/>
  <c r="AD53" i="14" s="1"/>
  <c r="AE53" i="14" s="1"/>
  <c r="AF53" i="14" s="1"/>
  <c r="AH59" i="14"/>
  <c r="AI59" i="14" s="1"/>
  <c r="AJ59" i="14" s="1"/>
  <c r="AK59" i="14" s="1"/>
  <c r="D21" i="14"/>
  <c r="E21" i="14" s="1"/>
  <c r="F21" i="14" s="1"/>
  <c r="G21" i="14" s="1"/>
  <c r="I27" i="14"/>
  <c r="J27" i="14" s="1"/>
  <c r="K27" i="14" s="1"/>
  <c r="L27" i="14" s="1"/>
  <c r="N33" i="14"/>
  <c r="O33" i="14" s="1"/>
  <c r="P33" i="14" s="1"/>
  <c r="Q33" i="14" s="1"/>
  <c r="S40" i="14"/>
  <c r="T40" i="14" s="1"/>
  <c r="U40" i="14" s="1"/>
  <c r="V40" i="14" s="1"/>
  <c r="X46" i="14"/>
  <c r="Y46" i="14" s="1"/>
  <c r="Z46" i="14" s="1"/>
  <c r="AA46" i="14" s="1"/>
  <c r="AC52" i="14"/>
  <c r="AD52" i="14" s="1"/>
  <c r="AE52" i="14" s="1"/>
  <c r="AF52" i="14" s="1"/>
  <c r="AH58" i="14"/>
  <c r="AI58" i="14" s="1"/>
  <c r="AJ58" i="14" s="1"/>
  <c r="AK58" i="14" s="1"/>
  <c r="D34" i="14"/>
  <c r="E34" i="14" s="1"/>
  <c r="F34" i="14" s="1"/>
  <c r="G34" i="14" s="1"/>
  <c r="D20" i="14"/>
  <c r="E20" i="14" s="1"/>
  <c r="F20" i="14" s="1"/>
  <c r="G20" i="14" s="1"/>
  <c r="I26" i="14"/>
  <c r="J26" i="14" s="1"/>
  <c r="K26" i="14" s="1"/>
  <c r="L26" i="14" s="1"/>
  <c r="N32" i="14"/>
  <c r="O32" i="14" s="1"/>
  <c r="P32" i="14" s="1"/>
  <c r="Q32" i="14" s="1"/>
  <c r="S39" i="14"/>
  <c r="T39" i="14" s="1"/>
  <c r="U39" i="14" s="1"/>
  <c r="V39" i="14" s="1"/>
  <c r="X45" i="14"/>
  <c r="Y45" i="14" s="1"/>
  <c r="Z45" i="14" s="1"/>
  <c r="AA45" i="14" s="1"/>
  <c r="AC51" i="14"/>
  <c r="AD51" i="14" s="1"/>
  <c r="AE51" i="14" s="1"/>
  <c r="AF51" i="14" s="1"/>
  <c r="AH57" i="14"/>
  <c r="AI57" i="14" s="1"/>
  <c r="AJ57" i="14" s="1"/>
  <c r="AK57" i="14" s="1"/>
  <c r="D3" i="14"/>
  <c r="N62" i="14"/>
  <c r="O62" i="14" s="1"/>
  <c r="P62" i="14" s="1"/>
  <c r="Q62" i="14" s="1"/>
  <c r="S68" i="14"/>
  <c r="T68" i="14" s="1"/>
  <c r="U68" i="14" s="1"/>
  <c r="V68" i="14" s="1"/>
  <c r="X74" i="14"/>
  <c r="Y74" i="14" s="1"/>
  <c r="Z74" i="14" s="1"/>
  <c r="AA74" i="14" s="1"/>
  <c r="X9" i="14"/>
  <c r="Y9" i="14" s="1"/>
  <c r="Z9" i="14" s="1"/>
  <c r="AA9" i="14" s="1"/>
  <c r="AC15" i="14"/>
  <c r="AD15" i="14" s="1"/>
  <c r="AE15" i="14" s="1"/>
  <c r="AF15" i="14" s="1"/>
  <c r="AH21" i="14"/>
  <c r="AI21" i="14" s="1"/>
  <c r="AJ21" i="14" s="1"/>
  <c r="AK21" i="14" s="1"/>
  <c r="I47" i="14"/>
  <c r="J47" i="14" s="1"/>
  <c r="K47" i="14" s="1"/>
  <c r="L47" i="14" s="1"/>
  <c r="N53" i="14"/>
  <c r="O53" i="14" s="1"/>
  <c r="P53" i="14" s="1"/>
  <c r="Q53" i="14" s="1"/>
  <c r="S59" i="14"/>
  <c r="T59" i="14" s="1"/>
  <c r="U59" i="14" s="1"/>
  <c r="V59" i="14" s="1"/>
  <c r="X65" i="14"/>
  <c r="Y65" i="14" s="1"/>
  <c r="Z65" i="14" s="1"/>
  <c r="AA65" i="14" s="1"/>
  <c r="AC71" i="14"/>
  <c r="AD71" i="14" s="1"/>
  <c r="AE71" i="14" s="1"/>
  <c r="AF71" i="14" s="1"/>
  <c r="AC6" i="14"/>
  <c r="AD6" i="14" s="1"/>
  <c r="AE6" i="14" s="1"/>
  <c r="AF6" i="14" s="1"/>
  <c r="AH12" i="14"/>
  <c r="AI12" i="14" s="1"/>
  <c r="AJ12" i="14" s="1"/>
  <c r="AK12" i="14" s="1"/>
  <c r="D41" i="14"/>
  <c r="E41" i="14" s="1"/>
  <c r="F41" i="14" s="1"/>
  <c r="G41" i="14" s="1"/>
  <c r="I46" i="14"/>
  <c r="J46" i="14" s="1"/>
  <c r="K46" i="14" s="1"/>
  <c r="L46" i="14" s="1"/>
  <c r="N52" i="14"/>
  <c r="O52" i="14" s="1"/>
  <c r="P52" i="14" s="1"/>
  <c r="Q52" i="14" s="1"/>
  <c r="S58" i="14"/>
  <c r="T58" i="14" s="1"/>
  <c r="U58" i="14" s="1"/>
  <c r="V58" i="14" s="1"/>
  <c r="X64" i="14"/>
  <c r="Y64" i="14" s="1"/>
  <c r="Z64" i="14" s="1"/>
  <c r="AA64" i="14" s="1"/>
  <c r="AC70" i="14"/>
  <c r="AD70" i="14" s="1"/>
  <c r="AE70" i="14" s="1"/>
  <c r="AF70" i="14" s="1"/>
  <c r="AC5" i="14"/>
  <c r="AD5" i="14" s="1"/>
  <c r="AE5" i="14" s="1"/>
  <c r="AF5" i="14" s="1"/>
  <c r="AH11" i="14"/>
  <c r="AI11" i="14" s="1"/>
  <c r="AJ11" i="14" s="1"/>
  <c r="AK11" i="14" s="1"/>
  <c r="D14" i="14"/>
  <c r="E14" i="14" s="1"/>
  <c r="F14" i="14" s="1"/>
  <c r="G14" i="14" s="1"/>
  <c r="I20" i="14"/>
  <c r="J20" i="14" s="1"/>
  <c r="K20" i="14" s="1"/>
  <c r="L20" i="14" s="1"/>
  <c r="N26" i="14"/>
  <c r="O26" i="14" s="1"/>
  <c r="P26" i="14" s="1"/>
  <c r="Q26" i="14" s="1"/>
  <c r="S32" i="14"/>
  <c r="T32" i="14" s="1"/>
  <c r="U32" i="14" s="1"/>
  <c r="V32" i="14" s="1"/>
  <c r="X39" i="14"/>
  <c r="Y39" i="14" s="1"/>
  <c r="Z39" i="14" s="1"/>
  <c r="AA39" i="14" s="1"/>
  <c r="AC45" i="14"/>
  <c r="AD45" i="14" s="1"/>
  <c r="AE45" i="14" s="1"/>
  <c r="AF45" i="14" s="1"/>
  <c r="AH51" i="14"/>
  <c r="AI51" i="14" s="1"/>
  <c r="AJ51" i="14" s="1"/>
  <c r="AK51" i="14" s="1"/>
  <c r="I34" i="14"/>
  <c r="J34" i="14" s="1"/>
  <c r="K34" i="14" s="1"/>
  <c r="L34" i="14" s="1"/>
  <c r="D13" i="14"/>
  <c r="E13" i="14" s="1"/>
  <c r="F13" i="14" s="1"/>
  <c r="G13" i="14" s="1"/>
  <c r="I19" i="14"/>
  <c r="J19" i="14" s="1"/>
  <c r="K19" i="14" s="1"/>
  <c r="L19" i="14" s="1"/>
  <c r="N25" i="14"/>
  <c r="O25" i="14" s="1"/>
  <c r="P25" i="14" s="1"/>
  <c r="Q25" i="14" s="1"/>
  <c r="S31" i="14"/>
  <c r="T31" i="14" s="1"/>
  <c r="U31" i="14" s="1"/>
  <c r="V31" i="14" s="1"/>
  <c r="X38" i="14"/>
  <c r="Y38" i="14" s="1"/>
  <c r="Z38" i="14" s="1"/>
  <c r="AA38" i="14" s="1"/>
  <c r="AC44" i="14"/>
  <c r="AD44" i="14" s="1"/>
  <c r="AE44" i="14" s="1"/>
  <c r="AF44" i="14" s="1"/>
  <c r="AH50" i="14"/>
  <c r="AI50" i="14" s="1"/>
  <c r="AJ50" i="14" s="1"/>
  <c r="AK50" i="14" s="1"/>
  <c r="D12" i="14"/>
  <c r="E12" i="14" s="1"/>
  <c r="F12" i="14" s="1"/>
  <c r="G12" i="14" s="1"/>
  <c r="I18" i="14"/>
  <c r="J18" i="14" s="1"/>
  <c r="K18" i="14" s="1"/>
  <c r="L18" i="14" s="1"/>
  <c r="N24" i="14"/>
  <c r="O24" i="14" s="1"/>
  <c r="P24" i="14" s="1"/>
  <c r="Q24" i="14" s="1"/>
  <c r="S30" i="14"/>
  <c r="T30" i="14" s="1"/>
  <c r="U30" i="14" s="1"/>
  <c r="V30" i="14" s="1"/>
  <c r="X37" i="14"/>
  <c r="Y37" i="14" s="1"/>
  <c r="Z37" i="14" s="1"/>
  <c r="AA37" i="14" s="1"/>
  <c r="AC43" i="14"/>
  <c r="AD43" i="14" s="1"/>
  <c r="AE43" i="14" s="1"/>
  <c r="AF43" i="14" s="1"/>
  <c r="AH49" i="14"/>
  <c r="AI49" i="14" s="1"/>
  <c r="AJ49" i="14" s="1"/>
  <c r="AK49" i="14" s="1"/>
  <c r="D23" i="14"/>
  <c r="E23" i="14" s="1"/>
  <c r="F23" i="14" s="1"/>
  <c r="G23" i="14" s="1"/>
  <c r="AH72" i="25"/>
  <c r="AI72" i="25" s="1"/>
  <c r="AJ72" i="25" s="1"/>
  <c r="AK72" i="25" s="1"/>
  <c r="S74" i="25"/>
  <c r="T74" i="25" s="1"/>
  <c r="U74" i="25" s="1"/>
  <c r="V74" i="25" s="1"/>
  <c r="X69" i="25"/>
  <c r="Y69" i="25" s="1"/>
  <c r="Z69" i="25" s="1"/>
  <c r="AA69" i="25" s="1"/>
  <c r="N73" i="25"/>
  <c r="O73" i="25" s="1"/>
  <c r="P73" i="25" s="1"/>
  <c r="Q73" i="25" s="1"/>
  <c r="X71" i="25"/>
  <c r="Y71" i="25" s="1"/>
  <c r="Z71" i="25" s="1"/>
  <c r="AA71" i="25" s="1"/>
  <c r="X70" i="25"/>
  <c r="Y70" i="25" s="1"/>
  <c r="Z70" i="25" s="1"/>
  <c r="AA70" i="25" s="1"/>
  <c r="I69" i="25"/>
  <c r="J69" i="25" s="1"/>
  <c r="K69" i="25" s="1"/>
  <c r="L69" i="25" s="1"/>
  <c r="D74" i="25"/>
  <c r="E74" i="25" s="1"/>
  <c r="F74" i="25" s="1"/>
  <c r="G74" i="25" s="1"/>
  <c r="I68" i="25"/>
  <c r="J68" i="25" s="1"/>
  <c r="K68" i="25" s="1"/>
  <c r="L68" i="25" s="1"/>
  <c r="AH66" i="25"/>
  <c r="AI66" i="25" s="1"/>
  <c r="AJ66" i="25" s="1"/>
  <c r="AK66" i="25" s="1"/>
  <c r="AH33" i="25"/>
  <c r="AI33" i="25" s="1"/>
  <c r="AJ33" i="25" s="1"/>
  <c r="AK33" i="25" s="1"/>
  <c r="D65" i="25"/>
  <c r="E65" i="25" s="1"/>
  <c r="F65" i="25" s="1"/>
  <c r="G65" i="25" s="1"/>
  <c r="N63" i="25"/>
  <c r="O63" i="25" s="1"/>
  <c r="P63" i="25" s="1"/>
  <c r="Q63" i="25" s="1"/>
  <c r="S32" i="25"/>
  <c r="T32" i="25" s="1"/>
  <c r="U32" i="25" s="1"/>
  <c r="V32" i="25" s="1"/>
  <c r="X64" i="25"/>
  <c r="Y64" i="25" s="1"/>
  <c r="Z64" i="25" s="1"/>
  <c r="AA64" i="25" s="1"/>
  <c r="D30" i="25"/>
  <c r="E30" i="25" s="1"/>
  <c r="F30" i="25" s="1"/>
  <c r="G30" i="25" s="1"/>
  <c r="AH62" i="25"/>
  <c r="AI62" i="25" s="1"/>
  <c r="AJ62" i="25" s="1"/>
  <c r="AK62" i="25" s="1"/>
  <c r="S30" i="25"/>
  <c r="T30" i="25" s="1"/>
  <c r="U30" i="25" s="1"/>
  <c r="V30" i="25" s="1"/>
  <c r="N30" i="25"/>
  <c r="O30" i="25" s="1"/>
  <c r="P30" i="25" s="1"/>
  <c r="Q30" i="25" s="1"/>
  <c r="AH60" i="25"/>
  <c r="AI60" i="25" s="1"/>
  <c r="AJ60" i="25" s="1"/>
  <c r="AK60" i="25" s="1"/>
  <c r="AH27" i="25"/>
  <c r="AI27" i="25" s="1"/>
  <c r="AJ27" i="25" s="1"/>
  <c r="AK27" i="25" s="1"/>
  <c r="AC27" i="25"/>
  <c r="AD27" i="25" s="1"/>
  <c r="AE27" i="25" s="1"/>
  <c r="AF27" i="25" s="1"/>
  <c r="N58" i="25"/>
  <c r="O58" i="25" s="1"/>
  <c r="P58" i="25" s="1"/>
  <c r="Q58" i="25" s="1"/>
  <c r="AH26" i="25"/>
  <c r="AI26" i="25" s="1"/>
  <c r="AJ26" i="25" s="1"/>
  <c r="AK26" i="25" s="1"/>
  <c r="D24" i="25"/>
  <c r="E24" i="25" s="1"/>
  <c r="F24" i="25" s="1"/>
  <c r="G24" i="25" s="1"/>
  <c r="X24" i="25"/>
  <c r="Y24" i="25" s="1"/>
  <c r="Z24" i="25" s="1"/>
  <c r="AA24" i="25" s="1"/>
  <c r="AC53" i="25"/>
  <c r="AD53" i="25" s="1"/>
  <c r="AE53" i="25" s="1"/>
  <c r="AF53" i="25" s="1"/>
  <c r="D53" i="25"/>
  <c r="E53" i="25" s="1"/>
  <c r="F53" i="25" s="1"/>
  <c r="G53" i="25" s="1"/>
  <c r="S22" i="25"/>
  <c r="T22" i="25" s="1"/>
  <c r="U22" i="25" s="1"/>
  <c r="V22" i="25" s="1"/>
  <c r="I22" i="25"/>
  <c r="J22" i="25" s="1"/>
  <c r="K22" i="25" s="1"/>
  <c r="L22" i="25" s="1"/>
  <c r="AH52" i="25"/>
  <c r="AI52" i="25" s="1"/>
  <c r="AJ52" i="25" s="1"/>
  <c r="AK52" i="25" s="1"/>
  <c r="N20" i="25"/>
  <c r="O20" i="25" s="1"/>
  <c r="P20" i="25" s="1"/>
  <c r="Q20" i="25" s="1"/>
  <c r="I49" i="25"/>
  <c r="J49" i="25" s="1"/>
  <c r="K49" i="25" s="1"/>
  <c r="L49" i="25" s="1"/>
  <c r="D46" i="25"/>
  <c r="E46" i="25" s="1"/>
  <c r="F46" i="25" s="1"/>
  <c r="G46" i="25" s="1"/>
  <c r="X16" i="25"/>
  <c r="Y16" i="25" s="1"/>
  <c r="Z16" i="25" s="1"/>
  <c r="AA16" i="25" s="1"/>
  <c r="D45" i="25"/>
  <c r="E45" i="25" s="1"/>
  <c r="F45" i="25" s="1"/>
  <c r="G45" i="25" s="1"/>
  <c r="AC43" i="25"/>
  <c r="AD43" i="25" s="1"/>
  <c r="AE43" i="25" s="1"/>
  <c r="AF43" i="25" s="1"/>
  <c r="AH12" i="25"/>
  <c r="AI12" i="25" s="1"/>
  <c r="AJ12" i="25" s="1"/>
  <c r="AK12" i="25" s="1"/>
  <c r="S44" i="25"/>
  <c r="T44" i="25" s="1"/>
  <c r="U44" i="25" s="1"/>
  <c r="V44" i="25" s="1"/>
  <c r="D12" i="25"/>
  <c r="E12" i="25" s="1"/>
  <c r="F12" i="25" s="1"/>
  <c r="G12" i="25" s="1"/>
  <c r="AC41" i="25"/>
  <c r="AD41" i="25" s="1"/>
  <c r="AE41" i="25" s="1"/>
  <c r="AF41" i="25" s="1"/>
  <c r="N40" i="25"/>
  <c r="O40" i="25" s="1"/>
  <c r="P40" i="25" s="1"/>
  <c r="Q40" i="25" s="1"/>
  <c r="D9" i="25"/>
  <c r="E9" i="25" s="1"/>
  <c r="F9" i="25" s="1"/>
  <c r="G9" i="25" s="1"/>
  <c r="X39" i="25"/>
  <c r="Y39" i="25" s="1"/>
  <c r="Z39" i="25" s="1"/>
  <c r="AA39" i="25" s="1"/>
  <c r="AC8" i="25"/>
  <c r="AD8" i="25" s="1"/>
  <c r="AE8" i="25" s="1"/>
  <c r="AF8" i="25" s="1"/>
  <c r="S5" i="25"/>
  <c r="T5" i="25" s="1"/>
  <c r="U5" i="25" s="1"/>
  <c r="V5" i="25" s="1"/>
  <c r="I5" i="25"/>
  <c r="J5" i="25" s="1"/>
  <c r="K5" i="25" s="1"/>
  <c r="L5" i="25" s="1"/>
  <c r="X4" i="25"/>
  <c r="Y4" i="25" s="1"/>
  <c r="Z4" i="25" s="1"/>
  <c r="AA4" i="25" s="1"/>
  <c r="N4" i="25"/>
  <c r="O4" i="25" s="1"/>
  <c r="P4" i="25" s="1"/>
  <c r="Q4" i="25" s="1"/>
  <c r="I66" i="25"/>
  <c r="J66" i="25" s="1"/>
  <c r="K66" i="25" s="1"/>
  <c r="L66" i="25" s="1"/>
  <c r="AH65" i="25"/>
  <c r="AI65" i="25" s="1"/>
  <c r="AJ65" i="25" s="1"/>
  <c r="AK65" i="25" s="1"/>
  <c r="AH64" i="25"/>
  <c r="AI64" i="25" s="1"/>
  <c r="AJ64" i="25" s="1"/>
  <c r="AK64" i="25" s="1"/>
  <c r="X32" i="25"/>
  <c r="Y32" i="25" s="1"/>
  <c r="Z32" i="25" s="1"/>
  <c r="AA32" i="25" s="1"/>
  <c r="D31" i="25"/>
  <c r="E31" i="25" s="1"/>
  <c r="F31" i="25" s="1"/>
  <c r="G31" i="25" s="1"/>
  <c r="N31" i="25"/>
  <c r="O31" i="25" s="1"/>
  <c r="P31" i="25" s="1"/>
  <c r="Q31" i="25" s="1"/>
  <c r="I61" i="25"/>
  <c r="J61" i="25" s="1"/>
  <c r="K61" i="25" s="1"/>
  <c r="L61" i="25" s="1"/>
  <c r="S60" i="25"/>
  <c r="T60" i="25" s="1"/>
  <c r="U60" i="25" s="1"/>
  <c r="V60" i="25" s="1"/>
  <c r="X58" i="25"/>
  <c r="Y58" i="25" s="1"/>
  <c r="Z58" i="25" s="1"/>
  <c r="AA58" i="25" s="1"/>
  <c r="D56" i="25"/>
  <c r="E56" i="25" s="1"/>
  <c r="F56" i="25" s="1"/>
  <c r="G56" i="25" s="1"/>
  <c r="N56" i="25"/>
  <c r="O56" i="25" s="1"/>
  <c r="P56" i="25" s="1"/>
  <c r="Q56" i="25" s="1"/>
  <c r="N24" i="25"/>
  <c r="O24" i="25" s="1"/>
  <c r="P24" i="25" s="1"/>
  <c r="Q24" i="25" s="1"/>
  <c r="AH23" i="25"/>
  <c r="AI23" i="25" s="1"/>
  <c r="AJ23" i="25" s="1"/>
  <c r="AK23" i="25" s="1"/>
  <c r="S23" i="25"/>
  <c r="T23" i="25" s="1"/>
  <c r="U23" i="25" s="1"/>
  <c r="V23" i="25" s="1"/>
  <c r="I23" i="25"/>
  <c r="J23" i="25" s="1"/>
  <c r="K23" i="25" s="1"/>
  <c r="L23" i="25" s="1"/>
  <c r="S53" i="25"/>
  <c r="T53" i="25" s="1"/>
  <c r="U53" i="25" s="1"/>
  <c r="V53" i="25" s="1"/>
  <c r="X52" i="25"/>
  <c r="Y52" i="25" s="1"/>
  <c r="Z52" i="25" s="1"/>
  <c r="AA52" i="25" s="1"/>
  <c r="AH21" i="25"/>
  <c r="AI21" i="25" s="1"/>
  <c r="AJ21" i="25" s="1"/>
  <c r="AK21" i="25" s="1"/>
  <c r="N18" i="25"/>
  <c r="O18" i="25" s="1"/>
  <c r="P18" i="25" s="1"/>
  <c r="Q18" i="25" s="1"/>
  <c r="S48" i="25"/>
  <c r="T48" i="25" s="1"/>
  <c r="U48" i="25" s="1"/>
  <c r="V48" i="25" s="1"/>
  <c r="X47" i="25"/>
  <c r="Y47" i="25" s="1"/>
  <c r="Z47" i="25" s="1"/>
  <c r="AA47" i="25" s="1"/>
  <c r="S47" i="25"/>
  <c r="T47" i="25" s="1"/>
  <c r="U47" i="25" s="1"/>
  <c r="V47" i="25" s="1"/>
  <c r="X15" i="25"/>
  <c r="Y15" i="25" s="1"/>
  <c r="Z15" i="25" s="1"/>
  <c r="AA15" i="25" s="1"/>
  <c r="S14" i="25"/>
  <c r="T14" i="25" s="1"/>
  <c r="U14" i="25" s="1"/>
  <c r="V14" i="25" s="1"/>
  <c r="X13" i="25"/>
  <c r="Y13" i="25" s="1"/>
  <c r="Z13" i="25" s="1"/>
  <c r="AA13" i="25" s="1"/>
  <c r="N42" i="25"/>
  <c r="O42" i="25" s="1"/>
  <c r="P42" i="25" s="1"/>
  <c r="Q42" i="25" s="1"/>
  <c r="X40" i="25"/>
  <c r="Y40" i="25" s="1"/>
  <c r="Z40" i="25" s="1"/>
  <c r="AA40" i="25" s="1"/>
  <c r="X10" i="25"/>
  <c r="Y10" i="25" s="1"/>
  <c r="Z10" i="25" s="1"/>
  <c r="AA10" i="25" s="1"/>
  <c r="D8" i="25"/>
  <c r="E8" i="25" s="1"/>
  <c r="F8" i="25" s="1"/>
  <c r="G8" i="25" s="1"/>
  <c r="D38" i="25"/>
  <c r="E38" i="25" s="1"/>
  <c r="F38" i="25" s="1"/>
  <c r="G38" i="25" s="1"/>
  <c r="N36" i="25"/>
  <c r="O36" i="25" s="1"/>
  <c r="P36" i="25" s="1"/>
  <c r="Q36" i="25" s="1"/>
  <c r="X30" i="25"/>
  <c r="Y30" i="25" s="1"/>
  <c r="Z30" i="25" s="1"/>
  <c r="AA30" i="25" s="1"/>
  <c r="I27" i="25"/>
  <c r="J27" i="25" s="1"/>
  <c r="K27" i="25" s="1"/>
  <c r="L27" i="25" s="1"/>
  <c r="N54" i="25"/>
  <c r="O54" i="25" s="1"/>
  <c r="P54" i="25" s="1"/>
  <c r="Q54" i="25" s="1"/>
  <c r="D21" i="25"/>
  <c r="E21" i="25" s="1"/>
  <c r="F21" i="25" s="1"/>
  <c r="G21" i="25" s="1"/>
  <c r="X11" i="25"/>
  <c r="Y11" i="25" s="1"/>
  <c r="Z11" i="25" s="1"/>
  <c r="AA11" i="25" s="1"/>
  <c r="D3" i="25"/>
  <c r="S66" i="25"/>
  <c r="T66" i="25" s="1"/>
  <c r="U66" i="25" s="1"/>
  <c r="V66" i="25" s="1"/>
  <c r="I65" i="25"/>
  <c r="J65" i="25" s="1"/>
  <c r="K65" i="25" s="1"/>
  <c r="L65" i="25" s="1"/>
  <c r="AC65" i="25"/>
  <c r="AD65" i="25" s="1"/>
  <c r="AE65" i="25" s="1"/>
  <c r="AF65" i="25" s="1"/>
  <c r="N64" i="25"/>
  <c r="O64" i="25" s="1"/>
  <c r="P64" i="25" s="1"/>
  <c r="Q64" i="25" s="1"/>
  <c r="D63" i="25"/>
  <c r="E63" i="25" s="1"/>
  <c r="F63" i="25" s="1"/>
  <c r="G63" i="25" s="1"/>
  <c r="N29" i="25"/>
  <c r="O29" i="25" s="1"/>
  <c r="P29" i="25" s="1"/>
  <c r="Q29" i="25" s="1"/>
  <c r="X26" i="25"/>
  <c r="Y26" i="25" s="1"/>
  <c r="Z26" i="25" s="1"/>
  <c r="AA26" i="25" s="1"/>
  <c r="AH54" i="25"/>
  <c r="AI54" i="25" s="1"/>
  <c r="AJ54" i="25" s="1"/>
  <c r="AK54" i="25" s="1"/>
  <c r="AH53" i="25"/>
  <c r="AI53" i="25" s="1"/>
  <c r="AJ53" i="25" s="1"/>
  <c r="AK53" i="25" s="1"/>
  <c r="N21" i="25"/>
  <c r="O21" i="25" s="1"/>
  <c r="P21" i="25" s="1"/>
  <c r="Q21" i="25" s="1"/>
  <c r="AH22" i="25"/>
  <c r="AI22" i="25" s="1"/>
  <c r="AJ22" i="25" s="1"/>
  <c r="AK22" i="25" s="1"/>
  <c r="N51" i="25"/>
  <c r="O51" i="25" s="1"/>
  <c r="P51" i="25" s="1"/>
  <c r="Q51" i="25" s="1"/>
  <c r="I51" i="25"/>
  <c r="J51" i="25" s="1"/>
  <c r="K51" i="25" s="1"/>
  <c r="L51" i="25" s="1"/>
  <c r="I18" i="25"/>
  <c r="J18" i="25" s="1"/>
  <c r="K18" i="25" s="1"/>
  <c r="L18" i="25" s="1"/>
  <c r="N48" i="25"/>
  <c r="O48" i="25" s="1"/>
  <c r="P48" i="25" s="1"/>
  <c r="Q48" i="25" s="1"/>
  <c r="I17" i="25"/>
  <c r="J17" i="25" s="1"/>
  <c r="K17" i="25" s="1"/>
  <c r="L17" i="25" s="1"/>
  <c r="D15" i="25"/>
  <c r="E15" i="25" s="1"/>
  <c r="F15" i="25" s="1"/>
  <c r="G15" i="25" s="1"/>
  <c r="N45" i="25"/>
  <c r="O45" i="25" s="1"/>
  <c r="P45" i="25" s="1"/>
  <c r="Q45" i="25" s="1"/>
  <c r="D13" i="25"/>
  <c r="E13" i="25" s="1"/>
  <c r="F13" i="25" s="1"/>
  <c r="G13" i="25" s="1"/>
  <c r="N43" i="25"/>
  <c r="O43" i="25" s="1"/>
  <c r="P43" i="25" s="1"/>
  <c r="Q43" i="25" s="1"/>
  <c r="S11" i="25"/>
  <c r="T11" i="25" s="1"/>
  <c r="U11" i="25" s="1"/>
  <c r="V11" i="25" s="1"/>
  <c r="I43" i="25"/>
  <c r="J43" i="25" s="1"/>
  <c r="K43" i="25" s="1"/>
  <c r="L43" i="25" s="1"/>
  <c r="AH11" i="25"/>
  <c r="AI11" i="25" s="1"/>
  <c r="AJ11" i="25" s="1"/>
  <c r="AK11" i="25" s="1"/>
  <c r="AH42" i="25"/>
  <c r="AI42" i="25" s="1"/>
  <c r="AJ42" i="25" s="1"/>
  <c r="AK42" i="25" s="1"/>
  <c r="S9" i="25"/>
  <c r="T9" i="25" s="1"/>
  <c r="U9" i="25" s="1"/>
  <c r="V9" i="25" s="1"/>
  <c r="AH10" i="25"/>
  <c r="AI10" i="25" s="1"/>
  <c r="AJ10" i="25" s="1"/>
  <c r="AK10" i="25" s="1"/>
  <c r="D41" i="25"/>
  <c r="E41" i="25" s="1"/>
  <c r="F41" i="25" s="1"/>
  <c r="G41" i="25" s="1"/>
  <c r="N9" i="25"/>
  <c r="O9" i="25" s="1"/>
  <c r="P9" i="25" s="1"/>
  <c r="Q9" i="25" s="1"/>
  <c r="N39" i="25"/>
  <c r="O39" i="25" s="1"/>
  <c r="P39" i="25" s="1"/>
  <c r="Q39" i="25" s="1"/>
  <c r="X6" i="25"/>
  <c r="Y6" i="25" s="1"/>
  <c r="Z6" i="25" s="1"/>
  <c r="AA6" i="25" s="1"/>
  <c r="I38" i="25"/>
  <c r="J38" i="25" s="1"/>
  <c r="K38" i="25" s="1"/>
  <c r="L38" i="25" s="1"/>
  <c r="I6" i="25"/>
  <c r="J6" i="25" s="1"/>
  <c r="K6" i="25" s="1"/>
  <c r="L6" i="25" s="1"/>
  <c r="N37" i="25"/>
  <c r="O37" i="25" s="1"/>
  <c r="P37" i="25" s="1"/>
  <c r="Q37" i="25" s="1"/>
  <c r="D4" i="25"/>
  <c r="E4" i="25" s="1"/>
  <c r="F4" i="25" s="1"/>
  <c r="G4" i="25" s="1"/>
  <c r="AH67" i="25"/>
  <c r="AI67" i="25" s="1"/>
  <c r="AJ67" i="25" s="1"/>
  <c r="AK67" i="25" s="1"/>
  <c r="AC32" i="25"/>
  <c r="AD32" i="25" s="1"/>
  <c r="AE32" i="25" s="1"/>
  <c r="AF32" i="25" s="1"/>
  <c r="I64" i="25"/>
  <c r="J64" i="25" s="1"/>
  <c r="K64" i="25" s="1"/>
  <c r="L64" i="25" s="1"/>
  <c r="AH61" i="25"/>
  <c r="AI61" i="25" s="1"/>
  <c r="AJ61" i="25" s="1"/>
  <c r="AK61" i="25" s="1"/>
  <c r="I60" i="25"/>
  <c r="J60" i="25" s="1"/>
  <c r="K60" i="25" s="1"/>
  <c r="L60" i="25" s="1"/>
  <c r="X59" i="25"/>
  <c r="Y59" i="25" s="1"/>
  <c r="Z59" i="25" s="1"/>
  <c r="AA59" i="25" s="1"/>
  <c r="N28" i="25"/>
  <c r="O28" i="25" s="1"/>
  <c r="P28" i="25" s="1"/>
  <c r="Q28" i="25" s="1"/>
  <c r="I59" i="25"/>
  <c r="J59" i="25" s="1"/>
  <c r="K59" i="25" s="1"/>
  <c r="L59" i="25" s="1"/>
  <c r="AH56" i="25"/>
  <c r="AI56" i="25" s="1"/>
  <c r="AJ56" i="25" s="1"/>
  <c r="AK56" i="25" s="1"/>
  <c r="D25" i="25"/>
  <c r="E25" i="25" s="1"/>
  <c r="F25" i="25" s="1"/>
  <c r="G25" i="25" s="1"/>
  <c r="AC55" i="25"/>
  <c r="AD55" i="25" s="1"/>
  <c r="AE55" i="25" s="1"/>
  <c r="AF55" i="25" s="1"/>
  <c r="D55" i="25"/>
  <c r="E55" i="25" s="1"/>
  <c r="F55" i="25" s="1"/>
  <c r="G55" i="25" s="1"/>
  <c r="N25" i="25"/>
  <c r="O25" i="25" s="1"/>
  <c r="P25" i="25" s="1"/>
  <c r="Q25" i="25" s="1"/>
  <c r="N53" i="25"/>
  <c r="O53" i="25" s="1"/>
  <c r="P53" i="25" s="1"/>
  <c r="Q53" i="25" s="1"/>
  <c r="X21" i="25"/>
  <c r="Y21" i="25" s="1"/>
  <c r="Z21" i="25" s="1"/>
  <c r="AA21" i="25" s="1"/>
  <c r="X20" i="25"/>
  <c r="Y20" i="25" s="1"/>
  <c r="Z20" i="25" s="1"/>
  <c r="AA20" i="25" s="1"/>
  <c r="N50" i="25"/>
  <c r="O50" i="25" s="1"/>
  <c r="P50" i="25" s="1"/>
  <c r="Q50" i="25" s="1"/>
  <c r="AC50" i="25"/>
  <c r="AD50" i="25" s="1"/>
  <c r="AE50" i="25" s="1"/>
  <c r="AF50" i="25" s="1"/>
  <c r="D50" i="25"/>
  <c r="E50" i="25" s="1"/>
  <c r="F50" i="25" s="1"/>
  <c r="G50" i="25" s="1"/>
  <c r="X19" i="25"/>
  <c r="Y19" i="25" s="1"/>
  <c r="Z19" i="25" s="1"/>
  <c r="AA19" i="25" s="1"/>
  <c r="I48" i="25"/>
  <c r="J48" i="25" s="1"/>
  <c r="K48" i="25" s="1"/>
  <c r="L48" i="25" s="1"/>
  <c r="I47" i="25"/>
  <c r="J47" i="25" s="1"/>
  <c r="K47" i="25" s="1"/>
  <c r="L47" i="25" s="1"/>
  <c r="AH47" i="25"/>
  <c r="AI47" i="25" s="1"/>
  <c r="AJ47" i="25" s="1"/>
  <c r="AK47" i="25" s="1"/>
  <c r="X17" i="25"/>
  <c r="Y17" i="25" s="1"/>
  <c r="Z17" i="25" s="1"/>
  <c r="AA17" i="25" s="1"/>
  <c r="N16" i="25"/>
  <c r="O16" i="25" s="1"/>
  <c r="P16" i="25" s="1"/>
  <c r="Q16" i="25" s="1"/>
  <c r="I16" i="25"/>
  <c r="J16" i="25" s="1"/>
  <c r="K16" i="25" s="1"/>
  <c r="L16" i="25" s="1"/>
  <c r="N46" i="25"/>
  <c r="O46" i="25" s="1"/>
  <c r="P46" i="25" s="1"/>
  <c r="Q46" i="25" s="1"/>
  <c r="AH14" i="25"/>
  <c r="AI14" i="25" s="1"/>
  <c r="AJ14" i="25" s="1"/>
  <c r="AK14" i="25" s="1"/>
  <c r="S12" i="25"/>
  <c r="T12" i="25" s="1"/>
  <c r="U12" i="25" s="1"/>
  <c r="V12" i="25" s="1"/>
  <c r="D42" i="25"/>
  <c r="E42" i="25" s="1"/>
  <c r="F42" i="25" s="1"/>
  <c r="G42" i="25" s="1"/>
  <c r="AH40" i="25"/>
  <c r="AI40" i="25" s="1"/>
  <c r="AJ40" i="25" s="1"/>
  <c r="AK40" i="25" s="1"/>
  <c r="S10" i="25"/>
  <c r="T10" i="25" s="1"/>
  <c r="U10" i="25" s="1"/>
  <c r="V10" i="25" s="1"/>
  <c r="I39" i="25"/>
  <c r="J39" i="25" s="1"/>
  <c r="K39" i="25" s="1"/>
  <c r="L39" i="25" s="1"/>
  <c r="AH39" i="25"/>
  <c r="AI39" i="25" s="1"/>
  <c r="AJ39" i="25" s="1"/>
  <c r="AK39" i="25" s="1"/>
  <c r="X7" i="25"/>
  <c r="Y7" i="25" s="1"/>
  <c r="Z7" i="25" s="1"/>
  <c r="AA7" i="25" s="1"/>
  <c r="AC3" i="25"/>
  <c r="I3" i="25"/>
  <c r="I35" i="25"/>
  <c r="J35" i="25" s="1"/>
  <c r="K35" i="25" s="1"/>
  <c r="L35" i="25" s="1"/>
  <c r="X61" i="25"/>
  <c r="Y61" i="25" s="1"/>
  <c r="Z61" i="25" s="1"/>
  <c r="AA61" i="25" s="1"/>
  <c r="AC29" i="25"/>
  <c r="AD29" i="25" s="1"/>
  <c r="AE29" i="25" s="1"/>
  <c r="AF29" i="25" s="1"/>
  <c r="X18" i="25"/>
  <c r="Y18" i="25" s="1"/>
  <c r="Z18" i="25" s="1"/>
  <c r="AA18" i="25" s="1"/>
  <c r="AC49" i="25"/>
  <c r="AD49" i="25" s="1"/>
  <c r="AE49" i="25" s="1"/>
  <c r="AF49" i="25" s="1"/>
  <c r="D44" i="25"/>
  <c r="E44" i="25" s="1"/>
  <c r="F44" i="25" s="1"/>
  <c r="G44" i="25" s="1"/>
  <c r="X38" i="25"/>
  <c r="Y38" i="25" s="1"/>
  <c r="Z38" i="25" s="1"/>
  <c r="AA38" i="25" s="1"/>
  <c r="X3" i="25"/>
  <c r="I32" i="25"/>
  <c r="J32" i="25" s="1"/>
  <c r="K32" i="25" s="1"/>
  <c r="L32" i="25" s="1"/>
  <c r="D32" i="25"/>
  <c r="E32" i="25" s="1"/>
  <c r="F32" i="25" s="1"/>
  <c r="G32" i="25" s="1"/>
  <c r="S31" i="25"/>
  <c r="T31" i="25" s="1"/>
  <c r="U31" i="25" s="1"/>
  <c r="V31" i="25" s="1"/>
  <c r="AH29" i="25"/>
  <c r="AI29" i="25" s="1"/>
  <c r="AJ29" i="25" s="1"/>
  <c r="AK29" i="25" s="1"/>
  <c r="S27" i="25"/>
  <c r="T27" i="25" s="1"/>
  <c r="U27" i="25" s="1"/>
  <c r="V27" i="25" s="1"/>
  <c r="N27" i="25"/>
  <c r="O27" i="25" s="1"/>
  <c r="P27" i="25" s="1"/>
  <c r="Q27" i="25" s="1"/>
  <c r="AC24" i="25"/>
  <c r="AD24" i="25" s="1"/>
  <c r="AE24" i="25" s="1"/>
  <c r="AF24" i="25" s="1"/>
  <c r="X23" i="25"/>
  <c r="Y23" i="25" s="1"/>
  <c r="Z23" i="25" s="1"/>
  <c r="AA23" i="25" s="1"/>
  <c r="D47" i="25"/>
  <c r="E47" i="25" s="1"/>
  <c r="F47" i="25" s="1"/>
  <c r="G47" i="25" s="1"/>
  <c r="I15" i="25"/>
  <c r="J15" i="25" s="1"/>
  <c r="K15" i="25" s="1"/>
  <c r="L15" i="25" s="1"/>
  <c r="AC45" i="25"/>
  <c r="AD45" i="25" s="1"/>
  <c r="AE45" i="25" s="1"/>
  <c r="AF45" i="25" s="1"/>
  <c r="AC46" i="25"/>
  <c r="AD46" i="25" s="1"/>
  <c r="AE46" i="25" s="1"/>
  <c r="AF46" i="25" s="1"/>
  <c r="X14" i="25"/>
  <c r="Y14" i="25" s="1"/>
  <c r="Z14" i="25" s="1"/>
  <c r="AA14" i="25" s="1"/>
  <c r="AC13" i="25"/>
  <c r="AD13" i="25" s="1"/>
  <c r="AE13" i="25" s="1"/>
  <c r="AF13" i="25" s="1"/>
  <c r="I10" i="25"/>
  <c r="J10" i="25" s="1"/>
  <c r="K10" i="25" s="1"/>
  <c r="L10" i="25" s="1"/>
  <c r="I8" i="25"/>
  <c r="J8" i="25" s="1"/>
  <c r="K8" i="25" s="1"/>
  <c r="L8" i="25" s="1"/>
  <c r="N35" i="25"/>
  <c r="O35" i="25" s="1"/>
  <c r="P35" i="25" s="1"/>
  <c r="Q35" i="25" s="1"/>
  <c r="AH69" i="25"/>
  <c r="AI69" i="25" s="1"/>
  <c r="AJ69" i="25" s="1"/>
  <c r="AK69" i="25" s="1"/>
  <c r="I67" i="25"/>
  <c r="J67" i="25" s="1"/>
  <c r="K67" i="25" s="1"/>
  <c r="L67" i="25" s="1"/>
  <c r="S67" i="25"/>
  <c r="T67" i="25" s="1"/>
  <c r="U67" i="25" s="1"/>
  <c r="V67" i="25" s="1"/>
  <c r="D66" i="25"/>
  <c r="E66" i="25" s="1"/>
  <c r="F66" i="25" s="1"/>
  <c r="G66" i="25" s="1"/>
  <c r="S33" i="25"/>
  <c r="T33" i="25" s="1"/>
  <c r="U33" i="25" s="1"/>
  <c r="V33" i="25" s="1"/>
  <c r="AC33" i="25"/>
  <c r="AD33" i="25" s="1"/>
  <c r="AE33" i="25" s="1"/>
  <c r="AF33" i="25" s="1"/>
  <c r="I33" i="25"/>
  <c r="J33" i="25" s="1"/>
  <c r="K33" i="25" s="1"/>
  <c r="L33" i="25" s="1"/>
  <c r="X63" i="25"/>
  <c r="Y63" i="25" s="1"/>
  <c r="Z63" i="25" s="1"/>
  <c r="AA63" i="25" s="1"/>
  <c r="I62" i="25"/>
  <c r="J62" i="25" s="1"/>
  <c r="K62" i="25" s="1"/>
  <c r="L62" i="25" s="1"/>
  <c r="S62" i="25"/>
  <c r="T62" i="25" s="1"/>
  <c r="U62" i="25" s="1"/>
  <c r="V62" i="25" s="1"/>
  <c r="D60" i="25"/>
  <c r="E60" i="25" s="1"/>
  <c r="F60" i="25" s="1"/>
  <c r="G60" i="25" s="1"/>
  <c r="X29" i="25"/>
  <c r="Y29" i="25" s="1"/>
  <c r="Z29" i="25" s="1"/>
  <c r="AA29" i="25" s="1"/>
  <c r="D29" i="25"/>
  <c r="E29" i="25" s="1"/>
  <c r="F29" i="25" s="1"/>
  <c r="G29" i="25" s="1"/>
  <c r="D28" i="25"/>
  <c r="E28" i="25" s="1"/>
  <c r="F28" i="25" s="1"/>
  <c r="G28" i="25" s="1"/>
  <c r="I57" i="25"/>
  <c r="J57" i="25" s="1"/>
  <c r="K57" i="25" s="1"/>
  <c r="L57" i="25" s="1"/>
  <c r="S57" i="25"/>
  <c r="T57" i="25" s="1"/>
  <c r="U57" i="25" s="1"/>
  <c r="V57" i="25" s="1"/>
  <c r="AC57" i="25"/>
  <c r="AD57" i="25" s="1"/>
  <c r="AE57" i="25" s="1"/>
  <c r="AF57" i="25" s="1"/>
  <c r="X25" i="25"/>
  <c r="Y25" i="25" s="1"/>
  <c r="Z25" i="25" s="1"/>
  <c r="AA25" i="25" s="1"/>
  <c r="N55" i="25"/>
  <c r="O55" i="25" s="1"/>
  <c r="P55" i="25" s="1"/>
  <c r="Q55" i="25" s="1"/>
  <c r="I54" i="25"/>
  <c r="J54" i="25" s="1"/>
  <c r="K54" i="25" s="1"/>
  <c r="L54" i="25" s="1"/>
  <c r="AC54" i="25"/>
  <c r="AD54" i="25" s="1"/>
  <c r="AE54" i="25" s="1"/>
  <c r="AF54" i="25" s="1"/>
  <c r="N52" i="25"/>
  <c r="O52" i="25" s="1"/>
  <c r="P52" i="25" s="1"/>
  <c r="Q52" i="25" s="1"/>
  <c r="S20" i="25"/>
  <c r="T20" i="25" s="1"/>
  <c r="U20" i="25" s="1"/>
  <c r="V20" i="25" s="1"/>
  <c r="X51" i="25"/>
  <c r="Y51" i="25" s="1"/>
  <c r="Z51" i="25" s="1"/>
  <c r="AA51" i="25" s="1"/>
  <c r="I20" i="25"/>
  <c r="J20" i="25" s="1"/>
  <c r="K20" i="25" s="1"/>
  <c r="L20" i="25" s="1"/>
  <c r="N19" i="25"/>
  <c r="O19" i="25" s="1"/>
  <c r="P19" i="25" s="1"/>
  <c r="Q19" i="25" s="1"/>
  <c r="AH19" i="25"/>
  <c r="AI19" i="25" s="1"/>
  <c r="AJ19" i="25" s="1"/>
  <c r="AK19" i="25" s="1"/>
  <c r="S49" i="25"/>
  <c r="T49" i="25" s="1"/>
  <c r="U49" i="25" s="1"/>
  <c r="V49" i="25" s="1"/>
  <c r="AC48" i="25"/>
  <c r="AD48" i="25" s="1"/>
  <c r="AE48" i="25" s="1"/>
  <c r="AF48" i="25" s="1"/>
  <c r="AH46" i="25"/>
  <c r="AI46" i="25" s="1"/>
  <c r="AJ46" i="25" s="1"/>
  <c r="AK46" i="25" s="1"/>
  <c r="X45" i="25"/>
  <c r="Y45" i="25" s="1"/>
  <c r="Z45" i="25" s="1"/>
  <c r="AA45" i="25" s="1"/>
  <c r="N14" i="25"/>
  <c r="O14" i="25" s="1"/>
  <c r="P14" i="25" s="1"/>
  <c r="Q14" i="25" s="1"/>
  <c r="N13" i="25"/>
  <c r="O13" i="25" s="1"/>
  <c r="P13" i="25" s="1"/>
  <c r="Q13" i="25" s="1"/>
  <c r="N11" i="25"/>
  <c r="O11" i="25" s="1"/>
  <c r="P11" i="25" s="1"/>
  <c r="Q11" i="25" s="1"/>
  <c r="I41" i="25"/>
  <c r="J41" i="25" s="1"/>
  <c r="K41" i="25" s="1"/>
  <c r="L41" i="25" s="1"/>
  <c r="S41" i="25"/>
  <c r="T41" i="25" s="1"/>
  <c r="U41" i="25" s="1"/>
  <c r="V41" i="25" s="1"/>
  <c r="D39" i="25"/>
  <c r="E39" i="25" s="1"/>
  <c r="F39" i="25" s="1"/>
  <c r="G39" i="25" s="1"/>
  <c r="N38" i="25"/>
  <c r="O38" i="25" s="1"/>
  <c r="P38" i="25" s="1"/>
  <c r="Q38" i="25" s="1"/>
  <c r="I7" i="25"/>
  <c r="J7" i="25" s="1"/>
  <c r="K7" i="25" s="1"/>
  <c r="L7" i="25" s="1"/>
  <c r="S7" i="25"/>
  <c r="T7" i="25" s="1"/>
  <c r="U7" i="25" s="1"/>
  <c r="V7" i="25" s="1"/>
  <c r="AC5" i="25"/>
  <c r="AD5" i="25" s="1"/>
  <c r="AE5" i="25" s="1"/>
  <c r="AF5" i="25" s="1"/>
  <c r="AC37" i="25"/>
  <c r="AD37" i="25" s="1"/>
  <c r="AE37" i="25" s="1"/>
  <c r="AF37" i="25" s="1"/>
  <c r="N5" i="25"/>
  <c r="O5" i="25" s="1"/>
  <c r="P5" i="25" s="1"/>
  <c r="Q5" i="25" s="1"/>
  <c r="X36" i="25"/>
  <c r="Y36" i="25" s="1"/>
  <c r="Z36" i="25" s="1"/>
  <c r="AA36" i="25" s="1"/>
  <c r="X35" i="25"/>
  <c r="Y35" i="25" s="1"/>
  <c r="Z35" i="25" s="1"/>
  <c r="AA35" i="25" s="1"/>
  <c r="AH35" i="25"/>
  <c r="AI35" i="25" s="1"/>
  <c r="AJ35" i="25" s="1"/>
  <c r="AK35" i="25" s="1"/>
  <c r="S56" i="25"/>
  <c r="T56" i="25" s="1"/>
  <c r="U56" i="25" s="1"/>
  <c r="V56" i="25" s="1"/>
  <c r="X56" i="25"/>
  <c r="Y56" i="25" s="1"/>
  <c r="Z56" i="25" s="1"/>
  <c r="AA56" i="25" s="1"/>
  <c r="A5" i="6"/>
  <c r="Y3" i="32" l="1"/>
  <c r="W7" i="36"/>
  <c r="H7" i="36"/>
  <c r="AD3" i="32"/>
  <c r="AE3" i="32" s="1"/>
  <c r="AF3" i="32" s="1"/>
  <c r="AB7" i="36"/>
  <c r="AH7" i="36"/>
  <c r="AJ74" i="32"/>
  <c r="AK74" i="32" s="1"/>
  <c r="AK3" i="32"/>
  <c r="R7" i="36"/>
  <c r="T74" i="32"/>
  <c r="N7" i="36"/>
  <c r="P74" i="32"/>
  <c r="D7" i="36"/>
  <c r="F74" i="32"/>
  <c r="AE74" i="32"/>
  <c r="AG7" i="36"/>
  <c r="M7" i="36"/>
  <c r="I7" i="36"/>
  <c r="K74" i="32"/>
  <c r="C7" i="36"/>
  <c r="Y3" i="14"/>
  <c r="W5" i="36"/>
  <c r="M16" i="36"/>
  <c r="O3" i="14"/>
  <c r="M5" i="36"/>
  <c r="R11" i="36"/>
  <c r="AG14" i="36"/>
  <c r="R14" i="36"/>
  <c r="AD3" i="24"/>
  <c r="AB8" i="36"/>
  <c r="O3" i="26"/>
  <c r="M6" i="36"/>
  <c r="R13" i="36"/>
  <c r="M12" i="36"/>
  <c r="M10" i="36"/>
  <c r="AB10" i="36"/>
  <c r="AI3" i="26"/>
  <c r="AG6" i="36"/>
  <c r="AG12" i="36"/>
  <c r="R12" i="36"/>
  <c r="C14" i="36"/>
  <c r="E3" i="26"/>
  <c r="C6" i="36"/>
  <c r="AD3" i="14"/>
  <c r="AB5" i="36"/>
  <c r="C11" i="36"/>
  <c r="T3" i="26"/>
  <c r="R6" i="36"/>
  <c r="AB12" i="36"/>
  <c r="AG10" i="36"/>
  <c r="AB13" i="36"/>
  <c r="H14" i="36"/>
  <c r="AB14" i="36"/>
  <c r="M13" i="36"/>
  <c r="J3" i="24"/>
  <c r="H8" i="36"/>
  <c r="AB16" i="36"/>
  <c r="R16" i="36"/>
  <c r="C16" i="36"/>
  <c r="AG13" i="36"/>
  <c r="H12" i="36"/>
  <c r="Y3" i="26"/>
  <c r="W6" i="36"/>
  <c r="T3" i="24"/>
  <c r="R8" i="36"/>
  <c r="O3" i="24"/>
  <c r="M8" i="36"/>
  <c r="C10" i="36"/>
  <c r="W13" i="36"/>
  <c r="M11" i="36"/>
  <c r="H16" i="36"/>
  <c r="E3" i="14"/>
  <c r="C5" i="36"/>
  <c r="J3" i="14"/>
  <c r="H5" i="36"/>
  <c r="T3" i="14"/>
  <c r="R5" i="36"/>
  <c r="AG16" i="36"/>
  <c r="W16" i="36"/>
  <c r="AI3" i="14"/>
  <c r="AG5" i="36"/>
  <c r="W11" i="36"/>
  <c r="H13" i="36"/>
  <c r="W10" i="36"/>
  <c r="AI3" i="24"/>
  <c r="AG8" i="36"/>
  <c r="AB11" i="36"/>
  <c r="AD3" i="26"/>
  <c r="AB6" i="36"/>
  <c r="J3" i="26"/>
  <c r="H6" i="36"/>
  <c r="C12" i="36"/>
  <c r="E3" i="24"/>
  <c r="C8" i="36"/>
  <c r="W12" i="36"/>
  <c r="H11" i="36"/>
  <c r="R10" i="36"/>
  <c r="AG11" i="36"/>
  <c r="M14" i="36"/>
  <c r="W14" i="36"/>
  <c r="H10" i="36"/>
  <c r="C13" i="36"/>
  <c r="Y3" i="24"/>
  <c r="W8" i="36"/>
  <c r="AJ36" i="25"/>
  <c r="Y3" i="25"/>
  <c r="W9" i="36"/>
  <c r="J3" i="25"/>
  <c r="H9" i="36"/>
  <c r="AD3" i="25"/>
  <c r="AB9" i="36"/>
  <c r="T3" i="25"/>
  <c r="R9" i="36"/>
  <c r="O3" i="25"/>
  <c r="M9" i="36"/>
  <c r="AI3" i="25"/>
  <c r="AG9" i="36"/>
  <c r="E3" i="25"/>
  <c r="C9" i="36"/>
  <c r="B5" i="6"/>
  <c r="AC7" i="36" l="1"/>
  <c r="AJ7" i="36"/>
  <c r="E7" i="36"/>
  <c r="G74" i="32"/>
  <c r="F7" i="36" s="1"/>
  <c r="S7" i="36"/>
  <c r="U74" i="32"/>
  <c r="J7" i="36"/>
  <c r="L74" i="32"/>
  <c r="K7" i="36" s="1"/>
  <c r="AD7" i="36"/>
  <c r="AF74" i="32"/>
  <c r="AE7" i="36" s="1"/>
  <c r="O7" i="36"/>
  <c r="Q74" i="32"/>
  <c r="P7" i="36" s="1"/>
  <c r="AI7" i="36"/>
  <c r="Z3" i="32"/>
  <c r="X7" i="36"/>
  <c r="D13" i="36"/>
  <c r="S10" i="36"/>
  <c r="D12" i="36"/>
  <c r="AJ3" i="24"/>
  <c r="AH8" i="36"/>
  <c r="AJ3" i="14"/>
  <c r="AH5" i="36"/>
  <c r="K3" i="14"/>
  <c r="I5" i="36"/>
  <c r="N11" i="36"/>
  <c r="Z3" i="24"/>
  <c r="X8" i="36"/>
  <c r="X14" i="36"/>
  <c r="AH11" i="36"/>
  <c r="I11" i="36"/>
  <c r="F3" i="24"/>
  <c r="D8" i="36"/>
  <c r="K3" i="26"/>
  <c r="I6" i="36"/>
  <c r="AC11" i="36"/>
  <c r="X10" i="36"/>
  <c r="X11" i="36"/>
  <c r="X16" i="36"/>
  <c r="U3" i="14"/>
  <c r="S5" i="36"/>
  <c r="F3" i="14"/>
  <c r="D5" i="36"/>
  <c r="X13" i="36"/>
  <c r="N14" i="36"/>
  <c r="AE3" i="26"/>
  <c r="AC6" i="36"/>
  <c r="P3" i="24"/>
  <c r="N8" i="36"/>
  <c r="Z3" i="26"/>
  <c r="X6" i="36"/>
  <c r="AH13" i="36"/>
  <c r="AC16" i="36"/>
  <c r="N13" i="36"/>
  <c r="I14" i="36"/>
  <c r="AH10" i="36"/>
  <c r="U3" i="26"/>
  <c r="S6" i="36"/>
  <c r="AE3" i="14"/>
  <c r="AC5" i="36"/>
  <c r="D14" i="36"/>
  <c r="AH12" i="36"/>
  <c r="AC10" i="36"/>
  <c r="N12" i="36"/>
  <c r="P3" i="26"/>
  <c r="N6" i="36"/>
  <c r="S14" i="36"/>
  <c r="S11" i="36"/>
  <c r="N16" i="36"/>
  <c r="I10" i="36"/>
  <c r="X12" i="36"/>
  <c r="I13" i="36"/>
  <c r="AH16" i="36"/>
  <c r="I16" i="36"/>
  <c r="D10" i="36"/>
  <c r="U3" i="24"/>
  <c r="S8" i="36"/>
  <c r="I12" i="36"/>
  <c r="D16" i="36"/>
  <c r="S16" i="36"/>
  <c r="K3" i="24"/>
  <c r="I8" i="36"/>
  <c r="AC14" i="36"/>
  <c r="AC13" i="36"/>
  <c r="AC12" i="36"/>
  <c r="D11" i="36"/>
  <c r="F3" i="26"/>
  <c r="D6" i="36"/>
  <c r="S12" i="36"/>
  <c r="AJ3" i="26"/>
  <c r="AH6" i="36"/>
  <c r="N10" i="36"/>
  <c r="S13" i="36"/>
  <c r="AE3" i="24"/>
  <c r="AC8" i="36"/>
  <c r="AH14" i="36"/>
  <c r="P3" i="14"/>
  <c r="N5" i="36"/>
  <c r="Z3" i="14"/>
  <c r="X5" i="36"/>
  <c r="AK36" i="25"/>
  <c r="AJ3" i="25"/>
  <c r="AH9" i="36"/>
  <c r="U3" i="25"/>
  <c r="S9" i="36"/>
  <c r="K3" i="25"/>
  <c r="I9" i="36"/>
  <c r="F3" i="25"/>
  <c r="D9" i="36"/>
  <c r="P3" i="25"/>
  <c r="N9" i="36"/>
  <c r="AE3" i="25"/>
  <c r="AC9" i="36"/>
  <c r="Z3" i="25"/>
  <c r="X9" i="36"/>
  <c r="A6" i="6"/>
  <c r="B6" i="6"/>
  <c r="AA3" i="32" l="1"/>
  <c r="Z7" i="36" s="1"/>
  <c r="Y7" i="36"/>
  <c r="T7" i="36"/>
  <c r="V74" i="32"/>
  <c r="U7" i="36" s="1"/>
  <c r="Q3" i="14"/>
  <c r="P5" i="36" s="1"/>
  <c r="O5" i="36"/>
  <c r="AF3" i="24"/>
  <c r="AE8" i="36" s="1"/>
  <c r="AD8" i="36"/>
  <c r="P10" i="36"/>
  <c r="O10" i="36"/>
  <c r="U12" i="36"/>
  <c r="T12" i="36"/>
  <c r="F11" i="36"/>
  <c r="E11" i="36"/>
  <c r="AE13" i="36"/>
  <c r="AD13" i="36"/>
  <c r="L3" i="24"/>
  <c r="K8" i="36" s="1"/>
  <c r="J8" i="36"/>
  <c r="F16" i="36"/>
  <c r="E16" i="36"/>
  <c r="V3" i="24"/>
  <c r="U8" i="36" s="1"/>
  <c r="T8" i="36"/>
  <c r="K16" i="36"/>
  <c r="J16" i="36"/>
  <c r="K13" i="36"/>
  <c r="J13" i="36"/>
  <c r="K10" i="36"/>
  <c r="J10" i="36"/>
  <c r="P16" i="36"/>
  <c r="O16" i="36"/>
  <c r="U14" i="36"/>
  <c r="T14" i="36"/>
  <c r="P12" i="36"/>
  <c r="O12" i="36"/>
  <c r="AJ12" i="36"/>
  <c r="AI12" i="36"/>
  <c r="AF3" i="14"/>
  <c r="AE5" i="36" s="1"/>
  <c r="AD5" i="36"/>
  <c r="AJ10" i="36"/>
  <c r="AI10" i="36"/>
  <c r="P13" i="36"/>
  <c r="O13" i="36"/>
  <c r="AA3" i="26"/>
  <c r="Z6" i="36" s="1"/>
  <c r="Y6" i="36"/>
  <c r="P14" i="36"/>
  <c r="O14" i="36"/>
  <c r="G3" i="14"/>
  <c r="F5" i="36" s="1"/>
  <c r="E5" i="36"/>
  <c r="Z16" i="36"/>
  <c r="Y16" i="36"/>
  <c r="Z10" i="36"/>
  <c r="Y10" i="36"/>
  <c r="L3" i="26"/>
  <c r="K6" i="36" s="1"/>
  <c r="J6" i="36"/>
  <c r="K11" i="36"/>
  <c r="J11" i="36"/>
  <c r="Z14" i="36"/>
  <c r="Y14" i="36"/>
  <c r="AA3" i="24"/>
  <c r="Z8" i="36" s="1"/>
  <c r="Y8" i="36"/>
  <c r="L3" i="14"/>
  <c r="K5" i="36" s="1"/>
  <c r="J5" i="36"/>
  <c r="AK3" i="24"/>
  <c r="AJ8" i="36" s="1"/>
  <c r="AI8" i="36"/>
  <c r="U10" i="36"/>
  <c r="T10" i="36"/>
  <c r="AA3" i="14"/>
  <c r="Z5" i="36" s="1"/>
  <c r="Y5" i="36"/>
  <c r="AJ14" i="36"/>
  <c r="AI14" i="36"/>
  <c r="U13" i="36"/>
  <c r="T13" i="36"/>
  <c r="AK3" i="26"/>
  <c r="AJ6" i="36" s="1"/>
  <c r="AI6" i="36"/>
  <c r="G3" i="26"/>
  <c r="F6" i="36" s="1"/>
  <c r="E6" i="36"/>
  <c r="AE12" i="36"/>
  <c r="AD12" i="36"/>
  <c r="AE14" i="36"/>
  <c r="AD14" i="36"/>
  <c r="U16" i="36"/>
  <c r="T16" i="36"/>
  <c r="K12" i="36"/>
  <c r="J12" i="36"/>
  <c r="F10" i="36"/>
  <c r="E10" i="36"/>
  <c r="AJ16" i="36"/>
  <c r="AI16" i="36"/>
  <c r="Z12" i="36"/>
  <c r="Y12" i="36"/>
  <c r="U11" i="36"/>
  <c r="T11" i="36"/>
  <c r="Q3" i="26"/>
  <c r="P6" i="36" s="1"/>
  <c r="O6" i="36"/>
  <c r="AE10" i="36"/>
  <c r="AD10" i="36"/>
  <c r="F14" i="36"/>
  <c r="E14" i="36"/>
  <c r="V3" i="26"/>
  <c r="U6" i="36" s="1"/>
  <c r="T6" i="36"/>
  <c r="K14" i="36"/>
  <c r="J14" i="36"/>
  <c r="AE16" i="36"/>
  <c r="AD16" i="36"/>
  <c r="AJ13" i="36"/>
  <c r="AI13" i="36"/>
  <c r="Q3" i="24"/>
  <c r="P8" i="36" s="1"/>
  <c r="O8" i="36"/>
  <c r="AF3" i="26"/>
  <c r="AE6" i="36" s="1"/>
  <c r="AD6" i="36"/>
  <c r="Z13" i="36"/>
  <c r="Y13" i="36"/>
  <c r="V3" i="14"/>
  <c r="U5" i="36" s="1"/>
  <c r="T5" i="36"/>
  <c r="Z11" i="36"/>
  <c r="Y11" i="36"/>
  <c r="AE11" i="36"/>
  <c r="AD11" i="36"/>
  <c r="G3" i="24"/>
  <c r="F8" i="36" s="1"/>
  <c r="E8" i="36"/>
  <c r="AJ11" i="36"/>
  <c r="AI11" i="36"/>
  <c r="P11" i="36"/>
  <c r="O11" i="36"/>
  <c r="AK3" i="14"/>
  <c r="AJ5" i="36" s="1"/>
  <c r="AI5" i="36"/>
  <c r="F12" i="36"/>
  <c r="E12" i="36"/>
  <c r="F13" i="36"/>
  <c r="E13" i="36"/>
  <c r="AF3" i="25"/>
  <c r="AD9" i="36"/>
  <c r="G3" i="25"/>
  <c r="E9" i="36"/>
  <c r="V3" i="25"/>
  <c r="T9" i="36"/>
  <c r="AA3" i="25"/>
  <c r="Y9" i="36"/>
  <c r="Q3" i="25"/>
  <c r="O9" i="36"/>
  <c r="L3" i="25"/>
  <c r="J9" i="36"/>
  <c r="AK3" i="25"/>
  <c r="AJ9" i="36" s="1"/>
  <c r="AI9" i="36"/>
  <c r="A7" i="6"/>
  <c r="B7" i="6" l="1"/>
  <c r="K9" i="36"/>
  <c r="P9" i="36"/>
  <c r="Z9" i="36"/>
  <c r="U9" i="36"/>
  <c r="F9" i="36"/>
  <c r="AE9" i="36"/>
  <c r="A8" i="6"/>
  <c r="B8" i="6" l="1"/>
  <c r="A9" i="6" l="1"/>
  <c r="B9" i="6"/>
  <c r="A10" i="6" s="1"/>
  <c r="B10" i="6" l="1"/>
  <c r="A11" i="6"/>
  <c r="B11" i="6" l="1"/>
  <c r="A12" i="6"/>
  <c r="B12" i="6" l="1"/>
  <c r="A13" i="6" l="1"/>
  <c r="B13" i="6"/>
  <c r="A14" i="6" s="1"/>
  <c r="B14" i="6"/>
  <c r="A15" i="6" s="1"/>
  <c r="B15" i="6" l="1"/>
  <c r="A16" i="6" s="1"/>
  <c r="B16" i="6" l="1"/>
  <c r="A17" i="6" l="1"/>
  <c r="B17" i="6" l="1"/>
  <c r="A18" i="6" s="1"/>
  <c r="B18" i="6" l="1"/>
  <c r="A19" i="6" s="1"/>
  <c r="B19" i="6" l="1"/>
  <c r="A20" i="6" s="1"/>
  <c r="B20" i="6" l="1"/>
  <c r="A21" i="6" s="1"/>
  <c r="B21" i="6" l="1"/>
  <c r="A22" i="6" s="1"/>
  <c r="B22" i="6" l="1"/>
  <c r="A23" i="6" s="1"/>
  <c r="B23" i="6" l="1"/>
  <c r="A24" i="6" s="1"/>
  <c r="B24" i="6" l="1"/>
  <c r="A25" i="6" s="1"/>
  <c r="B25" i="6" s="1"/>
  <c r="A26" i="6" s="1"/>
  <c r="B26" i="6" l="1"/>
  <c r="A27" i="6" s="1"/>
  <c r="B27" i="6" l="1"/>
  <c r="A28" i="6" s="1"/>
  <c r="B28" i="6" l="1"/>
  <c r="A29" i="6" s="1"/>
  <c r="B29" i="6" l="1"/>
  <c r="A30" i="6" s="1"/>
  <c r="B30" i="6" l="1"/>
  <c r="A31" i="6" s="1"/>
  <c r="B31" i="6" l="1"/>
  <c r="A32" i="6" s="1"/>
  <c r="B32" i="6" l="1"/>
  <c r="A33" i="6" s="1"/>
  <c r="B33" i="6" l="1"/>
  <c r="A34" i="6" s="1"/>
  <c r="B34" i="6" l="1"/>
  <c r="A36" i="6" l="1"/>
  <c r="B36" i="6" l="1"/>
  <c r="A37" i="6" s="1"/>
  <c r="B37" i="6"/>
  <c r="A38" i="6" s="1"/>
  <c r="B38" i="6" l="1"/>
  <c r="A39" i="6" s="1"/>
  <c r="B39" i="6" l="1"/>
  <c r="A40" i="6" s="1"/>
  <c r="B40" i="6" l="1"/>
  <c r="A41" i="6" s="1"/>
  <c r="B41" i="6" l="1"/>
  <c r="A42" i="6" s="1"/>
  <c r="B42" i="6" l="1"/>
  <c r="A43" i="6" s="1"/>
  <c r="B43" i="6" l="1"/>
  <c r="A44" i="6" s="1"/>
  <c r="B44" i="6" l="1"/>
  <c r="A45" i="6" s="1"/>
  <c r="B45" i="6" l="1"/>
  <c r="A46" i="6" s="1"/>
  <c r="B46" i="6" l="1"/>
  <c r="A47" i="6" s="1"/>
  <c r="B47" i="6" l="1"/>
  <c r="A48" i="6" s="1"/>
  <c r="B48" i="6" l="1"/>
  <c r="A49" i="6" s="1"/>
  <c r="B49" i="6" l="1"/>
  <c r="A50" i="6" s="1"/>
  <c r="B50" i="6" l="1"/>
  <c r="A51" i="6" s="1"/>
  <c r="B51" i="6" l="1"/>
  <c r="A52" i="6" s="1"/>
  <c r="B52" i="6" l="1"/>
  <c r="A53" i="6" s="1"/>
  <c r="B53" i="6" l="1"/>
  <c r="A54" i="6" s="1"/>
  <c r="B54" i="6" l="1"/>
  <c r="A55" i="6" s="1"/>
  <c r="B55" i="6" l="1"/>
  <c r="A56" i="6" s="1"/>
  <c r="B56" i="6" l="1"/>
  <c r="A57" i="6" s="1"/>
  <c r="B57" i="6" l="1"/>
  <c r="A58" i="6" s="1"/>
  <c r="B58" i="6" l="1"/>
  <c r="A59" i="6" s="1"/>
  <c r="B59" i="6" l="1"/>
  <c r="A60" i="6" s="1"/>
  <c r="B60" i="6" l="1"/>
  <c r="A61" i="6" s="1"/>
  <c r="B61" i="6" l="1"/>
  <c r="A62" i="6" s="1"/>
  <c r="B62" i="6" l="1"/>
  <c r="A63" i="6" s="1"/>
  <c r="B63" i="6" l="1"/>
  <c r="A64" i="6" s="1"/>
  <c r="B64" i="6" l="1"/>
  <c r="A65" i="6" s="1"/>
  <c r="B65" i="6" l="1"/>
  <c r="A66" i="6" s="1"/>
  <c r="B66" i="6" l="1"/>
  <c r="A67" i="6" s="1"/>
  <c r="B67" i="6" l="1"/>
  <c r="A68" i="6" s="1"/>
  <c r="B68" i="6" l="1"/>
  <c r="A69" i="6" s="1"/>
  <c r="B69" i="6" l="1"/>
  <c r="A70" i="6" s="1"/>
  <c r="B70" i="6" l="1"/>
  <c r="A71" i="6" s="1"/>
  <c r="B71" i="6" l="1"/>
  <c r="A72" i="6" s="1"/>
  <c r="B72" i="6" l="1"/>
  <c r="A73" i="6" s="1"/>
  <c r="B73" i="6" l="1"/>
  <c r="A74" i="6" s="1"/>
  <c r="B74" i="6" l="1"/>
  <c r="AK15" i="36" s="1"/>
  <c r="G15" i="36" l="1"/>
  <c r="Q15" i="36"/>
  <c r="AF15" i="36"/>
  <c r="L15" i="36"/>
  <c r="V15" i="36"/>
  <c r="B15" i="36"/>
  <c r="AA15" i="36"/>
  <c r="AG15" i="36" l="1"/>
  <c r="H15" i="36" l="1"/>
  <c r="AB15" i="36"/>
  <c r="W15" i="36"/>
  <c r="C15" i="36"/>
  <c r="M15" i="36"/>
  <c r="R15" i="36"/>
  <c r="AH15" i="36"/>
  <c r="S15" i="36" l="1"/>
  <c r="D15" i="36"/>
  <c r="AC15" i="36"/>
  <c r="AJ15" i="36"/>
  <c r="AI15" i="36"/>
  <c r="N15" i="36"/>
  <c r="X15" i="36"/>
  <c r="I15" i="36"/>
  <c r="Z15" i="36" l="1"/>
  <c r="Y15" i="36"/>
  <c r="F15" i="36"/>
  <c r="E15" i="36"/>
  <c r="K15" i="36"/>
  <c r="J15" i="36"/>
  <c r="P15" i="36"/>
  <c r="O15" i="36"/>
  <c r="AE15" i="36"/>
  <c r="AD15" i="36"/>
  <c r="U15" i="36"/>
  <c r="T15" i="36"/>
</calcChain>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<sst xmlns="http://schemas.openxmlformats.org/spreadsheetml/2006/main" count="27409" uniqueCount="981">
  <si>
    <t>sector</t>
  </si>
  <si>
    <t>source</t>
  </si>
  <si>
    <t>year</t>
  </si>
  <si>
    <t>country</t>
  </si>
  <si>
    <t>country_code</t>
  </si>
  <si>
    <t>tech</t>
  </si>
  <si>
    <t>p</t>
  </si>
  <si>
    <t>q</t>
  </si>
  <si>
    <t>AGRICULTURE</t>
  </si>
  <si>
    <t>CROP</t>
  </si>
  <si>
    <t>Montenegro</t>
  </si>
  <si>
    <t>100% Residue Incorporation</t>
  </si>
  <si>
    <t>Split Fertilization</t>
  </si>
  <si>
    <t>20% Reduced Fertilizer</t>
  </si>
  <si>
    <t>No Till</t>
  </si>
  <si>
    <t>Nitrification Inhibitor Fertilizer</t>
  </si>
  <si>
    <t>Afghanistan</t>
  </si>
  <si>
    <t>AFG</t>
  </si>
  <si>
    <t>Albania</t>
  </si>
  <si>
    <t>ALB</t>
  </si>
  <si>
    <t>Algeria</t>
  </si>
  <si>
    <t>DZA</t>
  </si>
  <si>
    <t>Andorra</t>
  </si>
  <si>
    <t>AND</t>
  </si>
  <si>
    <t>Angola</t>
  </si>
  <si>
    <t>AGO</t>
  </si>
  <si>
    <t>Antigua and Barbuda</t>
  </si>
  <si>
    <t>Argentina</t>
  </si>
  <si>
    <t>ARG</t>
  </si>
  <si>
    <t>Armenia</t>
  </si>
  <si>
    <t>ARM</t>
  </si>
  <si>
    <t>20% Increased Fertilizer</t>
  </si>
  <si>
    <t>Australia</t>
  </si>
  <si>
    <t>AUS</t>
  </si>
  <si>
    <t>Austria</t>
  </si>
  <si>
    <t>AUT</t>
  </si>
  <si>
    <t>Azerbaijan</t>
  </si>
  <si>
    <t>AZE</t>
  </si>
  <si>
    <t>Bahamas</t>
  </si>
  <si>
    <t>Bahrain</t>
  </si>
  <si>
    <t>Bangladesh</t>
  </si>
  <si>
    <t>BGD</t>
  </si>
  <si>
    <t>Barbados</t>
  </si>
  <si>
    <t>Belarus</t>
  </si>
  <si>
    <t>BLR</t>
  </si>
  <si>
    <t>Belgium</t>
  </si>
  <si>
    <t>BEL</t>
  </si>
  <si>
    <t>Belize</t>
  </si>
  <si>
    <t>BLZ</t>
  </si>
  <si>
    <t>Benin</t>
  </si>
  <si>
    <t>BEN</t>
  </si>
  <si>
    <t>Bhutan</t>
  </si>
  <si>
    <t>BTN</t>
  </si>
  <si>
    <t>Bolivia</t>
  </si>
  <si>
    <t>BOL</t>
  </si>
  <si>
    <t>Bosnia and Herzegovina</t>
  </si>
  <si>
    <t>BIH</t>
  </si>
  <si>
    <t>Botswana</t>
  </si>
  <si>
    <t>BWA</t>
  </si>
  <si>
    <t>Brazil</t>
  </si>
  <si>
    <t>BRA</t>
  </si>
  <si>
    <t>Brunei</t>
  </si>
  <si>
    <t>Bulgaria</t>
  </si>
  <si>
    <t>BGR</t>
  </si>
  <si>
    <t>Burkina Faso</t>
  </si>
  <si>
    <t>BFA</t>
  </si>
  <si>
    <t>Burma</t>
  </si>
  <si>
    <t>MMR</t>
  </si>
  <si>
    <t>Burundi</t>
  </si>
  <si>
    <t>BDI</t>
  </si>
  <si>
    <t>Cambodia</t>
  </si>
  <si>
    <t>KHM</t>
  </si>
  <si>
    <t>Cameroon</t>
  </si>
  <si>
    <t>CMR</t>
  </si>
  <si>
    <t>Canada</t>
  </si>
  <si>
    <t>CAN</t>
  </si>
  <si>
    <t>Cape Verde</t>
  </si>
  <si>
    <t>CAF</t>
  </si>
  <si>
    <t>Chad</t>
  </si>
  <si>
    <t>TCD</t>
  </si>
  <si>
    <t>Chile</t>
  </si>
  <si>
    <t>CHL</t>
  </si>
  <si>
    <t>China</t>
  </si>
  <si>
    <t>CHN</t>
  </si>
  <si>
    <t>Colombia</t>
  </si>
  <si>
    <t>COL</t>
  </si>
  <si>
    <t>Comoros</t>
  </si>
  <si>
    <t>Congo (Brazzaville)</t>
  </si>
  <si>
    <t>COG</t>
  </si>
  <si>
    <t>Congo (Kinshasa)</t>
  </si>
  <si>
    <t>COD</t>
  </si>
  <si>
    <t>Costa Rica</t>
  </si>
  <si>
    <t>CRI</t>
  </si>
  <si>
    <t>Cote d'Ivoire</t>
  </si>
  <si>
    <t>CIV</t>
  </si>
  <si>
    <t>Croatia</t>
  </si>
  <si>
    <t>HRV</t>
  </si>
  <si>
    <t>Cuba</t>
  </si>
  <si>
    <t>CUB</t>
  </si>
  <si>
    <t>Cyprus</t>
  </si>
  <si>
    <t>Czech Republic</t>
  </si>
  <si>
    <t>CZE</t>
  </si>
  <si>
    <t>Denmark</t>
  </si>
  <si>
    <t>DNK</t>
  </si>
  <si>
    <t>Djibouti</t>
  </si>
  <si>
    <t>Dominica</t>
  </si>
  <si>
    <t>Dominican Republic</t>
  </si>
  <si>
    <t>DOM</t>
  </si>
  <si>
    <t>Ecuador</t>
  </si>
  <si>
    <t>ECU</t>
  </si>
  <si>
    <t>Egypt</t>
  </si>
  <si>
    <t>EGY</t>
  </si>
  <si>
    <t>El Salvador</t>
  </si>
  <si>
    <t>SLV</t>
  </si>
  <si>
    <t>Equatorial Guinea</t>
  </si>
  <si>
    <t>GNQ</t>
  </si>
  <si>
    <t>Eritrea</t>
  </si>
  <si>
    <t>ERI</t>
  </si>
  <si>
    <t>Estonia</t>
  </si>
  <si>
    <t>EST</t>
  </si>
  <si>
    <t>Ethiopia</t>
  </si>
  <si>
    <t>ETH</t>
  </si>
  <si>
    <t>Fiji</t>
  </si>
  <si>
    <t>Finland</t>
  </si>
  <si>
    <t>FIN</t>
  </si>
  <si>
    <t>France</t>
  </si>
  <si>
    <t>FRA</t>
  </si>
  <si>
    <t>Gabon</t>
  </si>
  <si>
    <t>GAB</t>
  </si>
  <si>
    <t>Gambia</t>
  </si>
  <si>
    <t>GMB</t>
  </si>
  <si>
    <t>Georgia</t>
  </si>
  <si>
    <t>GEO</t>
  </si>
  <si>
    <t>Germany</t>
  </si>
  <si>
    <t>DEU</t>
  </si>
  <si>
    <t>Ghana</t>
  </si>
  <si>
    <t>GHA</t>
  </si>
  <si>
    <t>Greece</t>
  </si>
  <si>
    <t>GRC</t>
  </si>
  <si>
    <t>Grenada</t>
  </si>
  <si>
    <t>Guatemala</t>
  </si>
  <si>
    <t>GTM</t>
  </si>
  <si>
    <t>Guinea</t>
  </si>
  <si>
    <t>GIN</t>
  </si>
  <si>
    <t>Guinea-Bissau</t>
  </si>
  <si>
    <t>GNB</t>
  </si>
  <si>
    <t>Guyana</t>
  </si>
  <si>
    <t>GUY</t>
  </si>
  <si>
    <t>Haiti</t>
  </si>
  <si>
    <t>HTI</t>
  </si>
  <si>
    <t>Holy See</t>
  </si>
  <si>
    <t>Honduras</t>
  </si>
  <si>
    <t>HND</t>
  </si>
  <si>
    <t>Hungary</t>
  </si>
  <si>
    <t>HUN</t>
  </si>
  <si>
    <t>Iceland</t>
  </si>
  <si>
    <t>India</t>
  </si>
  <si>
    <t>IND</t>
  </si>
  <si>
    <t>Indonesia</t>
  </si>
  <si>
    <t>IDN</t>
  </si>
  <si>
    <t>Iran</t>
  </si>
  <si>
    <t>IRN</t>
  </si>
  <si>
    <t>Iraq</t>
  </si>
  <si>
    <t>IRQ</t>
  </si>
  <si>
    <t>Ireland</t>
  </si>
  <si>
    <t>IRL</t>
  </si>
  <si>
    <t>Israel</t>
  </si>
  <si>
    <t>ISR</t>
  </si>
  <si>
    <t>Italy</t>
  </si>
  <si>
    <t>ITA</t>
  </si>
  <si>
    <t>Jamaica</t>
  </si>
  <si>
    <t>Japan</t>
  </si>
  <si>
    <t>JPN</t>
  </si>
  <si>
    <t>Jordan</t>
  </si>
  <si>
    <t>JOR</t>
  </si>
  <si>
    <t>Kazakhstan</t>
  </si>
  <si>
    <t>KAZ</t>
  </si>
  <si>
    <t>Kenya</t>
  </si>
  <si>
    <t>KEN</t>
  </si>
  <si>
    <t>Kiribati</t>
  </si>
  <si>
    <t>Kosovo</t>
  </si>
  <si>
    <t>Kuwait</t>
  </si>
  <si>
    <t>Kyrgyzstan</t>
  </si>
  <si>
    <t>KGZ</t>
  </si>
  <si>
    <t>Laos</t>
  </si>
  <si>
    <t>LAO</t>
  </si>
  <si>
    <t>Latvia</t>
  </si>
  <si>
    <t>LVA</t>
  </si>
  <si>
    <t>Lebanon</t>
  </si>
  <si>
    <t>LBN</t>
  </si>
  <si>
    <t>Lesotho</t>
  </si>
  <si>
    <t>LSO</t>
  </si>
  <si>
    <t>Liberia</t>
  </si>
  <si>
    <t>LBR</t>
  </si>
  <si>
    <t>Libya</t>
  </si>
  <si>
    <t>Liechtenstein</t>
  </si>
  <si>
    <t>Lithuania</t>
  </si>
  <si>
    <t>LTU</t>
  </si>
  <si>
    <t>Luxembourg</t>
  </si>
  <si>
    <t>Macedonia</t>
  </si>
  <si>
    <t>MKD</t>
  </si>
  <si>
    <t>Madagascar</t>
  </si>
  <si>
    <t>MDG</t>
  </si>
  <si>
    <t>Malawi</t>
  </si>
  <si>
    <t>MWI</t>
  </si>
  <si>
    <t>Malaysia</t>
  </si>
  <si>
    <t>MYS</t>
  </si>
  <si>
    <t>Maldives</t>
  </si>
  <si>
    <t>Mali</t>
  </si>
  <si>
    <t>MLI</t>
  </si>
  <si>
    <t>Malta</t>
  </si>
  <si>
    <t>Marshall Islands</t>
  </si>
  <si>
    <t>Mauritania</t>
  </si>
  <si>
    <t>MRT</t>
  </si>
  <si>
    <t>Mauritius</t>
  </si>
  <si>
    <t>Mexico</t>
  </si>
  <si>
    <t>MEX</t>
  </si>
  <si>
    <t>Moldova</t>
  </si>
  <si>
    <t>MDA</t>
  </si>
  <si>
    <t>Monaco</t>
  </si>
  <si>
    <t>Mongolia</t>
  </si>
  <si>
    <t>MNG</t>
  </si>
  <si>
    <t>Morocco</t>
  </si>
  <si>
    <t>MAR</t>
  </si>
  <si>
    <t>Mozambique</t>
  </si>
  <si>
    <t>MOZ</t>
  </si>
  <si>
    <t>Namibia</t>
  </si>
  <si>
    <t>NAM</t>
  </si>
  <si>
    <t>Nauru</t>
  </si>
  <si>
    <t>Nepal</t>
  </si>
  <si>
    <t>NPL</t>
  </si>
  <si>
    <t>Netherlands</t>
  </si>
  <si>
    <t>NLD</t>
  </si>
  <si>
    <t>New Zealand</t>
  </si>
  <si>
    <t>NZL</t>
  </si>
  <si>
    <t>Nicaragua</t>
  </si>
  <si>
    <t>NIC</t>
  </si>
  <si>
    <t>Niger</t>
  </si>
  <si>
    <t>NER</t>
  </si>
  <si>
    <t>Nigeria</t>
  </si>
  <si>
    <t>NGA</t>
  </si>
  <si>
    <t>North Korea</t>
  </si>
  <si>
    <t>PRK</t>
  </si>
  <si>
    <t>Norway</t>
  </si>
  <si>
    <t>NOR</t>
  </si>
  <si>
    <t>Oman</t>
  </si>
  <si>
    <t>Pakistan</t>
  </si>
  <si>
    <t>PAK</t>
  </si>
  <si>
    <t>Palau</t>
  </si>
  <si>
    <t>Panama</t>
  </si>
  <si>
    <t>PAN</t>
  </si>
  <si>
    <t>Papua New Guinea</t>
  </si>
  <si>
    <t>Paraguay</t>
  </si>
  <si>
    <t>PRY</t>
  </si>
  <si>
    <t>Peru</t>
  </si>
  <si>
    <t>PER</t>
  </si>
  <si>
    <t>Philippines</t>
  </si>
  <si>
    <t>PHL</t>
  </si>
  <si>
    <t>Poland</t>
  </si>
  <si>
    <t>POL</t>
  </si>
  <si>
    <t>Portugal</t>
  </si>
  <si>
    <t>PRT</t>
  </si>
  <si>
    <t>Qatar</t>
  </si>
  <si>
    <t>Romania</t>
  </si>
  <si>
    <t>Russia</t>
  </si>
  <si>
    <t>RUS</t>
  </si>
  <si>
    <t>Rwanda</t>
  </si>
  <si>
    <t>RWA</t>
  </si>
  <si>
    <t>Saint Kitts and Nevis</t>
  </si>
  <si>
    <t>Saint Lucia</t>
  </si>
  <si>
    <t>Saint Vincent and the Grenadines</t>
  </si>
  <si>
    <t>Samoa</t>
  </si>
  <si>
    <t>San Marino</t>
  </si>
  <si>
    <t>Sao Tome and Principe</t>
  </si>
  <si>
    <t>Saudi Arabia</t>
  </si>
  <si>
    <t>SAU</t>
  </si>
  <si>
    <t>Senegal</t>
  </si>
  <si>
    <t>SEN</t>
  </si>
  <si>
    <t>Serbia</t>
  </si>
  <si>
    <t>Seychelles</t>
  </si>
  <si>
    <t>Sierra Leone</t>
  </si>
  <si>
    <t>SLE</t>
  </si>
  <si>
    <t>Singapore</t>
  </si>
  <si>
    <t>Slovakia</t>
  </si>
  <si>
    <t>SVK</t>
  </si>
  <si>
    <t>Slovenia</t>
  </si>
  <si>
    <t>SVN</t>
  </si>
  <si>
    <t>Solomon Islands</t>
  </si>
  <si>
    <t>Somalia</t>
  </si>
  <si>
    <t>SOM</t>
  </si>
  <si>
    <t>ZAF</t>
  </si>
  <si>
    <t>South Korea</t>
  </si>
  <si>
    <t>KOR</t>
  </si>
  <si>
    <t>South Sudan</t>
  </si>
  <si>
    <t>Spain</t>
  </si>
  <si>
    <t>ESP</t>
  </si>
  <si>
    <t>Sri Lanka</t>
  </si>
  <si>
    <t>LKA</t>
  </si>
  <si>
    <t>Sudan</t>
  </si>
  <si>
    <t>SDN</t>
  </si>
  <si>
    <t>Suriname</t>
  </si>
  <si>
    <t>Swaziland</t>
  </si>
  <si>
    <t>SWZ</t>
  </si>
  <si>
    <t>Sweden</t>
  </si>
  <si>
    <t>SWE</t>
  </si>
  <si>
    <t>Switzerland</t>
  </si>
  <si>
    <t>CHE</t>
  </si>
  <si>
    <t>Syria</t>
  </si>
  <si>
    <t>SYR</t>
  </si>
  <si>
    <t>Tajikistan</t>
  </si>
  <si>
    <t>TJK</t>
  </si>
  <si>
    <t>Tanzania</t>
  </si>
  <si>
    <t>TZA</t>
  </si>
  <si>
    <t>Thailand</t>
  </si>
  <si>
    <t>THA</t>
  </si>
  <si>
    <t>Timor-Leste</t>
  </si>
  <si>
    <t>Togo</t>
  </si>
  <si>
    <t>TGO</t>
  </si>
  <si>
    <t>Tonga</t>
  </si>
  <si>
    <t>Trinidad and Tobago</t>
  </si>
  <si>
    <t>TTO</t>
  </si>
  <si>
    <t>Tunisia</t>
  </si>
  <si>
    <t>TUN</t>
  </si>
  <si>
    <t>Turkey</t>
  </si>
  <si>
    <t>TUR</t>
  </si>
  <si>
    <t>Turkmenistan</t>
  </si>
  <si>
    <t>TKM</t>
  </si>
  <si>
    <t>Tuvalu</t>
  </si>
  <si>
    <t>Uganda</t>
  </si>
  <si>
    <t>UGA</t>
  </si>
  <si>
    <t>Ukraine</t>
  </si>
  <si>
    <t>UKR</t>
  </si>
  <si>
    <t>United Arab Emirates</t>
  </si>
  <si>
    <t>ARE</t>
  </si>
  <si>
    <t>United Kingdom</t>
  </si>
  <si>
    <t>GBR</t>
  </si>
  <si>
    <t>United States</t>
  </si>
  <si>
    <t>USA</t>
  </si>
  <si>
    <t>Uruguay</t>
  </si>
  <si>
    <t>URY</t>
  </si>
  <si>
    <t>Uzbekistan</t>
  </si>
  <si>
    <t>UZB</t>
  </si>
  <si>
    <t>Vanuatu</t>
  </si>
  <si>
    <t>Venezuela</t>
  </si>
  <si>
    <t>VEN</t>
  </si>
  <si>
    <t>Vietnam</t>
  </si>
  <si>
    <t>VNM</t>
  </si>
  <si>
    <t>Yemen</t>
  </si>
  <si>
    <t>YEM</t>
  </si>
  <si>
    <t>Zambia</t>
  </si>
  <si>
    <t>ZMB</t>
  </si>
  <si>
    <t>Zimbabwe</t>
  </si>
  <si>
    <t>ZWE</t>
  </si>
  <si>
    <t>LIVE</t>
  </si>
  <si>
    <t>bST</t>
  </si>
  <si>
    <t>Antimethanogen</t>
  </si>
  <si>
    <t>Propionate precursors</t>
  </si>
  <si>
    <t>Intensive grazing</t>
  </si>
  <si>
    <t>Improved feed conversion</t>
  </si>
  <si>
    <t>Antibiotics</t>
  </si>
  <si>
    <t>Large-scale complete mix digester without engine</t>
  </si>
  <si>
    <t>Large-scale covered lagoon without engine</t>
  </si>
  <si>
    <t>Large-scale plug-flow digester without engine</t>
  </si>
  <si>
    <t>Large-scale complete mix digester with engine</t>
  </si>
  <si>
    <t>Large-scale covered lagoon with engine</t>
  </si>
  <si>
    <t>Large-scale plug-flow digester with engine</t>
  </si>
  <si>
    <t>Small-scale dome digester</t>
  </si>
  <si>
    <t>Large-scale fixed-film digester without engine</t>
  </si>
  <si>
    <t>Large-scale fixed-film digester with engine</t>
  </si>
  <si>
    <t>Centralized digester</t>
  </si>
  <si>
    <t>BHS</t>
  </si>
  <si>
    <t>BHR</t>
  </si>
  <si>
    <t>BRB</t>
  </si>
  <si>
    <t>COM</t>
  </si>
  <si>
    <t>CYP</t>
  </si>
  <si>
    <t>DJI</t>
  </si>
  <si>
    <t>ISL</t>
  </si>
  <si>
    <t>JAM</t>
  </si>
  <si>
    <t>KWT</t>
  </si>
  <si>
    <t>LIE</t>
  </si>
  <si>
    <t>LUX</t>
  </si>
  <si>
    <t>MLT</t>
  </si>
  <si>
    <t>OMN</t>
  </si>
  <si>
    <t>PNG</t>
  </si>
  <si>
    <t>LCA</t>
  </si>
  <si>
    <t>STP</t>
  </si>
  <si>
    <t>SYC</t>
  </si>
  <si>
    <t>SGP</t>
  </si>
  <si>
    <t>SLB</t>
  </si>
  <si>
    <t>SUR</t>
  </si>
  <si>
    <t>VUT</t>
  </si>
  <si>
    <t>RICE</t>
  </si>
  <si>
    <t>MD with auto-fertilization</t>
  </si>
  <si>
    <t>MD with no till</t>
  </si>
  <si>
    <t>MD with 100% residue incorporation</t>
  </si>
  <si>
    <t>Mid-season drainage</t>
  </si>
  <si>
    <t>MD with ammonium sulfate fertilizer</t>
  </si>
  <si>
    <t>MD with nitrification inhibitor fertilizer</t>
  </si>
  <si>
    <t>CF with ammonium sulfate fertilizer</t>
  </si>
  <si>
    <t>AWD with nitrification inhibitor</t>
  </si>
  <si>
    <t>Alternate wetting &amp; drying</t>
  </si>
  <si>
    <t>MD with 10% reduced fertilizer</t>
  </si>
  <si>
    <t>CF with nitrification inhibitor fertilizer</t>
  </si>
  <si>
    <t>CF with slow release fertilizer</t>
  </si>
  <si>
    <t>MD with slow release fertilizer</t>
  </si>
  <si>
    <t>Dry-Seeding</t>
  </si>
  <si>
    <t>MD with 20% reduced fertilizer</t>
  </si>
  <si>
    <t>AWD with slow release</t>
  </si>
  <si>
    <t>MD with 30% reduced fertilizer</t>
  </si>
  <si>
    <t>MD with dry seeding</t>
  </si>
  <si>
    <t>CF with 10% reduced fertilizer</t>
  </si>
  <si>
    <t>Dry-Seeding with 20% reduced fertilizer</t>
  </si>
  <si>
    <t>CF with 20% reduced fertilizer</t>
  </si>
  <si>
    <t>CF with 30% reduced fertilizer</t>
  </si>
  <si>
    <t>Dryland rice</t>
  </si>
  <si>
    <t>Dryland rice with 20% reduced fertilizer</t>
  </si>
  <si>
    <t>10% Reduced Fertilizer</t>
  </si>
  <si>
    <t>Auto-Fertilization</t>
  </si>
  <si>
    <t>30% Reduced Fertilizer</t>
  </si>
  <si>
    <t>CF with auto-fertilization</t>
  </si>
  <si>
    <t>Ammonium Sulfate Fertilizer</t>
  </si>
  <si>
    <t>Slow Release Fertilizer</t>
  </si>
  <si>
    <t>CF with 100% residue incorporation</t>
  </si>
  <si>
    <t>BRN</t>
  </si>
  <si>
    <t>CF with no till</t>
  </si>
  <si>
    <t>ENERGY</t>
  </si>
  <si>
    <t>Degasification for power generation</t>
  </si>
  <si>
    <t>On-site use in coal drying</t>
  </si>
  <si>
    <t>Open Flare</t>
  </si>
  <si>
    <t>Stand Alone VAM</t>
  </si>
  <si>
    <t>On-site use in mine bioler</t>
  </si>
  <si>
    <t>Supplemental VAM</t>
  </si>
  <si>
    <t>Degasification for pipeline injection</t>
  </si>
  <si>
    <t>GAS</t>
  </si>
  <si>
    <t>Installing Plunger Lift Systems in Gas Wells</t>
  </si>
  <si>
    <t>Optimize glycol circulation rates in dehydrators</t>
  </si>
  <si>
    <t>Replacing wet seals with dry seals in centrifugal compressors</t>
  </si>
  <si>
    <t>Directed inspection and maintenance at compressor stations</t>
  </si>
  <si>
    <t>Replace Gas-Assisted Glycol Pumps with Electric Pumps</t>
  </si>
  <si>
    <t>Fuel Gas Retrofit for BD valve - Take Recip. Compressors Offline</t>
  </si>
  <si>
    <t>Replacing High-bleed Pneumatic Devices in the Natural Gas Industry</t>
  </si>
  <si>
    <t>Directed inspection and maintenance at gate stations and surface facilities</t>
  </si>
  <si>
    <t>Direct Inspection &amp; Maintenance - (Production Gas Well\Pipeline Leaks\Chemical Injection Pumps)</t>
  </si>
  <si>
    <t>Directed Inspection and Maintenance of compressors - processing</t>
  </si>
  <si>
    <t>Reciprocating Compressor Rod Packing (Static-Pac)</t>
  </si>
  <si>
    <t>Installing Catalytic Converters on Gas Engines and Turbines</t>
  </si>
  <si>
    <t>Installing flash tank separators on dehydrators</t>
  </si>
  <si>
    <t>Directed Inspection and Maintenance of compressors - transport</t>
  </si>
  <si>
    <t>Installing Surge Vessels for Capturing Blowdown Vents</t>
  </si>
  <si>
    <t>Direct I&amp;M type activities at transmission and distribution facilities</t>
  </si>
  <si>
    <t>Early replacement of Reciprocating Compressor Rod Packing Rings</t>
  </si>
  <si>
    <t>Using a Portable Evacuation Compressor for Pipeline Blowdowns</t>
  </si>
  <si>
    <t>Early replacement of Reciprocating Compressor Rod Packing Rings and Rods</t>
  </si>
  <si>
    <t>Convert gas pneumatic controls to instrument air</t>
  </si>
  <si>
    <t>Replace Cast Iron Pipeline</t>
  </si>
  <si>
    <t>Installing Electronic Starters on Production Field Compressors</t>
  </si>
  <si>
    <t>Reduced Emission Completions for Hydraulically Fractured Natural Gas Wells</t>
  </si>
  <si>
    <t>Installing Vapor Recovery Units on Oil Storage Tanks</t>
  </si>
  <si>
    <t>DI&amp;M on Offshore Oil Platforms</t>
  </si>
  <si>
    <t>Flaring instead of venting on shallow water platforms</t>
  </si>
  <si>
    <t>Reduced Emission Completions for Hydraulically Fractured Oil Wells</t>
  </si>
  <si>
    <t>LBY</t>
  </si>
  <si>
    <t>MCO</t>
  </si>
  <si>
    <t>QAT</t>
  </si>
  <si>
    <t>SSD</t>
  </si>
  <si>
    <t>INDUSTRIAL</t>
  </si>
  <si>
    <t>AERO</t>
  </si>
  <si>
    <t>Substitute NIK for HFC-152a</t>
  </si>
  <si>
    <t>Substitute NIK for HFC-134a</t>
  </si>
  <si>
    <t>Substitute HC for HFC-152a</t>
  </si>
  <si>
    <t>Substitute HFO-1234ze for HFC-134a</t>
  </si>
  <si>
    <t>Substitute HFO-1234ze for HFC-152a</t>
  </si>
  <si>
    <t>Dry Powder Inhalers</t>
  </si>
  <si>
    <t>Substitute HC for HFC-134a</t>
  </si>
  <si>
    <t>Substitute HFC-152a for HFC-134a</t>
  </si>
  <si>
    <t>CPV</t>
  </si>
  <si>
    <t>FJI</t>
  </si>
  <si>
    <t>GRD</t>
  </si>
  <si>
    <t>KIR</t>
  </si>
  <si>
    <t>MDV</t>
  </si>
  <si>
    <t>MHL</t>
  </si>
  <si>
    <t>MUS</t>
  </si>
  <si>
    <t>Micronesia (Federated States of)</t>
  </si>
  <si>
    <t>FSM</t>
  </si>
  <si>
    <t>NRU</t>
  </si>
  <si>
    <t>PLW</t>
  </si>
  <si>
    <t>KNA</t>
  </si>
  <si>
    <t>VCT</t>
  </si>
  <si>
    <t>WSM</t>
  </si>
  <si>
    <t>SMR</t>
  </si>
  <si>
    <t>TON</t>
  </si>
  <si>
    <t>TUV</t>
  </si>
  <si>
    <t>AL</t>
  </si>
  <si>
    <t>Minor retrofit (process computer control systems only)</t>
  </si>
  <si>
    <t>Major Retrofit (process computer control systems + alumina point feeding)</t>
  </si>
  <si>
    <t>EPS</t>
  </si>
  <si>
    <t>Improved SF6 Handling</t>
  </si>
  <si>
    <t>SF6 Recycling</t>
  </si>
  <si>
    <t>Leak Detection Leak Repair - with Handheld Detector</t>
  </si>
  <si>
    <t>Equipment Refurbishment</t>
  </si>
  <si>
    <t>SF6 Free GIE</t>
  </si>
  <si>
    <t>Leak detection and leak repair</t>
  </si>
  <si>
    <t>ATG</t>
  </si>
  <si>
    <t>DMA</t>
  </si>
  <si>
    <t>FIRE</t>
  </si>
  <si>
    <t>FK-5-1-12 in New Class A Total Flooding Applications</t>
  </si>
  <si>
    <t>Inert gas systems</t>
  </si>
  <si>
    <t>Water mist systems</t>
  </si>
  <si>
    <t>FOAM</t>
  </si>
  <si>
    <t>PU Rigid: Spray Foam (Low-Pressure) - HFO-1234ze</t>
  </si>
  <si>
    <t>Commercial Refrigeration Foam - 1233zdE</t>
  </si>
  <si>
    <t>PU Rigid: One Component Foam - HCs</t>
  </si>
  <si>
    <t>VAT</t>
  </si>
  <si>
    <t>XPS: Boardstock Foam - 134a to 1234ze</t>
  </si>
  <si>
    <t>FPD</t>
  </si>
  <si>
    <t>Thermal abatement</t>
  </si>
  <si>
    <t>Gas replacement</t>
  </si>
  <si>
    <t>Catalytic abatement</t>
  </si>
  <si>
    <t>NF3 remote clean</t>
  </si>
  <si>
    <t>Plasma abatement</t>
  </si>
  <si>
    <t>Central Abatement System</t>
  </si>
  <si>
    <t>HCFC</t>
  </si>
  <si>
    <t>Thermal oxidation</t>
  </si>
  <si>
    <t>MG</t>
  </si>
  <si>
    <t>Alternate cover gas - SO2</t>
  </si>
  <si>
    <t>Altenate cover gas - HFC-134a</t>
  </si>
  <si>
    <t>Alternate cover gas - NovecTM612</t>
  </si>
  <si>
    <t>NAA</t>
  </si>
  <si>
    <t>Homogeneous decomposition in the burner</t>
  </si>
  <si>
    <t>Catalytic decomposition in the burner</t>
  </si>
  <si>
    <t>Tail-gas catalytic decomposition</t>
  </si>
  <si>
    <t>Non-selective catalytic reduction</t>
  </si>
  <si>
    <t>Thermal destruction</t>
  </si>
  <si>
    <t>PV</t>
  </si>
  <si>
    <t>Catamal abatement</t>
  </si>
  <si>
    <t>RAC</t>
  </si>
  <si>
    <t>Large Retail Food - DX 407A407F</t>
  </si>
  <si>
    <t>Large Retail Food - 407A407F SLS</t>
  </si>
  <si>
    <t>Refrigerant Recovery at Disposal for Existing Refrigeration/AC Equipment</t>
  </si>
  <si>
    <t>HFO-1234yf in motor vehicle air-conditioners</t>
  </si>
  <si>
    <t>NH3 and CO2 in cold storage and industrial process refrigeration (IPR)</t>
  </si>
  <si>
    <t>Large Retail Food - CO2 Transcritical</t>
  </si>
  <si>
    <t>Window Dehumid - R-32</t>
  </si>
  <si>
    <t>Commercial Unitary AC - MCHE</t>
  </si>
  <si>
    <t>Medium Retail Food - CO2</t>
  </si>
  <si>
    <t>Leak Repair for Existing Large Equipment</t>
  </si>
  <si>
    <t>Refrigerant Recovery at Servicing for Existing Small Equipment</t>
  </si>
  <si>
    <t>Refrigerated Appliances - R-600a</t>
  </si>
  <si>
    <t>Chillers - 513A</t>
  </si>
  <si>
    <t>Window Dehumid - R-290</t>
  </si>
  <si>
    <t>Chillers - 1233zdE</t>
  </si>
  <si>
    <t>Ice Makers - R-290</t>
  </si>
  <si>
    <t>Buses and Trains - 513A</t>
  </si>
  <si>
    <t>Small Retail Food - R-448AR-449A</t>
  </si>
  <si>
    <t>PD Chillers - 452B</t>
  </si>
  <si>
    <t>Commercial Unitary AC - R-32 and MCHE</t>
  </si>
  <si>
    <t>Commercial Unitary AC - R-32</t>
  </si>
  <si>
    <t>Heat Pumps - R-32R-452B</t>
  </si>
  <si>
    <t>Residential Unitary AC - R-452B and MCHE</t>
  </si>
  <si>
    <t>Transport - R-452A</t>
  </si>
  <si>
    <t>Residential Unitary AC - R-290</t>
  </si>
  <si>
    <t>SEMI</t>
  </si>
  <si>
    <t>Process optimization</t>
  </si>
  <si>
    <t>SOLV</t>
  </si>
  <si>
    <t>Retrofit Existing Equipment</t>
  </si>
  <si>
    <t>Replace HFC cleaning system with NIK Aqueous cleaning system</t>
  </si>
  <si>
    <t>Replace HFC cleaning system with NIK Semi aqueous cleaning system</t>
  </si>
  <si>
    <t>WASTE</t>
  </si>
  <si>
    <t>LAN</t>
  </si>
  <si>
    <t>Electricity generation with a reciprocating engine</t>
  </si>
  <si>
    <t>Electricity generation with combined heat and power</t>
  </si>
  <si>
    <t>Electricity generation with a gas turbine</t>
  </si>
  <si>
    <t>Electricity generation with a microturbine</t>
  </si>
  <si>
    <t>Land_x001F_ll gas recovery for direct use</t>
  </si>
  <si>
    <t>Flaring of landfill gas</t>
  </si>
  <si>
    <t>Composting</t>
  </si>
  <si>
    <t>Enhanced Oxidation</t>
  </si>
  <si>
    <t>Mechanical biological treatment</t>
  </si>
  <si>
    <t>Anaerobic digestion</t>
  </si>
  <si>
    <t>Waste to Energy</t>
  </si>
  <si>
    <t>Paper recycling</t>
  </si>
  <si>
    <t>WWR</t>
  </si>
  <si>
    <t>Wastewater treatment plant with anaerobic sludge digester with co-gen</t>
  </si>
  <si>
    <t>Open sewer to aerobic wwtp</t>
  </si>
  <si>
    <t>Latrine to aerobic wwtp</t>
  </si>
  <si>
    <t>Septic tank to aerobic wwtp</t>
  </si>
  <si>
    <t>Selected Country:</t>
  </si>
  <si>
    <t>Country Options</t>
  </si>
  <si>
    <t>policy lever</t>
  </si>
  <si>
    <t>livestock measures</t>
  </si>
  <si>
    <t>crop and rice measures</t>
  </si>
  <si>
    <t>tech explanation</t>
  </si>
  <si>
    <t>Capture of coalbed methane for generation power onsite</t>
  </si>
  <si>
    <t>Capture of coalbed methane for process heating used to dry coal</t>
  </si>
  <si>
    <t>Combustion of coalbed methane</t>
  </si>
  <si>
    <t>Captures methane in mine and oxidizes to destroy</t>
  </si>
  <si>
    <t>Capture of coalbed methane for use in boiler onsite</t>
  </si>
  <si>
    <t>Captures of coalbed methane to inject into pipelines</t>
  </si>
  <si>
    <t>Captures wellhead methane that would otherwise leak</t>
  </si>
  <si>
    <t>Glycol circulation to remove water from methane also absorbs methane, proportional to its flow rate. Increasing the circulation rate reduces the amount of methane capture in the glycol, avoiding emissions</t>
  </si>
  <si>
    <t>Switching to dry seals reduces leakage of high pressure methane during compression and transmission</t>
  </si>
  <si>
    <t>Directed inspection and maintenance helps estimate and reduce fugitive emissions of methane</t>
  </si>
  <si>
    <t>Gas-assisted glycol pumps rely on a chemical reaction that results in glycol boil-off and venting of methane. Electric pumps operate differently, avoiding these emissions</t>
  </si>
  <si>
    <t>When taken offline, many operators depressurize and vent methan in the compressors, but some operators have found that you can keep them pressurized and reduce/eliminate emissions.</t>
  </si>
  <si>
    <t>Pneumatic devices with high bleed leak vent methane as part of normal operation; can be replaced with low bleed options</t>
  </si>
  <si>
    <t>When rods are in standby mode, they continue to vent methane to the atmosphere, but the Static-Pac is a technology designed to capture emissions during standby mode.</t>
  </si>
  <si>
    <t>Catalytic converters destory methane from engines.</t>
  </si>
  <si>
    <t>Captures methane lost in glycol dehydration and feeds back to system.</t>
  </si>
  <si>
    <t>Captures methane that would otherwise be leaked in a blowdown event</t>
  </si>
  <si>
    <t>Replacing rings early avoids growing leakage rate as the system ages.</t>
  </si>
  <si>
    <t>Helps capture otherwise vented methane during a blowdown event.</t>
  </si>
  <si>
    <t>By switching to air based systems, reduce natural gas leaked from gas pneumatic control systems</t>
  </si>
  <si>
    <t>Replace potentially leaking cast iron pipeline</t>
  </si>
  <si>
    <t>Installing electronic starters elimintes methane emissions from pilots.</t>
  </si>
  <si>
    <t>Captures vented methane during well completion</t>
  </si>
  <si>
    <t>Captures leaked methane from oil storage tanks.</t>
  </si>
  <si>
    <t>Destroys instead of venting methane.</t>
  </si>
  <si>
    <t>This option involves transferring SF6 from electrical equipment into storage containers during equipment servicing or decommissioning so that the SF6 can be reused</t>
  </si>
  <si>
    <t>New circuit breaker technology has been developed that uses alternative gases to SF6 that have lower or no global warming potential. Traditional gases such as dry air, nitrogen, CO2 and related mixtures are low global warming but are limited in their dielectric strength as compared to SF6 (Kieffel et al., 2015</t>
  </si>
  <si>
    <t>Lower Bound</t>
  </si>
  <si>
    <t>Upper Bound</t>
  </si>
  <si>
    <t>Policy:</t>
  </si>
  <si>
    <t>assigned policy</t>
  </si>
  <si>
    <t>coal mining - methane capture</t>
  </si>
  <si>
    <t>coal mining - methane destruction</t>
  </si>
  <si>
    <t>waste - methane capture</t>
  </si>
  <si>
    <t>waste - methane destruction</t>
  </si>
  <si>
    <t>PERAC Process Emissions, Reductions, and Costs</t>
  </si>
  <si>
    <t>Sources:</t>
  </si>
  <si>
    <t>Notes</t>
  </si>
  <si>
    <t>so adapting this variable to a country simply requires changing</t>
  </si>
  <si>
    <t>the drop-down menu on the "Country Selector" tab.</t>
  </si>
  <si>
    <t>when adapting the EPS to another country or region.</t>
  </si>
  <si>
    <t>Use a value greater than 1 for a region that is larger than the selected country,</t>
  </si>
  <si>
    <t>or use a value between zero and 1 for a region within the selected country.</t>
  </si>
  <si>
    <t>coal mining</t>
  </si>
  <si>
    <t>If you are adapting the EPS to model a region that is not a country, set the multipliers below</t>
  </si>
  <si>
    <t>to indicate the share of industrial activity of each type that is in the modeled region relative</t>
  </si>
  <si>
    <t>to the country selected on the "Country Selector" tab.</t>
  </si>
  <si>
    <t>If you are adapting the EPS to a non-country region (a city,</t>
  </si>
  <si>
    <t>state, or multi-country area), see the directions on the</t>
  </si>
  <si>
    <t>This variable's data source should not be changed</t>
  </si>
  <si>
    <t>The U.S. EPA data here include every country in the world,</t>
  </si>
  <si>
    <t>Policy Lever</t>
  </si>
  <si>
    <t>Industry</t>
  </si>
  <si>
    <t>Non-Country Multipliers</t>
  </si>
  <si>
    <t>"Multipliers" tab in the "Non-Country Multipliers" section.</t>
  </si>
  <si>
    <t>Methane Leakage Multiplier</t>
  </si>
  <si>
    <t>The EPA's estimated methane leakage rate for the United States</t>
  </si>
  <si>
    <t>has been shown to be too low in high-quality studies.</t>
  </si>
  <si>
    <t>Therefore, we include the ability to adjust BAU process emissions</t>
  </si>
  <si>
    <t>and potential reductions to account for this greater leakage.</t>
  </si>
  <si>
    <t>In the non-CO2 GHGs study, the EPA used data sources from</t>
  </si>
  <si>
    <t>each national government where available, rather than applying</t>
  </si>
  <si>
    <t>U.S. methodology to estimate methane leakage in other countries.</t>
  </si>
  <si>
    <t>Therefore, we cannot assume the EPA's numbers are too low for</t>
  </si>
  <si>
    <t>any country other than the U.S.  Therefore, methane leakage</t>
  </si>
  <si>
    <t>multipliers are listed on the "Country Selector" tab and are</t>
  </si>
  <si>
    <t>country-specific.</t>
  </si>
  <si>
    <t>If you are adapting the model to a non-U.S. region and</t>
  </si>
  <si>
    <t>you believe the EPA's methane leakage estimate is not</t>
  </si>
  <si>
    <t>accurate, you can adjust your country's methane leakage</t>
  </si>
  <si>
    <t>multiplier on the "Country Selector" tab and it will be</t>
  </si>
  <si>
    <t>reflected here.</t>
  </si>
  <si>
    <t>Mapping multipliers to policies</t>
  </si>
  <si>
    <t>Do not edit the information or data below.</t>
  </si>
  <si>
    <t>Methane leakage</t>
  </si>
  <si>
    <t>This Excel file includes the ability to adjust the EPA's values</t>
  </si>
  <si>
    <t>for methane leakage rate.  If you wish to adjust this,</t>
  </si>
  <si>
    <t>change the value next to the country you have selected</t>
  </si>
  <si>
    <t>on the "Country Selector" tab.  For more explanation, see</t>
  </si>
  <si>
    <t>the "Multipliers" tab.</t>
  </si>
  <si>
    <t>BAU Emissions, Reductions, and Costs</t>
  </si>
  <si>
    <t>U.S. EPA</t>
  </si>
  <si>
    <t>Global Non-CO2 Greenhouse Gas Emission Projections &amp; Mitigation Potential: 2015-2050</t>
  </si>
  <si>
    <t>https://www.epa.gov/global-mitigation-non-co2-greenhouse-gases/global-non-co2-greenhouse-gas-emission-projections</t>
  </si>
  <si>
    <t>U.S. Methane Leakage Multiplier</t>
  </si>
  <si>
    <t>Assessment of methane emissions from the U.S. oil and gas supply chain</t>
  </si>
  <si>
    <t>Alvarez et al.</t>
  </si>
  <si>
    <t>https://science.sciencemag.org/content/361/6398/186</t>
  </si>
  <si>
    <t>Backing out U.S. SNAP Program Effects on F-Gases</t>
  </si>
  <si>
    <t>Non-CO2 Report Data Annex (data vintage 9/30/2019)</t>
  </si>
  <si>
    <t>Policy Cost Bins</t>
  </si>
  <si>
    <t>The policy cost bins used range from -$1150/ton to $1600/ton.</t>
  </si>
  <si>
    <t>Across all countries in the EPA dataset, this covers a total of</t>
  </si>
  <si>
    <t>99.59% of all abatement potential.  0.01% of potential is cheaper</t>
  </si>
  <si>
    <t>than -$1150/ton and 0.4% of potential is more expensive than</t>
  </si>
  <si>
    <t>$1600/ton.  We exclude these values as outliers.</t>
  </si>
  <si>
    <t>(These bounds were selected based on studying histograms</t>
  </si>
  <si>
    <t>of the EPA data to find breakpoints that include essentially</t>
  </si>
  <si>
    <t>lead to discontinuous and undesirable model behavior when</t>
  </si>
  <si>
    <t>the policy lever is moved from 99% to 100% of potential</t>
  </si>
  <si>
    <t>much lower than the bounds noted above, and thust would</t>
  </si>
  <si>
    <t>abatement achieved, if the outliers had been included.)</t>
  </si>
  <si>
    <t>all the data.  Remaining abatement's costs are much higher or</t>
  </si>
  <si>
    <t>Pre-2014 Baseline</t>
  </si>
  <si>
    <t>Commercial refrigeration - supermarkets</t>
  </si>
  <si>
    <t>Commercial refrigeration - remote condensing units</t>
  </si>
  <si>
    <t>Foams</t>
  </si>
  <si>
    <t>Consumer aerosols</t>
  </si>
  <si>
    <t>MVAC</t>
  </si>
  <si>
    <t>PU Foam</t>
  </si>
  <si>
    <t>Chillers</t>
  </si>
  <si>
    <t>Refrigerated Appliances</t>
  </si>
  <si>
    <t>Cold Storage</t>
  </si>
  <si>
    <t>Aerosols</t>
  </si>
  <si>
    <t>Foam</t>
  </si>
  <si>
    <t>Other Refrigeration</t>
  </si>
  <si>
    <t>Emissions Profile With and Without Most Likely SNAP Reductions</t>
  </si>
  <si>
    <t>Abatement With Only July 2015 Rule</t>
  </si>
  <si>
    <t>Year</t>
  </si>
  <si>
    <t>Additional Abatement With March 2016 Rule</t>
  </si>
  <si>
    <t>Cost Per Ton</t>
  </si>
  <si>
    <t>SNAP Adjustment for F-gas Substitution?</t>
  </si>
  <si>
    <t>N</t>
  </si>
  <si>
    <t>Y</t>
  </si>
  <si>
    <t>SNAP Adjustment</t>
  </si>
  <si>
    <t>Category</t>
  </si>
  <si>
    <t>F-gas substitution</t>
  </si>
  <si>
    <t>F-gas recovery and recycling</t>
  </si>
  <si>
    <t>F-gas destruction</t>
  </si>
  <si>
    <t>Cost</t>
  </si>
  <si>
    <t>Technologies Used to Calculate Cost</t>
  </si>
  <si>
    <t>Large Retail Food, Medium Retail Food</t>
  </si>
  <si>
    <t>ngps - production methane capture</t>
  </si>
  <si>
    <t>ngps - processing methane capture</t>
  </si>
  <si>
    <t>ngps - T&amp;D methane capture</t>
  </si>
  <si>
    <t>ngps - production methane destruction</t>
  </si>
  <si>
    <t>ngps - processing methane destruction</t>
  </si>
  <si>
    <t>Methane leakage multiplier - production</t>
  </si>
  <si>
    <t>Methane leakage multiplier - processing</t>
  </si>
  <si>
    <t>Methane leakage multiplier - transmission and distribution (T&amp;D)</t>
  </si>
  <si>
    <t>Methane leakage multiplier - T&amp;D</t>
  </si>
  <si>
    <t>ngps - T&amp;D methane destruction</t>
  </si>
  <si>
    <t>All U.S. AERO technologies</t>
  </si>
  <si>
    <t>SNAP Abatement (Substitution) With Only July 2015 Rule</t>
  </si>
  <si>
    <t>Additional SNAP Abatement (Substitution) With March 2016 Rule</t>
  </si>
  <si>
    <t>Additional SNAP Abatement (Substitution) Potential Assigned to Cost Tiers</t>
  </si>
  <si>
    <t>Additional SNAP Abatement (Recovery and Recycling) Potential Assigned to Cost Tiers</t>
  </si>
  <si>
    <t>Recovery and Recycling</t>
  </si>
  <si>
    <t>Assumptions for F-gas Recycling and Recovery Adjustment</t>
  </si>
  <si>
    <t>Average Lifetime for Recovery</t>
  </si>
  <si>
    <t>Average Share of Charge Remaining at Disposal</t>
  </si>
  <si>
    <t>Average Share of Emissions Relative to Initial Charge</t>
  </si>
  <si>
    <t>https://www.regulations.gov/document?D=EPA-HQ-OAR-2014-0198-0239</t>
  </si>
  <si>
    <t>Climate Benefits of the SNAP Program Status Change Rule. July 2015</t>
  </si>
  <si>
    <t>https://www.regulations.gov/document?D=EPA-HQ-OAR-2015-0663-0019</t>
  </si>
  <si>
    <t>Climate Benefits of the SNAP Program Status Change Rule. March 2016</t>
  </si>
  <si>
    <t xml:space="preserve">In the U.S., the Alvarez source is used to apply multipliers for </t>
  </si>
  <si>
    <t>Table 1</t>
  </si>
  <si>
    <t>each segment of oil and gas production.</t>
  </si>
  <si>
    <t>The source document methodology assumed BAU included</t>
  </si>
  <si>
    <t>abatement from the SNAP program, which classified some HFCs</t>
  </si>
  <si>
    <t xml:space="preserve">as unacceptable. However, the program was remanded shortly </t>
  </si>
  <si>
    <t>includes the ability to add in additional F-gas substitution and F-gas</t>
  </si>
  <si>
    <t>and the structure can also be used to add additional F-gas</t>
  </si>
  <si>
    <t xml:space="preserve">abatement potential for other countries. To do this, mark "Y" in </t>
  </si>
  <si>
    <t>the "SNAP Adjustment" column of the Country Selector tab and</t>
  </si>
  <si>
    <t>modify the "SNAP Adjustment" tab accordingly.</t>
  </si>
  <si>
    <t>before the EPA source document was released. This Excel file</t>
  </si>
  <si>
    <t xml:space="preserve">recovery/recycling abatement potential. This is enabled for the US, </t>
  </si>
  <si>
    <t>International Institute for Applied Systems Analysis</t>
  </si>
  <si>
    <t>Global Emissions of Fluorinated Greenhouse Gases 2005-2050 With Abatement Potentials and Costs</t>
  </si>
  <si>
    <t>https://www.atmos-chem-phys.net/17/2795/2017/</t>
  </si>
  <si>
    <t>Policies:</t>
  </si>
  <si>
    <t>Emissions after July 2015 rule</t>
  </si>
  <si>
    <t>Emissions after July 2015 and March 2016 rules</t>
  </si>
  <si>
    <t>Since the EPA data source only includes non-CO2 gases, and the cement industry's process</t>
  </si>
  <si>
    <t>emissions are CO2, we construct our own MAC curves for technical measures that reduce</t>
  </si>
  <si>
    <t>emissions from cement.</t>
  </si>
  <si>
    <t>Currently, the only technical measure included in this curve is cement clinker substitution.</t>
  </si>
  <si>
    <t>This can be expanded in the future by adding data to this MAC curve without altering</t>
  </si>
  <si>
    <t>the EPS model structure.</t>
  </si>
  <si>
    <t>Cement Clinker Substitution</t>
  </si>
  <si>
    <t>Cement clinker substitution price per ton of cement</t>
  </si>
  <si>
    <t>Tons CO2 reduced per ton cement using clinker substitution</t>
  </si>
  <si>
    <t>Cost per ton of CO2 reduced via clinker substitution</t>
  </si>
  <si>
    <t>Quantity</t>
  </si>
  <si>
    <t>United States Environmental Protection Agency</t>
  </si>
  <si>
    <t xml:space="preserve">Available and emerging technologies for reducing greenhouse gas emissions from the Portland cement industry
</t>
  </si>
  <si>
    <t>http://www.epa.gov/nsr/ghgdocs/cement.pdf</t>
  </si>
  <si>
    <t>Page 13, Table 3, Row "Decarbonated Feedstocks"</t>
  </si>
  <si>
    <t>Africa</t>
  </si>
  <si>
    <t>Middle East</t>
  </si>
  <si>
    <t>Europe</t>
  </si>
  <si>
    <t>Eurasia</t>
  </si>
  <si>
    <t>North America</t>
  </si>
  <si>
    <t>World Business Council for Sustainable Development</t>
  </si>
  <si>
    <t>Cement Industry Energy and CO2 Performance: Getting the Numbers Right</t>
  </si>
  <si>
    <t>Page 22, Figure 5.7</t>
  </si>
  <si>
    <t>Cement: Percentage of Clinker in the Start Year</t>
  </si>
  <si>
    <t>Cement: Achievable Percentage of Clinker in End Year</t>
  </si>
  <si>
    <t>International Energy Agency and Cement Sustainability Initiative</t>
  </si>
  <si>
    <t>Technology Roadmap: Low-Carbon Transition in the Cement Industry</t>
  </si>
  <si>
    <t>https://www.iea.org/publications/freepublications/publication/TechnologyRoadmapLowCarbonTransitionintheCementIndustry.pdf</t>
  </si>
  <si>
    <t>p 41, last paragraph</t>
  </si>
  <si>
    <t>Cement: Clinker Substitution Cost and CO2 Reduction</t>
  </si>
  <si>
    <t>http://docs.wbcsd.org/2009/06/CementIndustryEnergyAndCO2Performance.pdf</t>
  </si>
  <si>
    <t>Region</t>
  </si>
  <si>
    <t>BAU Clinker Perc</t>
  </si>
  <si>
    <t>Africa &amp; Middle East</t>
  </si>
  <si>
    <t>China and India</t>
  </si>
  <si>
    <t>CIS</t>
  </si>
  <si>
    <t>Japan, Australia, New Zealand</t>
  </si>
  <si>
    <t>Latin America</t>
  </si>
  <si>
    <t>WBCSD Cement Report Region</t>
  </si>
  <si>
    <t>Americas</t>
  </si>
  <si>
    <t>Other Asia Pacific</t>
  </si>
  <si>
    <t>Central Africa &amp; Middle Eastn Republic</t>
  </si>
  <si>
    <t>South Africa &amp; Middle East</t>
  </si>
  <si>
    <t>Asia (excl. China, India, CIS, and Japan)</t>
  </si>
  <si>
    <t>Selected country cement report region</t>
  </si>
  <si>
    <t>Selected country BAU clinker perc</t>
  </si>
  <si>
    <t>Achievable clinker perc (from IEA/CSI report)</t>
  </si>
  <si>
    <t>Selected country achievable clinker reduction perc</t>
  </si>
  <si>
    <t>ABW</t>
  </si>
  <si>
    <t>AIA</t>
  </si>
  <si>
    <t>ANNEXI</t>
  </si>
  <si>
    <t>ANT</t>
  </si>
  <si>
    <t>AOSIS</t>
  </si>
  <si>
    <t>BASIC</t>
  </si>
  <si>
    <t>COK</t>
  </si>
  <si>
    <t>EARTH</t>
  </si>
  <si>
    <t>EU28</t>
  </si>
  <si>
    <t>HKG</t>
  </si>
  <si>
    <t>LDC</t>
  </si>
  <si>
    <t>MAC</t>
  </si>
  <si>
    <t>MNE</t>
  </si>
  <si>
    <t>NIU</t>
  </si>
  <si>
    <t>NONANNEXI</t>
  </si>
  <si>
    <t>ROU</t>
  </si>
  <si>
    <t>SHN</t>
  </si>
  <si>
    <t>SRB</t>
  </si>
  <si>
    <t>TCA</t>
  </si>
  <si>
    <t>TKL</t>
  </si>
  <si>
    <t>TLS</t>
  </si>
  <si>
    <t>TWN</t>
  </si>
  <si>
    <t>UMBRELLA</t>
  </si>
  <si>
    <t>VGB</t>
  </si>
  <si>
    <t>Unit: Gg CO2</t>
  </si>
  <si>
    <t>ISO 3166 Code</t>
  </si>
  <si>
    <t>Mapped Country</t>
  </si>
  <si>
    <t>Cement: 2016 Process CO2 Emissions</t>
  </si>
  <si>
    <t>See indst/BPEiC</t>
  </si>
  <si>
    <t>Cement: Process CO2 Growth</t>
  </si>
  <si>
    <t>Cement &amp; Carbonates Process CO2 Emissions by Country from PRIMAP-hist</t>
  </si>
  <si>
    <t>Cement</t>
  </si>
  <si>
    <t>ETC Region</t>
  </si>
  <si>
    <t>Selected Country's ETC Region</t>
  </si>
  <si>
    <t>Selected Region's Production Values</t>
  </si>
  <si>
    <t>BAU Production Data from ETC (Mt cement / yr)</t>
  </si>
  <si>
    <t>Selected Country's BAU Process CO2 from Cement (Gg CO2)</t>
  </si>
  <si>
    <t>Interpolated:</t>
  </si>
  <si>
    <t>Abatement Potential (Gg CO2)</t>
  </si>
  <si>
    <t>Units</t>
  </si>
  <si>
    <t>EPA MAC curve data are in units of Mt CO2e.</t>
  </si>
  <si>
    <t>We convert to grams CO2e with the following conversion factor:</t>
  </si>
  <si>
    <t>g / Mt CO2e</t>
  </si>
  <si>
    <t>Unit: g CO2e</t>
  </si>
  <si>
    <t>Converted to grams</t>
  </si>
  <si>
    <t>cement measures</t>
  </si>
  <si>
    <t>[Only affects F-gases, so assigned to chemicals industry.] A minor retrofit involves the installation/upgrade of process computer control systems. Minor retrofits can be performed at any facility type other than the state-of-the-art PFPB facilities.</t>
  </si>
  <si>
    <t>[Only affects F-gases, so assigned to chemicals industry.] A major retrofit involves both the installation/upgrade of process computer control systems and the installation of alumina point-feed systems</t>
  </si>
  <si>
    <t>[Only affects F-gases, so assigned to chemicals industry.] This option involves improving the procedures and techniques for handling SF6 , especially when maintenance is being performed on gas-insulated circuit breakers. Handling-related leaks can occur when (1) inappropriate fittings are used to connect transfer hoses to cylinders or equipment, (2) SF6 is not cleared from transfer hoses before the hoses are disconnected from cylinders/equipment, (3) gas cylinders are not monitored/maintained because they have been misplaced or stored improperly, and (4) a technician accidently vents SF6</t>
  </si>
  <si>
    <t>[Only affects F-gases, so assigned to chemicals industry.] A handheld detector is a simple, low-cost device that may be used as an alternative to the thermal imaging camera that can be cost prohibitive in developing countries. The detector is used by tracing the entire substation in a continuous path. If a leak is identified, it is verified by blowing shop air into the area of suspected leak and repeating the check of the area using the detector (IonScience, n.d.). This must be done while equipment is in service and cannot be used for decommissioned parts (Wolf, 2017).</t>
  </si>
  <si>
    <t>[Only affects F-gases, so assigned to chemicals industry.] Equipment replacement is an option by which chronic leaking equipment is identified and replaced with new and less leak prone equipment</t>
  </si>
  <si>
    <t>[Only affects F-gases, so assigned to chemicals industry.]</t>
  </si>
  <si>
    <t>PERAC Marginal Cost Definitions</t>
  </si>
  <si>
    <t>PriceBin1</t>
  </si>
  <si>
    <t>PriceBin2</t>
  </si>
  <si>
    <t>PriceBin3</t>
  </si>
  <si>
    <t>PriceBin4</t>
  </si>
  <si>
    <t>PriceBin5</t>
  </si>
  <si>
    <t>PriceBin6</t>
  </si>
  <si>
    <t>PriceBin7</t>
  </si>
  <si>
    <t>PriceBin8</t>
  </si>
  <si>
    <t>PriceBin9</t>
  </si>
  <si>
    <t>PriceBin10</t>
  </si>
  <si>
    <t>PriceBin11</t>
  </si>
  <si>
    <t>PriceBin12</t>
  </si>
  <si>
    <t>PriceBin13</t>
  </si>
  <si>
    <t>PriceBin14</t>
  </si>
  <si>
    <t>PriceBin15</t>
  </si>
  <si>
    <t>PriceBin16</t>
  </si>
  <si>
    <t>PriceBin17</t>
  </si>
  <si>
    <t>PriceBin18</t>
  </si>
  <si>
    <t>PriceBin19</t>
  </si>
  <si>
    <t>PriceBin20</t>
  </si>
  <si>
    <t>PriceBin21</t>
  </si>
  <si>
    <t>PriceBin22</t>
  </si>
  <si>
    <t>PriceBin23</t>
  </si>
  <si>
    <t>PriceBin24</t>
  </si>
  <si>
    <t>PriceBin25</t>
  </si>
  <si>
    <t>PriceBin26</t>
  </si>
  <si>
    <t>PriceBin27</t>
  </si>
  <si>
    <t>PriceBin28</t>
  </si>
  <si>
    <t>PriceBin29</t>
  </si>
  <si>
    <t>PriceBin30</t>
  </si>
  <si>
    <t>PriceBin31</t>
  </si>
  <si>
    <t>PriceBin32</t>
  </si>
  <si>
    <t>PriceBin33</t>
  </si>
  <si>
    <t>PriceBin34</t>
  </si>
  <si>
    <t>PriceBin35</t>
  </si>
  <si>
    <t>PriceBin36</t>
  </si>
  <si>
    <t>PriceBin37</t>
  </si>
  <si>
    <t>PriceBin38</t>
  </si>
  <si>
    <t>PriceBin39</t>
  </si>
  <si>
    <t>PriceBin40</t>
  </si>
  <si>
    <t>PriceBin41</t>
  </si>
  <si>
    <t>PriceBin42</t>
  </si>
  <si>
    <t>PriceBin43</t>
  </si>
  <si>
    <t>PriceBin44</t>
  </si>
  <si>
    <t>PriceBin45</t>
  </si>
  <si>
    <t>PriceBin46</t>
  </si>
  <si>
    <t>PriceBin47</t>
  </si>
  <si>
    <t>PriceBin48</t>
  </si>
  <si>
    <t>PriceBin49</t>
  </si>
  <si>
    <t>PriceBin50</t>
  </si>
  <si>
    <t>PriceBin51</t>
  </si>
  <si>
    <t>PriceBin52</t>
  </si>
  <si>
    <t>PriceBin53</t>
  </si>
  <si>
    <t>PriceBin54</t>
  </si>
  <si>
    <t>PriceBin55</t>
  </si>
  <si>
    <t>PriceBin56</t>
  </si>
  <si>
    <t>PriceBin57</t>
  </si>
  <si>
    <t>PriceBin58</t>
  </si>
  <si>
    <t>PriceBin59</t>
  </si>
  <si>
    <t>PriceBin60</t>
  </si>
  <si>
    <t>PriceBin61</t>
  </si>
  <si>
    <t>PriceBin62</t>
  </si>
  <si>
    <t>PriceBin63</t>
  </si>
  <si>
    <t>PriceBin64</t>
  </si>
  <si>
    <t>PriceBin65</t>
  </si>
  <si>
    <t>PriceBin66</t>
  </si>
  <si>
    <t>PriceBin67</t>
  </si>
  <si>
    <t>PriceBin68</t>
  </si>
  <si>
    <t>PriceBin69</t>
  </si>
  <si>
    <t>PriceBin70</t>
  </si>
  <si>
    <t>PriceBin71</t>
  </si>
  <si>
    <t>PriceBin72</t>
  </si>
  <si>
    <t>$/ton abated</t>
  </si>
  <si>
    <t>q Adjusted for GWP</t>
  </si>
  <si>
    <t>Global Warming Potential Adjustment</t>
  </si>
  <si>
    <t>The EPA report uses Global Warming Potentials from AR4, but the U.S. EPS uses AR5.</t>
  </si>
  <si>
    <t>Some sectors have the potential to abate both CH4 and N2O, but the breakdown is not</t>
  </si>
  <si>
    <t xml:space="preserve">specified. Therefore, we have not attempted to adjust these sectors. We also do not </t>
  </si>
  <si>
    <t>attempt to adjust Global Warming Potentials for f-gases, as these are simply reported</t>
  </si>
  <si>
    <t>in CO2e in the EPS.</t>
  </si>
  <si>
    <t>CH4</t>
  </si>
  <si>
    <t>N2O</t>
  </si>
  <si>
    <t>factors.</t>
  </si>
  <si>
    <t>F-gas Adjustments</t>
  </si>
  <si>
    <t xml:space="preserve">Where sector abatement potential is entirely CH4 or N2O, we adjust with the following </t>
  </si>
  <si>
    <t>NGPS methane capture</t>
  </si>
  <si>
    <t>NGPS methane destruction</t>
  </si>
  <si>
    <t>f-gas substitution</t>
  </si>
  <si>
    <t>f-gas destruction</t>
  </si>
  <si>
    <t>f-gas recovery</t>
  </si>
  <si>
    <t>f-gas inspect maint retrofit</t>
  </si>
  <si>
    <t>coal mining methane capture</t>
  </si>
  <si>
    <t>waste methane capture</t>
  </si>
  <si>
    <t>waste methane destruction</t>
  </si>
  <si>
    <t>crops and rice</t>
  </si>
  <si>
    <t>livestock</t>
  </si>
  <si>
    <t>This tab is not needed for the calculation of this variable.  It merely totals some values that may assist in checking the data.</t>
  </si>
  <si>
    <t>cement</t>
  </si>
  <si>
    <t>coal mining methane dstr</t>
  </si>
  <si>
    <t>Cement non-country multiplier</t>
  </si>
  <si>
    <t>Abatement potential after multiplier</t>
  </si>
  <si>
    <t>Gas</t>
  </si>
  <si>
    <t>cement and other carbonates</t>
  </si>
  <si>
    <t>CO2</t>
  </si>
  <si>
    <t>natural gas and petroleum systems</t>
  </si>
  <si>
    <t>iron and steel</t>
  </si>
  <si>
    <t>chemicals</t>
  </si>
  <si>
    <t>F-gases</t>
  </si>
  <si>
    <t>waste management</t>
  </si>
  <si>
    <t>agriculture</t>
  </si>
  <si>
    <t>other industries</t>
  </si>
  <si>
    <t>F-gas inspection maintenance retrofitting</t>
  </si>
  <si>
    <t>See indst/BPEiC for an explanation of why process emissions levers are not used in the Hong Kong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</si>
</sst>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0.0000"/>
    <numFmt numFmtId="165" formatCode="&quot;$&quot;#,##0.00"/>
    <numFmt numFmtId="166" formatCode="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4"/>
      <color theme="1"/>
      <name val="Calibri"/>
      <family val="2"/>
      <scheme val="minor"/>
    </font>
    <font>
      <i/>
      <sz val="11"/>
      <color theme="1"/>
      <name val="Calibri"/>
      <family val="2"/>
      <scheme val="minor"/>
    </font>
    <font>
      <b/>
      <i/>
      <sz val="11"/>
      <color theme="1"/>
      <name val="Calibri"/>
      <family val="2"/>
      <scheme val="minor"/>
    </font>
    <font>
      <sz val="9"/>
      <color indexed="8"/>
      <name val="Calibri"/>
      <family val="2"/>
    </font>
    <font>
      <b/>
      <sz val="9"/>
      <color indexed="8"/>
      <name val="Calibri"/>
      <family val="2"/>
    </font>
    <font>
      <b/>
      <sz val="12"/>
      <color indexed="30"/>
      <name val="Calibri"/>
      <family val="2"/>
    </font>
    <font>
      <sz val="12"/>
      <color theme="1"/>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7"/>
        <bgColor indexed="64"/>
      </patternFill>
    </fill>
    <fill>
      <patternFill patternType="solid">
        <fgColor theme="5"/>
        <bgColor indexed="64"/>
      </patternFill>
    </fill>
    <fill>
      <patternFill patternType="solid">
        <fgColor theme="8" tint="0.39997558519241921"/>
        <bgColor indexed="64"/>
      </patternFill>
    </fill>
    <fill>
      <patternFill patternType="solid">
        <fgColor theme="2" tint="-9.9978637043366805E-2"/>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style="medium">
        <color indexed="64"/>
      </top>
      <bottom/>
      <diagonal/>
    </border>
    <border>
      <left/>
      <right/>
      <top/>
      <bottom style="medium">
        <color indexed="64"/>
      </bottom>
      <diagonal/>
    </border>
    <border>
      <left/>
      <right style="thick">
        <color indexed="64"/>
      </right>
      <top/>
      <bottom/>
      <diagonal/>
    </border>
  </borders>
  <cellStyleXfs count="5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22" fillId="0" borderId="0"/>
    <xf numFmtId="0" fontId="22" fillId="0" borderId="0" applyNumberFormat="0" applyFill="0" applyBorder="0" applyAlignment="0" applyProtection="0"/>
    <xf numFmtId="0" fontId="23" fillId="0" borderId="17" applyNumberFormat="0" applyProtection="0">
      <alignment wrapText="1"/>
    </xf>
    <xf numFmtId="0" fontId="24" fillId="0" borderId="0" applyNumberFormat="0" applyProtection="0">
      <alignment horizontal="left"/>
    </xf>
    <xf numFmtId="0" fontId="23" fillId="0" borderId="18" applyNumberFormat="0" applyProtection="0">
      <alignment wrapText="1"/>
    </xf>
    <xf numFmtId="0" fontId="22" fillId="0" borderId="19" applyNumberFormat="0" applyFont="0" applyProtection="0">
      <alignment wrapText="1"/>
    </xf>
    <xf numFmtId="0" fontId="22" fillId="0" borderId="20" applyNumberFormat="0" applyProtection="0">
      <alignment wrapText="1"/>
    </xf>
    <xf numFmtId="0" fontId="25" fillId="0" borderId="0"/>
  </cellStyleXfs>
  <cellXfs count="88">
    <xf numFmtId="0" fontId="0" fillId="0" borderId="0" xfId="0"/>
    <xf numFmtId="11" fontId="0" fillId="0" borderId="0" xfId="0" applyNumberFormat="1"/>
    <xf numFmtId="0" fontId="16" fillId="0" borderId="0" xfId="0" applyFont="1"/>
    <xf numFmtId="0" fontId="16" fillId="34" borderId="0" xfId="0" applyFont="1" applyFill="1"/>
    <xf numFmtId="0" fontId="0" fillId="35" borderId="0" xfId="0" applyFill="1"/>
    <xf numFmtId="0" fontId="0" fillId="35" borderId="10" xfId="0" applyFill="1" applyBorder="1"/>
    <xf numFmtId="0" fontId="16" fillId="37" borderId="0" xfId="0" applyFont="1" applyFill="1"/>
    <xf numFmtId="0" fontId="16" fillId="36" borderId="0" xfId="0" applyFont="1" applyFill="1"/>
    <xf numFmtId="0" fontId="18" fillId="0" borderId="0" xfId="42"/>
    <xf numFmtId="0" fontId="0" fillId="34" borderId="0" xfId="0" applyFill="1"/>
    <xf numFmtId="0" fontId="16" fillId="0" borderId="0" xfId="0" applyFont="1" applyAlignment="1">
      <alignment horizontal="center"/>
    </xf>
    <xf numFmtId="0" fontId="0" fillId="0" borderId="0" xfId="0" quotePrefix="1" applyAlignment="1">
      <alignment horizontal="center"/>
    </xf>
    <xf numFmtId="0" fontId="0" fillId="0" borderId="0" xfId="0" applyAlignment="1">
      <alignment horizontal="center"/>
    </xf>
    <xf numFmtId="0" fontId="16" fillId="0" borderId="0" xfId="0" applyFont="1" applyAlignment="1">
      <alignment horizontal="right"/>
    </xf>
    <xf numFmtId="0" fontId="16" fillId="36" borderId="0" xfId="0" applyFont="1" applyFill="1" applyAlignment="1">
      <alignment horizontal="left"/>
    </xf>
    <xf numFmtId="0" fontId="0" fillId="38" borderId="0" xfId="0" applyFill="1" applyAlignment="1">
      <alignment horizontal="center"/>
    </xf>
    <xf numFmtId="0" fontId="0" fillId="38" borderId="0" xfId="0" quotePrefix="1" applyFill="1" applyAlignment="1">
      <alignment horizontal="center"/>
    </xf>
    <xf numFmtId="0" fontId="0" fillId="39" borderId="0" xfId="0" applyFill="1" applyAlignment="1">
      <alignment horizontal="center"/>
    </xf>
    <xf numFmtId="0" fontId="0" fillId="39" borderId="0" xfId="0" quotePrefix="1" applyFill="1" applyAlignment="1">
      <alignment horizontal="center"/>
    </xf>
    <xf numFmtId="0" fontId="0" fillId="37" borderId="0" xfId="0" applyFill="1" applyAlignment="1">
      <alignment horizontal="center"/>
    </xf>
    <xf numFmtId="0" fontId="0" fillId="37" borderId="0" xfId="0" quotePrefix="1" applyFill="1" applyAlignment="1">
      <alignment horizontal="center"/>
    </xf>
    <xf numFmtId="0" fontId="0" fillId="0" borderId="0" xfId="0" applyAlignment="1">
      <alignment wrapText="1"/>
    </xf>
    <xf numFmtId="0" fontId="16" fillId="35" borderId="0" xfId="0" applyFont="1" applyFill="1"/>
    <xf numFmtId="0" fontId="0" fillId="0" borderId="0" xfId="0" applyFill="1"/>
    <xf numFmtId="0" fontId="16" fillId="34" borderId="11" xfId="0" applyFont="1" applyFill="1" applyBorder="1"/>
    <xf numFmtId="0" fontId="0" fillId="34" borderId="12" xfId="0" applyFill="1" applyBorder="1"/>
    <xf numFmtId="0" fontId="16" fillId="0" borderId="13" xfId="0" applyFont="1" applyBorder="1"/>
    <xf numFmtId="0" fontId="0" fillId="0" borderId="13" xfId="0" applyBorder="1"/>
    <xf numFmtId="0" fontId="0" fillId="0" borderId="14" xfId="0" applyBorder="1"/>
    <xf numFmtId="0" fontId="0" fillId="0" borderId="15" xfId="0" applyBorder="1"/>
    <xf numFmtId="0" fontId="0" fillId="0" borderId="16" xfId="0" applyBorder="1"/>
    <xf numFmtId="0" fontId="0" fillId="33" borderId="0" xfId="0" applyFill="1" applyBorder="1"/>
    <xf numFmtId="0" fontId="19" fillId="41" borderId="0" xfId="0" applyFont="1" applyFill="1"/>
    <xf numFmtId="0" fontId="0" fillId="41" borderId="0" xfId="0" applyFill="1"/>
    <xf numFmtId="0" fontId="16" fillId="40" borderId="0" xfId="0" applyFont="1" applyFill="1"/>
    <xf numFmtId="0" fontId="0" fillId="40" borderId="0" xfId="0" applyFill="1"/>
    <xf numFmtId="0" fontId="0" fillId="0" borderId="0" xfId="0" applyAlignment="1">
      <alignment horizontal="left"/>
    </xf>
    <xf numFmtId="0" fontId="0" fillId="35" borderId="0" xfId="0" applyFill="1" applyBorder="1"/>
    <xf numFmtId="0" fontId="0" fillId="0" borderId="0" xfId="0" applyFont="1"/>
    <xf numFmtId="0" fontId="16" fillId="0" borderId="0" xfId="0" applyFont="1" applyFill="1"/>
    <xf numFmtId="0" fontId="0" fillId="0" borderId="0" xfId="0" applyFont="1" applyFill="1"/>
    <xf numFmtId="164" fontId="0" fillId="0" borderId="0" xfId="0" applyNumberFormat="1"/>
    <xf numFmtId="0" fontId="16" fillId="34" borderId="0" xfId="0" applyFont="1" applyFill="1" applyAlignment="1">
      <alignment horizontal="right" wrapText="1"/>
    </xf>
    <xf numFmtId="0" fontId="0" fillId="0" borderId="0" xfId="0" applyAlignment="1">
      <alignment horizontal="right"/>
    </xf>
    <xf numFmtId="164" fontId="20" fillId="0" borderId="0" xfId="0" applyNumberFormat="1" applyFont="1"/>
    <xf numFmtId="164" fontId="0" fillId="0" borderId="0" xfId="0" applyNumberFormat="1" applyFill="1"/>
    <xf numFmtId="1" fontId="0" fillId="0" borderId="0" xfId="0" applyNumberFormat="1"/>
    <xf numFmtId="0" fontId="0" fillId="0" borderId="0" xfId="0" applyFill="1" applyBorder="1"/>
    <xf numFmtId="164" fontId="0" fillId="0" borderId="0" xfId="0" applyNumberFormat="1" applyFill="1" applyBorder="1"/>
    <xf numFmtId="0" fontId="0" fillId="0" borderId="0" xfId="0" applyFont="1" applyAlignment="1">
      <alignment wrapText="1"/>
    </xf>
    <xf numFmtId="0" fontId="16" fillId="0" borderId="0" xfId="0" applyFont="1" applyFill="1" applyAlignment="1">
      <alignment wrapText="1"/>
    </xf>
    <xf numFmtId="0" fontId="0" fillId="0" borderId="0" xfId="0" applyFill="1" applyAlignment="1">
      <alignment horizontal="left"/>
    </xf>
    <xf numFmtId="164" fontId="21" fillId="0" borderId="0" xfId="0" applyNumberFormat="1" applyFont="1" applyFill="1"/>
    <xf numFmtId="0" fontId="0" fillId="0" borderId="0" xfId="0" applyFill="1" applyAlignment="1">
      <alignment wrapText="1"/>
    </xf>
    <xf numFmtId="0" fontId="0" fillId="0" borderId="0" xfId="0" applyBorder="1"/>
    <xf numFmtId="0" fontId="0" fillId="0" borderId="0" xfId="0" applyBorder="1" applyAlignment="1">
      <alignment horizontal="left"/>
    </xf>
    <xf numFmtId="0" fontId="0" fillId="0" borderId="0" xfId="0" applyBorder="1" applyAlignment="1"/>
    <xf numFmtId="0" fontId="18" fillId="0" borderId="0" xfId="45" applyBorder="1"/>
    <xf numFmtId="0" fontId="0" fillId="0" borderId="0" xfId="0" applyFill="1" applyBorder="1" applyAlignment="1"/>
    <xf numFmtId="9" fontId="0" fillId="0" borderId="0" xfId="0" applyNumberFormat="1"/>
    <xf numFmtId="165" fontId="0" fillId="36" borderId="0" xfId="43" applyNumberFormat="1" applyFont="1" applyFill="1"/>
    <xf numFmtId="0" fontId="16" fillId="34" borderId="0" xfId="0" applyFont="1" applyFill="1" applyBorder="1"/>
    <xf numFmtId="0" fontId="16" fillId="41" borderId="0" xfId="0" applyFont="1" applyFill="1"/>
    <xf numFmtId="9" fontId="0" fillId="0" borderId="0" xfId="44" applyFont="1"/>
    <xf numFmtId="166" fontId="0" fillId="0" borderId="0" xfId="0" applyNumberFormat="1"/>
    <xf numFmtId="0" fontId="20" fillId="0" borderId="0" xfId="0" applyFont="1"/>
    <xf numFmtId="0" fontId="16" fillId="34" borderId="0" xfId="0" applyFont="1" applyFill="1" applyAlignment="1">
      <alignment horizontal="right"/>
    </xf>
    <xf numFmtId="0" fontId="0" fillId="33" borderId="0" xfId="0" applyNumberFormat="1" applyFill="1" applyBorder="1"/>
    <xf numFmtId="0" fontId="0" fillId="35" borderId="0" xfId="0" applyNumberFormat="1" applyFill="1" applyBorder="1"/>
    <xf numFmtId="0" fontId="20" fillId="0" borderId="0" xfId="0" applyNumberFormat="1" applyFont="1"/>
    <xf numFmtId="0" fontId="16" fillId="0" borderId="0" xfId="0" applyNumberFormat="1" applyFont="1"/>
    <xf numFmtId="0" fontId="0" fillId="0" borderId="0" xfId="0" applyNumberFormat="1"/>
    <xf numFmtId="0" fontId="0" fillId="36" borderId="0" xfId="0" applyFill="1"/>
    <xf numFmtId="0" fontId="0" fillId="36" borderId="0" xfId="0" applyFill="1" applyAlignment="1">
      <alignment horizontal="right"/>
    </xf>
    <xf numFmtId="0" fontId="16" fillId="0" borderId="0" xfId="0" applyFont="1" applyBorder="1"/>
    <xf numFmtId="0" fontId="0" fillId="34" borderId="21" xfId="0" applyFill="1" applyBorder="1"/>
    <xf numFmtId="0" fontId="16" fillId="0" borderId="14" xfId="0" applyFont="1" applyBorder="1"/>
    <xf numFmtId="0" fontId="0" fillId="0" borderId="22" xfId="0" applyBorder="1"/>
    <xf numFmtId="0" fontId="0" fillId="0" borderId="23" xfId="0" applyBorder="1"/>
    <xf numFmtId="0" fontId="16" fillId="0" borderId="22" xfId="0" applyFont="1" applyBorder="1"/>
    <xf numFmtId="0" fontId="16" fillId="0" borderId="22" xfId="0" applyFont="1" applyBorder="1" applyAlignment="1">
      <alignment horizontal="right"/>
    </xf>
    <xf numFmtId="0" fontId="0" fillId="0" borderId="21" xfId="53" applyFont="1" applyBorder="1" applyAlignment="1">
      <alignment horizontal="left" wrapText="1"/>
    </xf>
    <xf numFmtId="0" fontId="0" fillId="0" borderId="0" xfId="53" applyFont="1" applyAlignment="1">
      <alignment horizontal="left" wrapText="1"/>
    </xf>
    <xf numFmtId="0" fontId="0" fillId="0" borderId="22" xfId="53" applyFont="1" applyBorder="1" applyAlignment="1">
      <alignment horizontal="left" wrapText="1"/>
    </xf>
    <xf numFmtId="0" fontId="0" fillId="0" borderId="0" xfId="0" applyAlignment="1">
      <alignment horizontal="left" wrapText="1"/>
    </xf>
    <xf numFmtId="0" fontId="0" fillId="0" borderId="22" xfId="0" applyBorder="1" applyAlignment="1">
      <alignment horizontal="left" wrapText="1"/>
    </xf>
    <xf numFmtId="0" fontId="0" fillId="40" borderId="22" xfId="53" applyFont="1" applyFill="1" applyBorder="1" applyAlignment="1">
      <alignment horizontal="left" wrapText="1"/>
    </xf>
    <xf numFmtId="0" fontId="0" fillId="42" borderId="21" xfId="0" applyFill="1" applyBorder="1"/>
  </cellXfs>
  <cellStyles count="5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51"/>
    <cellStyle name="Calculation" xfId="11" builtinId="22" customBuiltin="1"/>
    <cellStyle name="Check Cell" xfId="13" builtinId="23" customBuiltin="1"/>
    <cellStyle name="Currency" xfId="43" builtinId="4"/>
    <cellStyle name="Explanatory Text" xfId="16" builtinId="53" customBuiltin="1"/>
    <cellStyle name="Font: Calibri, 9pt regular" xfId="47"/>
    <cellStyle name="Footnotes: top row" xfId="52"/>
    <cellStyle name="Good" xfId="6" builtinId="26" customBuiltin="1"/>
    <cellStyle name="Header: bottom row" xfId="48"/>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Hyperlink 2" xfId="45"/>
    <cellStyle name="Input" xfId="9" builtinId="20" customBuiltin="1"/>
    <cellStyle name="Linked Cell" xfId="12" builtinId="24" customBuiltin="1"/>
    <cellStyle name="Neutral" xfId="8" builtinId="28" customBuiltin="1"/>
    <cellStyle name="Normal" xfId="0" builtinId="0"/>
    <cellStyle name="Normal 2" xfId="46"/>
    <cellStyle name="Normal 3" xfId="53"/>
    <cellStyle name="Note" xfId="15" builtinId="10" customBuiltin="1"/>
    <cellStyle name="Output" xfId="10" builtinId="21" customBuiltin="1"/>
    <cellStyle name="Parent row" xfId="50"/>
    <cellStyle name="Percent" xfId="44" builtinId="5"/>
    <cellStyle name="Table title" xfId="49"/>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eetMetadata" Target="metadata.xml"/><Relationship Id="rId30"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Process Emissions Abatable by Policy</a:t>
            </a:r>
          </a:p>
        </c:rich>
      </c:tx>
      <c:overlay val="0"/>
    </c:title>
    <c:autoTitleDeleted val="0"/>
    <c:plotArea>
      <c:layout/>
      <c:scatterChart>
        <c:scatterStyle val="lineMarker"/>
        <c:varyColors val="0"/>
        <c:ser>
          <c:idx val="0"/>
          <c:order val="0"/>
          <c:tx>
            <c:strRef>
              <c:f>'Data Check'!$A$4</c:f>
              <c:strCache>
                <c:ptCount val="1"/>
                <c:pt idx="0">
                  <c:v>cement</c:v>
                </c:pt>
              </c:strCache>
            </c:strRef>
          </c:tx>
          <c:marker>
            <c:symbol val="none"/>
          </c:marker>
          <c:xVal>
            <c:numRef>
              <c:f>'Data Check'!$B$3:$AK$3</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'Data Check'!$B$4:$AK$4</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yVal>
          <c:smooth val="0"/>
          <c:extLst>
            <c:ext xmlns:c16="http://schemas.microsoft.com/office/drawing/2014/chart" uri="{C3380CC4-5D6E-409C-BE32-E72D297353CC}">
              <c16:uniqueId val="{00000000-4DE8-4B82-8F8A-8EC75FC16983}"/>
            </c:ext>
          </c:extLst>
        </c:ser>
        <c:ser>
          <c:idx val="1"/>
          <c:order val="1"/>
          <c:tx>
            <c:strRef>
              <c:f>'Data Check'!$A$5</c:f>
              <c:strCache>
                <c:ptCount val="1"/>
                <c:pt idx="0">
                  <c:v>NGPS methane capture</c:v>
                </c:pt>
              </c:strCache>
            </c:strRef>
          </c:tx>
          <c:marker>
            <c:symbol val="none"/>
          </c:marker>
          <c:xVal>
            <c:numRef>
              <c:f>'Data Check'!$B$3:$AK$3</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'Data Check'!$B$5:$AK$5</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yVal>
          <c:smooth val="0"/>
          <c:extLst>
            <c:ext xmlns:c16="http://schemas.microsoft.com/office/drawing/2014/chart" uri="{C3380CC4-5D6E-409C-BE32-E72D297353CC}">
              <c16:uniqueId val="{00000001-4DE8-4B82-8F8A-8EC75FC16983}"/>
            </c:ext>
          </c:extLst>
        </c:ser>
        <c:ser>
          <c:idx val="2"/>
          <c:order val="2"/>
          <c:tx>
            <c:strRef>
              <c:f>'Data Check'!$A$6</c:f>
              <c:strCache>
                <c:ptCount val="1"/>
                <c:pt idx="0">
                  <c:v>NGPS methane destruction</c:v>
                </c:pt>
              </c:strCache>
            </c:strRef>
          </c:tx>
          <c:marker>
            <c:symbol val="none"/>
          </c:marker>
          <c:xVal>
            <c:numRef>
              <c:f>'Data Check'!$B$3:$AK$3</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'Data Check'!$B$6:$AK$6</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yVal>
          <c:smooth val="0"/>
          <c:extLst>
            <c:ext xmlns:c16="http://schemas.microsoft.com/office/drawing/2014/chart" uri="{C3380CC4-5D6E-409C-BE32-E72D297353CC}">
              <c16:uniqueId val="{00000002-4DE8-4B82-8F8A-8EC75FC16983}"/>
            </c:ext>
          </c:extLst>
        </c:ser>
        <c:ser>
          <c:idx val="3"/>
          <c:order val="3"/>
          <c:tx>
            <c:strRef>
              <c:f>'Data Check'!$A$7</c:f>
              <c:strCache>
                <c:ptCount val="1"/>
                <c:pt idx="0">
                  <c:v>f-gas substitution</c:v>
                </c:pt>
              </c:strCache>
            </c:strRef>
          </c:tx>
          <c:marker>
            <c:symbol val="none"/>
          </c:marker>
          <c:xVal>
            <c:numRef>
              <c:f>'Data Check'!$B$3:$AK$3</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'Data Check'!$B$7:$AK$7</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yVal>
          <c:smooth val="0"/>
          <c:extLst>
            <c:ext xmlns:c16="http://schemas.microsoft.com/office/drawing/2014/chart" uri="{C3380CC4-5D6E-409C-BE32-E72D297353CC}">
              <c16:uniqueId val="{00000003-4DE8-4B82-8F8A-8EC75FC16983}"/>
            </c:ext>
          </c:extLst>
        </c:ser>
        <c:ser>
          <c:idx val="4"/>
          <c:order val="4"/>
          <c:tx>
            <c:strRef>
              <c:f>'Data Check'!$A$8</c:f>
              <c:strCache>
                <c:ptCount val="1"/>
                <c:pt idx="0">
                  <c:v>f-gas destruction</c:v>
                </c:pt>
              </c:strCache>
            </c:strRef>
          </c:tx>
          <c:marker>
            <c:symbol val="none"/>
          </c:marker>
          <c:xVal>
            <c:numRef>
              <c:f>'Data Check'!$B$3:$AK$3</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'Data Check'!$B$8:$AK$8</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yVal>
          <c:smooth val="0"/>
          <c:extLst>
            <c:ext xmlns:c16="http://schemas.microsoft.com/office/drawing/2014/chart" uri="{C3380CC4-5D6E-409C-BE32-E72D297353CC}">
              <c16:uniqueId val="{00000004-4DE8-4B82-8F8A-8EC75FC16983}"/>
            </c:ext>
          </c:extLst>
        </c:ser>
        <c:ser>
          <c:idx val="5"/>
          <c:order val="5"/>
          <c:tx>
            <c:strRef>
              <c:f>'Data Check'!$A$9</c:f>
              <c:strCache>
                <c:ptCount val="1"/>
                <c:pt idx="0">
                  <c:v>f-gas recovery</c:v>
                </c:pt>
              </c:strCache>
            </c:strRef>
          </c:tx>
          <c:marker>
            <c:symbol val="none"/>
          </c:marker>
          <c:xVal>
            <c:numRef>
              <c:f>'Data Check'!$B$3:$AK$3</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'Data Check'!$B$9:$AK$9</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yVal>
          <c:smooth val="0"/>
          <c:extLst>
            <c:ext xmlns:c16="http://schemas.microsoft.com/office/drawing/2014/chart" uri="{C3380CC4-5D6E-409C-BE32-E72D297353CC}">
              <c16:uniqueId val="{00000005-4DE8-4B82-8F8A-8EC75FC16983}"/>
            </c:ext>
          </c:extLst>
        </c:ser>
        <c:ser>
          <c:idx val="6"/>
          <c:order val="6"/>
          <c:tx>
            <c:strRef>
              <c:f>'Data Check'!$A$10</c:f>
              <c:strCache>
                <c:ptCount val="1"/>
                <c:pt idx="0">
                  <c:v>f-gas inspect maint retrofit</c:v>
                </c:pt>
              </c:strCache>
            </c:strRef>
          </c:tx>
          <c:marker>
            <c:symbol val="none"/>
          </c:marker>
          <c:xVal>
            <c:numRef>
              <c:f>'Data Check'!$B$3:$AK$3</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'Data Check'!$B$10:$AK$10</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yVal>
          <c:smooth val="0"/>
          <c:extLst>
            <c:ext xmlns:c16="http://schemas.microsoft.com/office/drawing/2014/chart" uri="{C3380CC4-5D6E-409C-BE32-E72D297353CC}">
              <c16:uniqueId val="{00000006-4DE8-4B82-8F8A-8EC75FC16983}"/>
            </c:ext>
          </c:extLst>
        </c:ser>
        <c:ser>
          <c:idx val="7"/>
          <c:order val="7"/>
          <c:tx>
            <c:strRef>
              <c:f>'Data Check'!$A$11</c:f>
              <c:strCache>
                <c:ptCount val="1"/>
                <c:pt idx="0">
                  <c:v>coal mining methane capture</c:v>
                </c:pt>
              </c:strCache>
            </c:strRef>
          </c:tx>
          <c:marker>
            <c:symbol val="none"/>
          </c:marker>
          <c:xVal>
            <c:numRef>
              <c:f>'Data Check'!$B$3:$AK$3</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'Data Check'!$B$11:$AK$11</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yVal>
          <c:smooth val="0"/>
          <c:extLst>
            <c:ext xmlns:c16="http://schemas.microsoft.com/office/drawing/2014/chart" uri="{C3380CC4-5D6E-409C-BE32-E72D297353CC}">
              <c16:uniqueId val="{00000007-4DE8-4B82-8F8A-8EC75FC16983}"/>
            </c:ext>
          </c:extLst>
        </c:ser>
        <c:ser>
          <c:idx val="8"/>
          <c:order val="8"/>
          <c:tx>
            <c:strRef>
              <c:f>'Data Check'!$A$12</c:f>
              <c:strCache>
                <c:ptCount val="1"/>
                <c:pt idx="0">
                  <c:v>coal mining methane dstr</c:v>
                </c:pt>
              </c:strCache>
            </c:strRef>
          </c:tx>
          <c:marker>
            <c:symbol val="none"/>
          </c:marker>
          <c:xVal>
            <c:numRef>
              <c:f>'Data Check'!$B$3:$AK$3</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'Data Check'!$B$12:$AK$12</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yVal>
          <c:smooth val="0"/>
          <c:extLst>
            <c:ext xmlns:c16="http://schemas.microsoft.com/office/drawing/2014/chart" uri="{C3380CC4-5D6E-409C-BE32-E72D297353CC}">
              <c16:uniqueId val="{00000008-4DE8-4B82-8F8A-8EC75FC16983}"/>
            </c:ext>
          </c:extLst>
        </c:ser>
        <c:ser>
          <c:idx val="9"/>
          <c:order val="9"/>
          <c:tx>
            <c:strRef>
              <c:f>'Data Check'!$A$13</c:f>
              <c:strCache>
                <c:ptCount val="1"/>
                <c:pt idx="0">
                  <c:v>waste methane capture</c:v>
                </c:pt>
              </c:strCache>
            </c:strRef>
          </c:tx>
          <c:marker>
            <c:symbol val="none"/>
          </c:marker>
          <c:xVal>
            <c:numRef>
              <c:f>'Data Check'!$B$3:$AK$3</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'Data Check'!$B$13:$AK$13</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yVal>
          <c:smooth val="0"/>
          <c:extLst>
            <c:ext xmlns:c16="http://schemas.microsoft.com/office/drawing/2014/chart" uri="{C3380CC4-5D6E-409C-BE32-E72D297353CC}">
              <c16:uniqueId val="{00000009-4DE8-4B82-8F8A-8EC75FC16983}"/>
            </c:ext>
          </c:extLst>
        </c:ser>
        <c:ser>
          <c:idx val="10"/>
          <c:order val="10"/>
          <c:tx>
            <c:strRef>
              <c:f>'Data Check'!$A$14</c:f>
              <c:strCache>
                <c:ptCount val="1"/>
                <c:pt idx="0">
                  <c:v>waste methane destruction</c:v>
                </c:pt>
              </c:strCache>
            </c:strRef>
          </c:tx>
          <c:marker>
            <c:symbol val="none"/>
          </c:marker>
          <c:xVal>
            <c:numRef>
              <c:f>'Data Check'!$B$3:$AK$3</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'Data Check'!$B$14:$AK$14</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yVal>
          <c:smooth val="0"/>
          <c:extLst>
            <c:ext xmlns:c16="http://schemas.microsoft.com/office/drawing/2014/chart" uri="{C3380CC4-5D6E-409C-BE32-E72D297353CC}">
              <c16:uniqueId val="{0000000A-4DE8-4B82-8F8A-8EC75FC16983}"/>
            </c:ext>
          </c:extLst>
        </c:ser>
        <c:ser>
          <c:idx val="11"/>
          <c:order val="11"/>
          <c:tx>
            <c:strRef>
              <c:f>'Data Check'!$A$15</c:f>
              <c:strCache>
                <c:ptCount val="1"/>
                <c:pt idx="0">
                  <c:v>crops and rice</c:v>
                </c:pt>
              </c:strCache>
            </c:strRef>
          </c:tx>
          <c:marker>
            <c:symbol val="none"/>
          </c:marker>
          <c:xVal>
            <c:numRef>
              <c:f>'Data Check'!$B$3:$AK$3</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'Data Check'!$B$15:$AK$15</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yVal>
          <c:smooth val="0"/>
          <c:extLst>
            <c:ext xmlns:c16="http://schemas.microsoft.com/office/drawing/2014/chart" uri="{C3380CC4-5D6E-409C-BE32-E72D297353CC}">
              <c16:uniqueId val="{0000000B-4DE8-4B82-8F8A-8EC75FC16983}"/>
            </c:ext>
          </c:extLst>
        </c:ser>
        <c:ser>
          <c:idx val="12"/>
          <c:order val="12"/>
          <c:tx>
            <c:strRef>
              <c:f>'Data Check'!$A$16</c:f>
              <c:strCache>
                <c:ptCount val="1"/>
                <c:pt idx="0">
                  <c:v>livestock</c:v>
                </c:pt>
              </c:strCache>
            </c:strRef>
          </c:tx>
          <c:marker>
            <c:symbol val="none"/>
          </c:marker>
          <c:xVal>
            <c:numRef>
              <c:f>'Data Check'!$B$3:$AK$3</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'Data Check'!$B$16:$AK$16</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yVal>
          <c:smooth val="0"/>
          <c:extLst>
            <c:ext xmlns:c16="http://schemas.microsoft.com/office/drawing/2014/chart" uri="{C3380CC4-5D6E-409C-BE32-E72D297353CC}">
              <c16:uniqueId val="{0000000C-4DE8-4B82-8F8A-8EC75FC16983}"/>
            </c:ext>
          </c:extLst>
        </c:ser>
        <c:dLbls>
          <c:showLegendKey val="0"/>
          <c:showVal val="0"/>
          <c:showCatName val="0"/>
          <c:showSerName val="0"/>
          <c:showPercent val="0"/>
          <c:showBubbleSize val="0"/>
        </c:dLbls>
        <c:axId val="943702400"/>
        <c:axId val="179366528"/>
      </c:scatterChart>
      <c:valAx>
        <c:axId val="943702400"/>
        <c:scaling>
          <c:orientation val="minMax"/>
          <c:max val="2050"/>
          <c:min val="2015"/>
        </c:scaling>
        <c:delete val="0"/>
        <c:axPos val="b"/>
        <c:numFmt formatCode="General" sourceLinked="1"/>
        <c:majorTickMark val="out"/>
        <c:minorTickMark val="none"/>
        <c:tickLblPos val="nextTo"/>
        <c:crossAx val="179366528"/>
        <c:crosses val="autoZero"/>
        <c:crossBetween val="midCat"/>
      </c:valAx>
      <c:valAx>
        <c:axId val="179366528"/>
        <c:scaling>
          <c:orientation val="minMax"/>
        </c:scaling>
        <c:delete val="0"/>
        <c:axPos val="l"/>
        <c:majorGridlines/>
        <c:numFmt formatCode="General" sourceLinked="1"/>
        <c:majorTickMark val="out"/>
        <c:minorTickMark val="none"/>
        <c:tickLblPos val="nextTo"/>
        <c:crossAx val="943702400"/>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'Data Check'!$A$12</c:f>
              <c:strCache>
                <c:ptCount val="1"/>
                <c:pt idx="0">
                  <c:v>coal mining methane dstr</c:v>
                </c:pt>
              </c:strCache>
            </c:strRef>
          </c:tx>
          <c:marker>
            <c:symbol val="none"/>
          </c:marker>
          <c:xVal>
            <c:numRef>
              <c:f>'Data Check'!$B$3:$AK$3</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'Data Check'!$B$12:$AK$12</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yVal>
          <c:smooth val="0"/>
          <c:extLst>
            <c:ext xmlns:c16="http://schemas.microsoft.com/office/drawing/2014/chart" uri="{C3380CC4-5D6E-409C-BE32-E72D297353CC}">
              <c16:uniqueId val="{00000000-17E1-47FC-A5EF-01F76D800EE0}"/>
            </c:ext>
          </c:extLst>
        </c:ser>
        <c:dLbls>
          <c:showLegendKey val="0"/>
          <c:showVal val="0"/>
          <c:showCatName val="0"/>
          <c:showSerName val="0"/>
          <c:showPercent val="0"/>
          <c:showBubbleSize val="0"/>
        </c:dLbls>
        <c:axId val="929349632"/>
        <c:axId val="929351936"/>
      </c:scatterChart>
      <c:valAx>
        <c:axId val="929349632"/>
        <c:scaling>
          <c:orientation val="minMax"/>
          <c:max val="2050"/>
          <c:min val="2015"/>
        </c:scaling>
        <c:delete val="0"/>
        <c:axPos val="b"/>
        <c:numFmt formatCode="General" sourceLinked="1"/>
        <c:majorTickMark val="out"/>
        <c:minorTickMark val="none"/>
        <c:tickLblPos val="nextTo"/>
        <c:crossAx val="929351936"/>
        <c:crosses val="autoZero"/>
        <c:crossBetween val="midCat"/>
      </c:valAx>
      <c:valAx>
        <c:axId val="929351936"/>
        <c:scaling>
          <c:orientation val="minMax"/>
          <c:min val="0"/>
        </c:scaling>
        <c:delete val="0"/>
        <c:axPos val="l"/>
        <c:majorGridlines/>
        <c:numFmt formatCode="General" sourceLinked="1"/>
        <c:majorTickMark val="out"/>
        <c:minorTickMark val="none"/>
        <c:tickLblPos val="nextTo"/>
        <c:crossAx val="929349632"/>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'Data Check'!$A$13</c:f>
              <c:strCache>
                <c:ptCount val="1"/>
                <c:pt idx="0">
                  <c:v>waste methane capture</c:v>
                </c:pt>
              </c:strCache>
            </c:strRef>
          </c:tx>
          <c:marker>
            <c:symbol val="none"/>
          </c:marker>
          <c:xVal>
            <c:numRef>
              <c:f>'Data Check'!$B$3:$AK$3</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'Data Check'!$B$13:$AK$13</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yVal>
          <c:smooth val="0"/>
          <c:extLst>
            <c:ext xmlns:c16="http://schemas.microsoft.com/office/drawing/2014/chart" uri="{C3380CC4-5D6E-409C-BE32-E72D297353CC}">
              <c16:uniqueId val="{00000000-6A3D-4AD3-9793-811311516CA1}"/>
            </c:ext>
          </c:extLst>
        </c:ser>
        <c:dLbls>
          <c:showLegendKey val="0"/>
          <c:showVal val="0"/>
          <c:showCatName val="0"/>
          <c:showSerName val="0"/>
          <c:showPercent val="0"/>
          <c:showBubbleSize val="0"/>
        </c:dLbls>
        <c:axId val="644170112"/>
        <c:axId val="644171648"/>
      </c:scatterChart>
      <c:valAx>
        <c:axId val="644170112"/>
        <c:scaling>
          <c:orientation val="minMax"/>
          <c:max val="2050"/>
          <c:min val="2015"/>
        </c:scaling>
        <c:delete val="0"/>
        <c:axPos val="b"/>
        <c:numFmt formatCode="General" sourceLinked="1"/>
        <c:majorTickMark val="out"/>
        <c:minorTickMark val="none"/>
        <c:tickLblPos val="nextTo"/>
        <c:crossAx val="644171648"/>
        <c:crosses val="autoZero"/>
        <c:crossBetween val="midCat"/>
      </c:valAx>
      <c:valAx>
        <c:axId val="644171648"/>
        <c:scaling>
          <c:orientation val="minMax"/>
          <c:min val="0"/>
        </c:scaling>
        <c:delete val="0"/>
        <c:axPos val="l"/>
        <c:majorGridlines/>
        <c:numFmt formatCode="General" sourceLinked="1"/>
        <c:majorTickMark val="out"/>
        <c:minorTickMark val="none"/>
        <c:tickLblPos val="nextTo"/>
        <c:crossAx val="644170112"/>
        <c:crosses val="autoZero"/>
        <c:crossBetween val="midCat"/>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'Data Check'!$A$14</c:f>
              <c:strCache>
                <c:ptCount val="1"/>
                <c:pt idx="0">
                  <c:v>waste methane destruction</c:v>
                </c:pt>
              </c:strCache>
            </c:strRef>
          </c:tx>
          <c:marker>
            <c:symbol val="none"/>
          </c:marker>
          <c:xVal>
            <c:numRef>
              <c:f>'Data Check'!$B$3:$AK$3</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'Data Check'!$B$14:$AK$14</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yVal>
          <c:smooth val="0"/>
          <c:extLst>
            <c:ext xmlns:c16="http://schemas.microsoft.com/office/drawing/2014/chart" uri="{C3380CC4-5D6E-409C-BE32-E72D297353CC}">
              <c16:uniqueId val="{00000000-9185-48AD-82C4-B026BBAEAC2F}"/>
            </c:ext>
          </c:extLst>
        </c:ser>
        <c:dLbls>
          <c:showLegendKey val="0"/>
          <c:showVal val="0"/>
          <c:showCatName val="0"/>
          <c:showSerName val="0"/>
          <c:showPercent val="0"/>
          <c:showBubbleSize val="0"/>
        </c:dLbls>
        <c:axId val="176580096"/>
        <c:axId val="176622592"/>
      </c:scatterChart>
      <c:valAx>
        <c:axId val="176580096"/>
        <c:scaling>
          <c:orientation val="minMax"/>
          <c:max val="2050"/>
          <c:min val="2015"/>
        </c:scaling>
        <c:delete val="0"/>
        <c:axPos val="b"/>
        <c:numFmt formatCode="General" sourceLinked="1"/>
        <c:majorTickMark val="out"/>
        <c:minorTickMark val="none"/>
        <c:tickLblPos val="nextTo"/>
        <c:crossAx val="176622592"/>
        <c:crosses val="autoZero"/>
        <c:crossBetween val="midCat"/>
      </c:valAx>
      <c:valAx>
        <c:axId val="176622592"/>
        <c:scaling>
          <c:orientation val="minMax"/>
          <c:min val="0"/>
        </c:scaling>
        <c:delete val="0"/>
        <c:axPos val="l"/>
        <c:majorGridlines/>
        <c:numFmt formatCode="General" sourceLinked="1"/>
        <c:majorTickMark val="out"/>
        <c:minorTickMark val="none"/>
        <c:tickLblPos val="nextTo"/>
        <c:crossAx val="176580096"/>
        <c:crosses val="autoZero"/>
        <c:crossBetween val="midCat"/>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'Data Check'!$A$15</c:f>
              <c:strCache>
                <c:ptCount val="1"/>
                <c:pt idx="0">
                  <c:v>crops and rice</c:v>
                </c:pt>
              </c:strCache>
            </c:strRef>
          </c:tx>
          <c:marker>
            <c:symbol val="none"/>
          </c:marker>
          <c:xVal>
            <c:numRef>
              <c:f>'Data Check'!$B$3:$AK$3</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'Data Check'!$B$15:$AK$15</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yVal>
          <c:smooth val="0"/>
          <c:extLst>
            <c:ext xmlns:c16="http://schemas.microsoft.com/office/drawing/2014/chart" uri="{C3380CC4-5D6E-409C-BE32-E72D297353CC}">
              <c16:uniqueId val="{00000000-7B23-4344-93B5-15B1E6B09B4B}"/>
            </c:ext>
          </c:extLst>
        </c:ser>
        <c:dLbls>
          <c:showLegendKey val="0"/>
          <c:showVal val="0"/>
          <c:showCatName val="0"/>
          <c:showSerName val="0"/>
          <c:showPercent val="0"/>
          <c:showBubbleSize val="0"/>
        </c:dLbls>
        <c:axId val="909173504"/>
        <c:axId val="909175040"/>
      </c:scatterChart>
      <c:valAx>
        <c:axId val="909173504"/>
        <c:scaling>
          <c:orientation val="minMax"/>
          <c:max val="2050"/>
          <c:min val="2015"/>
        </c:scaling>
        <c:delete val="0"/>
        <c:axPos val="b"/>
        <c:numFmt formatCode="General" sourceLinked="1"/>
        <c:majorTickMark val="out"/>
        <c:minorTickMark val="none"/>
        <c:tickLblPos val="nextTo"/>
        <c:crossAx val="909175040"/>
        <c:crosses val="autoZero"/>
        <c:crossBetween val="midCat"/>
      </c:valAx>
      <c:valAx>
        <c:axId val="909175040"/>
        <c:scaling>
          <c:orientation val="minMax"/>
          <c:min val="0"/>
        </c:scaling>
        <c:delete val="0"/>
        <c:axPos val="l"/>
        <c:majorGridlines/>
        <c:numFmt formatCode="General" sourceLinked="1"/>
        <c:majorTickMark val="out"/>
        <c:minorTickMark val="none"/>
        <c:tickLblPos val="nextTo"/>
        <c:crossAx val="909173504"/>
        <c:crosses val="autoZero"/>
        <c:crossBetween val="midCat"/>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'Data Check'!$A$16</c:f>
              <c:strCache>
                <c:ptCount val="1"/>
                <c:pt idx="0">
                  <c:v>livestock</c:v>
                </c:pt>
              </c:strCache>
            </c:strRef>
          </c:tx>
          <c:marker>
            <c:symbol val="none"/>
          </c:marker>
          <c:xVal>
            <c:numRef>
              <c:f>'Data Check'!$B$3:$AK$3</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'Data Check'!$B$16:$AK$16</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yVal>
          <c:smooth val="0"/>
          <c:extLst>
            <c:ext xmlns:c16="http://schemas.microsoft.com/office/drawing/2014/chart" uri="{C3380CC4-5D6E-409C-BE32-E72D297353CC}">
              <c16:uniqueId val="{00000000-4674-41C7-87A2-1A3AA3F596E1}"/>
            </c:ext>
          </c:extLst>
        </c:ser>
        <c:dLbls>
          <c:showLegendKey val="0"/>
          <c:showVal val="0"/>
          <c:showCatName val="0"/>
          <c:showSerName val="0"/>
          <c:showPercent val="0"/>
          <c:showBubbleSize val="0"/>
        </c:dLbls>
        <c:axId val="176664960"/>
        <c:axId val="176666880"/>
      </c:scatterChart>
      <c:valAx>
        <c:axId val="176664960"/>
        <c:scaling>
          <c:orientation val="minMax"/>
          <c:max val="2050"/>
          <c:min val="2015"/>
        </c:scaling>
        <c:delete val="0"/>
        <c:axPos val="b"/>
        <c:numFmt formatCode="General" sourceLinked="1"/>
        <c:majorTickMark val="out"/>
        <c:minorTickMark val="none"/>
        <c:tickLblPos val="nextTo"/>
        <c:crossAx val="176666880"/>
        <c:crosses val="autoZero"/>
        <c:crossBetween val="midCat"/>
      </c:valAx>
      <c:valAx>
        <c:axId val="176666880"/>
        <c:scaling>
          <c:orientation val="minMax"/>
          <c:min val="0"/>
        </c:scaling>
        <c:delete val="0"/>
        <c:axPos val="l"/>
        <c:majorGridlines/>
        <c:numFmt formatCode="General" sourceLinked="1"/>
        <c:majorTickMark val="out"/>
        <c:minorTickMark val="none"/>
        <c:tickLblPos val="nextTo"/>
        <c:crossAx val="176664960"/>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'Data Check'!$A$4</c:f>
              <c:strCache>
                <c:ptCount val="1"/>
                <c:pt idx="0">
                  <c:v>cement</c:v>
                </c:pt>
              </c:strCache>
            </c:strRef>
          </c:tx>
          <c:marker>
            <c:symbol val="none"/>
          </c:marker>
          <c:xVal>
            <c:numRef>
              <c:f>'Data Check'!$B$3:$AK$3</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'Data Check'!$B$4:$AK$4</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yVal>
          <c:smooth val="0"/>
          <c:extLst>
            <c:ext xmlns:c16="http://schemas.microsoft.com/office/drawing/2014/chart" uri="{C3380CC4-5D6E-409C-BE32-E72D297353CC}">
              <c16:uniqueId val="{00000000-2A90-4991-9776-EBC18463F08E}"/>
            </c:ext>
          </c:extLst>
        </c:ser>
        <c:dLbls>
          <c:showLegendKey val="0"/>
          <c:showVal val="0"/>
          <c:showCatName val="0"/>
          <c:showSerName val="0"/>
          <c:showPercent val="0"/>
          <c:showBubbleSize val="0"/>
        </c:dLbls>
        <c:axId val="938428288"/>
        <c:axId val="938373504"/>
      </c:scatterChart>
      <c:valAx>
        <c:axId val="938428288"/>
        <c:scaling>
          <c:orientation val="minMax"/>
          <c:max val="2050"/>
          <c:min val="2015"/>
        </c:scaling>
        <c:delete val="0"/>
        <c:axPos val="b"/>
        <c:numFmt formatCode="General" sourceLinked="1"/>
        <c:majorTickMark val="out"/>
        <c:minorTickMark val="none"/>
        <c:tickLblPos val="nextTo"/>
        <c:crossAx val="938373504"/>
        <c:crosses val="autoZero"/>
        <c:crossBetween val="midCat"/>
      </c:valAx>
      <c:valAx>
        <c:axId val="938373504"/>
        <c:scaling>
          <c:orientation val="minMax"/>
          <c:min val="0"/>
        </c:scaling>
        <c:delete val="0"/>
        <c:axPos val="l"/>
        <c:majorGridlines/>
        <c:numFmt formatCode="General" sourceLinked="1"/>
        <c:majorTickMark val="out"/>
        <c:minorTickMark val="none"/>
        <c:tickLblPos val="nextTo"/>
        <c:crossAx val="938428288"/>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'Data Check'!$A$5</c:f>
              <c:strCache>
                <c:ptCount val="1"/>
                <c:pt idx="0">
                  <c:v>NGPS methane capture</c:v>
                </c:pt>
              </c:strCache>
            </c:strRef>
          </c:tx>
          <c:marker>
            <c:symbol val="none"/>
          </c:marker>
          <c:xVal>
            <c:numRef>
              <c:f>'Data Check'!$B$3:$AK$3</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'Data Check'!$B$5:$AK$5</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yVal>
          <c:smooth val="0"/>
          <c:extLst>
            <c:ext xmlns:c16="http://schemas.microsoft.com/office/drawing/2014/chart" uri="{C3380CC4-5D6E-409C-BE32-E72D297353CC}">
              <c16:uniqueId val="{00000000-7CA8-4657-B7BC-55DC1F0026E9}"/>
            </c:ext>
          </c:extLst>
        </c:ser>
        <c:dLbls>
          <c:showLegendKey val="0"/>
          <c:showVal val="0"/>
          <c:showCatName val="0"/>
          <c:showSerName val="0"/>
          <c:showPercent val="0"/>
          <c:showBubbleSize val="0"/>
        </c:dLbls>
        <c:axId val="959181184"/>
        <c:axId val="959183104"/>
      </c:scatterChart>
      <c:valAx>
        <c:axId val="959181184"/>
        <c:scaling>
          <c:orientation val="minMax"/>
          <c:max val="2050"/>
          <c:min val="2015"/>
        </c:scaling>
        <c:delete val="0"/>
        <c:axPos val="b"/>
        <c:numFmt formatCode="General" sourceLinked="1"/>
        <c:majorTickMark val="out"/>
        <c:minorTickMark val="none"/>
        <c:tickLblPos val="nextTo"/>
        <c:crossAx val="959183104"/>
        <c:crosses val="autoZero"/>
        <c:crossBetween val="midCat"/>
      </c:valAx>
      <c:valAx>
        <c:axId val="959183104"/>
        <c:scaling>
          <c:orientation val="minMax"/>
          <c:min val="0"/>
        </c:scaling>
        <c:delete val="0"/>
        <c:axPos val="l"/>
        <c:majorGridlines/>
        <c:numFmt formatCode="General" sourceLinked="1"/>
        <c:majorTickMark val="out"/>
        <c:minorTickMark val="none"/>
        <c:tickLblPos val="nextTo"/>
        <c:crossAx val="959181184"/>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'Data Check'!$A$6</c:f>
              <c:strCache>
                <c:ptCount val="1"/>
                <c:pt idx="0">
                  <c:v>NGPS methane destruction</c:v>
                </c:pt>
              </c:strCache>
            </c:strRef>
          </c:tx>
          <c:marker>
            <c:symbol val="none"/>
          </c:marker>
          <c:xVal>
            <c:numRef>
              <c:f>'Data Check'!$B$3:$AK$3</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'Data Check'!$B$6:$AK$6</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yVal>
          <c:smooth val="0"/>
          <c:extLst>
            <c:ext xmlns:c16="http://schemas.microsoft.com/office/drawing/2014/chart" uri="{C3380CC4-5D6E-409C-BE32-E72D297353CC}">
              <c16:uniqueId val="{00000000-7DDF-4AC0-AE10-613A1BD28A8F}"/>
            </c:ext>
          </c:extLst>
        </c:ser>
        <c:dLbls>
          <c:showLegendKey val="0"/>
          <c:showVal val="0"/>
          <c:showCatName val="0"/>
          <c:showSerName val="0"/>
          <c:showPercent val="0"/>
          <c:showBubbleSize val="0"/>
        </c:dLbls>
        <c:axId val="157254016"/>
        <c:axId val="157255552"/>
      </c:scatterChart>
      <c:valAx>
        <c:axId val="157254016"/>
        <c:scaling>
          <c:orientation val="minMax"/>
          <c:max val="2050"/>
          <c:min val="2015"/>
        </c:scaling>
        <c:delete val="0"/>
        <c:axPos val="b"/>
        <c:numFmt formatCode="General" sourceLinked="1"/>
        <c:majorTickMark val="out"/>
        <c:minorTickMark val="none"/>
        <c:tickLblPos val="nextTo"/>
        <c:crossAx val="157255552"/>
        <c:crosses val="autoZero"/>
        <c:crossBetween val="midCat"/>
      </c:valAx>
      <c:valAx>
        <c:axId val="157255552"/>
        <c:scaling>
          <c:orientation val="minMax"/>
          <c:min val="0"/>
        </c:scaling>
        <c:delete val="0"/>
        <c:axPos val="l"/>
        <c:majorGridlines/>
        <c:numFmt formatCode="General" sourceLinked="1"/>
        <c:majorTickMark val="out"/>
        <c:minorTickMark val="none"/>
        <c:tickLblPos val="nextTo"/>
        <c:crossAx val="157254016"/>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'Data Check'!$A$7</c:f>
              <c:strCache>
                <c:ptCount val="1"/>
                <c:pt idx="0">
                  <c:v>f-gas substitution</c:v>
                </c:pt>
              </c:strCache>
            </c:strRef>
          </c:tx>
          <c:marker>
            <c:symbol val="none"/>
          </c:marker>
          <c:xVal>
            <c:numRef>
              <c:f>'Data Check'!$B$3:$AK$3</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'Data Check'!$B$7:$AK$7</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yVal>
          <c:smooth val="0"/>
          <c:extLst>
            <c:ext xmlns:c16="http://schemas.microsoft.com/office/drawing/2014/chart" uri="{C3380CC4-5D6E-409C-BE32-E72D297353CC}">
              <c16:uniqueId val="{00000000-8195-458A-8C20-CF3F847C3D0E}"/>
            </c:ext>
          </c:extLst>
        </c:ser>
        <c:dLbls>
          <c:showLegendKey val="0"/>
          <c:showVal val="0"/>
          <c:showCatName val="0"/>
          <c:showSerName val="0"/>
          <c:showPercent val="0"/>
          <c:showBubbleSize val="0"/>
        </c:dLbls>
        <c:axId val="943754240"/>
        <c:axId val="973042048"/>
      </c:scatterChart>
      <c:valAx>
        <c:axId val="943754240"/>
        <c:scaling>
          <c:orientation val="minMax"/>
          <c:max val="2050"/>
          <c:min val="2015"/>
        </c:scaling>
        <c:delete val="0"/>
        <c:axPos val="b"/>
        <c:numFmt formatCode="General" sourceLinked="1"/>
        <c:majorTickMark val="out"/>
        <c:minorTickMark val="none"/>
        <c:tickLblPos val="nextTo"/>
        <c:crossAx val="973042048"/>
        <c:crosses val="autoZero"/>
        <c:crossBetween val="midCat"/>
      </c:valAx>
      <c:valAx>
        <c:axId val="973042048"/>
        <c:scaling>
          <c:orientation val="minMax"/>
          <c:min val="0"/>
        </c:scaling>
        <c:delete val="0"/>
        <c:axPos val="l"/>
        <c:majorGridlines/>
        <c:numFmt formatCode="General" sourceLinked="1"/>
        <c:majorTickMark val="out"/>
        <c:minorTickMark val="none"/>
        <c:tickLblPos val="nextTo"/>
        <c:crossAx val="943754240"/>
        <c:crosses val="autoZero"/>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'Data Check'!$A$8</c:f>
              <c:strCache>
                <c:ptCount val="1"/>
                <c:pt idx="0">
                  <c:v>f-gas destruction</c:v>
                </c:pt>
              </c:strCache>
            </c:strRef>
          </c:tx>
          <c:marker>
            <c:symbol val="none"/>
          </c:marker>
          <c:xVal>
            <c:numRef>
              <c:f>'Data Check'!$B$3:$AK$3</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'Data Check'!$B$8:$AK$8</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yVal>
          <c:smooth val="0"/>
          <c:extLst>
            <c:ext xmlns:c16="http://schemas.microsoft.com/office/drawing/2014/chart" uri="{C3380CC4-5D6E-409C-BE32-E72D297353CC}">
              <c16:uniqueId val="{00000000-5AB3-454A-9BB9-97DA5B4A85D0}"/>
            </c:ext>
          </c:extLst>
        </c:ser>
        <c:dLbls>
          <c:showLegendKey val="0"/>
          <c:showVal val="0"/>
          <c:showCatName val="0"/>
          <c:showSerName val="0"/>
          <c:showPercent val="0"/>
          <c:showBubbleSize val="0"/>
        </c:dLbls>
        <c:axId val="176485504"/>
        <c:axId val="176487040"/>
      </c:scatterChart>
      <c:valAx>
        <c:axId val="176485504"/>
        <c:scaling>
          <c:orientation val="minMax"/>
          <c:max val="2050"/>
          <c:min val="2015"/>
        </c:scaling>
        <c:delete val="0"/>
        <c:axPos val="b"/>
        <c:numFmt formatCode="General" sourceLinked="1"/>
        <c:majorTickMark val="out"/>
        <c:minorTickMark val="none"/>
        <c:tickLblPos val="nextTo"/>
        <c:crossAx val="176487040"/>
        <c:crosses val="autoZero"/>
        <c:crossBetween val="midCat"/>
      </c:valAx>
      <c:valAx>
        <c:axId val="176487040"/>
        <c:scaling>
          <c:orientation val="minMax"/>
          <c:min val="0"/>
        </c:scaling>
        <c:delete val="0"/>
        <c:axPos val="l"/>
        <c:majorGridlines/>
        <c:numFmt formatCode="General" sourceLinked="1"/>
        <c:majorTickMark val="out"/>
        <c:minorTickMark val="none"/>
        <c:tickLblPos val="nextTo"/>
        <c:crossAx val="176485504"/>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'Data Check'!$A$9</c:f>
              <c:strCache>
                <c:ptCount val="1"/>
                <c:pt idx="0">
                  <c:v>f-gas recovery</c:v>
                </c:pt>
              </c:strCache>
            </c:strRef>
          </c:tx>
          <c:marker>
            <c:symbol val="none"/>
          </c:marker>
          <c:xVal>
            <c:numRef>
              <c:f>'Data Check'!$B$3:$AK$3</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'Data Check'!$B$9:$AK$9</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yVal>
          <c:smooth val="0"/>
          <c:extLst>
            <c:ext xmlns:c16="http://schemas.microsoft.com/office/drawing/2014/chart" uri="{C3380CC4-5D6E-409C-BE32-E72D297353CC}">
              <c16:uniqueId val="{00000000-BD43-4E3A-BFF4-E906FEBB4113}"/>
            </c:ext>
          </c:extLst>
        </c:ser>
        <c:dLbls>
          <c:showLegendKey val="0"/>
          <c:showVal val="0"/>
          <c:showCatName val="0"/>
          <c:showSerName val="0"/>
          <c:showPercent val="0"/>
          <c:showBubbleSize val="0"/>
        </c:dLbls>
        <c:axId val="629257344"/>
        <c:axId val="629259648"/>
      </c:scatterChart>
      <c:valAx>
        <c:axId val="629257344"/>
        <c:scaling>
          <c:orientation val="minMax"/>
          <c:max val="2050"/>
          <c:min val="2015"/>
        </c:scaling>
        <c:delete val="0"/>
        <c:axPos val="b"/>
        <c:numFmt formatCode="General" sourceLinked="1"/>
        <c:majorTickMark val="out"/>
        <c:minorTickMark val="none"/>
        <c:tickLblPos val="nextTo"/>
        <c:crossAx val="629259648"/>
        <c:crosses val="autoZero"/>
        <c:crossBetween val="midCat"/>
      </c:valAx>
      <c:valAx>
        <c:axId val="629259648"/>
        <c:scaling>
          <c:orientation val="minMax"/>
          <c:min val="0"/>
        </c:scaling>
        <c:delete val="0"/>
        <c:axPos val="l"/>
        <c:majorGridlines/>
        <c:numFmt formatCode="General" sourceLinked="1"/>
        <c:majorTickMark val="out"/>
        <c:minorTickMark val="none"/>
        <c:tickLblPos val="nextTo"/>
        <c:crossAx val="629257344"/>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'Data Check'!$A$10</c:f>
              <c:strCache>
                <c:ptCount val="1"/>
                <c:pt idx="0">
                  <c:v>f-gas inspect maint retrofit</c:v>
                </c:pt>
              </c:strCache>
            </c:strRef>
          </c:tx>
          <c:marker>
            <c:symbol val="none"/>
          </c:marker>
          <c:xVal>
            <c:numRef>
              <c:f>'Data Check'!$B$3:$AK$3</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'Data Check'!$B$10:$AK$10</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yVal>
          <c:smooth val="0"/>
          <c:extLst>
            <c:ext xmlns:c16="http://schemas.microsoft.com/office/drawing/2014/chart" uri="{C3380CC4-5D6E-409C-BE32-E72D297353CC}">
              <c16:uniqueId val="{00000000-DC20-42CF-BAC8-89527EE7A99B}"/>
            </c:ext>
          </c:extLst>
        </c:ser>
        <c:dLbls>
          <c:showLegendKey val="0"/>
          <c:showVal val="0"/>
          <c:showCatName val="0"/>
          <c:showSerName val="0"/>
          <c:showPercent val="0"/>
          <c:showBubbleSize val="0"/>
        </c:dLbls>
        <c:axId val="157280896"/>
        <c:axId val="175162112"/>
      </c:scatterChart>
      <c:valAx>
        <c:axId val="157280896"/>
        <c:scaling>
          <c:orientation val="minMax"/>
          <c:max val="2050"/>
          <c:min val="2015"/>
        </c:scaling>
        <c:delete val="0"/>
        <c:axPos val="b"/>
        <c:numFmt formatCode="General" sourceLinked="1"/>
        <c:majorTickMark val="out"/>
        <c:minorTickMark val="none"/>
        <c:tickLblPos val="nextTo"/>
        <c:crossAx val="175162112"/>
        <c:crosses val="autoZero"/>
        <c:crossBetween val="midCat"/>
      </c:valAx>
      <c:valAx>
        <c:axId val="175162112"/>
        <c:scaling>
          <c:orientation val="minMax"/>
          <c:min val="0"/>
        </c:scaling>
        <c:delete val="0"/>
        <c:axPos val="l"/>
        <c:majorGridlines/>
        <c:numFmt formatCode="General" sourceLinked="1"/>
        <c:majorTickMark val="out"/>
        <c:minorTickMark val="none"/>
        <c:tickLblPos val="nextTo"/>
        <c:crossAx val="157280896"/>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600"/>
          </a:pPr>
          <a:endParaRPr lang="en-US"/>
        </a:p>
      </c:txPr>
    </c:title>
    <c:autoTitleDeleted val="0"/>
    <c:plotArea>
      <c:layout/>
      <c:scatterChart>
        <c:scatterStyle val="lineMarker"/>
        <c:varyColors val="0"/>
        <c:ser>
          <c:idx val="0"/>
          <c:order val="0"/>
          <c:tx>
            <c:strRef>
              <c:f>'Data Check'!$A$11</c:f>
              <c:strCache>
                <c:ptCount val="1"/>
                <c:pt idx="0">
                  <c:v>coal mining methane capture</c:v>
                </c:pt>
              </c:strCache>
            </c:strRef>
          </c:tx>
          <c:marker>
            <c:symbol val="none"/>
          </c:marker>
          <c:xVal>
            <c:numRef>
              <c:f>'Data Check'!$B$3:$AK$3</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'Data Check'!$B$11:$AK$11</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yVal>
          <c:smooth val="0"/>
          <c:extLst>
            <c:ext xmlns:c16="http://schemas.microsoft.com/office/drawing/2014/chart" uri="{C3380CC4-5D6E-409C-BE32-E72D297353CC}">
              <c16:uniqueId val="{00000000-7DF8-4C6B-8EC4-6316D3BDA386}"/>
            </c:ext>
          </c:extLst>
        </c:ser>
        <c:dLbls>
          <c:showLegendKey val="0"/>
          <c:showVal val="0"/>
          <c:showCatName val="0"/>
          <c:showSerName val="0"/>
          <c:showPercent val="0"/>
          <c:showBubbleSize val="0"/>
        </c:dLbls>
        <c:axId val="909136256"/>
        <c:axId val="909137792"/>
      </c:scatterChart>
      <c:valAx>
        <c:axId val="909136256"/>
        <c:scaling>
          <c:orientation val="minMax"/>
          <c:max val="2050"/>
          <c:min val="2015"/>
        </c:scaling>
        <c:delete val="0"/>
        <c:axPos val="b"/>
        <c:numFmt formatCode="General" sourceLinked="1"/>
        <c:majorTickMark val="out"/>
        <c:minorTickMark val="none"/>
        <c:tickLblPos val="nextTo"/>
        <c:crossAx val="909137792"/>
        <c:crosses val="autoZero"/>
        <c:crossBetween val="midCat"/>
      </c:valAx>
      <c:valAx>
        <c:axId val="909137792"/>
        <c:scaling>
          <c:orientation val="minMax"/>
          <c:min val="0"/>
        </c:scaling>
        <c:delete val="0"/>
        <c:axPos val="l"/>
        <c:majorGridlines/>
        <c:numFmt formatCode="General" sourceLinked="1"/>
        <c:majorTickMark val="out"/>
        <c:minorTickMark val="none"/>
        <c:tickLblPos val="nextTo"/>
        <c:crossAx val="909136256"/>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2085974</xdr:colOff>
      <xdr:row>16</xdr:row>
      <xdr:rowOff>190499</xdr:rowOff>
    </xdr:from>
    <xdr:to>
      <xdr:col>12</xdr:col>
      <xdr:colOff>295275</xdr:colOff>
      <xdr:row>55</xdr:row>
      <xdr:rowOff>47625</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17</xdr:row>
      <xdr:rowOff>0</xdr:rowOff>
    </xdr:from>
    <xdr:to>
      <xdr:col>18</xdr:col>
      <xdr:colOff>495300</xdr:colOff>
      <xdr:row>29</xdr:row>
      <xdr:rowOff>47625</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17</xdr:row>
      <xdr:rowOff>0</xdr:rowOff>
    </xdr:from>
    <xdr:to>
      <xdr:col>24</xdr:col>
      <xdr:colOff>495300</xdr:colOff>
      <xdr:row>29</xdr:row>
      <xdr:rowOff>47625</xdr:rowOff>
    </xdr:to>
    <xdr:graphicFrame macro="">
      <xdr:nvGraphicFramePr>
        <xdr:cNvPr id="4" name="Chart 3">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30</xdr:row>
      <xdr:rowOff>0</xdr:rowOff>
    </xdr:from>
    <xdr:to>
      <xdr:col>18</xdr:col>
      <xdr:colOff>495300</xdr:colOff>
      <xdr:row>42</xdr:row>
      <xdr:rowOff>47625</xdr:rowOff>
    </xdr:to>
    <xdr:graphicFrame macro="">
      <xdr:nvGraphicFramePr>
        <xdr:cNvPr id="5" name="Chart 4">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30</xdr:row>
      <xdr:rowOff>0</xdr:rowOff>
    </xdr:from>
    <xdr:to>
      <xdr:col>24</xdr:col>
      <xdr:colOff>495300</xdr:colOff>
      <xdr:row>42</xdr:row>
      <xdr:rowOff>47625</xdr:rowOff>
    </xdr:to>
    <xdr:graphicFrame macro="">
      <xdr:nvGraphicFramePr>
        <xdr:cNvPr id="6" name="Chart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43</xdr:row>
      <xdr:rowOff>0</xdr:rowOff>
    </xdr:from>
    <xdr:to>
      <xdr:col>18</xdr:col>
      <xdr:colOff>495300</xdr:colOff>
      <xdr:row>55</xdr:row>
      <xdr:rowOff>47625</xdr:rowOff>
    </xdr:to>
    <xdr:graphicFrame macro="">
      <xdr:nvGraphicFramePr>
        <xdr:cNvPr id="7" name="Chart 6">
          <a:extLst>
            <a:ext uri="{FF2B5EF4-FFF2-40B4-BE49-F238E27FC236}">
              <a16:creationId xmlns:a16="http://schemas.microsoft.com/office/drawing/2014/main" id="{00000000-0008-0000-07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0</xdr:colOff>
      <xdr:row>43</xdr:row>
      <xdr:rowOff>0</xdr:rowOff>
    </xdr:from>
    <xdr:to>
      <xdr:col>24</xdr:col>
      <xdr:colOff>495300</xdr:colOff>
      <xdr:row>55</xdr:row>
      <xdr:rowOff>47625</xdr:rowOff>
    </xdr:to>
    <xdr:graphicFrame macro="">
      <xdr:nvGraphicFramePr>
        <xdr:cNvPr id="8" name="Chart 7">
          <a:extLst>
            <a:ext uri="{FF2B5EF4-FFF2-40B4-BE49-F238E27FC236}">
              <a16:creationId xmlns:a16="http://schemas.microsoft.com/office/drawing/2014/main" id="{00000000-0008-0000-07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56</xdr:row>
      <xdr:rowOff>0</xdr:rowOff>
    </xdr:from>
    <xdr:to>
      <xdr:col>6</xdr:col>
      <xdr:colOff>304800</xdr:colOff>
      <xdr:row>68</xdr:row>
      <xdr:rowOff>47625</xdr:rowOff>
    </xdr:to>
    <xdr:graphicFrame macro="">
      <xdr:nvGraphicFramePr>
        <xdr:cNvPr id="9" name="Chart 8">
          <a:extLst>
            <a:ext uri="{FF2B5EF4-FFF2-40B4-BE49-F238E27FC236}">
              <a16:creationId xmlns:a16="http://schemas.microsoft.com/office/drawing/2014/main" id="{00000000-0008-0000-07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523875</xdr:colOff>
      <xdr:row>56</xdr:row>
      <xdr:rowOff>0</xdr:rowOff>
    </xdr:from>
    <xdr:to>
      <xdr:col>12</xdr:col>
      <xdr:colOff>409575</xdr:colOff>
      <xdr:row>68</xdr:row>
      <xdr:rowOff>47625</xdr:rowOff>
    </xdr:to>
    <xdr:graphicFrame macro="">
      <xdr:nvGraphicFramePr>
        <xdr:cNvPr id="10" name="Chart 9">
          <a:extLst>
            <a:ext uri="{FF2B5EF4-FFF2-40B4-BE49-F238E27FC236}">
              <a16:creationId xmlns:a16="http://schemas.microsoft.com/office/drawing/2014/main" id="{00000000-0008-0000-07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56</xdr:row>
      <xdr:rowOff>0</xdr:rowOff>
    </xdr:from>
    <xdr:to>
      <xdr:col>18</xdr:col>
      <xdr:colOff>495300</xdr:colOff>
      <xdr:row>68</xdr:row>
      <xdr:rowOff>47625</xdr:rowOff>
    </xdr:to>
    <xdr:graphicFrame macro="">
      <xdr:nvGraphicFramePr>
        <xdr:cNvPr id="11" name="Chart 10">
          <a:extLst>
            <a:ext uri="{FF2B5EF4-FFF2-40B4-BE49-F238E27FC236}">
              <a16:creationId xmlns:a16="http://schemas.microsoft.com/office/drawing/2014/main" id="{00000000-0008-0000-07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0</xdr:colOff>
      <xdr:row>56</xdr:row>
      <xdr:rowOff>0</xdr:rowOff>
    </xdr:from>
    <xdr:to>
      <xdr:col>24</xdr:col>
      <xdr:colOff>495300</xdr:colOff>
      <xdr:row>68</xdr:row>
      <xdr:rowOff>47625</xdr:rowOff>
    </xdr:to>
    <xdr:graphicFrame macro="">
      <xdr:nvGraphicFramePr>
        <xdr:cNvPr id="12" name="Chart 11">
          <a:extLst>
            <a:ext uri="{FF2B5EF4-FFF2-40B4-BE49-F238E27FC236}">
              <a16:creationId xmlns:a16="http://schemas.microsoft.com/office/drawing/2014/main" id="{00000000-0008-0000-07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69</xdr:row>
      <xdr:rowOff>0</xdr:rowOff>
    </xdr:from>
    <xdr:to>
      <xdr:col>6</xdr:col>
      <xdr:colOff>304800</xdr:colOff>
      <xdr:row>81</xdr:row>
      <xdr:rowOff>47625</xdr:rowOff>
    </xdr:to>
    <xdr:graphicFrame macro="">
      <xdr:nvGraphicFramePr>
        <xdr:cNvPr id="13" name="Chart 12">
          <a:extLst>
            <a:ext uri="{FF2B5EF4-FFF2-40B4-BE49-F238E27FC236}">
              <a16:creationId xmlns:a16="http://schemas.microsoft.com/office/drawing/2014/main" id="{00000000-0008-0000-07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523875</xdr:colOff>
      <xdr:row>69</xdr:row>
      <xdr:rowOff>0</xdr:rowOff>
    </xdr:from>
    <xdr:to>
      <xdr:col>12</xdr:col>
      <xdr:colOff>409575</xdr:colOff>
      <xdr:row>81</xdr:row>
      <xdr:rowOff>47625</xdr:rowOff>
    </xdr:to>
    <xdr:graphicFrame macro="">
      <xdr:nvGraphicFramePr>
        <xdr:cNvPr id="14" name="Chart 13">
          <a:extLst>
            <a:ext uri="{FF2B5EF4-FFF2-40B4-BE49-F238E27FC236}">
              <a16:creationId xmlns:a16="http://schemas.microsoft.com/office/drawing/2014/main" id="{00000000-0008-0000-07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0</xdr:colOff>
      <xdr:row>69</xdr:row>
      <xdr:rowOff>0</xdr:rowOff>
    </xdr:from>
    <xdr:to>
      <xdr:col>18</xdr:col>
      <xdr:colOff>495300</xdr:colOff>
      <xdr:row>81</xdr:row>
      <xdr:rowOff>47625</xdr:rowOff>
    </xdr:to>
    <xdr:graphicFrame macro="">
      <xdr:nvGraphicFramePr>
        <xdr:cNvPr id="15" name="Chart 14">
          <a:extLst>
            <a:ext uri="{FF2B5EF4-FFF2-40B4-BE49-F238E27FC236}">
              <a16:creationId xmlns:a16="http://schemas.microsoft.com/office/drawing/2014/main" id="{00000000-0008-0000-07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bie/Dropbox%20(Energy%20InNovation)/My%20Documents/Policy%20Solutions%20Project/US/Models/eps-1.3.0-us/InputData/indst/BPEiC/BAU%20Process%20Emis%20in%20CO2e_Updated%20Velders%20Met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Cross-Page Data"/>
      <sheetName val="Non-Energy FF CO2 Emissions"/>
      <sheetName val="Cement CO2 Emissions"/>
      <sheetName val="Iron and Steel"/>
      <sheetName val="Coal Mining"/>
      <sheetName val="Natural Gas Systems"/>
      <sheetName val="Petroleum Systems"/>
      <sheetName val="Chem - HCFC 22 Production"/>
      <sheetName val="Chem - ODS"/>
      <sheetName val="Other - Aluminum"/>
      <sheetName val="Other - Magnesium"/>
      <sheetName val="Other - Semiconductor Mfg"/>
      <sheetName val="Other - Elec Trans and Dist"/>
      <sheetName val="Agriculture - EF &amp; Manure Mgmt"/>
      <sheetName val="Agriculture - Rice Cultivation"/>
      <sheetName val="Agriculture - Soil Mgmt"/>
      <sheetName val="Waste - Landfills"/>
      <sheetName val="Waste - Water Treatment"/>
      <sheetName val="Other Industrial Processes"/>
      <sheetName val="Combined Data"/>
      <sheetName val="BPEiC-CO2"/>
      <sheetName val="BPEiC-CH4"/>
      <sheetName val="BPEiC-N2O"/>
      <sheetName val="BPEiC-F-gases"/>
      <sheetName val="EPA (2017) Table A3.6-1"/>
      <sheetName val="EPA (2017) Table A3.6-7"/>
      <sheetName val="EPA (2017) Table A3.6-10"/>
      <sheetName val="AEO 2017_Table 6"/>
      <sheetName val="AEO 2017_Table 11"/>
      <sheetName val="AEO 2017_Table 13"/>
      <sheetName val="AEO 2017_Table 15"/>
      <sheetName val="AEO 2017_Table 19"/>
      <sheetName val="AEO 2017_Table 20"/>
      <sheetName val="AEO 2017_Table 24"/>
      <sheetName val="AEO 2017_Table 62"/>
      <sheetName val="AEO 2016_Table 6"/>
    </sheetNames>
    <sheetDataSet>
      <sheetData sheetId="0"/>
      <sheetData sheetId="1">
        <row r="12">
          <cell r="C12">
            <v>28</v>
          </cell>
        </row>
        <row r="13">
          <cell r="C13">
            <v>265</v>
          </cell>
        </row>
      </sheetData>
      <sheetData sheetId="2"/>
      <sheetData sheetId="3"/>
      <sheetData sheetId="4"/>
      <sheetData sheetId="5"/>
      <sheetData sheetId="6"/>
      <sheetData sheetId="7"/>
      <sheetData sheetId="8"/>
      <sheetData sheetId="9">
        <row r="5">
          <cell r="A5" t="str">
            <v>Transport Refrigeration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docs.wbcsd.org/2009/06/CementIndustryEnergyAndCO2Performance.pdf" TargetMode="External"/><Relationship Id="rId3" Type="http://schemas.openxmlformats.org/officeDocument/2006/relationships/hyperlink" Target="https://www.regulations.gov/document?D=EPA-HQ-OAR-2014-0198-0239" TargetMode="External"/><Relationship Id="rId7" Type="http://schemas.openxmlformats.org/officeDocument/2006/relationships/hyperlink" Target="https://www.iea.org/publications/freepublications/publication/TechnologyRoadmapLowCarbonTransitionintheCementIndustry.pdf" TargetMode="External"/><Relationship Id="rId2" Type="http://schemas.openxmlformats.org/officeDocument/2006/relationships/hyperlink" Target="https://science.sciencemag.org/content/361/6398/186" TargetMode="External"/><Relationship Id="rId1" Type="http://schemas.openxmlformats.org/officeDocument/2006/relationships/hyperlink" Target="https://www.epa.gov/global-mitigation-non-co2-greenhouse-gases/global-non-co2-greenhouse-gas-emission-projections" TargetMode="External"/><Relationship Id="rId6" Type="http://schemas.openxmlformats.org/officeDocument/2006/relationships/hyperlink" Target="http://www.epa.gov/nsr/ghgdocs/cement.pdf" TargetMode="External"/><Relationship Id="rId5" Type="http://schemas.openxmlformats.org/officeDocument/2006/relationships/hyperlink" Target="https://www.atmos-chem-phys.net/17/2795/2017/" TargetMode="External"/><Relationship Id="rId4" Type="http://schemas.openxmlformats.org/officeDocument/2006/relationships/hyperlink" Target="https://www.regulations.gov/document?D=EPA-HQ-OAR-2015-0663-0019" TargetMode="External"/><Relationship Id="rId9"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epa.gov/sites/production/files/2016-06/documents/ll_glycol_pumps3.pdf" TargetMode="External"/><Relationship Id="rId13" Type="http://schemas.openxmlformats.org/officeDocument/2006/relationships/hyperlink" Target="https://www.transtechenergy.com/surge-tanks-fabrication" TargetMode="External"/><Relationship Id="rId18" Type="http://schemas.openxmlformats.org/officeDocument/2006/relationships/hyperlink" Target="https://www.epa.gov/sites/production/files/2016-06/documents/reduced_emissions_completions.pdf" TargetMode="External"/><Relationship Id="rId3" Type="http://schemas.openxmlformats.org/officeDocument/2006/relationships/hyperlink" Target="https://www.epa.gov/sites/production/files/2016-06/documents/ll_dimcompstat.pdf" TargetMode="External"/><Relationship Id="rId7" Type="http://schemas.openxmlformats.org/officeDocument/2006/relationships/hyperlink" Target="https://www.epa.gov/sites/production/files/2016-06/documents/ll_dimcompstat.pdf" TargetMode="External"/><Relationship Id="rId12" Type="http://schemas.openxmlformats.org/officeDocument/2006/relationships/hyperlink" Target="https://www.epa.gov/sites/production/files/2016-06/documents/ll_flashtanks3.pdf" TargetMode="External"/><Relationship Id="rId17" Type="http://schemas.openxmlformats.org/officeDocument/2006/relationships/hyperlink" Target="https://www.epa.gov/sites/production/files/2016-06/documents/ll_instrument_air.pdf" TargetMode="External"/><Relationship Id="rId2" Type="http://schemas.openxmlformats.org/officeDocument/2006/relationships/hyperlink" Target="https://www.epa.gov/sites/production/files/2016-06/documents/ll_wetseals.pdf" TargetMode="External"/><Relationship Id="rId16" Type="http://schemas.openxmlformats.org/officeDocument/2006/relationships/hyperlink" Target="https://www.epa.gov/sites/production/files/2016-06/documents/ll_rodpack.pdf" TargetMode="External"/><Relationship Id="rId1" Type="http://schemas.openxmlformats.org/officeDocument/2006/relationships/hyperlink" Target="https://www.epa.gov/sites/production/files/2016-06/documents/ll_flashtanks3.pdf" TargetMode="External"/><Relationship Id="rId6" Type="http://schemas.openxmlformats.org/officeDocument/2006/relationships/hyperlink" Target="https://www.epa.gov/sites/production/files/2016-06/documents/ll_dimgatestat.pdf" TargetMode="External"/><Relationship Id="rId11" Type="http://schemas.openxmlformats.org/officeDocument/2006/relationships/hyperlink" Target="https://archive.epa.gov/nrmrl/archive-etv/web/pdf/sriusepavsghg04.pdf" TargetMode="External"/><Relationship Id="rId5" Type="http://schemas.openxmlformats.org/officeDocument/2006/relationships/hyperlink" Target="https://www.epa.gov/sites/production/files/2016-06/documents/ll_dimcompstat.pdf" TargetMode="External"/><Relationship Id="rId15" Type="http://schemas.openxmlformats.org/officeDocument/2006/relationships/hyperlink" Target="https://www.epa.gov/sites/production/files/2016-06/documents/ll_rodpack.pdf" TargetMode="External"/><Relationship Id="rId10" Type="http://schemas.openxmlformats.org/officeDocument/2006/relationships/hyperlink" Target="https://www.epa.gov/sites/production/files/2017-09/documents/2-devices_colorado2004.pdf" TargetMode="External"/><Relationship Id="rId19" Type="http://schemas.openxmlformats.org/officeDocument/2006/relationships/hyperlink" Target="https://www.epa.gov/sites/production/files/2016-06/documents/ll_dimcompstat.pdf" TargetMode="External"/><Relationship Id="rId4" Type="http://schemas.openxmlformats.org/officeDocument/2006/relationships/hyperlink" Target="https://www.epa.gov/sites/production/files/2016-06/documents/ll_dimcompstat.pdf" TargetMode="External"/><Relationship Id="rId9" Type="http://schemas.openxmlformats.org/officeDocument/2006/relationships/hyperlink" Target="https://www.epa.gov/sites/production/files/2016-06/documents/ll_compressorsoffline.pdf" TargetMode="External"/><Relationship Id="rId14" Type="http://schemas.openxmlformats.org/officeDocument/2006/relationships/hyperlink" Target="https://www.epa.gov/sites/production/files/2016-06/documents/ll_dimgatestat.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3"/>
  <sheetViews>
    <sheetView tabSelected="1" workbookViewId="0"/>
  </sheetViews>
  <sheetFormatPr defaultColWidth="8.86328125" defaultRowHeight="14.25" x14ac:dyDescent="0.45"/>
  <cols>
    <col min="2" max="2" width="68.3984375" customWidth="1"/>
  </cols>
  <sheetData>
    <row r="1" spans="1:2" x14ac:dyDescent="0.45">
      <c r="A1" s="2" t="s">
        <v>627</v>
      </c>
    </row>
    <row r="2" spans="1:2" x14ac:dyDescent="0.45">
      <c r="A2" s="2" t="s">
        <v>867</v>
      </c>
    </row>
    <row r="4" spans="1:2" x14ac:dyDescent="0.45">
      <c r="A4" s="2" t="s">
        <v>628</v>
      </c>
      <c r="B4" s="3" t="s">
        <v>672</v>
      </c>
    </row>
    <row r="5" spans="1:2" x14ac:dyDescent="0.45">
      <c r="B5" t="s">
        <v>673</v>
      </c>
    </row>
    <row r="6" spans="1:2" x14ac:dyDescent="0.45">
      <c r="B6" s="36">
        <v>2019</v>
      </c>
    </row>
    <row r="7" spans="1:2" x14ac:dyDescent="0.45">
      <c r="B7" t="s">
        <v>674</v>
      </c>
    </row>
    <row r="8" spans="1:2" x14ac:dyDescent="0.45">
      <c r="B8" s="8" t="s">
        <v>675</v>
      </c>
    </row>
    <row r="9" spans="1:2" x14ac:dyDescent="0.45">
      <c r="B9" t="s">
        <v>681</v>
      </c>
    </row>
    <row r="11" spans="1:2" x14ac:dyDescent="0.45">
      <c r="B11" s="3" t="s">
        <v>676</v>
      </c>
    </row>
    <row r="12" spans="1:2" x14ac:dyDescent="0.45">
      <c r="B12" t="s">
        <v>678</v>
      </c>
    </row>
    <row r="13" spans="1:2" x14ac:dyDescent="0.45">
      <c r="B13" s="36">
        <v>2018</v>
      </c>
    </row>
    <row r="14" spans="1:2" x14ac:dyDescent="0.45">
      <c r="B14" t="s">
        <v>677</v>
      </c>
    </row>
    <row r="15" spans="1:2" x14ac:dyDescent="0.45">
      <c r="B15" s="8" t="s">
        <v>679</v>
      </c>
    </row>
    <row r="16" spans="1:2" x14ac:dyDescent="0.45">
      <c r="B16" t="s">
        <v>749</v>
      </c>
    </row>
    <row r="18" spans="2:2" x14ac:dyDescent="0.45">
      <c r="B18" s="3" t="s">
        <v>680</v>
      </c>
    </row>
    <row r="19" spans="2:2" x14ac:dyDescent="0.45">
      <c r="B19" s="23" t="s">
        <v>673</v>
      </c>
    </row>
    <row r="20" spans="2:2" x14ac:dyDescent="0.45">
      <c r="B20" s="51">
        <v>2015</v>
      </c>
    </row>
    <row r="21" spans="2:2" x14ac:dyDescent="0.45">
      <c r="B21" s="23" t="s">
        <v>745</v>
      </c>
    </row>
    <row r="22" spans="2:2" x14ac:dyDescent="0.45">
      <c r="B22" s="8" t="s">
        <v>744</v>
      </c>
    </row>
    <row r="23" spans="2:2" x14ac:dyDescent="0.45">
      <c r="B23" s="23"/>
    </row>
    <row r="24" spans="2:2" x14ac:dyDescent="0.45">
      <c r="B24" s="23" t="s">
        <v>673</v>
      </c>
    </row>
    <row r="25" spans="2:2" x14ac:dyDescent="0.45">
      <c r="B25" s="51">
        <v>2016</v>
      </c>
    </row>
    <row r="26" spans="2:2" x14ac:dyDescent="0.45">
      <c r="B26" s="51" t="s">
        <v>747</v>
      </c>
    </row>
    <row r="27" spans="2:2" x14ac:dyDescent="0.45">
      <c r="B27" s="8" t="s">
        <v>746</v>
      </c>
    </row>
    <row r="28" spans="2:2" x14ac:dyDescent="0.45">
      <c r="B28" s="23"/>
    </row>
    <row r="29" spans="2:2" x14ac:dyDescent="0.45">
      <c r="B29" s="23" t="s">
        <v>761</v>
      </c>
    </row>
    <row r="30" spans="2:2" x14ac:dyDescent="0.45">
      <c r="B30" s="51">
        <v>2016</v>
      </c>
    </row>
    <row r="31" spans="2:2" ht="28.5" x14ac:dyDescent="0.45">
      <c r="B31" s="53" t="s">
        <v>762</v>
      </c>
    </row>
    <row r="32" spans="2:2" x14ac:dyDescent="0.45">
      <c r="B32" s="8" t="s">
        <v>763</v>
      </c>
    </row>
    <row r="34" spans="2:2" x14ac:dyDescent="0.45">
      <c r="B34" s="3" t="s">
        <v>796</v>
      </c>
    </row>
    <row r="35" spans="2:2" x14ac:dyDescent="0.45">
      <c r="B35" s="54" t="s">
        <v>778</v>
      </c>
    </row>
    <row r="36" spans="2:2" x14ac:dyDescent="0.45">
      <c r="B36" s="55">
        <v>2010</v>
      </c>
    </row>
    <row r="37" spans="2:2" x14ac:dyDescent="0.45">
      <c r="B37" s="56" t="s">
        <v>779</v>
      </c>
    </row>
    <row r="38" spans="2:2" x14ac:dyDescent="0.45">
      <c r="B38" s="57" t="s">
        <v>780</v>
      </c>
    </row>
    <row r="39" spans="2:2" x14ac:dyDescent="0.45">
      <c r="B39" s="58" t="s">
        <v>781</v>
      </c>
    </row>
    <row r="41" spans="2:2" x14ac:dyDescent="0.45">
      <c r="B41" s="61" t="s">
        <v>790</v>
      </c>
    </row>
    <row r="42" spans="2:2" x14ac:dyDescent="0.45">
      <c r="B42" t="s">
        <v>787</v>
      </c>
    </row>
    <row r="43" spans="2:2" x14ac:dyDescent="0.45">
      <c r="B43" s="36">
        <v>2009</v>
      </c>
    </row>
    <row r="44" spans="2:2" x14ac:dyDescent="0.45">
      <c r="B44" t="s">
        <v>788</v>
      </c>
    </row>
    <row r="45" spans="2:2" x14ac:dyDescent="0.45">
      <c r="B45" s="8" t="s">
        <v>797</v>
      </c>
    </row>
    <row r="46" spans="2:2" x14ac:dyDescent="0.45">
      <c r="B46" t="s">
        <v>789</v>
      </c>
    </row>
    <row r="48" spans="2:2" x14ac:dyDescent="0.45">
      <c r="B48" s="61" t="s">
        <v>791</v>
      </c>
    </row>
    <row r="49" spans="1:6" x14ac:dyDescent="0.45">
      <c r="B49" t="s">
        <v>792</v>
      </c>
    </row>
    <row r="50" spans="1:6" x14ac:dyDescent="0.45">
      <c r="B50" s="36">
        <v>2018</v>
      </c>
    </row>
    <row r="51" spans="1:6" x14ac:dyDescent="0.45">
      <c r="B51" t="s">
        <v>793</v>
      </c>
    </row>
    <row r="52" spans="1:6" x14ac:dyDescent="0.45">
      <c r="B52" s="8" t="s">
        <v>794</v>
      </c>
    </row>
    <row r="53" spans="1:6" x14ac:dyDescent="0.45">
      <c r="B53" t="s">
        <v>795</v>
      </c>
    </row>
    <row r="55" spans="1:6" x14ac:dyDescent="0.45">
      <c r="B55" s="3" t="s">
        <v>842</v>
      </c>
    </row>
    <row r="56" spans="1:6" x14ac:dyDescent="0.45">
      <c r="B56" s="65" t="s">
        <v>843</v>
      </c>
    </row>
    <row r="58" spans="1:6" x14ac:dyDescent="0.45">
      <c r="B58" s="3" t="s">
        <v>844</v>
      </c>
    </row>
    <row r="59" spans="1:6" x14ac:dyDescent="0.45">
      <c r="B59" s="65" t="s">
        <v>843</v>
      </c>
    </row>
    <row r="61" spans="1:6" x14ac:dyDescent="0.45">
      <c r="A61" s="2" t="s">
        <v>629</v>
      </c>
    </row>
    <row r="62" spans="1:6" x14ac:dyDescent="0.45">
      <c r="A62" s="22" t="s">
        <v>641</v>
      </c>
      <c r="B62" s="4"/>
      <c r="C62" s="23"/>
      <c r="D62" s="23"/>
      <c r="E62" s="23"/>
      <c r="F62" s="23"/>
    </row>
    <row r="63" spans="1:6" x14ac:dyDescent="0.45">
      <c r="A63" s="22" t="s">
        <v>632</v>
      </c>
      <c r="B63" s="4"/>
      <c r="C63" s="23"/>
      <c r="D63" s="23"/>
      <c r="E63" s="23"/>
      <c r="F63" s="23"/>
    </row>
    <row r="65" spans="1:1" x14ac:dyDescent="0.45">
      <c r="A65" t="s">
        <v>642</v>
      </c>
    </row>
    <row r="66" spans="1:1" x14ac:dyDescent="0.45">
      <c r="A66" t="s">
        <v>630</v>
      </c>
    </row>
    <row r="67" spans="1:1" x14ac:dyDescent="0.45">
      <c r="A67" t="s">
        <v>631</v>
      </c>
    </row>
    <row r="69" spans="1:1" x14ac:dyDescent="0.45">
      <c r="A69" s="2" t="s">
        <v>639</v>
      </c>
    </row>
    <row r="70" spans="1:1" x14ac:dyDescent="0.45">
      <c r="A70" s="2" t="s">
        <v>640</v>
      </c>
    </row>
    <row r="71" spans="1:1" x14ac:dyDescent="0.45">
      <c r="A71" s="2" t="s">
        <v>646</v>
      </c>
    </row>
    <row r="73" spans="1:1" x14ac:dyDescent="0.45">
      <c r="A73" s="2" t="s">
        <v>666</v>
      </c>
    </row>
    <row r="74" spans="1:1" x14ac:dyDescent="0.45">
      <c r="A74" t="s">
        <v>667</v>
      </c>
    </row>
    <row r="75" spans="1:1" x14ac:dyDescent="0.45">
      <c r="A75" t="s">
        <v>668</v>
      </c>
    </row>
    <row r="76" spans="1:1" x14ac:dyDescent="0.45">
      <c r="A76" t="s">
        <v>669</v>
      </c>
    </row>
    <row r="77" spans="1:1" x14ac:dyDescent="0.45">
      <c r="A77" t="s">
        <v>670</v>
      </c>
    </row>
    <row r="78" spans="1:1" x14ac:dyDescent="0.45">
      <c r="A78" t="s">
        <v>671</v>
      </c>
    </row>
    <row r="80" spans="1:1" x14ac:dyDescent="0.45">
      <c r="A80" t="s">
        <v>748</v>
      </c>
    </row>
    <row r="81" spans="1:1" x14ac:dyDescent="0.45">
      <c r="A81" t="s">
        <v>750</v>
      </c>
    </row>
    <row r="83" spans="1:1" x14ac:dyDescent="0.45">
      <c r="A83" s="2" t="s">
        <v>716</v>
      </c>
    </row>
    <row r="84" spans="1:1" x14ac:dyDescent="0.45">
      <c r="A84" t="s">
        <v>751</v>
      </c>
    </row>
    <row r="85" spans="1:1" x14ac:dyDescent="0.45">
      <c r="A85" t="s">
        <v>752</v>
      </c>
    </row>
    <row r="86" spans="1:1" x14ac:dyDescent="0.45">
      <c r="A86" t="s">
        <v>753</v>
      </c>
    </row>
    <row r="87" spans="1:1" x14ac:dyDescent="0.45">
      <c r="A87" t="s">
        <v>759</v>
      </c>
    </row>
    <row r="88" spans="1:1" x14ac:dyDescent="0.45">
      <c r="A88" t="s">
        <v>754</v>
      </c>
    </row>
    <row r="89" spans="1:1" x14ac:dyDescent="0.45">
      <c r="A89" t="s">
        <v>760</v>
      </c>
    </row>
    <row r="90" spans="1:1" x14ac:dyDescent="0.45">
      <c r="A90" t="s">
        <v>755</v>
      </c>
    </row>
    <row r="91" spans="1:1" x14ac:dyDescent="0.45">
      <c r="A91" t="s">
        <v>756</v>
      </c>
    </row>
    <row r="92" spans="1:1" x14ac:dyDescent="0.45">
      <c r="A92" t="s">
        <v>757</v>
      </c>
    </row>
    <row r="93" spans="1:1" x14ac:dyDescent="0.45">
      <c r="A93" t="s">
        <v>758</v>
      </c>
    </row>
    <row r="95" spans="1:1" x14ac:dyDescent="0.45">
      <c r="A95" s="2" t="s">
        <v>682</v>
      </c>
    </row>
    <row r="96" spans="1:1" x14ac:dyDescent="0.45">
      <c r="A96" t="s">
        <v>683</v>
      </c>
    </row>
    <row r="97" spans="1:1" x14ac:dyDescent="0.45">
      <c r="A97" t="s">
        <v>684</v>
      </c>
    </row>
    <row r="98" spans="1:1" x14ac:dyDescent="0.45">
      <c r="A98" t="s">
        <v>685</v>
      </c>
    </row>
    <row r="99" spans="1:1" x14ac:dyDescent="0.45">
      <c r="A99" t="s">
        <v>686</v>
      </c>
    </row>
    <row r="100" spans="1:1" x14ac:dyDescent="0.45">
      <c r="A100" t="s">
        <v>687</v>
      </c>
    </row>
    <row r="101" spans="1:1" x14ac:dyDescent="0.45">
      <c r="A101" t="s">
        <v>688</v>
      </c>
    </row>
    <row r="102" spans="1:1" x14ac:dyDescent="0.45">
      <c r="A102" t="s">
        <v>689</v>
      </c>
    </row>
    <row r="103" spans="1:1" x14ac:dyDescent="0.45">
      <c r="A103" t="s">
        <v>694</v>
      </c>
    </row>
    <row r="104" spans="1:1" x14ac:dyDescent="0.45">
      <c r="A104" t="s">
        <v>692</v>
      </c>
    </row>
    <row r="105" spans="1:1" x14ac:dyDescent="0.45">
      <c r="A105" t="s">
        <v>690</v>
      </c>
    </row>
    <row r="106" spans="1:1" x14ac:dyDescent="0.45">
      <c r="A106" t="s">
        <v>691</v>
      </c>
    </row>
    <row r="107" spans="1:1" x14ac:dyDescent="0.45">
      <c r="A107" t="s">
        <v>693</v>
      </c>
    </row>
    <row r="109" spans="1:1" x14ac:dyDescent="0.45">
      <c r="A109" s="2" t="s">
        <v>942</v>
      </c>
    </row>
    <row r="110" spans="1:1" x14ac:dyDescent="0.45">
      <c r="A110" t="s">
        <v>943</v>
      </c>
    </row>
    <row r="111" spans="1:1" x14ac:dyDescent="0.45">
      <c r="A111" t="s">
        <v>952</v>
      </c>
    </row>
    <row r="112" spans="1:1" x14ac:dyDescent="0.45">
      <c r="A112" t="s">
        <v>950</v>
      </c>
    </row>
    <row r="113" spans="1:2" x14ac:dyDescent="0.45">
      <c r="A113" t="s">
        <v>948</v>
      </c>
      <c r="B113">
        <f>28/25</f>
        <v>1.1200000000000001</v>
      </c>
    </row>
    <row r="114" spans="1:2" x14ac:dyDescent="0.45">
      <c r="A114" t="s">
        <v>949</v>
      </c>
      <c r="B114">
        <f>265/298</f>
        <v>0.88926174496644295</v>
      </c>
    </row>
    <row r="115" spans="1:2" x14ac:dyDescent="0.45">
      <c r="A115" t="s">
        <v>944</v>
      </c>
    </row>
    <row r="116" spans="1:2" x14ac:dyDescent="0.45">
      <c r="A116" t="s">
        <v>945</v>
      </c>
    </row>
    <row r="117" spans="1:2" x14ac:dyDescent="0.45">
      <c r="A117" t="s">
        <v>946</v>
      </c>
    </row>
    <row r="118" spans="1:2" x14ac:dyDescent="0.45">
      <c r="A118" t="s">
        <v>947</v>
      </c>
    </row>
    <row r="120" spans="1:2" x14ac:dyDescent="0.45">
      <c r="A120" s="2" t="s">
        <v>854</v>
      </c>
    </row>
    <row r="121" spans="1:2" x14ac:dyDescent="0.45">
      <c r="A121" t="s">
        <v>855</v>
      </c>
    </row>
    <row r="122" spans="1:2" x14ac:dyDescent="0.45">
      <c r="A122" t="s">
        <v>856</v>
      </c>
    </row>
    <row r="123" spans="1:2" x14ac:dyDescent="0.45">
      <c r="A123">
        <f>10^12</f>
        <v>1000000000000</v>
      </c>
      <c r="B123" t="s">
        <v>857</v>
      </c>
    </row>
  </sheetData>
  <hyperlinks>
    <hyperlink ref="B8" r:id="rId1"/>
    <hyperlink ref="B15" r:id="rId2"/>
    <hyperlink ref="B22" r:id="rId3"/>
    <hyperlink ref="B27" r:id="rId4"/>
    <hyperlink ref="B32" r:id="rId5"/>
    <hyperlink ref="B38" r:id="rId6"/>
    <hyperlink ref="B52" r:id="rId7"/>
    <hyperlink ref="B45" r:id="rId8"/>
  </hyperlinks>
  <pageMargins left="0.7" right="0.7" top="0.75" bottom="0.75" header="0.3" footer="0.3"/>
  <pageSetup orientation="portrait"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L74"/>
  <sheetViews>
    <sheetView zoomScale="55" zoomScaleNormal="55" workbookViewId="0"/>
  </sheetViews>
  <sheetFormatPr defaultColWidth="8.86328125" defaultRowHeight="14.25" x14ac:dyDescent="0.45"/>
  <cols>
    <col min="1" max="2" width="24.265625" style="12" customWidth="1"/>
    <col min="3" max="3" width="9.1328125" customWidth="1"/>
  </cols>
  <sheetData>
    <row r="1" spans="1:38" x14ac:dyDescent="0.45">
      <c r="A1" s="14" t="s">
        <v>764</v>
      </c>
      <c r="B1" s="14" t="s">
        <v>724</v>
      </c>
      <c r="C1" s="14" t="s">
        <v>725</v>
      </c>
      <c r="D1" s="14" t="s">
        <v>726</v>
      </c>
      <c r="E1" s="65" t="s">
        <v>858</v>
      </c>
    </row>
    <row r="2" spans="1:38" s="2" customFormat="1" x14ac:dyDescent="0.45">
      <c r="A2" s="10" t="s">
        <v>619</v>
      </c>
      <c r="B2" s="10" t="s">
        <v>620</v>
      </c>
      <c r="C2" s="2">
        <v>2015</v>
      </c>
      <c r="D2" s="2">
        <v>2016</v>
      </c>
      <c r="E2" s="2">
        <v>2017</v>
      </c>
      <c r="F2" s="2">
        <v>2018</v>
      </c>
      <c r="G2" s="2">
        <v>2019</v>
      </c>
      <c r="H2" s="2">
        <v>2020</v>
      </c>
      <c r="I2" s="2">
        <v>2021</v>
      </c>
      <c r="J2" s="2">
        <v>2022</v>
      </c>
      <c r="K2" s="2">
        <v>2023</v>
      </c>
      <c r="L2" s="2">
        <v>2024</v>
      </c>
      <c r="M2" s="2">
        <v>2025</v>
      </c>
      <c r="N2" s="2">
        <v>2026</v>
      </c>
      <c r="O2" s="2">
        <v>2027</v>
      </c>
      <c r="P2" s="2">
        <v>2028</v>
      </c>
      <c r="Q2" s="2">
        <v>2029</v>
      </c>
      <c r="R2" s="2">
        <v>2030</v>
      </c>
      <c r="S2" s="2">
        <v>2031</v>
      </c>
      <c r="T2" s="2">
        <v>2032</v>
      </c>
      <c r="U2" s="2">
        <v>2033</v>
      </c>
      <c r="V2" s="2">
        <v>2034</v>
      </c>
      <c r="W2" s="2">
        <v>2035</v>
      </c>
      <c r="X2" s="2">
        <v>2036</v>
      </c>
      <c r="Y2" s="2">
        <v>2037</v>
      </c>
      <c r="Z2" s="2">
        <v>2038</v>
      </c>
      <c r="AA2" s="2">
        <v>2039</v>
      </c>
      <c r="AB2" s="2">
        <v>2040</v>
      </c>
      <c r="AC2" s="2">
        <v>2041</v>
      </c>
      <c r="AD2" s="2">
        <v>2042</v>
      </c>
      <c r="AE2" s="2">
        <v>2043</v>
      </c>
      <c r="AF2" s="2">
        <v>2044</v>
      </c>
      <c r="AG2" s="2">
        <v>2045</v>
      </c>
      <c r="AH2" s="2">
        <v>2046</v>
      </c>
      <c r="AI2" s="2">
        <v>2047</v>
      </c>
      <c r="AJ2" s="2">
        <v>2048</v>
      </c>
      <c r="AK2" s="2">
        <v>2049</v>
      </c>
      <c r="AL2" s="2">
        <v>2050</v>
      </c>
    </row>
    <row r="3" spans="1:38" x14ac:dyDescent="0.45">
      <c r="A3" s="11">
        <v>-1150</v>
      </c>
      <c r="B3" s="11">
        <f>A3+50</f>
        <v>-1100</v>
      </c>
      <c r="C3" s="31">
        <f>(VLOOKUP($B$1,'Multipliers and Adjustments'!$A$70:$I$86,TRUNC(COLUMN(C$2)/5)+2,FALSE)*SUMIFS('EPA Data'!$I:$I,'EPA Data'!$D:$D,'Country Selector'!$A$2,'EPA Data'!$J:$J,$B$1,'EPA Data'!$C:$C,C$2,'EPA Data'!$G:$G,"&gt;="&amp;$A3,'EPA Data'!$G:$G,"&lt;"&amp;$B3)+VLOOKUP($C$1,'Multipliers and Adjustments'!$A$70:$I$86,TRUNC(COLUMN(C$2)/5)+2,FALSE)*SUMIFS('EPA Data'!$I:$I,'EPA Data'!$D:$D,'Country Selector'!$A$2,'EPA Data'!$J:$J,$C$1,'EPA Data'!$C:$C,C$2,'EPA Data'!$G:$G,"&gt;="&amp;$A3,'EPA Data'!$G:$G,"&lt;"&amp;$B3)+VLOOKUP($D$1,'Multipliers and Adjustments'!$A$70:$I$86,TRUNC(COLUMN(C$2)/5)+2,FALSE)*SUMIFS('EPA Data'!$I:$I,'EPA Data'!$D:$D,'Country Selector'!$A$2,'EPA Data'!$J:$J,$D$1,'EPA Data'!$C:$C,C$2,'EPA Data'!$G:$G,"&gt;="&amp;$A3,'EPA Data'!$G:$G,"&lt;"&amp;$B3))*unit_conv</f>
        <v>0</v>
      </c>
      <c r="D3">
        <f t="shared" ref="D3" si="0">C3+($H3-$C3)/5</f>
        <v>0</v>
      </c>
      <c r="E3">
        <f t="shared" ref="E3" si="1">D3+($H3-$C3)/5</f>
        <v>0</v>
      </c>
      <c r="F3">
        <f t="shared" ref="F3" si="2">E3+($H3-$C3)/5</f>
        <v>0</v>
      </c>
      <c r="G3">
        <f t="shared" ref="G3" si="3">F3+($H3-$C3)/5</f>
        <v>0</v>
      </c>
      <c r="H3" s="31">
        <f>(VLOOKUP($B$1,'Multipliers and Adjustments'!$A$70:$I$86,TRUNC(COLUMN(H$2)/5)+2,FALSE)*SUMIFS('EPA Data'!$I:$I,'EPA Data'!$D:$D,'Country Selector'!$A$2,'EPA Data'!$J:$J,$B$1,'EPA Data'!$C:$C,H$2,'EPA Data'!$G:$G,"&gt;="&amp;$A3,'EPA Data'!$G:$G,"&lt;"&amp;$B3)+VLOOKUP($C$1,'Multipliers and Adjustments'!$A$70:$I$86,TRUNC(COLUMN(H$2)/5)+2,FALSE)*SUMIFS('EPA Data'!$I:$I,'EPA Data'!$D:$D,'Country Selector'!$A$2,'EPA Data'!$J:$J,$C$1,'EPA Data'!$C:$C,H$2,'EPA Data'!$G:$G,"&gt;="&amp;$A3,'EPA Data'!$G:$G,"&lt;"&amp;$B3)+VLOOKUP($D$1,'Multipliers and Adjustments'!$A$70:$I$86,TRUNC(COLUMN(H$2)/5)+2,FALSE)*SUMIFS('EPA Data'!$I:$I,'EPA Data'!$D:$D,'Country Selector'!$A$2,'EPA Data'!$J:$J,$D$1,'EPA Data'!$C:$C,H$2,'EPA Data'!$G:$G,"&gt;="&amp;$A3,'EPA Data'!$G:$G,"&lt;"&amp;$B3))*unit_conv</f>
        <v>0</v>
      </c>
      <c r="I3">
        <f t="shared" ref="I3" si="4">H3+($M3-$H3)/5</f>
        <v>0</v>
      </c>
      <c r="J3">
        <f t="shared" ref="J3" si="5">I3+($M3-$H3)/5</f>
        <v>0</v>
      </c>
      <c r="K3">
        <f t="shared" ref="K3" si="6">J3+($M3-$H3)/5</f>
        <v>0</v>
      </c>
      <c r="L3">
        <f t="shared" ref="L3" si="7">K3+($M3-$H3)/5</f>
        <v>0</v>
      </c>
      <c r="M3" s="31">
        <f>(VLOOKUP($B$1,'Multipliers and Adjustments'!$A$70:$I$86,TRUNC(COLUMN(M$2)/5)+2,FALSE)*SUMIFS('EPA Data'!$I:$I,'EPA Data'!$D:$D,'Country Selector'!$A$2,'EPA Data'!$J:$J,$B$1,'EPA Data'!$C:$C,M$2,'EPA Data'!$G:$G,"&gt;="&amp;$A3,'EPA Data'!$G:$G,"&lt;"&amp;$B3)+VLOOKUP($C$1,'Multipliers and Adjustments'!$A$70:$I$86,TRUNC(COLUMN(M$2)/5)+2,FALSE)*SUMIFS('EPA Data'!$I:$I,'EPA Data'!$D:$D,'Country Selector'!$A$2,'EPA Data'!$J:$J,$C$1,'EPA Data'!$C:$C,M$2,'EPA Data'!$G:$G,"&gt;="&amp;$A3,'EPA Data'!$G:$G,"&lt;"&amp;$B3)+VLOOKUP($D$1,'Multipliers and Adjustments'!$A$70:$I$86,TRUNC(COLUMN(M$2)/5)+2,FALSE)*SUMIFS('EPA Data'!$I:$I,'EPA Data'!$D:$D,'Country Selector'!$A$2,'EPA Data'!$J:$J,$D$1,'EPA Data'!$C:$C,M$2,'EPA Data'!$G:$G,"&gt;="&amp;$A3,'EPA Data'!$G:$G,"&lt;"&amp;$B3))*unit_conv</f>
        <v>0</v>
      </c>
      <c r="N3">
        <f t="shared" ref="N3" si="8">M3+($R3-$M3)/5</f>
        <v>0</v>
      </c>
      <c r="O3">
        <f t="shared" ref="O3" si="9">N3+($R3-$M3)/5</f>
        <v>0</v>
      </c>
      <c r="P3">
        <f t="shared" ref="P3" si="10">O3+($R3-$M3)/5</f>
        <v>0</v>
      </c>
      <c r="Q3">
        <f t="shared" ref="Q3" si="11">P3+($R3-$M3)/5</f>
        <v>0</v>
      </c>
      <c r="R3" s="31">
        <f>(VLOOKUP($B$1,'Multipliers and Adjustments'!$A$70:$I$86,TRUNC(COLUMN(R$2)/5)+2,FALSE)*SUMIFS('EPA Data'!$I:$I,'EPA Data'!$D:$D,'Country Selector'!$A$2,'EPA Data'!$J:$J,$B$1,'EPA Data'!$C:$C,R$2,'EPA Data'!$G:$G,"&gt;="&amp;$A3,'EPA Data'!$G:$G,"&lt;"&amp;$B3)+VLOOKUP($C$1,'Multipliers and Adjustments'!$A$70:$I$86,TRUNC(COLUMN(R$2)/5)+2,FALSE)*SUMIFS('EPA Data'!$I:$I,'EPA Data'!$D:$D,'Country Selector'!$A$2,'EPA Data'!$J:$J,$C$1,'EPA Data'!$C:$C,R$2,'EPA Data'!$G:$G,"&gt;="&amp;$A3,'EPA Data'!$G:$G,"&lt;"&amp;$B3)+VLOOKUP($D$1,'Multipliers and Adjustments'!$A$70:$I$86,TRUNC(COLUMN(R$2)/5)+2,FALSE)*SUMIFS('EPA Data'!$I:$I,'EPA Data'!$D:$D,'Country Selector'!$A$2,'EPA Data'!$J:$J,$D$1,'EPA Data'!$C:$C,R$2,'EPA Data'!$G:$G,"&gt;="&amp;$A3,'EPA Data'!$G:$G,"&lt;"&amp;$B3))*unit_conv</f>
        <v>0</v>
      </c>
      <c r="S3">
        <f t="shared" ref="S3" si="12">R3+($W3-$R3)/5</f>
        <v>0</v>
      </c>
      <c r="T3">
        <f t="shared" ref="T3" si="13">S3+($W3-$R3)/5</f>
        <v>0</v>
      </c>
      <c r="U3">
        <f t="shared" ref="U3" si="14">T3+($W3-$R3)/5</f>
        <v>0</v>
      </c>
      <c r="V3">
        <f t="shared" ref="V3" si="15">U3+($W3-$R3)/5</f>
        <v>0</v>
      </c>
      <c r="W3" s="31">
        <f>(VLOOKUP($B$1,'Multipliers and Adjustments'!$A$70:$I$86,TRUNC(COLUMN(W$2)/5)+2,FALSE)*SUMIFS('EPA Data'!$I:$I,'EPA Data'!$D:$D,'Country Selector'!$A$2,'EPA Data'!$J:$J,$B$1,'EPA Data'!$C:$C,W$2,'EPA Data'!$G:$G,"&gt;="&amp;$A3,'EPA Data'!$G:$G,"&lt;"&amp;$B3)+VLOOKUP($C$1,'Multipliers and Adjustments'!$A$70:$I$86,TRUNC(COLUMN(W$2)/5)+2,FALSE)*SUMIFS('EPA Data'!$I:$I,'EPA Data'!$D:$D,'Country Selector'!$A$2,'EPA Data'!$J:$J,$C$1,'EPA Data'!$C:$C,W$2,'EPA Data'!$G:$G,"&gt;="&amp;$A3,'EPA Data'!$G:$G,"&lt;"&amp;$B3)+VLOOKUP($D$1,'Multipliers and Adjustments'!$A$70:$I$86,TRUNC(COLUMN(W$2)/5)+2,FALSE)*SUMIFS('EPA Data'!$I:$I,'EPA Data'!$D:$D,'Country Selector'!$A$2,'EPA Data'!$J:$J,$D$1,'EPA Data'!$C:$C,W$2,'EPA Data'!$G:$G,"&gt;="&amp;$A3,'EPA Data'!$G:$G,"&lt;"&amp;$B3))*unit_conv</f>
        <v>0</v>
      </c>
      <c r="X3">
        <f t="shared" ref="X3" si="16">W3+($AB3-$W3)/5</f>
        <v>0</v>
      </c>
      <c r="Y3">
        <f t="shared" ref="Y3" si="17">X3+($AB3-$W3)/5</f>
        <v>0</v>
      </c>
      <c r="Z3">
        <f t="shared" ref="Z3" si="18">Y3+($AB3-$W3)/5</f>
        <v>0</v>
      </c>
      <c r="AA3">
        <f t="shared" ref="AA3" si="19">Z3+($AB3-$W3)/5</f>
        <v>0</v>
      </c>
      <c r="AB3" s="31">
        <f>(VLOOKUP($B$1,'Multipliers and Adjustments'!$A$70:$I$86,TRUNC(COLUMN(AB$2)/5)+2,FALSE)*SUMIFS('EPA Data'!$I:$I,'EPA Data'!$D:$D,'Country Selector'!$A$2,'EPA Data'!$J:$J,$B$1,'EPA Data'!$C:$C,AB$2,'EPA Data'!$G:$G,"&gt;="&amp;$A3,'EPA Data'!$G:$G,"&lt;"&amp;$B3)+VLOOKUP($C$1,'Multipliers and Adjustments'!$A$70:$I$86,TRUNC(COLUMN(AB$2)/5)+2,FALSE)*SUMIFS('EPA Data'!$I:$I,'EPA Data'!$D:$D,'Country Selector'!$A$2,'EPA Data'!$J:$J,$C$1,'EPA Data'!$C:$C,AB$2,'EPA Data'!$G:$G,"&gt;="&amp;$A3,'EPA Data'!$G:$G,"&lt;"&amp;$B3)+VLOOKUP($D$1,'Multipliers and Adjustments'!$A$70:$I$86,TRUNC(COLUMN(AB$2)/5)+2,FALSE)*SUMIFS('EPA Data'!$I:$I,'EPA Data'!$D:$D,'Country Selector'!$A$2,'EPA Data'!$J:$J,$D$1,'EPA Data'!$C:$C,AB$2,'EPA Data'!$G:$G,"&gt;="&amp;$A3,'EPA Data'!$G:$G,"&lt;"&amp;$B3))*unit_conv</f>
        <v>0</v>
      </c>
      <c r="AC3">
        <f t="shared" ref="AC3" si="20">AB3+($AG3-$AB3)/5</f>
        <v>0</v>
      </c>
      <c r="AD3">
        <f t="shared" ref="AD3" si="21">AC3+($AG3-$AB3)/5</f>
        <v>0</v>
      </c>
      <c r="AE3">
        <f t="shared" ref="AE3" si="22">AD3+($AG3-$AB3)/5</f>
        <v>0</v>
      </c>
      <c r="AF3">
        <f t="shared" ref="AF3" si="23">AE3+($AG3-$AB3)/5</f>
        <v>0</v>
      </c>
      <c r="AG3" s="31">
        <f>(VLOOKUP($B$1,'Multipliers and Adjustments'!$A$70:$I$86,TRUNC(COLUMN(AG$2)/5)+2,FALSE)*SUMIFS('EPA Data'!$I:$I,'EPA Data'!$D:$D,'Country Selector'!$A$2,'EPA Data'!$J:$J,$B$1,'EPA Data'!$C:$C,AG$2,'EPA Data'!$G:$G,"&gt;="&amp;$A3,'EPA Data'!$G:$G,"&lt;"&amp;$B3)+VLOOKUP($C$1,'Multipliers and Adjustments'!$A$70:$I$86,TRUNC(COLUMN(AG$2)/5)+2,FALSE)*SUMIFS('EPA Data'!$I:$I,'EPA Data'!$D:$D,'Country Selector'!$A$2,'EPA Data'!$J:$J,$C$1,'EPA Data'!$C:$C,AG$2,'EPA Data'!$G:$G,"&gt;="&amp;$A3,'EPA Data'!$G:$G,"&lt;"&amp;$B3)+VLOOKUP($D$1,'Multipliers and Adjustments'!$A$70:$I$86,TRUNC(COLUMN(AG$2)/5)+2,FALSE)*SUMIFS('EPA Data'!$I:$I,'EPA Data'!$D:$D,'Country Selector'!$A$2,'EPA Data'!$J:$J,$D$1,'EPA Data'!$C:$C,AG$2,'EPA Data'!$G:$G,"&gt;="&amp;$A3,'EPA Data'!$G:$G,"&lt;"&amp;$B3))*unit_conv</f>
        <v>0</v>
      </c>
      <c r="AH3">
        <f t="shared" ref="AH3" si="24">AG3+($AL3-$AG3)/5</f>
        <v>0</v>
      </c>
      <c r="AI3">
        <f t="shared" ref="AI3" si="25">AH3+($AL3-$AG3)/5</f>
        <v>0</v>
      </c>
      <c r="AJ3">
        <f t="shared" ref="AJ3" si="26">AI3+($AL3-$AG3)/5</f>
        <v>0</v>
      </c>
      <c r="AK3">
        <f t="shared" ref="AK3" si="27">AJ3+($AL3-$AG3)/5</f>
        <v>0</v>
      </c>
      <c r="AL3" s="31">
        <f>(VLOOKUP($B$1,'Multipliers and Adjustments'!$A$70:$I$86,TRUNC(COLUMN(AL$2)/5)+2,FALSE)*SUMIFS('EPA Data'!$I:$I,'EPA Data'!$D:$D,'Country Selector'!$A$2,'EPA Data'!$J:$J,$B$1,'EPA Data'!$C:$C,AL$2,'EPA Data'!$G:$G,"&gt;="&amp;$A3,'EPA Data'!$G:$G,"&lt;"&amp;$B3)+VLOOKUP($C$1,'Multipliers and Adjustments'!$A$70:$I$86,TRUNC(COLUMN(AL$2)/5)+2,FALSE)*SUMIFS('EPA Data'!$I:$I,'EPA Data'!$D:$D,'Country Selector'!$A$2,'EPA Data'!$J:$J,$C$1,'EPA Data'!$C:$C,AL$2,'EPA Data'!$G:$G,"&gt;="&amp;$A3,'EPA Data'!$G:$G,"&lt;"&amp;$B3)+VLOOKUP($D$1,'Multipliers and Adjustments'!$A$70:$I$86,TRUNC(COLUMN(AL$2)/5)+2,FALSE)*SUMIFS('EPA Data'!$I:$I,'EPA Data'!$D:$D,'Country Selector'!$A$2,'EPA Data'!$J:$J,$D$1,'EPA Data'!$C:$C,AL$2,'EPA Data'!$G:$G,"&gt;="&amp;$A3,'EPA Data'!$G:$G,"&lt;"&amp;$B3))*unit_conv</f>
        <v>0</v>
      </c>
    </row>
    <row r="4" spans="1:38" x14ac:dyDescent="0.45">
      <c r="A4" s="12">
        <f>B3</f>
        <v>-1100</v>
      </c>
      <c r="B4" s="11">
        <f t="shared" ref="B4:B67" si="28">A4+50</f>
        <v>-1050</v>
      </c>
      <c r="C4" s="31">
        <f>(VLOOKUP($B$1,'Multipliers and Adjustments'!$A$70:$I$86,TRUNC(COLUMN(C$2)/5)+2,FALSE)*SUMIFS('EPA Data'!$I:$I,'EPA Data'!$D:$D,'Country Selector'!$A$2,'EPA Data'!$J:$J,$B$1,'EPA Data'!$C:$C,C$2,'EPA Data'!$G:$G,"&gt;="&amp;$A4,'EPA Data'!$G:$G,"&lt;"&amp;$B4)+VLOOKUP($C$1,'Multipliers and Adjustments'!$A$70:$I$86,TRUNC(COLUMN(C$2)/5)+2,FALSE)*SUMIFS('EPA Data'!$I:$I,'EPA Data'!$D:$D,'Country Selector'!$A$2,'EPA Data'!$J:$J,$C$1,'EPA Data'!$C:$C,C$2,'EPA Data'!$G:$G,"&gt;="&amp;$A4,'EPA Data'!$G:$G,"&lt;"&amp;$B4)+VLOOKUP($D$1,'Multipliers and Adjustments'!$A$70:$I$86,TRUNC(COLUMN(C$2)/5)+2,FALSE)*SUMIFS('EPA Data'!$I:$I,'EPA Data'!$D:$D,'Country Selector'!$A$2,'EPA Data'!$J:$J,$D$1,'EPA Data'!$C:$C,C$2,'EPA Data'!$G:$G,"&gt;="&amp;$A4,'EPA Data'!$G:$G,"&lt;"&amp;$B4))*unit_conv</f>
        <v>0</v>
      </c>
      <c r="D4">
        <f t="shared" ref="D4:G17" si="29">C4+($H4-$C4)/5</f>
        <v>0</v>
      </c>
      <c r="E4">
        <f t="shared" si="29"/>
        <v>0</v>
      </c>
      <c r="F4">
        <f t="shared" si="29"/>
        <v>0</v>
      </c>
      <c r="G4">
        <f t="shared" si="29"/>
        <v>0</v>
      </c>
      <c r="H4" s="31">
        <f>(VLOOKUP($B$1,'Multipliers and Adjustments'!$A$70:$I$86,TRUNC(COLUMN(H$2)/5)+2,FALSE)*SUMIFS('EPA Data'!$I:$I,'EPA Data'!$D:$D,'Country Selector'!$A$2,'EPA Data'!$J:$J,$B$1,'EPA Data'!$C:$C,H$2,'EPA Data'!$G:$G,"&gt;="&amp;$A4,'EPA Data'!$G:$G,"&lt;"&amp;$B4)+VLOOKUP($C$1,'Multipliers and Adjustments'!$A$70:$I$86,TRUNC(COLUMN(H$2)/5)+2,FALSE)*SUMIFS('EPA Data'!$I:$I,'EPA Data'!$D:$D,'Country Selector'!$A$2,'EPA Data'!$J:$J,$C$1,'EPA Data'!$C:$C,H$2,'EPA Data'!$G:$G,"&gt;="&amp;$A4,'EPA Data'!$G:$G,"&lt;"&amp;$B4)+VLOOKUP($D$1,'Multipliers and Adjustments'!$A$70:$I$86,TRUNC(COLUMN(H$2)/5)+2,FALSE)*SUMIFS('EPA Data'!$I:$I,'EPA Data'!$D:$D,'Country Selector'!$A$2,'EPA Data'!$J:$J,$D$1,'EPA Data'!$C:$C,H$2,'EPA Data'!$G:$G,"&gt;="&amp;$A4,'EPA Data'!$G:$G,"&lt;"&amp;$B4))*unit_conv</f>
        <v>0</v>
      </c>
      <c r="I4">
        <f t="shared" ref="I4:L19" si="30">H4+($M4-$H4)/5</f>
        <v>0</v>
      </c>
      <c r="J4">
        <f t="shared" si="30"/>
        <v>0</v>
      </c>
      <c r="K4">
        <f t="shared" si="30"/>
        <v>0</v>
      </c>
      <c r="L4">
        <f t="shared" si="30"/>
        <v>0</v>
      </c>
      <c r="M4" s="31">
        <f>(VLOOKUP($B$1,'Multipliers and Adjustments'!$A$70:$I$86,TRUNC(COLUMN(M$2)/5)+2,FALSE)*SUMIFS('EPA Data'!$I:$I,'EPA Data'!$D:$D,'Country Selector'!$A$2,'EPA Data'!$J:$J,$B$1,'EPA Data'!$C:$C,M$2,'EPA Data'!$G:$G,"&gt;="&amp;$A4,'EPA Data'!$G:$G,"&lt;"&amp;$B4)+VLOOKUP($C$1,'Multipliers and Adjustments'!$A$70:$I$86,TRUNC(COLUMN(M$2)/5)+2,FALSE)*SUMIFS('EPA Data'!$I:$I,'EPA Data'!$D:$D,'Country Selector'!$A$2,'EPA Data'!$J:$J,$C$1,'EPA Data'!$C:$C,M$2,'EPA Data'!$G:$G,"&gt;="&amp;$A4,'EPA Data'!$G:$G,"&lt;"&amp;$B4)+VLOOKUP($D$1,'Multipliers and Adjustments'!$A$70:$I$86,TRUNC(COLUMN(M$2)/5)+2,FALSE)*SUMIFS('EPA Data'!$I:$I,'EPA Data'!$D:$D,'Country Selector'!$A$2,'EPA Data'!$J:$J,$D$1,'EPA Data'!$C:$C,M$2,'EPA Data'!$G:$G,"&gt;="&amp;$A4,'EPA Data'!$G:$G,"&lt;"&amp;$B4))*unit_conv</f>
        <v>0</v>
      </c>
      <c r="N4">
        <f t="shared" ref="N4:Q19" si="31">M4+($R4-$M4)/5</f>
        <v>0</v>
      </c>
      <c r="O4">
        <f t="shared" si="31"/>
        <v>0</v>
      </c>
      <c r="P4">
        <f t="shared" si="31"/>
        <v>0</v>
      </c>
      <c r="Q4">
        <f t="shared" si="31"/>
        <v>0</v>
      </c>
      <c r="R4" s="31">
        <f>(VLOOKUP($B$1,'Multipliers and Adjustments'!$A$70:$I$86,TRUNC(COLUMN(R$2)/5)+2,FALSE)*SUMIFS('EPA Data'!$I:$I,'EPA Data'!$D:$D,'Country Selector'!$A$2,'EPA Data'!$J:$J,$B$1,'EPA Data'!$C:$C,R$2,'EPA Data'!$G:$G,"&gt;="&amp;$A4,'EPA Data'!$G:$G,"&lt;"&amp;$B4)+VLOOKUP($C$1,'Multipliers and Adjustments'!$A$70:$I$86,TRUNC(COLUMN(R$2)/5)+2,FALSE)*SUMIFS('EPA Data'!$I:$I,'EPA Data'!$D:$D,'Country Selector'!$A$2,'EPA Data'!$J:$J,$C$1,'EPA Data'!$C:$C,R$2,'EPA Data'!$G:$G,"&gt;="&amp;$A4,'EPA Data'!$G:$G,"&lt;"&amp;$B4)+VLOOKUP($D$1,'Multipliers and Adjustments'!$A$70:$I$86,TRUNC(COLUMN(R$2)/5)+2,FALSE)*SUMIFS('EPA Data'!$I:$I,'EPA Data'!$D:$D,'Country Selector'!$A$2,'EPA Data'!$J:$J,$D$1,'EPA Data'!$C:$C,R$2,'EPA Data'!$G:$G,"&gt;="&amp;$A4,'EPA Data'!$G:$G,"&lt;"&amp;$B4))*unit_conv</f>
        <v>0</v>
      </c>
      <c r="S4">
        <f t="shared" ref="S4:V19" si="32">R4+($W4-$R4)/5</f>
        <v>0</v>
      </c>
      <c r="T4">
        <f t="shared" si="32"/>
        <v>0</v>
      </c>
      <c r="U4">
        <f t="shared" si="32"/>
        <v>0</v>
      </c>
      <c r="V4">
        <f t="shared" si="32"/>
        <v>0</v>
      </c>
      <c r="W4" s="31">
        <f>(VLOOKUP($B$1,'Multipliers and Adjustments'!$A$70:$I$86,TRUNC(COLUMN(W$2)/5)+2,FALSE)*SUMIFS('EPA Data'!$I:$I,'EPA Data'!$D:$D,'Country Selector'!$A$2,'EPA Data'!$J:$J,$B$1,'EPA Data'!$C:$C,W$2,'EPA Data'!$G:$G,"&gt;="&amp;$A4,'EPA Data'!$G:$G,"&lt;"&amp;$B4)+VLOOKUP($C$1,'Multipliers and Adjustments'!$A$70:$I$86,TRUNC(COLUMN(W$2)/5)+2,FALSE)*SUMIFS('EPA Data'!$I:$I,'EPA Data'!$D:$D,'Country Selector'!$A$2,'EPA Data'!$J:$J,$C$1,'EPA Data'!$C:$C,W$2,'EPA Data'!$G:$G,"&gt;="&amp;$A4,'EPA Data'!$G:$G,"&lt;"&amp;$B4)+VLOOKUP($D$1,'Multipliers and Adjustments'!$A$70:$I$86,TRUNC(COLUMN(W$2)/5)+2,FALSE)*SUMIFS('EPA Data'!$I:$I,'EPA Data'!$D:$D,'Country Selector'!$A$2,'EPA Data'!$J:$J,$D$1,'EPA Data'!$C:$C,W$2,'EPA Data'!$G:$G,"&gt;="&amp;$A4,'EPA Data'!$G:$G,"&lt;"&amp;$B4))*unit_conv</f>
        <v>0</v>
      </c>
      <c r="X4">
        <f t="shared" ref="X4:AA19" si="33">W4+($AB4-$W4)/5</f>
        <v>0</v>
      </c>
      <c r="Y4">
        <f t="shared" si="33"/>
        <v>0</v>
      </c>
      <c r="Z4">
        <f t="shared" si="33"/>
        <v>0</v>
      </c>
      <c r="AA4">
        <f t="shared" si="33"/>
        <v>0</v>
      </c>
      <c r="AB4" s="31">
        <f>(VLOOKUP($B$1,'Multipliers and Adjustments'!$A$70:$I$86,TRUNC(COLUMN(AB$2)/5)+2,FALSE)*SUMIFS('EPA Data'!$I:$I,'EPA Data'!$D:$D,'Country Selector'!$A$2,'EPA Data'!$J:$J,$B$1,'EPA Data'!$C:$C,AB$2,'EPA Data'!$G:$G,"&gt;="&amp;$A4,'EPA Data'!$G:$G,"&lt;"&amp;$B4)+VLOOKUP($C$1,'Multipliers and Adjustments'!$A$70:$I$86,TRUNC(COLUMN(AB$2)/5)+2,FALSE)*SUMIFS('EPA Data'!$I:$I,'EPA Data'!$D:$D,'Country Selector'!$A$2,'EPA Data'!$J:$J,$C$1,'EPA Data'!$C:$C,AB$2,'EPA Data'!$G:$G,"&gt;="&amp;$A4,'EPA Data'!$G:$G,"&lt;"&amp;$B4)+VLOOKUP($D$1,'Multipliers and Adjustments'!$A$70:$I$86,TRUNC(COLUMN(AB$2)/5)+2,FALSE)*SUMIFS('EPA Data'!$I:$I,'EPA Data'!$D:$D,'Country Selector'!$A$2,'EPA Data'!$J:$J,$D$1,'EPA Data'!$C:$C,AB$2,'EPA Data'!$G:$G,"&gt;="&amp;$A4,'EPA Data'!$G:$G,"&lt;"&amp;$B4))*unit_conv</f>
        <v>0</v>
      </c>
      <c r="AC4">
        <f t="shared" ref="AC4:AF19" si="34">AB4+($AG4-$AB4)/5</f>
        <v>0</v>
      </c>
      <c r="AD4">
        <f t="shared" si="34"/>
        <v>0</v>
      </c>
      <c r="AE4">
        <f t="shared" si="34"/>
        <v>0</v>
      </c>
      <c r="AF4">
        <f t="shared" si="34"/>
        <v>0</v>
      </c>
      <c r="AG4" s="31">
        <f>(VLOOKUP($B$1,'Multipliers and Adjustments'!$A$70:$I$86,TRUNC(COLUMN(AG$2)/5)+2,FALSE)*SUMIFS('EPA Data'!$I:$I,'EPA Data'!$D:$D,'Country Selector'!$A$2,'EPA Data'!$J:$J,$B$1,'EPA Data'!$C:$C,AG$2,'EPA Data'!$G:$G,"&gt;="&amp;$A4,'EPA Data'!$G:$G,"&lt;"&amp;$B4)+VLOOKUP($C$1,'Multipliers and Adjustments'!$A$70:$I$86,TRUNC(COLUMN(AG$2)/5)+2,FALSE)*SUMIFS('EPA Data'!$I:$I,'EPA Data'!$D:$D,'Country Selector'!$A$2,'EPA Data'!$J:$J,$C$1,'EPA Data'!$C:$C,AG$2,'EPA Data'!$G:$G,"&gt;="&amp;$A4,'EPA Data'!$G:$G,"&lt;"&amp;$B4)+VLOOKUP($D$1,'Multipliers and Adjustments'!$A$70:$I$86,TRUNC(COLUMN(AG$2)/5)+2,FALSE)*SUMIFS('EPA Data'!$I:$I,'EPA Data'!$D:$D,'Country Selector'!$A$2,'EPA Data'!$J:$J,$D$1,'EPA Data'!$C:$C,AG$2,'EPA Data'!$G:$G,"&gt;="&amp;$A4,'EPA Data'!$G:$G,"&lt;"&amp;$B4))*unit_conv</f>
        <v>0</v>
      </c>
      <c r="AH4">
        <f t="shared" ref="AH4:AK19" si="35">AG4+($AL4-$AG4)/5</f>
        <v>0</v>
      </c>
      <c r="AI4">
        <f t="shared" si="35"/>
        <v>0</v>
      </c>
      <c r="AJ4">
        <f t="shared" si="35"/>
        <v>0</v>
      </c>
      <c r="AK4">
        <f t="shared" si="35"/>
        <v>0</v>
      </c>
      <c r="AL4" s="31">
        <f>(VLOOKUP($B$1,'Multipliers and Adjustments'!$A$70:$I$86,TRUNC(COLUMN(AL$2)/5)+2,FALSE)*SUMIFS('EPA Data'!$I:$I,'EPA Data'!$D:$D,'Country Selector'!$A$2,'EPA Data'!$J:$J,$B$1,'EPA Data'!$C:$C,AL$2,'EPA Data'!$G:$G,"&gt;="&amp;$A4,'EPA Data'!$G:$G,"&lt;"&amp;$B4)+VLOOKUP($C$1,'Multipliers and Adjustments'!$A$70:$I$86,TRUNC(COLUMN(AL$2)/5)+2,FALSE)*SUMIFS('EPA Data'!$I:$I,'EPA Data'!$D:$D,'Country Selector'!$A$2,'EPA Data'!$J:$J,$C$1,'EPA Data'!$C:$C,AL$2,'EPA Data'!$G:$G,"&gt;="&amp;$A4,'EPA Data'!$G:$G,"&lt;"&amp;$B4)+VLOOKUP($D$1,'Multipliers and Adjustments'!$A$70:$I$86,TRUNC(COLUMN(AL$2)/5)+2,FALSE)*SUMIFS('EPA Data'!$I:$I,'EPA Data'!$D:$D,'Country Selector'!$A$2,'EPA Data'!$J:$J,$D$1,'EPA Data'!$C:$C,AL$2,'EPA Data'!$G:$G,"&gt;="&amp;$A4,'EPA Data'!$G:$G,"&lt;"&amp;$B4))*unit_conv</f>
        <v>0</v>
      </c>
    </row>
    <row r="5" spans="1:38" x14ac:dyDescent="0.45">
      <c r="A5" s="12">
        <f t="shared" ref="A5:A74" si="36">B4</f>
        <v>-1050</v>
      </c>
      <c r="B5" s="11">
        <f t="shared" si="28"/>
        <v>-1000</v>
      </c>
      <c r="C5" s="31">
        <f>(VLOOKUP($B$1,'Multipliers and Adjustments'!$A$70:$I$86,TRUNC(COLUMN(C$2)/5)+2,FALSE)*SUMIFS('EPA Data'!$I:$I,'EPA Data'!$D:$D,'Country Selector'!$A$2,'EPA Data'!$J:$J,$B$1,'EPA Data'!$C:$C,C$2,'EPA Data'!$G:$G,"&gt;="&amp;$A5,'EPA Data'!$G:$G,"&lt;"&amp;$B5)+VLOOKUP($C$1,'Multipliers and Adjustments'!$A$70:$I$86,TRUNC(COLUMN(C$2)/5)+2,FALSE)*SUMIFS('EPA Data'!$I:$I,'EPA Data'!$D:$D,'Country Selector'!$A$2,'EPA Data'!$J:$J,$C$1,'EPA Data'!$C:$C,C$2,'EPA Data'!$G:$G,"&gt;="&amp;$A5,'EPA Data'!$G:$G,"&lt;"&amp;$B5)+VLOOKUP($D$1,'Multipliers and Adjustments'!$A$70:$I$86,TRUNC(COLUMN(C$2)/5)+2,FALSE)*SUMIFS('EPA Data'!$I:$I,'EPA Data'!$D:$D,'Country Selector'!$A$2,'EPA Data'!$J:$J,$D$1,'EPA Data'!$C:$C,C$2,'EPA Data'!$G:$G,"&gt;="&amp;$A5,'EPA Data'!$G:$G,"&lt;"&amp;$B5))*unit_conv</f>
        <v>0</v>
      </c>
      <c r="D5">
        <f t="shared" si="29"/>
        <v>0</v>
      </c>
      <c r="E5">
        <f t="shared" si="29"/>
        <v>0</v>
      </c>
      <c r="F5">
        <f t="shared" si="29"/>
        <v>0</v>
      </c>
      <c r="G5">
        <f t="shared" si="29"/>
        <v>0</v>
      </c>
      <c r="H5" s="31">
        <f>(VLOOKUP($B$1,'Multipliers and Adjustments'!$A$70:$I$86,TRUNC(COLUMN(H$2)/5)+2,FALSE)*SUMIFS('EPA Data'!$I:$I,'EPA Data'!$D:$D,'Country Selector'!$A$2,'EPA Data'!$J:$J,$B$1,'EPA Data'!$C:$C,H$2,'EPA Data'!$G:$G,"&gt;="&amp;$A5,'EPA Data'!$G:$G,"&lt;"&amp;$B5)+VLOOKUP($C$1,'Multipliers and Adjustments'!$A$70:$I$86,TRUNC(COLUMN(H$2)/5)+2,FALSE)*SUMIFS('EPA Data'!$I:$I,'EPA Data'!$D:$D,'Country Selector'!$A$2,'EPA Data'!$J:$J,$C$1,'EPA Data'!$C:$C,H$2,'EPA Data'!$G:$G,"&gt;="&amp;$A5,'EPA Data'!$G:$G,"&lt;"&amp;$B5)+VLOOKUP($D$1,'Multipliers and Adjustments'!$A$70:$I$86,TRUNC(COLUMN(H$2)/5)+2,FALSE)*SUMIFS('EPA Data'!$I:$I,'EPA Data'!$D:$D,'Country Selector'!$A$2,'EPA Data'!$J:$J,$D$1,'EPA Data'!$C:$C,H$2,'EPA Data'!$G:$G,"&gt;="&amp;$A5,'EPA Data'!$G:$G,"&lt;"&amp;$B5))*unit_conv</f>
        <v>0</v>
      </c>
      <c r="I5">
        <f t="shared" si="30"/>
        <v>0</v>
      </c>
      <c r="J5">
        <f t="shared" si="30"/>
        <v>0</v>
      </c>
      <c r="K5">
        <f t="shared" si="30"/>
        <v>0</v>
      </c>
      <c r="L5">
        <f t="shared" si="30"/>
        <v>0</v>
      </c>
      <c r="M5" s="31">
        <f>(VLOOKUP($B$1,'Multipliers and Adjustments'!$A$70:$I$86,TRUNC(COLUMN(M$2)/5)+2,FALSE)*SUMIFS('EPA Data'!$I:$I,'EPA Data'!$D:$D,'Country Selector'!$A$2,'EPA Data'!$J:$J,$B$1,'EPA Data'!$C:$C,M$2,'EPA Data'!$G:$G,"&gt;="&amp;$A5,'EPA Data'!$G:$G,"&lt;"&amp;$B5)+VLOOKUP($C$1,'Multipliers and Adjustments'!$A$70:$I$86,TRUNC(COLUMN(M$2)/5)+2,FALSE)*SUMIFS('EPA Data'!$I:$I,'EPA Data'!$D:$D,'Country Selector'!$A$2,'EPA Data'!$J:$J,$C$1,'EPA Data'!$C:$C,M$2,'EPA Data'!$G:$G,"&gt;="&amp;$A5,'EPA Data'!$G:$G,"&lt;"&amp;$B5)+VLOOKUP($D$1,'Multipliers and Adjustments'!$A$70:$I$86,TRUNC(COLUMN(M$2)/5)+2,FALSE)*SUMIFS('EPA Data'!$I:$I,'EPA Data'!$D:$D,'Country Selector'!$A$2,'EPA Data'!$J:$J,$D$1,'EPA Data'!$C:$C,M$2,'EPA Data'!$G:$G,"&gt;="&amp;$A5,'EPA Data'!$G:$G,"&lt;"&amp;$B5))*unit_conv</f>
        <v>0</v>
      </c>
      <c r="N5">
        <f t="shared" si="31"/>
        <v>0</v>
      </c>
      <c r="O5">
        <f t="shared" si="31"/>
        <v>0</v>
      </c>
      <c r="P5">
        <f t="shared" si="31"/>
        <v>0</v>
      </c>
      <c r="Q5">
        <f t="shared" si="31"/>
        <v>0</v>
      </c>
      <c r="R5" s="31">
        <f>(VLOOKUP($B$1,'Multipliers and Adjustments'!$A$70:$I$86,TRUNC(COLUMN(R$2)/5)+2,FALSE)*SUMIFS('EPA Data'!$I:$I,'EPA Data'!$D:$D,'Country Selector'!$A$2,'EPA Data'!$J:$J,$B$1,'EPA Data'!$C:$C,R$2,'EPA Data'!$G:$G,"&gt;="&amp;$A5,'EPA Data'!$G:$G,"&lt;"&amp;$B5)+VLOOKUP($C$1,'Multipliers and Adjustments'!$A$70:$I$86,TRUNC(COLUMN(R$2)/5)+2,FALSE)*SUMIFS('EPA Data'!$I:$I,'EPA Data'!$D:$D,'Country Selector'!$A$2,'EPA Data'!$J:$J,$C$1,'EPA Data'!$C:$C,R$2,'EPA Data'!$G:$G,"&gt;="&amp;$A5,'EPA Data'!$G:$G,"&lt;"&amp;$B5)+VLOOKUP($D$1,'Multipliers and Adjustments'!$A$70:$I$86,TRUNC(COLUMN(R$2)/5)+2,FALSE)*SUMIFS('EPA Data'!$I:$I,'EPA Data'!$D:$D,'Country Selector'!$A$2,'EPA Data'!$J:$J,$D$1,'EPA Data'!$C:$C,R$2,'EPA Data'!$G:$G,"&gt;="&amp;$A5,'EPA Data'!$G:$G,"&lt;"&amp;$B5))*unit_conv</f>
        <v>0</v>
      </c>
      <c r="S5">
        <f t="shared" si="32"/>
        <v>0</v>
      </c>
      <c r="T5">
        <f t="shared" si="32"/>
        <v>0</v>
      </c>
      <c r="U5">
        <f t="shared" si="32"/>
        <v>0</v>
      </c>
      <c r="V5">
        <f t="shared" si="32"/>
        <v>0</v>
      </c>
      <c r="W5" s="31">
        <f>(VLOOKUP($B$1,'Multipliers and Adjustments'!$A$70:$I$86,TRUNC(COLUMN(W$2)/5)+2,FALSE)*SUMIFS('EPA Data'!$I:$I,'EPA Data'!$D:$D,'Country Selector'!$A$2,'EPA Data'!$J:$J,$B$1,'EPA Data'!$C:$C,W$2,'EPA Data'!$G:$G,"&gt;="&amp;$A5,'EPA Data'!$G:$G,"&lt;"&amp;$B5)+VLOOKUP($C$1,'Multipliers and Adjustments'!$A$70:$I$86,TRUNC(COLUMN(W$2)/5)+2,FALSE)*SUMIFS('EPA Data'!$I:$I,'EPA Data'!$D:$D,'Country Selector'!$A$2,'EPA Data'!$J:$J,$C$1,'EPA Data'!$C:$C,W$2,'EPA Data'!$G:$G,"&gt;="&amp;$A5,'EPA Data'!$G:$G,"&lt;"&amp;$B5)+VLOOKUP($D$1,'Multipliers and Adjustments'!$A$70:$I$86,TRUNC(COLUMN(W$2)/5)+2,FALSE)*SUMIFS('EPA Data'!$I:$I,'EPA Data'!$D:$D,'Country Selector'!$A$2,'EPA Data'!$J:$J,$D$1,'EPA Data'!$C:$C,W$2,'EPA Data'!$G:$G,"&gt;="&amp;$A5,'EPA Data'!$G:$G,"&lt;"&amp;$B5))*unit_conv</f>
        <v>0</v>
      </c>
      <c r="X5">
        <f t="shared" si="33"/>
        <v>0</v>
      </c>
      <c r="Y5">
        <f t="shared" si="33"/>
        <v>0</v>
      </c>
      <c r="Z5">
        <f t="shared" si="33"/>
        <v>0</v>
      </c>
      <c r="AA5">
        <f t="shared" si="33"/>
        <v>0</v>
      </c>
      <c r="AB5" s="31">
        <f>(VLOOKUP($B$1,'Multipliers and Adjustments'!$A$70:$I$86,TRUNC(COLUMN(AB$2)/5)+2,FALSE)*SUMIFS('EPA Data'!$I:$I,'EPA Data'!$D:$D,'Country Selector'!$A$2,'EPA Data'!$J:$J,$B$1,'EPA Data'!$C:$C,AB$2,'EPA Data'!$G:$G,"&gt;="&amp;$A5,'EPA Data'!$G:$G,"&lt;"&amp;$B5)+VLOOKUP($C$1,'Multipliers and Adjustments'!$A$70:$I$86,TRUNC(COLUMN(AB$2)/5)+2,FALSE)*SUMIFS('EPA Data'!$I:$I,'EPA Data'!$D:$D,'Country Selector'!$A$2,'EPA Data'!$J:$J,$C$1,'EPA Data'!$C:$C,AB$2,'EPA Data'!$G:$G,"&gt;="&amp;$A5,'EPA Data'!$G:$G,"&lt;"&amp;$B5)+VLOOKUP($D$1,'Multipliers and Adjustments'!$A$70:$I$86,TRUNC(COLUMN(AB$2)/5)+2,FALSE)*SUMIFS('EPA Data'!$I:$I,'EPA Data'!$D:$D,'Country Selector'!$A$2,'EPA Data'!$J:$J,$D$1,'EPA Data'!$C:$C,AB$2,'EPA Data'!$G:$G,"&gt;="&amp;$A5,'EPA Data'!$G:$G,"&lt;"&amp;$B5))*unit_conv</f>
        <v>0</v>
      </c>
      <c r="AC5">
        <f t="shared" si="34"/>
        <v>0</v>
      </c>
      <c r="AD5">
        <f t="shared" si="34"/>
        <v>0</v>
      </c>
      <c r="AE5">
        <f t="shared" si="34"/>
        <v>0</v>
      </c>
      <c r="AF5">
        <f t="shared" si="34"/>
        <v>0</v>
      </c>
      <c r="AG5" s="31">
        <f>(VLOOKUP($B$1,'Multipliers and Adjustments'!$A$70:$I$86,TRUNC(COLUMN(AG$2)/5)+2,FALSE)*SUMIFS('EPA Data'!$I:$I,'EPA Data'!$D:$D,'Country Selector'!$A$2,'EPA Data'!$J:$J,$B$1,'EPA Data'!$C:$C,AG$2,'EPA Data'!$G:$G,"&gt;="&amp;$A5,'EPA Data'!$G:$G,"&lt;"&amp;$B5)+VLOOKUP($C$1,'Multipliers and Adjustments'!$A$70:$I$86,TRUNC(COLUMN(AG$2)/5)+2,FALSE)*SUMIFS('EPA Data'!$I:$I,'EPA Data'!$D:$D,'Country Selector'!$A$2,'EPA Data'!$J:$J,$C$1,'EPA Data'!$C:$C,AG$2,'EPA Data'!$G:$G,"&gt;="&amp;$A5,'EPA Data'!$G:$G,"&lt;"&amp;$B5)+VLOOKUP($D$1,'Multipliers and Adjustments'!$A$70:$I$86,TRUNC(COLUMN(AG$2)/5)+2,FALSE)*SUMIFS('EPA Data'!$I:$I,'EPA Data'!$D:$D,'Country Selector'!$A$2,'EPA Data'!$J:$J,$D$1,'EPA Data'!$C:$C,AG$2,'EPA Data'!$G:$G,"&gt;="&amp;$A5,'EPA Data'!$G:$G,"&lt;"&amp;$B5))*unit_conv</f>
        <v>0</v>
      </c>
      <c r="AH5">
        <f t="shared" si="35"/>
        <v>0</v>
      </c>
      <c r="AI5">
        <f t="shared" si="35"/>
        <v>0</v>
      </c>
      <c r="AJ5">
        <f t="shared" si="35"/>
        <v>0</v>
      </c>
      <c r="AK5">
        <f t="shared" si="35"/>
        <v>0</v>
      </c>
      <c r="AL5" s="31">
        <f>(VLOOKUP($B$1,'Multipliers and Adjustments'!$A$70:$I$86,TRUNC(COLUMN(AL$2)/5)+2,FALSE)*SUMIFS('EPA Data'!$I:$I,'EPA Data'!$D:$D,'Country Selector'!$A$2,'EPA Data'!$J:$J,$B$1,'EPA Data'!$C:$C,AL$2,'EPA Data'!$G:$G,"&gt;="&amp;$A5,'EPA Data'!$G:$G,"&lt;"&amp;$B5)+VLOOKUP($C$1,'Multipliers and Adjustments'!$A$70:$I$86,TRUNC(COLUMN(AL$2)/5)+2,FALSE)*SUMIFS('EPA Data'!$I:$I,'EPA Data'!$D:$D,'Country Selector'!$A$2,'EPA Data'!$J:$J,$C$1,'EPA Data'!$C:$C,AL$2,'EPA Data'!$G:$G,"&gt;="&amp;$A5,'EPA Data'!$G:$G,"&lt;"&amp;$B5)+VLOOKUP($D$1,'Multipliers and Adjustments'!$A$70:$I$86,TRUNC(COLUMN(AL$2)/5)+2,FALSE)*SUMIFS('EPA Data'!$I:$I,'EPA Data'!$D:$D,'Country Selector'!$A$2,'EPA Data'!$J:$J,$D$1,'EPA Data'!$C:$C,AL$2,'EPA Data'!$G:$G,"&gt;="&amp;$A5,'EPA Data'!$G:$G,"&lt;"&amp;$B5))*unit_conv</f>
        <v>0</v>
      </c>
    </row>
    <row r="6" spans="1:38" x14ac:dyDescent="0.45">
      <c r="A6" s="12">
        <f t="shared" si="36"/>
        <v>-1000</v>
      </c>
      <c r="B6" s="11">
        <f t="shared" si="28"/>
        <v>-950</v>
      </c>
      <c r="C6" s="31">
        <f>(VLOOKUP($B$1,'Multipliers and Adjustments'!$A$70:$I$86,TRUNC(COLUMN(C$2)/5)+2,FALSE)*SUMIFS('EPA Data'!$I:$I,'EPA Data'!$D:$D,'Country Selector'!$A$2,'EPA Data'!$J:$J,$B$1,'EPA Data'!$C:$C,C$2,'EPA Data'!$G:$G,"&gt;="&amp;$A6,'EPA Data'!$G:$G,"&lt;"&amp;$B6)+VLOOKUP($C$1,'Multipliers and Adjustments'!$A$70:$I$86,TRUNC(COLUMN(C$2)/5)+2,FALSE)*SUMIFS('EPA Data'!$I:$I,'EPA Data'!$D:$D,'Country Selector'!$A$2,'EPA Data'!$J:$J,$C$1,'EPA Data'!$C:$C,C$2,'EPA Data'!$G:$G,"&gt;="&amp;$A6,'EPA Data'!$G:$G,"&lt;"&amp;$B6)+VLOOKUP($D$1,'Multipliers and Adjustments'!$A$70:$I$86,TRUNC(COLUMN(C$2)/5)+2,FALSE)*SUMIFS('EPA Data'!$I:$I,'EPA Data'!$D:$D,'Country Selector'!$A$2,'EPA Data'!$J:$J,$D$1,'EPA Data'!$C:$C,C$2,'EPA Data'!$G:$G,"&gt;="&amp;$A6,'EPA Data'!$G:$G,"&lt;"&amp;$B6))*unit_conv</f>
        <v>0</v>
      </c>
      <c r="D6">
        <f t="shared" si="29"/>
        <v>0</v>
      </c>
      <c r="E6">
        <f t="shared" si="29"/>
        <v>0</v>
      </c>
      <c r="F6">
        <f t="shared" si="29"/>
        <v>0</v>
      </c>
      <c r="G6">
        <f t="shared" si="29"/>
        <v>0</v>
      </c>
      <c r="H6" s="31">
        <f>(VLOOKUP($B$1,'Multipliers and Adjustments'!$A$70:$I$86,TRUNC(COLUMN(H$2)/5)+2,FALSE)*SUMIFS('EPA Data'!$I:$I,'EPA Data'!$D:$D,'Country Selector'!$A$2,'EPA Data'!$J:$J,$B$1,'EPA Data'!$C:$C,H$2,'EPA Data'!$G:$G,"&gt;="&amp;$A6,'EPA Data'!$G:$G,"&lt;"&amp;$B6)+VLOOKUP($C$1,'Multipliers and Adjustments'!$A$70:$I$86,TRUNC(COLUMN(H$2)/5)+2,FALSE)*SUMIFS('EPA Data'!$I:$I,'EPA Data'!$D:$D,'Country Selector'!$A$2,'EPA Data'!$J:$J,$C$1,'EPA Data'!$C:$C,H$2,'EPA Data'!$G:$G,"&gt;="&amp;$A6,'EPA Data'!$G:$G,"&lt;"&amp;$B6)+VLOOKUP($D$1,'Multipliers and Adjustments'!$A$70:$I$86,TRUNC(COLUMN(H$2)/5)+2,FALSE)*SUMIFS('EPA Data'!$I:$I,'EPA Data'!$D:$D,'Country Selector'!$A$2,'EPA Data'!$J:$J,$D$1,'EPA Data'!$C:$C,H$2,'EPA Data'!$G:$G,"&gt;="&amp;$A6,'EPA Data'!$G:$G,"&lt;"&amp;$B6))*unit_conv</f>
        <v>0</v>
      </c>
      <c r="I6">
        <f t="shared" si="30"/>
        <v>0</v>
      </c>
      <c r="J6">
        <f t="shared" si="30"/>
        <v>0</v>
      </c>
      <c r="K6">
        <f t="shared" si="30"/>
        <v>0</v>
      </c>
      <c r="L6">
        <f t="shared" si="30"/>
        <v>0</v>
      </c>
      <c r="M6" s="31">
        <f>(VLOOKUP($B$1,'Multipliers and Adjustments'!$A$70:$I$86,TRUNC(COLUMN(M$2)/5)+2,FALSE)*SUMIFS('EPA Data'!$I:$I,'EPA Data'!$D:$D,'Country Selector'!$A$2,'EPA Data'!$J:$J,$B$1,'EPA Data'!$C:$C,M$2,'EPA Data'!$G:$G,"&gt;="&amp;$A6,'EPA Data'!$G:$G,"&lt;"&amp;$B6)+VLOOKUP($C$1,'Multipliers and Adjustments'!$A$70:$I$86,TRUNC(COLUMN(M$2)/5)+2,FALSE)*SUMIFS('EPA Data'!$I:$I,'EPA Data'!$D:$D,'Country Selector'!$A$2,'EPA Data'!$J:$J,$C$1,'EPA Data'!$C:$C,M$2,'EPA Data'!$G:$G,"&gt;="&amp;$A6,'EPA Data'!$G:$G,"&lt;"&amp;$B6)+VLOOKUP($D$1,'Multipliers and Adjustments'!$A$70:$I$86,TRUNC(COLUMN(M$2)/5)+2,FALSE)*SUMIFS('EPA Data'!$I:$I,'EPA Data'!$D:$D,'Country Selector'!$A$2,'EPA Data'!$J:$J,$D$1,'EPA Data'!$C:$C,M$2,'EPA Data'!$G:$G,"&gt;="&amp;$A6,'EPA Data'!$G:$G,"&lt;"&amp;$B6))*unit_conv</f>
        <v>0</v>
      </c>
      <c r="N6">
        <f t="shared" si="31"/>
        <v>0</v>
      </c>
      <c r="O6">
        <f t="shared" si="31"/>
        <v>0</v>
      </c>
      <c r="P6">
        <f t="shared" si="31"/>
        <v>0</v>
      </c>
      <c r="Q6">
        <f t="shared" si="31"/>
        <v>0</v>
      </c>
      <c r="R6" s="31">
        <f>(VLOOKUP($B$1,'Multipliers and Adjustments'!$A$70:$I$86,TRUNC(COLUMN(R$2)/5)+2,FALSE)*SUMIFS('EPA Data'!$I:$I,'EPA Data'!$D:$D,'Country Selector'!$A$2,'EPA Data'!$J:$J,$B$1,'EPA Data'!$C:$C,R$2,'EPA Data'!$G:$G,"&gt;="&amp;$A6,'EPA Data'!$G:$G,"&lt;"&amp;$B6)+VLOOKUP($C$1,'Multipliers and Adjustments'!$A$70:$I$86,TRUNC(COLUMN(R$2)/5)+2,FALSE)*SUMIFS('EPA Data'!$I:$I,'EPA Data'!$D:$D,'Country Selector'!$A$2,'EPA Data'!$J:$J,$C$1,'EPA Data'!$C:$C,R$2,'EPA Data'!$G:$G,"&gt;="&amp;$A6,'EPA Data'!$G:$G,"&lt;"&amp;$B6)+VLOOKUP($D$1,'Multipliers and Adjustments'!$A$70:$I$86,TRUNC(COLUMN(R$2)/5)+2,FALSE)*SUMIFS('EPA Data'!$I:$I,'EPA Data'!$D:$D,'Country Selector'!$A$2,'EPA Data'!$J:$J,$D$1,'EPA Data'!$C:$C,R$2,'EPA Data'!$G:$G,"&gt;="&amp;$A6,'EPA Data'!$G:$G,"&lt;"&amp;$B6))*unit_conv</f>
        <v>0</v>
      </c>
      <c r="S6">
        <f t="shared" si="32"/>
        <v>0</v>
      </c>
      <c r="T6">
        <f t="shared" si="32"/>
        <v>0</v>
      </c>
      <c r="U6">
        <f t="shared" si="32"/>
        <v>0</v>
      </c>
      <c r="V6">
        <f t="shared" si="32"/>
        <v>0</v>
      </c>
      <c r="W6" s="31">
        <f>(VLOOKUP($B$1,'Multipliers and Adjustments'!$A$70:$I$86,TRUNC(COLUMN(W$2)/5)+2,FALSE)*SUMIFS('EPA Data'!$I:$I,'EPA Data'!$D:$D,'Country Selector'!$A$2,'EPA Data'!$J:$J,$B$1,'EPA Data'!$C:$C,W$2,'EPA Data'!$G:$G,"&gt;="&amp;$A6,'EPA Data'!$G:$G,"&lt;"&amp;$B6)+VLOOKUP($C$1,'Multipliers and Adjustments'!$A$70:$I$86,TRUNC(COLUMN(W$2)/5)+2,FALSE)*SUMIFS('EPA Data'!$I:$I,'EPA Data'!$D:$D,'Country Selector'!$A$2,'EPA Data'!$J:$J,$C$1,'EPA Data'!$C:$C,W$2,'EPA Data'!$G:$G,"&gt;="&amp;$A6,'EPA Data'!$G:$G,"&lt;"&amp;$B6)+VLOOKUP($D$1,'Multipliers and Adjustments'!$A$70:$I$86,TRUNC(COLUMN(W$2)/5)+2,FALSE)*SUMIFS('EPA Data'!$I:$I,'EPA Data'!$D:$D,'Country Selector'!$A$2,'EPA Data'!$J:$J,$D$1,'EPA Data'!$C:$C,W$2,'EPA Data'!$G:$G,"&gt;="&amp;$A6,'EPA Data'!$G:$G,"&lt;"&amp;$B6))*unit_conv</f>
        <v>0</v>
      </c>
      <c r="X6">
        <f t="shared" si="33"/>
        <v>0</v>
      </c>
      <c r="Y6">
        <f t="shared" si="33"/>
        <v>0</v>
      </c>
      <c r="Z6">
        <f t="shared" si="33"/>
        <v>0</v>
      </c>
      <c r="AA6">
        <f t="shared" si="33"/>
        <v>0</v>
      </c>
      <c r="AB6" s="31">
        <f>(VLOOKUP($B$1,'Multipliers and Adjustments'!$A$70:$I$86,TRUNC(COLUMN(AB$2)/5)+2,FALSE)*SUMIFS('EPA Data'!$I:$I,'EPA Data'!$D:$D,'Country Selector'!$A$2,'EPA Data'!$J:$J,$B$1,'EPA Data'!$C:$C,AB$2,'EPA Data'!$G:$G,"&gt;="&amp;$A6,'EPA Data'!$G:$G,"&lt;"&amp;$B6)+VLOOKUP($C$1,'Multipliers and Adjustments'!$A$70:$I$86,TRUNC(COLUMN(AB$2)/5)+2,FALSE)*SUMIFS('EPA Data'!$I:$I,'EPA Data'!$D:$D,'Country Selector'!$A$2,'EPA Data'!$J:$J,$C$1,'EPA Data'!$C:$C,AB$2,'EPA Data'!$G:$G,"&gt;="&amp;$A6,'EPA Data'!$G:$G,"&lt;"&amp;$B6)+VLOOKUP($D$1,'Multipliers and Adjustments'!$A$70:$I$86,TRUNC(COLUMN(AB$2)/5)+2,FALSE)*SUMIFS('EPA Data'!$I:$I,'EPA Data'!$D:$D,'Country Selector'!$A$2,'EPA Data'!$J:$J,$D$1,'EPA Data'!$C:$C,AB$2,'EPA Data'!$G:$G,"&gt;="&amp;$A6,'EPA Data'!$G:$G,"&lt;"&amp;$B6))*unit_conv</f>
        <v>0</v>
      </c>
      <c r="AC6">
        <f t="shared" si="34"/>
        <v>0</v>
      </c>
      <c r="AD6">
        <f t="shared" si="34"/>
        <v>0</v>
      </c>
      <c r="AE6">
        <f t="shared" si="34"/>
        <v>0</v>
      </c>
      <c r="AF6">
        <f t="shared" si="34"/>
        <v>0</v>
      </c>
      <c r="AG6" s="31">
        <f>(VLOOKUP($B$1,'Multipliers and Adjustments'!$A$70:$I$86,TRUNC(COLUMN(AG$2)/5)+2,FALSE)*SUMIFS('EPA Data'!$I:$I,'EPA Data'!$D:$D,'Country Selector'!$A$2,'EPA Data'!$J:$J,$B$1,'EPA Data'!$C:$C,AG$2,'EPA Data'!$G:$G,"&gt;="&amp;$A6,'EPA Data'!$G:$G,"&lt;"&amp;$B6)+VLOOKUP($C$1,'Multipliers and Adjustments'!$A$70:$I$86,TRUNC(COLUMN(AG$2)/5)+2,FALSE)*SUMIFS('EPA Data'!$I:$I,'EPA Data'!$D:$D,'Country Selector'!$A$2,'EPA Data'!$J:$J,$C$1,'EPA Data'!$C:$C,AG$2,'EPA Data'!$G:$G,"&gt;="&amp;$A6,'EPA Data'!$G:$G,"&lt;"&amp;$B6)+VLOOKUP($D$1,'Multipliers and Adjustments'!$A$70:$I$86,TRUNC(COLUMN(AG$2)/5)+2,FALSE)*SUMIFS('EPA Data'!$I:$I,'EPA Data'!$D:$D,'Country Selector'!$A$2,'EPA Data'!$J:$J,$D$1,'EPA Data'!$C:$C,AG$2,'EPA Data'!$G:$G,"&gt;="&amp;$A6,'EPA Data'!$G:$G,"&lt;"&amp;$B6))*unit_conv</f>
        <v>0</v>
      </c>
      <c r="AH6">
        <f t="shared" si="35"/>
        <v>0</v>
      </c>
      <c r="AI6">
        <f t="shared" si="35"/>
        <v>0</v>
      </c>
      <c r="AJ6">
        <f t="shared" si="35"/>
        <v>0</v>
      </c>
      <c r="AK6">
        <f t="shared" si="35"/>
        <v>0</v>
      </c>
      <c r="AL6" s="31">
        <f>(VLOOKUP($B$1,'Multipliers and Adjustments'!$A$70:$I$86,TRUNC(COLUMN(AL$2)/5)+2,FALSE)*SUMIFS('EPA Data'!$I:$I,'EPA Data'!$D:$D,'Country Selector'!$A$2,'EPA Data'!$J:$J,$B$1,'EPA Data'!$C:$C,AL$2,'EPA Data'!$G:$G,"&gt;="&amp;$A6,'EPA Data'!$G:$G,"&lt;"&amp;$B6)+VLOOKUP($C$1,'Multipliers and Adjustments'!$A$70:$I$86,TRUNC(COLUMN(AL$2)/5)+2,FALSE)*SUMIFS('EPA Data'!$I:$I,'EPA Data'!$D:$D,'Country Selector'!$A$2,'EPA Data'!$J:$J,$C$1,'EPA Data'!$C:$C,AL$2,'EPA Data'!$G:$G,"&gt;="&amp;$A6,'EPA Data'!$G:$G,"&lt;"&amp;$B6)+VLOOKUP($D$1,'Multipliers and Adjustments'!$A$70:$I$86,TRUNC(COLUMN(AL$2)/5)+2,FALSE)*SUMIFS('EPA Data'!$I:$I,'EPA Data'!$D:$D,'Country Selector'!$A$2,'EPA Data'!$J:$J,$D$1,'EPA Data'!$C:$C,AL$2,'EPA Data'!$G:$G,"&gt;="&amp;$A6,'EPA Data'!$G:$G,"&lt;"&amp;$B6))*unit_conv</f>
        <v>0</v>
      </c>
    </row>
    <row r="7" spans="1:38" x14ac:dyDescent="0.45">
      <c r="A7" s="12">
        <f t="shared" si="36"/>
        <v>-950</v>
      </c>
      <c r="B7" s="11">
        <f t="shared" si="28"/>
        <v>-900</v>
      </c>
      <c r="C7" s="31">
        <f>(VLOOKUP($B$1,'Multipliers and Adjustments'!$A$70:$I$86,TRUNC(COLUMN(C$2)/5)+2,FALSE)*SUMIFS('EPA Data'!$I:$I,'EPA Data'!$D:$D,'Country Selector'!$A$2,'EPA Data'!$J:$J,$B$1,'EPA Data'!$C:$C,C$2,'EPA Data'!$G:$G,"&gt;="&amp;$A7,'EPA Data'!$G:$G,"&lt;"&amp;$B7)+VLOOKUP($C$1,'Multipliers and Adjustments'!$A$70:$I$86,TRUNC(COLUMN(C$2)/5)+2,FALSE)*SUMIFS('EPA Data'!$I:$I,'EPA Data'!$D:$D,'Country Selector'!$A$2,'EPA Data'!$J:$J,$C$1,'EPA Data'!$C:$C,C$2,'EPA Data'!$G:$G,"&gt;="&amp;$A7,'EPA Data'!$G:$G,"&lt;"&amp;$B7)+VLOOKUP($D$1,'Multipliers and Adjustments'!$A$70:$I$86,TRUNC(COLUMN(C$2)/5)+2,FALSE)*SUMIFS('EPA Data'!$I:$I,'EPA Data'!$D:$D,'Country Selector'!$A$2,'EPA Data'!$J:$J,$D$1,'EPA Data'!$C:$C,C$2,'EPA Data'!$G:$G,"&gt;="&amp;$A7,'EPA Data'!$G:$G,"&lt;"&amp;$B7))*unit_conv</f>
        <v>0</v>
      </c>
      <c r="D7">
        <f t="shared" si="29"/>
        <v>0</v>
      </c>
      <c r="E7">
        <f t="shared" si="29"/>
        <v>0</v>
      </c>
      <c r="F7">
        <f t="shared" si="29"/>
        <v>0</v>
      </c>
      <c r="G7">
        <f t="shared" si="29"/>
        <v>0</v>
      </c>
      <c r="H7" s="31">
        <f>(VLOOKUP($B$1,'Multipliers and Adjustments'!$A$70:$I$86,TRUNC(COLUMN(H$2)/5)+2,FALSE)*SUMIFS('EPA Data'!$I:$I,'EPA Data'!$D:$D,'Country Selector'!$A$2,'EPA Data'!$J:$J,$B$1,'EPA Data'!$C:$C,H$2,'EPA Data'!$G:$G,"&gt;="&amp;$A7,'EPA Data'!$G:$G,"&lt;"&amp;$B7)+VLOOKUP($C$1,'Multipliers and Adjustments'!$A$70:$I$86,TRUNC(COLUMN(H$2)/5)+2,FALSE)*SUMIFS('EPA Data'!$I:$I,'EPA Data'!$D:$D,'Country Selector'!$A$2,'EPA Data'!$J:$J,$C$1,'EPA Data'!$C:$C,H$2,'EPA Data'!$G:$G,"&gt;="&amp;$A7,'EPA Data'!$G:$G,"&lt;"&amp;$B7)+VLOOKUP($D$1,'Multipliers and Adjustments'!$A$70:$I$86,TRUNC(COLUMN(H$2)/5)+2,FALSE)*SUMIFS('EPA Data'!$I:$I,'EPA Data'!$D:$D,'Country Selector'!$A$2,'EPA Data'!$J:$J,$D$1,'EPA Data'!$C:$C,H$2,'EPA Data'!$G:$G,"&gt;="&amp;$A7,'EPA Data'!$G:$G,"&lt;"&amp;$B7))*unit_conv</f>
        <v>0</v>
      </c>
      <c r="I7">
        <f t="shared" si="30"/>
        <v>0</v>
      </c>
      <c r="J7">
        <f t="shared" si="30"/>
        <v>0</v>
      </c>
      <c r="K7">
        <f t="shared" si="30"/>
        <v>0</v>
      </c>
      <c r="L7">
        <f t="shared" si="30"/>
        <v>0</v>
      </c>
      <c r="M7" s="31">
        <f>(VLOOKUP($B$1,'Multipliers and Adjustments'!$A$70:$I$86,TRUNC(COLUMN(M$2)/5)+2,FALSE)*SUMIFS('EPA Data'!$I:$I,'EPA Data'!$D:$D,'Country Selector'!$A$2,'EPA Data'!$J:$J,$B$1,'EPA Data'!$C:$C,M$2,'EPA Data'!$G:$G,"&gt;="&amp;$A7,'EPA Data'!$G:$G,"&lt;"&amp;$B7)+VLOOKUP($C$1,'Multipliers and Adjustments'!$A$70:$I$86,TRUNC(COLUMN(M$2)/5)+2,FALSE)*SUMIFS('EPA Data'!$I:$I,'EPA Data'!$D:$D,'Country Selector'!$A$2,'EPA Data'!$J:$J,$C$1,'EPA Data'!$C:$C,M$2,'EPA Data'!$G:$G,"&gt;="&amp;$A7,'EPA Data'!$G:$G,"&lt;"&amp;$B7)+VLOOKUP($D$1,'Multipliers and Adjustments'!$A$70:$I$86,TRUNC(COLUMN(M$2)/5)+2,FALSE)*SUMIFS('EPA Data'!$I:$I,'EPA Data'!$D:$D,'Country Selector'!$A$2,'EPA Data'!$J:$J,$D$1,'EPA Data'!$C:$C,M$2,'EPA Data'!$G:$G,"&gt;="&amp;$A7,'EPA Data'!$G:$G,"&lt;"&amp;$B7))*unit_conv</f>
        <v>0</v>
      </c>
      <c r="N7">
        <f t="shared" si="31"/>
        <v>0</v>
      </c>
      <c r="O7">
        <f t="shared" si="31"/>
        <v>0</v>
      </c>
      <c r="P7">
        <f t="shared" si="31"/>
        <v>0</v>
      </c>
      <c r="Q7">
        <f t="shared" si="31"/>
        <v>0</v>
      </c>
      <c r="R7" s="31">
        <f>(VLOOKUP($B$1,'Multipliers and Adjustments'!$A$70:$I$86,TRUNC(COLUMN(R$2)/5)+2,FALSE)*SUMIFS('EPA Data'!$I:$I,'EPA Data'!$D:$D,'Country Selector'!$A$2,'EPA Data'!$J:$J,$B$1,'EPA Data'!$C:$C,R$2,'EPA Data'!$G:$G,"&gt;="&amp;$A7,'EPA Data'!$G:$G,"&lt;"&amp;$B7)+VLOOKUP($C$1,'Multipliers and Adjustments'!$A$70:$I$86,TRUNC(COLUMN(R$2)/5)+2,FALSE)*SUMIFS('EPA Data'!$I:$I,'EPA Data'!$D:$D,'Country Selector'!$A$2,'EPA Data'!$J:$J,$C$1,'EPA Data'!$C:$C,R$2,'EPA Data'!$G:$G,"&gt;="&amp;$A7,'EPA Data'!$G:$G,"&lt;"&amp;$B7)+VLOOKUP($D$1,'Multipliers and Adjustments'!$A$70:$I$86,TRUNC(COLUMN(R$2)/5)+2,FALSE)*SUMIFS('EPA Data'!$I:$I,'EPA Data'!$D:$D,'Country Selector'!$A$2,'EPA Data'!$J:$J,$D$1,'EPA Data'!$C:$C,R$2,'EPA Data'!$G:$G,"&gt;="&amp;$A7,'EPA Data'!$G:$G,"&lt;"&amp;$B7))*unit_conv</f>
        <v>0</v>
      </c>
      <c r="S7">
        <f t="shared" si="32"/>
        <v>0</v>
      </c>
      <c r="T7">
        <f t="shared" si="32"/>
        <v>0</v>
      </c>
      <c r="U7">
        <f t="shared" si="32"/>
        <v>0</v>
      </c>
      <c r="V7">
        <f t="shared" si="32"/>
        <v>0</v>
      </c>
      <c r="W7" s="31">
        <f>(VLOOKUP($B$1,'Multipliers and Adjustments'!$A$70:$I$86,TRUNC(COLUMN(W$2)/5)+2,FALSE)*SUMIFS('EPA Data'!$I:$I,'EPA Data'!$D:$D,'Country Selector'!$A$2,'EPA Data'!$J:$J,$B$1,'EPA Data'!$C:$C,W$2,'EPA Data'!$G:$G,"&gt;="&amp;$A7,'EPA Data'!$G:$G,"&lt;"&amp;$B7)+VLOOKUP($C$1,'Multipliers and Adjustments'!$A$70:$I$86,TRUNC(COLUMN(W$2)/5)+2,FALSE)*SUMIFS('EPA Data'!$I:$I,'EPA Data'!$D:$D,'Country Selector'!$A$2,'EPA Data'!$J:$J,$C$1,'EPA Data'!$C:$C,W$2,'EPA Data'!$G:$G,"&gt;="&amp;$A7,'EPA Data'!$G:$G,"&lt;"&amp;$B7)+VLOOKUP($D$1,'Multipliers and Adjustments'!$A$70:$I$86,TRUNC(COLUMN(W$2)/5)+2,FALSE)*SUMIFS('EPA Data'!$I:$I,'EPA Data'!$D:$D,'Country Selector'!$A$2,'EPA Data'!$J:$J,$D$1,'EPA Data'!$C:$C,W$2,'EPA Data'!$G:$G,"&gt;="&amp;$A7,'EPA Data'!$G:$G,"&lt;"&amp;$B7))*unit_conv</f>
        <v>0</v>
      </c>
      <c r="X7">
        <f t="shared" si="33"/>
        <v>0</v>
      </c>
      <c r="Y7">
        <f t="shared" si="33"/>
        <v>0</v>
      </c>
      <c r="Z7">
        <f t="shared" si="33"/>
        <v>0</v>
      </c>
      <c r="AA7">
        <f t="shared" si="33"/>
        <v>0</v>
      </c>
      <c r="AB7" s="31">
        <f>(VLOOKUP($B$1,'Multipliers and Adjustments'!$A$70:$I$86,TRUNC(COLUMN(AB$2)/5)+2,FALSE)*SUMIFS('EPA Data'!$I:$I,'EPA Data'!$D:$D,'Country Selector'!$A$2,'EPA Data'!$J:$J,$B$1,'EPA Data'!$C:$C,AB$2,'EPA Data'!$G:$G,"&gt;="&amp;$A7,'EPA Data'!$G:$G,"&lt;"&amp;$B7)+VLOOKUP($C$1,'Multipliers and Adjustments'!$A$70:$I$86,TRUNC(COLUMN(AB$2)/5)+2,FALSE)*SUMIFS('EPA Data'!$I:$I,'EPA Data'!$D:$D,'Country Selector'!$A$2,'EPA Data'!$J:$J,$C$1,'EPA Data'!$C:$C,AB$2,'EPA Data'!$G:$G,"&gt;="&amp;$A7,'EPA Data'!$G:$G,"&lt;"&amp;$B7)+VLOOKUP($D$1,'Multipliers and Adjustments'!$A$70:$I$86,TRUNC(COLUMN(AB$2)/5)+2,FALSE)*SUMIFS('EPA Data'!$I:$I,'EPA Data'!$D:$D,'Country Selector'!$A$2,'EPA Data'!$J:$J,$D$1,'EPA Data'!$C:$C,AB$2,'EPA Data'!$G:$G,"&gt;="&amp;$A7,'EPA Data'!$G:$G,"&lt;"&amp;$B7))*unit_conv</f>
        <v>0</v>
      </c>
      <c r="AC7">
        <f t="shared" si="34"/>
        <v>0</v>
      </c>
      <c r="AD7">
        <f t="shared" si="34"/>
        <v>0</v>
      </c>
      <c r="AE7">
        <f t="shared" si="34"/>
        <v>0</v>
      </c>
      <c r="AF7">
        <f t="shared" si="34"/>
        <v>0</v>
      </c>
      <c r="AG7" s="31">
        <f>(VLOOKUP($B$1,'Multipliers and Adjustments'!$A$70:$I$86,TRUNC(COLUMN(AG$2)/5)+2,FALSE)*SUMIFS('EPA Data'!$I:$I,'EPA Data'!$D:$D,'Country Selector'!$A$2,'EPA Data'!$J:$J,$B$1,'EPA Data'!$C:$C,AG$2,'EPA Data'!$G:$G,"&gt;="&amp;$A7,'EPA Data'!$G:$G,"&lt;"&amp;$B7)+VLOOKUP($C$1,'Multipliers and Adjustments'!$A$70:$I$86,TRUNC(COLUMN(AG$2)/5)+2,FALSE)*SUMIFS('EPA Data'!$I:$I,'EPA Data'!$D:$D,'Country Selector'!$A$2,'EPA Data'!$J:$J,$C$1,'EPA Data'!$C:$C,AG$2,'EPA Data'!$G:$G,"&gt;="&amp;$A7,'EPA Data'!$G:$G,"&lt;"&amp;$B7)+VLOOKUP($D$1,'Multipliers and Adjustments'!$A$70:$I$86,TRUNC(COLUMN(AG$2)/5)+2,FALSE)*SUMIFS('EPA Data'!$I:$I,'EPA Data'!$D:$D,'Country Selector'!$A$2,'EPA Data'!$J:$J,$D$1,'EPA Data'!$C:$C,AG$2,'EPA Data'!$G:$G,"&gt;="&amp;$A7,'EPA Data'!$G:$G,"&lt;"&amp;$B7))*unit_conv</f>
        <v>0</v>
      </c>
      <c r="AH7">
        <f t="shared" si="35"/>
        <v>0</v>
      </c>
      <c r="AI7">
        <f t="shared" si="35"/>
        <v>0</v>
      </c>
      <c r="AJ7">
        <f t="shared" si="35"/>
        <v>0</v>
      </c>
      <c r="AK7">
        <f t="shared" si="35"/>
        <v>0</v>
      </c>
      <c r="AL7" s="31">
        <f>(VLOOKUP($B$1,'Multipliers and Adjustments'!$A$70:$I$86,TRUNC(COLUMN(AL$2)/5)+2,FALSE)*SUMIFS('EPA Data'!$I:$I,'EPA Data'!$D:$D,'Country Selector'!$A$2,'EPA Data'!$J:$J,$B$1,'EPA Data'!$C:$C,AL$2,'EPA Data'!$G:$G,"&gt;="&amp;$A7,'EPA Data'!$G:$G,"&lt;"&amp;$B7)+VLOOKUP($C$1,'Multipliers and Adjustments'!$A$70:$I$86,TRUNC(COLUMN(AL$2)/5)+2,FALSE)*SUMIFS('EPA Data'!$I:$I,'EPA Data'!$D:$D,'Country Selector'!$A$2,'EPA Data'!$J:$J,$C$1,'EPA Data'!$C:$C,AL$2,'EPA Data'!$G:$G,"&gt;="&amp;$A7,'EPA Data'!$G:$G,"&lt;"&amp;$B7)+VLOOKUP($D$1,'Multipliers and Adjustments'!$A$70:$I$86,TRUNC(COLUMN(AL$2)/5)+2,FALSE)*SUMIFS('EPA Data'!$I:$I,'EPA Data'!$D:$D,'Country Selector'!$A$2,'EPA Data'!$J:$J,$D$1,'EPA Data'!$C:$C,AL$2,'EPA Data'!$G:$G,"&gt;="&amp;$A7,'EPA Data'!$G:$G,"&lt;"&amp;$B7))*unit_conv</f>
        <v>0</v>
      </c>
    </row>
    <row r="8" spans="1:38" x14ac:dyDescent="0.45">
      <c r="A8" s="12">
        <f t="shared" si="36"/>
        <v>-900</v>
      </c>
      <c r="B8" s="11">
        <f t="shared" si="28"/>
        <v>-850</v>
      </c>
      <c r="C8" s="31">
        <f>(VLOOKUP($B$1,'Multipliers and Adjustments'!$A$70:$I$86,TRUNC(COLUMN(C$2)/5)+2,FALSE)*SUMIFS('EPA Data'!$I:$I,'EPA Data'!$D:$D,'Country Selector'!$A$2,'EPA Data'!$J:$J,$B$1,'EPA Data'!$C:$C,C$2,'EPA Data'!$G:$G,"&gt;="&amp;$A8,'EPA Data'!$G:$G,"&lt;"&amp;$B8)+VLOOKUP($C$1,'Multipliers and Adjustments'!$A$70:$I$86,TRUNC(COLUMN(C$2)/5)+2,FALSE)*SUMIFS('EPA Data'!$I:$I,'EPA Data'!$D:$D,'Country Selector'!$A$2,'EPA Data'!$J:$J,$C$1,'EPA Data'!$C:$C,C$2,'EPA Data'!$G:$G,"&gt;="&amp;$A8,'EPA Data'!$G:$G,"&lt;"&amp;$B8)+VLOOKUP($D$1,'Multipliers and Adjustments'!$A$70:$I$86,TRUNC(COLUMN(C$2)/5)+2,FALSE)*SUMIFS('EPA Data'!$I:$I,'EPA Data'!$D:$D,'Country Selector'!$A$2,'EPA Data'!$J:$J,$D$1,'EPA Data'!$C:$C,C$2,'EPA Data'!$G:$G,"&gt;="&amp;$A8,'EPA Data'!$G:$G,"&lt;"&amp;$B8))*unit_conv</f>
        <v>0</v>
      </c>
      <c r="D8">
        <f t="shared" si="29"/>
        <v>0</v>
      </c>
      <c r="E8">
        <f t="shared" si="29"/>
        <v>0</v>
      </c>
      <c r="F8">
        <f t="shared" si="29"/>
        <v>0</v>
      </c>
      <c r="G8">
        <f t="shared" si="29"/>
        <v>0</v>
      </c>
      <c r="H8" s="31">
        <f>(VLOOKUP($B$1,'Multipliers and Adjustments'!$A$70:$I$86,TRUNC(COLUMN(H$2)/5)+2,FALSE)*SUMIFS('EPA Data'!$I:$I,'EPA Data'!$D:$D,'Country Selector'!$A$2,'EPA Data'!$J:$J,$B$1,'EPA Data'!$C:$C,H$2,'EPA Data'!$G:$G,"&gt;="&amp;$A8,'EPA Data'!$G:$G,"&lt;"&amp;$B8)+VLOOKUP($C$1,'Multipliers and Adjustments'!$A$70:$I$86,TRUNC(COLUMN(H$2)/5)+2,FALSE)*SUMIFS('EPA Data'!$I:$I,'EPA Data'!$D:$D,'Country Selector'!$A$2,'EPA Data'!$J:$J,$C$1,'EPA Data'!$C:$C,H$2,'EPA Data'!$G:$G,"&gt;="&amp;$A8,'EPA Data'!$G:$G,"&lt;"&amp;$B8)+VLOOKUP($D$1,'Multipliers and Adjustments'!$A$70:$I$86,TRUNC(COLUMN(H$2)/5)+2,FALSE)*SUMIFS('EPA Data'!$I:$I,'EPA Data'!$D:$D,'Country Selector'!$A$2,'EPA Data'!$J:$J,$D$1,'EPA Data'!$C:$C,H$2,'EPA Data'!$G:$G,"&gt;="&amp;$A8,'EPA Data'!$G:$G,"&lt;"&amp;$B8))*unit_conv</f>
        <v>0</v>
      </c>
      <c r="I8">
        <f t="shared" si="30"/>
        <v>0</v>
      </c>
      <c r="J8">
        <f t="shared" si="30"/>
        <v>0</v>
      </c>
      <c r="K8">
        <f t="shared" si="30"/>
        <v>0</v>
      </c>
      <c r="L8">
        <f t="shared" si="30"/>
        <v>0</v>
      </c>
      <c r="M8" s="31">
        <f>(VLOOKUP($B$1,'Multipliers and Adjustments'!$A$70:$I$86,TRUNC(COLUMN(M$2)/5)+2,FALSE)*SUMIFS('EPA Data'!$I:$I,'EPA Data'!$D:$D,'Country Selector'!$A$2,'EPA Data'!$J:$J,$B$1,'EPA Data'!$C:$C,M$2,'EPA Data'!$G:$G,"&gt;="&amp;$A8,'EPA Data'!$G:$G,"&lt;"&amp;$B8)+VLOOKUP($C$1,'Multipliers and Adjustments'!$A$70:$I$86,TRUNC(COLUMN(M$2)/5)+2,FALSE)*SUMIFS('EPA Data'!$I:$I,'EPA Data'!$D:$D,'Country Selector'!$A$2,'EPA Data'!$J:$J,$C$1,'EPA Data'!$C:$C,M$2,'EPA Data'!$G:$G,"&gt;="&amp;$A8,'EPA Data'!$G:$G,"&lt;"&amp;$B8)+VLOOKUP($D$1,'Multipliers and Adjustments'!$A$70:$I$86,TRUNC(COLUMN(M$2)/5)+2,FALSE)*SUMIFS('EPA Data'!$I:$I,'EPA Data'!$D:$D,'Country Selector'!$A$2,'EPA Data'!$J:$J,$D$1,'EPA Data'!$C:$C,M$2,'EPA Data'!$G:$G,"&gt;="&amp;$A8,'EPA Data'!$G:$G,"&lt;"&amp;$B8))*unit_conv</f>
        <v>0</v>
      </c>
      <c r="N8">
        <f t="shared" si="31"/>
        <v>0</v>
      </c>
      <c r="O8">
        <f t="shared" si="31"/>
        <v>0</v>
      </c>
      <c r="P8">
        <f t="shared" si="31"/>
        <v>0</v>
      </c>
      <c r="Q8">
        <f t="shared" si="31"/>
        <v>0</v>
      </c>
      <c r="R8" s="31">
        <f>(VLOOKUP($B$1,'Multipliers and Adjustments'!$A$70:$I$86,TRUNC(COLUMN(R$2)/5)+2,FALSE)*SUMIFS('EPA Data'!$I:$I,'EPA Data'!$D:$D,'Country Selector'!$A$2,'EPA Data'!$J:$J,$B$1,'EPA Data'!$C:$C,R$2,'EPA Data'!$G:$G,"&gt;="&amp;$A8,'EPA Data'!$G:$G,"&lt;"&amp;$B8)+VLOOKUP($C$1,'Multipliers and Adjustments'!$A$70:$I$86,TRUNC(COLUMN(R$2)/5)+2,FALSE)*SUMIFS('EPA Data'!$I:$I,'EPA Data'!$D:$D,'Country Selector'!$A$2,'EPA Data'!$J:$J,$C$1,'EPA Data'!$C:$C,R$2,'EPA Data'!$G:$G,"&gt;="&amp;$A8,'EPA Data'!$G:$G,"&lt;"&amp;$B8)+VLOOKUP($D$1,'Multipliers and Adjustments'!$A$70:$I$86,TRUNC(COLUMN(R$2)/5)+2,FALSE)*SUMIFS('EPA Data'!$I:$I,'EPA Data'!$D:$D,'Country Selector'!$A$2,'EPA Data'!$J:$J,$D$1,'EPA Data'!$C:$C,R$2,'EPA Data'!$G:$G,"&gt;="&amp;$A8,'EPA Data'!$G:$G,"&lt;"&amp;$B8))*unit_conv</f>
        <v>0</v>
      </c>
      <c r="S8">
        <f t="shared" si="32"/>
        <v>0</v>
      </c>
      <c r="T8">
        <f t="shared" si="32"/>
        <v>0</v>
      </c>
      <c r="U8">
        <f t="shared" si="32"/>
        <v>0</v>
      </c>
      <c r="V8">
        <f t="shared" si="32"/>
        <v>0</v>
      </c>
      <c r="W8" s="31">
        <f>(VLOOKUP($B$1,'Multipliers and Adjustments'!$A$70:$I$86,TRUNC(COLUMN(W$2)/5)+2,FALSE)*SUMIFS('EPA Data'!$I:$I,'EPA Data'!$D:$D,'Country Selector'!$A$2,'EPA Data'!$J:$J,$B$1,'EPA Data'!$C:$C,W$2,'EPA Data'!$G:$G,"&gt;="&amp;$A8,'EPA Data'!$G:$G,"&lt;"&amp;$B8)+VLOOKUP($C$1,'Multipliers and Adjustments'!$A$70:$I$86,TRUNC(COLUMN(W$2)/5)+2,FALSE)*SUMIFS('EPA Data'!$I:$I,'EPA Data'!$D:$D,'Country Selector'!$A$2,'EPA Data'!$J:$J,$C$1,'EPA Data'!$C:$C,W$2,'EPA Data'!$G:$G,"&gt;="&amp;$A8,'EPA Data'!$G:$G,"&lt;"&amp;$B8)+VLOOKUP($D$1,'Multipliers and Adjustments'!$A$70:$I$86,TRUNC(COLUMN(W$2)/5)+2,FALSE)*SUMIFS('EPA Data'!$I:$I,'EPA Data'!$D:$D,'Country Selector'!$A$2,'EPA Data'!$J:$J,$D$1,'EPA Data'!$C:$C,W$2,'EPA Data'!$G:$G,"&gt;="&amp;$A8,'EPA Data'!$G:$G,"&lt;"&amp;$B8))*unit_conv</f>
        <v>0</v>
      </c>
      <c r="X8">
        <f t="shared" si="33"/>
        <v>0</v>
      </c>
      <c r="Y8">
        <f t="shared" si="33"/>
        <v>0</v>
      </c>
      <c r="Z8">
        <f t="shared" si="33"/>
        <v>0</v>
      </c>
      <c r="AA8">
        <f t="shared" si="33"/>
        <v>0</v>
      </c>
      <c r="AB8" s="31">
        <f>(VLOOKUP($B$1,'Multipliers and Adjustments'!$A$70:$I$86,TRUNC(COLUMN(AB$2)/5)+2,FALSE)*SUMIFS('EPA Data'!$I:$I,'EPA Data'!$D:$D,'Country Selector'!$A$2,'EPA Data'!$J:$J,$B$1,'EPA Data'!$C:$C,AB$2,'EPA Data'!$G:$G,"&gt;="&amp;$A8,'EPA Data'!$G:$G,"&lt;"&amp;$B8)+VLOOKUP($C$1,'Multipliers and Adjustments'!$A$70:$I$86,TRUNC(COLUMN(AB$2)/5)+2,FALSE)*SUMIFS('EPA Data'!$I:$I,'EPA Data'!$D:$D,'Country Selector'!$A$2,'EPA Data'!$J:$J,$C$1,'EPA Data'!$C:$C,AB$2,'EPA Data'!$G:$G,"&gt;="&amp;$A8,'EPA Data'!$G:$G,"&lt;"&amp;$B8)+VLOOKUP($D$1,'Multipliers and Adjustments'!$A$70:$I$86,TRUNC(COLUMN(AB$2)/5)+2,FALSE)*SUMIFS('EPA Data'!$I:$I,'EPA Data'!$D:$D,'Country Selector'!$A$2,'EPA Data'!$J:$J,$D$1,'EPA Data'!$C:$C,AB$2,'EPA Data'!$G:$G,"&gt;="&amp;$A8,'EPA Data'!$G:$G,"&lt;"&amp;$B8))*unit_conv</f>
        <v>0</v>
      </c>
      <c r="AC8">
        <f t="shared" si="34"/>
        <v>0</v>
      </c>
      <c r="AD8">
        <f t="shared" si="34"/>
        <v>0</v>
      </c>
      <c r="AE8">
        <f t="shared" si="34"/>
        <v>0</v>
      </c>
      <c r="AF8">
        <f t="shared" si="34"/>
        <v>0</v>
      </c>
      <c r="AG8" s="31">
        <f>(VLOOKUP($B$1,'Multipliers and Adjustments'!$A$70:$I$86,TRUNC(COLUMN(AG$2)/5)+2,FALSE)*SUMIFS('EPA Data'!$I:$I,'EPA Data'!$D:$D,'Country Selector'!$A$2,'EPA Data'!$J:$J,$B$1,'EPA Data'!$C:$C,AG$2,'EPA Data'!$G:$G,"&gt;="&amp;$A8,'EPA Data'!$G:$G,"&lt;"&amp;$B8)+VLOOKUP($C$1,'Multipliers and Adjustments'!$A$70:$I$86,TRUNC(COLUMN(AG$2)/5)+2,FALSE)*SUMIFS('EPA Data'!$I:$I,'EPA Data'!$D:$D,'Country Selector'!$A$2,'EPA Data'!$J:$J,$C$1,'EPA Data'!$C:$C,AG$2,'EPA Data'!$G:$G,"&gt;="&amp;$A8,'EPA Data'!$G:$G,"&lt;"&amp;$B8)+VLOOKUP($D$1,'Multipliers and Adjustments'!$A$70:$I$86,TRUNC(COLUMN(AG$2)/5)+2,FALSE)*SUMIFS('EPA Data'!$I:$I,'EPA Data'!$D:$D,'Country Selector'!$A$2,'EPA Data'!$J:$J,$D$1,'EPA Data'!$C:$C,AG$2,'EPA Data'!$G:$G,"&gt;="&amp;$A8,'EPA Data'!$G:$G,"&lt;"&amp;$B8))*unit_conv</f>
        <v>0</v>
      </c>
      <c r="AH8">
        <f t="shared" si="35"/>
        <v>0</v>
      </c>
      <c r="AI8">
        <f t="shared" si="35"/>
        <v>0</v>
      </c>
      <c r="AJ8">
        <f t="shared" si="35"/>
        <v>0</v>
      </c>
      <c r="AK8">
        <f t="shared" si="35"/>
        <v>0</v>
      </c>
      <c r="AL8" s="31">
        <f>(VLOOKUP($B$1,'Multipliers and Adjustments'!$A$70:$I$86,TRUNC(COLUMN(AL$2)/5)+2,FALSE)*SUMIFS('EPA Data'!$I:$I,'EPA Data'!$D:$D,'Country Selector'!$A$2,'EPA Data'!$J:$J,$B$1,'EPA Data'!$C:$C,AL$2,'EPA Data'!$G:$G,"&gt;="&amp;$A8,'EPA Data'!$G:$G,"&lt;"&amp;$B8)+VLOOKUP($C$1,'Multipliers and Adjustments'!$A$70:$I$86,TRUNC(COLUMN(AL$2)/5)+2,FALSE)*SUMIFS('EPA Data'!$I:$I,'EPA Data'!$D:$D,'Country Selector'!$A$2,'EPA Data'!$J:$J,$C$1,'EPA Data'!$C:$C,AL$2,'EPA Data'!$G:$G,"&gt;="&amp;$A8,'EPA Data'!$G:$G,"&lt;"&amp;$B8)+VLOOKUP($D$1,'Multipliers and Adjustments'!$A$70:$I$86,TRUNC(COLUMN(AL$2)/5)+2,FALSE)*SUMIFS('EPA Data'!$I:$I,'EPA Data'!$D:$D,'Country Selector'!$A$2,'EPA Data'!$J:$J,$D$1,'EPA Data'!$C:$C,AL$2,'EPA Data'!$G:$G,"&gt;="&amp;$A8,'EPA Data'!$G:$G,"&lt;"&amp;$B8))*unit_conv</f>
        <v>0</v>
      </c>
    </row>
    <row r="9" spans="1:38" x14ac:dyDescent="0.45">
      <c r="A9" s="12">
        <f t="shared" si="36"/>
        <v>-850</v>
      </c>
      <c r="B9" s="11">
        <f t="shared" si="28"/>
        <v>-800</v>
      </c>
      <c r="C9" s="31">
        <f>(VLOOKUP($B$1,'Multipliers and Adjustments'!$A$70:$I$86,TRUNC(COLUMN(C$2)/5)+2,FALSE)*SUMIFS('EPA Data'!$I:$I,'EPA Data'!$D:$D,'Country Selector'!$A$2,'EPA Data'!$J:$J,$B$1,'EPA Data'!$C:$C,C$2,'EPA Data'!$G:$G,"&gt;="&amp;$A9,'EPA Data'!$G:$G,"&lt;"&amp;$B9)+VLOOKUP($C$1,'Multipliers and Adjustments'!$A$70:$I$86,TRUNC(COLUMN(C$2)/5)+2,FALSE)*SUMIFS('EPA Data'!$I:$I,'EPA Data'!$D:$D,'Country Selector'!$A$2,'EPA Data'!$J:$J,$C$1,'EPA Data'!$C:$C,C$2,'EPA Data'!$G:$G,"&gt;="&amp;$A9,'EPA Data'!$G:$G,"&lt;"&amp;$B9)+VLOOKUP($D$1,'Multipliers and Adjustments'!$A$70:$I$86,TRUNC(COLUMN(C$2)/5)+2,FALSE)*SUMIFS('EPA Data'!$I:$I,'EPA Data'!$D:$D,'Country Selector'!$A$2,'EPA Data'!$J:$J,$D$1,'EPA Data'!$C:$C,C$2,'EPA Data'!$G:$G,"&gt;="&amp;$A9,'EPA Data'!$G:$G,"&lt;"&amp;$B9))*unit_conv</f>
        <v>0</v>
      </c>
      <c r="D9">
        <f t="shared" si="29"/>
        <v>0</v>
      </c>
      <c r="E9">
        <f t="shared" si="29"/>
        <v>0</v>
      </c>
      <c r="F9">
        <f t="shared" si="29"/>
        <v>0</v>
      </c>
      <c r="G9">
        <f t="shared" si="29"/>
        <v>0</v>
      </c>
      <c r="H9" s="31">
        <f>(VLOOKUP($B$1,'Multipliers and Adjustments'!$A$70:$I$86,TRUNC(COLUMN(H$2)/5)+2,FALSE)*SUMIFS('EPA Data'!$I:$I,'EPA Data'!$D:$D,'Country Selector'!$A$2,'EPA Data'!$J:$J,$B$1,'EPA Data'!$C:$C,H$2,'EPA Data'!$G:$G,"&gt;="&amp;$A9,'EPA Data'!$G:$G,"&lt;"&amp;$B9)+VLOOKUP($C$1,'Multipliers and Adjustments'!$A$70:$I$86,TRUNC(COLUMN(H$2)/5)+2,FALSE)*SUMIFS('EPA Data'!$I:$I,'EPA Data'!$D:$D,'Country Selector'!$A$2,'EPA Data'!$J:$J,$C$1,'EPA Data'!$C:$C,H$2,'EPA Data'!$G:$G,"&gt;="&amp;$A9,'EPA Data'!$G:$G,"&lt;"&amp;$B9)+VLOOKUP($D$1,'Multipliers and Adjustments'!$A$70:$I$86,TRUNC(COLUMN(H$2)/5)+2,FALSE)*SUMIFS('EPA Data'!$I:$I,'EPA Data'!$D:$D,'Country Selector'!$A$2,'EPA Data'!$J:$J,$D$1,'EPA Data'!$C:$C,H$2,'EPA Data'!$G:$G,"&gt;="&amp;$A9,'EPA Data'!$G:$G,"&lt;"&amp;$B9))*unit_conv</f>
        <v>0</v>
      </c>
      <c r="I9">
        <f t="shared" si="30"/>
        <v>0</v>
      </c>
      <c r="J9">
        <f t="shared" si="30"/>
        <v>0</v>
      </c>
      <c r="K9">
        <f t="shared" si="30"/>
        <v>0</v>
      </c>
      <c r="L9">
        <f t="shared" si="30"/>
        <v>0</v>
      </c>
      <c r="M9" s="31">
        <f>(VLOOKUP($B$1,'Multipliers and Adjustments'!$A$70:$I$86,TRUNC(COLUMN(M$2)/5)+2,FALSE)*SUMIFS('EPA Data'!$I:$I,'EPA Data'!$D:$D,'Country Selector'!$A$2,'EPA Data'!$J:$J,$B$1,'EPA Data'!$C:$C,M$2,'EPA Data'!$G:$G,"&gt;="&amp;$A9,'EPA Data'!$G:$G,"&lt;"&amp;$B9)+VLOOKUP($C$1,'Multipliers and Adjustments'!$A$70:$I$86,TRUNC(COLUMN(M$2)/5)+2,FALSE)*SUMIFS('EPA Data'!$I:$I,'EPA Data'!$D:$D,'Country Selector'!$A$2,'EPA Data'!$J:$J,$C$1,'EPA Data'!$C:$C,M$2,'EPA Data'!$G:$G,"&gt;="&amp;$A9,'EPA Data'!$G:$G,"&lt;"&amp;$B9)+VLOOKUP($D$1,'Multipliers and Adjustments'!$A$70:$I$86,TRUNC(COLUMN(M$2)/5)+2,FALSE)*SUMIFS('EPA Data'!$I:$I,'EPA Data'!$D:$D,'Country Selector'!$A$2,'EPA Data'!$J:$J,$D$1,'EPA Data'!$C:$C,M$2,'EPA Data'!$G:$G,"&gt;="&amp;$A9,'EPA Data'!$G:$G,"&lt;"&amp;$B9))*unit_conv</f>
        <v>0</v>
      </c>
      <c r="N9">
        <f t="shared" si="31"/>
        <v>0</v>
      </c>
      <c r="O9">
        <f t="shared" si="31"/>
        <v>0</v>
      </c>
      <c r="P9">
        <f t="shared" si="31"/>
        <v>0</v>
      </c>
      <c r="Q9">
        <f t="shared" si="31"/>
        <v>0</v>
      </c>
      <c r="R9" s="31">
        <f>(VLOOKUP($B$1,'Multipliers and Adjustments'!$A$70:$I$86,TRUNC(COLUMN(R$2)/5)+2,FALSE)*SUMIFS('EPA Data'!$I:$I,'EPA Data'!$D:$D,'Country Selector'!$A$2,'EPA Data'!$J:$J,$B$1,'EPA Data'!$C:$C,R$2,'EPA Data'!$G:$G,"&gt;="&amp;$A9,'EPA Data'!$G:$G,"&lt;"&amp;$B9)+VLOOKUP($C$1,'Multipliers and Adjustments'!$A$70:$I$86,TRUNC(COLUMN(R$2)/5)+2,FALSE)*SUMIFS('EPA Data'!$I:$I,'EPA Data'!$D:$D,'Country Selector'!$A$2,'EPA Data'!$J:$J,$C$1,'EPA Data'!$C:$C,R$2,'EPA Data'!$G:$G,"&gt;="&amp;$A9,'EPA Data'!$G:$G,"&lt;"&amp;$B9)+VLOOKUP($D$1,'Multipliers and Adjustments'!$A$70:$I$86,TRUNC(COLUMN(R$2)/5)+2,FALSE)*SUMIFS('EPA Data'!$I:$I,'EPA Data'!$D:$D,'Country Selector'!$A$2,'EPA Data'!$J:$J,$D$1,'EPA Data'!$C:$C,R$2,'EPA Data'!$G:$G,"&gt;="&amp;$A9,'EPA Data'!$G:$G,"&lt;"&amp;$B9))*unit_conv</f>
        <v>0</v>
      </c>
      <c r="S9">
        <f t="shared" si="32"/>
        <v>0</v>
      </c>
      <c r="T9">
        <f t="shared" si="32"/>
        <v>0</v>
      </c>
      <c r="U9">
        <f t="shared" si="32"/>
        <v>0</v>
      </c>
      <c r="V9">
        <f t="shared" si="32"/>
        <v>0</v>
      </c>
      <c r="W9" s="31">
        <f>(VLOOKUP($B$1,'Multipliers and Adjustments'!$A$70:$I$86,TRUNC(COLUMN(W$2)/5)+2,FALSE)*SUMIFS('EPA Data'!$I:$I,'EPA Data'!$D:$D,'Country Selector'!$A$2,'EPA Data'!$J:$J,$B$1,'EPA Data'!$C:$C,W$2,'EPA Data'!$G:$G,"&gt;="&amp;$A9,'EPA Data'!$G:$G,"&lt;"&amp;$B9)+VLOOKUP($C$1,'Multipliers and Adjustments'!$A$70:$I$86,TRUNC(COLUMN(W$2)/5)+2,FALSE)*SUMIFS('EPA Data'!$I:$I,'EPA Data'!$D:$D,'Country Selector'!$A$2,'EPA Data'!$J:$J,$C$1,'EPA Data'!$C:$C,W$2,'EPA Data'!$G:$G,"&gt;="&amp;$A9,'EPA Data'!$G:$G,"&lt;"&amp;$B9)+VLOOKUP($D$1,'Multipliers and Adjustments'!$A$70:$I$86,TRUNC(COLUMN(W$2)/5)+2,FALSE)*SUMIFS('EPA Data'!$I:$I,'EPA Data'!$D:$D,'Country Selector'!$A$2,'EPA Data'!$J:$J,$D$1,'EPA Data'!$C:$C,W$2,'EPA Data'!$G:$G,"&gt;="&amp;$A9,'EPA Data'!$G:$G,"&lt;"&amp;$B9))*unit_conv</f>
        <v>0</v>
      </c>
      <c r="X9">
        <f t="shared" si="33"/>
        <v>0</v>
      </c>
      <c r="Y9">
        <f t="shared" si="33"/>
        <v>0</v>
      </c>
      <c r="Z9">
        <f t="shared" si="33"/>
        <v>0</v>
      </c>
      <c r="AA9">
        <f t="shared" si="33"/>
        <v>0</v>
      </c>
      <c r="AB9" s="31">
        <f>(VLOOKUP($B$1,'Multipliers and Adjustments'!$A$70:$I$86,TRUNC(COLUMN(AB$2)/5)+2,FALSE)*SUMIFS('EPA Data'!$I:$I,'EPA Data'!$D:$D,'Country Selector'!$A$2,'EPA Data'!$J:$J,$B$1,'EPA Data'!$C:$C,AB$2,'EPA Data'!$G:$G,"&gt;="&amp;$A9,'EPA Data'!$G:$G,"&lt;"&amp;$B9)+VLOOKUP($C$1,'Multipliers and Adjustments'!$A$70:$I$86,TRUNC(COLUMN(AB$2)/5)+2,FALSE)*SUMIFS('EPA Data'!$I:$I,'EPA Data'!$D:$D,'Country Selector'!$A$2,'EPA Data'!$J:$J,$C$1,'EPA Data'!$C:$C,AB$2,'EPA Data'!$G:$G,"&gt;="&amp;$A9,'EPA Data'!$G:$G,"&lt;"&amp;$B9)+VLOOKUP($D$1,'Multipliers and Adjustments'!$A$70:$I$86,TRUNC(COLUMN(AB$2)/5)+2,FALSE)*SUMIFS('EPA Data'!$I:$I,'EPA Data'!$D:$D,'Country Selector'!$A$2,'EPA Data'!$J:$J,$D$1,'EPA Data'!$C:$C,AB$2,'EPA Data'!$G:$G,"&gt;="&amp;$A9,'EPA Data'!$G:$G,"&lt;"&amp;$B9))*unit_conv</f>
        <v>0</v>
      </c>
      <c r="AC9">
        <f t="shared" si="34"/>
        <v>0</v>
      </c>
      <c r="AD9">
        <f t="shared" si="34"/>
        <v>0</v>
      </c>
      <c r="AE9">
        <f t="shared" si="34"/>
        <v>0</v>
      </c>
      <c r="AF9">
        <f t="shared" si="34"/>
        <v>0</v>
      </c>
      <c r="AG9" s="31">
        <f>(VLOOKUP($B$1,'Multipliers and Adjustments'!$A$70:$I$86,TRUNC(COLUMN(AG$2)/5)+2,FALSE)*SUMIFS('EPA Data'!$I:$I,'EPA Data'!$D:$D,'Country Selector'!$A$2,'EPA Data'!$J:$J,$B$1,'EPA Data'!$C:$C,AG$2,'EPA Data'!$G:$G,"&gt;="&amp;$A9,'EPA Data'!$G:$G,"&lt;"&amp;$B9)+VLOOKUP($C$1,'Multipliers and Adjustments'!$A$70:$I$86,TRUNC(COLUMN(AG$2)/5)+2,FALSE)*SUMIFS('EPA Data'!$I:$I,'EPA Data'!$D:$D,'Country Selector'!$A$2,'EPA Data'!$J:$J,$C$1,'EPA Data'!$C:$C,AG$2,'EPA Data'!$G:$G,"&gt;="&amp;$A9,'EPA Data'!$G:$G,"&lt;"&amp;$B9)+VLOOKUP($D$1,'Multipliers and Adjustments'!$A$70:$I$86,TRUNC(COLUMN(AG$2)/5)+2,FALSE)*SUMIFS('EPA Data'!$I:$I,'EPA Data'!$D:$D,'Country Selector'!$A$2,'EPA Data'!$J:$J,$D$1,'EPA Data'!$C:$C,AG$2,'EPA Data'!$G:$G,"&gt;="&amp;$A9,'EPA Data'!$G:$G,"&lt;"&amp;$B9))*unit_conv</f>
        <v>0</v>
      </c>
      <c r="AH9">
        <f t="shared" si="35"/>
        <v>0</v>
      </c>
      <c r="AI9">
        <f t="shared" si="35"/>
        <v>0</v>
      </c>
      <c r="AJ9">
        <f t="shared" si="35"/>
        <v>0</v>
      </c>
      <c r="AK9">
        <f t="shared" si="35"/>
        <v>0</v>
      </c>
      <c r="AL9" s="31">
        <f>(VLOOKUP($B$1,'Multipliers and Adjustments'!$A$70:$I$86,TRUNC(COLUMN(AL$2)/5)+2,FALSE)*SUMIFS('EPA Data'!$I:$I,'EPA Data'!$D:$D,'Country Selector'!$A$2,'EPA Data'!$J:$J,$B$1,'EPA Data'!$C:$C,AL$2,'EPA Data'!$G:$G,"&gt;="&amp;$A9,'EPA Data'!$G:$G,"&lt;"&amp;$B9)+VLOOKUP($C$1,'Multipliers and Adjustments'!$A$70:$I$86,TRUNC(COLUMN(AL$2)/5)+2,FALSE)*SUMIFS('EPA Data'!$I:$I,'EPA Data'!$D:$D,'Country Selector'!$A$2,'EPA Data'!$J:$J,$C$1,'EPA Data'!$C:$C,AL$2,'EPA Data'!$G:$G,"&gt;="&amp;$A9,'EPA Data'!$G:$G,"&lt;"&amp;$B9)+VLOOKUP($D$1,'Multipliers and Adjustments'!$A$70:$I$86,TRUNC(COLUMN(AL$2)/5)+2,FALSE)*SUMIFS('EPA Data'!$I:$I,'EPA Data'!$D:$D,'Country Selector'!$A$2,'EPA Data'!$J:$J,$D$1,'EPA Data'!$C:$C,AL$2,'EPA Data'!$G:$G,"&gt;="&amp;$A9,'EPA Data'!$G:$G,"&lt;"&amp;$B9))*unit_conv</f>
        <v>0</v>
      </c>
    </row>
    <row r="10" spans="1:38" x14ac:dyDescent="0.45">
      <c r="A10" s="12">
        <f t="shared" si="36"/>
        <v>-800</v>
      </c>
      <c r="B10" s="11">
        <f t="shared" si="28"/>
        <v>-750</v>
      </c>
      <c r="C10" s="31">
        <f>(VLOOKUP($B$1,'Multipliers and Adjustments'!$A$70:$I$86,TRUNC(COLUMN(C$2)/5)+2,FALSE)*SUMIFS('EPA Data'!$I:$I,'EPA Data'!$D:$D,'Country Selector'!$A$2,'EPA Data'!$J:$J,$B$1,'EPA Data'!$C:$C,C$2,'EPA Data'!$G:$G,"&gt;="&amp;$A10,'EPA Data'!$G:$G,"&lt;"&amp;$B10)+VLOOKUP($C$1,'Multipliers and Adjustments'!$A$70:$I$86,TRUNC(COLUMN(C$2)/5)+2,FALSE)*SUMIFS('EPA Data'!$I:$I,'EPA Data'!$D:$D,'Country Selector'!$A$2,'EPA Data'!$J:$J,$C$1,'EPA Data'!$C:$C,C$2,'EPA Data'!$G:$G,"&gt;="&amp;$A10,'EPA Data'!$G:$G,"&lt;"&amp;$B10)+VLOOKUP($D$1,'Multipliers and Adjustments'!$A$70:$I$86,TRUNC(COLUMN(C$2)/5)+2,FALSE)*SUMIFS('EPA Data'!$I:$I,'EPA Data'!$D:$D,'Country Selector'!$A$2,'EPA Data'!$J:$J,$D$1,'EPA Data'!$C:$C,C$2,'EPA Data'!$G:$G,"&gt;="&amp;$A10,'EPA Data'!$G:$G,"&lt;"&amp;$B10))*unit_conv</f>
        <v>0</v>
      </c>
      <c r="D10">
        <f t="shared" si="29"/>
        <v>0</v>
      </c>
      <c r="E10">
        <f t="shared" si="29"/>
        <v>0</v>
      </c>
      <c r="F10">
        <f t="shared" si="29"/>
        <v>0</v>
      </c>
      <c r="G10">
        <f t="shared" si="29"/>
        <v>0</v>
      </c>
      <c r="H10" s="31">
        <f>(VLOOKUP($B$1,'Multipliers and Adjustments'!$A$70:$I$86,TRUNC(COLUMN(H$2)/5)+2,FALSE)*SUMIFS('EPA Data'!$I:$I,'EPA Data'!$D:$D,'Country Selector'!$A$2,'EPA Data'!$J:$J,$B$1,'EPA Data'!$C:$C,H$2,'EPA Data'!$G:$G,"&gt;="&amp;$A10,'EPA Data'!$G:$G,"&lt;"&amp;$B10)+VLOOKUP($C$1,'Multipliers and Adjustments'!$A$70:$I$86,TRUNC(COLUMN(H$2)/5)+2,FALSE)*SUMIFS('EPA Data'!$I:$I,'EPA Data'!$D:$D,'Country Selector'!$A$2,'EPA Data'!$J:$J,$C$1,'EPA Data'!$C:$C,H$2,'EPA Data'!$G:$G,"&gt;="&amp;$A10,'EPA Data'!$G:$G,"&lt;"&amp;$B10)+VLOOKUP($D$1,'Multipliers and Adjustments'!$A$70:$I$86,TRUNC(COLUMN(H$2)/5)+2,FALSE)*SUMIFS('EPA Data'!$I:$I,'EPA Data'!$D:$D,'Country Selector'!$A$2,'EPA Data'!$J:$J,$D$1,'EPA Data'!$C:$C,H$2,'EPA Data'!$G:$G,"&gt;="&amp;$A10,'EPA Data'!$G:$G,"&lt;"&amp;$B10))*unit_conv</f>
        <v>0</v>
      </c>
      <c r="I10">
        <f t="shared" si="30"/>
        <v>0</v>
      </c>
      <c r="J10">
        <f t="shared" si="30"/>
        <v>0</v>
      </c>
      <c r="K10">
        <f t="shared" si="30"/>
        <v>0</v>
      </c>
      <c r="L10">
        <f t="shared" si="30"/>
        <v>0</v>
      </c>
      <c r="M10" s="31">
        <f>(VLOOKUP($B$1,'Multipliers and Adjustments'!$A$70:$I$86,TRUNC(COLUMN(M$2)/5)+2,FALSE)*SUMIFS('EPA Data'!$I:$I,'EPA Data'!$D:$D,'Country Selector'!$A$2,'EPA Data'!$J:$J,$B$1,'EPA Data'!$C:$C,M$2,'EPA Data'!$G:$G,"&gt;="&amp;$A10,'EPA Data'!$G:$G,"&lt;"&amp;$B10)+VLOOKUP($C$1,'Multipliers and Adjustments'!$A$70:$I$86,TRUNC(COLUMN(M$2)/5)+2,FALSE)*SUMIFS('EPA Data'!$I:$I,'EPA Data'!$D:$D,'Country Selector'!$A$2,'EPA Data'!$J:$J,$C$1,'EPA Data'!$C:$C,M$2,'EPA Data'!$G:$G,"&gt;="&amp;$A10,'EPA Data'!$G:$G,"&lt;"&amp;$B10)+VLOOKUP($D$1,'Multipliers and Adjustments'!$A$70:$I$86,TRUNC(COLUMN(M$2)/5)+2,FALSE)*SUMIFS('EPA Data'!$I:$I,'EPA Data'!$D:$D,'Country Selector'!$A$2,'EPA Data'!$J:$J,$D$1,'EPA Data'!$C:$C,M$2,'EPA Data'!$G:$G,"&gt;="&amp;$A10,'EPA Data'!$G:$G,"&lt;"&amp;$B10))*unit_conv</f>
        <v>0</v>
      </c>
      <c r="N10">
        <f t="shared" si="31"/>
        <v>0</v>
      </c>
      <c r="O10">
        <f t="shared" si="31"/>
        <v>0</v>
      </c>
      <c r="P10">
        <f t="shared" si="31"/>
        <v>0</v>
      </c>
      <c r="Q10">
        <f t="shared" si="31"/>
        <v>0</v>
      </c>
      <c r="R10" s="31">
        <f>(VLOOKUP($B$1,'Multipliers and Adjustments'!$A$70:$I$86,TRUNC(COLUMN(R$2)/5)+2,FALSE)*SUMIFS('EPA Data'!$I:$I,'EPA Data'!$D:$D,'Country Selector'!$A$2,'EPA Data'!$J:$J,$B$1,'EPA Data'!$C:$C,R$2,'EPA Data'!$G:$G,"&gt;="&amp;$A10,'EPA Data'!$G:$G,"&lt;"&amp;$B10)+VLOOKUP($C$1,'Multipliers and Adjustments'!$A$70:$I$86,TRUNC(COLUMN(R$2)/5)+2,FALSE)*SUMIFS('EPA Data'!$I:$I,'EPA Data'!$D:$D,'Country Selector'!$A$2,'EPA Data'!$J:$J,$C$1,'EPA Data'!$C:$C,R$2,'EPA Data'!$G:$G,"&gt;="&amp;$A10,'EPA Data'!$G:$G,"&lt;"&amp;$B10)+VLOOKUP($D$1,'Multipliers and Adjustments'!$A$70:$I$86,TRUNC(COLUMN(R$2)/5)+2,FALSE)*SUMIFS('EPA Data'!$I:$I,'EPA Data'!$D:$D,'Country Selector'!$A$2,'EPA Data'!$J:$J,$D$1,'EPA Data'!$C:$C,R$2,'EPA Data'!$G:$G,"&gt;="&amp;$A10,'EPA Data'!$G:$G,"&lt;"&amp;$B10))*unit_conv</f>
        <v>0</v>
      </c>
      <c r="S10">
        <f t="shared" si="32"/>
        <v>0</v>
      </c>
      <c r="T10">
        <f t="shared" si="32"/>
        <v>0</v>
      </c>
      <c r="U10">
        <f t="shared" si="32"/>
        <v>0</v>
      </c>
      <c r="V10">
        <f t="shared" si="32"/>
        <v>0</v>
      </c>
      <c r="W10" s="31">
        <f>(VLOOKUP($B$1,'Multipliers and Adjustments'!$A$70:$I$86,TRUNC(COLUMN(W$2)/5)+2,FALSE)*SUMIFS('EPA Data'!$I:$I,'EPA Data'!$D:$D,'Country Selector'!$A$2,'EPA Data'!$J:$J,$B$1,'EPA Data'!$C:$C,W$2,'EPA Data'!$G:$G,"&gt;="&amp;$A10,'EPA Data'!$G:$G,"&lt;"&amp;$B10)+VLOOKUP($C$1,'Multipliers and Adjustments'!$A$70:$I$86,TRUNC(COLUMN(W$2)/5)+2,FALSE)*SUMIFS('EPA Data'!$I:$I,'EPA Data'!$D:$D,'Country Selector'!$A$2,'EPA Data'!$J:$J,$C$1,'EPA Data'!$C:$C,W$2,'EPA Data'!$G:$G,"&gt;="&amp;$A10,'EPA Data'!$G:$G,"&lt;"&amp;$B10)+VLOOKUP($D$1,'Multipliers and Adjustments'!$A$70:$I$86,TRUNC(COLUMN(W$2)/5)+2,FALSE)*SUMIFS('EPA Data'!$I:$I,'EPA Data'!$D:$D,'Country Selector'!$A$2,'EPA Data'!$J:$J,$D$1,'EPA Data'!$C:$C,W$2,'EPA Data'!$G:$G,"&gt;="&amp;$A10,'EPA Data'!$G:$G,"&lt;"&amp;$B10))*unit_conv</f>
        <v>0</v>
      </c>
      <c r="X10">
        <f t="shared" si="33"/>
        <v>0</v>
      </c>
      <c r="Y10">
        <f t="shared" si="33"/>
        <v>0</v>
      </c>
      <c r="Z10">
        <f t="shared" si="33"/>
        <v>0</v>
      </c>
      <c r="AA10">
        <f t="shared" si="33"/>
        <v>0</v>
      </c>
      <c r="AB10" s="31">
        <f>(VLOOKUP($B$1,'Multipliers and Adjustments'!$A$70:$I$86,TRUNC(COLUMN(AB$2)/5)+2,FALSE)*SUMIFS('EPA Data'!$I:$I,'EPA Data'!$D:$D,'Country Selector'!$A$2,'EPA Data'!$J:$J,$B$1,'EPA Data'!$C:$C,AB$2,'EPA Data'!$G:$G,"&gt;="&amp;$A10,'EPA Data'!$G:$G,"&lt;"&amp;$B10)+VLOOKUP($C$1,'Multipliers and Adjustments'!$A$70:$I$86,TRUNC(COLUMN(AB$2)/5)+2,FALSE)*SUMIFS('EPA Data'!$I:$I,'EPA Data'!$D:$D,'Country Selector'!$A$2,'EPA Data'!$J:$J,$C$1,'EPA Data'!$C:$C,AB$2,'EPA Data'!$G:$G,"&gt;="&amp;$A10,'EPA Data'!$G:$G,"&lt;"&amp;$B10)+VLOOKUP($D$1,'Multipliers and Adjustments'!$A$70:$I$86,TRUNC(COLUMN(AB$2)/5)+2,FALSE)*SUMIFS('EPA Data'!$I:$I,'EPA Data'!$D:$D,'Country Selector'!$A$2,'EPA Data'!$J:$J,$D$1,'EPA Data'!$C:$C,AB$2,'EPA Data'!$G:$G,"&gt;="&amp;$A10,'EPA Data'!$G:$G,"&lt;"&amp;$B10))*unit_conv</f>
        <v>0</v>
      </c>
      <c r="AC10">
        <f t="shared" si="34"/>
        <v>0</v>
      </c>
      <c r="AD10">
        <f t="shared" si="34"/>
        <v>0</v>
      </c>
      <c r="AE10">
        <f t="shared" si="34"/>
        <v>0</v>
      </c>
      <c r="AF10">
        <f t="shared" si="34"/>
        <v>0</v>
      </c>
      <c r="AG10" s="31">
        <f>(VLOOKUP($B$1,'Multipliers and Adjustments'!$A$70:$I$86,TRUNC(COLUMN(AG$2)/5)+2,FALSE)*SUMIFS('EPA Data'!$I:$I,'EPA Data'!$D:$D,'Country Selector'!$A$2,'EPA Data'!$J:$J,$B$1,'EPA Data'!$C:$C,AG$2,'EPA Data'!$G:$G,"&gt;="&amp;$A10,'EPA Data'!$G:$G,"&lt;"&amp;$B10)+VLOOKUP($C$1,'Multipliers and Adjustments'!$A$70:$I$86,TRUNC(COLUMN(AG$2)/5)+2,FALSE)*SUMIFS('EPA Data'!$I:$I,'EPA Data'!$D:$D,'Country Selector'!$A$2,'EPA Data'!$J:$J,$C$1,'EPA Data'!$C:$C,AG$2,'EPA Data'!$G:$G,"&gt;="&amp;$A10,'EPA Data'!$G:$G,"&lt;"&amp;$B10)+VLOOKUP($D$1,'Multipliers and Adjustments'!$A$70:$I$86,TRUNC(COLUMN(AG$2)/5)+2,FALSE)*SUMIFS('EPA Data'!$I:$I,'EPA Data'!$D:$D,'Country Selector'!$A$2,'EPA Data'!$J:$J,$D$1,'EPA Data'!$C:$C,AG$2,'EPA Data'!$G:$G,"&gt;="&amp;$A10,'EPA Data'!$G:$G,"&lt;"&amp;$B10))*unit_conv</f>
        <v>0</v>
      </c>
      <c r="AH10">
        <f t="shared" si="35"/>
        <v>0</v>
      </c>
      <c r="AI10">
        <f t="shared" si="35"/>
        <v>0</v>
      </c>
      <c r="AJ10">
        <f t="shared" si="35"/>
        <v>0</v>
      </c>
      <c r="AK10">
        <f t="shared" si="35"/>
        <v>0</v>
      </c>
      <c r="AL10" s="31">
        <f>(VLOOKUP($B$1,'Multipliers and Adjustments'!$A$70:$I$86,TRUNC(COLUMN(AL$2)/5)+2,FALSE)*SUMIFS('EPA Data'!$I:$I,'EPA Data'!$D:$D,'Country Selector'!$A$2,'EPA Data'!$J:$J,$B$1,'EPA Data'!$C:$C,AL$2,'EPA Data'!$G:$G,"&gt;="&amp;$A10,'EPA Data'!$G:$G,"&lt;"&amp;$B10)+VLOOKUP($C$1,'Multipliers and Adjustments'!$A$70:$I$86,TRUNC(COLUMN(AL$2)/5)+2,FALSE)*SUMIFS('EPA Data'!$I:$I,'EPA Data'!$D:$D,'Country Selector'!$A$2,'EPA Data'!$J:$J,$C$1,'EPA Data'!$C:$C,AL$2,'EPA Data'!$G:$G,"&gt;="&amp;$A10,'EPA Data'!$G:$G,"&lt;"&amp;$B10)+VLOOKUP($D$1,'Multipliers and Adjustments'!$A$70:$I$86,TRUNC(COLUMN(AL$2)/5)+2,FALSE)*SUMIFS('EPA Data'!$I:$I,'EPA Data'!$D:$D,'Country Selector'!$A$2,'EPA Data'!$J:$J,$D$1,'EPA Data'!$C:$C,AL$2,'EPA Data'!$G:$G,"&gt;="&amp;$A10,'EPA Data'!$G:$G,"&lt;"&amp;$B10))*unit_conv</f>
        <v>0</v>
      </c>
    </row>
    <row r="11" spans="1:38" x14ac:dyDescent="0.45">
      <c r="A11" s="12">
        <f t="shared" si="36"/>
        <v>-750</v>
      </c>
      <c r="B11" s="11">
        <f t="shared" si="28"/>
        <v>-700</v>
      </c>
      <c r="C11" s="31">
        <f>(VLOOKUP($B$1,'Multipliers and Adjustments'!$A$70:$I$86,TRUNC(COLUMN(C$2)/5)+2,FALSE)*SUMIFS('EPA Data'!$I:$I,'EPA Data'!$D:$D,'Country Selector'!$A$2,'EPA Data'!$J:$J,$B$1,'EPA Data'!$C:$C,C$2,'EPA Data'!$G:$G,"&gt;="&amp;$A11,'EPA Data'!$G:$G,"&lt;"&amp;$B11)+VLOOKUP($C$1,'Multipliers and Adjustments'!$A$70:$I$86,TRUNC(COLUMN(C$2)/5)+2,FALSE)*SUMIFS('EPA Data'!$I:$I,'EPA Data'!$D:$D,'Country Selector'!$A$2,'EPA Data'!$J:$J,$C$1,'EPA Data'!$C:$C,C$2,'EPA Data'!$G:$G,"&gt;="&amp;$A11,'EPA Data'!$G:$G,"&lt;"&amp;$B11)+VLOOKUP($D$1,'Multipliers and Adjustments'!$A$70:$I$86,TRUNC(COLUMN(C$2)/5)+2,FALSE)*SUMIFS('EPA Data'!$I:$I,'EPA Data'!$D:$D,'Country Selector'!$A$2,'EPA Data'!$J:$J,$D$1,'EPA Data'!$C:$C,C$2,'EPA Data'!$G:$G,"&gt;="&amp;$A11,'EPA Data'!$G:$G,"&lt;"&amp;$B11))*unit_conv</f>
        <v>0</v>
      </c>
      <c r="D11">
        <f t="shared" si="29"/>
        <v>0</v>
      </c>
      <c r="E11">
        <f t="shared" si="29"/>
        <v>0</v>
      </c>
      <c r="F11">
        <f t="shared" si="29"/>
        <v>0</v>
      </c>
      <c r="G11">
        <f t="shared" si="29"/>
        <v>0</v>
      </c>
      <c r="H11" s="31">
        <f>(VLOOKUP($B$1,'Multipliers and Adjustments'!$A$70:$I$86,TRUNC(COLUMN(H$2)/5)+2,FALSE)*SUMIFS('EPA Data'!$I:$I,'EPA Data'!$D:$D,'Country Selector'!$A$2,'EPA Data'!$J:$J,$B$1,'EPA Data'!$C:$C,H$2,'EPA Data'!$G:$G,"&gt;="&amp;$A11,'EPA Data'!$G:$G,"&lt;"&amp;$B11)+VLOOKUP($C$1,'Multipliers and Adjustments'!$A$70:$I$86,TRUNC(COLUMN(H$2)/5)+2,FALSE)*SUMIFS('EPA Data'!$I:$I,'EPA Data'!$D:$D,'Country Selector'!$A$2,'EPA Data'!$J:$J,$C$1,'EPA Data'!$C:$C,H$2,'EPA Data'!$G:$G,"&gt;="&amp;$A11,'EPA Data'!$G:$G,"&lt;"&amp;$B11)+VLOOKUP($D$1,'Multipliers and Adjustments'!$A$70:$I$86,TRUNC(COLUMN(H$2)/5)+2,FALSE)*SUMIFS('EPA Data'!$I:$I,'EPA Data'!$D:$D,'Country Selector'!$A$2,'EPA Data'!$J:$J,$D$1,'EPA Data'!$C:$C,H$2,'EPA Data'!$G:$G,"&gt;="&amp;$A11,'EPA Data'!$G:$G,"&lt;"&amp;$B11))*unit_conv</f>
        <v>0</v>
      </c>
      <c r="I11">
        <f t="shared" si="30"/>
        <v>0</v>
      </c>
      <c r="J11">
        <f t="shared" si="30"/>
        <v>0</v>
      </c>
      <c r="K11">
        <f t="shared" si="30"/>
        <v>0</v>
      </c>
      <c r="L11">
        <f t="shared" si="30"/>
        <v>0</v>
      </c>
      <c r="M11" s="31">
        <f>(VLOOKUP($B$1,'Multipliers and Adjustments'!$A$70:$I$86,TRUNC(COLUMN(M$2)/5)+2,FALSE)*SUMIFS('EPA Data'!$I:$I,'EPA Data'!$D:$D,'Country Selector'!$A$2,'EPA Data'!$J:$J,$B$1,'EPA Data'!$C:$C,M$2,'EPA Data'!$G:$G,"&gt;="&amp;$A11,'EPA Data'!$G:$G,"&lt;"&amp;$B11)+VLOOKUP($C$1,'Multipliers and Adjustments'!$A$70:$I$86,TRUNC(COLUMN(M$2)/5)+2,FALSE)*SUMIFS('EPA Data'!$I:$I,'EPA Data'!$D:$D,'Country Selector'!$A$2,'EPA Data'!$J:$J,$C$1,'EPA Data'!$C:$C,M$2,'EPA Data'!$G:$G,"&gt;="&amp;$A11,'EPA Data'!$G:$G,"&lt;"&amp;$B11)+VLOOKUP($D$1,'Multipliers and Adjustments'!$A$70:$I$86,TRUNC(COLUMN(M$2)/5)+2,FALSE)*SUMIFS('EPA Data'!$I:$I,'EPA Data'!$D:$D,'Country Selector'!$A$2,'EPA Data'!$J:$J,$D$1,'EPA Data'!$C:$C,M$2,'EPA Data'!$G:$G,"&gt;="&amp;$A11,'EPA Data'!$G:$G,"&lt;"&amp;$B11))*unit_conv</f>
        <v>0</v>
      </c>
      <c r="N11">
        <f t="shared" si="31"/>
        <v>0</v>
      </c>
      <c r="O11">
        <f t="shared" si="31"/>
        <v>0</v>
      </c>
      <c r="P11">
        <f t="shared" si="31"/>
        <v>0</v>
      </c>
      <c r="Q11">
        <f t="shared" si="31"/>
        <v>0</v>
      </c>
      <c r="R11" s="31">
        <f>(VLOOKUP($B$1,'Multipliers and Adjustments'!$A$70:$I$86,TRUNC(COLUMN(R$2)/5)+2,FALSE)*SUMIFS('EPA Data'!$I:$I,'EPA Data'!$D:$D,'Country Selector'!$A$2,'EPA Data'!$J:$J,$B$1,'EPA Data'!$C:$C,R$2,'EPA Data'!$G:$G,"&gt;="&amp;$A11,'EPA Data'!$G:$G,"&lt;"&amp;$B11)+VLOOKUP($C$1,'Multipliers and Adjustments'!$A$70:$I$86,TRUNC(COLUMN(R$2)/5)+2,FALSE)*SUMIFS('EPA Data'!$I:$I,'EPA Data'!$D:$D,'Country Selector'!$A$2,'EPA Data'!$J:$J,$C$1,'EPA Data'!$C:$C,R$2,'EPA Data'!$G:$G,"&gt;="&amp;$A11,'EPA Data'!$G:$G,"&lt;"&amp;$B11)+VLOOKUP($D$1,'Multipliers and Adjustments'!$A$70:$I$86,TRUNC(COLUMN(R$2)/5)+2,FALSE)*SUMIFS('EPA Data'!$I:$I,'EPA Data'!$D:$D,'Country Selector'!$A$2,'EPA Data'!$J:$J,$D$1,'EPA Data'!$C:$C,R$2,'EPA Data'!$G:$G,"&gt;="&amp;$A11,'EPA Data'!$G:$G,"&lt;"&amp;$B11))*unit_conv</f>
        <v>0</v>
      </c>
      <c r="S11">
        <f t="shared" si="32"/>
        <v>0</v>
      </c>
      <c r="T11">
        <f t="shared" si="32"/>
        <v>0</v>
      </c>
      <c r="U11">
        <f t="shared" si="32"/>
        <v>0</v>
      </c>
      <c r="V11">
        <f t="shared" si="32"/>
        <v>0</v>
      </c>
      <c r="W11" s="31">
        <f>(VLOOKUP($B$1,'Multipliers and Adjustments'!$A$70:$I$86,TRUNC(COLUMN(W$2)/5)+2,FALSE)*SUMIFS('EPA Data'!$I:$I,'EPA Data'!$D:$D,'Country Selector'!$A$2,'EPA Data'!$J:$J,$B$1,'EPA Data'!$C:$C,W$2,'EPA Data'!$G:$G,"&gt;="&amp;$A11,'EPA Data'!$G:$G,"&lt;"&amp;$B11)+VLOOKUP($C$1,'Multipliers and Adjustments'!$A$70:$I$86,TRUNC(COLUMN(W$2)/5)+2,FALSE)*SUMIFS('EPA Data'!$I:$I,'EPA Data'!$D:$D,'Country Selector'!$A$2,'EPA Data'!$J:$J,$C$1,'EPA Data'!$C:$C,W$2,'EPA Data'!$G:$G,"&gt;="&amp;$A11,'EPA Data'!$G:$G,"&lt;"&amp;$B11)+VLOOKUP($D$1,'Multipliers and Adjustments'!$A$70:$I$86,TRUNC(COLUMN(W$2)/5)+2,FALSE)*SUMIFS('EPA Data'!$I:$I,'EPA Data'!$D:$D,'Country Selector'!$A$2,'EPA Data'!$J:$J,$D$1,'EPA Data'!$C:$C,W$2,'EPA Data'!$G:$G,"&gt;="&amp;$A11,'EPA Data'!$G:$G,"&lt;"&amp;$B11))*unit_conv</f>
        <v>0</v>
      </c>
      <c r="X11">
        <f t="shared" si="33"/>
        <v>0</v>
      </c>
      <c r="Y11">
        <f t="shared" si="33"/>
        <v>0</v>
      </c>
      <c r="Z11">
        <f t="shared" si="33"/>
        <v>0</v>
      </c>
      <c r="AA11">
        <f t="shared" si="33"/>
        <v>0</v>
      </c>
      <c r="AB11" s="31">
        <f>(VLOOKUP($B$1,'Multipliers and Adjustments'!$A$70:$I$86,TRUNC(COLUMN(AB$2)/5)+2,FALSE)*SUMIFS('EPA Data'!$I:$I,'EPA Data'!$D:$D,'Country Selector'!$A$2,'EPA Data'!$J:$J,$B$1,'EPA Data'!$C:$C,AB$2,'EPA Data'!$G:$G,"&gt;="&amp;$A11,'EPA Data'!$G:$G,"&lt;"&amp;$B11)+VLOOKUP($C$1,'Multipliers and Adjustments'!$A$70:$I$86,TRUNC(COLUMN(AB$2)/5)+2,FALSE)*SUMIFS('EPA Data'!$I:$I,'EPA Data'!$D:$D,'Country Selector'!$A$2,'EPA Data'!$J:$J,$C$1,'EPA Data'!$C:$C,AB$2,'EPA Data'!$G:$G,"&gt;="&amp;$A11,'EPA Data'!$G:$G,"&lt;"&amp;$B11)+VLOOKUP($D$1,'Multipliers and Adjustments'!$A$70:$I$86,TRUNC(COLUMN(AB$2)/5)+2,FALSE)*SUMIFS('EPA Data'!$I:$I,'EPA Data'!$D:$D,'Country Selector'!$A$2,'EPA Data'!$J:$J,$D$1,'EPA Data'!$C:$C,AB$2,'EPA Data'!$G:$G,"&gt;="&amp;$A11,'EPA Data'!$G:$G,"&lt;"&amp;$B11))*unit_conv</f>
        <v>0</v>
      </c>
      <c r="AC11">
        <f t="shared" si="34"/>
        <v>0</v>
      </c>
      <c r="AD11">
        <f t="shared" si="34"/>
        <v>0</v>
      </c>
      <c r="AE11">
        <f t="shared" si="34"/>
        <v>0</v>
      </c>
      <c r="AF11">
        <f t="shared" si="34"/>
        <v>0</v>
      </c>
      <c r="AG11" s="31">
        <f>(VLOOKUP($B$1,'Multipliers and Adjustments'!$A$70:$I$86,TRUNC(COLUMN(AG$2)/5)+2,FALSE)*SUMIFS('EPA Data'!$I:$I,'EPA Data'!$D:$D,'Country Selector'!$A$2,'EPA Data'!$J:$J,$B$1,'EPA Data'!$C:$C,AG$2,'EPA Data'!$G:$G,"&gt;="&amp;$A11,'EPA Data'!$G:$G,"&lt;"&amp;$B11)+VLOOKUP($C$1,'Multipliers and Adjustments'!$A$70:$I$86,TRUNC(COLUMN(AG$2)/5)+2,FALSE)*SUMIFS('EPA Data'!$I:$I,'EPA Data'!$D:$D,'Country Selector'!$A$2,'EPA Data'!$J:$J,$C$1,'EPA Data'!$C:$C,AG$2,'EPA Data'!$G:$G,"&gt;="&amp;$A11,'EPA Data'!$G:$G,"&lt;"&amp;$B11)+VLOOKUP($D$1,'Multipliers and Adjustments'!$A$70:$I$86,TRUNC(COLUMN(AG$2)/5)+2,FALSE)*SUMIFS('EPA Data'!$I:$I,'EPA Data'!$D:$D,'Country Selector'!$A$2,'EPA Data'!$J:$J,$D$1,'EPA Data'!$C:$C,AG$2,'EPA Data'!$G:$G,"&gt;="&amp;$A11,'EPA Data'!$G:$G,"&lt;"&amp;$B11))*unit_conv</f>
        <v>0</v>
      </c>
      <c r="AH11">
        <f t="shared" si="35"/>
        <v>0</v>
      </c>
      <c r="AI11">
        <f t="shared" si="35"/>
        <v>0</v>
      </c>
      <c r="AJ11">
        <f t="shared" si="35"/>
        <v>0</v>
      </c>
      <c r="AK11">
        <f t="shared" si="35"/>
        <v>0</v>
      </c>
      <c r="AL11" s="31">
        <f>(VLOOKUP($B$1,'Multipliers and Adjustments'!$A$70:$I$86,TRUNC(COLUMN(AL$2)/5)+2,FALSE)*SUMIFS('EPA Data'!$I:$I,'EPA Data'!$D:$D,'Country Selector'!$A$2,'EPA Data'!$J:$J,$B$1,'EPA Data'!$C:$C,AL$2,'EPA Data'!$G:$G,"&gt;="&amp;$A11,'EPA Data'!$G:$G,"&lt;"&amp;$B11)+VLOOKUP($C$1,'Multipliers and Adjustments'!$A$70:$I$86,TRUNC(COLUMN(AL$2)/5)+2,FALSE)*SUMIFS('EPA Data'!$I:$I,'EPA Data'!$D:$D,'Country Selector'!$A$2,'EPA Data'!$J:$J,$C$1,'EPA Data'!$C:$C,AL$2,'EPA Data'!$G:$G,"&gt;="&amp;$A11,'EPA Data'!$G:$G,"&lt;"&amp;$B11)+VLOOKUP($D$1,'Multipliers and Adjustments'!$A$70:$I$86,TRUNC(COLUMN(AL$2)/5)+2,FALSE)*SUMIFS('EPA Data'!$I:$I,'EPA Data'!$D:$D,'Country Selector'!$A$2,'EPA Data'!$J:$J,$D$1,'EPA Data'!$C:$C,AL$2,'EPA Data'!$G:$G,"&gt;="&amp;$A11,'EPA Data'!$G:$G,"&lt;"&amp;$B11))*unit_conv</f>
        <v>0</v>
      </c>
    </row>
    <row r="12" spans="1:38" x14ac:dyDescent="0.45">
      <c r="A12" s="12">
        <f t="shared" si="36"/>
        <v>-700</v>
      </c>
      <c r="B12" s="11">
        <f t="shared" si="28"/>
        <v>-650</v>
      </c>
      <c r="C12" s="31">
        <f>(VLOOKUP($B$1,'Multipliers and Adjustments'!$A$70:$I$86,TRUNC(COLUMN(C$2)/5)+2,FALSE)*SUMIFS('EPA Data'!$I:$I,'EPA Data'!$D:$D,'Country Selector'!$A$2,'EPA Data'!$J:$J,$B$1,'EPA Data'!$C:$C,C$2,'EPA Data'!$G:$G,"&gt;="&amp;$A12,'EPA Data'!$G:$G,"&lt;"&amp;$B12)+VLOOKUP($C$1,'Multipliers and Adjustments'!$A$70:$I$86,TRUNC(COLUMN(C$2)/5)+2,FALSE)*SUMIFS('EPA Data'!$I:$I,'EPA Data'!$D:$D,'Country Selector'!$A$2,'EPA Data'!$J:$J,$C$1,'EPA Data'!$C:$C,C$2,'EPA Data'!$G:$G,"&gt;="&amp;$A12,'EPA Data'!$G:$G,"&lt;"&amp;$B12)+VLOOKUP($D$1,'Multipliers and Adjustments'!$A$70:$I$86,TRUNC(COLUMN(C$2)/5)+2,FALSE)*SUMIFS('EPA Data'!$I:$I,'EPA Data'!$D:$D,'Country Selector'!$A$2,'EPA Data'!$J:$J,$D$1,'EPA Data'!$C:$C,C$2,'EPA Data'!$G:$G,"&gt;="&amp;$A12,'EPA Data'!$G:$G,"&lt;"&amp;$B12))*unit_conv</f>
        <v>0</v>
      </c>
      <c r="D12">
        <f t="shared" si="29"/>
        <v>0</v>
      </c>
      <c r="E12">
        <f t="shared" si="29"/>
        <v>0</v>
      </c>
      <c r="F12">
        <f t="shared" si="29"/>
        <v>0</v>
      </c>
      <c r="G12">
        <f t="shared" si="29"/>
        <v>0</v>
      </c>
      <c r="H12" s="31">
        <f>(VLOOKUP($B$1,'Multipliers and Adjustments'!$A$70:$I$86,TRUNC(COLUMN(H$2)/5)+2,FALSE)*SUMIFS('EPA Data'!$I:$I,'EPA Data'!$D:$D,'Country Selector'!$A$2,'EPA Data'!$J:$J,$B$1,'EPA Data'!$C:$C,H$2,'EPA Data'!$G:$G,"&gt;="&amp;$A12,'EPA Data'!$G:$G,"&lt;"&amp;$B12)+VLOOKUP($C$1,'Multipliers and Adjustments'!$A$70:$I$86,TRUNC(COLUMN(H$2)/5)+2,FALSE)*SUMIFS('EPA Data'!$I:$I,'EPA Data'!$D:$D,'Country Selector'!$A$2,'EPA Data'!$J:$J,$C$1,'EPA Data'!$C:$C,H$2,'EPA Data'!$G:$G,"&gt;="&amp;$A12,'EPA Data'!$G:$G,"&lt;"&amp;$B12)+VLOOKUP($D$1,'Multipliers and Adjustments'!$A$70:$I$86,TRUNC(COLUMN(H$2)/5)+2,FALSE)*SUMIFS('EPA Data'!$I:$I,'EPA Data'!$D:$D,'Country Selector'!$A$2,'EPA Data'!$J:$J,$D$1,'EPA Data'!$C:$C,H$2,'EPA Data'!$G:$G,"&gt;="&amp;$A12,'EPA Data'!$G:$G,"&lt;"&amp;$B12))*unit_conv</f>
        <v>0</v>
      </c>
      <c r="I12">
        <f t="shared" si="30"/>
        <v>0</v>
      </c>
      <c r="J12">
        <f t="shared" si="30"/>
        <v>0</v>
      </c>
      <c r="K12">
        <f t="shared" si="30"/>
        <v>0</v>
      </c>
      <c r="L12">
        <f t="shared" si="30"/>
        <v>0</v>
      </c>
      <c r="M12" s="31">
        <f>(VLOOKUP($B$1,'Multipliers and Adjustments'!$A$70:$I$86,TRUNC(COLUMN(M$2)/5)+2,FALSE)*SUMIFS('EPA Data'!$I:$I,'EPA Data'!$D:$D,'Country Selector'!$A$2,'EPA Data'!$J:$J,$B$1,'EPA Data'!$C:$C,M$2,'EPA Data'!$G:$G,"&gt;="&amp;$A12,'EPA Data'!$G:$G,"&lt;"&amp;$B12)+VLOOKUP($C$1,'Multipliers and Adjustments'!$A$70:$I$86,TRUNC(COLUMN(M$2)/5)+2,FALSE)*SUMIFS('EPA Data'!$I:$I,'EPA Data'!$D:$D,'Country Selector'!$A$2,'EPA Data'!$J:$J,$C$1,'EPA Data'!$C:$C,M$2,'EPA Data'!$G:$G,"&gt;="&amp;$A12,'EPA Data'!$G:$G,"&lt;"&amp;$B12)+VLOOKUP($D$1,'Multipliers and Adjustments'!$A$70:$I$86,TRUNC(COLUMN(M$2)/5)+2,FALSE)*SUMIFS('EPA Data'!$I:$I,'EPA Data'!$D:$D,'Country Selector'!$A$2,'EPA Data'!$J:$J,$D$1,'EPA Data'!$C:$C,M$2,'EPA Data'!$G:$G,"&gt;="&amp;$A12,'EPA Data'!$G:$G,"&lt;"&amp;$B12))*unit_conv</f>
        <v>0</v>
      </c>
      <c r="N12">
        <f t="shared" si="31"/>
        <v>0</v>
      </c>
      <c r="O12">
        <f t="shared" si="31"/>
        <v>0</v>
      </c>
      <c r="P12">
        <f t="shared" si="31"/>
        <v>0</v>
      </c>
      <c r="Q12">
        <f t="shared" si="31"/>
        <v>0</v>
      </c>
      <c r="R12" s="31">
        <f>(VLOOKUP($B$1,'Multipliers and Adjustments'!$A$70:$I$86,TRUNC(COLUMN(R$2)/5)+2,FALSE)*SUMIFS('EPA Data'!$I:$I,'EPA Data'!$D:$D,'Country Selector'!$A$2,'EPA Data'!$J:$J,$B$1,'EPA Data'!$C:$C,R$2,'EPA Data'!$G:$G,"&gt;="&amp;$A12,'EPA Data'!$G:$G,"&lt;"&amp;$B12)+VLOOKUP($C$1,'Multipliers and Adjustments'!$A$70:$I$86,TRUNC(COLUMN(R$2)/5)+2,FALSE)*SUMIFS('EPA Data'!$I:$I,'EPA Data'!$D:$D,'Country Selector'!$A$2,'EPA Data'!$J:$J,$C$1,'EPA Data'!$C:$C,R$2,'EPA Data'!$G:$G,"&gt;="&amp;$A12,'EPA Data'!$G:$G,"&lt;"&amp;$B12)+VLOOKUP($D$1,'Multipliers and Adjustments'!$A$70:$I$86,TRUNC(COLUMN(R$2)/5)+2,FALSE)*SUMIFS('EPA Data'!$I:$I,'EPA Data'!$D:$D,'Country Selector'!$A$2,'EPA Data'!$J:$J,$D$1,'EPA Data'!$C:$C,R$2,'EPA Data'!$G:$G,"&gt;="&amp;$A12,'EPA Data'!$G:$G,"&lt;"&amp;$B12))*unit_conv</f>
        <v>0</v>
      </c>
      <c r="S12">
        <f t="shared" si="32"/>
        <v>0</v>
      </c>
      <c r="T12">
        <f t="shared" si="32"/>
        <v>0</v>
      </c>
      <c r="U12">
        <f t="shared" si="32"/>
        <v>0</v>
      </c>
      <c r="V12">
        <f t="shared" si="32"/>
        <v>0</v>
      </c>
      <c r="W12" s="31">
        <f>(VLOOKUP($B$1,'Multipliers and Adjustments'!$A$70:$I$86,TRUNC(COLUMN(W$2)/5)+2,FALSE)*SUMIFS('EPA Data'!$I:$I,'EPA Data'!$D:$D,'Country Selector'!$A$2,'EPA Data'!$J:$J,$B$1,'EPA Data'!$C:$C,W$2,'EPA Data'!$G:$G,"&gt;="&amp;$A12,'EPA Data'!$G:$G,"&lt;"&amp;$B12)+VLOOKUP($C$1,'Multipliers and Adjustments'!$A$70:$I$86,TRUNC(COLUMN(W$2)/5)+2,FALSE)*SUMIFS('EPA Data'!$I:$I,'EPA Data'!$D:$D,'Country Selector'!$A$2,'EPA Data'!$J:$J,$C$1,'EPA Data'!$C:$C,W$2,'EPA Data'!$G:$G,"&gt;="&amp;$A12,'EPA Data'!$G:$G,"&lt;"&amp;$B12)+VLOOKUP($D$1,'Multipliers and Adjustments'!$A$70:$I$86,TRUNC(COLUMN(W$2)/5)+2,FALSE)*SUMIFS('EPA Data'!$I:$I,'EPA Data'!$D:$D,'Country Selector'!$A$2,'EPA Data'!$J:$J,$D$1,'EPA Data'!$C:$C,W$2,'EPA Data'!$G:$G,"&gt;="&amp;$A12,'EPA Data'!$G:$G,"&lt;"&amp;$B12))*unit_conv</f>
        <v>0</v>
      </c>
      <c r="X12">
        <f t="shared" si="33"/>
        <v>0</v>
      </c>
      <c r="Y12">
        <f t="shared" si="33"/>
        <v>0</v>
      </c>
      <c r="Z12">
        <f t="shared" si="33"/>
        <v>0</v>
      </c>
      <c r="AA12">
        <f t="shared" si="33"/>
        <v>0</v>
      </c>
      <c r="AB12" s="31">
        <f>(VLOOKUP($B$1,'Multipliers and Adjustments'!$A$70:$I$86,TRUNC(COLUMN(AB$2)/5)+2,FALSE)*SUMIFS('EPA Data'!$I:$I,'EPA Data'!$D:$D,'Country Selector'!$A$2,'EPA Data'!$J:$J,$B$1,'EPA Data'!$C:$C,AB$2,'EPA Data'!$G:$G,"&gt;="&amp;$A12,'EPA Data'!$G:$G,"&lt;"&amp;$B12)+VLOOKUP($C$1,'Multipliers and Adjustments'!$A$70:$I$86,TRUNC(COLUMN(AB$2)/5)+2,FALSE)*SUMIFS('EPA Data'!$I:$I,'EPA Data'!$D:$D,'Country Selector'!$A$2,'EPA Data'!$J:$J,$C$1,'EPA Data'!$C:$C,AB$2,'EPA Data'!$G:$G,"&gt;="&amp;$A12,'EPA Data'!$G:$G,"&lt;"&amp;$B12)+VLOOKUP($D$1,'Multipliers and Adjustments'!$A$70:$I$86,TRUNC(COLUMN(AB$2)/5)+2,FALSE)*SUMIFS('EPA Data'!$I:$I,'EPA Data'!$D:$D,'Country Selector'!$A$2,'EPA Data'!$J:$J,$D$1,'EPA Data'!$C:$C,AB$2,'EPA Data'!$G:$G,"&gt;="&amp;$A12,'EPA Data'!$G:$G,"&lt;"&amp;$B12))*unit_conv</f>
        <v>0</v>
      </c>
      <c r="AC12">
        <f t="shared" si="34"/>
        <v>0</v>
      </c>
      <c r="AD12">
        <f t="shared" si="34"/>
        <v>0</v>
      </c>
      <c r="AE12">
        <f t="shared" si="34"/>
        <v>0</v>
      </c>
      <c r="AF12">
        <f t="shared" si="34"/>
        <v>0</v>
      </c>
      <c r="AG12" s="31">
        <f>(VLOOKUP($B$1,'Multipliers and Adjustments'!$A$70:$I$86,TRUNC(COLUMN(AG$2)/5)+2,FALSE)*SUMIFS('EPA Data'!$I:$I,'EPA Data'!$D:$D,'Country Selector'!$A$2,'EPA Data'!$J:$J,$B$1,'EPA Data'!$C:$C,AG$2,'EPA Data'!$G:$G,"&gt;="&amp;$A12,'EPA Data'!$G:$G,"&lt;"&amp;$B12)+VLOOKUP($C$1,'Multipliers and Adjustments'!$A$70:$I$86,TRUNC(COLUMN(AG$2)/5)+2,FALSE)*SUMIFS('EPA Data'!$I:$I,'EPA Data'!$D:$D,'Country Selector'!$A$2,'EPA Data'!$J:$J,$C$1,'EPA Data'!$C:$C,AG$2,'EPA Data'!$G:$G,"&gt;="&amp;$A12,'EPA Data'!$G:$G,"&lt;"&amp;$B12)+VLOOKUP($D$1,'Multipliers and Adjustments'!$A$70:$I$86,TRUNC(COLUMN(AG$2)/5)+2,FALSE)*SUMIFS('EPA Data'!$I:$I,'EPA Data'!$D:$D,'Country Selector'!$A$2,'EPA Data'!$J:$J,$D$1,'EPA Data'!$C:$C,AG$2,'EPA Data'!$G:$G,"&gt;="&amp;$A12,'EPA Data'!$G:$G,"&lt;"&amp;$B12))*unit_conv</f>
        <v>0</v>
      </c>
      <c r="AH12">
        <f t="shared" si="35"/>
        <v>0</v>
      </c>
      <c r="AI12">
        <f t="shared" si="35"/>
        <v>0</v>
      </c>
      <c r="AJ12">
        <f t="shared" si="35"/>
        <v>0</v>
      </c>
      <c r="AK12">
        <f t="shared" si="35"/>
        <v>0</v>
      </c>
      <c r="AL12" s="31">
        <f>(VLOOKUP($B$1,'Multipliers and Adjustments'!$A$70:$I$86,TRUNC(COLUMN(AL$2)/5)+2,FALSE)*SUMIFS('EPA Data'!$I:$I,'EPA Data'!$D:$D,'Country Selector'!$A$2,'EPA Data'!$J:$J,$B$1,'EPA Data'!$C:$C,AL$2,'EPA Data'!$G:$G,"&gt;="&amp;$A12,'EPA Data'!$G:$G,"&lt;"&amp;$B12)+VLOOKUP($C$1,'Multipliers and Adjustments'!$A$70:$I$86,TRUNC(COLUMN(AL$2)/5)+2,FALSE)*SUMIFS('EPA Data'!$I:$I,'EPA Data'!$D:$D,'Country Selector'!$A$2,'EPA Data'!$J:$J,$C$1,'EPA Data'!$C:$C,AL$2,'EPA Data'!$G:$G,"&gt;="&amp;$A12,'EPA Data'!$G:$G,"&lt;"&amp;$B12)+VLOOKUP($D$1,'Multipliers and Adjustments'!$A$70:$I$86,TRUNC(COLUMN(AL$2)/5)+2,FALSE)*SUMIFS('EPA Data'!$I:$I,'EPA Data'!$D:$D,'Country Selector'!$A$2,'EPA Data'!$J:$J,$D$1,'EPA Data'!$C:$C,AL$2,'EPA Data'!$G:$G,"&gt;="&amp;$A12,'EPA Data'!$G:$G,"&lt;"&amp;$B12))*unit_conv</f>
        <v>0</v>
      </c>
    </row>
    <row r="13" spans="1:38" x14ac:dyDescent="0.45">
      <c r="A13" s="12">
        <f t="shared" si="36"/>
        <v>-650</v>
      </c>
      <c r="B13" s="11">
        <f t="shared" si="28"/>
        <v>-600</v>
      </c>
      <c r="C13" s="31">
        <f>(VLOOKUP($B$1,'Multipliers and Adjustments'!$A$70:$I$86,TRUNC(COLUMN(C$2)/5)+2,FALSE)*SUMIFS('EPA Data'!$I:$I,'EPA Data'!$D:$D,'Country Selector'!$A$2,'EPA Data'!$J:$J,$B$1,'EPA Data'!$C:$C,C$2,'EPA Data'!$G:$G,"&gt;="&amp;$A13,'EPA Data'!$G:$G,"&lt;"&amp;$B13)+VLOOKUP($C$1,'Multipliers and Adjustments'!$A$70:$I$86,TRUNC(COLUMN(C$2)/5)+2,FALSE)*SUMIFS('EPA Data'!$I:$I,'EPA Data'!$D:$D,'Country Selector'!$A$2,'EPA Data'!$J:$J,$C$1,'EPA Data'!$C:$C,C$2,'EPA Data'!$G:$G,"&gt;="&amp;$A13,'EPA Data'!$G:$G,"&lt;"&amp;$B13)+VLOOKUP($D$1,'Multipliers and Adjustments'!$A$70:$I$86,TRUNC(COLUMN(C$2)/5)+2,FALSE)*SUMIFS('EPA Data'!$I:$I,'EPA Data'!$D:$D,'Country Selector'!$A$2,'EPA Data'!$J:$J,$D$1,'EPA Data'!$C:$C,C$2,'EPA Data'!$G:$G,"&gt;="&amp;$A13,'EPA Data'!$G:$G,"&lt;"&amp;$B13))*unit_conv</f>
        <v>0</v>
      </c>
      <c r="D13">
        <f t="shared" si="29"/>
        <v>0</v>
      </c>
      <c r="E13">
        <f t="shared" si="29"/>
        <v>0</v>
      </c>
      <c r="F13">
        <f t="shared" si="29"/>
        <v>0</v>
      </c>
      <c r="G13">
        <f t="shared" si="29"/>
        <v>0</v>
      </c>
      <c r="H13" s="31">
        <f>(VLOOKUP($B$1,'Multipliers and Adjustments'!$A$70:$I$86,TRUNC(COLUMN(H$2)/5)+2,FALSE)*SUMIFS('EPA Data'!$I:$I,'EPA Data'!$D:$D,'Country Selector'!$A$2,'EPA Data'!$J:$J,$B$1,'EPA Data'!$C:$C,H$2,'EPA Data'!$G:$G,"&gt;="&amp;$A13,'EPA Data'!$G:$G,"&lt;"&amp;$B13)+VLOOKUP($C$1,'Multipliers and Adjustments'!$A$70:$I$86,TRUNC(COLUMN(H$2)/5)+2,FALSE)*SUMIFS('EPA Data'!$I:$I,'EPA Data'!$D:$D,'Country Selector'!$A$2,'EPA Data'!$J:$J,$C$1,'EPA Data'!$C:$C,H$2,'EPA Data'!$G:$G,"&gt;="&amp;$A13,'EPA Data'!$G:$G,"&lt;"&amp;$B13)+VLOOKUP($D$1,'Multipliers and Adjustments'!$A$70:$I$86,TRUNC(COLUMN(H$2)/5)+2,FALSE)*SUMIFS('EPA Data'!$I:$I,'EPA Data'!$D:$D,'Country Selector'!$A$2,'EPA Data'!$J:$J,$D$1,'EPA Data'!$C:$C,H$2,'EPA Data'!$G:$G,"&gt;="&amp;$A13,'EPA Data'!$G:$G,"&lt;"&amp;$B13))*unit_conv</f>
        <v>0</v>
      </c>
      <c r="I13">
        <f t="shared" si="30"/>
        <v>0</v>
      </c>
      <c r="J13">
        <f t="shared" si="30"/>
        <v>0</v>
      </c>
      <c r="K13">
        <f t="shared" si="30"/>
        <v>0</v>
      </c>
      <c r="L13">
        <f t="shared" si="30"/>
        <v>0</v>
      </c>
      <c r="M13" s="31">
        <f>(VLOOKUP($B$1,'Multipliers and Adjustments'!$A$70:$I$86,TRUNC(COLUMN(M$2)/5)+2,FALSE)*SUMIFS('EPA Data'!$I:$I,'EPA Data'!$D:$D,'Country Selector'!$A$2,'EPA Data'!$J:$J,$B$1,'EPA Data'!$C:$C,M$2,'EPA Data'!$G:$G,"&gt;="&amp;$A13,'EPA Data'!$G:$G,"&lt;"&amp;$B13)+VLOOKUP($C$1,'Multipliers and Adjustments'!$A$70:$I$86,TRUNC(COLUMN(M$2)/5)+2,FALSE)*SUMIFS('EPA Data'!$I:$I,'EPA Data'!$D:$D,'Country Selector'!$A$2,'EPA Data'!$J:$J,$C$1,'EPA Data'!$C:$C,M$2,'EPA Data'!$G:$G,"&gt;="&amp;$A13,'EPA Data'!$G:$G,"&lt;"&amp;$B13)+VLOOKUP($D$1,'Multipliers and Adjustments'!$A$70:$I$86,TRUNC(COLUMN(M$2)/5)+2,FALSE)*SUMIFS('EPA Data'!$I:$I,'EPA Data'!$D:$D,'Country Selector'!$A$2,'EPA Data'!$J:$J,$D$1,'EPA Data'!$C:$C,M$2,'EPA Data'!$G:$G,"&gt;="&amp;$A13,'EPA Data'!$G:$G,"&lt;"&amp;$B13))*unit_conv</f>
        <v>0</v>
      </c>
      <c r="N13">
        <f t="shared" si="31"/>
        <v>0</v>
      </c>
      <c r="O13">
        <f t="shared" si="31"/>
        <v>0</v>
      </c>
      <c r="P13">
        <f t="shared" si="31"/>
        <v>0</v>
      </c>
      <c r="Q13">
        <f t="shared" si="31"/>
        <v>0</v>
      </c>
      <c r="R13" s="31">
        <f>(VLOOKUP($B$1,'Multipliers and Adjustments'!$A$70:$I$86,TRUNC(COLUMN(R$2)/5)+2,FALSE)*SUMIFS('EPA Data'!$I:$I,'EPA Data'!$D:$D,'Country Selector'!$A$2,'EPA Data'!$J:$J,$B$1,'EPA Data'!$C:$C,R$2,'EPA Data'!$G:$G,"&gt;="&amp;$A13,'EPA Data'!$G:$G,"&lt;"&amp;$B13)+VLOOKUP($C$1,'Multipliers and Adjustments'!$A$70:$I$86,TRUNC(COLUMN(R$2)/5)+2,FALSE)*SUMIFS('EPA Data'!$I:$I,'EPA Data'!$D:$D,'Country Selector'!$A$2,'EPA Data'!$J:$J,$C$1,'EPA Data'!$C:$C,R$2,'EPA Data'!$G:$G,"&gt;="&amp;$A13,'EPA Data'!$G:$G,"&lt;"&amp;$B13)+VLOOKUP($D$1,'Multipliers and Adjustments'!$A$70:$I$86,TRUNC(COLUMN(R$2)/5)+2,FALSE)*SUMIFS('EPA Data'!$I:$I,'EPA Data'!$D:$D,'Country Selector'!$A$2,'EPA Data'!$J:$J,$D$1,'EPA Data'!$C:$C,R$2,'EPA Data'!$G:$G,"&gt;="&amp;$A13,'EPA Data'!$G:$G,"&lt;"&amp;$B13))*unit_conv</f>
        <v>0</v>
      </c>
      <c r="S13">
        <f t="shared" si="32"/>
        <v>0</v>
      </c>
      <c r="T13">
        <f t="shared" si="32"/>
        <v>0</v>
      </c>
      <c r="U13">
        <f t="shared" si="32"/>
        <v>0</v>
      </c>
      <c r="V13">
        <f t="shared" si="32"/>
        <v>0</v>
      </c>
      <c r="W13" s="31">
        <f>(VLOOKUP($B$1,'Multipliers and Adjustments'!$A$70:$I$86,TRUNC(COLUMN(W$2)/5)+2,FALSE)*SUMIFS('EPA Data'!$I:$I,'EPA Data'!$D:$D,'Country Selector'!$A$2,'EPA Data'!$J:$J,$B$1,'EPA Data'!$C:$C,W$2,'EPA Data'!$G:$G,"&gt;="&amp;$A13,'EPA Data'!$G:$G,"&lt;"&amp;$B13)+VLOOKUP($C$1,'Multipliers and Adjustments'!$A$70:$I$86,TRUNC(COLUMN(W$2)/5)+2,FALSE)*SUMIFS('EPA Data'!$I:$I,'EPA Data'!$D:$D,'Country Selector'!$A$2,'EPA Data'!$J:$J,$C$1,'EPA Data'!$C:$C,W$2,'EPA Data'!$G:$G,"&gt;="&amp;$A13,'EPA Data'!$G:$G,"&lt;"&amp;$B13)+VLOOKUP($D$1,'Multipliers and Adjustments'!$A$70:$I$86,TRUNC(COLUMN(W$2)/5)+2,FALSE)*SUMIFS('EPA Data'!$I:$I,'EPA Data'!$D:$D,'Country Selector'!$A$2,'EPA Data'!$J:$J,$D$1,'EPA Data'!$C:$C,W$2,'EPA Data'!$G:$G,"&gt;="&amp;$A13,'EPA Data'!$G:$G,"&lt;"&amp;$B13))*unit_conv</f>
        <v>0</v>
      </c>
      <c r="X13">
        <f t="shared" si="33"/>
        <v>0</v>
      </c>
      <c r="Y13">
        <f t="shared" si="33"/>
        <v>0</v>
      </c>
      <c r="Z13">
        <f t="shared" si="33"/>
        <v>0</v>
      </c>
      <c r="AA13">
        <f t="shared" si="33"/>
        <v>0</v>
      </c>
      <c r="AB13" s="31">
        <f>(VLOOKUP($B$1,'Multipliers and Adjustments'!$A$70:$I$86,TRUNC(COLUMN(AB$2)/5)+2,FALSE)*SUMIFS('EPA Data'!$I:$I,'EPA Data'!$D:$D,'Country Selector'!$A$2,'EPA Data'!$J:$J,$B$1,'EPA Data'!$C:$C,AB$2,'EPA Data'!$G:$G,"&gt;="&amp;$A13,'EPA Data'!$G:$G,"&lt;"&amp;$B13)+VLOOKUP($C$1,'Multipliers and Adjustments'!$A$70:$I$86,TRUNC(COLUMN(AB$2)/5)+2,FALSE)*SUMIFS('EPA Data'!$I:$I,'EPA Data'!$D:$D,'Country Selector'!$A$2,'EPA Data'!$J:$J,$C$1,'EPA Data'!$C:$C,AB$2,'EPA Data'!$G:$G,"&gt;="&amp;$A13,'EPA Data'!$G:$G,"&lt;"&amp;$B13)+VLOOKUP($D$1,'Multipliers and Adjustments'!$A$70:$I$86,TRUNC(COLUMN(AB$2)/5)+2,FALSE)*SUMIFS('EPA Data'!$I:$I,'EPA Data'!$D:$D,'Country Selector'!$A$2,'EPA Data'!$J:$J,$D$1,'EPA Data'!$C:$C,AB$2,'EPA Data'!$G:$G,"&gt;="&amp;$A13,'EPA Data'!$G:$G,"&lt;"&amp;$B13))*unit_conv</f>
        <v>0</v>
      </c>
      <c r="AC13">
        <f t="shared" si="34"/>
        <v>0</v>
      </c>
      <c r="AD13">
        <f t="shared" si="34"/>
        <v>0</v>
      </c>
      <c r="AE13">
        <f t="shared" si="34"/>
        <v>0</v>
      </c>
      <c r="AF13">
        <f t="shared" si="34"/>
        <v>0</v>
      </c>
      <c r="AG13" s="31">
        <f>(VLOOKUP($B$1,'Multipliers and Adjustments'!$A$70:$I$86,TRUNC(COLUMN(AG$2)/5)+2,FALSE)*SUMIFS('EPA Data'!$I:$I,'EPA Data'!$D:$D,'Country Selector'!$A$2,'EPA Data'!$J:$J,$B$1,'EPA Data'!$C:$C,AG$2,'EPA Data'!$G:$G,"&gt;="&amp;$A13,'EPA Data'!$G:$G,"&lt;"&amp;$B13)+VLOOKUP($C$1,'Multipliers and Adjustments'!$A$70:$I$86,TRUNC(COLUMN(AG$2)/5)+2,FALSE)*SUMIFS('EPA Data'!$I:$I,'EPA Data'!$D:$D,'Country Selector'!$A$2,'EPA Data'!$J:$J,$C$1,'EPA Data'!$C:$C,AG$2,'EPA Data'!$G:$G,"&gt;="&amp;$A13,'EPA Data'!$G:$G,"&lt;"&amp;$B13)+VLOOKUP($D$1,'Multipliers and Adjustments'!$A$70:$I$86,TRUNC(COLUMN(AG$2)/5)+2,FALSE)*SUMIFS('EPA Data'!$I:$I,'EPA Data'!$D:$D,'Country Selector'!$A$2,'EPA Data'!$J:$J,$D$1,'EPA Data'!$C:$C,AG$2,'EPA Data'!$G:$G,"&gt;="&amp;$A13,'EPA Data'!$G:$G,"&lt;"&amp;$B13))*unit_conv</f>
        <v>0</v>
      </c>
      <c r="AH13">
        <f t="shared" si="35"/>
        <v>0</v>
      </c>
      <c r="AI13">
        <f t="shared" si="35"/>
        <v>0</v>
      </c>
      <c r="AJ13">
        <f t="shared" si="35"/>
        <v>0</v>
      </c>
      <c r="AK13">
        <f t="shared" si="35"/>
        <v>0</v>
      </c>
      <c r="AL13" s="31">
        <f>(VLOOKUP($B$1,'Multipliers and Adjustments'!$A$70:$I$86,TRUNC(COLUMN(AL$2)/5)+2,FALSE)*SUMIFS('EPA Data'!$I:$I,'EPA Data'!$D:$D,'Country Selector'!$A$2,'EPA Data'!$J:$J,$B$1,'EPA Data'!$C:$C,AL$2,'EPA Data'!$G:$G,"&gt;="&amp;$A13,'EPA Data'!$G:$G,"&lt;"&amp;$B13)+VLOOKUP($C$1,'Multipliers and Adjustments'!$A$70:$I$86,TRUNC(COLUMN(AL$2)/5)+2,FALSE)*SUMIFS('EPA Data'!$I:$I,'EPA Data'!$D:$D,'Country Selector'!$A$2,'EPA Data'!$J:$J,$C$1,'EPA Data'!$C:$C,AL$2,'EPA Data'!$G:$G,"&gt;="&amp;$A13,'EPA Data'!$G:$G,"&lt;"&amp;$B13)+VLOOKUP($D$1,'Multipliers and Adjustments'!$A$70:$I$86,TRUNC(COLUMN(AL$2)/5)+2,FALSE)*SUMIFS('EPA Data'!$I:$I,'EPA Data'!$D:$D,'Country Selector'!$A$2,'EPA Data'!$J:$J,$D$1,'EPA Data'!$C:$C,AL$2,'EPA Data'!$G:$G,"&gt;="&amp;$A13,'EPA Data'!$G:$G,"&lt;"&amp;$B13))*unit_conv</f>
        <v>0</v>
      </c>
    </row>
    <row r="14" spans="1:38" x14ac:dyDescent="0.45">
      <c r="A14" s="12">
        <f t="shared" si="36"/>
        <v>-600</v>
      </c>
      <c r="B14" s="11">
        <f t="shared" si="28"/>
        <v>-550</v>
      </c>
      <c r="C14" s="31">
        <f>(VLOOKUP($B$1,'Multipliers and Adjustments'!$A$70:$I$86,TRUNC(COLUMN(C$2)/5)+2,FALSE)*SUMIFS('EPA Data'!$I:$I,'EPA Data'!$D:$D,'Country Selector'!$A$2,'EPA Data'!$J:$J,$B$1,'EPA Data'!$C:$C,C$2,'EPA Data'!$G:$G,"&gt;="&amp;$A14,'EPA Data'!$G:$G,"&lt;"&amp;$B14)+VLOOKUP($C$1,'Multipliers and Adjustments'!$A$70:$I$86,TRUNC(COLUMN(C$2)/5)+2,FALSE)*SUMIFS('EPA Data'!$I:$I,'EPA Data'!$D:$D,'Country Selector'!$A$2,'EPA Data'!$J:$J,$C$1,'EPA Data'!$C:$C,C$2,'EPA Data'!$G:$G,"&gt;="&amp;$A14,'EPA Data'!$G:$G,"&lt;"&amp;$B14)+VLOOKUP($D$1,'Multipliers and Adjustments'!$A$70:$I$86,TRUNC(COLUMN(C$2)/5)+2,FALSE)*SUMIFS('EPA Data'!$I:$I,'EPA Data'!$D:$D,'Country Selector'!$A$2,'EPA Data'!$J:$J,$D$1,'EPA Data'!$C:$C,C$2,'EPA Data'!$G:$G,"&gt;="&amp;$A14,'EPA Data'!$G:$G,"&lt;"&amp;$B14))*unit_conv</f>
        <v>0</v>
      </c>
      <c r="D14">
        <f t="shared" si="29"/>
        <v>0</v>
      </c>
      <c r="E14">
        <f t="shared" si="29"/>
        <v>0</v>
      </c>
      <c r="F14">
        <f t="shared" si="29"/>
        <v>0</v>
      </c>
      <c r="G14">
        <f t="shared" si="29"/>
        <v>0</v>
      </c>
      <c r="H14" s="31">
        <f>(VLOOKUP($B$1,'Multipliers and Adjustments'!$A$70:$I$86,TRUNC(COLUMN(H$2)/5)+2,FALSE)*SUMIFS('EPA Data'!$I:$I,'EPA Data'!$D:$D,'Country Selector'!$A$2,'EPA Data'!$J:$J,$B$1,'EPA Data'!$C:$C,H$2,'EPA Data'!$G:$G,"&gt;="&amp;$A14,'EPA Data'!$G:$G,"&lt;"&amp;$B14)+VLOOKUP($C$1,'Multipliers and Adjustments'!$A$70:$I$86,TRUNC(COLUMN(H$2)/5)+2,FALSE)*SUMIFS('EPA Data'!$I:$I,'EPA Data'!$D:$D,'Country Selector'!$A$2,'EPA Data'!$J:$J,$C$1,'EPA Data'!$C:$C,H$2,'EPA Data'!$G:$G,"&gt;="&amp;$A14,'EPA Data'!$G:$G,"&lt;"&amp;$B14)+VLOOKUP($D$1,'Multipliers and Adjustments'!$A$70:$I$86,TRUNC(COLUMN(H$2)/5)+2,FALSE)*SUMIFS('EPA Data'!$I:$I,'EPA Data'!$D:$D,'Country Selector'!$A$2,'EPA Data'!$J:$J,$D$1,'EPA Data'!$C:$C,H$2,'EPA Data'!$G:$G,"&gt;="&amp;$A14,'EPA Data'!$G:$G,"&lt;"&amp;$B14))*unit_conv</f>
        <v>0</v>
      </c>
      <c r="I14">
        <f t="shared" si="30"/>
        <v>0</v>
      </c>
      <c r="J14">
        <f t="shared" si="30"/>
        <v>0</v>
      </c>
      <c r="K14">
        <f t="shared" si="30"/>
        <v>0</v>
      </c>
      <c r="L14">
        <f t="shared" si="30"/>
        <v>0</v>
      </c>
      <c r="M14" s="31">
        <f>(VLOOKUP($B$1,'Multipliers and Adjustments'!$A$70:$I$86,TRUNC(COLUMN(M$2)/5)+2,FALSE)*SUMIFS('EPA Data'!$I:$I,'EPA Data'!$D:$D,'Country Selector'!$A$2,'EPA Data'!$J:$J,$B$1,'EPA Data'!$C:$C,M$2,'EPA Data'!$G:$G,"&gt;="&amp;$A14,'EPA Data'!$G:$G,"&lt;"&amp;$B14)+VLOOKUP($C$1,'Multipliers and Adjustments'!$A$70:$I$86,TRUNC(COLUMN(M$2)/5)+2,FALSE)*SUMIFS('EPA Data'!$I:$I,'EPA Data'!$D:$D,'Country Selector'!$A$2,'EPA Data'!$J:$J,$C$1,'EPA Data'!$C:$C,M$2,'EPA Data'!$G:$G,"&gt;="&amp;$A14,'EPA Data'!$G:$G,"&lt;"&amp;$B14)+VLOOKUP($D$1,'Multipliers and Adjustments'!$A$70:$I$86,TRUNC(COLUMN(M$2)/5)+2,FALSE)*SUMIFS('EPA Data'!$I:$I,'EPA Data'!$D:$D,'Country Selector'!$A$2,'EPA Data'!$J:$J,$D$1,'EPA Data'!$C:$C,M$2,'EPA Data'!$G:$G,"&gt;="&amp;$A14,'EPA Data'!$G:$G,"&lt;"&amp;$B14))*unit_conv</f>
        <v>0</v>
      </c>
      <c r="N14">
        <f t="shared" si="31"/>
        <v>0</v>
      </c>
      <c r="O14">
        <f t="shared" si="31"/>
        <v>0</v>
      </c>
      <c r="P14">
        <f t="shared" si="31"/>
        <v>0</v>
      </c>
      <c r="Q14">
        <f t="shared" si="31"/>
        <v>0</v>
      </c>
      <c r="R14" s="31">
        <f>(VLOOKUP($B$1,'Multipliers and Adjustments'!$A$70:$I$86,TRUNC(COLUMN(R$2)/5)+2,FALSE)*SUMIFS('EPA Data'!$I:$I,'EPA Data'!$D:$D,'Country Selector'!$A$2,'EPA Data'!$J:$J,$B$1,'EPA Data'!$C:$C,R$2,'EPA Data'!$G:$G,"&gt;="&amp;$A14,'EPA Data'!$G:$G,"&lt;"&amp;$B14)+VLOOKUP($C$1,'Multipliers and Adjustments'!$A$70:$I$86,TRUNC(COLUMN(R$2)/5)+2,FALSE)*SUMIFS('EPA Data'!$I:$I,'EPA Data'!$D:$D,'Country Selector'!$A$2,'EPA Data'!$J:$J,$C$1,'EPA Data'!$C:$C,R$2,'EPA Data'!$G:$G,"&gt;="&amp;$A14,'EPA Data'!$G:$G,"&lt;"&amp;$B14)+VLOOKUP($D$1,'Multipliers and Adjustments'!$A$70:$I$86,TRUNC(COLUMN(R$2)/5)+2,FALSE)*SUMIFS('EPA Data'!$I:$I,'EPA Data'!$D:$D,'Country Selector'!$A$2,'EPA Data'!$J:$J,$D$1,'EPA Data'!$C:$C,R$2,'EPA Data'!$G:$G,"&gt;="&amp;$A14,'EPA Data'!$G:$G,"&lt;"&amp;$B14))*unit_conv</f>
        <v>0</v>
      </c>
      <c r="S14">
        <f t="shared" si="32"/>
        <v>0</v>
      </c>
      <c r="T14">
        <f t="shared" si="32"/>
        <v>0</v>
      </c>
      <c r="U14">
        <f t="shared" si="32"/>
        <v>0</v>
      </c>
      <c r="V14">
        <f t="shared" si="32"/>
        <v>0</v>
      </c>
      <c r="W14" s="31">
        <f>(VLOOKUP($B$1,'Multipliers and Adjustments'!$A$70:$I$86,TRUNC(COLUMN(W$2)/5)+2,FALSE)*SUMIFS('EPA Data'!$I:$I,'EPA Data'!$D:$D,'Country Selector'!$A$2,'EPA Data'!$J:$J,$B$1,'EPA Data'!$C:$C,W$2,'EPA Data'!$G:$G,"&gt;="&amp;$A14,'EPA Data'!$G:$G,"&lt;"&amp;$B14)+VLOOKUP($C$1,'Multipliers and Adjustments'!$A$70:$I$86,TRUNC(COLUMN(W$2)/5)+2,FALSE)*SUMIFS('EPA Data'!$I:$I,'EPA Data'!$D:$D,'Country Selector'!$A$2,'EPA Data'!$J:$J,$C$1,'EPA Data'!$C:$C,W$2,'EPA Data'!$G:$G,"&gt;="&amp;$A14,'EPA Data'!$G:$G,"&lt;"&amp;$B14)+VLOOKUP($D$1,'Multipliers and Adjustments'!$A$70:$I$86,TRUNC(COLUMN(W$2)/5)+2,FALSE)*SUMIFS('EPA Data'!$I:$I,'EPA Data'!$D:$D,'Country Selector'!$A$2,'EPA Data'!$J:$J,$D$1,'EPA Data'!$C:$C,W$2,'EPA Data'!$G:$G,"&gt;="&amp;$A14,'EPA Data'!$G:$G,"&lt;"&amp;$B14))*unit_conv</f>
        <v>0</v>
      </c>
      <c r="X14">
        <f t="shared" si="33"/>
        <v>0</v>
      </c>
      <c r="Y14">
        <f t="shared" si="33"/>
        <v>0</v>
      </c>
      <c r="Z14">
        <f t="shared" si="33"/>
        <v>0</v>
      </c>
      <c r="AA14">
        <f t="shared" si="33"/>
        <v>0</v>
      </c>
      <c r="AB14" s="31">
        <f>(VLOOKUP($B$1,'Multipliers and Adjustments'!$A$70:$I$86,TRUNC(COLUMN(AB$2)/5)+2,FALSE)*SUMIFS('EPA Data'!$I:$I,'EPA Data'!$D:$D,'Country Selector'!$A$2,'EPA Data'!$J:$J,$B$1,'EPA Data'!$C:$C,AB$2,'EPA Data'!$G:$G,"&gt;="&amp;$A14,'EPA Data'!$G:$G,"&lt;"&amp;$B14)+VLOOKUP($C$1,'Multipliers and Adjustments'!$A$70:$I$86,TRUNC(COLUMN(AB$2)/5)+2,FALSE)*SUMIFS('EPA Data'!$I:$I,'EPA Data'!$D:$D,'Country Selector'!$A$2,'EPA Data'!$J:$J,$C$1,'EPA Data'!$C:$C,AB$2,'EPA Data'!$G:$G,"&gt;="&amp;$A14,'EPA Data'!$G:$G,"&lt;"&amp;$B14)+VLOOKUP($D$1,'Multipliers and Adjustments'!$A$70:$I$86,TRUNC(COLUMN(AB$2)/5)+2,FALSE)*SUMIFS('EPA Data'!$I:$I,'EPA Data'!$D:$D,'Country Selector'!$A$2,'EPA Data'!$J:$J,$D$1,'EPA Data'!$C:$C,AB$2,'EPA Data'!$G:$G,"&gt;="&amp;$A14,'EPA Data'!$G:$G,"&lt;"&amp;$B14))*unit_conv</f>
        <v>0</v>
      </c>
      <c r="AC14">
        <f t="shared" si="34"/>
        <v>0</v>
      </c>
      <c r="AD14">
        <f t="shared" si="34"/>
        <v>0</v>
      </c>
      <c r="AE14">
        <f t="shared" si="34"/>
        <v>0</v>
      </c>
      <c r="AF14">
        <f t="shared" si="34"/>
        <v>0</v>
      </c>
      <c r="AG14" s="31">
        <f>(VLOOKUP($B$1,'Multipliers and Adjustments'!$A$70:$I$86,TRUNC(COLUMN(AG$2)/5)+2,FALSE)*SUMIFS('EPA Data'!$I:$I,'EPA Data'!$D:$D,'Country Selector'!$A$2,'EPA Data'!$J:$J,$B$1,'EPA Data'!$C:$C,AG$2,'EPA Data'!$G:$G,"&gt;="&amp;$A14,'EPA Data'!$G:$G,"&lt;"&amp;$B14)+VLOOKUP($C$1,'Multipliers and Adjustments'!$A$70:$I$86,TRUNC(COLUMN(AG$2)/5)+2,FALSE)*SUMIFS('EPA Data'!$I:$I,'EPA Data'!$D:$D,'Country Selector'!$A$2,'EPA Data'!$J:$J,$C$1,'EPA Data'!$C:$C,AG$2,'EPA Data'!$G:$G,"&gt;="&amp;$A14,'EPA Data'!$G:$G,"&lt;"&amp;$B14)+VLOOKUP($D$1,'Multipliers and Adjustments'!$A$70:$I$86,TRUNC(COLUMN(AG$2)/5)+2,FALSE)*SUMIFS('EPA Data'!$I:$I,'EPA Data'!$D:$D,'Country Selector'!$A$2,'EPA Data'!$J:$J,$D$1,'EPA Data'!$C:$C,AG$2,'EPA Data'!$G:$G,"&gt;="&amp;$A14,'EPA Data'!$G:$G,"&lt;"&amp;$B14))*unit_conv</f>
        <v>0</v>
      </c>
      <c r="AH14">
        <f t="shared" si="35"/>
        <v>0</v>
      </c>
      <c r="AI14">
        <f t="shared" si="35"/>
        <v>0</v>
      </c>
      <c r="AJ14">
        <f t="shared" si="35"/>
        <v>0</v>
      </c>
      <c r="AK14">
        <f t="shared" si="35"/>
        <v>0</v>
      </c>
      <c r="AL14" s="31">
        <f>(VLOOKUP($B$1,'Multipliers and Adjustments'!$A$70:$I$86,TRUNC(COLUMN(AL$2)/5)+2,FALSE)*SUMIFS('EPA Data'!$I:$I,'EPA Data'!$D:$D,'Country Selector'!$A$2,'EPA Data'!$J:$J,$B$1,'EPA Data'!$C:$C,AL$2,'EPA Data'!$G:$G,"&gt;="&amp;$A14,'EPA Data'!$G:$G,"&lt;"&amp;$B14)+VLOOKUP($C$1,'Multipliers and Adjustments'!$A$70:$I$86,TRUNC(COLUMN(AL$2)/5)+2,FALSE)*SUMIFS('EPA Data'!$I:$I,'EPA Data'!$D:$D,'Country Selector'!$A$2,'EPA Data'!$J:$J,$C$1,'EPA Data'!$C:$C,AL$2,'EPA Data'!$G:$G,"&gt;="&amp;$A14,'EPA Data'!$G:$G,"&lt;"&amp;$B14)+VLOOKUP($D$1,'Multipliers and Adjustments'!$A$70:$I$86,TRUNC(COLUMN(AL$2)/5)+2,FALSE)*SUMIFS('EPA Data'!$I:$I,'EPA Data'!$D:$D,'Country Selector'!$A$2,'EPA Data'!$J:$J,$D$1,'EPA Data'!$C:$C,AL$2,'EPA Data'!$G:$G,"&gt;="&amp;$A14,'EPA Data'!$G:$G,"&lt;"&amp;$B14))*unit_conv</f>
        <v>0</v>
      </c>
    </row>
    <row r="15" spans="1:38" x14ac:dyDescent="0.45">
      <c r="A15" s="12">
        <f t="shared" si="36"/>
        <v>-550</v>
      </c>
      <c r="B15" s="11">
        <f t="shared" si="28"/>
        <v>-500</v>
      </c>
      <c r="C15" s="31">
        <f>(VLOOKUP($B$1,'Multipliers and Adjustments'!$A$70:$I$86,TRUNC(COLUMN(C$2)/5)+2,FALSE)*SUMIFS('EPA Data'!$I:$I,'EPA Data'!$D:$D,'Country Selector'!$A$2,'EPA Data'!$J:$J,$B$1,'EPA Data'!$C:$C,C$2,'EPA Data'!$G:$G,"&gt;="&amp;$A15,'EPA Data'!$G:$G,"&lt;"&amp;$B15)+VLOOKUP($C$1,'Multipliers and Adjustments'!$A$70:$I$86,TRUNC(COLUMN(C$2)/5)+2,FALSE)*SUMIFS('EPA Data'!$I:$I,'EPA Data'!$D:$D,'Country Selector'!$A$2,'EPA Data'!$J:$J,$C$1,'EPA Data'!$C:$C,C$2,'EPA Data'!$G:$G,"&gt;="&amp;$A15,'EPA Data'!$G:$G,"&lt;"&amp;$B15)+VLOOKUP($D$1,'Multipliers and Adjustments'!$A$70:$I$86,TRUNC(COLUMN(C$2)/5)+2,FALSE)*SUMIFS('EPA Data'!$I:$I,'EPA Data'!$D:$D,'Country Selector'!$A$2,'EPA Data'!$J:$J,$D$1,'EPA Data'!$C:$C,C$2,'EPA Data'!$G:$G,"&gt;="&amp;$A15,'EPA Data'!$G:$G,"&lt;"&amp;$B15))*unit_conv</f>
        <v>0</v>
      </c>
      <c r="D15">
        <f t="shared" si="29"/>
        <v>0</v>
      </c>
      <c r="E15">
        <f t="shared" si="29"/>
        <v>0</v>
      </c>
      <c r="F15">
        <f t="shared" si="29"/>
        <v>0</v>
      </c>
      <c r="G15">
        <f t="shared" si="29"/>
        <v>0</v>
      </c>
      <c r="H15" s="31">
        <f>(VLOOKUP($B$1,'Multipliers and Adjustments'!$A$70:$I$86,TRUNC(COLUMN(H$2)/5)+2,FALSE)*SUMIFS('EPA Data'!$I:$I,'EPA Data'!$D:$D,'Country Selector'!$A$2,'EPA Data'!$J:$J,$B$1,'EPA Data'!$C:$C,H$2,'EPA Data'!$G:$G,"&gt;="&amp;$A15,'EPA Data'!$G:$G,"&lt;"&amp;$B15)+VLOOKUP($C$1,'Multipliers and Adjustments'!$A$70:$I$86,TRUNC(COLUMN(H$2)/5)+2,FALSE)*SUMIFS('EPA Data'!$I:$I,'EPA Data'!$D:$D,'Country Selector'!$A$2,'EPA Data'!$J:$J,$C$1,'EPA Data'!$C:$C,H$2,'EPA Data'!$G:$G,"&gt;="&amp;$A15,'EPA Data'!$G:$G,"&lt;"&amp;$B15)+VLOOKUP($D$1,'Multipliers and Adjustments'!$A$70:$I$86,TRUNC(COLUMN(H$2)/5)+2,FALSE)*SUMIFS('EPA Data'!$I:$I,'EPA Data'!$D:$D,'Country Selector'!$A$2,'EPA Data'!$J:$J,$D$1,'EPA Data'!$C:$C,H$2,'EPA Data'!$G:$G,"&gt;="&amp;$A15,'EPA Data'!$G:$G,"&lt;"&amp;$B15))*unit_conv</f>
        <v>0</v>
      </c>
      <c r="I15">
        <f t="shared" si="30"/>
        <v>0</v>
      </c>
      <c r="J15">
        <f t="shared" si="30"/>
        <v>0</v>
      </c>
      <c r="K15">
        <f t="shared" si="30"/>
        <v>0</v>
      </c>
      <c r="L15">
        <f t="shared" si="30"/>
        <v>0</v>
      </c>
      <c r="M15" s="31">
        <f>(VLOOKUP($B$1,'Multipliers and Adjustments'!$A$70:$I$86,TRUNC(COLUMN(M$2)/5)+2,FALSE)*SUMIFS('EPA Data'!$I:$I,'EPA Data'!$D:$D,'Country Selector'!$A$2,'EPA Data'!$J:$J,$B$1,'EPA Data'!$C:$C,M$2,'EPA Data'!$G:$G,"&gt;="&amp;$A15,'EPA Data'!$G:$G,"&lt;"&amp;$B15)+VLOOKUP($C$1,'Multipliers and Adjustments'!$A$70:$I$86,TRUNC(COLUMN(M$2)/5)+2,FALSE)*SUMIFS('EPA Data'!$I:$I,'EPA Data'!$D:$D,'Country Selector'!$A$2,'EPA Data'!$J:$J,$C$1,'EPA Data'!$C:$C,M$2,'EPA Data'!$G:$G,"&gt;="&amp;$A15,'EPA Data'!$G:$G,"&lt;"&amp;$B15)+VLOOKUP($D$1,'Multipliers and Adjustments'!$A$70:$I$86,TRUNC(COLUMN(M$2)/5)+2,FALSE)*SUMIFS('EPA Data'!$I:$I,'EPA Data'!$D:$D,'Country Selector'!$A$2,'EPA Data'!$J:$J,$D$1,'EPA Data'!$C:$C,M$2,'EPA Data'!$G:$G,"&gt;="&amp;$A15,'EPA Data'!$G:$G,"&lt;"&amp;$B15))*unit_conv</f>
        <v>0</v>
      </c>
      <c r="N15">
        <f t="shared" si="31"/>
        <v>0</v>
      </c>
      <c r="O15">
        <f t="shared" si="31"/>
        <v>0</v>
      </c>
      <c r="P15">
        <f t="shared" si="31"/>
        <v>0</v>
      </c>
      <c r="Q15">
        <f t="shared" si="31"/>
        <v>0</v>
      </c>
      <c r="R15" s="31">
        <f>(VLOOKUP($B$1,'Multipliers and Adjustments'!$A$70:$I$86,TRUNC(COLUMN(R$2)/5)+2,FALSE)*SUMIFS('EPA Data'!$I:$I,'EPA Data'!$D:$D,'Country Selector'!$A$2,'EPA Data'!$J:$J,$B$1,'EPA Data'!$C:$C,R$2,'EPA Data'!$G:$G,"&gt;="&amp;$A15,'EPA Data'!$G:$G,"&lt;"&amp;$B15)+VLOOKUP($C$1,'Multipliers and Adjustments'!$A$70:$I$86,TRUNC(COLUMN(R$2)/5)+2,FALSE)*SUMIFS('EPA Data'!$I:$I,'EPA Data'!$D:$D,'Country Selector'!$A$2,'EPA Data'!$J:$J,$C$1,'EPA Data'!$C:$C,R$2,'EPA Data'!$G:$G,"&gt;="&amp;$A15,'EPA Data'!$G:$G,"&lt;"&amp;$B15)+VLOOKUP($D$1,'Multipliers and Adjustments'!$A$70:$I$86,TRUNC(COLUMN(R$2)/5)+2,FALSE)*SUMIFS('EPA Data'!$I:$I,'EPA Data'!$D:$D,'Country Selector'!$A$2,'EPA Data'!$J:$J,$D$1,'EPA Data'!$C:$C,R$2,'EPA Data'!$G:$G,"&gt;="&amp;$A15,'EPA Data'!$G:$G,"&lt;"&amp;$B15))*unit_conv</f>
        <v>0</v>
      </c>
      <c r="S15">
        <f t="shared" si="32"/>
        <v>0</v>
      </c>
      <c r="T15">
        <f t="shared" si="32"/>
        <v>0</v>
      </c>
      <c r="U15">
        <f t="shared" si="32"/>
        <v>0</v>
      </c>
      <c r="V15">
        <f t="shared" si="32"/>
        <v>0</v>
      </c>
      <c r="W15" s="31">
        <f>(VLOOKUP($B$1,'Multipliers and Adjustments'!$A$70:$I$86,TRUNC(COLUMN(W$2)/5)+2,FALSE)*SUMIFS('EPA Data'!$I:$I,'EPA Data'!$D:$D,'Country Selector'!$A$2,'EPA Data'!$J:$J,$B$1,'EPA Data'!$C:$C,W$2,'EPA Data'!$G:$G,"&gt;="&amp;$A15,'EPA Data'!$G:$G,"&lt;"&amp;$B15)+VLOOKUP($C$1,'Multipliers and Adjustments'!$A$70:$I$86,TRUNC(COLUMN(W$2)/5)+2,FALSE)*SUMIFS('EPA Data'!$I:$I,'EPA Data'!$D:$D,'Country Selector'!$A$2,'EPA Data'!$J:$J,$C$1,'EPA Data'!$C:$C,W$2,'EPA Data'!$G:$G,"&gt;="&amp;$A15,'EPA Data'!$G:$G,"&lt;"&amp;$B15)+VLOOKUP($D$1,'Multipliers and Adjustments'!$A$70:$I$86,TRUNC(COLUMN(W$2)/5)+2,FALSE)*SUMIFS('EPA Data'!$I:$I,'EPA Data'!$D:$D,'Country Selector'!$A$2,'EPA Data'!$J:$J,$D$1,'EPA Data'!$C:$C,W$2,'EPA Data'!$G:$G,"&gt;="&amp;$A15,'EPA Data'!$G:$G,"&lt;"&amp;$B15))*unit_conv</f>
        <v>0</v>
      </c>
      <c r="X15">
        <f t="shared" si="33"/>
        <v>0</v>
      </c>
      <c r="Y15">
        <f t="shared" si="33"/>
        <v>0</v>
      </c>
      <c r="Z15">
        <f t="shared" si="33"/>
        <v>0</v>
      </c>
      <c r="AA15">
        <f t="shared" si="33"/>
        <v>0</v>
      </c>
      <c r="AB15" s="31">
        <f>(VLOOKUP($B$1,'Multipliers and Adjustments'!$A$70:$I$86,TRUNC(COLUMN(AB$2)/5)+2,FALSE)*SUMIFS('EPA Data'!$I:$I,'EPA Data'!$D:$D,'Country Selector'!$A$2,'EPA Data'!$J:$J,$B$1,'EPA Data'!$C:$C,AB$2,'EPA Data'!$G:$G,"&gt;="&amp;$A15,'EPA Data'!$G:$G,"&lt;"&amp;$B15)+VLOOKUP($C$1,'Multipliers and Adjustments'!$A$70:$I$86,TRUNC(COLUMN(AB$2)/5)+2,FALSE)*SUMIFS('EPA Data'!$I:$I,'EPA Data'!$D:$D,'Country Selector'!$A$2,'EPA Data'!$J:$J,$C$1,'EPA Data'!$C:$C,AB$2,'EPA Data'!$G:$G,"&gt;="&amp;$A15,'EPA Data'!$G:$G,"&lt;"&amp;$B15)+VLOOKUP($D$1,'Multipliers and Adjustments'!$A$70:$I$86,TRUNC(COLUMN(AB$2)/5)+2,FALSE)*SUMIFS('EPA Data'!$I:$I,'EPA Data'!$D:$D,'Country Selector'!$A$2,'EPA Data'!$J:$J,$D$1,'EPA Data'!$C:$C,AB$2,'EPA Data'!$G:$G,"&gt;="&amp;$A15,'EPA Data'!$G:$G,"&lt;"&amp;$B15))*unit_conv</f>
        <v>0</v>
      </c>
      <c r="AC15">
        <f t="shared" si="34"/>
        <v>0</v>
      </c>
      <c r="AD15">
        <f t="shared" si="34"/>
        <v>0</v>
      </c>
      <c r="AE15">
        <f t="shared" si="34"/>
        <v>0</v>
      </c>
      <c r="AF15">
        <f t="shared" si="34"/>
        <v>0</v>
      </c>
      <c r="AG15" s="31">
        <f>(VLOOKUP($B$1,'Multipliers and Adjustments'!$A$70:$I$86,TRUNC(COLUMN(AG$2)/5)+2,FALSE)*SUMIFS('EPA Data'!$I:$I,'EPA Data'!$D:$D,'Country Selector'!$A$2,'EPA Data'!$J:$J,$B$1,'EPA Data'!$C:$C,AG$2,'EPA Data'!$G:$G,"&gt;="&amp;$A15,'EPA Data'!$G:$G,"&lt;"&amp;$B15)+VLOOKUP($C$1,'Multipliers and Adjustments'!$A$70:$I$86,TRUNC(COLUMN(AG$2)/5)+2,FALSE)*SUMIFS('EPA Data'!$I:$I,'EPA Data'!$D:$D,'Country Selector'!$A$2,'EPA Data'!$J:$J,$C$1,'EPA Data'!$C:$C,AG$2,'EPA Data'!$G:$G,"&gt;="&amp;$A15,'EPA Data'!$G:$G,"&lt;"&amp;$B15)+VLOOKUP($D$1,'Multipliers and Adjustments'!$A$70:$I$86,TRUNC(COLUMN(AG$2)/5)+2,FALSE)*SUMIFS('EPA Data'!$I:$I,'EPA Data'!$D:$D,'Country Selector'!$A$2,'EPA Data'!$J:$J,$D$1,'EPA Data'!$C:$C,AG$2,'EPA Data'!$G:$G,"&gt;="&amp;$A15,'EPA Data'!$G:$G,"&lt;"&amp;$B15))*unit_conv</f>
        <v>0</v>
      </c>
      <c r="AH15">
        <f t="shared" si="35"/>
        <v>0</v>
      </c>
      <c r="AI15">
        <f t="shared" si="35"/>
        <v>0</v>
      </c>
      <c r="AJ15">
        <f t="shared" si="35"/>
        <v>0</v>
      </c>
      <c r="AK15">
        <f t="shared" si="35"/>
        <v>0</v>
      </c>
      <c r="AL15" s="31">
        <f>(VLOOKUP($B$1,'Multipliers and Adjustments'!$A$70:$I$86,TRUNC(COLUMN(AL$2)/5)+2,FALSE)*SUMIFS('EPA Data'!$I:$I,'EPA Data'!$D:$D,'Country Selector'!$A$2,'EPA Data'!$J:$J,$B$1,'EPA Data'!$C:$C,AL$2,'EPA Data'!$G:$G,"&gt;="&amp;$A15,'EPA Data'!$G:$G,"&lt;"&amp;$B15)+VLOOKUP($C$1,'Multipliers and Adjustments'!$A$70:$I$86,TRUNC(COLUMN(AL$2)/5)+2,FALSE)*SUMIFS('EPA Data'!$I:$I,'EPA Data'!$D:$D,'Country Selector'!$A$2,'EPA Data'!$J:$J,$C$1,'EPA Data'!$C:$C,AL$2,'EPA Data'!$G:$G,"&gt;="&amp;$A15,'EPA Data'!$G:$G,"&lt;"&amp;$B15)+VLOOKUP($D$1,'Multipliers and Adjustments'!$A$70:$I$86,TRUNC(COLUMN(AL$2)/5)+2,FALSE)*SUMIFS('EPA Data'!$I:$I,'EPA Data'!$D:$D,'Country Selector'!$A$2,'EPA Data'!$J:$J,$D$1,'EPA Data'!$C:$C,AL$2,'EPA Data'!$G:$G,"&gt;="&amp;$A15,'EPA Data'!$G:$G,"&lt;"&amp;$B15))*unit_conv</f>
        <v>0</v>
      </c>
    </row>
    <row r="16" spans="1:38" x14ac:dyDescent="0.45">
      <c r="A16" s="12">
        <f t="shared" si="36"/>
        <v>-500</v>
      </c>
      <c r="B16" s="11">
        <f t="shared" si="28"/>
        <v>-450</v>
      </c>
      <c r="C16" s="31">
        <f>(VLOOKUP($B$1,'Multipliers and Adjustments'!$A$70:$I$86,TRUNC(COLUMN(C$2)/5)+2,FALSE)*SUMIFS('EPA Data'!$I:$I,'EPA Data'!$D:$D,'Country Selector'!$A$2,'EPA Data'!$J:$J,$B$1,'EPA Data'!$C:$C,C$2,'EPA Data'!$G:$G,"&gt;="&amp;$A16,'EPA Data'!$G:$G,"&lt;"&amp;$B16)+VLOOKUP($C$1,'Multipliers and Adjustments'!$A$70:$I$86,TRUNC(COLUMN(C$2)/5)+2,FALSE)*SUMIFS('EPA Data'!$I:$I,'EPA Data'!$D:$D,'Country Selector'!$A$2,'EPA Data'!$J:$J,$C$1,'EPA Data'!$C:$C,C$2,'EPA Data'!$G:$G,"&gt;="&amp;$A16,'EPA Data'!$G:$G,"&lt;"&amp;$B16)+VLOOKUP($D$1,'Multipliers and Adjustments'!$A$70:$I$86,TRUNC(COLUMN(C$2)/5)+2,FALSE)*SUMIFS('EPA Data'!$I:$I,'EPA Data'!$D:$D,'Country Selector'!$A$2,'EPA Data'!$J:$J,$D$1,'EPA Data'!$C:$C,C$2,'EPA Data'!$G:$G,"&gt;="&amp;$A16,'EPA Data'!$G:$G,"&lt;"&amp;$B16))*unit_conv</f>
        <v>0</v>
      </c>
      <c r="D16">
        <f t="shared" si="29"/>
        <v>0</v>
      </c>
      <c r="E16">
        <f t="shared" si="29"/>
        <v>0</v>
      </c>
      <c r="F16">
        <f t="shared" si="29"/>
        <v>0</v>
      </c>
      <c r="G16">
        <f t="shared" si="29"/>
        <v>0</v>
      </c>
      <c r="H16" s="31">
        <f>(VLOOKUP($B$1,'Multipliers and Adjustments'!$A$70:$I$86,TRUNC(COLUMN(H$2)/5)+2,FALSE)*SUMIFS('EPA Data'!$I:$I,'EPA Data'!$D:$D,'Country Selector'!$A$2,'EPA Data'!$J:$J,$B$1,'EPA Data'!$C:$C,H$2,'EPA Data'!$G:$G,"&gt;="&amp;$A16,'EPA Data'!$G:$G,"&lt;"&amp;$B16)+VLOOKUP($C$1,'Multipliers and Adjustments'!$A$70:$I$86,TRUNC(COLUMN(H$2)/5)+2,FALSE)*SUMIFS('EPA Data'!$I:$I,'EPA Data'!$D:$D,'Country Selector'!$A$2,'EPA Data'!$J:$J,$C$1,'EPA Data'!$C:$C,H$2,'EPA Data'!$G:$G,"&gt;="&amp;$A16,'EPA Data'!$G:$G,"&lt;"&amp;$B16)+VLOOKUP($D$1,'Multipliers and Adjustments'!$A$70:$I$86,TRUNC(COLUMN(H$2)/5)+2,FALSE)*SUMIFS('EPA Data'!$I:$I,'EPA Data'!$D:$D,'Country Selector'!$A$2,'EPA Data'!$J:$J,$D$1,'EPA Data'!$C:$C,H$2,'EPA Data'!$G:$G,"&gt;="&amp;$A16,'EPA Data'!$G:$G,"&lt;"&amp;$B16))*unit_conv</f>
        <v>0</v>
      </c>
      <c r="I16">
        <f t="shared" si="30"/>
        <v>0</v>
      </c>
      <c r="J16">
        <f t="shared" si="30"/>
        <v>0</v>
      </c>
      <c r="K16">
        <f t="shared" si="30"/>
        <v>0</v>
      </c>
      <c r="L16">
        <f t="shared" si="30"/>
        <v>0</v>
      </c>
      <c r="M16" s="31">
        <f>(VLOOKUP($B$1,'Multipliers and Adjustments'!$A$70:$I$86,TRUNC(COLUMN(M$2)/5)+2,FALSE)*SUMIFS('EPA Data'!$I:$I,'EPA Data'!$D:$D,'Country Selector'!$A$2,'EPA Data'!$J:$J,$B$1,'EPA Data'!$C:$C,M$2,'EPA Data'!$G:$G,"&gt;="&amp;$A16,'EPA Data'!$G:$G,"&lt;"&amp;$B16)+VLOOKUP($C$1,'Multipliers and Adjustments'!$A$70:$I$86,TRUNC(COLUMN(M$2)/5)+2,FALSE)*SUMIFS('EPA Data'!$I:$I,'EPA Data'!$D:$D,'Country Selector'!$A$2,'EPA Data'!$J:$J,$C$1,'EPA Data'!$C:$C,M$2,'EPA Data'!$G:$G,"&gt;="&amp;$A16,'EPA Data'!$G:$G,"&lt;"&amp;$B16)+VLOOKUP($D$1,'Multipliers and Adjustments'!$A$70:$I$86,TRUNC(COLUMN(M$2)/5)+2,FALSE)*SUMIFS('EPA Data'!$I:$I,'EPA Data'!$D:$D,'Country Selector'!$A$2,'EPA Data'!$J:$J,$D$1,'EPA Data'!$C:$C,M$2,'EPA Data'!$G:$G,"&gt;="&amp;$A16,'EPA Data'!$G:$G,"&lt;"&amp;$B16))*unit_conv</f>
        <v>0</v>
      </c>
      <c r="N16">
        <f t="shared" si="31"/>
        <v>0</v>
      </c>
      <c r="O16">
        <f t="shared" si="31"/>
        <v>0</v>
      </c>
      <c r="P16">
        <f t="shared" si="31"/>
        <v>0</v>
      </c>
      <c r="Q16">
        <f t="shared" si="31"/>
        <v>0</v>
      </c>
      <c r="R16" s="31">
        <f>(VLOOKUP($B$1,'Multipliers and Adjustments'!$A$70:$I$86,TRUNC(COLUMN(R$2)/5)+2,FALSE)*SUMIFS('EPA Data'!$I:$I,'EPA Data'!$D:$D,'Country Selector'!$A$2,'EPA Data'!$J:$J,$B$1,'EPA Data'!$C:$C,R$2,'EPA Data'!$G:$G,"&gt;="&amp;$A16,'EPA Data'!$G:$G,"&lt;"&amp;$B16)+VLOOKUP($C$1,'Multipliers and Adjustments'!$A$70:$I$86,TRUNC(COLUMN(R$2)/5)+2,FALSE)*SUMIFS('EPA Data'!$I:$I,'EPA Data'!$D:$D,'Country Selector'!$A$2,'EPA Data'!$J:$J,$C$1,'EPA Data'!$C:$C,R$2,'EPA Data'!$G:$G,"&gt;="&amp;$A16,'EPA Data'!$G:$G,"&lt;"&amp;$B16)+VLOOKUP($D$1,'Multipliers and Adjustments'!$A$70:$I$86,TRUNC(COLUMN(R$2)/5)+2,FALSE)*SUMIFS('EPA Data'!$I:$I,'EPA Data'!$D:$D,'Country Selector'!$A$2,'EPA Data'!$J:$J,$D$1,'EPA Data'!$C:$C,R$2,'EPA Data'!$G:$G,"&gt;="&amp;$A16,'EPA Data'!$G:$G,"&lt;"&amp;$B16))*unit_conv</f>
        <v>0</v>
      </c>
      <c r="S16">
        <f t="shared" si="32"/>
        <v>0</v>
      </c>
      <c r="T16">
        <f t="shared" si="32"/>
        <v>0</v>
      </c>
      <c r="U16">
        <f t="shared" si="32"/>
        <v>0</v>
      </c>
      <c r="V16">
        <f t="shared" si="32"/>
        <v>0</v>
      </c>
      <c r="W16" s="31">
        <f>(VLOOKUP($B$1,'Multipliers and Adjustments'!$A$70:$I$86,TRUNC(COLUMN(W$2)/5)+2,FALSE)*SUMIFS('EPA Data'!$I:$I,'EPA Data'!$D:$D,'Country Selector'!$A$2,'EPA Data'!$J:$J,$B$1,'EPA Data'!$C:$C,W$2,'EPA Data'!$G:$G,"&gt;="&amp;$A16,'EPA Data'!$G:$G,"&lt;"&amp;$B16)+VLOOKUP($C$1,'Multipliers and Adjustments'!$A$70:$I$86,TRUNC(COLUMN(W$2)/5)+2,FALSE)*SUMIFS('EPA Data'!$I:$I,'EPA Data'!$D:$D,'Country Selector'!$A$2,'EPA Data'!$J:$J,$C$1,'EPA Data'!$C:$C,W$2,'EPA Data'!$G:$G,"&gt;="&amp;$A16,'EPA Data'!$G:$G,"&lt;"&amp;$B16)+VLOOKUP($D$1,'Multipliers and Adjustments'!$A$70:$I$86,TRUNC(COLUMN(W$2)/5)+2,FALSE)*SUMIFS('EPA Data'!$I:$I,'EPA Data'!$D:$D,'Country Selector'!$A$2,'EPA Data'!$J:$J,$D$1,'EPA Data'!$C:$C,W$2,'EPA Data'!$G:$G,"&gt;="&amp;$A16,'EPA Data'!$G:$G,"&lt;"&amp;$B16))*unit_conv</f>
        <v>0</v>
      </c>
      <c r="X16">
        <f t="shared" si="33"/>
        <v>0</v>
      </c>
      <c r="Y16">
        <f t="shared" si="33"/>
        <v>0</v>
      </c>
      <c r="Z16">
        <f t="shared" si="33"/>
        <v>0</v>
      </c>
      <c r="AA16">
        <f t="shared" si="33"/>
        <v>0</v>
      </c>
      <c r="AB16" s="31">
        <f>(VLOOKUP($B$1,'Multipliers and Adjustments'!$A$70:$I$86,TRUNC(COLUMN(AB$2)/5)+2,FALSE)*SUMIFS('EPA Data'!$I:$I,'EPA Data'!$D:$D,'Country Selector'!$A$2,'EPA Data'!$J:$J,$B$1,'EPA Data'!$C:$C,AB$2,'EPA Data'!$G:$G,"&gt;="&amp;$A16,'EPA Data'!$G:$G,"&lt;"&amp;$B16)+VLOOKUP($C$1,'Multipliers and Adjustments'!$A$70:$I$86,TRUNC(COLUMN(AB$2)/5)+2,FALSE)*SUMIFS('EPA Data'!$I:$I,'EPA Data'!$D:$D,'Country Selector'!$A$2,'EPA Data'!$J:$J,$C$1,'EPA Data'!$C:$C,AB$2,'EPA Data'!$G:$G,"&gt;="&amp;$A16,'EPA Data'!$G:$G,"&lt;"&amp;$B16)+VLOOKUP($D$1,'Multipliers and Adjustments'!$A$70:$I$86,TRUNC(COLUMN(AB$2)/5)+2,FALSE)*SUMIFS('EPA Data'!$I:$I,'EPA Data'!$D:$D,'Country Selector'!$A$2,'EPA Data'!$J:$J,$D$1,'EPA Data'!$C:$C,AB$2,'EPA Data'!$G:$G,"&gt;="&amp;$A16,'EPA Data'!$G:$G,"&lt;"&amp;$B16))*unit_conv</f>
        <v>0</v>
      </c>
      <c r="AC16">
        <f t="shared" si="34"/>
        <v>0</v>
      </c>
      <c r="AD16">
        <f t="shared" si="34"/>
        <v>0</v>
      </c>
      <c r="AE16">
        <f t="shared" si="34"/>
        <v>0</v>
      </c>
      <c r="AF16">
        <f t="shared" si="34"/>
        <v>0</v>
      </c>
      <c r="AG16" s="31">
        <f>(VLOOKUP($B$1,'Multipliers and Adjustments'!$A$70:$I$86,TRUNC(COLUMN(AG$2)/5)+2,FALSE)*SUMIFS('EPA Data'!$I:$I,'EPA Data'!$D:$D,'Country Selector'!$A$2,'EPA Data'!$J:$J,$B$1,'EPA Data'!$C:$C,AG$2,'EPA Data'!$G:$G,"&gt;="&amp;$A16,'EPA Data'!$G:$G,"&lt;"&amp;$B16)+VLOOKUP($C$1,'Multipliers and Adjustments'!$A$70:$I$86,TRUNC(COLUMN(AG$2)/5)+2,FALSE)*SUMIFS('EPA Data'!$I:$I,'EPA Data'!$D:$D,'Country Selector'!$A$2,'EPA Data'!$J:$J,$C$1,'EPA Data'!$C:$C,AG$2,'EPA Data'!$G:$G,"&gt;="&amp;$A16,'EPA Data'!$G:$G,"&lt;"&amp;$B16)+VLOOKUP($D$1,'Multipliers and Adjustments'!$A$70:$I$86,TRUNC(COLUMN(AG$2)/5)+2,FALSE)*SUMIFS('EPA Data'!$I:$I,'EPA Data'!$D:$D,'Country Selector'!$A$2,'EPA Data'!$J:$J,$D$1,'EPA Data'!$C:$C,AG$2,'EPA Data'!$G:$G,"&gt;="&amp;$A16,'EPA Data'!$G:$G,"&lt;"&amp;$B16))*unit_conv</f>
        <v>0</v>
      </c>
      <c r="AH16">
        <f t="shared" si="35"/>
        <v>0</v>
      </c>
      <c r="AI16">
        <f t="shared" si="35"/>
        <v>0</v>
      </c>
      <c r="AJ16">
        <f t="shared" si="35"/>
        <v>0</v>
      </c>
      <c r="AK16">
        <f t="shared" si="35"/>
        <v>0</v>
      </c>
      <c r="AL16" s="31">
        <f>(VLOOKUP($B$1,'Multipliers and Adjustments'!$A$70:$I$86,TRUNC(COLUMN(AL$2)/5)+2,FALSE)*SUMIFS('EPA Data'!$I:$I,'EPA Data'!$D:$D,'Country Selector'!$A$2,'EPA Data'!$J:$J,$B$1,'EPA Data'!$C:$C,AL$2,'EPA Data'!$G:$G,"&gt;="&amp;$A16,'EPA Data'!$G:$G,"&lt;"&amp;$B16)+VLOOKUP($C$1,'Multipliers and Adjustments'!$A$70:$I$86,TRUNC(COLUMN(AL$2)/5)+2,FALSE)*SUMIFS('EPA Data'!$I:$I,'EPA Data'!$D:$D,'Country Selector'!$A$2,'EPA Data'!$J:$J,$C$1,'EPA Data'!$C:$C,AL$2,'EPA Data'!$G:$G,"&gt;="&amp;$A16,'EPA Data'!$G:$G,"&lt;"&amp;$B16)+VLOOKUP($D$1,'Multipliers and Adjustments'!$A$70:$I$86,TRUNC(COLUMN(AL$2)/5)+2,FALSE)*SUMIFS('EPA Data'!$I:$I,'EPA Data'!$D:$D,'Country Selector'!$A$2,'EPA Data'!$J:$J,$D$1,'EPA Data'!$C:$C,AL$2,'EPA Data'!$G:$G,"&gt;="&amp;$A16,'EPA Data'!$G:$G,"&lt;"&amp;$B16))*unit_conv</f>
        <v>0</v>
      </c>
    </row>
    <row r="17" spans="1:38" x14ac:dyDescent="0.45">
      <c r="A17" s="12">
        <f t="shared" si="36"/>
        <v>-450</v>
      </c>
      <c r="B17" s="11">
        <f t="shared" si="28"/>
        <v>-400</v>
      </c>
      <c r="C17" s="31">
        <f>(VLOOKUP($B$1,'Multipliers and Adjustments'!$A$70:$I$86,TRUNC(COLUMN(C$2)/5)+2,FALSE)*SUMIFS('EPA Data'!$I:$I,'EPA Data'!$D:$D,'Country Selector'!$A$2,'EPA Data'!$J:$J,$B$1,'EPA Data'!$C:$C,C$2,'EPA Data'!$G:$G,"&gt;="&amp;$A17,'EPA Data'!$G:$G,"&lt;"&amp;$B17)+VLOOKUP($C$1,'Multipliers and Adjustments'!$A$70:$I$86,TRUNC(COLUMN(C$2)/5)+2,FALSE)*SUMIFS('EPA Data'!$I:$I,'EPA Data'!$D:$D,'Country Selector'!$A$2,'EPA Data'!$J:$J,$C$1,'EPA Data'!$C:$C,C$2,'EPA Data'!$G:$G,"&gt;="&amp;$A17,'EPA Data'!$G:$G,"&lt;"&amp;$B17)+VLOOKUP($D$1,'Multipliers and Adjustments'!$A$70:$I$86,TRUNC(COLUMN(C$2)/5)+2,FALSE)*SUMIFS('EPA Data'!$I:$I,'EPA Data'!$D:$D,'Country Selector'!$A$2,'EPA Data'!$J:$J,$D$1,'EPA Data'!$C:$C,C$2,'EPA Data'!$G:$G,"&gt;="&amp;$A17,'EPA Data'!$G:$G,"&lt;"&amp;$B17))*unit_conv</f>
        <v>0</v>
      </c>
      <c r="D17">
        <f>C17+($H17-$C17)/5</f>
        <v>0</v>
      </c>
      <c r="E17">
        <f t="shared" si="29"/>
        <v>0</v>
      </c>
      <c r="F17">
        <f t="shared" si="29"/>
        <v>0</v>
      </c>
      <c r="G17">
        <f t="shared" si="29"/>
        <v>0</v>
      </c>
      <c r="H17" s="31">
        <f>(VLOOKUP($B$1,'Multipliers and Adjustments'!$A$70:$I$86,TRUNC(COLUMN(H$2)/5)+2,FALSE)*SUMIFS('EPA Data'!$I:$I,'EPA Data'!$D:$D,'Country Selector'!$A$2,'EPA Data'!$J:$J,$B$1,'EPA Data'!$C:$C,H$2,'EPA Data'!$G:$G,"&gt;="&amp;$A17,'EPA Data'!$G:$G,"&lt;"&amp;$B17)+VLOOKUP($C$1,'Multipliers and Adjustments'!$A$70:$I$86,TRUNC(COLUMN(H$2)/5)+2,FALSE)*SUMIFS('EPA Data'!$I:$I,'EPA Data'!$D:$D,'Country Selector'!$A$2,'EPA Data'!$J:$J,$C$1,'EPA Data'!$C:$C,H$2,'EPA Data'!$G:$G,"&gt;="&amp;$A17,'EPA Data'!$G:$G,"&lt;"&amp;$B17)+VLOOKUP($D$1,'Multipliers and Adjustments'!$A$70:$I$86,TRUNC(COLUMN(H$2)/5)+2,FALSE)*SUMIFS('EPA Data'!$I:$I,'EPA Data'!$D:$D,'Country Selector'!$A$2,'EPA Data'!$J:$J,$D$1,'EPA Data'!$C:$C,H$2,'EPA Data'!$G:$G,"&gt;="&amp;$A17,'EPA Data'!$G:$G,"&lt;"&amp;$B17))*unit_conv</f>
        <v>0</v>
      </c>
      <c r="I17">
        <f t="shared" si="30"/>
        <v>0</v>
      </c>
      <c r="J17">
        <f t="shared" si="30"/>
        <v>0</v>
      </c>
      <c r="K17">
        <f t="shared" si="30"/>
        <v>0</v>
      </c>
      <c r="L17">
        <f t="shared" si="30"/>
        <v>0</v>
      </c>
      <c r="M17" s="31">
        <f>(VLOOKUP($B$1,'Multipliers and Adjustments'!$A$70:$I$86,TRUNC(COLUMN(M$2)/5)+2,FALSE)*SUMIFS('EPA Data'!$I:$I,'EPA Data'!$D:$D,'Country Selector'!$A$2,'EPA Data'!$J:$J,$B$1,'EPA Data'!$C:$C,M$2,'EPA Data'!$G:$G,"&gt;="&amp;$A17,'EPA Data'!$G:$G,"&lt;"&amp;$B17)+VLOOKUP($C$1,'Multipliers and Adjustments'!$A$70:$I$86,TRUNC(COLUMN(M$2)/5)+2,FALSE)*SUMIFS('EPA Data'!$I:$I,'EPA Data'!$D:$D,'Country Selector'!$A$2,'EPA Data'!$J:$J,$C$1,'EPA Data'!$C:$C,M$2,'EPA Data'!$G:$G,"&gt;="&amp;$A17,'EPA Data'!$G:$G,"&lt;"&amp;$B17)+VLOOKUP($D$1,'Multipliers and Adjustments'!$A$70:$I$86,TRUNC(COLUMN(M$2)/5)+2,FALSE)*SUMIFS('EPA Data'!$I:$I,'EPA Data'!$D:$D,'Country Selector'!$A$2,'EPA Data'!$J:$J,$D$1,'EPA Data'!$C:$C,M$2,'EPA Data'!$G:$G,"&gt;="&amp;$A17,'EPA Data'!$G:$G,"&lt;"&amp;$B17))*unit_conv</f>
        <v>0</v>
      </c>
      <c r="N17">
        <f t="shared" si="31"/>
        <v>0</v>
      </c>
      <c r="O17">
        <f t="shared" si="31"/>
        <v>0</v>
      </c>
      <c r="P17">
        <f t="shared" si="31"/>
        <v>0</v>
      </c>
      <c r="Q17">
        <f t="shared" si="31"/>
        <v>0</v>
      </c>
      <c r="R17" s="31">
        <f>(VLOOKUP($B$1,'Multipliers and Adjustments'!$A$70:$I$86,TRUNC(COLUMN(R$2)/5)+2,FALSE)*SUMIFS('EPA Data'!$I:$I,'EPA Data'!$D:$D,'Country Selector'!$A$2,'EPA Data'!$J:$J,$B$1,'EPA Data'!$C:$C,R$2,'EPA Data'!$G:$G,"&gt;="&amp;$A17,'EPA Data'!$G:$G,"&lt;"&amp;$B17)+VLOOKUP($C$1,'Multipliers and Adjustments'!$A$70:$I$86,TRUNC(COLUMN(R$2)/5)+2,FALSE)*SUMIFS('EPA Data'!$I:$I,'EPA Data'!$D:$D,'Country Selector'!$A$2,'EPA Data'!$J:$J,$C$1,'EPA Data'!$C:$C,R$2,'EPA Data'!$G:$G,"&gt;="&amp;$A17,'EPA Data'!$G:$G,"&lt;"&amp;$B17)+VLOOKUP($D$1,'Multipliers and Adjustments'!$A$70:$I$86,TRUNC(COLUMN(R$2)/5)+2,FALSE)*SUMIFS('EPA Data'!$I:$I,'EPA Data'!$D:$D,'Country Selector'!$A$2,'EPA Data'!$J:$J,$D$1,'EPA Data'!$C:$C,R$2,'EPA Data'!$G:$G,"&gt;="&amp;$A17,'EPA Data'!$G:$G,"&lt;"&amp;$B17))*unit_conv</f>
        <v>0</v>
      </c>
      <c r="S17">
        <f t="shared" si="32"/>
        <v>0</v>
      </c>
      <c r="T17">
        <f t="shared" si="32"/>
        <v>0</v>
      </c>
      <c r="U17">
        <f t="shared" si="32"/>
        <v>0</v>
      </c>
      <c r="V17">
        <f t="shared" si="32"/>
        <v>0</v>
      </c>
      <c r="W17" s="31">
        <f>(VLOOKUP($B$1,'Multipliers and Adjustments'!$A$70:$I$86,TRUNC(COLUMN(W$2)/5)+2,FALSE)*SUMIFS('EPA Data'!$I:$I,'EPA Data'!$D:$D,'Country Selector'!$A$2,'EPA Data'!$J:$J,$B$1,'EPA Data'!$C:$C,W$2,'EPA Data'!$G:$G,"&gt;="&amp;$A17,'EPA Data'!$G:$G,"&lt;"&amp;$B17)+VLOOKUP($C$1,'Multipliers and Adjustments'!$A$70:$I$86,TRUNC(COLUMN(W$2)/5)+2,FALSE)*SUMIFS('EPA Data'!$I:$I,'EPA Data'!$D:$D,'Country Selector'!$A$2,'EPA Data'!$J:$J,$C$1,'EPA Data'!$C:$C,W$2,'EPA Data'!$G:$G,"&gt;="&amp;$A17,'EPA Data'!$G:$G,"&lt;"&amp;$B17)+VLOOKUP($D$1,'Multipliers and Adjustments'!$A$70:$I$86,TRUNC(COLUMN(W$2)/5)+2,FALSE)*SUMIFS('EPA Data'!$I:$I,'EPA Data'!$D:$D,'Country Selector'!$A$2,'EPA Data'!$J:$J,$D$1,'EPA Data'!$C:$C,W$2,'EPA Data'!$G:$G,"&gt;="&amp;$A17,'EPA Data'!$G:$G,"&lt;"&amp;$B17))*unit_conv</f>
        <v>0</v>
      </c>
      <c r="X17">
        <f t="shared" si="33"/>
        <v>0</v>
      </c>
      <c r="Y17">
        <f t="shared" si="33"/>
        <v>0</v>
      </c>
      <c r="Z17">
        <f t="shared" si="33"/>
        <v>0</v>
      </c>
      <c r="AA17">
        <f t="shared" si="33"/>
        <v>0</v>
      </c>
      <c r="AB17" s="31">
        <f>(VLOOKUP($B$1,'Multipliers and Adjustments'!$A$70:$I$86,TRUNC(COLUMN(AB$2)/5)+2,FALSE)*SUMIFS('EPA Data'!$I:$I,'EPA Data'!$D:$D,'Country Selector'!$A$2,'EPA Data'!$J:$J,$B$1,'EPA Data'!$C:$C,AB$2,'EPA Data'!$G:$G,"&gt;="&amp;$A17,'EPA Data'!$G:$G,"&lt;"&amp;$B17)+VLOOKUP($C$1,'Multipliers and Adjustments'!$A$70:$I$86,TRUNC(COLUMN(AB$2)/5)+2,FALSE)*SUMIFS('EPA Data'!$I:$I,'EPA Data'!$D:$D,'Country Selector'!$A$2,'EPA Data'!$J:$J,$C$1,'EPA Data'!$C:$C,AB$2,'EPA Data'!$G:$G,"&gt;="&amp;$A17,'EPA Data'!$G:$G,"&lt;"&amp;$B17)+VLOOKUP($D$1,'Multipliers and Adjustments'!$A$70:$I$86,TRUNC(COLUMN(AB$2)/5)+2,FALSE)*SUMIFS('EPA Data'!$I:$I,'EPA Data'!$D:$D,'Country Selector'!$A$2,'EPA Data'!$J:$J,$D$1,'EPA Data'!$C:$C,AB$2,'EPA Data'!$G:$G,"&gt;="&amp;$A17,'EPA Data'!$G:$G,"&lt;"&amp;$B17))*unit_conv</f>
        <v>0</v>
      </c>
      <c r="AC17">
        <f t="shared" si="34"/>
        <v>0</v>
      </c>
      <c r="AD17">
        <f t="shared" si="34"/>
        <v>0</v>
      </c>
      <c r="AE17">
        <f t="shared" si="34"/>
        <v>0</v>
      </c>
      <c r="AF17">
        <f t="shared" si="34"/>
        <v>0</v>
      </c>
      <c r="AG17" s="31">
        <f>(VLOOKUP($B$1,'Multipliers and Adjustments'!$A$70:$I$86,TRUNC(COLUMN(AG$2)/5)+2,FALSE)*SUMIFS('EPA Data'!$I:$I,'EPA Data'!$D:$D,'Country Selector'!$A$2,'EPA Data'!$J:$J,$B$1,'EPA Data'!$C:$C,AG$2,'EPA Data'!$G:$G,"&gt;="&amp;$A17,'EPA Data'!$G:$G,"&lt;"&amp;$B17)+VLOOKUP($C$1,'Multipliers and Adjustments'!$A$70:$I$86,TRUNC(COLUMN(AG$2)/5)+2,FALSE)*SUMIFS('EPA Data'!$I:$I,'EPA Data'!$D:$D,'Country Selector'!$A$2,'EPA Data'!$J:$J,$C$1,'EPA Data'!$C:$C,AG$2,'EPA Data'!$G:$G,"&gt;="&amp;$A17,'EPA Data'!$G:$G,"&lt;"&amp;$B17)+VLOOKUP($D$1,'Multipliers and Adjustments'!$A$70:$I$86,TRUNC(COLUMN(AG$2)/5)+2,FALSE)*SUMIFS('EPA Data'!$I:$I,'EPA Data'!$D:$D,'Country Selector'!$A$2,'EPA Data'!$J:$J,$D$1,'EPA Data'!$C:$C,AG$2,'EPA Data'!$G:$G,"&gt;="&amp;$A17,'EPA Data'!$G:$G,"&lt;"&amp;$B17))*unit_conv</f>
        <v>0</v>
      </c>
      <c r="AH17">
        <f t="shared" si="35"/>
        <v>0</v>
      </c>
      <c r="AI17">
        <f t="shared" si="35"/>
        <v>0</v>
      </c>
      <c r="AJ17">
        <f t="shared" si="35"/>
        <v>0</v>
      </c>
      <c r="AK17">
        <f t="shared" si="35"/>
        <v>0</v>
      </c>
      <c r="AL17" s="31">
        <f>(VLOOKUP($B$1,'Multipliers and Adjustments'!$A$70:$I$86,TRUNC(COLUMN(AL$2)/5)+2,FALSE)*SUMIFS('EPA Data'!$I:$I,'EPA Data'!$D:$D,'Country Selector'!$A$2,'EPA Data'!$J:$J,$B$1,'EPA Data'!$C:$C,AL$2,'EPA Data'!$G:$G,"&gt;="&amp;$A17,'EPA Data'!$G:$G,"&lt;"&amp;$B17)+VLOOKUP($C$1,'Multipliers and Adjustments'!$A$70:$I$86,TRUNC(COLUMN(AL$2)/5)+2,FALSE)*SUMIFS('EPA Data'!$I:$I,'EPA Data'!$D:$D,'Country Selector'!$A$2,'EPA Data'!$J:$J,$C$1,'EPA Data'!$C:$C,AL$2,'EPA Data'!$G:$G,"&gt;="&amp;$A17,'EPA Data'!$G:$G,"&lt;"&amp;$B17)+VLOOKUP($D$1,'Multipliers and Adjustments'!$A$70:$I$86,TRUNC(COLUMN(AL$2)/5)+2,FALSE)*SUMIFS('EPA Data'!$I:$I,'EPA Data'!$D:$D,'Country Selector'!$A$2,'EPA Data'!$J:$J,$D$1,'EPA Data'!$C:$C,AL$2,'EPA Data'!$G:$G,"&gt;="&amp;$A17,'EPA Data'!$G:$G,"&lt;"&amp;$B17))*unit_conv</f>
        <v>0</v>
      </c>
    </row>
    <row r="18" spans="1:38" x14ac:dyDescent="0.45">
      <c r="A18" s="12">
        <f t="shared" si="36"/>
        <v>-400</v>
      </c>
      <c r="B18" s="11">
        <f t="shared" si="28"/>
        <v>-350</v>
      </c>
      <c r="C18" s="31">
        <f>(VLOOKUP($B$1,'Multipliers and Adjustments'!$A$70:$I$86,TRUNC(COLUMN(C$2)/5)+2,FALSE)*SUMIFS('EPA Data'!$I:$I,'EPA Data'!$D:$D,'Country Selector'!$A$2,'EPA Data'!$J:$J,$B$1,'EPA Data'!$C:$C,C$2,'EPA Data'!$G:$G,"&gt;="&amp;$A18,'EPA Data'!$G:$G,"&lt;"&amp;$B18)+VLOOKUP($C$1,'Multipliers and Adjustments'!$A$70:$I$86,TRUNC(COLUMN(C$2)/5)+2,FALSE)*SUMIFS('EPA Data'!$I:$I,'EPA Data'!$D:$D,'Country Selector'!$A$2,'EPA Data'!$J:$J,$C$1,'EPA Data'!$C:$C,C$2,'EPA Data'!$G:$G,"&gt;="&amp;$A18,'EPA Data'!$G:$G,"&lt;"&amp;$B18)+VLOOKUP($D$1,'Multipliers and Adjustments'!$A$70:$I$86,TRUNC(COLUMN(C$2)/5)+2,FALSE)*SUMIFS('EPA Data'!$I:$I,'EPA Data'!$D:$D,'Country Selector'!$A$2,'EPA Data'!$J:$J,$D$1,'EPA Data'!$C:$C,C$2,'EPA Data'!$G:$G,"&gt;="&amp;$A18,'EPA Data'!$G:$G,"&lt;"&amp;$B18))*unit_conv</f>
        <v>0</v>
      </c>
      <c r="D18">
        <f t="shared" ref="D18:G33" si="37">C18+($H18-$C18)/5</f>
        <v>0</v>
      </c>
      <c r="E18">
        <f t="shared" si="37"/>
        <v>0</v>
      </c>
      <c r="F18">
        <f t="shared" si="37"/>
        <v>0</v>
      </c>
      <c r="G18">
        <f t="shared" si="37"/>
        <v>0</v>
      </c>
      <c r="H18" s="31">
        <f>(VLOOKUP($B$1,'Multipliers and Adjustments'!$A$70:$I$86,TRUNC(COLUMN(H$2)/5)+2,FALSE)*SUMIFS('EPA Data'!$I:$I,'EPA Data'!$D:$D,'Country Selector'!$A$2,'EPA Data'!$J:$J,$B$1,'EPA Data'!$C:$C,H$2,'EPA Data'!$G:$G,"&gt;="&amp;$A18,'EPA Data'!$G:$G,"&lt;"&amp;$B18)+VLOOKUP($C$1,'Multipliers and Adjustments'!$A$70:$I$86,TRUNC(COLUMN(H$2)/5)+2,FALSE)*SUMIFS('EPA Data'!$I:$I,'EPA Data'!$D:$D,'Country Selector'!$A$2,'EPA Data'!$J:$J,$C$1,'EPA Data'!$C:$C,H$2,'EPA Data'!$G:$G,"&gt;="&amp;$A18,'EPA Data'!$G:$G,"&lt;"&amp;$B18)+VLOOKUP($D$1,'Multipliers and Adjustments'!$A$70:$I$86,TRUNC(COLUMN(H$2)/5)+2,FALSE)*SUMIFS('EPA Data'!$I:$I,'EPA Data'!$D:$D,'Country Selector'!$A$2,'EPA Data'!$J:$J,$D$1,'EPA Data'!$C:$C,H$2,'EPA Data'!$G:$G,"&gt;="&amp;$A18,'EPA Data'!$G:$G,"&lt;"&amp;$B18))*unit_conv</f>
        <v>0</v>
      </c>
      <c r="I18">
        <f t="shared" si="30"/>
        <v>0</v>
      </c>
      <c r="J18">
        <f t="shared" si="30"/>
        <v>0</v>
      </c>
      <c r="K18">
        <f t="shared" si="30"/>
        <v>0</v>
      </c>
      <c r="L18">
        <f t="shared" si="30"/>
        <v>0</v>
      </c>
      <c r="M18" s="31">
        <f>(VLOOKUP($B$1,'Multipliers and Adjustments'!$A$70:$I$86,TRUNC(COLUMN(M$2)/5)+2,FALSE)*SUMIFS('EPA Data'!$I:$I,'EPA Data'!$D:$D,'Country Selector'!$A$2,'EPA Data'!$J:$J,$B$1,'EPA Data'!$C:$C,M$2,'EPA Data'!$G:$G,"&gt;="&amp;$A18,'EPA Data'!$G:$G,"&lt;"&amp;$B18)+VLOOKUP($C$1,'Multipliers and Adjustments'!$A$70:$I$86,TRUNC(COLUMN(M$2)/5)+2,FALSE)*SUMIFS('EPA Data'!$I:$I,'EPA Data'!$D:$D,'Country Selector'!$A$2,'EPA Data'!$J:$J,$C$1,'EPA Data'!$C:$C,M$2,'EPA Data'!$G:$G,"&gt;="&amp;$A18,'EPA Data'!$G:$G,"&lt;"&amp;$B18)+VLOOKUP($D$1,'Multipliers and Adjustments'!$A$70:$I$86,TRUNC(COLUMN(M$2)/5)+2,FALSE)*SUMIFS('EPA Data'!$I:$I,'EPA Data'!$D:$D,'Country Selector'!$A$2,'EPA Data'!$J:$J,$D$1,'EPA Data'!$C:$C,M$2,'EPA Data'!$G:$G,"&gt;="&amp;$A18,'EPA Data'!$G:$G,"&lt;"&amp;$B18))*unit_conv</f>
        <v>0</v>
      </c>
      <c r="N18">
        <f t="shared" si="31"/>
        <v>0</v>
      </c>
      <c r="O18">
        <f t="shared" si="31"/>
        <v>0</v>
      </c>
      <c r="P18">
        <f t="shared" si="31"/>
        <v>0</v>
      </c>
      <c r="Q18">
        <f t="shared" si="31"/>
        <v>0</v>
      </c>
      <c r="R18" s="31">
        <f>(VLOOKUP($B$1,'Multipliers and Adjustments'!$A$70:$I$86,TRUNC(COLUMN(R$2)/5)+2,FALSE)*SUMIFS('EPA Data'!$I:$I,'EPA Data'!$D:$D,'Country Selector'!$A$2,'EPA Data'!$J:$J,$B$1,'EPA Data'!$C:$C,R$2,'EPA Data'!$G:$G,"&gt;="&amp;$A18,'EPA Data'!$G:$G,"&lt;"&amp;$B18)+VLOOKUP($C$1,'Multipliers and Adjustments'!$A$70:$I$86,TRUNC(COLUMN(R$2)/5)+2,FALSE)*SUMIFS('EPA Data'!$I:$I,'EPA Data'!$D:$D,'Country Selector'!$A$2,'EPA Data'!$J:$J,$C$1,'EPA Data'!$C:$C,R$2,'EPA Data'!$G:$G,"&gt;="&amp;$A18,'EPA Data'!$G:$G,"&lt;"&amp;$B18)+VLOOKUP($D$1,'Multipliers and Adjustments'!$A$70:$I$86,TRUNC(COLUMN(R$2)/5)+2,FALSE)*SUMIFS('EPA Data'!$I:$I,'EPA Data'!$D:$D,'Country Selector'!$A$2,'EPA Data'!$J:$J,$D$1,'EPA Data'!$C:$C,R$2,'EPA Data'!$G:$G,"&gt;="&amp;$A18,'EPA Data'!$G:$G,"&lt;"&amp;$B18))*unit_conv</f>
        <v>0</v>
      </c>
      <c r="S18">
        <f t="shared" si="32"/>
        <v>0</v>
      </c>
      <c r="T18">
        <f t="shared" si="32"/>
        <v>0</v>
      </c>
      <c r="U18">
        <f t="shared" si="32"/>
        <v>0</v>
      </c>
      <c r="V18">
        <f t="shared" si="32"/>
        <v>0</v>
      </c>
      <c r="W18" s="31">
        <f>(VLOOKUP($B$1,'Multipliers and Adjustments'!$A$70:$I$86,TRUNC(COLUMN(W$2)/5)+2,FALSE)*SUMIFS('EPA Data'!$I:$I,'EPA Data'!$D:$D,'Country Selector'!$A$2,'EPA Data'!$J:$J,$B$1,'EPA Data'!$C:$C,W$2,'EPA Data'!$G:$G,"&gt;="&amp;$A18,'EPA Data'!$G:$G,"&lt;"&amp;$B18)+VLOOKUP($C$1,'Multipliers and Adjustments'!$A$70:$I$86,TRUNC(COLUMN(W$2)/5)+2,FALSE)*SUMIFS('EPA Data'!$I:$I,'EPA Data'!$D:$D,'Country Selector'!$A$2,'EPA Data'!$J:$J,$C$1,'EPA Data'!$C:$C,W$2,'EPA Data'!$G:$G,"&gt;="&amp;$A18,'EPA Data'!$G:$G,"&lt;"&amp;$B18)+VLOOKUP($D$1,'Multipliers and Adjustments'!$A$70:$I$86,TRUNC(COLUMN(W$2)/5)+2,FALSE)*SUMIFS('EPA Data'!$I:$I,'EPA Data'!$D:$D,'Country Selector'!$A$2,'EPA Data'!$J:$J,$D$1,'EPA Data'!$C:$C,W$2,'EPA Data'!$G:$G,"&gt;="&amp;$A18,'EPA Data'!$G:$G,"&lt;"&amp;$B18))*unit_conv</f>
        <v>0</v>
      </c>
      <c r="X18">
        <f t="shared" si="33"/>
        <v>0</v>
      </c>
      <c r="Y18">
        <f t="shared" si="33"/>
        <v>0</v>
      </c>
      <c r="Z18">
        <f t="shared" si="33"/>
        <v>0</v>
      </c>
      <c r="AA18">
        <f t="shared" si="33"/>
        <v>0</v>
      </c>
      <c r="AB18" s="31">
        <f>(VLOOKUP($B$1,'Multipliers and Adjustments'!$A$70:$I$86,TRUNC(COLUMN(AB$2)/5)+2,FALSE)*SUMIFS('EPA Data'!$I:$I,'EPA Data'!$D:$D,'Country Selector'!$A$2,'EPA Data'!$J:$J,$B$1,'EPA Data'!$C:$C,AB$2,'EPA Data'!$G:$G,"&gt;="&amp;$A18,'EPA Data'!$G:$G,"&lt;"&amp;$B18)+VLOOKUP($C$1,'Multipliers and Adjustments'!$A$70:$I$86,TRUNC(COLUMN(AB$2)/5)+2,FALSE)*SUMIFS('EPA Data'!$I:$I,'EPA Data'!$D:$D,'Country Selector'!$A$2,'EPA Data'!$J:$J,$C$1,'EPA Data'!$C:$C,AB$2,'EPA Data'!$G:$G,"&gt;="&amp;$A18,'EPA Data'!$G:$G,"&lt;"&amp;$B18)+VLOOKUP($D$1,'Multipliers and Adjustments'!$A$70:$I$86,TRUNC(COLUMN(AB$2)/5)+2,FALSE)*SUMIFS('EPA Data'!$I:$I,'EPA Data'!$D:$D,'Country Selector'!$A$2,'EPA Data'!$J:$J,$D$1,'EPA Data'!$C:$C,AB$2,'EPA Data'!$G:$G,"&gt;="&amp;$A18,'EPA Data'!$G:$G,"&lt;"&amp;$B18))*unit_conv</f>
        <v>0</v>
      </c>
      <c r="AC18">
        <f t="shared" si="34"/>
        <v>0</v>
      </c>
      <c r="AD18">
        <f t="shared" si="34"/>
        <v>0</v>
      </c>
      <c r="AE18">
        <f t="shared" si="34"/>
        <v>0</v>
      </c>
      <c r="AF18">
        <f t="shared" si="34"/>
        <v>0</v>
      </c>
      <c r="AG18" s="31">
        <f>(VLOOKUP($B$1,'Multipliers and Adjustments'!$A$70:$I$86,TRUNC(COLUMN(AG$2)/5)+2,FALSE)*SUMIFS('EPA Data'!$I:$I,'EPA Data'!$D:$D,'Country Selector'!$A$2,'EPA Data'!$J:$J,$B$1,'EPA Data'!$C:$C,AG$2,'EPA Data'!$G:$G,"&gt;="&amp;$A18,'EPA Data'!$G:$G,"&lt;"&amp;$B18)+VLOOKUP($C$1,'Multipliers and Adjustments'!$A$70:$I$86,TRUNC(COLUMN(AG$2)/5)+2,FALSE)*SUMIFS('EPA Data'!$I:$I,'EPA Data'!$D:$D,'Country Selector'!$A$2,'EPA Data'!$J:$J,$C$1,'EPA Data'!$C:$C,AG$2,'EPA Data'!$G:$G,"&gt;="&amp;$A18,'EPA Data'!$G:$G,"&lt;"&amp;$B18)+VLOOKUP($D$1,'Multipliers and Adjustments'!$A$70:$I$86,TRUNC(COLUMN(AG$2)/5)+2,FALSE)*SUMIFS('EPA Data'!$I:$I,'EPA Data'!$D:$D,'Country Selector'!$A$2,'EPA Data'!$J:$J,$D$1,'EPA Data'!$C:$C,AG$2,'EPA Data'!$G:$G,"&gt;="&amp;$A18,'EPA Data'!$G:$G,"&lt;"&amp;$B18))*unit_conv</f>
        <v>0</v>
      </c>
      <c r="AH18">
        <f t="shared" si="35"/>
        <v>0</v>
      </c>
      <c r="AI18">
        <f t="shared" si="35"/>
        <v>0</v>
      </c>
      <c r="AJ18">
        <f t="shared" si="35"/>
        <v>0</v>
      </c>
      <c r="AK18">
        <f t="shared" si="35"/>
        <v>0</v>
      </c>
      <c r="AL18" s="31">
        <f>(VLOOKUP($B$1,'Multipliers and Adjustments'!$A$70:$I$86,TRUNC(COLUMN(AL$2)/5)+2,FALSE)*SUMIFS('EPA Data'!$I:$I,'EPA Data'!$D:$D,'Country Selector'!$A$2,'EPA Data'!$J:$J,$B$1,'EPA Data'!$C:$C,AL$2,'EPA Data'!$G:$G,"&gt;="&amp;$A18,'EPA Data'!$G:$G,"&lt;"&amp;$B18)+VLOOKUP($C$1,'Multipliers and Adjustments'!$A$70:$I$86,TRUNC(COLUMN(AL$2)/5)+2,FALSE)*SUMIFS('EPA Data'!$I:$I,'EPA Data'!$D:$D,'Country Selector'!$A$2,'EPA Data'!$J:$J,$C$1,'EPA Data'!$C:$C,AL$2,'EPA Data'!$G:$G,"&gt;="&amp;$A18,'EPA Data'!$G:$G,"&lt;"&amp;$B18)+VLOOKUP($D$1,'Multipliers and Adjustments'!$A$70:$I$86,TRUNC(COLUMN(AL$2)/5)+2,FALSE)*SUMIFS('EPA Data'!$I:$I,'EPA Data'!$D:$D,'Country Selector'!$A$2,'EPA Data'!$J:$J,$D$1,'EPA Data'!$C:$C,AL$2,'EPA Data'!$G:$G,"&gt;="&amp;$A18,'EPA Data'!$G:$G,"&lt;"&amp;$B18))*unit_conv</f>
        <v>0</v>
      </c>
    </row>
    <row r="19" spans="1:38" x14ac:dyDescent="0.45">
      <c r="A19" s="12">
        <f t="shared" si="36"/>
        <v>-350</v>
      </c>
      <c r="B19" s="11">
        <f t="shared" si="28"/>
        <v>-300</v>
      </c>
      <c r="C19" s="31">
        <f>(VLOOKUP($B$1,'Multipliers and Adjustments'!$A$70:$I$86,TRUNC(COLUMN(C$2)/5)+2,FALSE)*SUMIFS('EPA Data'!$I:$I,'EPA Data'!$D:$D,'Country Selector'!$A$2,'EPA Data'!$J:$J,$B$1,'EPA Data'!$C:$C,C$2,'EPA Data'!$G:$G,"&gt;="&amp;$A19,'EPA Data'!$G:$G,"&lt;"&amp;$B19)+VLOOKUP($C$1,'Multipliers and Adjustments'!$A$70:$I$86,TRUNC(COLUMN(C$2)/5)+2,FALSE)*SUMIFS('EPA Data'!$I:$I,'EPA Data'!$D:$D,'Country Selector'!$A$2,'EPA Data'!$J:$J,$C$1,'EPA Data'!$C:$C,C$2,'EPA Data'!$G:$G,"&gt;="&amp;$A19,'EPA Data'!$G:$G,"&lt;"&amp;$B19)+VLOOKUP($D$1,'Multipliers and Adjustments'!$A$70:$I$86,TRUNC(COLUMN(C$2)/5)+2,FALSE)*SUMIFS('EPA Data'!$I:$I,'EPA Data'!$D:$D,'Country Selector'!$A$2,'EPA Data'!$J:$J,$D$1,'EPA Data'!$C:$C,C$2,'EPA Data'!$G:$G,"&gt;="&amp;$A19,'EPA Data'!$G:$G,"&lt;"&amp;$B19))*unit_conv</f>
        <v>0</v>
      </c>
      <c r="D19">
        <f t="shared" si="37"/>
        <v>0</v>
      </c>
      <c r="E19">
        <f t="shared" si="37"/>
        <v>0</v>
      </c>
      <c r="F19">
        <f t="shared" si="37"/>
        <v>0</v>
      </c>
      <c r="G19">
        <f t="shared" si="37"/>
        <v>0</v>
      </c>
      <c r="H19" s="31">
        <f>(VLOOKUP($B$1,'Multipliers and Adjustments'!$A$70:$I$86,TRUNC(COLUMN(H$2)/5)+2,FALSE)*SUMIFS('EPA Data'!$I:$I,'EPA Data'!$D:$D,'Country Selector'!$A$2,'EPA Data'!$J:$J,$B$1,'EPA Data'!$C:$C,H$2,'EPA Data'!$G:$G,"&gt;="&amp;$A19,'EPA Data'!$G:$G,"&lt;"&amp;$B19)+VLOOKUP($C$1,'Multipliers and Adjustments'!$A$70:$I$86,TRUNC(COLUMN(H$2)/5)+2,FALSE)*SUMIFS('EPA Data'!$I:$I,'EPA Data'!$D:$D,'Country Selector'!$A$2,'EPA Data'!$J:$J,$C$1,'EPA Data'!$C:$C,H$2,'EPA Data'!$G:$G,"&gt;="&amp;$A19,'EPA Data'!$G:$G,"&lt;"&amp;$B19)+VLOOKUP($D$1,'Multipliers and Adjustments'!$A$70:$I$86,TRUNC(COLUMN(H$2)/5)+2,FALSE)*SUMIFS('EPA Data'!$I:$I,'EPA Data'!$D:$D,'Country Selector'!$A$2,'EPA Data'!$J:$J,$D$1,'EPA Data'!$C:$C,H$2,'EPA Data'!$G:$G,"&gt;="&amp;$A19,'EPA Data'!$G:$G,"&lt;"&amp;$B19))*unit_conv</f>
        <v>0</v>
      </c>
      <c r="I19">
        <f t="shared" si="30"/>
        <v>0</v>
      </c>
      <c r="J19">
        <f t="shared" si="30"/>
        <v>0</v>
      </c>
      <c r="K19">
        <f t="shared" si="30"/>
        <v>0</v>
      </c>
      <c r="L19">
        <f t="shared" si="30"/>
        <v>0</v>
      </c>
      <c r="M19" s="31">
        <f>(VLOOKUP($B$1,'Multipliers and Adjustments'!$A$70:$I$86,TRUNC(COLUMN(M$2)/5)+2,FALSE)*SUMIFS('EPA Data'!$I:$I,'EPA Data'!$D:$D,'Country Selector'!$A$2,'EPA Data'!$J:$J,$B$1,'EPA Data'!$C:$C,M$2,'EPA Data'!$G:$G,"&gt;="&amp;$A19,'EPA Data'!$G:$G,"&lt;"&amp;$B19)+VLOOKUP($C$1,'Multipliers and Adjustments'!$A$70:$I$86,TRUNC(COLUMN(M$2)/5)+2,FALSE)*SUMIFS('EPA Data'!$I:$I,'EPA Data'!$D:$D,'Country Selector'!$A$2,'EPA Data'!$J:$J,$C$1,'EPA Data'!$C:$C,M$2,'EPA Data'!$G:$G,"&gt;="&amp;$A19,'EPA Data'!$G:$G,"&lt;"&amp;$B19)+VLOOKUP($D$1,'Multipliers and Adjustments'!$A$70:$I$86,TRUNC(COLUMN(M$2)/5)+2,FALSE)*SUMIFS('EPA Data'!$I:$I,'EPA Data'!$D:$D,'Country Selector'!$A$2,'EPA Data'!$J:$J,$D$1,'EPA Data'!$C:$C,M$2,'EPA Data'!$G:$G,"&gt;="&amp;$A19,'EPA Data'!$G:$G,"&lt;"&amp;$B19))*unit_conv</f>
        <v>0</v>
      </c>
      <c r="N19">
        <f t="shared" si="31"/>
        <v>0</v>
      </c>
      <c r="O19">
        <f t="shared" si="31"/>
        <v>0</v>
      </c>
      <c r="P19">
        <f t="shared" si="31"/>
        <v>0</v>
      </c>
      <c r="Q19">
        <f t="shared" si="31"/>
        <v>0</v>
      </c>
      <c r="R19" s="31">
        <f>(VLOOKUP($B$1,'Multipliers and Adjustments'!$A$70:$I$86,TRUNC(COLUMN(R$2)/5)+2,FALSE)*SUMIFS('EPA Data'!$I:$I,'EPA Data'!$D:$D,'Country Selector'!$A$2,'EPA Data'!$J:$J,$B$1,'EPA Data'!$C:$C,R$2,'EPA Data'!$G:$G,"&gt;="&amp;$A19,'EPA Data'!$G:$G,"&lt;"&amp;$B19)+VLOOKUP($C$1,'Multipliers and Adjustments'!$A$70:$I$86,TRUNC(COLUMN(R$2)/5)+2,FALSE)*SUMIFS('EPA Data'!$I:$I,'EPA Data'!$D:$D,'Country Selector'!$A$2,'EPA Data'!$J:$J,$C$1,'EPA Data'!$C:$C,R$2,'EPA Data'!$G:$G,"&gt;="&amp;$A19,'EPA Data'!$G:$G,"&lt;"&amp;$B19)+VLOOKUP($D$1,'Multipliers and Adjustments'!$A$70:$I$86,TRUNC(COLUMN(R$2)/5)+2,FALSE)*SUMIFS('EPA Data'!$I:$I,'EPA Data'!$D:$D,'Country Selector'!$A$2,'EPA Data'!$J:$J,$D$1,'EPA Data'!$C:$C,R$2,'EPA Data'!$G:$G,"&gt;="&amp;$A19,'EPA Data'!$G:$G,"&lt;"&amp;$B19))*unit_conv</f>
        <v>0</v>
      </c>
      <c r="S19">
        <f t="shared" si="32"/>
        <v>0</v>
      </c>
      <c r="T19">
        <f t="shared" si="32"/>
        <v>0</v>
      </c>
      <c r="U19">
        <f t="shared" si="32"/>
        <v>0</v>
      </c>
      <c r="V19">
        <f t="shared" si="32"/>
        <v>0</v>
      </c>
      <c r="W19" s="31">
        <f>(VLOOKUP($B$1,'Multipliers and Adjustments'!$A$70:$I$86,TRUNC(COLUMN(W$2)/5)+2,FALSE)*SUMIFS('EPA Data'!$I:$I,'EPA Data'!$D:$D,'Country Selector'!$A$2,'EPA Data'!$J:$J,$B$1,'EPA Data'!$C:$C,W$2,'EPA Data'!$G:$G,"&gt;="&amp;$A19,'EPA Data'!$G:$G,"&lt;"&amp;$B19)+VLOOKUP($C$1,'Multipliers and Adjustments'!$A$70:$I$86,TRUNC(COLUMN(W$2)/5)+2,FALSE)*SUMIFS('EPA Data'!$I:$I,'EPA Data'!$D:$D,'Country Selector'!$A$2,'EPA Data'!$J:$J,$C$1,'EPA Data'!$C:$C,W$2,'EPA Data'!$G:$G,"&gt;="&amp;$A19,'EPA Data'!$G:$G,"&lt;"&amp;$B19)+VLOOKUP($D$1,'Multipliers and Adjustments'!$A$70:$I$86,TRUNC(COLUMN(W$2)/5)+2,FALSE)*SUMIFS('EPA Data'!$I:$I,'EPA Data'!$D:$D,'Country Selector'!$A$2,'EPA Data'!$J:$J,$D$1,'EPA Data'!$C:$C,W$2,'EPA Data'!$G:$G,"&gt;="&amp;$A19,'EPA Data'!$G:$G,"&lt;"&amp;$B19))*unit_conv</f>
        <v>0</v>
      </c>
      <c r="X19">
        <f t="shared" si="33"/>
        <v>0</v>
      </c>
      <c r="Y19">
        <f t="shared" si="33"/>
        <v>0</v>
      </c>
      <c r="Z19">
        <f t="shared" si="33"/>
        <v>0</v>
      </c>
      <c r="AA19">
        <f t="shared" si="33"/>
        <v>0</v>
      </c>
      <c r="AB19" s="31">
        <f>(VLOOKUP($B$1,'Multipliers and Adjustments'!$A$70:$I$86,TRUNC(COLUMN(AB$2)/5)+2,FALSE)*SUMIFS('EPA Data'!$I:$I,'EPA Data'!$D:$D,'Country Selector'!$A$2,'EPA Data'!$J:$J,$B$1,'EPA Data'!$C:$C,AB$2,'EPA Data'!$G:$G,"&gt;="&amp;$A19,'EPA Data'!$G:$G,"&lt;"&amp;$B19)+VLOOKUP($C$1,'Multipliers and Adjustments'!$A$70:$I$86,TRUNC(COLUMN(AB$2)/5)+2,FALSE)*SUMIFS('EPA Data'!$I:$I,'EPA Data'!$D:$D,'Country Selector'!$A$2,'EPA Data'!$J:$J,$C$1,'EPA Data'!$C:$C,AB$2,'EPA Data'!$G:$G,"&gt;="&amp;$A19,'EPA Data'!$G:$G,"&lt;"&amp;$B19)+VLOOKUP($D$1,'Multipliers and Adjustments'!$A$70:$I$86,TRUNC(COLUMN(AB$2)/5)+2,FALSE)*SUMIFS('EPA Data'!$I:$I,'EPA Data'!$D:$D,'Country Selector'!$A$2,'EPA Data'!$J:$J,$D$1,'EPA Data'!$C:$C,AB$2,'EPA Data'!$G:$G,"&gt;="&amp;$A19,'EPA Data'!$G:$G,"&lt;"&amp;$B19))*unit_conv</f>
        <v>0</v>
      </c>
      <c r="AC19">
        <f t="shared" si="34"/>
        <v>0</v>
      </c>
      <c r="AD19">
        <f t="shared" si="34"/>
        <v>0</v>
      </c>
      <c r="AE19">
        <f t="shared" si="34"/>
        <v>0</v>
      </c>
      <c r="AF19">
        <f t="shared" si="34"/>
        <v>0</v>
      </c>
      <c r="AG19" s="31">
        <f>(VLOOKUP($B$1,'Multipliers and Adjustments'!$A$70:$I$86,TRUNC(COLUMN(AG$2)/5)+2,FALSE)*SUMIFS('EPA Data'!$I:$I,'EPA Data'!$D:$D,'Country Selector'!$A$2,'EPA Data'!$J:$J,$B$1,'EPA Data'!$C:$C,AG$2,'EPA Data'!$G:$G,"&gt;="&amp;$A19,'EPA Data'!$G:$G,"&lt;"&amp;$B19)+VLOOKUP($C$1,'Multipliers and Adjustments'!$A$70:$I$86,TRUNC(COLUMN(AG$2)/5)+2,FALSE)*SUMIFS('EPA Data'!$I:$I,'EPA Data'!$D:$D,'Country Selector'!$A$2,'EPA Data'!$J:$J,$C$1,'EPA Data'!$C:$C,AG$2,'EPA Data'!$G:$G,"&gt;="&amp;$A19,'EPA Data'!$G:$G,"&lt;"&amp;$B19)+VLOOKUP($D$1,'Multipliers and Adjustments'!$A$70:$I$86,TRUNC(COLUMN(AG$2)/5)+2,FALSE)*SUMIFS('EPA Data'!$I:$I,'EPA Data'!$D:$D,'Country Selector'!$A$2,'EPA Data'!$J:$J,$D$1,'EPA Data'!$C:$C,AG$2,'EPA Data'!$G:$G,"&gt;="&amp;$A19,'EPA Data'!$G:$G,"&lt;"&amp;$B19))*unit_conv</f>
        <v>0</v>
      </c>
      <c r="AH19">
        <f t="shared" si="35"/>
        <v>0</v>
      </c>
      <c r="AI19">
        <f t="shared" si="35"/>
        <v>0</v>
      </c>
      <c r="AJ19">
        <f t="shared" si="35"/>
        <v>0</v>
      </c>
      <c r="AK19">
        <f t="shared" si="35"/>
        <v>0</v>
      </c>
      <c r="AL19" s="31">
        <f>(VLOOKUP($B$1,'Multipliers and Adjustments'!$A$70:$I$86,TRUNC(COLUMN(AL$2)/5)+2,FALSE)*SUMIFS('EPA Data'!$I:$I,'EPA Data'!$D:$D,'Country Selector'!$A$2,'EPA Data'!$J:$J,$B$1,'EPA Data'!$C:$C,AL$2,'EPA Data'!$G:$G,"&gt;="&amp;$A19,'EPA Data'!$G:$G,"&lt;"&amp;$B19)+VLOOKUP($C$1,'Multipliers and Adjustments'!$A$70:$I$86,TRUNC(COLUMN(AL$2)/5)+2,FALSE)*SUMIFS('EPA Data'!$I:$I,'EPA Data'!$D:$D,'Country Selector'!$A$2,'EPA Data'!$J:$J,$C$1,'EPA Data'!$C:$C,AL$2,'EPA Data'!$G:$G,"&gt;="&amp;$A19,'EPA Data'!$G:$G,"&lt;"&amp;$B19)+VLOOKUP($D$1,'Multipliers and Adjustments'!$A$70:$I$86,TRUNC(COLUMN(AL$2)/5)+2,FALSE)*SUMIFS('EPA Data'!$I:$I,'EPA Data'!$D:$D,'Country Selector'!$A$2,'EPA Data'!$J:$J,$D$1,'EPA Data'!$C:$C,AL$2,'EPA Data'!$G:$G,"&gt;="&amp;$A19,'EPA Data'!$G:$G,"&lt;"&amp;$B19))*unit_conv</f>
        <v>0</v>
      </c>
    </row>
    <row r="20" spans="1:38" x14ac:dyDescent="0.45">
      <c r="A20" s="12">
        <f t="shared" si="36"/>
        <v>-300</v>
      </c>
      <c r="B20" s="11">
        <f t="shared" si="28"/>
        <v>-250</v>
      </c>
      <c r="C20" s="31">
        <f>(VLOOKUP($B$1,'Multipliers and Adjustments'!$A$70:$I$86,TRUNC(COLUMN(C$2)/5)+2,FALSE)*SUMIFS('EPA Data'!$I:$I,'EPA Data'!$D:$D,'Country Selector'!$A$2,'EPA Data'!$J:$J,$B$1,'EPA Data'!$C:$C,C$2,'EPA Data'!$G:$G,"&gt;="&amp;$A20,'EPA Data'!$G:$G,"&lt;"&amp;$B20)+VLOOKUP($C$1,'Multipliers and Adjustments'!$A$70:$I$86,TRUNC(COLUMN(C$2)/5)+2,FALSE)*SUMIFS('EPA Data'!$I:$I,'EPA Data'!$D:$D,'Country Selector'!$A$2,'EPA Data'!$J:$J,$C$1,'EPA Data'!$C:$C,C$2,'EPA Data'!$G:$G,"&gt;="&amp;$A20,'EPA Data'!$G:$G,"&lt;"&amp;$B20)+VLOOKUP($D$1,'Multipliers and Adjustments'!$A$70:$I$86,TRUNC(COLUMN(C$2)/5)+2,FALSE)*SUMIFS('EPA Data'!$I:$I,'EPA Data'!$D:$D,'Country Selector'!$A$2,'EPA Data'!$J:$J,$D$1,'EPA Data'!$C:$C,C$2,'EPA Data'!$G:$G,"&gt;="&amp;$A20,'EPA Data'!$G:$G,"&lt;"&amp;$B20))*unit_conv</f>
        <v>0</v>
      </c>
      <c r="D20">
        <f t="shared" si="37"/>
        <v>0</v>
      </c>
      <c r="E20">
        <f t="shared" si="37"/>
        <v>0</v>
      </c>
      <c r="F20">
        <f t="shared" si="37"/>
        <v>0</v>
      </c>
      <c r="G20">
        <f t="shared" si="37"/>
        <v>0</v>
      </c>
      <c r="H20" s="31">
        <f>(VLOOKUP($B$1,'Multipliers and Adjustments'!$A$70:$I$86,TRUNC(COLUMN(H$2)/5)+2,FALSE)*SUMIFS('EPA Data'!$I:$I,'EPA Data'!$D:$D,'Country Selector'!$A$2,'EPA Data'!$J:$J,$B$1,'EPA Data'!$C:$C,H$2,'EPA Data'!$G:$G,"&gt;="&amp;$A20,'EPA Data'!$G:$G,"&lt;"&amp;$B20)+VLOOKUP($C$1,'Multipliers and Adjustments'!$A$70:$I$86,TRUNC(COLUMN(H$2)/5)+2,FALSE)*SUMIFS('EPA Data'!$I:$I,'EPA Data'!$D:$D,'Country Selector'!$A$2,'EPA Data'!$J:$J,$C$1,'EPA Data'!$C:$C,H$2,'EPA Data'!$G:$G,"&gt;="&amp;$A20,'EPA Data'!$G:$G,"&lt;"&amp;$B20)+VLOOKUP($D$1,'Multipliers and Adjustments'!$A$70:$I$86,TRUNC(COLUMN(H$2)/5)+2,FALSE)*SUMIFS('EPA Data'!$I:$I,'EPA Data'!$D:$D,'Country Selector'!$A$2,'EPA Data'!$J:$J,$D$1,'EPA Data'!$C:$C,H$2,'EPA Data'!$G:$G,"&gt;="&amp;$A20,'EPA Data'!$G:$G,"&lt;"&amp;$B20))*unit_conv</f>
        <v>0</v>
      </c>
      <c r="I20">
        <f t="shared" ref="I20:L35" si="38">H20+($M20-$H20)/5</f>
        <v>0</v>
      </c>
      <c r="J20">
        <f t="shared" si="38"/>
        <v>0</v>
      </c>
      <c r="K20">
        <f t="shared" si="38"/>
        <v>0</v>
      </c>
      <c r="L20">
        <f t="shared" si="38"/>
        <v>0</v>
      </c>
      <c r="M20" s="31">
        <f>(VLOOKUP($B$1,'Multipliers and Adjustments'!$A$70:$I$86,TRUNC(COLUMN(M$2)/5)+2,FALSE)*SUMIFS('EPA Data'!$I:$I,'EPA Data'!$D:$D,'Country Selector'!$A$2,'EPA Data'!$J:$J,$B$1,'EPA Data'!$C:$C,M$2,'EPA Data'!$G:$G,"&gt;="&amp;$A20,'EPA Data'!$G:$G,"&lt;"&amp;$B20)+VLOOKUP($C$1,'Multipliers and Adjustments'!$A$70:$I$86,TRUNC(COLUMN(M$2)/5)+2,FALSE)*SUMIFS('EPA Data'!$I:$I,'EPA Data'!$D:$D,'Country Selector'!$A$2,'EPA Data'!$J:$J,$C$1,'EPA Data'!$C:$C,M$2,'EPA Data'!$G:$G,"&gt;="&amp;$A20,'EPA Data'!$G:$G,"&lt;"&amp;$B20)+VLOOKUP($D$1,'Multipliers and Adjustments'!$A$70:$I$86,TRUNC(COLUMN(M$2)/5)+2,FALSE)*SUMIFS('EPA Data'!$I:$I,'EPA Data'!$D:$D,'Country Selector'!$A$2,'EPA Data'!$J:$J,$D$1,'EPA Data'!$C:$C,M$2,'EPA Data'!$G:$G,"&gt;="&amp;$A20,'EPA Data'!$G:$G,"&lt;"&amp;$B20))*unit_conv</f>
        <v>0</v>
      </c>
      <c r="N20">
        <f t="shared" ref="N20:Q35" si="39">M20+($R20-$M20)/5</f>
        <v>0</v>
      </c>
      <c r="O20">
        <f t="shared" si="39"/>
        <v>0</v>
      </c>
      <c r="P20">
        <f t="shared" si="39"/>
        <v>0</v>
      </c>
      <c r="Q20">
        <f t="shared" si="39"/>
        <v>0</v>
      </c>
      <c r="R20" s="31">
        <f>(VLOOKUP($B$1,'Multipliers and Adjustments'!$A$70:$I$86,TRUNC(COLUMN(R$2)/5)+2,FALSE)*SUMIFS('EPA Data'!$I:$I,'EPA Data'!$D:$D,'Country Selector'!$A$2,'EPA Data'!$J:$J,$B$1,'EPA Data'!$C:$C,R$2,'EPA Data'!$G:$G,"&gt;="&amp;$A20,'EPA Data'!$G:$G,"&lt;"&amp;$B20)+VLOOKUP($C$1,'Multipliers and Adjustments'!$A$70:$I$86,TRUNC(COLUMN(R$2)/5)+2,FALSE)*SUMIFS('EPA Data'!$I:$I,'EPA Data'!$D:$D,'Country Selector'!$A$2,'EPA Data'!$J:$J,$C$1,'EPA Data'!$C:$C,R$2,'EPA Data'!$G:$G,"&gt;="&amp;$A20,'EPA Data'!$G:$G,"&lt;"&amp;$B20)+VLOOKUP($D$1,'Multipliers and Adjustments'!$A$70:$I$86,TRUNC(COLUMN(R$2)/5)+2,FALSE)*SUMIFS('EPA Data'!$I:$I,'EPA Data'!$D:$D,'Country Selector'!$A$2,'EPA Data'!$J:$J,$D$1,'EPA Data'!$C:$C,R$2,'EPA Data'!$G:$G,"&gt;="&amp;$A20,'EPA Data'!$G:$G,"&lt;"&amp;$B20))*unit_conv</f>
        <v>0</v>
      </c>
      <c r="S20">
        <f t="shared" ref="S20:V35" si="40">R20+($W20-$R20)/5</f>
        <v>0</v>
      </c>
      <c r="T20">
        <f t="shared" si="40"/>
        <v>0</v>
      </c>
      <c r="U20">
        <f t="shared" si="40"/>
        <v>0</v>
      </c>
      <c r="V20">
        <f t="shared" si="40"/>
        <v>0</v>
      </c>
      <c r="W20" s="31">
        <f>(VLOOKUP($B$1,'Multipliers and Adjustments'!$A$70:$I$86,TRUNC(COLUMN(W$2)/5)+2,FALSE)*SUMIFS('EPA Data'!$I:$I,'EPA Data'!$D:$D,'Country Selector'!$A$2,'EPA Data'!$J:$J,$B$1,'EPA Data'!$C:$C,W$2,'EPA Data'!$G:$G,"&gt;="&amp;$A20,'EPA Data'!$G:$G,"&lt;"&amp;$B20)+VLOOKUP($C$1,'Multipliers and Adjustments'!$A$70:$I$86,TRUNC(COLUMN(W$2)/5)+2,FALSE)*SUMIFS('EPA Data'!$I:$I,'EPA Data'!$D:$D,'Country Selector'!$A$2,'EPA Data'!$J:$J,$C$1,'EPA Data'!$C:$C,W$2,'EPA Data'!$G:$G,"&gt;="&amp;$A20,'EPA Data'!$G:$G,"&lt;"&amp;$B20)+VLOOKUP($D$1,'Multipliers and Adjustments'!$A$70:$I$86,TRUNC(COLUMN(W$2)/5)+2,FALSE)*SUMIFS('EPA Data'!$I:$I,'EPA Data'!$D:$D,'Country Selector'!$A$2,'EPA Data'!$J:$J,$D$1,'EPA Data'!$C:$C,W$2,'EPA Data'!$G:$G,"&gt;="&amp;$A20,'EPA Data'!$G:$G,"&lt;"&amp;$B20))*unit_conv</f>
        <v>0</v>
      </c>
      <c r="X20">
        <f t="shared" ref="X20:AA35" si="41">W20+($AB20-$W20)/5</f>
        <v>0</v>
      </c>
      <c r="Y20">
        <f t="shared" si="41"/>
        <v>0</v>
      </c>
      <c r="Z20">
        <f t="shared" si="41"/>
        <v>0</v>
      </c>
      <c r="AA20">
        <f t="shared" si="41"/>
        <v>0</v>
      </c>
      <c r="AB20" s="31">
        <f>(VLOOKUP($B$1,'Multipliers and Adjustments'!$A$70:$I$86,TRUNC(COLUMN(AB$2)/5)+2,FALSE)*SUMIFS('EPA Data'!$I:$I,'EPA Data'!$D:$D,'Country Selector'!$A$2,'EPA Data'!$J:$J,$B$1,'EPA Data'!$C:$C,AB$2,'EPA Data'!$G:$G,"&gt;="&amp;$A20,'EPA Data'!$G:$G,"&lt;"&amp;$B20)+VLOOKUP($C$1,'Multipliers and Adjustments'!$A$70:$I$86,TRUNC(COLUMN(AB$2)/5)+2,FALSE)*SUMIFS('EPA Data'!$I:$I,'EPA Data'!$D:$D,'Country Selector'!$A$2,'EPA Data'!$J:$J,$C$1,'EPA Data'!$C:$C,AB$2,'EPA Data'!$G:$G,"&gt;="&amp;$A20,'EPA Data'!$G:$G,"&lt;"&amp;$B20)+VLOOKUP($D$1,'Multipliers and Adjustments'!$A$70:$I$86,TRUNC(COLUMN(AB$2)/5)+2,FALSE)*SUMIFS('EPA Data'!$I:$I,'EPA Data'!$D:$D,'Country Selector'!$A$2,'EPA Data'!$J:$J,$D$1,'EPA Data'!$C:$C,AB$2,'EPA Data'!$G:$G,"&gt;="&amp;$A20,'EPA Data'!$G:$G,"&lt;"&amp;$B20))*unit_conv</f>
        <v>0</v>
      </c>
      <c r="AC20">
        <f t="shared" ref="AC20:AF35" si="42">AB20+($AG20-$AB20)/5</f>
        <v>0</v>
      </c>
      <c r="AD20">
        <f t="shared" si="42"/>
        <v>0</v>
      </c>
      <c r="AE20">
        <f t="shared" si="42"/>
        <v>0</v>
      </c>
      <c r="AF20">
        <f t="shared" si="42"/>
        <v>0</v>
      </c>
      <c r="AG20" s="31">
        <f>(VLOOKUP($B$1,'Multipliers and Adjustments'!$A$70:$I$86,TRUNC(COLUMN(AG$2)/5)+2,FALSE)*SUMIFS('EPA Data'!$I:$I,'EPA Data'!$D:$D,'Country Selector'!$A$2,'EPA Data'!$J:$J,$B$1,'EPA Data'!$C:$C,AG$2,'EPA Data'!$G:$G,"&gt;="&amp;$A20,'EPA Data'!$G:$G,"&lt;"&amp;$B20)+VLOOKUP($C$1,'Multipliers and Adjustments'!$A$70:$I$86,TRUNC(COLUMN(AG$2)/5)+2,FALSE)*SUMIFS('EPA Data'!$I:$I,'EPA Data'!$D:$D,'Country Selector'!$A$2,'EPA Data'!$J:$J,$C$1,'EPA Data'!$C:$C,AG$2,'EPA Data'!$G:$G,"&gt;="&amp;$A20,'EPA Data'!$G:$G,"&lt;"&amp;$B20)+VLOOKUP($D$1,'Multipliers and Adjustments'!$A$70:$I$86,TRUNC(COLUMN(AG$2)/5)+2,FALSE)*SUMIFS('EPA Data'!$I:$I,'EPA Data'!$D:$D,'Country Selector'!$A$2,'EPA Data'!$J:$J,$D$1,'EPA Data'!$C:$C,AG$2,'EPA Data'!$G:$G,"&gt;="&amp;$A20,'EPA Data'!$G:$G,"&lt;"&amp;$B20))*unit_conv</f>
        <v>0</v>
      </c>
      <c r="AH20">
        <f t="shared" ref="AH20:AK35" si="43">AG20+($AL20-$AG20)/5</f>
        <v>0</v>
      </c>
      <c r="AI20">
        <f t="shared" si="43"/>
        <v>0</v>
      </c>
      <c r="AJ20">
        <f t="shared" si="43"/>
        <v>0</v>
      </c>
      <c r="AK20">
        <f t="shared" si="43"/>
        <v>0</v>
      </c>
      <c r="AL20" s="31">
        <f>(VLOOKUP($B$1,'Multipliers and Adjustments'!$A$70:$I$86,TRUNC(COLUMN(AL$2)/5)+2,FALSE)*SUMIFS('EPA Data'!$I:$I,'EPA Data'!$D:$D,'Country Selector'!$A$2,'EPA Data'!$J:$J,$B$1,'EPA Data'!$C:$C,AL$2,'EPA Data'!$G:$G,"&gt;="&amp;$A20,'EPA Data'!$G:$G,"&lt;"&amp;$B20)+VLOOKUP($C$1,'Multipliers and Adjustments'!$A$70:$I$86,TRUNC(COLUMN(AL$2)/5)+2,FALSE)*SUMIFS('EPA Data'!$I:$I,'EPA Data'!$D:$D,'Country Selector'!$A$2,'EPA Data'!$J:$J,$C$1,'EPA Data'!$C:$C,AL$2,'EPA Data'!$G:$G,"&gt;="&amp;$A20,'EPA Data'!$G:$G,"&lt;"&amp;$B20)+VLOOKUP($D$1,'Multipliers and Adjustments'!$A$70:$I$86,TRUNC(COLUMN(AL$2)/5)+2,FALSE)*SUMIFS('EPA Data'!$I:$I,'EPA Data'!$D:$D,'Country Selector'!$A$2,'EPA Data'!$J:$J,$D$1,'EPA Data'!$C:$C,AL$2,'EPA Data'!$G:$G,"&gt;="&amp;$A20,'EPA Data'!$G:$G,"&lt;"&amp;$B20))*unit_conv</f>
        <v>0</v>
      </c>
    </row>
    <row r="21" spans="1:38" x14ac:dyDescent="0.45">
      <c r="A21" s="12">
        <f t="shared" si="36"/>
        <v>-250</v>
      </c>
      <c r="B21" s="11">
        <f t="shared" si="28"/>
        <v>-200</v>
      </c>
      <c r="C21" s="31">
        <f>(VLOOKUP($B$1,'Multipliers and Adjustments'!$A$70:$I$86,TRUNC(COLUMN(C$2)/5)+2,FALSE)*SUMIFS('EPA Data'!$I:$I,'EPA Data'!$D:$D,'Country Selector'!$A$2,'EPA Data'!$J:$J,$B$1,'EPA Data'!$C:$C,C$2,'EPA Data'!$G:$G,"&gt;="&amp;$A21,'EPA Data'!$G:$G,"&lt;"&amp;$B21)+VLOOKUP($C$1,'Multipliers and Adjustments'!$A$70:$I$86,TRUNC(COLUMN(C$2)/5)+2,FALSE)*SUMIFS('EPA Data'!$I:$I,'EPA Data'!$D:$D,'Country Selector'!$A$2,'EPA Data'!$J:$J,$C$1,'EPA Data'!$C:$C,C$2,'EPA Data'!$G:$G,"&gt;="&amp;$A21,'EPA Data'!$G:$G,"&lt;"&amp;$B21)+VLOOKUP($D$1,'Multipliers and Adjustments'!$A$70:$I$86,TRUNC(COLUMN(C$2)/5)+2,FALSE)*SUMIFS('EPA Data'!$I:$I,'EPA Data'!$D:$D,'Country Selector'!$A$2,'EPA Data'!$J:$J,$D$1,'EPA Data'!$C:$C,C$2,'EPA Data'!$G:$G,"&gt;="&amp;$A21,'EPA Data'!$G:$G,"&lt;"&amp;$B21))*unit_conv</f>
        <v>0</v>
      </c>
      <c r="D21">
        <f t="shared" si="37"/>
        <v>0</v>
      </c>
      <c r="E21">
        <f t="shared" si="37"/>
        <v>0</v>
      </c>
      <c r="F21">
        <f t="shared" si="37"/>
        <v>0</v>
      </c>
      <c r="G21">
        <f t="shared" si="37"/>
        <v>0</v>
      </c>
      <c r="H21" s="31">
        <f>(VLOOKUP($B$1,'Multipliers and Adjustments'!$A$70:$I$86,TRUNC(COLUMN(H$2)/5)+2,FALSE)*SUMIFS('EPA Data'!$I:$I,'EPA Data'!$D:$D,'Country Selector'!$A$2,'EPA Data'!$J:$J,$B$1,'EPA Data'!$C:$C,H$2,'EPA Data'!$G:$G,"&gt;="&amp;$A21,'EPA Data'!$G:$G,"&lt;"&amp;$B21)+VLOOKUP($C$1,'Multipliers and Adjustments'!$A$70:$I$86,TRUNC(COLUMN(H$2)/5)+2,FALSE)*SUMIFS('EPA Data'!$I:$I,'EPA Data'!$D:$D,'Country Selector'!$A$2,'EPA Data'!$J:$J,$C$1,'EPA Data'!$C:$C,H$2,'EPA Data'!$G:$G,"&gt;="&amp;$A21,'EPA Data'!$G:$G,"&lt;"&amp;$B21)+VLOOKUP($D$1,'Multipliers and Adjustments'!$A$70:$I$86,TRUNC(COLUMN(H$2)/5)+2,FALSE)*SUMIFS('EPA Data'!$I:$I,'EPA Data'!$D:$D,'Country Selector'!$A$2,'EPA Data'!$J:$J,$D$1,'EPA Data'!$C:$C,H$2,'EPA Data'!$G:$G,"&gt;="&amp;$A21,'EPA Data'!$G:$G,"&lt;"&amp;$B21))*unit_conv</f>
        <v>0</v>
      </c>
      <c r="I21">
        <f t="shared" si="38"/>
        <v>0</v>
      </c>
      <c r="J21">
        <f t="shared" si="38"/>
        <v>0</v>
      </c>
      <c r="K21">
        <f t="shared" si="38"/>
        <v>0</v>
      </c>
      <c r="L21">
        <f t="shared" si="38"/>
        <v>0</v>
      </c>
      <c r="M21" s="31">
        <f>(VLOOKUP($B$1,'Multipliers and Adjustments'!$A$70:$I$86,TRUNC(COLUMN(M$2)/5)+2,FALSE)*SUMIFS('EPA Data'!$I:$I,'EPA Data'!$D:$D,'Country Selector'!$A$2,'EPA Data'!$J:$J,$B$1,'EPA Data'!$C:$C,M$2,'EPA Data'!$G:$G,"&gt;="&amp;$A21,'EPA Data'!$G:$G,"&lt;"&amp;$B21)+VLOOKUP($C$1,'Multipliers and Adjustments'!$A$70:$I$86,TRUNC(COLUMN(M$2)/5)+2,FALSE)*SUMIFS('EPA Data'!$I:$I,'EPA Data'!$D:$D,'Country Selector'!$A$2,'EPA Data'!$J:$J,$C$1,'EPA Data'!$C:$C,M$2,'EPA Data'!$G:$G,"&gt;="&amp;$A21,'EPA Data'!$G:$G,"&lt;"&amp;$B21)+VLOOKUP($D$1,'Multipliers and Adjustments'!$A$70:$I$86,TRUNC(COLUMN(M$2)/5)+2,FALSE)*SUMIFS('EPA Data'!$I:$I,'EPA Data'!$D:$D,'Country Selector'!$A$2,'EPA Data'!$J:$J,$D$1,'EPA Data'!$C:$C,M$2,'EPA Data'!$G:$G,"&gt;="&amp;$A21,'EPA Data'!$G:$G,"&lt;"&amp;$B21))*unit_conv</f>
        <v>0</v>
      </c>
      <c r="N21">
        <f t="shared" si="39"/>
        <v>0</v>
      </c>
      <c r="O21">
        <f t="shared" si="39"/>
        <v>0</v>
      </c>
      <c r="P21">
        <f t="shared" si="39"/>
        <v>0</v>
      </c>
      <c r="Q21">
        <f t="shared" si="39"/>
        <v>0</v>
      </c>
      <c r="R21" s="31">
        <f>(VLOOKUP($B$1,'Multipliers and Adjustments'!$A$70:$I$86,TRUNC(COLUMN(R$2)/5)+2,FALSE)*SUMIFS('EPA Data'!$I:$I,'EPA Data'!$D:$D,'Country Selector'!$A$2,'EPA Data'!$J:$J,$B$1,'EPA Data'!$C:$C,R$2,'EPA Data'!$G:$G,"&gt;="&amp;$A21,'EPA Data'!$G:$G,"&lt;"&amp;$B21)+VLOOKUP($C$1,'Multipliers and Adjustments'!$A$70:$I$86,TRUNC(COLUMN(R$2)/5)+2,FALSE)*SUMIFS('EPA Data'!$I:$I,'EPA Data'!$D:$D,'Country Selector'!$A$2,'EPA Data'!$J:$J,$C$1,'EPA Data'!$C:$C,R$2,'EPA Data'!$G:$G,"&gt;="&amp;$A21,'EPA Data'!$G:$G,"&lt;"&amp;$B21)+VLOOKUP($D$1,'Multipliers and Adjustments'!$A$70:$I$86,TRUNC(COLUMN(R$2)/5)+2,FALSE)*SUMIFS('EPA Data'!$I:$I,'EPA Data'!$D:$D,'Country Selector'!$A$2,'EPA Data'!$J:$J,$D$1,'EPA Data'!$C:$C,R$2,'EPA Data'!$G:$G,"&gt;="&amp;$A21,'EPA Data'!$G:$G,"&lt;"&amp;$B21))*unit_conv</f>
        <v>0</v>
      </c>
      <c r="S21">
        <f t="shared" si="40"/>
        <v>0</v>
      </c>
      <c r="T21">
        <f t="shared" si="40"/>
        <v>0</v>
      </c>
      <c r="U21">
        <f t="shared" si="40"/>
        <v>0</v>
      </c>
      <c r="V21">
        <f t="shared" si="40"/>
        <v>0</v>
      </c>
      <c r="W21" s="31">
        <f>(VLOOKUP($B$1,'Multipliers and Adjustments'!$A$70:$I$86,TRUNC(COLUMN(W$2)/5)+2,FALSE)*SUMIFS('EPA Data'!$I:$I,'EPA Data'!$D:$D,'Country Selector'!$A$2,'EPA Data'!$J:$J,$B$1,'EPA Data'!$C:$C,W$2,'EPA Data'!$G:$G,"&gt;="&amp;$A21,'EPA Data'!$G:$G,"&lt;"&amp;$B21)+VLOOKUP($C$1,'Multipliers and Adjustments'!$A$70:$I$86,TRUNC(COLUMN(W$2)/5)+2,FALSE)*SUMIFS('EPA Data'!$I:$I,'EPA Data'!$D:$D,'Country Selector'!$A$2,'EPA Data'!$J:$J,$C$1,'EPA Data'!$C:$C,W$2,'EPA Data'!$G:$G,"&gt;="&amp;$A21,'EPA Data'!$G:$G,"&lt;"&amp;$B21)+VLOOKUP($D$1,'Multipliers and Adjustments'!$A$70:$I$86,TRUNC(COLUMN(W$2)/5)+2,FALSE)*SUMIFS('EPA Data'!$I:$I,'EPA Data'!$D:$D,'Country Selector'!$A$2,'EPA Data'!$J:$J,$D$1,'EPA Data'!$C:$C,W$2,'EPA Data'!$G:$G,"&gt;="&amp;$A21,'EPA Data'!$G:$G,"&lt;"&amp;$B21))*unit_conv</f>
        <v>0</v>
      </c>
      <c r="X21">
        <f t="shared" si="41"/>
        <v>0</v>
      </c>
      <c r="Y21">
        <f t="shared" si="41"/>
        <v>0</v>
      </c>
      <c r="Z21">
        <f t="shared" si="41"/>
        <v>0</v>
      </c>
      <c r="AA21">
        <f t="shared" si="41"/>
        <v>0</v>
      </c>
      <c r="AB21" s="31">
        <f>(VLOOKUP($B$1,'Multipliers and Adjustments'!$A$70:$I$86,TRUNC(COLUMN(AB$2)/5)+2,FALSE)*SUMIFS('EPA Data'!$I:$I,'EPA Data'!$D:$D,'Country Selector'!$A$2,'EPA Data'!$J:$J,$B$1,'EPA Data'!$C:$C,AB$2,'EPA Data'!$G:$G,"&gt;="&amp;$A21,'EPA Data'!$G:$G,"&lt;"&amp;$B21)+VLOOKUP($C$1,'Multipliers and Adjustments'!$A$70:$I$86,TRUNC(COLUMN(AB$2)/5)+2,FALSE)*SUMIFS('EPA Data'!$I:$I,'EPA Data'!$D:$D,'Country Selector'!$A$2,'EPA Data'!$J:$J,$C$1,'EPA Data'!$C:$C,AB$2,'EPA Data'!$G:$G,"&gt;="&amp;$A21,'EPA Data'!$G:$G,"&lt;"&amp;$B21)+VLOOKUP($D$1,'Multipliers and Adjustments'!$A$70:$I$86,TRUNC(COLUMN(AB$2)/5)+2,FALSE)*SUMIFS('EPA Data'!$I:$I,'EPA Data'!$D:$D,'Country Selector'!$A$2,'EPA Data'!$J:$J,$D$1,'EPA Data'!$C:$C,AB$2,'EPA Data'!$G:$G,"&gt;="&amp;$A21,'EPA Data'!$G:$G,"&lt;"&amp;$B21))*unit_conv</f>
        <v>0</v>
      </c>
      <c r="AC21">
        <f t="shared" si="42"/>
        <v>0</v>
      </c>
      <c r="AD21">
        <f t="shared" si="42"/>
        <v>0</v>
      </c>
      <c r="AE21">
        <f t="shared" si="42"/>
        <v>0</v>
      </c>
      <c r="AF21">
        <f t="shared" si="42"/>
        <v>0</v>
      </c>
      <c r="AG21" s="31">
        <f>(VLOOKUP($B$1,'Multipliers and Adjustments'!$A$70:$I$86,TRUNC(COLUMN(AG$2)/5)+2,FALSE)*SUMIFS('EPA Data'!$I:$I,'EPA Data'!$D:$D,'Country Selector'!$A$2,'EPA Data'!$J:$J,$B$1,'EPA Data'!$C:$C,AG$2,'EPA Data'!$G:$G,"&gt;="&amp;$A21,'EPA Data'!$G:$G,"&lt;"&amp;$B21)+VLOOKUP($C$1,'Multipliers and Adjustments'!$A$70:$I$86,TRUNC(COLUMN(AG$2)/5)+2,FALSE)*SUMIFS('EPA Data'!$I:$I,'EPA Data'!$D:$D,'Country Selector'!$A$2,'EPA Data'!$J:$J,$C$1,'EPA Data'!$C:$C,AG$2,'EPA Data'!$G:$G,"&gt;="&amp;$A21,'EPA Data'!$G:$G,"&lt;"&amp;$B21)+VLOOKUP($D$1,'Multipliers and Adjustments'!$A$70:$I$86,TRUNC(COLUMN(AG$2)/5)+2,FALSE)*SUMIFS('EPA Data'!$I:$I,'EPA Data'!$D:$D,'Country Selector'!$A$2,'EPA Data'!$J:$J,$D$1,'EPA Data'!$C:$C,AG$2,'EPA Data'!$G:$G,"&gt;="&amp;$A21,'EPA Data'!$G:$G,"&lt;"&amp;$B21))*unit_conv</f>
        <v>0</v>
      </c>
      <c r="AH21">
        <f t="shared" si="43"/>
        <v>0</v>
      </c>
      <c r="AI21">
        <f t="shared" si="43"/>
        <v>0</v>
      </c>
      <c r="AJ21">
        <f t="shared" si="43"/>
        <v>0</v>
      </c>
      <c r="AK21">
        <f t="shared" si="43"/>
        <v>0</v>
      </c>
      <c r="AL21" s="31">
        <f>(VLOOKUP($B$1,'Multipliers and Adjustments'!$A$70:$I$86,TRUNC(COLUMN(AL$2)/5)+2,FALSE)*SUMIFS('EPA Data'!$I:$I,'EPA Data'!$D:$D,'Country Selector'!$A$2,'EPA Data'!$J:$J,$B$1,'EPA Data'!$C:$C,AL$2,'EPA Data'!$G:$G,"&gt;="&amp;$A21,'EPA Data'!$G:$G,"&lt;"&amp;$B21)+VLOOKUP($C$1,'Multipliers and Adjustments'!$A$70:$I$86,TRUNC(COLUMN(AL$2)/5)+2,FALSE)*SUMIFS('EPA Data'!$I:$I,'EPA Data'!$D:$D,'Country Selector'!$A$2,'EPA Data'!$J:$J,$C$1,'EPA Data'!$C:$C,AL$2,'EPA Data'!$G:$G,"&gt;="&amp;$A21,'EPA Data'!$G:$G,"&lt;"&amp;$B21)+VLOOKUP($D$1,'Multipliers and Adjustments'!$A$70:$I$86,TRUNC(COLUMN(AL$2)/5)+2,FALSE)*SUMIFS('EPA Data'!$I:$I,'EPA Data'!$D:$D,'Country Selector'!$A$2,'EPA Data'!$J:$J,$D$1,'EPA Data'!$C:$C,AL$2,'EPA Data'!$G:$G,"&gt;="&amp;$A21,'EPA Data'!$G:$G,"&lt;"&amp;$B21))*unit_conv</f>
        <v>0</v>
      </c>
    </row>
    <row r="22" spans="1:38" x14ac:dyDescent="0.45">
      <c r="A22" s="12">
        <f t="shared" si="36"/>
        <v>-200</v>
      </c>
      <c r="B22" s="11">
        <f t="shared" si="28"/>
        <v>-150</v>
      </c>
      <c r="C22" s="31">
        <f>(VLOOKUP($B$1,'Multipliers and Adjustments'!$A$70:$I$86,TRUNC(COLUMN(C$2)/5)+2,FALSE)*SUMIFS('EPA Data'!$I:$I,'EPA Data'!$D:$D,'Country Selector'!$A$2,'EPA Data'!$J:$J,$B$1,'EPA Data'!$C:$C,C$2,'EPA Data'!$G:$G,"&gt;="&amp;$A22,'EPA Data'!$G:$G,"&lt;"&amp;$B22)+VLOOKUP($C$1,'Multipliers and Adjustments'!$A$70:$I$86,TRUNC(COLUMN(C$2)/5)+2,FALSE)*SUMIFS('EPA Data'!$I:$I,'EPA Data'!$D:$D,'Country Selector'!$A$2,'EPA Data'!$J:$J,$C$1,'EPA Data'!$C:$C,C$2,'EPA Data'!$G:$G,"&gt;="&amp;$A22,'EPA Data'!$G:$G,"&lt;"&amp;$B22)+VLOOKUP($D$1,'Multipliers and Adjustments'!$A$70:$I$86,TRUNC(COLUMN(C$2)/5)+2,FALSE)*SUMIFS('EPA Data'!$I:$I,'EPA Data'!$D:$D,'Country Selector'!$A$2,'EPA Data'!$J:$J,$D$1,'EPA Data'!$C:$C,C$2,'EPA Data'!$G:$G,"&gt;="&amp;$A22,'EPA Data'!$G:$G,"&lt;"&amp;$B22))*unit_conv</f>
        <v>0</v>
      </c>
      <c r="D22">
        <f t="shared" si="37"/>
        <v>0</v>
      </c>
      <c r="E22">
        <f t="shared" si="37"/>
        <v>0</v>
      </c>
      <c r="F22">
        <f t="shared" si="37"/>
        <v>0</v>
      </c>
      <c r="G22">
        <f t="shared" si="37"/>
        <v>0</v>
      </c>
      <c r="H22" s="31">
        <f>(VLOOKUP($B$1,'Multipliers and Adjustments'!$A$70:$I$86,TRUNC(COLUMN(H$2)/5)+2,FALSE)*SUMIFS('EPA Data'!$I:$I,'EPA Data'!$D:$D,'Country Selector'!$A$2,'EPA Data'!$J:$J,$B$1,'EPA Data'!$C:$C,H$2,'EPA Data'!$G:$G,"&gt;="&amp;$A22,'EPA Data'!$G:$G,"&lt;"&amp;$B22)+VLOOKUP($C$1,'Multipliers and Adjustments'!$A$70:$I$86,TRUNC(COLUMN(H$2)/5)+2,FALSE)*SUMIFS('EPA Data'!$I:$I,'EPA Data'!$D:$D,'Country Selector'!$A$2,'EPA Data'!$J:$J,$C$1,'EPA Data'!$C:$C,H$2,'EPA Data'!$G:$G,"&gt;="&amp;$A22,'EPA Data'!$G:$G,"&lt;"&amp;$B22)+VLOOKUP($D$1,'Multipliers and Adjustments'!$A$70:$I$86,TRUNC(COLUMN(H$2)/5)+2,FALSE)*SUMIFS('EPA Data'!$I:$I,'EPA Data'!$D:$D,'Country Selector'!$A$2,'EPA Data'!$J:$J,$D$1,'EPA Data'!$C:$C,H$2,'EPA Data'!$G:$G,"&gt;="&amp;$A22,'EPA Data'!$G:$G,"&lt;"&amp;$B22))*unit_conv</f>
        <v>0</v>
      </c>
      <c r="I22">
        <f t="shared" si="38"/>
        <v>0</v>
      </c>
      <c r="J22">
        <f t="shared" si="38"/>
        <v>0</v>
      </c>
      <c r="K22">
        <f t="shared" si="38"/>
        <v>0</v>
      </c>
      <c r="L22">
        <f t="shared" si="38"/>
        <v>0</v>
      </c>
      <c r="M22" s="31">
        <f>(VLOOKUP($B$1,'Multipliers and Adjustments'!$A$70:$I$86,TRUNC(COLUMN(M$2)/5)+2,FALSE)*SUMIFS('EPA Data'!$I:$I,'EPA Data'!$D:$D,'Country Selector'!$A$2,'EPA Data'!$J:$J,$B$1,'EPA Data'!$C:$C,M$2,'EPA Data'!$G:$G,"&gt;="&amp;$A22,'EPA Data'!$G:$G,"&lt;"&amp;$B22)+VLOOKUP($C$1,'Multipliers and Adjustments'!$A$70:$I$86,TRUNC(COLUMN(M$2)/5)+2,FALSE)*SUMIFS('EPA Data'!$I:$I,'EPA Data'!$D:$D,'Country Selector'!$A$2,'EPA Data'!$J:$J,$C$1,'EPA Data'!$C:$C,M$2,'EPA Data'!$G:$G,"&gt;="&amp;$A22,'EPA Data'!$G:$G,"&lt;"&amp;$B22)+VLOOKUP($D$1,'Multipliers and Adjustments'!$A$70:$I$86,TRUNC(COLUMN(M$2)/5)+2,FALSE)*SUMIFS('EPA Data'!$I:$I,'EPA Data'!$D:$D,'Country Selector'!$A$2,'EPA Data'!$J:$J,$D$1,'EPA Data'!$C:$C,M$2,'EPA Data'!$G:$G,"&gt;="&amp;$A22,'EPA Data'!$G:$G,"&lt;"&amp;$B22))*unit_conv</f>
        <v>0</v>
      </c>
      <c r="N22">
        <f t="shared" si="39"/>
        <v>0</v>
      </c>
      <c r="O22">
        <f t="shared" si="39"/>
        <v>0</v>
      </c>
      <c r="P22">
        <f t="shared" si="39"/>
        <v>0</v>
      </c>
      <c r="Q22">
        <f t="shared" si="39"/>
        <v>0</v>
      </c>
      <c r="R22" s="31">
        <f>(VLOOKUP($B$1,'Multipliers and Adjustments'!$A$70:$I$86,TRUNC(COLUMN(R$2)/5)+2,FALSE)*SUMIFS('EPA Data'!$I:$I,'EPA Data'!$D:$D,'Country Selector'!$A$2,'EPA Data'!$J:$J,$B$1,'EPA Data'!$C:$C,R$2,'EPA Data'!$G:$G,"&gt;="&amp;$A22,'EPA Data'!$G:$G,"&lt;"&amp;$B22)+VLOOKUP($C$1,'Multipliers and Adjustments'!$A$70:$I$86,TRUNC(COLUMN(R$2)/5)+2,FALSE)*SUMIFS('EPA Data'!$I:$I,'EPA Data'!$D:$D,'Country Selector'!$A$2,'EPA Data'!$J:$J,$C$1,'EPA Data'!$C:$C,R$2,'EPA Data'!$G:$G,"&gt;="&amp;$A22,'EPA Data'!$G:$G,"&lt;"&amp;$B22)+VLOOKUP($D$1,'Multipliers and Adjustments'!$A$70:$I$86,TRUNC(COLUMN(R$2)/5)+2,FALSE)*SUMIFS('EPA Data'!$I:$I,'EPA Data'!$D:$D,'Country Selector'!$A$2,'EPA Data'!$J:$J,$D$1,'EPA Data'!$C:$C,R$2,'EPA Data'!$G:$G,"&gt;="&amp;$A22,'EPA Data'!$G:$G,"&lt;"&amp;$B22))*unit_conv</f>
        <v>0</v>
      </c>
      <c r="S22">
        <f t="shared" si="40"/>
        <v>0</v>
      </c>
      <c r="T22">
        <f t="shared" si="40"/>
        <v>0</v>
      </c>
      <c r="U22">
        <f t="shared" si="40"/>
        <v>0</v>
      </c>
      <c r="V22">
        <f t="shared" si="40"/>
        <v>0</v>
      </c>
      <c r="W22" s="31">
        <f>(VLOOKUP($B$1,'Multipliers and Adjustments'!$A$70:$I$86,TRUNC(COLUMN(W$2)/5)+2,FALSE)*SUMIFS('EPA Data'!$I:$I,'EPA Data'!$D:$D,'Country Selector'!$A$2,'EPA Data'!$J:$J,$B$1,'EPA Data'!$C:$C,W$2,'EPA Data'!$G:$G,"&gt;="&amp;$A22,'EPA Data'!$G:$G,"&lt;"&amp;$B22)+VLOOKUP($C$1,'Multipliers and Adjustments'!$A$70:$I$86,TRUNC(COLUMN(W$2)/5)+2,FALSE)*SUMIFS('EPA Data'!$I:$I,'EPA Data'!$D:$D,'Country Selector'!$A$2,'EPA Data'!$J:$J,$C$1,'EPA Data'!$C:$C,W$2,'EPA Data'!$G:$G,"&gt;="&amp;$A22,'EPA Data'!$G:$G,"&lt;"&amp;$B22)+VLOOKUP($D$1,'Multipliers and Adjustments'!$A$70:$I$86,TRUNC(COLUMN(W$2)/5)+2,FALSE)*SUMIFS('EPA Data'!$I:$I,'EPA Data'!$D:$D,'Country Selector'!$A$2,'EPA Data'!$J:$J,$D$1,'EPA Data'!$C:$C,W$2,'EPA Data'!$G:$G,"&gt;="&amp;$A22,'EPA Data'!$G:$G,"&lt;"&amp;$B22))*unit_conv</f>
        <v>0</v>
      </c>
      <c r="X22">
        <f t="shared" si="41"/>
        <v>0</v>
      </c>
      <c r="Y22">
        <f t="shared" si="41"/>
        <v>0</v>
      </c>
      <c r="Z22">
        <f t="shared" si="41"/>
        <v>0</v>
      </c>
      <c r="AA22">
        <f t="shared" si="41"/>
        <v>0</v>
      </c>
      <c r="AB22" s="31">
        <f>(VLOOKUP($B$1,'Multipliers and Adjustments'!$A$70:$I$86,TRUNC(COLUMN(AB$2)/5)+2,FALSE)*SUMIFS('EPA Data'!$I:$I,'EPA Data'!$D:$D,'Country Selector'!$A$2,'EPA Data'!$J:$J,$B$1,'EPA Data'!$C:$C,AB$2,'EPA Data'!$G:$G,"&gt;="&amp;$A22,'EPA Data'!$G:$G,"&lt;"&amp;$B22)+VLOOKUP($C$1,'Multipliers and Adjustments'!$A$70:$I$86,TRUNC(COLUMN(AB$2)/5)+2,FALSE)*SUMIFS('EPA Data'!$I:$I,'EPA Data'!$D:$D,'Country Selector'!$A$2,'EPA Data'!$J:$J,$C$1,'EPA Data'!$C:$C,AB$2,'EPA Data'!$G:$G,"&gt;="&amp;$A22,'EPA Data'!$G:$G,"&lt;"&amp;$B22)+VLOOKUP($D$1,'Multipliers and Adjustments'!$A$70:$I$86,TRUNC(COLUMN(AB$2)/5)+2,FALSE)*SUMIFS('EPA Data'!$I:$I,'EPA Data'!$D:$D,'Country Selector'!$A$2,'EPA Data'!$J:$J,$D$1,'EPA Data'!$C:$C,AB$2,'EPA Data'!$G:$G,"&gt;="&amp;$A22,'EPA Data'!$G:$G,"&lt;"&amp;$B22))*unit_conv</f>
        <v>0</v>
      </c>
      <c r="AC22">
        <f t="shared" si="42"/>
        <v>0</v>
      </c>
      <c r="AD22">
        <f t="shared" si="42"/>
        <v>0</v>
      </c>
      <c r="AE22">
        <f t="shared" si="42"/>
        <v>0</v>
      </c>
      <c r="AF22">
        <f t="shared" si="42"/>
        <v>0</v>
      </c>
      <c r="AG22" s="31">
        <f>(VLOOKUP($B$1,'Multipliers and Adjustments'!$A$70:$I$86,TRUNC(COLUMN(AG$2)/5)+2,FALSE)*SUMIFS('EPA Data'!$I:$I,'EPA Data'!$D:$D,'Country Selector'!$A$2,'EPA Data'!$J:$J,$B$1,'EPA Data'!$C:$C,AG$2,'EPA Data'!$G:$G,"&gt;="&amp;$A22,'EPA Data'!$G:$G,"&lt;"&amp;$B22)+VLOOKUP($C$1,'Multipliers and Adjustments'!$A$70:$I$86,TRUNC(COLUMN(AG$2)/5)+2,FALSE)*SUMIFS('EPA Data'!$I:$I,'EPA Data'!$D:$D,'Country Selector'!$A$2,'EPA Data'!$J:$J,$C$1,'EPA Data'!$C:$C,AG$2,'EPA Data'!$G:$G,"&gt;="&amp;$A22,'EPA Data'!$G:$G,"&lt;"&amp;$B22)+VLOOKUP($D$1,'Multipliers and Adjustments'!$A$70:$I$86,TRUNC(COLUMN(AG$2)/5)+2,FALSE)*SUMIFS('EPA Data'!$I:$I,'EPA Data'!$D:$D,'Country Selector'!$A$2,'EPA Data'!$J:$J,$D$1,'EPA Data'!$C:$C,AG$2,'EPA Data'!$G:$G,"&gt;="&amp;$A22,'EPA Data'!$G:$G,"&lt;"&amp;$B22))*unit_conv</f>
        <v>0</v>
      </c>
      <c r="AH22">
        <f t="shared" si="43"/>
        <v>0</v>
      </c>
      <c r="AI22">
        <f t="shared" si="43"/>
        <v>0</v>
      </c>
      <c r="AJ22">
        <f t="shared" si="43"/>
        <v>0</v>
      </c>
      <c r="AK22">
        <f t="shared" si="43"/>
        <v>0</v>
      </c>
      <c r="AL22" s="31">
        <f>(VLOOKUP($B$1,'Multipliers and Adjustments'!$A$70:$I$86,TRUNC(COLUMN(AL$2)/5)+2,FALSE)*SUMIFS('EPA Data'!$I:$I,'EPA Data'!$D:$D,'Country Selector'!$A$2,'EPA Data'!$J:$J,$B$1,'EPA Data'!$C:$C,AL$2,'EPA Data'!$G:$G,"&gt;="&amp;$A22,'EPA Data'!$G:$G,"&lt;"&amp;$B22)+VLOOKUP($C$1,'Multipliers and Adjustments'!$A$70:$I$86,TRUNC(COLUMN(AL$2)/5)+2,FALSE)*SUMIFS('EPA Data'!$I:$I,'EPA Data'!$D:$D,'Country Selector'!$A$2,'EPA Data'!$J:$J,$C$1,'EPA Data'!$C:$C,AL$2,'EPA Data'!$G:$G,"&gt;="&amp;$A22,'EPA Data'!$G:$G,"&lt;"&amp;$B22)+VLOOKUP($D$1,'Multipliers and Adjustments'!$A$70:$I$86,TRUNC(COLUMN(AL$2)/5)+2,FALSE)*SUMIFS('EPA Data'!$I:$I,'EPA Data'!$D:$D,'Country Selector'!$A$2,'EPA Data'!$J:$J,$D$1,'EPA Data'!$C:$C,AL$2,'EPA Data'!$G:$G,"&gt;="&amp;$A22,'EPA Data'!$G:$G,"&lt;"&amp;$B22))*unit_conv</f>
        <v>0</v>
      </c>
    </row>
    <row r="23" spans="1:38" x14ac:dyDescent="0.45">
      <c r="A23" s="12">
        <f t="shared" si="36"/>
        <v>-150</v>
      </c>
      <c r="B23" s="11">
        <f t="shared" si="28"/>
        <v>-100</v>
      </c>
      <c r="C23" s="31">
        <f>(VLOOKUP($B$1,'Multipliers and Adjustments'!$A$70:$I$86,TRUNC(COLUMN(C$2)/5)+2,FALSE)*SUMIFS('EPA Data'!$I:$I,'EPA Data'!$D:$D,'Country Selector'!$A$2,'EPA Data'!$J:$J,$B$1,'EPA Data'!$C:$C,C$2,'EPA Data'!$G:$G,"&gt;="&amp;$A23,'EPA Data'!$G:$G,"&lt;"&amp;$B23)+VLOOKUP($C$1,'Multipliers and Adjustments'!$A$70:$I$86,TRUNC(COLUMN(C$2)/5)+2,FALSE)*SUMIFS('EPA Data'!$I:$I,'EPA Data'!$D:$D,'Country Selector'!$A$2,'EPA Data'!$J:$J,$C$1,'EPA Data'!$C:$C,C$2,'EPA Data'!$G:$G,"&gt;="&amp;$A23,'EPA Data'!$G:$G,"&lt;"&amp;$B23)+VLOOKUP($D$1,'Multipliers and Adjustments'!$A$70:$I$86,TRUNC(COLUMN(C$2)/5)+2,FALSE)*SUMIFS('EPA Data'!$I:$I,'EPA Data'!$D:$D,'Country Selector'!$A$2,'EPA Data'!$J:$J,$D$1,'EPA Data'!$C:$C,C$2,'EPA Data'!$G:$G,"&gt;="&amp;$A23,'EPA Data'!$G:$G,"&lt;"&amp;$B23))*unit_conv</f>
        <v>0</v>
      </c>
      <c r="D23">
        <f t="shared" si="37"/>
        <v>0</v>
      </c>
      <c r="E23">
        <f t="shared" si="37"/>
        <v>0</v>
      </c>
      <c r="F23">
        <f t="shared" si="37"/>
        <v>0</v>
      </c>
      <c r="G23">
        <f t="shared" si="37"/>
        <v>0</v>
      </c>
      <c r="H23" s="31">
        <f>(VLOOKUP($B$1,'Multipliers and Adjustments'!$A$70:$I$86,TRUNC(COLUMN(H$2)/5)+2,FALSE)*SUMIFS('EPA Data'!$I:$I,'EPA Data'!$D:$D,'Country Selector'!$A$2,'EPA Data'!$J:$J,$B$1,'EPA Data'!$C:$C,H$2,'EPA Data'!$G:$G,"&gt;="&amp;$A23,'EPA Data'!$G:$G,"&lt;"&amp;$B23)+VLOOKUP($C$1,'Multipliers and Adjustments'!$A$70:$I$86,TRUNC(COLUMN(H$2)/5)+2,FALSE)*SUMIFS('EPA Data'!$I:$I,'EPA Data'!$D:$D,'Country Selector'!$A$2,'EPA Data'!$J:$J,$C$1,'EPA Data'!$C:$C,H$2,'EPA Data'!$G:$G,"&gt;="&amp;$A23,'EPA Data'!$G:$G,"&lt;"&amp;$B23)+VLOOKUP($D$1,'Multipliers and Adjustments'!$A$70:$I$86,TRUNC(COLUMN(H$2)/5)+2,FALSE)*SUMIFS('EPA Data'!$I:$I,'EPA Data'!$D:$D,'Country Selector'!$A$2,'EPA Data'!$J:$J,$D$1,'EPA Data'!$C:$C,H$2,'EPA Data'!$G:$G,"&gt;="&amp;$A23,'EPA Data'!$G:$G,"&lt;"&amp;$B23))*unit_conv</f>
        <v>0</v>
      </c>
      <c r="I23">
        <f t="shared" si="38"/>
        <v>0</v>
      </c>
      <c r="J23">
        <f t="shared" si="38"/>
        <v>0</v>
      </c>
      <c r="K23">
        <f t="shared" si="38"/>
        <v>0</v>
      </c>
      <c r="L23">
        <f t="shared" si="38"/>
        <v>0</v>
      </c>
      <c r="M23" s="31">
        <f>(VLOOKUP($B$1,'Multipliers and Adjustments'!$A$70:$I$86,TRUNC(COLUMN(M$2)/5)+2,FALSE)*SUMIFS('EPA Data'!$I:$I,'EPA Data'!$D:$D,'Country Selector'!$A$2,'EPA Data'!$J:$J,$B$1,'EPA Data'!$C:$C,M$2,'EPA Data'!$G:$G,"&gt;="&amp;$A23,'EPA Data'!$G:$G,"&lt;"&amp;$B23)+VLOOKUP($C$1,'Multipliers and Adjustments'!$A$70:$I$86,TRUNC(COLUMN(M$2)/5)+2,FALSE)*SUMIFS('EPA Data'!$I:$I,'EPA Data'!$D:$D,'Country Selector'!$A$2,'EPA Data'!$J:$J,$C$1,'EPA Data'!$C:$C,M$2,'EPA Data'!$G:$G,"&gt;="&amp;$A23,'EPA Data'!$G:$G,"&lt;"&amp;$B23)+VLOOKUP($D$1,'Multipliers and Adjustments'!$A$70:$I$86,TRUNC(COLUMN(M$2)/5)+2,FALSE)*SUMIFS('EPA Data'!$I:$I,'EPA Data'!$D:$D,'Country Selector'!$A$2,'EPA Data'!$J:$J,$D$1,'EPA Data'!$C:$C,M$2,'EPA Data'!$G:$G,"&gt;="&amp;$A23,'EPA Data'!$G:$G,"&lt;"&amp;$B23))*unit_conv</f>
        <v>0</v>
      </c>
      <c r="N23">
        <f t="shared" si="39"/>
        <v>0</v>
      </c>
      <c r="O23">
        <f t="shared" si="39"/>
        <v>0</v>
      </c>
      <c r="P23">
        <f t="shared" si="39"/>
        <v>0</v>
      </c>
      <c r="Q23">
        <f t="shared" si="39"/>
        <v>0</v>
      </c>
      <c r="R23" s="31">
        <f>(VLOOKUP($B$1,'Multipliers and Adjustments'!$A$70:$I$86,TRUNC(COLUMN(R$2)/5)+2,FALSE)*SUMIFS('EPA Data'!$I:$I,'EPA Data'!$D:$D,'Country Selector'!$A$2,'EPA Data'!$J:$J,$B$1,'EPA Data'!$C:$C,R$2,'EPA Data'!$G:$G,"&gt;="&amp;$A23,'EPA Data'!$G:$G,"&lt;"&amp;$B23)+VLOOKUP($C$1,'Multipliers and Adjustments'!$A$70:$I$86,TRUNC(COLUMN(R$2)/5)+2,FALSE)*SUMIFS('EPA Data'!$I:$I,'EPA Data'!$D:$D,'Country Selector'!$A$2,'EPA Data'!$J:$J,$C$1,'EPA Data'!$C:$C,R$2,'EPA Data'!$G:$G,"&gt;="&amp;$A23,'EPA Data'!$G:$G,"&lt;"&amp;$B23)+VLOOKUP($D$1,'Multipliers and Adjustments'!$A$70:$I$86,TRUNC(COLUMN(R$2)/5)+2,FALSE)*SUMIFS('EPA Data'!$I:$I,'EPA Data'!$D:$D,'Country Selector'!$A$2,'EPA Data'!$J:$J,$D$1,'EPA Data'!$C:$C,R$2,'EPA Data'!$G:$G,"&gt;="&amp;$A23,'EPA Data'!$G:$G,"&lt;"&amp;$B23))*unit_conv</f>
        <v>0</v>
      </c>
      <c r="S23">
        <f t="shared" si="40"/>
        <v>0</v>
      </c>
      <c r="T23">
        <f t="shared" si="40"/>
        <v>0</v>
      </c>
      <c r="U23">
        <f t="shared" si="40"/>
        <v>0</v>
      </c>
      <c r="V23">
        <f t="shared" si="40"/>
        <v>0</v>
      </c>
      <c r="W23" s="31">
        <f>(VLOOKUP($B$1,'Multipliers and Adjustments'!$A$70:$I$86,TRUNC(COLUMN(W$2)/5)+2,FALSE)*SUMIFS('EPA Data'!$I:$I,'EPA Data'!$D:$D,'Country Selector'!$A$2,'EPA Data'!$J:$J,$B$1,'EPA Data'!$C:$C,W$2,'EPA Data'!$G:$G,"&gt;="&amp;$A23,'EPA Data'!$G:$G,"&lt;"&amp;$B23)+VLOOKUP($C$1,'Multipliers and Adjustments'!$A$70:$I$86,TRUNC(COLUMN(W$2)/5)+2,FALSE)*SUMIFS('EPA Data'!$I:$I,'EPA Data'!$D:$D,'Country Selector'!$A$2,'EPA Data'!$J:$J,$C$1,'EPA Data'!$C:$C,W$2,'EPA Data'!$G:$G,"&gt;="&amp;$A23,'EPA Data'!$G:$G,"&lt;"&amp;$B23)+VLOOKUP($D$1,'Multipliers and Adjustments'!$A$70:$I$86,TRUNC(COLUMN(W$2)/5)+2,FALSE)*SUMIFS('EPA Data'!$I:$I,'EPA Data'!$D:$D,'Country Selector'!$A$2,'EPA Data'!$J:$J,$D$1,'EPA Data'!$C:$C,W$2,'EPA Data'!$G:$G,"&gt;="&amp;$A23,'EPA Data'!$G:$G,"&lt;"&amp;$B23))*unit_conv</f>
        <v>0</v>
      </c>
      <c r="X23">
        <f t="shared" si="41"/>
        <v>0</v>
      </c>
      <c r="Y23">
        <f t="shared" si="41"/>
        <v>0</v>
      </c>
      <c r="Z23">
        <f t="shared" si="41"/>
        <v>0</v>
      </c>
      <c r="AA23">
        <f t="shared" si="41"/>
        <v>0</v>
      </c>
      <c r="AB23" s="31">
        <f>(VLOOKUP($B$1,'Multipliers and Adjustments'!$A$70:$I$86,TRUNC(COLUMN(AB$2)/5)+2,FALSE)*SUMIFS('EPA Data'!$I:$I,'EPA Data'!$D:$D,'Country Selector'!$A$2,'EPA Data'!$J:$J,$B$1,'EPA Data'!$C:$C,AB$2,'EPA Data'!$G:$G,"&gt;="&amp;$A23,'EPA Data'!$G:$G,"&lt;"&amp;$B23)+VLOOKUP($C$1,'Multipliers and Adjustments'!$A$70:$I$86,TRUNC(COLUMN(AB$2)/5)+2,FALSE)*SUMIFS('EPA Data'!$I:$I,'EPA Data'!$D:$D,'Country Selector'!$A$2,'EPA Data'!$J:$J,$C$1,'EPA Data'!$C:$C,AB$2,'EPA Data'!$G:$G,"&gt;="&amp;$A23,'EPA Data'!$G:$G,"&lt;"&amp;$B23)+VLOOKUP($D$1,'Multipliers and Adjustments'!$A$70:$I$86,TRUNC(COLUMN(AB$2)/5)+2,FALSE)*SUMIFS('EPA Data'!$I:$I,'EPA Data'!$D:$D,'Country Selector'!$A$2,'EPA Data'!$J:$J,$D$1,'EPA Data'!$C:$C,AB$2,'EPA Data'!$G:$G,"&gt;="&amp;$A23,'EPA Data'!$G:$G,"&lt;"&amp;$B23))*unit_conv</f>
        <v>0</v>
      </c>
      <c r="AC23">
        <f t="shared" si="42"/>
        <v>0</v>
      </c>
      <c r="AD23">
        <f t="shared" si="42"/>
        <v>0</v>
      </c>
      <c r="AE23">
        <f t="shared" si="42"/>
        <v>0</v>
      </c>
      <c r="AF23">
        <f t="shared" si="42"/>
        <v>0</v>
      </c>
      <c r="AG23" s="31">
        <f>(VLOOKUP($B$1,'Multipliers and Adjustments'!$A$70:$I$86,TRUNC(COLUMN(AG$2)/5)+2,FALSE)*SUMIFS('EPA Data'!$I:$I,'EPA Data'!$D:$D,'Country Selector'!$A$2,'EPA Data'!$J:$J,$B$1,'EPA Data'!$C:$C,AG$2,'EPA Data'!$G:$G,"&gt;="&amp;$A23,'EPA Data'!$G:$G,"&lt;"&amp;$B23)+VLOOKUP($C$1,'Multipliers and Adjustments'!$A$70:$I$86,TRUNC(COLUMN(AG$2)/5)+2,FALSE)*SUMIFS('EPA Data'!$I:$I,'EPA Data'!$D:$D,'Country Selector'!$A$2,'EPA Data'!$J:$J,$C$1,'EPA Data'!$C:$C,AG$2,'EPA Data'!$G:$G,"&gt;="&amp;$A23,'EPA Data'!$G:$G,"&lt;"&amp;$B23)+VLOOKUP($D$1,'Multipliers and Adjustments'!$A$70:$I$86,TRUNC(COLUMN(AG$2)/5)+2,FALSE)*SUMIFS('EPA Data'!$I:$I,'EPA Data'!$D:$D,'Country Selector'!$A$2,'EPA Data'!$J:$J,$D$1,'EPA Data'!$C:$C,AG$2,'EPA Data'!$G:$G,"&gt;="&amp;$A23,'EPA Data'!$G:$G,"&lt;"&amp;$B23))*unit_conv</f>
        <v>0</v>
      </c>
      <c r="AH23">
        <f t="shared" si="43"/>
        <v>0</v>
      </c>
      <c r="AI23">
        <f t="shared" si="43"/>
        <v>0</v>
      </c>
      <c r="AJ23">
        <f t="shared" si="43"/>
        <v>0</v>
      </c>
      <c r="AK23">
        <f t="shared" si="43"/>
        <v>0</v>
      </c>
      <c r="AL23" s="31">
        <f>(VLOOKUP($B$1,'Multipliers and Adjustments'!$A$70:$I$86,TRUNC(COLUMN(AL$2)/5)+2,FALSE)*SUMIFS('EPA Data'!$I:$I,'EPA Data'!$D:$D,'Country Selector'!$A$2,'EPA Data'!$J:$J,$B$1,'EPA Data'!$C:$C,AL$2,'EPA Data'!$G:$G,"&gt;="&amp;$A23,'EPA Data'!$G:$G,"&lt;"&amp;$B23)+VLOOKUP($C$1,'Multipliers and Adjustments'!$A$70:$I$86,TRUNC(COLUMN(AL$2)/5)+2,FALSE)*SUMIFS('EPA Data'!$I:$I,'EPA Data'!$D:$D,'Country Selector'!$A$2,'EPA Data'!$J:$J,$C$1,'EPA Data'!$C:$C,AL$2,'EPA Data'!$G:$G,"&gt;="&amp;$A23,'EPA Data'!$G:$G,"&lt;"&amp;$B23)+VLOOKUP($D$1,'Multipliers and Adjustments'!$A$70:$I$86,TRUNC(COLUMN(AL$2)/5)+2,FALSE)*SUMIFS('EPA Data'!$I:$I,'EPA Data'!$D:$D,'Country Selector'!$A$2,'EPA Data'!$J:$J,$D$1,'EPA Data'!$C:$C,AL$2,'EPA Data'!$G:$G,"&gt;="&amp;$A23,'EPA Data'!$G:$G,"&lt;"&amp;$B23))*unit_conv</f>
        <v>0</v>
      </c>
    </row>
    <row r="24" spans="1:38" x14ac:dyDescent="0.45">
      <c r="A24" s="15">
        <f t="shared" si="36"/>
        <v>-100</v>
      </c>
      <c r="B24" s="16">
        <f>A24+10</f>
        <v>-90</v>
      </c>
      <c r="C24" s="31">
        <f>(VLOOKUP($B$1,'Multipliers and Adjustments'!$A$70:$I$86,TRUNC(COLUMN(C$2)/5)+2,FALSE)*SUMIFS('EPA Data'!$I:$I,'EPA Data'!$D:$D,'Country Selector'!$A$2,'EPA Data'!$J:$J,$B$1,'EPA Data'!$C:$C,C$2,'EPA Data'!$G:$G,"&gt;="&amp;$A24,'EPA Data'!$G:$G,"&lt;"&amp;$B24)+VLOOKUP($C$1,'Multipliers and Adjustments'!$A$70:$I$86,TRUNC(COLUMN(C$2)/5)+2,FALSE)*SUMIFS('EPA Data'!$I:$I,'EPA Data'!$D:$D,'Country Selector'!$A$2,'EPA Data'!$J:$J,$C$1,'EPA Data'!$C:$C,C$2,'EPA Data'!$G:$G,"&gt;="&amp;$A24,'EPA Data'!$G:$G,"&lt;"&amp;$B24)+VLOOKUP($D$1,'Multipliers and Adjustments'!$A$70:$I$86,TRUNC(COLUMN(C$2)/5)+2,FALSE)*SUMIFS('EPA Data'!$I:$I,'EPA Data'!$D:$D,'Country Selector'!$A$2,'EPA Data'!$J:$J,$D$1,'EPA Data'!$C:$C,C$2,'EPA Data'!$G:$G,"&gt;="&amp;$A24,'EPA Data'!$G:$G,"&lt;"&amp;$B24))*unit_conv</f>
        <v>0</v>
      </c>
      <c r="D24">
        <f t="shared" si="37"/>
        <v>0</v>
      </c>
      <c r="E24">
        <f t="shared" si="37"/>
        <v>0</v>
      </c>
      <c r="F24">
        <f t="shared" si="37"/>
        <v>0</v>
      </c>
      <c r="G24">
        <f t="shared" si="37"/>
        <v>0</v>
      </c>
      <c r="H24" s="31">
        <f>(VLOOKUP($B$1,'Multipliers and Adjustments'!$A$70:$I$86,TRUNC(COLUMN(H$2)/5)+2,FALSE)*SUMIFS('EPA Data'!$I:$I,'EPA Data'!$D:$D,'Country Selector'!$A$2,'EPA Data'!$J:$J,$B$1,'EPA Data'!$C:$C,H$2,'EPA Data'!$G:$G,"&gt;="&amp;$A24,'EPA Data'!$G:$G,"&lt;"&amp;$B24)+VLOOKUP($C$1,'Multipliers and Adjustments'!$A$70:$I$86,TRUNC(COLUMN(H$2)/5)+2,FALSE)*SUMIFS('EPA Data'!$I:$I,'EPA Data'!$D:$D,'Country Selector'!$A$2,'EPA Data'!$J:$J,$C$1,'EPA Data'!$C:$C,H$2,'EPA Data'!$G:$G,"&gt;="&amp;$A24,'EPA Data'!$G:$G,"&lt;"&amp;$B24)+VLOOKUP($D$1,'Multipliers and Adjustments'!$A$70:$I$86,TRUNC(COLUMN(H$2)/5)+2,FALSE)*SUMIFS('EPA Data'!$I:$I,'EPA Data'!$D:$D,'Country Selector'!$A$2,'EPA Data'!$J:$J,$D$1,'EPA Data'!$C:$C,H$2,'EPA Data'!$G:$G,"&gt;="&amp;$A24,'EPA Data'!$G:$G,"&lt;"&amp;$B24))*unit_conv</f>
        <v>0</v>
      </c>
      <c r="I24">
        <f t="shared" si="38"/>
        <v>0</v>
      </c>
      <c r="J24">
        <f t="shared" si="38"/>
        <v>0</v>
      </c>
      <c r="K24">
        <f t="shared" si="38"/>
        <v>0</v>
      </c>
      <c r="L24">
        <f t="shared" si="38"/>
        <v>0</v>
      </c>
      <c r="M24" s="31">
        <f>(VLOOKUP($B$1,'Multipliers and Adjustments'!$A$70:$I$86,TRUNC(COLUMN(M$2)/5)+2,FALSE)*SUMIFS('EPA Data'!$I:$I,'EPA Data'!$D:$D,'Country Selector'!$A$2,'EPA Data'!$J:$J,$B$1,'EPA Data'!$C:$C,M$2,'EPA Data'!$G:$G,"&gt;="&amp;$A24,'EPA Data'!$G:$G,"&lt;"&amp;$B24)+VLOOKUP($C$1,'Multipliers and Adjustments'!$A$70:$I$86,TRUNC(COLUMN(M$2)/5)+2,FALSE)*SUMIFS('EPA Data'!$I:$I,'EPA Data'!$D:$D,'Country Selector'!$A$2,'EPA Data'!$J:$J,$C$1,'EPA Data'!$C:$C,M$2,'EPA Data'!$G:$G,"&gt;="&amp;$A24,'EPA Data'!$G:$G,"&lt;"&amp;$B24)+VLOOKUP($D$1,'Multipliers and Adjustments'!$A$70:$I$86,TRUNC(COLUMN(M$2)/5)+2,FALSE)*SUMIFS('EPA Data'!$I:$I,'EPA Data'!$D:$D,'Country Selector'!$A$2,'EPA Data'!$J:$J,$D$1,'EPA Data'!$C:$C,M$2,'EPA Data'!$G:$G,"&gt;="&amp;$A24,'EPA Data'!$G:$G,"&lt;"&amp;$B24))*unit_conv</f>
        <v>0</v>
      </c>
      <c r="N24">
        <f t="shared" si="39"/>
        <v>0</v>
      </c>
      <c r="O24">
        <f t="shared" si="39"/>
        <v>0</v>
      </c>
      <c r="P24">
        <f t="shared" si="39"/>
        <v>0</v>
      </c>
      <c r="Q24">
        <f t="shared" si="39"/>
        <v>0</v>
      </c>
      <c r="R24" s="31">
        <f>(VLOOKUP($B$1,'Multipliers and Adjustments'!$A$70:$I$86,TRUNC(COLUMN(R$2)/5)+2,FALSE)*SUMIFS('EPA Data'!$I:$I,'EPA Data'!$D:$D,'Country Selector'!$A$2,'EPA Data'!$J:$J,$B$1,'EPA Data'!$C:$C,R$2,'EPA Data'!$G:$G,"&gt;="&amp;$A24,'EPA Data'!$G:$G,"&lt;"&amp;$B24)+VLOOKUP($C$1,'Multipliers and Adjustments'!$A$70:$I$86,TRUNC(COLUMN(R$2)/5)+2,FALSE)*SUMIFS('EPA Data'!$I:$I,'EPA Data'!$D:$D,'Country Selector'!$A$2,'EPA Data'!$J:$J,$C$1,'EPA Data'!$C:$C,R$2,'EPA Data'!$G:$G,"&gt;="&amp;$A24,'EPA Data'!$G:$G,"&lt;"&amp;$B24)+VLOOKUP($D$1,'Multipliers and Adjustments'!$A$70:$I$86,TRUNC(COLUMN(R$2)/5)+2,FALSE)*SUMIFS('EPA Data'!$I:$I,'EPA Data'!$D:$D,'Country Selector'!$A$2,'EPA Data'!$J:$J,$D$1,'EPA Data'!$C:$C,R$2,'EPA Data'!$G:$G,"&gt;="&amp;$A24,'EPA Data'!$G:$G,"&lt;"&amp;$B24))*unit_conv</f>
        <v>0</v>
      </c>
      <c r="S24">
        <f t="shared" si="40"/>
        <v>0</v>
      </c>
      <c r="T24">
        <f t="shared" si="40"/>
        <v>0</v>
      </c>
      <c r="U24">
        <f t="shared" si="40"/>
        <v>0</v>
      </c>
      <c r="V24">
        <f t="shared" si="40"/>
        <v>0</v>
      </c>
      <c r="W24" s="31">
        <f>(VLOOKUP($B$1,'Multipliers and Adjustments'!$A$70:$I$86,TRUNC(COLUMN(W$2)/5)+2,FALSE)*SUMIFS('EPA Data'!$I:$I,'EPA Data'!$D:$D,'Country Selector'!$A$2,'EPA Data'!$J:$J,$B$1,'EPA Data'!$C:$C,W$2,'EPA Data'!$G:$G,"&gt;="&amp;$A24,'EPA Data'!$G:$G,"&lt;"&amp;$B24)+VLOOKUP($C$1,'Multipliers and Adjustments'!$A$70:$I$86,TRUNC(COLUMN(W$2)/5)+2,FALSE)*SUMIFS('EPA Data'!$I:$I,'EPA Data'!$D:$D,'Country Selector'!$A$2,'EPA Data'!$J:$J,$C$1,'EPA Data'!$C:$C,W$2,'EPA Data'!$G:$G,"&gt;="&amp;$A24,'EPA Data'!$G:$G,"&lt;"&amp;$B24)+VLOOKUP($D$1,'Multipliers and Adjustments'!$A$70:$I$86,TRUNC(COLUMN(W$2)/5)+2,FALSE)*SUMIFS('EPA Data'!$I:$I,'EPA Data'!$D:$D,'Country Selector'!$A$2,'EPA Data'!$J:$J,$D$1,'EPA Data'!$C:$C,W$2,'EPA Data'!$G:$G,"&gt;="&amp;$A24,'EPA Data'!$G:$G,"&lt;"&amp;$B24))*unit_conv</f>
        <v>0</v>
      </c>
      <c r="X24">
        <f t="shared" si="41"/>
        <v>0</v>
      </c>
      <c r="Y24">
        <f t="shared" si="41"/>
        <v>0</v>
      </c>
      <c r="Z24">
        <f t="shared" si="41"/>
        <v>0</v>
      </c>
      <c r="AA24">
        <f t="shared" si="41"/>
        <v>0</v>
      </c>
      <c r="AB24" s="31">
        <f>(VLOOKUP($B$1,'Multipliers and Adjustments'!$A$70:$I$86,TRUNC(COLUMN(AB$2)/5)+2,FALSE)*SUMIFS('EPA Data'!$I:$I,'EPA Data'!$D:$D,'Country Selector'!$A$2,'EPA Data'!$J:$J,$B$1,'EPA Data'!$C:$C,AB$2,'EPA Data'!$G:$G,"&gt;="&amp;$A24,'EPA Data'!$G:$G,"&lt;"&amp;$B24)+VLOOKUP($C$1,'Multipliers and Adjustments'!$A$70:$I$86,TRUNC(COLUMN(AB$2)/5)+2,FALSE)*SUMIFS('EPA Data'!$I:$I,'EPA Data'!$D:$D,'Country Selector'!$A$2,'EPA Data'!$J:$J,$C$1,'EPA Data'!$C:$C,AB$2,'EPA Data'!$G:$G,"&gt;="&amp;$A24,'EPA Data'!$G:$G,"&lt;"&amp;$B24)+VLOOKUP($D$1,'Multipliers and Adjustments'!$A$70:$I$86,TRUNC(COLUMN(AB$2)/5)+2,FALSE)*SUMIFS('EPA Data'!$I:$I,'EPA Data'!$D:$D,'Country Selector'!$A$2,'EPA Data'!$J:$J,$D$1,'EPA Data'!$C:$C,AB$2,'EPA Data'!$G:$G,"&gt;="&amp;$A24,'EPA Data'!$G:$G,"&lt;"&amp;$B24))*unit_conv</f>
        <v>0</v>
      </c>
      <c r="AC24">
        <f t="shared" si="42"/>
        <v>0</v>
      </c>
      <c r="AD24">
        <f t="shared" si="42"/>
        <v>0</v>
      </c>
      <c r="AE24">
        <f t="shared" si="42"/>
        <v>0</v>
      </c>
      <c r="AF24">
        <f t="shared" si="42"/>
        <v>0</v>
      </c>
      <c r="AG24" s="31">
        <f>(VLOOKUP($B$1,'Multipliers and Adjustments'!$A$70:$I$86,TRUNC(COLUMN(AG$2)/5)+2,FALSE)*SUMIFS('EPA Data'!$I:$I,'EPA Data'!$D:$D,'Country Selector'!$A$2,'EPA Data'!$J:$J,$B$1,'EPA Data'!$C:$C,AG$2,'EPA Data'!$G:$G,"&gt;="&amp;$A24,'EPA Data'!$G:$G,"&lt;"&amp;$B24)+VLOOKUP($C$1,'Multipliers and Adjustments'!$A$70:$I$86,TRUNC(COLUMN(AG$2)/5)+2,FALSE)*SUMIFS('EPA Data'!$I:$I,'EPA Data'!$D:$D,'Country Selector'!$A$2,'EPA Data'!$J:$J,$C$1,'EPA Data'!$C:$C,AG$2,'EPA Data'!$G:$G,"&gt;="&amp;$A24,'EPA Data'!$G:$G,"&lt;"&amp;$B24)+VLOOKUP($D$1,'Multipliers and Adjustments'!$A$70:$I$86,TRUNC(COLUMN(AG$2)/5)+2,FALSE)*SUMIFS('EPA Data'!$I:$I,'EPA Data'!$D:$D,'Country Selector'!$A$2,'EPA Data'!$J:$J,$D$1,'EPA Data'!$C:$C,AG$2,'EPA Data'!$G:$G,"&gt;="&amp;$A24,'EPA Data'!$G:$G,"&lt;"&amp;$B24))*unit_conv</f>
        <v>0</v>
      </c>
      <c r="AH24">
        <f t="shared" si="43"/>
        <v>0</v>
      </c>
      <c r="AI24">
        <f t="shared" si="43"/>
        <v>0</v>
      </c>
      <c r="AJ24">
        <f t="shared" si="43"/>
        <v>0</v>
      </c>
      <c r="AK24">
        <f t="shared" si="43"/>
        <v>0</v>
      </c>
      <c r="AL24" s="31">
        <f>(VLOOKUP($B$1,'Multipliers and Adjustments'!$A$70:$I$86,TRUNC(COLUMN(AL$2)/5)+2,FALSE)*SUMIFS('EPA Data'!$I:$I,'EPA Data'!$D:$D,'Country Selector'!$A$2,'EPA Data'!$J:$J,$B$1,'EPA Data'!$C:$C,AL$2,'EPA Data'!$G:$G,"&gt;="&amp;$A24,'EPA Data'!$G:$G,"&lt;"&amp;$B24)+VLOOKUP($C$1,'Multipliers and Adjustments'!$A$70:$I$86,TRUNC(COLUMN(AL$2)/5)+2,FALSE)*SUMIFS('EPA Data'!$I:$I,'EPA Data'!$D:$D,'Country Selector'!$A$2,'EPA Data'!$J:$J,$C$1,'EPA Data'!$C:$C,AL$2,'EPA Data'!$G:$G,"&gt;="&amp;$A24,'EPA Data'!$G:$G,"&lt;"&amp;$B24)+VLOOKUP($D$1,'Multipliers and Adjustments'!$A$70:$I$86,TRUNC(COLUMN(AL$2)/5)+2,FALSE)*SUMIFS('EPA Data'!$I:$I,'EPA Data'!$D:$D,'Country Selector'!$A$2,'EPA Data'!$J:$J,$D$1,'EPA Data'!$C:$C,AL$2,'EPA Data'!$G:$G,"&gt;="&amp;$A24,'EPA Data'!$G:$G,"&lt;"&amp;$B24))*unit_conv</f>
        <v>0</v>
      </c>
    </row>
    <row r="25" spans="1:38" x14ac:dyDescent="0.45">
      <c r="A25" s="15">
        <f t="shared" si="36"/>
        <v>-90</v>
      </c>
      <c r="B25" s="16">
        <f t="shared" ref="B25:B44" si="44">A25+10</f>
        <v>-80</v>
      </c>
      <c r="C25" s="31">
        <f>(VLOOKUP($B$1,'Multipliers and Adjustments'!$A$70:$I$86,TRUNC(COLUMN(C$2)/5)+2,FALSE)*SUMIFS('EPA Data'!$I:$I,'EPA Data'!$D:$D,'Country Selector'!$A$2,'EPA Data'!$J:$J,$B$1,'EPA Data'!$C:$C,C$2,'EPA Data'!$G:$G,"&gt;="&amp;$A25,'EPA Data'!$G:$G,"&lt;"&amp;$B25)+VLOOKUP($C$1,'Multipliers and Adjustments'!$A$70:$I$86,TRUNC(COLUMN(C$2)/5)+2,FALSE)*SUMIFS('EPA Data'!$I:$I,'EPA Data'!$D:$D,'Country Selector'!$A$2,'EPA Data'!$J:$J,$C$1,'EPA Data'!$C:$C,C$2,'EPA Data'!$G:$G,"&gt;="&amp;$A25,'EPA Data'!$G:$G,"&lt;"&amp;$B25)+VLOOKUP($D$1,'Multipliers and Adjustments'!$A$70:$I$86,TRUNC(COLUMN(C$2)/5)+2,FALSE)*SUMIFS('EPA Data'!$I:$I,'EPA Data'!$D:$D,'Country Selector'!$A$2,'EPA Data'!$J:$J,$D$1,'EPA Data'!$C:$C,C$2,'EPA Data'!$G:$G,"&gt;="&amp;$A25,'EPA Data'!$G:$G,"&lt;"&amp;$B25))*unit_conv</f>
        <v>0</v>
      </c>
      <c r="D25">
        <f t="shared" si="37"/>
        <v>0</v>
      </c>
      <c r="E25">
        <f t="shared" si="37"/>
        <v>0</v>
      </c>
      <c r="F25">
        <f t="shared" si="37"/>
        <v>0</v>
      </c>
      <c r="G25">
        <f t="shared" si="37"/>
        <v>0</v>
      </c>
      <c r="H25" s="31">
        <f>(VLOOKUP($B$1,'Multipliers and Adjustments'!$A$70:$I$86,TRUNC(COLUMN(H$2)/5)+2,FALSE)*SUMIFS('EPA Data'!$I:$I,'EPA Data'!$D:$D,'Country Selector'!$A$2,'EPA Data'!$J:$J,$B$1,'EPA Data'!$C:$C,H$2,'EPA Data'!$G:$G,"&gt;="&amp;$A25,'EPA Data'!$G:$G,"&lt;"&amp;$B25)+VLOOKUP($C$1,'Multipliers and Adjustments'!$A$70:$I$86,TRUNC(COLUMN(H$2)/5)+2,FALSE)*SUMIFS('EPA Data'!$I:$I,'EPA Data'!$D:$D,'Country Selector'!$A$2,'EPA Data'!$J:$J,$C$1,'EPA Data'!$C:$C,H$2,'EPA Data'!$G:$G,"&gt;="&amp;$A25,'EPA Data'!$G:$G,"&lt;"&amp;$B25)+VLOOKUP($D$1,'Multipliers and Adjustments'!$A$70:$I$86,TRUNC(COLUMN(H$2)/5)+2,FALSE)*SUMIFS('EPA Data'!$I:$I,'EPA Data'!$D:$D,'Country Selector'!$A$2,'EPA Data'!$J:$J,$D$1,'EPA Data'!$C:$C,H$2,'EPA Data'!$G:$G,"&gt;="&amp;$A25,'EPA Data'!$G:$G,"&lt;"&amp;$B25))*unit_conv</f>
        <v>0</v>
      </c>
      <c r="I25">
        <f t="shared" si="38"/>
        <v>0</v>
      </c>
      <c r="J25">
        <f t="shared" si="38"/>
        <v>0</v>
      </c>
      <c r="K25">
        <f t="shared" si="38"/>
        <v>0</v>
      </c>
      <c r="L25">
        <f t="shared" si="38"/>
        <v>0</v>
      </c>
      <c r="M25" s="31">
        <f>(VLOOKUP($B$1,'Multipliers and Adjustments'!$A$70:$I$86,TRUNC(COLUMN(M$2)/5)+2,FALSE)*SUMIFS('EPA Data'!$I:$I,'EPA Data'!$D:$D,'Country Selector'!$A$2,'EPA Data'!$J:$J,$B$1,'EPA Data'!$C:$C,M$2,'EPA Data'!$G:$G,"&gt;="&amp;$A25,'EPA Data'!$G:$G,"&lt;"&amp;$B25)+VLOOKUP($C$1,'Multipliers and Adjustments'!$A$70:$I$86,TRUNC(COLUMN(M$2)/5)+2,FALSE)*SUMIFS('EPA Data'!$I:$I,'EPA Data'!$D:$D,'Country Selector'!$A$2,'EPA Data'!$J:$J,$C$1,'EPA Data'!$C:$C,M$2,'EPA Data'!$G:$G,"&gt;="&amp;$A25,'EPA Data'!$G:$G,"&lt;"&amp;$B25)+VLOOKUP($D$1,'Multipliers and Adjustments'!$A$70:$I$86,TRUNC(COLUMN(M$2)/5)+2,FALSE)*SUMIFS('EPA Data'!$I:$I,'EPA Data'!$D:$D,'Country Selector'!$A$2,'EPA Data'!$J:$J,$D$1,'EPA Data'!$C:$C,M$2,'EPA Data'!$G:$G,"&gt;="&amp;$A25,'EPA Data'!$G:$G,"&lt;"&amp;$B25))*unit_conv</f>
        <v>0</v>
      </c>
      <c r="N25">
        <f t="shared" si="39"/>
        <v>0</v>
      </c>
      <c r="O25">
        <f t="shared" si="39"/>
        <v>0</v>
      </c>
      <c r="P25">
        <f t="shared" si="39"/>
        <v>0</v>
      </c>
      <c r="Q25">
        <f t="shared" si="39"/>
        <v>0</v>
      </c>
      <c r="R25" s="31">
        <f>(VLOOKUP($B$1,'Multipliers and Adjustments'!$A$70:$I$86,TRUNC(COLUMN(R$2)/5)+2,FALSE)*SUMIFS('EPA Data'!$I:$I,'EPA Data'!$D:$D,'Country Selector'!$A$2,'EPA Data'!$J:$J,$B$1,'EPA Data'!$C:$C,R$2,'EPA Data'!$G:$G,"&gt;="&amp;$A25,'EPA Data'!$G:$G,"&lt;"&amp;$B25)+VLOOKUP($C$1,'Multipliers and Adjustments'!$A$70:$I$86,TRUNC(COLUMN(R$2)/5)+2,FALSE)*SUMIFS('EPA Data'!$I:$I,'EPA Data'!$D:$D,'Country Selector'!$A$2,'EPA Data'!$J:$J,$C$1,'EPA Data'!$C:$C,R$2,'EPA Data'!$G:$G,"&gt;="&amp;$A25,'EPA Data'!$G:$G,"&lt;"&amp;$B25)+VLOOKUP($D$1,'Multipliers and Adjustments'!$A$70:$I$86,TRUNC(COLUMN(R$2)/5)+2,FALSE)*SUMIFS('EPA Data'!$I:$I,'EPA Data'!$D:$D,'Country Selector'!$A$2,'EPA Data'!$J:$J,$D$1,'EPA Data'!$C:$C,R$2,'EPA Data'!$G:$G,"&gt;="&amp;$A25,'EPA Data'!$G:$G,"&lt;"&amp;$B25))*unit_conv</f>
        <v>0</v>
      </c>
      <c r="S25">
        <f t="shared" si="40"/>
        <v>0</v>
      </c>
      <c r="T25">
        <f t="shared" si="40"/>
        <v>0</v>
      </c>
      <c r="U25">
        <f t="shared" si="40"/>
        <v>0</v>
      </c>
      <c r="V25">
        <f t="shared" si="40"/>
        <v>0</v>
      </c>
      <c r="W25" s="31">
        <f>(VLOOKUP($B$1,'Multipliers and Adjustments'!$A$70:$I$86,TRUNC(COLUMN(W$2)/5)+2,FALSE)*SUMIFS('EPA Data'!$I:$I,'EPA Data'!$D:$D,'Country Selector'!$A$2,'EPA Data'!$J:$J,$B$1,'EPA Data'!$C:$C,W$2,'EPA Data'!$G:$G,"&gt;="&amp;$A25,'EPA Data'!$G:$G,"&lt;"&amp;$B25)+VLOOKUP($C$1,'Multipliers and Adjustments'!$A$70:$I$86,TRUNC(COLUMN(W$2)/5)+2,FALSE)*SUMIFS('EPA Data'!$I:$I,'EPA Data'!$D:$D,'Country Selector'!$A$2,'EPA Data'!$J:$J,$C$1,'EPA Data'!$C:$C,W$2,'EPA Data'!$G:$G,"&gt;="&amp;$A25,'EPA Data'!$G:$G,"&lt;"&amp;$B25)+VLOOKUP($D$1,'Multipliers and Adjustments'!$A$70:$I$86,TRUNC(COLUMN(W$2)/5)+2,FALSE)*SUMIFS('EPA Data'!$I:$I,'EPA Data'!$D:$D,'Country Selector'!$A$2,'EPA Data'!$J:$J,$D$1,'EPA Data'!$C:$C,W$2,'EPA Data'!$G:$G,"&gt;="&amp;$A25,'EPA Data'!$G:$G,"&lt;"&amp;$B25))*unit_conv</f>
        <v>0</v>
      </c>
      <c r="X25">
        <f t="shared" si="41"/>
        <v>0</v>
      </c>
      <c r="Y25">
        <f t="shared" si="41"/>
        <v>0</v>
      </c>
      <c r="Z25">
        <f t="shared" si="41"/>
        <v>0</v>
      </c>
      <c r="AA25">
        <f t="shared" si="41"/>
        <v>0</v>
      </c>
      <c r="AB25" s="31">
        <f>(VLOOKUP($B$1,'Multipliers and Adjustments'!$A$70:$I$86,TRUNC(COLUMN(AB$2)/5)+2,FALSE)*SUMIFS('EPA Data'!$I:$I,'EPA Data'!$D:$D,'Country Selector'!$A$2,'EPA Data'!$J:$J,$B$1,'EPA Data'!$C:$C,AB$2,'EPA Data'!$G:$G,"&gt;="&amp;$A25,'EPA Data'!$G:$G,"&lt;"&amp;$B25)+VLOOKUP($C$1,'Multipliers and Adjustments'!$A$70:$I$86,TRUNC(COLUMN(AB$2)/5)+2,FALSE)*SUMIFS('EPA Data'!$I:$I,'EPA Data'!$D:$D,'Country Selector'!$A$2,'EPA Data'!$J:$J,$C$1,'EPA Data'!$C:$C,AB$2,'EPA Data'!$G:$G,"&gt;="&amp;$A25,'EPA Data'!$G:$G,"&lt;"&amp;$B25)+VLOOKUP($D$1,'Multipliers and Adjustments'!$A$70:$I$86,TRUNC(COLUMN(AB$2)/5)+2,FALSE)*SUMIFS('EPA Data'!$I:$I,'EPA Data'!$D:$D,'Country Selector'!$A$2,'EPA Data'!$J:$J,$D$1,'EPA Data'!$C:$C,AB$2,'EPA Data'!$G:$G,"&gt;="&amp;$A25,'EPA Data'!$G:$G,"&lt;"&amp;$B25))*unit_conv</f>
        <v>0</v>
      </c>
      <c r="AC25">
        <f t="shared" si="42"/>
        <v>0</v>
      </c>
      <c r="AD25">
        <f t="shared" si="42"/>
        <v>0</v>
      </c>
      <c r="AE25">
        <f t="shared" si="42"/>
        <v>0</v>
      </c>
      <c r="AF25">
        <f t="shared" si="42"/>
        <v>0</v>
      </c>
      <c r="AG25" s="31">
        <f>(VLOOKUP($B$1,'Multipliers and Adjustments'!$A$70:$I$86,TRUNC(COLUMN(AG$2)/5)+2,FALSE)*SUMIFS('EPA Data'!$I:$I,'EPA Data'!$D:$D,'Country Selector'!$A$2,'EPA Data'!$J:$J,$B$1,'EPA Data'!$C:$C,AG$2,'EPA Data'!$G:$G,"&gt;="&amp;$A25,'EPA Data'!$G:$G,"&lt;"&amp;$B25)+VLOOKUP($C$1,'Multipliers and Adjustments'!$A$70:$I$86,TRUNC(COLUMN(AG$2)/5)+2,FALSE)*SUMIFS('EPA Data'!$I:$I,'EPA Data'!$D:$D,'Country Selector'!$A$2,'EPA Data'!$J:$J,$C$1,'EPA Data'!$C:$C,AG$2,'EPA Data'!$G:$G,"&gt;="&amp;$A25,'EPA Data'!$G:$G,"&lt;"&amp;$B25)+VLOOKUP($D$1,'Multipliers and Adjustments'!$A$70:$I$86,TRUNC(COLUMN(AG$2)/5)+2,FALSE)*SUMIFS('EPA Data'!$I:$I,'EPA Data'!$D:$D,'Country Selector'!$A$2,'EPA Data'!$J:$J,$D$1,'EPA Data'!$C:$C,AG$2,'EPA Data'!$G:$G,"&gt;="&amp;$A25,'EPA Data'!$G:$G,"&lt;"&amp;$B25))*unit_conv</f>
        <v>0</v>
      </c>
      <c r="AH25">
        <f t="shared" si="43"/>
        <v>0</v>
      </c>
      <c r="AI25">
        <f t="shared" si="43"/>
        <v>0</v>
      </c>
      <c r="AJ25">
        <f t="shared" si="43"/>
        <v>0</v>
      </c>
      <c r="AK25">
        <f t="shared" si="43"/>
        <v>0</v>
      </c>
      <c r="AL25" s="31">
        <f>(VLOOKUP($B$1,'Multipliers and Adjustments'!$A$70:$I$86,TRUNC(COLUMN(AL$2)/5)+2,FALSE)*SUMIFS('EPA Data'!$I:$I,'EPA Data'!$D:$D,'Country Selector'!$A$2,'EPA Data'!$J:$J,$B$1,'EPA Data'!$C:$C,AL$2,'EPA Data'!$G:$G,"&gt;="&amp;$A25,'EPA Data'!$G:$G,"&lt;"&amp;$B25)+VLOOKUP($C$1,'Multipliers and Adjustments'!$A$70:$I$86,TRUNC(COLUMN(AL$2)/5)+2,FALSE)*SUMIFS('EPA Data'!$I:$I,'EPA Data'!$D:$D,'Country Selector'!$A$2,'EPA Data'!$J:$J,$C$1,'EPA Data'!$C:$C,AL$2,'EPA Data'!$G:$G,"&gt;="&amp;$A25,'EPA Data'!$G:$G,"&lt;"&amp;$B25)+VLOOKUP($D$1,'Multipliers and Adjustments'!$A$70:$I$86,TRUNC(COLUMN(AL$2)/5)+2,FALSE)*SUMIFS('EPA Data'!$I:$I,'EPA Data'!$D:$D,'Country Selector'!$A$2,'EPA Data'!$J:$J,$D$1,'EPA Data'!$C:$C,AL$2,'EPA Data'!$G:$G,"&gt;="&amp;$A25,'EPA Data'!$G:$G,"&lt;"&amp;$B25))*unit_conv</f>
        <v>0</v>
      </c>
    </row>
    <row r="26" spans="1:38" x14ac:dyDescent="0.45">
      <c r="A26" s="15">
        <f t="shared" si="36"/>
        <v>-80</v>
      </c>
      <c r="B26" s="16">
        <f t="shared" si="44"/>
        <v>-70</v>
      </c>
      <c r="C26" s="31">
        <f>(VLOOKUP($B$1,'Multipliers and Adjustments'!$A$70:$I$86,TRUNC(COLUMN(C$2)/5)+2,FALSE)*SUMIFS('EPA Data'!$I:$I,'EPA Data'!$D:$D,'Country Selector'!$A$2,'EPA Data'!$J:$J,$B$1,'EPA Data'!$C:$C,C$2,'EPA Data'!$G:$G,"&gt;="&amp;$A26,'EPA Data'!$G:$G,"&lt;"&amp;$B26)+VLOOKUP($C$1,'Multipliers and Adjustments'!$A$70:$I$86,TRUNC(COLUMN(C$2)/5)+2,FALSE)*SUMIFS('EPA Data'!$I:$I,'EPA Data'!$D:$D,'Country Selector'!$A$2,'EPA Data'!$J:$J,$C$1,'EPA Data'!$C:$C,C$2,'EPA Data'!$G:$G,"&gt;="&amp;$A26,'EPA Data'!$G:$G,"&lt;"&amp;$B26)+VLOOKUP($D$1,'Multipliers and Adjustments'!$A$70:$I$86,TRUNC(COLUMN(C$2)/5)+2,FALSE)*SUMIFS('EPA Data'!$I:$I,'EPA Data'!$D:$D,'Country Selector'!$A$2,'EPA Data'!$J:$J,$D$1,'EPA Data'!$C:$C,C$2,'EPA Data'!$G:$G,"&gt;="&amp;$A26,'EPA Data'!$G:$G,"&lt;"&amp;$B26))*unit_conv</f>
        <v>0</v>
      </c>
      <c r="D26">
        <f t="shared" si="37"/>
        <v>0</v>
      </c>
      <c r="E26">
        <f t="shared" si="37"/>
        <v>0</v>
      </c>
      <c r="F26">
        <f t="shared" si="37"/>
        <v>0</v>
      </c>
      <c r="G26">
        <f t="shared" si="37"/>
        <v>0</v>
      </c>
      <c r="H26" s="31">
        <f>(VLOOKUP($B$1,'Multipliers and Adjustments'!$A$70:$I$86,TRUNC(COLUMN(H$2)/5)+2,FALSE)*SUMIFS('EPA Data'!$I:$I,'EPA Data'!$D:$D,'Country Selector'!$A$2,'EPA Data'!$J:$J,$B$1,'EPA Data'!$C:$C,H$2,'EPA Data'!$G:$G,"&gt;="&amp;$A26,'EPA Data'!$G:$G,"&lt;"&amp;$B26)+VLOOKUP($C$1,'Multipliers and Adjustments'!$A$70:$I$86,TRUNC(COLUMN(H$2)/5)+2,FALSE)*SUMIFS('EPA Data'!$I:$I,'EPA Data'!$D:$D,'Country Selector'!$A$2,'EPA Data'!$J:$J,$C$1,'EPA Data'!$C:$C,H$2,'EPA Data'!$G:$G,"&gt;="&amp;$A26,'EPA Data'!$G:$G,"&lt;"&amp;$B26)+VLOOKUP($D$1,'Multipliers and Adjustments'!$A$70:$I$86,TRUNC(COLUMN(H$2)/5)+2,FALSE)*SUMIFS('EPA Data'!$I:$I,'EPA Data'!$D:$D,'Country Selector'!$A$2,'EPA Data'!$J:$J,$D$1,'EPA Data'!$C:$C,H$2,'EPA Data'!$G:$G,"&gt;="&amp;$A26,'EPA Data'!$G:$G,"&lt;"&amp;$B26))*unit_conv</f>
        <v>0</v>
      </c>
      <c r="I26">
        <f t="shared" si="38"/>
        <v>0</v>
      </c>
      <c r="J26">
        <f t="shared" si="38"/>
        <v>0</v>
      </c>
      <c r="K26">
        <f t="shared" si="38"/>
        <v>0</v>
      </c>
      <c r="L26">
        <f t="shared" si="38"/>
        <v>0</v>
      </c>
      <c r="M26" s="31">
        <f>(VLOOKUP($B$1,'Multipliers and Adjustments'!$A$70:$I$86,TRUNC(COLUMN(M$2)/5)+2,FALSE)*SUMIFS('EPA Data'!$I:$I,'EPA Data'!$D:$D,'Country Selector'!$A$2,'EPA Data'!$J:$J,$B$1,'EPA Data'!$C:$C,M$2,'EPA Data'!$G:$G,"&gt;="&amp;$A26,'EPA Data'!$G:$G,"&lt;"&amp;$B26)+VLOOKUP($C$1,'Multipliers and Adjustments'!$A$70:$I$86,TRUNC(COLUMN(M$2)/5)+2,FALSE)*SUMIFS('EPA Data'!$I:$I,'EPA Data'!$D:$D,'Country Selector'!$A$2,'EPA Data'!$J:$J,$C$1,'EPA Data'!$C:$C,M$2,'EPA Data'!$G:$G,"&gt;="&amp;$A26,'EPA Data'!$G:$G,"&lt;"&amp;$B26)+VLOOKUP($D$1,'Multipliers and Adjustments'!$A$70:$I$86,TRUNC(COLUMN(M$2)/5)+2,FALSE)*SUMIFS('EPA Data'!$I:$I,'EPA Data'!$D:$D,'Country Selector'!$A$2,'EPA Data'!$J:$J,$D$1,'EPA Data'!$C:$C,M$2,'EPA Data'!$G:$G,"&gt;="&amp;$A26,'EPA Data'!$G:$G,"&lt;"&amp;$B26))*unit_conv</f>
        <v>0</v>
      </c>
      <c r="N26">
        <f t="shared" si="39"/>
        <v>0</v>
      </c>
      <c r="O26">
        <f t="shared" si="39"/>
        <v>0</v>
      </c>
      <c r="P26">
        <f t="shared" si="39"/>
        <v>0</v>
      </c>
      <c r="Q26">
        <f t="shared" si="39"/>
        <v>0</v>
      </c>
      <c r="R26" s="31">
        <f>(VLOOKUP($B$1,'Multipliers and Adjustments'!$A$70:$I$86,TRUNC(COLUMN(R$2)/5)+2,FALSE)*SUMIFS('EPA Data'!$I:$I,'EPA Data'!$D:$D,'Country Selector'!$A$2,'EPA Data'!$J:$J,$B$1,'EPA Data'!$C:$C,R$2,'EPA Data'!$G:$G,"&gt;="&amp;$A26,'EPA Data'!$G:$G,"&lt;"&amp;$B26)+VLOOKUP($C$1,'Multipliers and Adjustments'!$A$70:$I$86,TRUNC(COLUMN(R$2)/5)+2,FALSE)*SUMIFS('EPA Data'!$I:$I,'EPA Data'!$D:$D,'Country Selector'!$A$2,'EPA Data'!$J:$J,$C$1,'EPA Data'!$C:$C,R$2,'EPA Data'!$G:$G,"&gt;="&amp;$A26,'EPA Data'!$G:$G,"&lt;"&amp;$B26)+VLOOKUP($D$1,'Multipliers and Adjustments'!$A$70:$I$86,TRUNC(COLUMN(R$2)/5)+2,FALSE)*SUMIFS('EPA Data'!$I:$I,'EPA Data'!$D:$D,'Country Selector'!$A$2,'EPA Data'!$J:$J,$D$1,'EPA Data'!$C:$C,R$2,'EPA Data'!$G:$G,"&gt;="&amp;$A26,'EPA Data'!$G:$G,"&lt;"&amp;$B26))*unit_conv</f>
        <v>0</v>
      </c>
      <c r="S26">
        <f t="shared" si="40"/>
        <v>0</v>
      </c>
      <c r="T26">
        <f t="shared" si="40"/>
        <v>0</v>
      </c>
      <c r="U26">
        <f t="shared" si="40"/>
        <v>0</v>
      </c>
      <c r="V26">
        <f t="shared" si="40"/>
        <v>0</v>
      </c>
      <c r="W26" s="31">
        <f>(VLOOKUP($B$1,'Multipliers and Adjustments'!$A$70:$I$86,TRUNC(COLUMN(W$2)/5)+2,FALSE)*SUMIFS('EPA Data'!$I:$I,'EPA Data'!$D:$D,'Country Selector'!$A$2,'EPA Data'!$J:$J,$B$1,'EPA Data'!$C:$C,W$2,'EPA Data'!$G:$G,"&gt;="&amp;$A26,'EPA Data'!$G:$G,"&lt;"&amp;$B26)+VLOOKUP($C$1,'Multipliers and Adjustments'!$A$70:$I$86,TRUNC(COLUMN(W$2)/5)+2,FALSE)*SUMIFS('EPA Data'!$I:$I,'EPA Data'!$D:$D,'Country Selector'!$A$2,'EPA Data'!$J:$J,$C$1,'EPA Data'!$C:$C,W$2,'EPA Data'!$G:$G,"&gt;="&amp;$A26,'EPA Data'!$G:$G,"&lt;"&amp;$B26)+VLOOKUP($D$1,'Multipliers and Adjustments'!$A$70:$I$86,TRUNC(COLUMN(W$2)/5)+2,FALSE)*SUMIFS('EPA Data'!$I:$I,'EPA Data'!$D:$D,'Country Selector'!$A$2,'EPA Data'!$J:$J,$D$1,'EPA Data'!$C:$C,W$2,'EPA Data'!$G:$G,"&gt;="&amp;$A26,'EPA Data'!$G:$G,"&lt;"&amp;$B26))*unit_conv</f>
        <v>0</v>
      </c>
      <c r="X26">
        <f t="shared" si="41"/>
        <v>0</v>
      </c>
      <c r="Y26">
        <f t="shared" si="41"/>
        <v>0</v>
      </c>
      <c r="Z26">
        <f t="shared" si="41"/>
        <v>0</v>
      </c>
      <c r="AA26">
        <f t="shared" si="41"/>
        <v>0</v>
      </c>
      <c r="AB26" s="31">
        <f>(VLOOKUP($B$1,'Multipliers and Adjustments'!$A$70:$I$86,TRUNC(COLUMN(AB$2)/5)+2,FALSE)*SUMIFS('EPA Data'!$I:$I,'EPA Data'!$D:$D,'Country Selector'!$A$2,'EPA Data'!$J:$J,$B$1,'EPA Data'!$C:$C,AB$2,'EPA Data'!$G:$G,"&gt;="&amp;$A26,'EPA Data'!$G:$G,"&lt;"&amp;$B26)+VLOOKUP($C$1,'Multipliers and Adjustments'!$A$70:$I$86,TRUNC(COLUMN(AB$2)/5)+2,FALSE)*SUMIFS('EPA Data'!$I:$I,'EPA Data'!$D:$D,'Country Selector'!$A$2,'EPA Data'!$J:$J,$C$1,'EPA Data'!$C:$C,AB$2,'EPA Data'!$G:$G,"&gt;="&amp;$A26,'EPA Data'!$G:$G,"&lt;"&amp;$B26)+VLOOKUP($D$1,'Multipliers and Adjustments'!$A$70:$I$86,TRUNC(COLUMN(AB$2)/5)+2,FALSE)*SUMIFS('EPA Data'!$I:$I,'EPA Data'!$D:$D,'Country Selector'!$A$2,'EPA Data'!$J:$J,$D$1,'EPA Data'!$C:$C,AB$2,'EPA Data'!$G:$G,"&gt;="&amp;$A26,'EPA Data'!$G:$G,"&lt;"&amp;$B26))*unit_conv</f>
        <v>0</v>
      </c>
      <c r="AC26">
        <f t="shared" si="42"/>
        <v>0</v>
      </c>
      <c r="AD26">
        <f t="shared" si="42"/>
        <v>0</v>
      </c>
      <c r="AE26">
        <f t="shared" si="42"/>
        <v>0</v>
      </c>
      <c r="AF26">
        <f t="shared" si="42"/>
        <v>0</v>
      </c>
      <c r="AG26" s="31">
        <f>(VLOOKUP($B$1,'Multipliers and Adjustments'!$A$70:$I$86,TRUNC(COLUMN(AG$2)/5)+2,FALSE)*SUMIFS('EPA Data'!$I:$I,'EPA Data'!$D:$D,'Country Selector'!$A$2,'EPA Data'!$J:$J,$B$1,'EPA Data'!$C:$C,AG$2,'EPA Data'!$G:$G,"&gt;="&amp;$A26,'EPA Data'!$G:$G,"&lt;"&amp;$B26)+VLOOKUP($C$1,'Multipliers and Adjustments'!$A$70:$I$86,TRUNC(COLUMN(AG$2)/5)+2,FALSE)*SUMIFS('EPA Data'!$I:$I,'EPA Data'!$D:$D,'Country Selector'!$A$2,'EPA Data'!$J:$J,$C$1,'EPA Data'!$C:$C,AG$2,'EPA Data'!$G:$G,"&gt;="&amp;$A26,'EPA Data'!$G:$G,"&lt;"&amp;$B26)+VLOOKUP($D$1,'Multipliers and Adjustments'!$A$70:$I$86,TRUNC(COLUMN(AG$2)/5)+2,FALSE)*SUMIFS('EPA Data'!$I:$I,'EPA Data'!$D:$D,'Country Selector'!$A$2,'EPA Data'!$J:$J,$D$1,'EPA Data'!$C:$C,AG$2,'EPA Data'!$G:$G,"&gt;="&amp;$A26,'EPA Data'!$G:$G,"&lt;"&amp;$B26))*unit_conv</f>
        <v>0</v>
      </c>
      <c r="AH26">
        <f t="shared" si="43"/>
        <v>0</v>
      </c>
      <c r="AI26">
        <f t="shared" si="43"/>
        <v>0</v>
      </c>
      <c r="AJ26">
        <f t="shared" si="43"/>
        <v>0</v>
      </c>
      <c r="AK26">
        <f t="shared" si="43"/>
        <v>0</v>
      </c>
      <c r="AL26" s="31">
        <f>(VLOOKUP($B$1,'Multipliers and Adjustments'!$A$70:$I$86,TRUNC(COLUMN(AL$2)/5)+2,FALSE)*SUMIFS('EPA Data'!$I:$I,'EPA Data'!$D:$D,'Country Selector'!$A$2,'EPA Data'!$J:$J,$B$1,'EPA Data'!$C:$C,AL$2,'EPA Data'!$G:$G,"&gt;="&amp;$A26,'EPA Data'!$G:$G,"&lt;"&amp;$B26)+VLOOKUP($C$1,'Multipliers and Adjustments'!$A$70:$I$86,TRUNC(COLUMN(AL$2)/5)+2,FALSE)*SUMIFS('EPA Data'!$I:$I,'EPA Data'!$D:$D,'Country Selector'!$A$2,'EPA Data'!$J:$J,$C$1,'EPA Data'!$C:$C,AL$2,'EPA Data'!$G:$G,"&gt;="&amp;$A26,'EPA Data'!$G:$G,"&lt;"&amp;$B26)+VLOOKUP($D$1,'Multipliers and Adjustments'!$A$70:$I$86,TRUNC(COLUMN(AL$2)/5)+2,FALSE)*SUMIFS('EPA Data'!$I:$I,'EPA Data'!$D:$D,'Country Selector'!$A$2,'EPA Data'!$J:$J,$D$1,'EPA Data'!$C:$C,AL$2,'EPA Data'!$G:$G,"&gt;="&amp;$A26,'EPA Data'!$G:$G,"&lt;"&amp;$B26))*unit_conv</f>
        <v>0</v>
      </c>
    </row>
    <row r="27" spans="1:38" x14ac:dyDescent="0.45">
      <c r="A27" s="15">
        <f t="shared" si="36"/>
        <v>-70</v>
      </c>
      <c r="B27" s="16">
        <f t="shared" si="44"/>
        <v>-60</v>
      </c>
      <c r="C27" s="31">
        <f>(VLOOKUP($B$1,'Multipliers and Adjustments'!$A$70:$I$86,TRUNC(COLUMN(C$2)/5)+2,FALSE)*SUMIFS('EPA Data'!$I:$I,'EPA Data'!$D:$D,'Country Selector'!$A$2,'EPA Data'!$J:$J,$B$1,'EPA Data'!$C:$C,C$2,'EPA Data'!$G:$G,"&gt;="&amp;$A27,'EPA Data'!$G:$G,"&lt;"&amp;$B27)+VLOOKUP($C$1,'Multipliers and Adjustments'!$A$70:$I$86,TRUNC(COLUMN(C$2)/5)+2,FALSE)*SUMIFS('EPA Data'!$I:$I,'EPA Data'!$D:$D,'Country Selector'!$A$2,'EPA Data'!$J:$J,$C$1,'EPA Data'!$C:$C,C$2,'EPA Data'!$G:$G,"&gt;="&amp;$A27,'EPA Data'!$G:$G,"&lt;"&amp;$B27)+VLOOKUP($D$1,'Multipliers and Adjustments'!$A$70:$I$86,TRUNC(COLUMN(C$2)/5)+2,FALSE)*SUMIFS('EPA Data'!$I:$I,'EPA Data'!$D:$D,'Country Selector'!$A$2,'EPA Data'!$J:$J,$D$1,'EPA Data'!$C:$C,C$2,'EPA Data'!$G:$G,"&gt;="&amp;$A27,'EPA Data'!$G:$G,"&lt;"&amp;$B27))*unit_conv</f>
        <v>0</v>
      </c>
      <c r="D27">
        <f t="shared" si="37"/>
        <v>0</v>
      </c>
      <c r="E27">
        <f t="shared" si="37"/>
        <v>0</v>
      </c>
      <c r="F27">
        <f t="shared" si="37"/>
        <v>0</v>
      </c>
      <c r="G27">
        <f t="shared" si="37"/>
        <v>0</v>
      </c>
      <c r="H27" s="31">
        <f>(VLOOKUP($B$1,'Multipliers and Adjustments'!$A$70:$I$86,TRUNC(COLUMN(H$2)/5)+2,FALSE)*SUMIFS('EPA Data'!$I:$I,'EPA Data'!$D:$D,'Country Selector'!$A$2,'EPA Data'!$J:$J,$B$1,'EPA Data'!$C:$C,H$2,'EPA Data'!$G:$G,"&gt;="&amp;$A27,'EPA Data'!$G:$G,"&lt;"&amp;$B27)+VLOOKUP($C$1,'Multipliers and Adjustments'!$A$70:$I$86,TRUNC(COLUMN(H$2)/5)+2,FALSE)*SUMIFS('EPA Data'!$I:$I,'EPA Data'!$D:$D,'Country Selector'!$A$2,'EPA Data'!$J:$J,$C$1,'EPA Data'!$C:$C,H$2,'EPA Data'!$G:$G,"&gt;="&amp;$A27,'EPA Data'!$G:$G,"&lt;"&amp;$B27)+VLOOKUP($D$1,'Multipliers and Adjustments'!$A$70:$I$86,TRUNC(COLUMN(H$2)/5)+2,FALSE)*SUMIFS('EPA Data'!$I:$I,'EPA Data'!$D:$D,'Country Selector'!$A$2,'EPA Data'!$J:$J,$D$1,'EPA Data'!$C:$C,H$2,'EPA Data'!$G:$G,"&gt;="&amp;$A27,'EPA Data'!$G:$G,"&lt;"&amp;$B27))*unit_conv</f>
        <v>0</v>
      </c>
      <c r="I27">
        <f t="shared" si="38"/>
        <v>0</v>
      </c>
      <c r="J27">
        <f t="shared" si="38"/>
        <v>0</v>
      </c>
      <c r="K27">
        <f t="shared" si="38"/>
        <v>0</v>
      </c>
      <c r="L27">
        <f t="shared" si="38"/>
        <v>0</v>
      </c>
      <c r="M27" s="31">
        <f>(VLOOKUP($B$1,'Multipliers and Adjustments'!$A$70:$I$86,TRUNC(COLUMN(M$2)/5)+2,FALSE)*SUMIFS('EPA Data'!$I:$I,'EPA Data'!$D:$D,'Country Selector'!$A$2,'EPA Data'!$J:$J,$B$1,'EPA Data'!$C:$C,M$2,'EPA Data'!$G:$G,"&gt;="&amp;$A27,'EPA Data'!$G:$G,"&lt;"&amp;$B27)+VLOOKUP($C$1,'Multipliers and Adjustments'!$A$70:$I$86,TRUNC(COLUMN(M$2)/5)+2,FALSE)*SUMIFS('EPA Data'!$I:$I,'EPA Data'!$D:$D,'Country Selector'!$A$2,'EPA Data'!$J:$J,$C$1,'EPA Data'!$C:$C,M$2,'EPA Data'!$G:$G,"&gt;="&amp;$A27,'EPA Data'!$G:$G,"&lt;"&amp;$B27)+VLOOKUP($D$1,'Multipliers and Adjustments'!$A$70:$I$86,TRUNC(COLUMN(M$2)/5)+2,FALSE)*SUMIFS('EPA Data'!$I:$I,'EPA Data'!$D:$D,'Country Selector'!$A$2,'EPA Data'!$J:$J,$D$1,'EPA Data'!$C:$C,M$2,'EPA Data'!$G:$G,"&gt;="&amp;$A27,'EPA Data'!$G:$G,"&lt;"&amp;$B27))*unit_conv</f>
        <v>0</v>
      </c>
      <c r="N27">
        <f t="shared" si="39"/>
        <v>0</v>
      </c>
      <c r="O27">
        <f t="shared" si="39"/>
        <v>0</v>
      </c>
      <c r="P27">
        <f t="shared" si="39"/>
        <v>0</v>
      </c>
      <c r="Q27">
        <f t="shared" si="39"/>
        <v>0</v>
      </c>
      <c r="R27" s="31">
        <f>(VLOOKUP($B$1,'Multipliers and Adjustments'!$A$70:$I$86,TRUNC(COLUMN(R$2)/5)+2,FALSE)*SUMIFS('EPA Data'!$I:$I,'EPA Data'!$D:$D,'Country Selector'!$A$2,'EPA Data'!$J:$J,$B$1,'EPA Data'!$C:$C,R$2,'EPA Data'!$G:$G,"&gt;="&amp;$A27,'EPA Data'!$G:$G,"&lt;"&amp;$B27)+VLOOKUP($C$1,'Multipliers and Adjustments'!$A$70:$I$86,TRUNC(COLUMN(R$2)/5)+2,FALSE)*SUMIFS('EPA Data'!$I:$I,'EPA Data'!$D:$D,'Country Selector'!$A$2,'EPA Data'!$J:$J,$C$1,'EPA Data'!$C:$C,R$2,'EPA Data'!$G:$G,"&gt;="&amp;$A27,'EPA Data'!$G:$G,"&lt;"&amp;$B27)+VLOOKUP($D$1,'Multipliers and Adjustments'!$A$70:$I$86,TRUNC(COLUMN(R$2)/5)+2,FALSE)*SUMIFS('EPA Data'!$I:$I,'EPA Data'!$D:$D,'Country Selector'!$A$2,'EPA Data'!$J:$J,$D$1,'EPA Data'!$C:$C,R$2,'EPA Data'!$G:$G,"&gt;="&amp;$A27,'EPA Data'!$G:$G,"&lt;"&amp;$B27))*unit_conv</f>
        <v>0</v>
      </c>
      <c r="S27">
        <f t="shared" si="40"/>
        <v>0</v>
      </c>
      <c r="T27">
        <f t="shared" si="40"/>
        <v>0</v>
      </c>
      <c r="U27">
        <f t="shared" si="40"/>
        <v>0</v>
      </c>
      <c r="V27">
        <f t="shared" si="40"/>
        <v>0</v>
      </c>
      <c r="W27" s="31">
        <f>(VLOOKUP($B$1,'Multipliers and Adjustments'!$A$70:$I$86,TRUNC(COLUMN(W$2)/5)+2,FALSE)*SUMIFS('EPA Data'!$I:$I,'EPA Data'!$D:$D,'Country Selector'!$A$2,'EPA Data'!$J:$J,$B$1,'EPA Data'!$C:$C,W$2,'EPA Data'!$G:$G,"&gt;="&amp;$A27,'EPA Data'!$G:$G,"&lt;"&amp;$B27)+VLOOKUP($C$1,'Multipliers and Adjustments'!$A$70:$I$86,TRUNC(COLUMN(W$2)/5)+2,FALSE)*SUMIFS('EPA Data'!$I:$I,'EPA Data'!$D:$D,'Country Selector'!$A$2,'EPA Data'!$J:$J,$C$1,'EPA Data'!$C:$C,W$2,'EPA Data'!$G:$G,"&gt;="&amp;$A27,'EPA Data'!$G:$G,"&lt;"&amp;$B27)+VLOOKUP($D$1,'Multipliers and Adjustments'!$A$70:$I$86,TRUNC(COLUMN(W$2)/5)+2,FALSE)*SUMIFS('EPA Data'!$I:$I,'EPA Data'!$D:$D,'Country Selector'!$A$2,'EPA Data'!$J:$J,$D$1,'EPA Data'!$C:$C,W$2,'EPA Data'!$G:$G,"&gt;="&amp;$A27,'EPA Data'!$G:$G,"&lt;"&amp;$B27))*unit_conv</f>
        <v>0</v>
      </c>
      <c r="X27">
        <f t="shared" si="41"/>
        <v>0</v>
      </c>
      <c r="Y27">
        <f t="shared" si="41"/>
        <v>0</v>
      </c>
      <c r="Z27">
        <f t="shared" si="41"/>
        <v>0</v>
      </c>
      <c r="AA27">
        <f t="shared" si="41"/>
        <v>0</v>
      </c>
      <c r="AB27" s="31">
        <f>(VLOOKUP($B$1,'Multipliers and Adjustments'!$A$70:$I$86,TRUNC(COLUMN(AB$2)/5)+2,FALSE)*SUMIFS('EPA Data'!$I:$I,'EPA Data'!$D:$D,'Country Selector'!$A$2,'EPA Data'!$J:$J,$B$1,'EPA Data'!$C:$C,AB$2,'EPA Data'!$G:$G,"&gt;="&amp;$A27,'EPA Data'!$G:$G,"&lt;"&amp;$B27)+VLOOKUP($C$1,'Multipliers and Adjustments'!$A$70:$I$86,TRUNC(COLUMN(AB$2)/5)+2,FALSE)*SUMIFS('EPA Data'!$I:$I,'EPA Data'!$D:$D,'Country Selector'!$A$2,'EPA Data'!$J:$J,$C$1,'EPA Data'!$C:$C,AB$2,'EPA Data'!$G:$G,"&gt;="&amp;$A27,'EPA Data'!$G:$G,"&lt;"&amp;$B27)+VLOOKUP($D$1,'Multipliers and Adjustments'!$A$70:$I$86,TRUNC(COLUMN(AB$2)/5)+2,FALSE)*SUMIFS('EPA Data'!$I:$I,'EPA Data'!$D:$D,'Country Selector'!$A$2,'EPA Data'!$J:$J,$D$1,'EPA Data'!$C:$C,AB$2,'EPA Data'!$G:$G,"&gt;="&amp;$A27,'EPA Data'!$G:$G,"&lt;"&amp;$B27))*unit_conv</f>
        <v>0</v>
      </c>
      <c r="AC27">
        <f t="shared" si="42"/>
        <v>0</v>
      </c>
      <c r="AD27">
        <f t="shared" si="42"/>
        <v>0</v>
      </c>
      <c r="AE27">
        <f t="shared" si="42"/>
        <v>0</v>
      </c>
      <c r="AF27">
        <f t="shared" si="42"/>
        <v>0</v>
      </c>
      <c r="AG27" s="31">
        <f>(VLOOKUP($B$1,'Multipliers and Adjustments'!$A$70:$I$86,TRUNC(COLUMN(AG$2)/5)+2,FALSE)*SUMIFS('EPA Data'!$I:$I,'EPA Data'!$D:$D,'Country Selector'!$A$2,'EPA Data'!$J:$J,$B$1,'EPA Data'!$C:$C,AG$2,'EPA Data'!$G:$G,"&gt;="&amp;$A27,'EPA Data'!$G:$G,"&lt;"&amp;$B27)+VLOOKUP($C$1,'Multipliers and Adjustments'!$A$70:$I$86,TRUNC(COLUMN(AG$2)/5)+2,FALSE)*SUMIFS('EPA Data'!$I:$I,'EPA Data'!$D:$D,'Country Selector'!$A$2,'EPA Data'!$J:$J,$C$1,'EPA Data'!$C:$C,AG$2,'EPA Data'!$G:$G,"&gt;="&amp;$A27,'EPA Data'!$G:$G,"&lt;"&amp;$B27)+VLOOKUP($D$1,'Multipliers and Adjustments'!$A$70:$I$86,TRUNC(COLUMN(AG$2)/5)+2,FALSE)*SUMIFS('EPA Data'!$I:$I,'EPA Data'!$D:$D,'Country Selector'!$A$2,'EPA Data'!$J:$J,$D$1,'EPA Data'!$C:$C,AG$2,'EPA Data'!$G:$G,"&gt;="&amp;$A27,'EPA Data'!$G:$G,"&lt;"&amp;$B27))*unit_conv</f>
        <v>0</v>
      </c>
      <c r="AH27">
        <f t="shared" si="43"/>
        <v>0</v>
      </c>
      <c r="AI27">
        <f t="shared" si="43"/>
        <v>0</v>
      </c>
      <c r="AJ27">
        <f t="shared" si="43"/>
        <v>0</v>
      </c>
      <c r="AK27">
        <f t="shared" si="43"/>
        <v>0</v>
      </c>
      <c r="AL27" s="31">
        <f>(VLOOKUP($B$1,'Multipliers and Adjustments'!$A$70:$I$86,TRUNC(COLUMN(AL$2)/5)+2,FALSE)*SUMIFS('EPA Data'!$I:$I,'EPA Data'!$D:$D,'Country Selector'!$A$2,'EPA Data'!$J:$J,$B$1,'EPA Data'!$C:$C,AL$2,'EPA Data'!$G:$G,"&gt;="&amp;$A27,'EPA Data'!$G:$G,"&lt;"&amp;$B27)+VLOOKUP($C$1,'Multipliers and Adjustments'!$A$70:$I$86,TRUNC(COLUMN(AL$2)/5)+2,FALSE)*SUMIFS('EPA Data'!$I:$I,'EPA Data'!$D:$D,'Country Selector'!$A$2,'EPA Data'!$J:$J,$C$1,'EPA Data'!$C:$C,AL$2,'EPA Data'!$G:$G,"&gt;="&amp;$A27,'EPA Data'!$G:$G,"&lt;"&amp;$B27)+VLOOKUP($D$1,'Multipliers and Adjustments'!$A$70:$I$86,TRUNC(COLUMN(AL$2)/5)+2,FALSE)*SUMIFS('EPA Data'!$I:$I,'EPA Data'!$D:$D,'Country Selector'!$A$2,'EPA Data'!$J:$J,$D$1,'EPA Data'!$C:$C,AL$2,'EPA Data'!$G:$G,"&gt;="&amp;$A27,'EPA Data'!$G:$G,"&lt;"&amp;$B27))*unit_conv</f>
        <v>0</v>
      </c>
    </row>
    <row r="28" spans="1:38" x14ac:dyDescent="0.45">
      <c r="A28" s="15">
        <f t="shared" si="36"/>
        <v>-60</v>
      </c>
      <c r="B28" s="16">
        <f t="shared" si="44"/>
        <v>-50</v>
      </c>
      <c r="C28" s="31">
        <f>(VLOOKUP($B$1,'Multipliers and Adjustments'!$A$70:$I$86,TRUNC(COLUMN(C$2)/5)+2,FALSE)*SUMIFS('EPA Data'!$I:$I,'EPA Data'!$D:$D,'Country Selector'!$A$2,'EPA Data'!$J:$J,$B$1,'EPA Data'!$C:$C,C$2,'EPA Data'!$G:$G,"&gt;="&amp;$A28,'EPA Data'!$G:$G,"&lt;"&amp;$B28)+VLOOKUP($C$1,'Multipliers and Adjustments'!$A$70:$I$86,TRUNC(COLUMN(C$2)/5)+2,FALSE)*SUMIFS('EPA Data'!$I:$I,'EPA Data'!$D:$D,'Country Selector'!$A$2,'EPA Data'!$J:$J,$C$1,'EPA Data'!$C:$C,C$2,'EPA Data'!$G:$G,"&gt;="&amp;$A28,'EPA Data'!$G:$G,"&lt;"&amp;$B28)+VLOOKUP($D$1,'Multipliers and Adjustments'!$A$70:$I$86,TRUNC(COLUMN(C$2)/5)+2,FALSE)*SUMIFS('EPA Data'!$I:$I,'EPA Data'!$D:$D,'Country Selector'!$A$2,'EPA Data'!$J:$J,$D$1,'EPA Data'!$C:$C,C$2,'EPA Data'!$G:$G,"&gt;="&amp;$A28,'EPA Data'!$G:$G,"&lt;"&amp;$B28))*unit_conv</f>
        <v>0</v>
      </c>
      <c r="D28">
        <f t="shared" si="37"/>
        <v>0</v>
      </c>
      <c r="E28">
        <f t="shared" si="37"/>
        <v>0</v>
      </c>
      <c r="F28">
        <f t="shared" si="37"/>
        <v>0</v>
      </c>
      <c r="G28">
        <f t="shared" si="37"/>
        <v>0</v>
      </c>
      <c r="H28" s="31">
        <f>(VLOOKUP($B$1,'Multipliers and Adjustments'!$A$70:$I$86,TRUNC(COLUMN(H$2)/5)+2,FALSE)*SUMIFS('EPA Data'!$I:$I,'EPA Data'!$D:$D,'Country Selector'!$A$2,'EPA Data'!$J:$J,$B$1,'EPA Data'!$C:$C,H$2,'EPA Data'!$G:$G,"&gt;="&amp;$A28,'EPA Data'!$G:$G,"&lt;"&amp;$B28)+VLOOKUP($C$1,'Multipliers and Adjustments'!$A$70:$I$86,TRUNC(COLUMN(H$2)/5)+2,FALSE)*SUMIFS('EPA Data'!$I:$I,'EPA Data'!$D:$D,'Country Selector'!$A$2,'EPA Data'!$J:$J,$C$1,'EPA Data'!$C:$C,H$2,'EPA Data'!$G:$G,"&gt;="&amp;$A28,'EPA Data'!$G:$G,"&lt;"&amp;$B28)+VLOOKUP($D$1,'Multipliers and Adjustments'!$A$70:$I$86,TRUNC(COLUMN(H$2)/5)+2,FALSE)*SUMIFS('EPA Data'!$I:$I,'EPA Data'!$D:$D,'Country Selector'!$A$2,'EPA Data'!$J:$J,$D$1,'EPA Data'!$C:$C,H$2,'EPA Data'!$G:$G,"&gt;="&amp;$A28,'EPA Data'!$G:$G,"&lt;"&amp;$B28))*unit_conv</f>
        <v>0</v>
      </c>
      <c r="I28">
        <f t="shared" si="38"/>
        <v>0</v>
      </c>
      <c r="J28">
        <f t="shared" si="38"/>
        <v>0</v>
      </c>
      <c r="K28">
        <f t="shared" si="38"/>
        <v>0</v>
      </c>
      <c r="L28">
        <f t="shared" si="38"/>
        <v>0</v>
      </c>
      <c r="M28" s="31">
        <f>(VLOOKUP($B$1,'Multipliers and Adjustments'!$A$70:$I$86,TRUNC(COLUMN(M$2)/5)+2,FALSE)*SUMIFS('EPA Data'!$I:$I,'EPA Data'!$D:$D,'Country Selector'!$A$2,'EPA Data'!$J:$J,$B$1,'EPA Data'!$C:$C,M$2,'EPA Data'!$G:$G,"&gt;="&amp;$A28,'EPA Data'!$G:$G,"&lt;"&amp;$B28)+VLOOKUP($C$1,'Multipliers and Adjustments'!$A$70:$I$86,TRUNC(COLUMN(M$2)/5)+2,FALSE)*SUMIFS('EPA Data'!$I:$I,'EPA Data'!$D:$D,'Country Selector'!$A$2,'EPA Data'!$J:$J,$C$1,'EPA Data'!$C:$C,M$2,'EPA Data'!$G:$G,"&gt;="&amp;$A28,'EPA Data'!$G:$G,"&lt;"&amp;$B28)+VLOOKUP($D$1,'Multipliers and Adjustments'!$A$70:$I$86,TRUNC(COLUMN(M$2)/5)+2,FALSE)*SUMIFS('EPA Data'!$I:$I,'EPA Data'!$D:$D,'Country Selector'!$A$2,'EPA Data'!$J:$J,$D$1,'EPA Data'!$C:$C,M$2,'EPA Data'!$G:$G,"&gt;="&amp;$A28,'EPA Data'!$G:$G,"&lt;"&amp;$B28))*unit_conv</f>
        <v>0</v>
      </c>
      <c r="N28">
        <f t="shared" si="39"/>
        <v>0</v>
      </c>
      <c r="O28">
        <f t="shared" si="39"/>
        <v>0</v>
      </c>
      <c r="P28">
        <f t="shared" si="39"/>
        <v>0</v>
      </c>
      <c r="Q28">
        <f t="shared" si="39"/>
        <v>0</v>
      </c>
      <c r="R28" s="31">
        <f>(VLOOKUP($B$1,'Multipliers and Adjustments'!$A$70:$I$86,TRUNC(COLUMN(R$2)/5)+2,FALSE)*SUMIFS('EPA Data'!$I:$I,'EPA Data'!$D:$D,'Country Selector'!$A$2,'EPA Data'!$J:$J,$B$1,'EPA Data'!$C:$C,R$2,'EPA Data'!$G:$G,"&gt;="&amp;$A28,'EPA Data'!$G:$G,"&lt;"&amp;$B28)+VLOOKUP($C$1,'Multipliers and Adjustments'!$A$70:$I$86,TRUNC(COLUMN(R$2)/5)+2,FALSE)*SUMIFS('EPA Data'!$I:$I,'EPA Data'!$D:$D,'Country Selector'!$A$2,'EPA Data'!$J:$J,$C$1,'EPA Data'!$C:$C,R$2,'EPA Data'!$G:$G,"&gt;="&amp;$A28,'EPA Data'!$G:$G,"&lt;"&amp;$B28)+VLOOKUP($D$1,'Multipliers and Adjustments'!$A$70:$I$86,TRUNC(COLUMN(R$2)/5)+2,FALSE)*SUMIFS('EPA Data'!$I:$I,'EPA Data'!$D:$D,'Country Selector'!$A$2,'EPA Data'!$J:$J,$D$1,'EPA Data'!$C:$C,R$2,'EPA Data'!$G:$G,"&gt;="&amp;$A28,'EPA Data'!$G:$G,"&lt;"&amp;$B28))*unit_conv</f>
        <v>0</v>
      </c>
      <c r="S28">
        <f t="shared" si="40"/>
        <v>0</v>
      </c>
      <c r="T28">
        <f t="shared" si="40"/>
        <v>0</v>
      </c>
      <c r="U28">
        <f t="shared" si="40"/>
        <v>0</v>
      </c>
      <c r="V28">
        <f t="shared" si="40"/>
        <v>0</v>
      </c>
      <c r="W28" s="31">
        <f>(VLOOKUP($B$1,'Multipliers and Adjustments'!$A$70:$I$86,TRUNC(COLUMN(W$2)/5)+2,FALSE)*SUMIFS('EPA Data'!$I:$I,'EPA Data'!$D:$D,'Country Selector'!$A$2,'EPA Data'!$J:$J,$B$1,'EPA Data'!$C:$C,W$2,'EPA Data'!$G:$G,"&gt;="&amp;$A28,'EPA Data'!$G:$G,"&lt;"&amp;$B28)+VLOOKUP($C$1,'Multipliers and Adjustments'!$A$70:$I$86,TRUNC(COLUMN(W$2)/5)+2,FALSE)*SUMIFS('EPA Data'!$I:$I,'EPA Data'!$D:$D,'Country Selector'!$A$2,'EPA Data'!$J:$J,$C$1,'EPA Data'!$C:$C,W$2,'EPA Data'!$G:$G,"&gt;="&amp;$A28,'EPA Data'!$G:$G,"&lt;"&amp;$B28)+VLOOKUP($D$1,'Multipliers and Adjustments'!$A$70:$I$86,TRUNC(COLUMN(W$2)/5)+2,FALSE)*SUMIFS('EPA Data'!$I:$I,'EPA Data'!$D:$D,'Country Selector'!$A$2,'EPA Data'!$J:$J,$D$1,'EPA Data'!$C:$C,W$2,'EPA Data'!$G:$G,"&gt;="&amp;$A28,'EPA Data'!$G:$G,"&lt;"&amp;$B28))*unit_conv</f>
        <v>0</v>
      </c>
      <c r="X28">
        <f t="shared" si="41"/>
        <v>0</v>
      </c>
      <c r="Y28">
        <f t="shared" si="41"/>
        <v>0</v>
      </c>
      <c r="Z28">
        <f t="shared" si="41"/>
        <v>0</v>
      </c>
      <c r="AA28">
        <f t="shared" si="41"/>
        <v>0</v>
      </c>
      <c r="AB28" s="31">
        <f>(VLOOKUP($B$1,'Multipliers and Adjustments'!$A$70:$I$86,TRUNC(COLUMN(AB$2)/5)+2,FALSE)*SUMIFS('EPA Data'!$I:$I,'EPA Data'!$D:$D,'Country Selector'!$A$2,'EPA Data'!$J:$J,$B$1,'EPA Data'!$C:$C,AB$2,'EPA Data'!$G:$G,"&gt;="&amp;$A28,'EPA Data'!$G:$G,"&lt;"&amp;$B28)+VLOOKUP($C$1,'Multipliers and Adjustments'!$A$70:$I$86,TRUNC(COLUMN(AB$2)/5)+2,FALSE)*SUMIFS('EPA Data'!$I:$I,'EPA Data'!$D:$D,'Country Selector'!$A$2,'EPA Data'!$J:$J,$C$1,'EPA Data'!$C:$C,AB$2,'EPA Data'!$G:$G,"&gt;="&amp;$A28,'EPA Data'!$G:$G,"&lt;"&amp;$B28)+VLOOKUP($D$1,'Multipliers and Adjustments'!$A$70:$I$86,TRUNC(COLUMN(AB$2)/5)+2,FALSE)*SUMIFS('EPA Data'!$I:$I,'EPA Data'!$D:$D,'Country Selector'!$A$2,'EPA Data'!$J:$J,$D$1,'EPA Data'!$C:$C,AB$2,'EPA Data'!$G:$G,"&gt;="&amp;$A28,'EPA Data'!$G:$G,"&lt;"&amp;$B28))*unit_conv</f>
        <v>0</v>
      </c>
      <c r="AC28">
        <f t="shared" si="42"/>
        <v>0</v>
      </c>
      <c r="AD28">
        <f t="shared" si="42"/>
        <v>0</v>
      </c>
      <c r="AE28">
        <f t="shared" si="42"/>
        <v>0</v>
      </c>
      <c r="AF28">
        <f t="shared" si="42"/>
        <v>0</v>
      </c>
      <c r="AG28" s="31">
        <f>(VLOOKUP($B$1,'Multipliers and Adjustments'!$A$70:$I$86,TRUNC(COLUMN(AG$2)/5)+2,FALSE)*SUMIFS('EPA Data'!$I:$I,'EPA Data'!$D:$D,'Country Selector'!$A$2,'EPA Data'!$J:$J,$B$1,'EPA Data'!$C:$C,AG$2,'EPA Data'!$G:$G,"&gt;="&amp;$A28,'EPA Data'!$G:$G,"&lt;"&amp;$B28)+VLOOKUP($C$1,'Multipliers and Adjustments'!$A$70:$I$86,TRUNC(COLUMN(AG$2)/5)+2,FALSE)*SUMIFS('EPA Data'!$I:$I,'EPA Data'!$D:$D,'Country Selector'!$A$2,'EPA Data'!$J:$J,$C$1,'EPA Data'!$C:$C,AG$2,'EPA Data'!$G:$G,"&gt;="&amp;$A28,'EPA Data'!$G:$G,"&lt;"&amp;$B28)+VLOOKUP($D$1,'Multipliers and Adjustments'!$A$70:$I$86,TRUNC(COLUMN(AG$2)/5)+2,FALSE)*SUMIFS('EPA Data'!$I:$I,'EPA Data'!$D:$D,'Country Selector'!$A$2,'EPA Data'!$J:$J,$D$1,'EPA Data'!$C:$C,AG$2,'EPA Data'!$G:$G,"&gt;="&amp;$A28,'EPA Data'!$G:$G,"&lt;"&amp;$B28))*unit_conv</f>
        <v>0</v>
      </c>
      <c r="AH28">
        <f t="shared" si="43"/>
        <v>0</v>
      </c>
      <c r="AI28">
        <f t="shared" si="43"/>
        <v>0</v>
      </c>
      <c r="AJ28">
        <f t="shared" si="43"/>
        <v>0</v>
      </c>
      <c r="AK28">
        <f t="shared" si="43"/>
        <v>0</v>
      </c>
      <c r="AL28" s="31">
        <f>(VLOOKUP($B$1,'Multipliers and Adjustments'!$A$70:$I$86,TRUNC(COLUMN(AL$2)/5)+2,FALSE)*SUMIFS('EPA Data'!$I:$I,'EPA Data'!$D:$D,'Country Selector'!$A$2,'EPA Data'!$J:$J,$B$1,'EPA Data'!$C:$C,AL$2,'EPA Data'!$G:$G,"&gt;="&amp;$A28,'EPA Data'!$G:$G,"&lt;"&amp;$B28)+VLOOKUP($C$1,'Multipliers and Adjustments'!$A$70:$I$86,TRUNC(COLUMN(AL$2)/5)+2,FALSE)*SUMIFS('EPA Data'!$I:$I,'EPA Data'!$D:$D,'Country Selector'!$A$2,'EPA Data'!$J:$J,$C$1,'EPA Data'!$C:$C,AL$2,'EPA Data'!$G:$G,"&gt;="&amp;$A28,'EPA Data'!$G:$G,"&lt;"&amp;$B28)+VLOOKUP($D$1,'Multipliers and Adjustments'!$A$70:$I$86,TRUNC(COLUMN(AL$2)/5)+2,FALSE)*SUMIFS('EPA Data'!$I:$I,'EPA Data'!$D:$D,'Country Selector'!$A$2,'EPA Data'!$J:$J,$D$1,'EPA Data'!$C:$C,AL$2,'EPA Data'!$G:$G,"&gt;="&amp;$A28,'EPA Data'!$G:$G,"&lt;"&amp;$B28))*unit_conv</f>
        <v>0</v>
      </c>
    </row>
    <row r="29" spans="1:38" x14ac:dyDescent="0.45">
      <c r="A29" s="15">
        <f t="shared" si="36"/>
        <v>-50</v>
      </c>
      <c r="B29" s="16">
        <f t="shared" si="44"/>
        <v>-40</v>
      </c>
      <c r="C29" s="31">
        <f>(VLOOKUP($B$1,'Multipliers and Adjustments'!$A$70:$I$86,TRUNC(COLUMN(C$2)/5)+2,FALSE)*SUMIFS('EPA Data'!$I:$I,'EPA Data'!$D:$D,'Country Selector'!$A$2,'EPA Data'!$J:$J,$B$1,'EPA Data'!$C:$C,C$2,'EPA Data'!$G:$G,"&gt;="&amp;$A29,'EPA Data'!$G:$G,"&lt;"&amp;$B29)+VLOOKUP($C$1,'Multipliers and Adjustments'!$A$70:$I$86,TRUNC(COLUMN(C$2)/5)+2,FALSE)*SUMIFS('EPA Data'!$I:$I,'EPA Data'!$D:$D,'Country Selector'!$A$2,'EPA Data'!$J:$J,$C$1,'EPA Data'!$C:$C,C$2,'EPA Data'!$G:$G,"&gt;="&amp;$A29,'EPA Data'!$G:$G,"&lt;"&amp;$B29)+VLOOKUP($D$1,'Multipliers and Adjustments'!$A$70:$I$86,TRUNC(COLUMN(C$2)/5)+2,FALSE)*SUMIFS('EPA Data'!$I:$I,'EPA Data'!$D:$D,'Country Selector'!$A$2,'EPA Data'!$J:$J,$D$1,'EPA Data'!$C:$C,C$2,'EPA Data'!$G:$G,"&gt;="&amp;$A29,'EPA Data'!$G:$G,"&lt;"&amp;$B29))*unit_conv</f>
        <v>0</v>
      </c>
      <c r="D29">
        <f t="shared" si="37"/>
        <v>0</v>
      </c>
      <c r="E29">
        <f t="shared" si="37"/>
        <v>0</v>
      </c>
      <c r="F29">
        <f t="shared" si="37"/>
        <v>0</v>
      </c>
      <c r="G29">
        <f t="shared" si="37"/>
        <v>0</v>
      </c>
      <c r="H29" s="31">
        <f>(VLOOKUP($B$1,'Multipliers and Adjustments'!$A$70:$I$86,TRUNC(COLUMN(H$2)/5)+2,FALSE)*SUMIFS('EPA Data'!$I:$I,'EPA Data'!$D:$D,'Country Selector'!$A$2,'EPA Data'!$J:$J,$B$1,'EPA Data'!$C:$C,H$2,'EPA Data'!$G:$G,"&gt;="&amp;$A29,'EPA Data'!$G:$G,"&lt;"&amp;$B29)+VLOOKUP($C$1,'Multipliers and Adjustments'!$A$70:$I$86,TRUNC(COLUMN(H$2)/5)+2,FALSE)*SUMIFS('EPA Data'!$I:$I,'EPA Data'!$D:$D,'Country Selector'!$A$2,'EPA Data'!$J:$J,$C$1,'EPA Data'!$C:$C,H$2,'EPA Data'!$G:$G,"&gt;="&amp;$A29,'EPA Data'!$G:$G,"&lt;"&amp;$B29)+VLOOKUP($D$1,'Multipliers and Adjustments'!$A$70:$I$86,TRUNC(COLUMN(H$2)/5)+2,FALSE)*SUMIFS('EPA Data'!$I:$I,'EPA Data'!$D:$D,'Country Selector'!$A$2,'EPA Data'!$J:$J,$D$1,'EPA Data'!$C:$C,H$2,'EPA Data'!$G:$G,"&gt;="&amp;$A29,'EPA Data'!$G:$G,"&lt;"&amp;$B29))*unit_conv</f>
        <v>0</v>
      </c>
      <c r="I29">
        <f t="shared" si="38"/>
        <v>0</v>
      </c>
      <c r="J29">
        <f t="shared" si="38"/>
        <v>0</v>
      </c>
      <c r="K29">
        <f t="shared" si="38"/>
        <v>0</v>
      </c>
      <c r="L29">
        <f t="shared" si="38"/>
        <v>0</v>
      </c>
      <c r="M29" s="31">
        <f>(VLOOKUP($B$1,'Multipliers and Adjustments'!$A$70:$I$86,TRUNC(COLUMN(M$2)/5)+2,FALSE)*SUMIFS('EPA Data'!$I:$I,'EPA Data'!$D:$D,'Country Selector'!$A$2,'EPA Data'!$J:$J,$B$1,'EPA Data'!$C:$C,M$2,'EPA Data'!$G:$G,"&gt;="&amp;$A29,'EPA Data'!$G:$G,"&lt;"&amp;$B29)+VLOOKUP($C$1,'Multipliers and Adjustments'!$A$70:$I$86,TRUNC(COLUMN(M$2)/5)+2,FALSE)*SUMIFS('EPA Data'!$I:$I,'EPA Data'!$D:$D,'Country Selector'!$A$2,'EPA Data'!$J:$J,$C$1,'EPA Data'!$C:$C,M$2,'EPA Data'!$G:$G,"&gt;="&amp;$A29,'EPA Data'!$G:$G,"&lt;"&amp;$B29)+VLOOKUP($D$1,'Multipliers and Adjustments'!$A$70:$I$86,TRUNC(COLUMN(M$2)/5)+2,FALSE)*SUMIFS('EPA Data'!$I:$I,'EPA Data'!$D:$D,'Country Selector'!$A$2,'EPA Data'!$J:$J,$D$1,'EPA Data'!$C:$C,M$2,'EPA Data'!$G:$G,"&gt;="&amp;$A29,'EPA Data'!$G:$G,"&lt;"&amp;$B29))*unit_conv</f>
        <v>0</v>
      </c>
      <c r="N29">
        <f t="shared" si="39"/>
        <v>0</v>
      </c>
      <c r="O29">
        <f t="shared" si="39"/>
        <v>0</v>
      </c>
      <c r="P29">
        <f t="shared" si="39"/>
        <v>0</v>
      </c>
      <c r="Q29">
        <f t="shared" si="39"/>
        <v>0</v>
      </c>
      <c r="R29" s="31">
        <f>(VLOOKUP($B$1,'Multipliers and Adjustments'!$A$70:$I$86,TRUNC(COLUMN(R$2)/5)+2,FALSE)*SUMIFS('EPA Data'!$I:$I,'EPA Data'!$D:$D,'Country Selector'!$A$2,'EPA Data'!$J:$J,$B$1,'EPA Data'!$C:$C,R$2,'EPA Data'!$G:$G,"&gt;="&amp;$A29,'EPA Data'!$G:$G,"&lt;"&amp;$B29)+VLOOKUP($C$1,'Multipliers and Adjustments'!$A$70:$I$86,TRUNC(COLUMN(R$2)/5)+2,FALSE)*SUMIFS('EPA Data'!$I:$I,'EPA Data'!$D:$D,'Country Selector'!$A$2,'EPA Data'!$J:$J,$C$1,'EPA Data'!$C:$C,R$2,'EPA Data'!$G:$G,"&gt;="&amp;$A29,'EPA Data'!$G:$G,"&lt;"&amp;$B29)+VLOOKUP($D$1,'Multipliers and Adjustments'!$A$70:$I$86,TRUNC(COLUMN(R$2)/5)+2,FALSE)*SUMIFS('EPA Data'!$I:$I,'EPA Data'!$D:$D,'Country Selector'!$A$2,'EPA Data'!$J:$J,$D$1,'EPA Data'!$C:$C,R$2,'EPA Data'!$G:$G,"&gt;="&amp;$A29,'EPA Data'!$G:$G,"&lt;"&amp;$B29))*unit_conv</f>
        <v>0</v>
      </c>
      <c r="S29">
        <f t="shared" si="40"/>
        <v>0</v>
      </c>
      <c r="T29">
        <f t="shared" si="40"/>
        <v>0</v>
      </c>
      <c r="U29">
        <f t="shared" si="40"/>
        <v>0</v>
      </c>
      <c r="V29">
        <f t="shared" si="40"/>
        <v>0</v>
      </c>
      <c r="W29" s="31">
        <f>(VLOOKUP($B$1,'Multipliers and Adjustments'!$A$70:$I$86,TRUNC(COLUMN(W$2)/5)+2,FALSE)*SUMIFS('EPA Data'!$I:$I,'EPA Data'!$D:$D,'Country Selector'!$A$2,'EPA Data'!$J:$J,$B$1,'EPA Data'!$C:$C,W$2,'EPA Data'!$G:$G,"&gt;="&amp;$A29,'EPA Data'!$G:$G,"&lt;"&amp;$B29)+VLOOKUP($C$1,'Multipliers and Adjustments'!$A$70:$I$86,TRUNC(COLUMN(W$2)/5)+2,FALSE)*SUMIFS('EPA Data'!$I:$I,'EPA Data'!$D:$D,'Country Selector'!$A$2,'EPA Data'!$J:$J,$C$1,'EPA Data'!$C:$C,W$2,'EPA Data'!$G:$G,"&gt;="&amp;$A29,'EPA Data'!$G:$G,"&lt;"&amp;$B29)+VLOOKUP($D$1,'Multipliers and Adjustments'!$A$70:$I$86,TRUNC(COLUMN(W$2)/5)+2,FALSE)*SUMIFS('EPA Data'!$I:$I,'EPA Data'!$D:$D,'Country Selector'!$A$2,'EPA Data'!$J:$J,$D$1,'EPA Data'!$C:$C,W$2,'EPA Data'!$G:$G,"&gt;="&amp;$A29,'EPA Data'!$G:$G,"&lt;"&amp;$B29))*unit_conv</f>
        <v>0</v>
      </c>
      <c r="X29">
        <f t="shared" si="41"/>
        <v>0</v>
      </c>
      <c r="Y29">
        <f t="shared" si="41"/>
        <v>0</v>
      </c>
      <c r="Z29">
        <f t="shared" si="41"/>
        <v>0</v>
      </c>
      <c r="AA29">
        <f t="shared" si="41"/>
        <v>0</v>
      </c>
      <c r="AB29" s="31">
        <f>(VLOOKUP($B$1,'Multipliers and Adjustments'!$A$70:$I$86,TRUNC(COLUMN(AB$2)/5)+2,FALSE)*SUMIFS('EPA Data'!$I:$I,'EPA Data'!$D:$D,'Country Selector'!$A$2,'EPA Data'!$J:$J,$B$1,'EPA Data'!$C:$C,AB$2,'EPA Data'!$G:$G,"&gt;="&amp;$A29,'EPA Data'!$G:$G,"&lt;"&amp;$B29)+VLOOKUP($C$1,'Multipliers and Adjustments'!$A$70:$I$86,TRUNC(COLUMN(AB$2)/5)+2,FALSE)*SUMIFS('EPA Data'!$I:$I,'EPA Data'!$D:$D,'Country Selector'!$A$2,'EPA Data'!$J:$J,$C$1,'EPA Data'!$C:$C,AB$2,'EPA Data'!$G:$G,"&gt;="&amp;$A29,'EPA Data'!$G:$G,"&lt;"&amp;$B29)+VLOOKUP($D$1,'Multipliers and Adjustments'!$A$70:$I$86,TRUNC(COLUMN(AB$2)/5)+2,FALSE)*SUMIFS('EPA Data'!$I:$I,'EPA Data'!$D:$D,'Country Selector'!$A$2,'EPA Data'!$J:$J,$D$1,'EPA Data'!$C:$C,AB$2,'EPA Data'!$G:$G,"&gt;="&amp;$A29,'EPA Data'!$G:$G,"&lt;"&amp;$B29))*unit_conv</f>
        <v>0</v>
      </c>
      <c r="AC29">
        <f t="shared" si="42"/>
        <v>0</v>
      </c>
      <c r="AD29">
        <f t="shared" si="42"/>
        <v>0</v>
      </c>
      <c r="AE29">
        <f t="shared" si="42"/>
        <v>0</v>
      </c>
      <c r="AF29">
        <f t="shared" si="42"/>
        <v>0</v>
      </c>
      <c r="AG29" s="31">
        <f>(VLOOKUP($B$1,'Multipliers and Adjustments'!$A$70:$I$86,TRUNC(COLUMN(AG$2)/5)+2,FALSE)*SUMIFS('EPA Data'!$I:$I,'EPA Data'!$D:$D,'Country Selector'!$A$2,'EPA Data'!$J:$J,$B$1,'EPA Data'!$C:$C,AG$2,'EPA Data'!$G:$G,"&gt;="&amp;$A29,'EPA Data'!$G:$G,"&lt;"&amp;$B29)+VLOOKUP($C$1,'Multipliers and Adjustments'!$A$70:$I$86,TRUNC(COLUMN(AG$2)/5)+2,FALSE)*SUMIFS('EPA Data'!$I:$I,'EPA Data'!$D:$D,'Country Selector'!$A$2,'EPA Data'!$J:$J,$C$1,'EPA Data'!$C:$C,AG$2,'EPA Data'!$G:$G,"&gt;="&amp;$A29,'EPA Data'!$G:$G,"&lt;"&amp;$B29)+VLOOKUP($D$1,'Multipliers and Adjustments'!$A$70:$I$86,TRUNC(COLUMN(AG$2)/5)+2,FALSE)*SUMIFS('EPA Data'!$I:$I,'EPA Data'!$D:$D,'Country Selector'!$A$2,'EPA Data'!$J:$J,$D$1,'EPA Data'!$C:$C,AG$2,'EPA Data'!$G:$G,"&gt;="&amp;$A29,'EPA Data'!$G:$G,"&lt;"&amp;$B29))*unit_conv</f>
        <v>0</v>
      </c>
      <c r="AH29">
        <f t="shared" si="43"/>
        <v>0</v>
      </c>
      <c r="AI29">
        <f t="shared" si="43"/>
        <v>0</v>
      </c>
      <c r="AJ29">
        <f t="shared" si="43"/>
        <v>0</v>
      </c>
      <c r="AK29">
        <f t="shared" si="43"/>
        <v>0</v>
      </c>
      <c r="AL29" s="31">
        <f>(VLOOKUP($B$1,'Multipliers and Adjustments'!$A$70:$I$86,TRUNC(COLUMN(AL$2)/5)+2,FALSE)*SUMIFS('EPA Data'!$I:$I,'EPA Data'!$D:$D,'Country Selector'!$A$2,'EPA Data'!$J:$J,$B$1,'EPA Data'!$C:$C,AL$2,'EPA Data'!$G:$G,"&gt;="&amp;$A29,'EPA Data'!$G:$G,"&lt;"&amp;$B29)+VLOOKUP($C$1,'Multipliers and Adjustments'!$A$70:$I$86,TRUNC(COLUMN(AL$2)/5)+2,FALSE)*SUMIFS('EPA Data'!$I:$I,'EPA Data'!$D:$D,'Country Selector'!$A$2,'EPA Data'!$J:$J,$C$1,'EPA Data'!$C:$C,AL$2,'EPA Data'!$G:$G,"&gt;="&amp;$A29,'EPA Data'!$G:$G,"&lt;"&amp;$B29)+VLOOKUP($D$1,'Multipliers and Adjustments'!$A$70:$I$86,TRUNC(COLUMN(AL$2)/5)+2,FALSE)*SUMIFS('EPA Data'!$I:$I,'EPA Data'!$D:$D,'Country Selector'!$A$2,'EPA Data'!$J:$J,$D$1,'EPA Data'!$C:$C,AL$2,'EPA Data'!$G:$G,"&gt;="&amp;$A29,'EPA Data'!$G:$G,"&lt;"&amp;$B29))*unit_conv</f>
        <v>0</v>
      </c>
    </row>
    <row r="30" spans="1:38" x14ac:dyDescent="0.45">
      <c r="A30" s="15">
        <f t="shared" si="36"/>
        <v>-40</v>
      </c>
      <c r="B30" s="16">
        <f t="shared" si="44"/>
        <v>-30</v>
      </c>
      <c r="C30" s="31">
        <f>(VLOOKUP($B$1,'Multipliers and Adjustments'!$A$70:$I$86,TRUNC(COLUMN(C$2)/5)+2,FALSE)*SUMIFS('EPA Data'!$I:$I,'EPA Data'!$D:$D,'Country Selector'!$A$2,'EPA Data'!$J:$J,$B$1,'EPA Data'!$C:$C,C$2,'EPA Data'!$G:$G,"&gt;="&amp;$A30,'EPA Data'!$G:$G,"&lt;"&amp;$B30)+VLOOKUP($C$1,'Multipliers and Adjustments'!$A$70:$I$86,TRUNC(COLUMN(C$2)/5)+2,FALSE)*SUMIFS('EPA Data'!$I:$I,'EPA Data'!$D:$D,'Country Selector'!$A$2,'EPA Data'!$J:$J,$C$1,'EPA Data'!$C:$C,C$2,'EPA Data'!$G:$G,"&gt;="&amp;$A30,'EPA Data'!$G:$G,"&lt;"&amp;$B30)+VLOOKUP($D$1,'Multipliers and Adjustments'!$A$70:$I$86,TRUNC(COLUMN(C$2)/5)+2,FALSE)*SUMIFS('EPA Data'!$I:$I,'EPA Data'!$D:$D,'Country Selector'!$A$2,'EPA Data'!$J:$J,$D$1,'EPA Data'!$C:$C,C$2,'EPA Data'!$G:$G,"&gt;="&amp;$A30,'EPA Data'!$G:$G,"&lt;"&amp;$B30))*unit_conv</f>
        <v>0</v>
      </c>
      <c r="D30">
        <f t="shared" si="37"/>
        <v>0</v>
      </c>
      <c r="E30">
        <f t="shared" si="37"/>
        <v>0</v>
      </c>
      <c r="F30">
        <f t="shared" si="37"/>
        <v>0</v>
      </c>
      <c r="G30">
        <f t="shared" si="37"/>
        <v>0</v>
      </c>
      <c r="H30" s="31">
        <f>(VLOOKUP($B$1,'Multipliers and Adjustments'!$A$70:$I$86,TRUNC(COLUMN(H$2)/5)+2,FALSE)*SUMIFS('EPA Data'!$I:$I,'EPA Data'!$D:$D,'Country Selector'!$A$2,'EPA Data'!$J:$J,$B$1,'EPA Data'!$C:$C,H$2,'EPA Data'!$G:$G,"&gt;="&amp;$A30,'EPA Data'!$G:$G,"&lt;"&amp;$B30)+VLOOKUP($C$1,'Multipliers and Adjustments'!$A$70:$I$86,TRUNC(COLUMN(H$2)/5)+2,FALSE)*SUMIFS('EPA Data'!$I:$I,'EPA Data'!$D:$D,'Country Selector'!$A$2,'EPA Data'!$J:$J,$C$1,'EPA Data'!$C:$C,H$2,'EPA Data'!$G:$G,"&gt;="&amp;$A30,'EPA Data'!$G:$G,"&lt;"&amp;$B30)+VLOOKUP($D$1,'Multipliers and Adjustments'!$A$70:$I$86,TRUNC(COLUMN(H$2)/5)+2,FALSE)*SUMIFS('EPA Data'!$I:$I,'EPA Data'!$D:$D,'Country Selector'!$A$2,'EPA Data'!$J:$J,$D$1,'EPA Data'!$C:$C,H$2,'EPA Data'!$G:$G,"&gt;="&amp;$A30,'EPA Data'!$G:$G,"&lt;"&amp;$B30))*unit_conv</f>
        <v>0</v>
      </c>
      <c r="I30">
        <f t="shared" si="38"/>
        <v>0</v>
      </c>
      <c r="J30">
        <f t="shared" si="38"/>
        <v>0</v>
      </c>
      <c r="K30">
        <f t="shared" si="38"/>
        <v>0</v>
      </c>
      <c r="L30">
        <f t="shared" si="38"/>
        <v>0</v>
      </c>
      <c r="M30" s="31">
        <f>(VLOOKUP($B$1,'Multipliers and Adjustments'!$A$70:$I$86,TRUNC(COLUMN(M$2)/5)+2,FALSE)*SUMIFS('EPA Data'!$I:$I,'EPA Data'!$D:$D,'Country Selector'!$A$2,'EPA Data'!$J:$J,$B$1,'EPA Data'!$C:$C,M$2,'EPA Data'!$G:$G,"&gt;="&amp;$A30,'EPA Data'!$G:$G,"&lt;"&amp;$B30)+VLOOKUP($C$1,'Multipliers and Adjustments'!$A$70:$I$86,TRUNC(COLUMN(M$2)/5)+2,FALSE)*SUMIFS('EPA Data'!$I:$I,'EPA Data'!$D:$D,'Country Selector'!$A$2,'EPA Data'!$J:$J,$C$1,'EPA Data'!$C:$C,M$2,'EPA Data'!$G:$G,"&gt;="&amp;$A30,'EPA Data'!$G:$G,"&lt;"&amp;$B30)+VLOOKUP($D$1,'Multipliers and Adjustments'!$A$70:$I$86,TRUNC(COLUMN(M$2)/5)+2,FALSE)*SUMIFS('EPA Data'!$I:$I,'EPA Data'!$D:$D,'Country Selector'!$A$2,'EPA Data'!$J:$J,$D$1,'EPA Data'!$C:$C,M$2,'EPA Data'!$G:$G,"&gt;="&amp;$A30,'EPA Data'!$G:$G,"&lt;"&amp;$B30))*unit_conv</f>
        <v>0</v>
      </c>
      <c r="N30">
        <f t="shared" si="39"/>
        <v>0</v>
      </c>
      <c r="O30">
        <f t="shared" si="39"/>
        <v>0</v>
      </c>
      <c r="P30">
        <f t="shared" si="39"/>
        <v>0</v>
      </c>
      <c r="Q30">
        <f t="shared" si="39"/>
        <v>0</v>
      </c>
      <c r="R30" s="31">
        <f>(VLOOKUP($B$1,'Multipliers and Adjustments'!$A$70:$I$86,TRUNC(COLUMN(R$2)/5)+2,FALSE)*SUMIFS('EPA Data'!$I:$I,'EPA Data'!$D:$D,'Country Selector'!$A$2,'EPA Data'!$J:$J,$B$1,'EPA Data'!$C:$C,R$2,'EPA Data'!$G:$G,"&gt;="&amp;$A30,'EPA Data'!$G:$G,"&lt;"&amp;$B30)+VLOOKUP($C$1,'Multipliers and Adjustments'!$A$70:$I$86,TRUNC(COLUMN(R$2)/5)+2,FALSE)*SUMIFS('EPA Data'!$I:$I,'EPA Data'!$D:$D,'Country Selector'!$A$2,'EPA Data'!$J:$J,$C$1,'EPA Data'!$C:$C,R$2,'EPA Data'!$G:$G,"&gt;="&amp;$A30,'EPA Data'!$G:$G,"&lt;"&amp;$B30)+VLOOKUP($D$1,'Multipliers and Adjustments'!$A$70:$I$86,TRUNC(COLUMN(R$2)/5)+2,FALSE)*SUMIFS('EPA Data'!$I:$I,'EPA Data'!$D:$D,'Country Selector'!$A$2,'EPA Data'!$J:$J,$D$1,'EPA Data'!$C:$C,R$2,'EPA Data'!$G:$G,"&gt;="&amp;$A30,'EPA Data'!$G:$G,"&lt;"&amp;$B30))*unit_conv</f>
        <v>0</v>
      </c>
      <c r="S30">
        <f t="shared" si="40"/>
        <v>0</v>
      </c>
      <c r="T30">
        <f t="shared" si="40"/>
        <v>0</v>
      </c>
      <c r="U30">
        <f t="shared" si="40"/>
        <v>0</v>
      </c>
      <c r="V30">
        <f t="shared" si="40"/>
        <v>0</v>
      </c>
      <c r="W30" s="31">
        <f>(VLOOKUP($B$1,'Multipliers and Adjustments'!$A$70:$I$86,TRUNC(COLUMN(W$2)/5)+2,FALSE)*SUMIFS('EPA Data'!$I:$I,'EPA Data'!$D:$D,'Country Selector'!$A$2,'EPA Data'!$J:$J,$B$1,'EPA Data'!$C:$C,W$2,'EPA Data'!$G:$G,"&gt;="&amp;$A30,'EPA Data'!$G:$G,"&lt;"&amp;$B30)+VLOOKUP($C$1,'Multipliers and Adjustments'!$A$70:$I$86,TRUNC(COLUMN(W$2)/5)+2,FALSE)*SUMIFS('EPA Data'!$I:$I,'EPA Data'!$D:$D,'Country Selector'!$A$2,'EPA Data'!$J:$J,$C$1,'EPA Data'!$C:$C,W$2,'EPA Data'!$G:$G,"&gt;="&amp;$A30,'EPA Data'!$G:$G,"&lt;"&amp;$B30)+VLOOKUP($D$1,'Multipliers and Adjustments'!$A$70:$I$86,TRUNC(COLUMN(W$2)/5)+2,FALSE)*SUMIFS('EPA Data'!$I:$I,'EPA Data'!$D:$D,'Country Selector'!$A$2,'EPA Data'!$J:$J,$D$1,'EPA Data'!$C:$C,W$2,'EPA Data'!$G:$G,"&gt;="&amp;$A30,'EPA Data'!$G:$G,"&lt;"&amp;$B30))*unit_conv</f>
        <v>0</v>
      </c>
      <c r="X30">
        <f t="shared" si="41"/>
        <v>0</v>
      </c>
      <c r="Y30">
        <f t="shared" si="41"/>
        <v>0</v>
      </c>
      <c r="Z30">
        <f t="shared" si="41"/>
        <v>0</v>
      </c>
      <c r="AA30">
        <f t="shared" si="41"/>
        <v>0</v>
      </c>
      <c r="AB30" s="31">
        <f>(VLOOKUP($B$1,'Multipliers and Adjustments'!$A$70:$I$86,TRUNC(COLUMN(AB$2)/5)+2,FALSE)*SUMIFS('EPA Data'!$I:$I,'EPA Data'!$D:$D,'Country Selector'!$A$2,'EPA Data'!$J:$J,$B$1,'EPA Data'!$C:$C,AB$2,'EPA Data'!$G:$G,"&gt;="&amp;$A30,'EPA Data'!$G:$G,"&lt;"&amp;$B30)+VLOOKUP($C$1,'Multipliers and Adjustments'!$A$70:$I$86,TRUNC(COLUMN(AB$2)/5)+2,FALSE)*SUMIFS('EPA Data'!$I:$I,'EPA Data'!$D:$D,'Country Selector'!$A$2,'EPA Data'!$J:$J,$C$1,'EPA Data'!$C:$C,AB$2,'EPA Data'!$G:$G,"&gt;="&amp;$A30,'EPA Data'!$G:$G,"&lt;"&amp;$B30)+VLOOKUP($D$1,'Multipliers and Adjustments'!$A$70:$I$86,TRUNC(COLUMN(AB$2)/5)+2,FALSE)*SUMIFS('EPA Data'!$I:$I,'EPA Data'!$D:$D,'Country Selector'!$A$2,'EPA Data'!$J:$J,$D$1,'EPA Data'!$C:$C,AB$2,'EPA Data'!$G:$G,"&gt;="&amp;$A30,'EPA Data'!$G:$G,"&lt;"&amp;$B30))*unit_conv</f>
        <v>0</v>
      </c>
      <c r="AC30">
        <f t="shared" si="42"/>
        <v>0</v>
      </c>
      <c r="AD30">
        <f t="shared" si="42"/>
        <v>0</v>
      </c>
      <c r="AE30">
        <f t="shared" si="42"/>
        <v>0</v>
      </c>
      <c r="AF30">
        <f t="shared" si="42"/>
        <v>0</v>
      </c>
      <c r="AG30" s="31">
        <f>(VLOOKUP($B$1,'Multipliers and Adjustments'!$A$70:$I$86,TRUNC(COLUMN(AG$2)/5)+2,FALSE)*SUMIFS('EPA Data'!$I:$I,'EPA Data'!$D:$D,'Country Selector'!$A$2,'EPA Data'!$J:$J,$B$1,'EPA Data'!$C:$C,AG$2,'EPA Data'!$G:$G,"&gt;="&amp;$A30,'EPA Data'!$G:$G,"&lt;"&amp;$B30)+VLOOKUP($C$1,'Multipliers and Adjustments'!$A$70:$I$86,TRUNC(COLUMN(AG$2)/5)+2,FALSE)*SUMIFS('EPA Data'!$I:$I,'EPA Data'!$D:$D,'Country Selector'!$A$2,'EPA Data'!$J:$J,$C$1,'EPA Data'!$C:$C,AG$2,'EPA Data'!$G:$G,"&gt;="&amp;$A30,'EPA Data'!$G:$G,"&lt;"&amp;$B30)+VLOOKUP($D$1,'Multipliers and Adjustments'!$A$70:$I$86,TRUNC(COLUMN(AG$2)/5)+2,FALSE)*SUMIFS('EPA Data'!$I:$I,'EPA Data'!$D:$D,'Country Selector'!$A$2,'EPA Data'!$J:$J,$D$1,'EPA Data'!$C:$C,AG$2,'EPA Data'!$G:$G,"&gt;="&amp;$A30,'EPA Data'!$G:$G,"&lt;"&amp;$B30))*unit_conv</f>
        <v>0</v>
      </c>
      <c r="AH30">
        <f t="shared" si="43"/>
        <v>0</v>
      </c>
      <c r="AI30">
        <f t="shared" si="43"/>
        <v>0</v>
      </c>
      <c r="AJ30">
        <f t="shared" si="43"/>
        <v>0</v>
      </c>
      <c r="AK30">
        <f t="shared" si="43"/>
        <v>0</v>
      </c>
      <c r="AL30" s="31">
        <f>(VLOOKUP($B$1,'Multipliers and Adjustments'!$A$70:$I$86,TRUNC(COLUMN(AL$2)/5)+2,FALSE)*SUMIFS('EPA Data'!$I:$I,'EPA Data'!$D:$D,'Country Selector'!$A$2,'EPA Data'!$J:$J,$B$1,'EPA Data'!$C:$C,AL$2,'EPA Data'!$G:$G,"&gt;="&amp;$A30,'EPA Data'!$G:$G,"&lt;"&amp;$B30)+VLOOKUP($C$1,'Multipliers and Adjustments'!$A$70:$I$86,TRUNC(COLUMN(AL$2)/5)+2,FALSE)*SUMIFS('EPA Data'!$I:$I,'EPA Data'!$D:$D,'Country Selector'!$A$2,'EPA Data'!$J:$J,$C$1,'EPA Data'!$C:$C,AL$2,'EPA Data'!$G:$G,"&gt;="&amp;$A30,'EPA Data'!$G:$G,"&lt;"&amp;$B30)+VLOOKUP($D$1,'Multipliers and Adjustments'!$A$70:$I$86,TRUNC(COLUMN(AL$2)/5)+2,FALSE)*SUMIFS('EPA Data'!$I:$I,'EPA Data'!$D:$D,'Country Selector'!$A$2,'EPA Data'!$J:$J,$D$1,'EPA Data'!$C:$C,AL$2,'EPA Data'!$G:$G,"&gt;="&amp;$A30,'EPA Data'!$G:$G,"&lt;"&amp;$B30))*unit_conv</f>
        <v>0</v>
      </c>
    </row>
    <row r="31" spans="1:38" x14ac:dyDescent="0.45">
      <c r="A31" s="15">
        <f t="shared" si="36"/>
        <v>-30</v>
      </c>
      <c r="B31" s="16">
        <f t="shared" si="44"/>
        <v>-20</v>
      </c>
      <c r="C31" s="31">
        <f>(VLOOKUP($B$1,'Multipliers and Adjustments'!$A$70:$I$86,TRUNC(COLUMN(C$2)/5)+2,FALSE)*SUMIFS('EPA Data'!$I:$I,'EPA Data'!$D:$D,'Country Selector'!$A$2,'EPA Data'!$J:$J,$B$1,'EPA Data'!$C:$C,C$2,'EPA Data'!$G:$G,"&gt;="&amp;$A31,'EPA Data'!$G:$G,"&lt;"&amp;$B31)+VLOOKUP($C$1,'Multipliers and Adjustments'!$A$70:$I$86,TRUNC(COLUMN(C$2)/5)+2,FALSE)*SUMIFS('EPA Data'!$I:$I,'EPA Data'!$D:$D,'Country Selector'!$A$2,'EPA Data'!$J:$J,$C$1,'EPA Data'!$C:$C,C$2,'EPA Data'!$G:$G,"&gt;="&amp;$A31,'EPA Data'!$G:$G,"&lt;"&amp;$B31)+VLOOKUP($D$1,'Multipliers and Adjustments'!$A$70:$I$86,TRUNC(COLUMN(C$2)/5)+2,FALSE)*SUMIFS('EPA Data'!$I:$I,'EPA Data'!$D:$D,'Country Selector'!$A$2,'EPA Data'!$J:$J,$D$1,'EPA Data'!$C:$C,C$2,'EPA Data'!$G:$G,"&gt;="&amp;$A31,'EPA Data'!$G:$G,"&lt;"&amp;$B31))*unit_conv</f>
        <v>0</v>
      </c>
      <c r="D31">
        <f t="shared" si="37"/>
        <v>0</v>
      </c>
      <c r="E31">
        <f t="shared" si="37"/>
        <v>0</v>
      </c>
      <c r="F31">
        <f t="shared" si="37"/>
        <v>0</v>
      </c>
      <c r="G31">
        <f t="shared" si="37"/>
        <v>0</v>
      </c>
      <c r="H31" s="31">
        <f>(VLOOKUP($B$1,'Multipliers and Adjustments'!$A$70:$I$86,TRUNC(COLUMN(H$2)/5)+2,FALSE)*SUMIFS('EPA Data'!$I:$I,'EPA Data'!$D:$D,'Country Selector'!$A$2,'EPA Data'!$J:$J,$B$1,'EPA Data'!$C:$C,H$2,'EPA Data'!$G:$G,"&gt;="&amp;$A31,'EPA Data'!$G:$G,"&lt;"&amp;$B31)+VLOOKUP($C$1,'Multipliers and Adjustments'!$A$70:$I$86,TRUNC(COLUMN(H$2)/5)+2,FALSE)*SUMIFS('EPA Data'!$I:$I,'EPA Data'!$D:$D,'Country Selector'!$A$2,'EPA Data'!$J:$J,$C$1,'EPA Data'!$C:$C,H$2,'EPA Data'!$G:$G,"&gt;="&amp;$A31,'EPA Data'!$G:$G,"&lt;"&amp;$B31)+VLOOKUP($D$1,'Multipliers and Adjustments'!$A$70:$I$86,TRUNC(COLUMN(H$2)/5)+2,FALSE)*SUMIFS('EPA Data'!$I:$I,'EPA Data'!$D:$D,'Country Selector'!$A$2,'EPA Data'!$J:$J,$D$1,'EPA Data'!$C:$C,H$2,'EPA Data'!$G:$G,"&gt;="&amp;$A31,'EPA Data'!$G:$G,"&lt;"&amp;$B31))*unit_conv</f>
        <v>0</v>
      </c>
      <c r="I31">
        <f t="shared" si="38"/>
        <v>0</v>
      </c>
      <c r="J31">
        <f t="shared" si="38"/>
        <v>0</v>
      </c>
      <c r="K31">
        <f t="shared" si="38"/>
        <v>0</v>
      </c>
      <c r="L31">
        <f t="shared" si="38"/>
        <v>0</v>
      </c>
      <c r="M31" s="31">
        <f>(VLOOKUP($B$1,'Multipliers and Adjustments'!$A$70:$I$86,TRUNC(COLUMN(M$2)/5)+2,FALSE)*SUMIFS('EPA Data'!$I:$I,'EPA Data'!$D:$D,'Country Selector'!$A$2,'EPA Data'!$J:$J,$B$1,'EPA Data'!$C:$C,M$2,'EPA Data'!$G:$G,"&gt;="&amp;$A31,'EPA Data'!$G:$G,"&lt;"&amp;$B31)+VLOOKUP($C$1,'Multipliers and Adjustments'!$A$70:$I$86,TRUNC(COLUMN(M$2)/5)+2,FALSE)*SUMIFS('EPA Data'!$I:$I,'EPA Data'!$D:$D,'Country Selector'!$A$2,'EPA Data'!$J:$J,$C$1,'EPA Data'!$C:$C,M$2,'EPA Data'!$G:$G,"&gt;="&amp;$A31,'EPA Data'!$G:$G,"&lt;"&amp;$B31)+VLOOKUP($D$1,'Multipliers and Adjustments'!$A$70:$I$86,TRUNC(COLUMN(M$2)/5)+2,FALSE)*SUMIFS('EPA Data'!$I:$I,'EPA Data'!$D:$D,'Country Selector'!$A$2,'EPA Data'!$J:$J,$D$1,'EPA Data'!$C:$C,M$2,'EPA Data'!$G:$G,"&gt;="&amp;$A31,'EPA Data'!$G:$G,"&lt;"&amp;$B31))*unit_conv</f>
        <v>0</v>
      </c>
      <c r="N31">
        <f t="shared" si="39"/>
        <v>0</v>
      </c>
      <c r="O31">
        <f t="shared" si="39"/>
        <v>0</v>
      </c>
      <c r="P31">
        <f t="shared" si="39"/>
        <v>0</v>
      </c>
      <c r="Q31">
        <f t="shared" si="39"/>
        <v>0</v>
      </c>
      <c r="R31" s="31">
        <f>(VLOOKUP($B$1,'Multipliers and Adjustments'!$A$70:$I$86,TRUNC(COLUMN(R$2)/5)+2,FALSE)*SUMIFS('EPA Data'!$I:$I,'EPA Data'!$D:$D,'Country Selector'!$A$2,'EPA Data'!$J:$J,$B$1,'EPA Data'!$C:$C,R$2,'EPA Data'!$G:$G,"&gt;="&amp;$A31,'EPA Data'!$G:$G,"&lt;"&amp;$B31)+VLOOKUP($C$1,'Multipliers and Adjustments'!$A$70:$I$86,TRUNC(COLUMN(R$2)/5)+2,FALSE)*SUMIFS('EPA Data'!$I:$I,'EPA Data'!$D:$D,'Country Selector'!$A$2,'EPA Data'!$J:$J,$C$1,'EPA Data'!$C:$C,R$2,'EPA Data'!$G:$G,"&gt;="&amp;$A31,'EPA Data'!$G:$G,"&lt;"&amp;$B31)+VLOOKUP($D$1,'Multipliers and Adjustments'!$A$70:$I$86,TRUNC(COLUMN(R$2)/5)+2,FALSE)*SUMIFS('EPA Data'!$I:$I,'EPA Data'!$D:$D,'Country Selector'!$A$2,'EPA Data'!$J:$J,$D$1,'EPA Data'!$C:$C,R$2,'EPA Data'!$G:$G,"&gt;="&amp;$A31,'EPA Data'!$G:$G,"&lt;"&amp;$B31))*unit_conv</f>
        <v>0</v>
      </c>
      <c r="S31">
        <f t="shared" si="40"/>
        <v>0</v>
      </c>
      <c r="T31">
        <f t="shared" si="40"/>
        <v>0</v>
      </c>
      <c r="U31">
        <f t="shared" si="40"/>
        <v>0</v>
      </c>
      <c r="V31">
        <f t="shared" si="40"/>
        <v>0</v>
      </c>
      <c r="W31" s="31">
        <f>(VLOOKUP($B$1,'Multipliers and Adjustments'!$A$70:$I$86,TRUNC(COLUMN(W$2)/5)+2,FALSE)*SUMIFS('EPA Data'!$I:$I,'EPA Data'!$D:$D,'Country Selector'!$A$2,'EPA Data'!$J:$J,$B$1,'EPA Data'!$C:$C,W$2,'EPA Data'!$G:$G,"&gt;="&amp;$A31,'EPA Data'!$G:$G,"&lt;"&amp;$B31)+VLOOKUP($C$1,'Multipliers and Adjustments'!$A$70:$I$86,TRUNC(COLUMN(W$2)/5)+2,FALSE)*SUMIFS('EPA Data'!$I:$I,'EPA Data'!$D:$D,'Country Selector'!$A$2,'EPA Data'!$J:$J,$C$1,'EPA Data'!$C:$C,W$2,'EPA Data'!$G:$G,"&gt;="&amp;$A31,'EPA Data'!$G:$G,"&lt;"&amp;$B31)+VLOOKUP($D$1,'Multipliers and Adjustments'!$A$70:$I$86,TRUNC(COLUMN(W$2)/5)+2,FALSE)*SUMIFS('EPA Data'!$I:$I,'EPA Data'!$D:$D,'Country Selector'!$A$2,'EPA Data'!$J:$J,$D$1,'EPA Data'!$C:$C,W$2,'EPA Data'!$G:$G,"&gt;="&amp;$A31,'EPA Data'!$G:$G,"&lt;"&amp;$B31))*unit_conv</f>
        <v>0</v>
      </c>
      <c r="X31">
        <f t="shared" si="41"/>
        <v>0</v>
      </c>
      <c r="Y31">
        <f t="shared" si="41"/>
        <v>0</v>
      </c>
      <c r="Z31">
        <f t="shared" si="41"/>
        <v>0</v>
      </c>
      <c r="AA31">
        <f t="shared" si="41"/>
        <v>0</v>
      </c>
      <c r="AB31" s="31">
        <f>(VLOOKUP($B$1,'Multipliers and Adjustments'!$A$70:$I$86,TRUNC(COLUMN(AB$2)/5)+2,FALSE)*SUMIFS('EPA Data'!$I:$I,'EPA Data'!$D:$D,'Country Selector'!$A$2,'EPA Data'!$J:$J,$B$1,'EPA Data'!$C:$C,AB$2,'EPA Data'!$G:$G,"&gt;="&amp;$A31,'EPA Data'!$G:$G,"&lt;"&amp;$B31)+VLOOKUP($C$1,'Multipliers and Adjustments'!$A$70:$I$86,TRUNC(COLUMN(AB$2)/5)+2,FALSE)*SUMIFS('EPA Data'!$I:$I,'EPA Data'!$D:$D,'Country Selector'!$A$2,'EPA Data'!$J:$J,$C$1,'EPA Data'!$C:$C,AB$2,'EPA Data'!$G:$G,"&gt;="&amp;$A31,'EPA Data'!$G:$G,"&lt;"&amp;$B31)+VLOOKUP($D$1,'Multipliers and Adjustments'!$A$70:$I$86,TRUNC(COLUMN(AB$2)/5)+2,FALSE)*SUMIFS('EPA Data'!$I:$I,'EPA Data'!$D:$D,'Country Selector'!$A$2,'EPA Data'!$J:$J,$D$1,'EPA Data'!$C:$C,AB$2,'EPA Data'!$G:$G,"&gt;="&amp;$A31,'EPA Data'!$G:$G,"&lt;"&amp;$B31))*unit_conv</f>
        <v>0</v>
      </c>
      <c r="AC31">
        <f t="shared" si="42"/>
        <v>0</v>
      </c>
      <c r="AD31">
        <f t="shared" si="42"/>
        <v>0</v>
      </c>
      <c r="AE31">
        <f t="shared" si="42"/>
        <v>0</v>
      </c>
      <c r="AF31">
        <f t="shared" si="42"/>
        <v>0</v>
      </c>
      <c r="AG31" s="31">
        <f>(VLOOKUP($B$1,'Multipliers and Adjustments'!$A$70:$I$86,TRUNC(COLUMN(AG$2)/5)+2,FALSE)*SUMIFS('EPA Data'!$I:$I,'EPA Data'!$D:$D,'Country Selector'!$A$2,'EPA Data'!$J:$J,$B$1,'EPA Data'!$C:$C,AG$2,'EPA Data'!$G:$G,"&gt;="&amp;$A31,'EPA Data'!$G:$G,"&lt;"&amp;$B31)+VLOOKUP($C$1,'Multipliers and Adjustments'!$A$70:$I$86,TRUNC(COLUMN(AG$2)/5)+2,FALSE)*SUMIFS('EPA Data'!$I:$I,'EPA Data'!$D:$D,'Country Selector'!$A$2,'EPA Data'!$J:$J,$C$1,'EPA Data'!$C:$C,AG$2,'EPA Data'!$G:$G,"&gt;="&amp;$A31,'EPA Data'!$G:$G,"&lt;"&amp;$B31)+VLOOKUP($D$1,'Multipliers and Adjustments'!$A$70:$I$86,TRUNC(COLUMN(AG$2)/5)+2,FALSE)*SUMIFS('EPA Data'!$I:$I,'EPA Data'!$D:$D,'Country Selector'!$A$2,'EPA Data'!$J:$J,$D$1,'EPA Data'!$C:$C,AG$2,'EPA Data'!$G:$G,"&gt;="&amp;$A31,'EPA Data'!$G:$G,"&lt;"&amp;$B31))*unit_conv</f>
        <v>0</v>
      </c>
      <c r="AH31">
        <f t="shared" si="43"/>
        <v>0</v>
      </c>
      <c r="AI31">
        <f t="shared" si="43"/>
        <v>0</v>
      </c>
      <c r="AJ31">
        <f t="shared" si="43"/>
        <v>0</v>
      </c>
      <c r="AK31">
        <f t="shared" si="43"/>
        <v>0</v>
      </c>
      <c r="AL31" s="31">
        <f>(VLOOKUP($B$1,'Multipliers and Adjustments'!$A$70:$I$86,TRUNC(COLUMN(AL$2)/5)+2,FALSE)*SUMIFS('EPA Data'!$I:$I,'EPA Data'!$D:$D,'Country Selector'!$A$2,'EPA Data'!$J:$J,$B$1,'EPA Data'!$C:$C,AL$2,'EPA Data'!$G:$G,"&gt;="&amp;$A31,'EPA Data'!$G:$G,"&lt;"&amp;$B31)+VLOOKUP($C$1,'Multipliers and Adjustments'!$A$70:$I$86,TRUNC(COLUMN(AL$2)/5)+2,FALSE)*SUMIFS('EPA Data'!$I:$I,'EPA Data'!$D:$D,'Country Selector'!$A$2,'EPA Data'!$J:$J,$C$1,'EPA Data'!$C:$C,AL$2,'EPA Data'!$G:$G,"&gt;="&amp;$A31,'EPA Data'!$G:$G,"&lt;"&amp;$B31)+VLOOKUP($D$1,'Multipliers and Adjustments'!$A$70:$I$86,TRUNC(COLUMN(AL$2)/5)+2,FALSE)*SUMIFS('EPA Data'!$I:$I,'EPA Data'!$D:$D,'Country Selector'!$A$2,'EPA Data'!$J:$J,$D$1,'EPA Data'!$C:$C,AL$2,'EPA Data'!$G:$G,"&gt;="&amp;$A31,'EPA Data'!$G:$G,"&lt;"&amp;$B31))*unit_conv</f>
        <v>0</v>
      </c>
    </row>
    <row r="32" spans="1:38" x14ac:dyDescent="0.45">
      <c r="A32" s="15">
        <f t="shared" si="36"/>
        <v>-20</v>
      </c>
      <c r="B32" s="16">
        <f t="shared" si="44"/>
        <v>-10</v>
      </c>
      <c r="C32" s="31">
        <f>(VLOOKUP($B$1,'Multipliers and Adjustments'!$A$70:$I$86,TRUNC(COLUMN(C$2)/5)+2,FALSE)*SUMIFS('EPA Data'!$I:$I,'EPA Data'!$D:$D,'Country Selector'!$A$2,'EPA Data'!$J:$J,$B$1,'EPA Data'!$C:$C,C$2,'EPA Data'!$G:$G,"&gt;="&amp;$A32,'EPA Data'!$G:$G,"&lt;"&amp;$B32)+VLOOKUP($C$1,'Multipliers and Adjustments'!$A$70:$I$86,TRUNC(COLUMN(C$2)/5)+2,FALSE)*SUMIFS('EPA Data'!$I:$I,'EPA Data'!$D:$D,'Country Selector'!$A$2,'EPA Data'!$J:$J,$C$1,'EPA Data'!$C:$C,C$2,'EPA Data'!$G:$G,"&gt;="&amp;$A32,'EPA Data'!$G:$G,"&lt;"&amp;$B32)+VLOOKUP($D$1,'Multipliers and Adjustments'!$A$70:$I$86,TRUNC(COLUMN(C$2)/5)+2,FALSE)*SUMIFS('EPA Data'!$I:$I,'EPA Data'!$D:$D,'Country Selector'!$A$2,'EPA Data'!$J:$J,$D$1,'EPA Data'!$C:$C,C$2,'EPA Data'!$G:$G,"&gt;="&amp;$A32,'EPA Data'!$G:$G,"&lt;"&amp;$B32))*unit_conv</f>
        <v>0</v>
      </c>
      <c r="D32">
        <f t="shared" si="37"/>
        <v>0</v>
      </c>
      <c r="E32">
        <f t="shared" si="37"/>
        <v>0</v>
      </c>
      <c r="F32">
        <f t="shared" si="37"/>
        <v>0</v>
      </c>
      <c r="G32">
        <f t="shared" si="37"/>
        <v>0</v>
      </c>
      <c r="H32" s="31">
        <f>(VLOOKUP($B$1,'Multipliers and Adjustments'!$A$70:$I$86,TRUNC(COLUMN(H$2)/5)+2,FALSE)*SUMIFS('EPA Data'!$I:$I,'EPA Data'!$D:$D,'Country Selector'!$A$2,'EPA Data'!$J:$J,$B$1,'EPA Data'!$C:$C,H$2,'EPA Data'!$G:$G,"&gt;="&amp;$A32,'EPA Data'!$G:$G,"&lt;"&amp;$B32)+VLOOKUP($C$1,'Multipliers and Adjustments'!$A$70:$I$86,TRUNC(COLUMN(H$2)/5)+2,FALSE)*SUMIFS('EPA Data'!$I:$I,'EPA Data'!$D:$D,'Country Selector'!$A$2,'EPA Data'!$J:$J,$C$1,'EPA Data'!$C:$C,H$2,'EPA Data'!$G:$G,"&gt;="&amp;$A32,'EPA Data'!$G:$G,"&lt;"&amp;$B32)+VLOOKUP($D$1,'Multipliers and Adjustments'!$A$70:$I$86,TRUNC(COLUMN(H$2)/5)+2,FALSE)*SUMIFS('EPA Data'!$I:$I,'EPA Data'!$D:$D,'Country Selector'!$A$2,'EPA Data'!$J:$J,$D$1,'EPA Data'!$C:$C,H$2,'EPA Data'!$G:$G,"&gt;="&amp;$A32,'EPA Data'!$G:$G,"&lt;"&amp;$B32))*unit_conv</f>
        <v>0</v>
      </c>
      <c r="I32">
        <f t="shared" si="38"/>
        <v>0</v>
      </c>
      <c r="J32">
        <f t="shared" si="38"/>
        <v>0</v>
      </c>
      <c r="K32">
        <f t="shared" si="38"/>
        <v>0</v>
      </c>
      <c r="L32">
        <f t="shared" si="38"/>
        <v>0</v>
      </c>
      <c r="M32" s="31">
        <f>(VLOOKUP($B$1,'Multipliers and Adjustments'!$A$70:$I$86,TRUNC(COLUMN(M$2)/5)+2,FALSE)*SUMIFS('EPA Data'!$I:$I,'EPA Data'!$D:$D,'Country Selector'!$A$2,'EPA Data'!$J:$J,$B$1,'EPA Data'!$C:$C,M$2,'EPA Data'!$G:$G,"&gt;="&amp;$A32,'EPA Data'!$G:$G,"&lt;"&amp;$B32)+VLOOKUP($C$1,'Multipliers and Adjustments'!$A$70:$I$86,TRUNC(COLUMN(M$2)/5)+2,FALSE)*SUMIFS('EPA Data'!$I:$I,'EPA Data'!$D:$D,'Country Selector'!$A$2,'EPA Data'!$J:$J,$C$1,'EPA Data'!$C:$C,M$2,'EPA Data'!$G:$G,"&gt;="&amp;$A32,'EPA Data'!$G:$G,"&lt;"&amp;$B32)+VLOOKUP($D$1,'Multipliers and Adjustments'!$A$70:$I$86,TRUNC(COLUMN(M$2)/5)+2,FALSE)*SUMIFS('EPA Data'!$I:$I,'EPA Data'!$D:$D,'Country Selector'!$A$2,'EPA Data'!$J:$J,$D$1,'EPA Data'!$C:$C,M$2,'EPA Data'!$G:$G,"&gt;="&amp;$A32,'EPA Data'!$G:$G,"&lt;"&amp;$B32))*unit_conv</f>
        <v>0</v>
      </c>
      <c r="N32">
        <f t="shared" si="39"/>
        <v>0</v>
      </c>
      <c r="O32">
        <f t="shared" si="39"/>
        <v>0</v>
      </c>
      <c r="P32">
        <f t="shared" si="39"/>
        <v>0</v>
      </c>
      <c r="Q32">
        <f t="shared" si="39"/>
        <v>0</v>
      </c>
      <c r="R32" s="31">
        <f>(VLOOKUP($B$1,'Multipliers and Adjustments'!$A$70:$I$86,TRUNC(COLUMN(R$2)/5)+2,FALSE)*SUMIFS('EPA Data'!$I:$I,'EPA Data'!$D:$D,'Country Selector'!$A$2,'EPA Data'!$J:$J,$B$1,'EPA Data'!$C:$C,R$2,'EPA Data'!$G:$G,"&gt;="&amp;$A32,'EPA Data'!$G:$G,"&lt;"&amp;$B32)+VLOOKUP($C$1,'Multipliers and Adjustments'!$A$70:$I$86,TRUNC(COLUMN(R$2)/5)+2,FALSE)*SUMIFS('EPA Data'!$I:$I,'EPA Data'!$D:$D,'Country Selector'!$A$2,'EPA Data'!$J:$J,$C$1,'EPA Data'!$C:$C,R$2,'EPA Data'!$G:$G,"&gt;="&amp;$A32,'EPA Data'!$G:$G,"&lt;"&amp;$B32)+VLOOKUP($D$1,'Multipliers and Adjustments'!$A$70:$I$86,TRUNC(COLUMN(R$2)/5)+2,FALSE)*SUMIFS('EPA Data'!$I:$I,'EPA Data'!$D:$D,'Country Selector'!$A$2,'EPA Data'!$J:$J,$D$1,'EPA Data'!$C:$C,R$2,'EPA Data'!$G:$G,"&gt;="&amp;$A32,'EPA Data'!$G:$G,"&lt;"&amp;$B32))*unit_conv</f>
        <v>0</v>
      </c>
      <c r="S32">
        <f t="shared" si="40"/>
        <v>0</v>
      </c>
      <c r="T32">
        <f t="shared" si="40"/>
        <v>0</v>
      </c>
      <c r="U32">
        <f t="shared" si="40"/>
        <v>0</v>
      </c>
      <c r="V32">
        <f t="shared" si="40"/>
        <v>0</v>
      </c>
      <c r="W32" s="31">
        <f>(VLOOKUP($B$1,'Multipliers and Adjustments'!$A$70:$I$86,TRUNC(COLUMN(W$2)/5)+2,FALSE)*SUMIFS('EPA Data'!$I:$I,'EPA Data'!$D:$D,'Country Selector'!$A$2,'EPA Data'!$J:$J,$B$1,'EPA Data'!$C:$C,W$2,'EPA Data'!$G:$G,"&gt;="&amp;$A32,'EPA Data'!$G:$G,"&lt;"&amp;$B32)+VLOOKUP($C$1,'Multipliers and Adjustments'!$A$70:$I$86,TRUNC(COLUMN(W$2)/5)+2,FALSE)*SUMIFS('EPA Data'!$I:$I,'EPA Data'!$D:$D,'Country Selector'!$A$2,'EPA Data'!$J:$J,$C$1,'EPA Data'!$C:$C,W$2,'EPA Data'!$G:$G,"&gt;="&amp;$A32,'EPA Data'!$G:$G,"&lt;"&amp;$B32)+VLOOKUP($D$1,'Multipliers and Adjustments'!$A$70:$I$86,TRUNC(COLUMN(W$2)/5)+2,FALSE)*SUMIFS('EPA Data'!$I:$I,'EPA Data'!$D:$D,'Country Selector'!$A$2,'EPA Data'!$J:$J,$D$1,'EPA Data'!$C:$C,W$2,'EPA Data'!$G:$G,"&gt;="&amp;$A32,'EPA Data'!$G:$G,"&lt;"&amp;$B32))*unit_conv</f>
        <v>0</v>
      </c>
      <c r="X32">
        <f t="shared" si="41"/>
        <v>0</v>
      </c>
      <c r="Y32">
        <f t="shared" si="41"/>
        <v>0</v>
      </c>
      <c r="Z32">
        <f t="shared" si="41"/>
        <v>0</v>
      </c>
      <c r="AA32">
        <f t="shared" si="41"/>
        <v>0</v>
      </c>
      <c r="AB32" s="31">
        <f>(VLOOKUP($B$1,'Multipliers and Adjustments'!$A$70:$I$86,TRUNC(COLUMN(AB$2)/5)+2,FALSE)*SUMIFS('EPA Data'!$I:$I,'EPA Data'!$D:$D,'Country Selector'!$A$2,'EPA Data'!$J:$J,$B$1,'EPA Data'!$C:$C,AB$2,'EPA Data'!$G:$G,"&gt;="&amp;$A32,'EPA Data'!$G:$G,"&lt;"&amp;$B32)+VLOOKUP($C$1,'Multipliers and Adjustments'!$A$70:$I$86,TRUNC(COLUMN(AB$2)/5)+2,FALSE)*SUMIFS('EPA Data'!$I:$I,'EPA Data'!$D:$D,'Country Selector'!$A$2,'EPA Data'!$J:$J,$C$1,'EPA Data'!$C:$C,AB$2,'EPA Data'!$G:$G,"&gt;="&amp;$A32,'EPA Data'!$G:$G,"&lt;"&amp;$B32)+VLOOKUP($D$1,'Multipliers and Adjustments'!$A$70:$I$86,TRUNC(COLUMN(AB$2)/5)+2,FALSE)*SUMIFS('EPA Data'!$I:$I,'EPA Data'!$D:$D,'Country Selector'!$A$2,'EPA Data'!$J:$J,$D$1,'EPA Data'!$C:$C,AB$2,'EPA Data'!$G:$G,"&gt;="&amp;$A32,'EPA Data'!$G:$G,"&lt;"&amp;$B32))*unit_conv</f>
        <v>0</v>
      </c>
      <c r="AC32">
        <f t="shared" si="42"/>
        <v>0</v>
      </c>
      <c r="AD32">
        <f t="shared" si="42"/>
        <v>0</v>
      </c>
      <c r="AE32">
        <f t="shared" si="42"/>
        <v>0</v>
      </c>
      <c r="AF32">
        <f t="shared" si="42"/>
        <v>0</v>
      </c>
      <c r="AG32" s="31">
        <f>(VLOOKUP($B$1,'Multipliers and Adjustments'!$A$70:$I$86,TRUNC(COLUMN(AG$2)/5)+2,FALSE)*SUMIFS('EPA Data'!$I:$I,'EPA Data'!$D:$D,'Country Selector'!$A$2,'EPA Data'!$J:$J,$B$1,'EPA Data'!$C:$C,AG$2,'EPA Data'!$G:$G,"&gt;="&amp;$A32,'EPA Data'!$G:$G,"&lt;"&amp;$B32)+VLOOKUP($C$1,'Multipliers and Adjustments'!$A$70:$I$86,TRUNC(COLUMN(AG$2)/5)+2,FALSE)*SUMIFS('EPA Data'!$I:$I,'EPA Data'!$D:$D,'Country Selector'!$A$2,'EPA Data'!$J:$J,$C$1,'EPA Data'!$C:$C,AG$2,'EPA Data'!$G:$G,"&gt;="&amp;$A32,'EPA Data'!$G:$G,"&lt;"&amp;$B32)+VLOOKUP($D$1,'Multipliers and Adjustments'!$A$70:$I$86,TRUNC(COLUMN(AG$2)/5)+2,FALSE)*SUMIFS('EPA Data'!$I:$I,'EPA Data'!$D:$D,'Country Selector'!$A$2,'EPA Data'!$J:$J,$D$1,'EPA Data'!$C:$C,AG$2,'EPA Data'!$G:$G,"&gt;="&amp;$A32,'EPA Data'!$G:$G,"&lt;"&amp;$B32))*unit_conv</f>
        <v>0</v>
      </c>
      <c r="AH32">
        <f t="shared" si="43"/>
        <v>0</v>
      </c>
      <c r="AI32">
        <f t="shared" si="43"/>
        <v>0</v>
      </c>
      <c r="AJ32">
        <f t="shared" si="43"/>
        <v>0</v>
      </c>
      <c r="AK32">
        <f t="shared" si="43"/>
        <v>0</v>
      </c>
      <c r="AL32" s="31">
        <f>(VLOOKUP($B$1,'Multipliers and Adjustments'!$A$70:$I$86,TRUNC(COLUMN(AL$2)/5)+2,FALSE)*SUMIFS('EPA Data'!$I:$I,'EPA Data'!$D:$D,'Country Selector'!$A$2,'EPA Data'!$J:$J,$B$1,'EPA Data'!$C:$C,AL$2,'EPA Data'!$G:$G,"&gt;="&amp;$A32,'EPA Data'!$G:$G,"&lt;"&amp;$B32)+VLOOKUP($C$1,'Multipliers and Adjustments'!$A$70:$I$86,TRUNC(COLUMN(AL$2)/5)+2,FALSE)*SUMIFS('EPA Data'!$I:$I,'EPA Data'!$D:$D,'Country Selector'!$A$2,'EPA Data'!$J:$J,$C$1,'EPA Data'!$C:$C,AL$2,'EPA Data'!$G:$G,"&gt;="&amp;$A32,'EPA Data'!$G:$G,"&lt;"&amp;$B32)+VLOOKUP($D$1,'Multipliers and Adjustments'!$A$70:$I$86,TRUNC(COLUMN(AL$2)/5)+2,FALSE)*SUMIFS('EPA Data'!$I:$I,'EPA Data'!$D:$D,'Country Selector'!$A$2,'EPA Data'!$J:$J,$D$1,'EPA Data'!$C:$C,AL$2,'EPA Data'!$G:$G,"&gt;="&amp;$A32,'EPA Data'!$G:$G,"&lt;"&amp;$B32))*unit_conv</f>
        <v>0</v>
      </c>
    </row>
    <row r="33" spans="1:38" x14ac:dyDescent="0.45">
      <c r="A33" s="15">
        <f t="shared" si="36"/>
        <v>-10</v>
      </c>
      <c r="B33" s="16">
        <f t="shared" si="44"/>
        <v>0</v>
      </c>
      <c r="C33" s="31">
        <f>(VLOOKUP($B$1,'Multipliers and Adjustments'!$A$70:$I$86,TRUNC(COLUMN(C$2)/5)+2,FALSE)*SUMIFS('EPA Data'!$I:$I,'EPA Data'!$D:$D,'Country Selector'!$A$2,'EPA Data'!$J:$J,$B$1,'EPA Data'!$C:$C,C$2,'EPA Data'!$G:$G,"&gt;="&amp;$A33,'EPA Data'!$G:$G,"&lt;"&amp;$B33)+VLOOKUP($C$1,'Multipliers and Adjustments'!$A$70:$I$86,TRUNC(COLUMN(C$2)/5)+2,FALSE)*SUMIFS('EPA Data'!$I:$I,'EPA Data'!$D:$D,'Country Selector'!$A$2,'EPA Data'!$J:$J,$C$1,'EPA Data'!$C:$C,C$2,'EPA Data'!$G:$G,"&gt;="&amp;$A33,'EPA Data'!$G:$G,"&lt;"&amp;$B33)+VLOOKUP($D$1,'Multipliers and Adjustments'!$A$70:$I$86,TRUNC(COLUMN(C$2)/5)+2,FALSE)*SUMIFS('EPA Data'!$I:$I,'EPA Data'!$D:$D,'Country Selector'!$A$2,'EPA Data'!$J:$J,$D$1,'EPA Data'!$C:$C,C$2,'EPA Data'!$G:$G,"&gt;="&amp;$A33,'EPA Data'!$G:$G,"&lt;"&amp;$B33))*unit_conv</f>
        <v>0</v>
      </c>
      <c r="D33">
        <f t="shared" si="37"/>
        <v>0</v>
      </c>
      <c r="E33">
        <f t="shared" si="37"/>
        <v>0</v>
      </c>
      <c r="F33">
        <f t="shared" si="37"/>
        <v>0</v>
      </c>
      <c r="G33">
        <f t="shared" si="37"/>
        <v>0</v>
      </c>
      <c r="H33" s="31">
        <f>(VLOOKUP($B$1,'Multipliers and Adjustments'!$A$70:$I$86,TRUNC(COLUMN(H$2)/5)+2,FALSE)*SUMIFS('EPA Data'!$I:$I,'EPA Data'!$D:$D,'Country Selector'!$A$2,'EPA Data'!$J:$J,$B$1,'EPA Data'!$C:$C,H$2,'EPA Data'!$G:$G,"&gt;="&amp;$A33,'EPA Data'!$G:$G,"&lt;"&amp;$B33)+VLOOKUP($C$1,'Multipliers and Adjustments'!$A$70:$I$86,TRUNC(COLUMN(H$2)/5)+2,FALSE)*SUMIFS('EPA Data'!$I:$I,'EPA Data'!$D:$D,'Country Selector'!$A$2,'EPA Data'!$J:$J,$C$1,'EPA Data'!$C:$C,H$2,'EPA Data'!$G:$G,"&gt;="&amp;$A33,'EPA Data'!$G:$G,"&lt;"&amp;$B33)+VLOOKUP($D$1,'Multipliers and Adjustments'!$A$70:$I$86,TRUNC(COLUMN(H$2)/5)+2,FALSE)*SUMIFS('EPA Data'!$I:$I,'EPA Data'!$D:$D,'Country Selector'!$A$2,'EPA Data'!$J:$J,$D$1,'EPA Data'!$C:$C,H$2,'EPA Data'!$G:$G,"&gt;="&amp;$A33,'EPA Data'!$G:$G,"&lt;"&amp;$B33))*unit_conv</f>
        <v>0</v>
      </c>
      <c r="I33">
        <f t="shared" si="38"/>
        <v>0</v>
      </c>
      <c r="J33">
        <f t="shared" si="38"/>
        <v>0</v>
      </c>
      <c r="K33">
        <f t="shared" si="38"/>
        <v>0</v>
      </c>
      <c r="L33">
        <f t="shared" si="38"/>
        <v>0</v>
      </c>
      <c r="M33" s="31">
        <f>(VLOOKUP($B$1,'Multipliers and Adjustments'!$A$70:$I$86,TRUNC(COLUMN(M$2)/5)+2,FALSE)*SUMIFS('EPA Data'!$I:$I,'EPA Data'!$D:$D,'Country Selector'!$A$2,'EPA Data'!$J:$J,$B$1,'EPA Data'!$C:$C,M$2,'EPA Data'!$G:$G,"&gt;="&amp;$A33,'EPA Data'!$G:$G,"&lt;"&amp;$B33)+VLOOKUP($C$1,'Multipliers and Adjustments'!$A$70:$I$86,TRUNC(COLUMN(M$2)/5)+2,FALSE)*SUMIFS('EPA Data'!$I:$I,'EPA Data'!$D:$D,'Country Selector'!$A$2,'EPA Data'!$J:$J,$C$1,'EPA Data'!$C:$C,M$2,'EPA Data'!$G:$G,"&gt;="&amp;$A33,'EPA Data'!$G:$G,"&lt;"&amp;$B33)+VLOOKUP($D$1,'Multipliers and Adjustments'!$A$70:$I$86,TRUNC(COLUMN(M$2)/5)+2,FALSE)*SUMIFS('EPA Data'!$I:$I,'EPA Data'!$D:$D,'Country Selector'!$A$2,'EPA Data'!$J:$J,$D$1,'EPA Data'!$C:$C,M$2,'EPA Data'!$G:$G,"&gt;="&amp;$A33,'EPA Data'!$G:$G,"&lt;"&amp;$B33))*unit_conv</f>
        <v>0</v>
      </c>
      <c r="N33">
        <f t="shared" si="39"/>
        <v>0</v>
      </c>
      <c r="O33">
        <f t="shared" si="39"/>
        <v>0</v>
      </c>
      <c r="P33">
        <f t="shared" si="39"/>
        <v>0</v>
      </c>
      <c r="Q33">
        <f t="shared" si="39"/>
        <v>0</v>
      </c>
      <c r="R33" s="31">
        <f>(VLOOKUP($B$1,'Multipliers and Adjustments'!$A$70:$I$86,TRUNC(COLUMN(R$2)/5)+2,FALSE)*SUMIFS('EPA Data'!$I:$I,'EPA Data'!$D:$D,'Country Selector'!$A$2,'EPA Data'!$J:$J,$B$1,'EPA Data'!$C:$C,R$2,'EPA Data'!$G:$G,"&gt;="&amp;$A33,'EPA Data'!$G:$G,"&lt;"&amp;$B33)+VLOOKUP($C$1,'Multipliers and Adjustments'!$A$70:$I$86,TRUNC(COLUMN(R$2)/5)+2,FALSE)*SUMIFS('EPA Data'!$I:$I,'EPA Data'!$D:$D,'Country Selector'!$A$2,'EPA Data'!$J:$J,$C$1,'EPA Data'!$C:$C,R$2,'EPA Data'!$G:$G,"&gt;="&amp;$A33,'EPA Data'!$G:$G,"&lt;"&amp;$B33)+VLOOKUP($D$1,'Multipliers and Adjustments'!$A$70:$I$86,TRUNC(COLUMN(R$2)/5)+2,FALSE)*SUMIFS('EPA Data'!$I:$I,'EPA Data'!$D:$D,'Country Selector'!$A$2,'EPA Data'!$J:$J,$D$1,'EPA Data'!$C:$C,R$2,'EPA Data'!$G:$G,"&gt;="&amp;$A33,'EPA Data'!$G:$G,"&lt;"&amp;$B33))*unit_conv</f>
        <v>0</v>
      </c>
      <c r="S33">
        <f t="shared" si="40"/>
        <v>0</v>
      </c>
      <c r="T33">
        <f t="shared" si="40"/>
        <v>0</v>
      </c>
      <c r="U33">
        <f t="shared" si="40"/>
        <v>0</v>
      </c>
      <c r="V33">
        <f t="shared" si="40"/>
        <v>0</v>
      </c>
      <c r="W33" s="31">
        <f>(VLOOKUP($B$1,'Multipliers and Adjustments'!$A$70:$I$86,TRUNC(COLUMN(W$2)/5)+2,FALSE)*SUMIFS('EPA Data'!$I:$I,'EPA Data'!$D:$D,'Country Selector'!$A$2,'EPA Data'!$J:$J,$B$1,'EPA Data'!$C:$C,W$2,'EPA Data'!$G:$G,"&gt;="&amp;$A33,'EPA Data'!$G:$G,"&lt;"&amp;$B33)+VLOOKUP($C$1,'Multipliers and Adjustments'!$A$70:$I$86,TRUNC(COLUMN(W$2)/5)+2,FALSE)*SUMIFS('EPA Data'!$I:$I,'EPA Data'!$D:$D,'Country Selector'!$A$2,'EPA Data'!$J:$J,$C$1,'EPA Data'!$C:$C,W$2,'EPA Data'!$G:$G,"&gt;="&amp;$A33,'EPA Data'!$G:$G,"&lt;"&amp;$B33)+VLOOKUP($D$1,'Multipliers and Adjustments'!$A$70:$I$86,TRUNC(COLUMN(W$2)/5)+2,FALSE)*SUMIFS('EPA Data'!$I:$I,'EPA Data'!$D:$D,'Country Selector'!$A$2,'EPA Data'!$J:$J,$D$1,'EPA Data'!$C:$C,W$2,'EPA Data'!$G:$G,"&gt;="&amp;$A33,'EPA Data'!$G:$G,"&lt;"&amp;$B33))*unit_conv</f>
        <v>0</v>
      </c>
      <c r="X33">
        <f t="shared" si="41"/>
        <v>0</v>
      </c>
      <c r="Y33">
        <f t="shared" si="41"/>
        <v>0</v>
      </c>
      <c r="Z33">
        <f t="shared" si="41"/>
        <v>0</v>
      </c>
      <c r="AA33">
        <f t="shared" si="41"/>
        <v>0</v>
      </c>
      <c r="AB33" s="31">
        <f>(VLOOKUP($B$1,'Multipliers and Adjustments'!$A$70:$I$86,TRUNC(COLUMN(AB$2)/5)+2,FALSE)*SUMIFS('EPA Data'!$I:$I,'EPA Data'!$D:$D,'Country Selector'!$A$2,'EPA Data'!$J:$J,$B$1,'EPA Data'!$C:$C,AB$2,'EPA Data'!$G:$G,"&gt;="&amp;$A33,'EPA Data'!$G:$G,"&lt;"&amp;$B33)+VLOOKUP($C$1,'Multipliers and Adjustments'!$A$70:$I$86,TRUNC(COLUMN(AB$2)/5)+2,FALSE)*SUMIFS('EPA Data'!$I:$I,'EPA Data'!$D:$D,'Country Selector'!$A$2,'EPA Data'!$J:$J,$C$1,'EPA Data'!$C:$C,AB$2,'EPA Data'!$G:$G,"&gt;="&amp;$A33,'EPA Data'!$G:$G,"&lt;"&amp;$B33)+VLOOKUP($D$1,'Multipliers and Adjustments'!$A$70:$I$86,TRUNC(COLUMN(AB$2)/5)+2,FALSE)*SUMIFS('EPA Data'!$I:$I,'EPA Data'!$D:$D,'Country Selector'!$A$2,'EPA Data'!$J:$J,$D$1,'EPA Data'!$C:$C,AB$2,'EPA Data'!$G:$G,"&gt;="&amp;$A33,'EPA Data'!$G:$G,"&lt;"&amp;$B33))*unit_conv</f>
        <v>0</v>
      </c>
      <c r="AC33">
        <f t="shared" si="42"/>
        <v>0</v>
      </c>
      <c r="AD33">
        <f t="shared" si="42"/>
        <v>0</v>
      </c>
      <c r="AE33">
        <f t="shared" si="42"/>
        <v>0</v>
      </c>
      <c r="AF33">
        <f t="shared" si="42"/>
        <v>0</v>
      </c>
      <c r="AG33" s="31">
        <f>(VLOOKUP($B$1,'Multipliers and Adjustments'!$A$70:$I$86,TRUNC(COLUMN(AG$2)/5)+2,FALSE)*SUMIFS('EPA Data'!$I:$I,'EPA Data'!$D:$D,'Country Selector'!$A$2,'EPA Data'!$J:$J,$B$1,'EPA Data'!$C:$C,AG$2,'EPA Data'!$G:$G,"&gt;="&amp;$A33,'EPA Data'!$G:$G,"&lt;"&amp;$B33)+VLOOKUP($C$1,'Multipliers and Adjustments'!$A$70:$I$86,TRUNC(COLUMN(AG$2)/5)+2,FALSE)*SUMIFS('EPA Data'!$I:$I,'EPA Data'!$D:$D,'Country Selector'!$A$2,'EPA Data'!$J:$J,$C$1,'EPA Data'!$C:$C,AG$2,'EPA Data'!$G:$G,"&gt;="&amp;$A33,'EPA Data'!$G:$G,"&lt;"&amp;$B33)+VLOOKUP($D$1,'Multipliers and Adjustments'!$A$70:$I$86,TRUNC(COLUMN(AG$2)/5)+2,FALSE)*SUMIFS('EPA Data'!$I:$I,'EPA Data'!$D:$D,'Country Selector'!$A$2,'EPA Data'!$J:$J,$D$1,'EPA Data'!$C:$C,AG$2,'EPA Data'!$G:$G,"&gt;="&amp;$A33,'EPA Data'!$G:$G,"&lt;"&amp;$B33))*unit_conv</f>
        <v>0</v>
      </c>
      <c r="AH33">
        <f t="shared" si="43"/>
        <v>0</v>
      </c>
      <c r="AI33">
        <f t="shared" si="43"/>
        <v>0</v>
      </c>
      <c r="AJ33">
        <f t="shared" si="43"/>
        <v>0</v>
      </c>
      <c r="AK33">
        <f t="shared" si="43"/>
        <v>0</v>
      </c>
      <c r="AL33" s="31">
        <f>(VLOOKUP($B$1,'Multipliers and Adjustments'!$A$70:$I$86,TRUNC(COLUMN(AL$2)/5)+2,FALSE)*SUMIFS('EPA Data'!$I:$I,'EPA Data'!$D:$D,'Country Selector'!$A$2,'EPA Data'!$J:$J,$B$1,'EPA Data'!$C:$C,AL$2,'EPA Data'!$G:$G,"&gt;="&amp;$A33,'EPA Data'!$G:$G,"&lt;"&amp;$B33)+VLOOKUP($C$1,'Multipliers and Adjustments'!$A$70:$I$86,TRUNC(COLUMN(AL$2)/5)+2,FALSE)*SUMIFS('EPA Data'!$I:$I,'EPA Data'!$D:$D,'Country Selector'!$A$2,'EPA Data'!$J:$J,$C$1,'EPA Data'!$C:$C,AL$2,'EPA Data'!$G:$G,"&gt;="&amp;$A33,'EPA Data'!$G:$G,"&lt;"&amp;$B33)+VLOOKUP($D$1,'Multipliers and Adjustments'!$A$70:$I$86,TRUNC(COLUMN(AL$2)/5)+2,FALSE)*SUMIFS('EPA Data'!$I:$I,'EPA Data'!$D:$D,'Country Selector'!$A$2,'EPA Data'!$J:$J,$D$1,'EPA Data'!$C:$C,AL$2,'EPA Data'!$G:$G,"&gt;="&amp;$A33,'EPA Data'!$G:$G,"&lt;"&amp;$B33))*unit_conv</f>
        <v>0</v>
      </c>
    </row>
    <row r="34" spans="1:38" x14ac:dyDescent="0.45">
      <c r="A34" s="17">
        <f t="shared" si="36"/>
        <v>0</v>
      </c>
      <c r="B34" s="18">
        <f>A34</f>
        <v>0</v>
      </c>
      <c r="C34" s="37">
        <f>(VLOOKUP($B$1,'Multipliers and Adjustments'!$A$70:$I$86,TRUNC(COLUMN(C$2)/5)+2,FALSE)*SUMIFS('EPA Data'!$I:$I,'EPA Data'!$D:$D,'Country Selector'!$A$2,'EPA Data'!$J:$J,$B$1,'EPA Data'!$C:$C,C$2,'EPA Data'!$G:$G,$A34)+VLOOKUP($C$1,'Multipliers and Adjustments'!$A$70:$I$86,TRUNC(COLUMN(C$2)/5)+2,FALSE)*SUMIFS('EPA Data'!$I:$I,'EPA Data'!$D:$D,'Country Selector'!$A$2,'EPA Data'!$J:$J,$C$1,'EPA Data'!$C:$C,C$2,'EPA Data'!$G:$G,$A34)+VLOOKUP($D$1,'Multipliers and Adjustments'!$A$70:$I$86,TRUNC(COLUMN(C$2)/5)+2,FALSE)*SUMIFS('EPA Data'!$I:$I,'EPA Data'!$D:$D,'Country Selector'!$A$2,'EPA Data'!$J:$J,$D$1,'EPA Data'!$C:$C,C$2,'EPA Data'!$G:$G,$A34))*unit_conv</f>
        <v>0</v>
      </c>
      <c r="D34">
        <f t="shared" ref="D34" si="45">C34+($H34-$C34)/5</f>
        <v>0</v>
      </c>
      <c r="E34">
        <f t="shared" ref="E34" si="46">D34+($H34-$C34)/5</f>
        <v>0</v>
      </c>
      <c r="F34">
        <f t="shared" ref="F34" si="47">E34+($H34-$C34)/5</f>
        <v>0</v>
      </c>
      <c r="G34">
        <f t="shared" ref="G34" si="48">F34+($H34-$C34)/5</f>
        <v>0</v>
      </c>
      <c r="H34" s="37">
        <f>(VLOOKUP($B$1,'Multipliers and Adjustments'!$A$70:$I$86,TRUNC(COLUMN(H$2)/5)+2,FALSE)*SUMIFS('EPA Data'!$I:$I,'EPA Data'!$D:$D,'Country Selector'!$A$2,'EPA Data'!$J:$J,$B$1,'EPA Data'!$C:$C,H$2,'EPA Data'!$G:$G,$A34)+VLOOKUP($C$1,'Multipliers and Adjustments'!$A$70:$I$86,TRUNC(COLUMN(H$2)/5)+2,FALSE)*SUMIFS('EPA Data'!$I:$I,'EPA Data'!$D:$D,'Country Selector'!$A$2,'EPA Data'!$J:$J,$C$1,'EPA Data'!$C:$C,H$2,'EPA Data'!$G:$G,$A34)+VLOOKUP($D$1,'Multipliers and Adjustments'!$A$70:$I$86,TRUNC(COLUMN(H$2)/5)+2,FALSE)*SUMIFS('EPA Data'!$I:$I,'EPA Data'!$D:$D,'Country Selector'!$A$2,'EPA Data'!$J:$J,$D$1,'EPA Data'!$C:$C,H$2,'EPA Data'!$G:$G,$A34))*unit_conv</f>
        <v>0</v>
      </c>
      <c r="I34">
        <f t="shared" ref="I34" si="49">H34+($M34-$H34)/5</f>
        <v>0</v>
      </c>
      <c r="J34">
        <f t="shared" ref="J34" si="50">I34+($M34-$H34)/5</f>
        <v>0</v>
      </c>
      <c r="K34">
        <f t="shared" ref="K34" si="51">J34+($M34-$H34)/5</f>
        <v>0</v>
      </c>
      <c r="L34">
        <f t="shared" ref="L34" si="52">K34+($M34-$H34)/5</f>
        <v>0</v>
      </c>
      <c r="M34" s="37">
        <f>(VLOOKUP($B$1,'Multipliers and Adjustments'!$A$70:$I$86,TRUNC(COLUMN(M$2)/5)+2,FALSE)*SUMIFS('EPA Data'!$I:$I,'EPA Data'!$D:$D,'Country Selector'!$A$2,'EPA Data'!$J:$J,$B$1,'EPA Data'!$C:$C,M$2,'EPA Data'!$G:$G,$A34)+VLOOKUP($C$1,'Multipliers and Adjustments'!$A$70:$I$86,TRUNC(COLUMN(M$2)/5)+2,FALSE)*SUMIFS('EPA Data'!$I:$I,'EPA Data'!$D:$D,'Country Selector'!$A$2,'EPA Data'!$J:$J,$C$1,'EPA Data'!$C:$C,M$2,'EPA Data'!$G:$G,$A34)+VLOOKUP($D$1,'Multipliers and Adjustments'!$A$70:$I$86,TRUNC(COLUMN(M$2)/5)+2,FALSE)*SUMIFS('EPA Data'!$I:$I,'EPA Data'!$D:$D,'Country Selector'!$A$2,'EPA Data'!$J:$J,$D$1,'EPA Data'!$C:$C,M$2,'EPA Data'!$G:$G,$A34))*unit_conv</f>
        <v>0</v>
      </c>
      <c r="N34">
        <f t="shared" ref="N34" si="53">M34+($R34-$M34)/5</f>
        <v>0</v>
      </c>
      <c r="O34">
        <f t="shared" ref="O34" si="54">N34+($R34-$M34)/5</f>
        <v>0</v>
      </c>
      <c r="P34">
        <f t="shared" ref="P34" si="55">O34+($R34-$M34)/5</f>
        <v>0</v>
      </c>
      <c r="Q34">
        <f t="shared" ref="Q34" si="56">P34+($R34-$M34)/5</f>
        <v>0</v>
      </c>
      <c r="R34" s="37">
        <f>(VLOOKUP($B$1,'Multipliers and Adjustments'!$A$70:$I$86,TRUNC(COLUMN(R$2)/5)+2,FALSE)*SUMIFS('EPA Data'!$I:$I,'EPA Data'!$D:$D,'Country Selector'!$A$2,'EPA Data'!$J:$J,$B$1,'EPA Data'!$C:$C,R$2,'EPA Data'!$G:$G,$A34)+VLOOKUP($C$1,'Multipliers and Adjustments'!$A$70:$I$86,TRUNC(COLUMN(R$2)/5)+2,FALSE)*SUMIFS('EPA Data'!$I:$I,'EPA Data'!$D:$D,'Country Selector'!$A$2,'EPA Data'!$J:$J,$C$1,'EPA Data'!$C:$C,R$2,'EPA Data'!$G:$G,$A34)+VLOOKUP($D$1,'Multipliers and Adjustments'!$A$70:$I$86,TRUNC(COLUMN(R$2)/5)+2,FALSE)*SUMIFS('EPA Data'!$I:$I,'EPA Data'!$D:$D,'Country Selector'!$A$2,'EPA Data'!$J:$J,$D$1,'EPA Data'!$C:$C,R$2,'EPA Data'!$G:$G,$A34))*unit_conv</f>
        <v>0</v>
      </c>
      <c r="S34">
        <f t="shared" ref="S34" si="57">R34+($W34-$R34)/5</f>
        <v>0</v>
      </c>
      <c r="T34">
        <f t="shared" ref="T34" si="58">S34+($W34-$R34)/5</f>
        <v>0</v>
      </c>
      <c r="U34">
        <f t="shared" ref="U34" si="59">T34+($W34-$R34)/5</f>
        <v>0</v>
      </c>
      <c r="V34">
        <f t="shared" ref="V34" si="60">U34+($W34-$R34)/5</f>
        <v>0</v>
      </c>
      <c r="W34" s="37">
        <f>(VLOOKUP($B$1,'Multipliers and Adjustments'!$A$70:$I$86,TRUNC(COLUMN(W$2)/5)+2,FALSE)*SUMIFS('EPA Data'!$I:$I,'EPA Data'!$D:$D,'Country Selector'!$A$2,'EPA Data'!$J:$J,$B$1,'EPA Data'!$C:$C,W$2,'EPA Data'!$G:$G,$A34)+VLOOKUP($C$1,'Multipliers and Adjustments'!$A$70:$I$86,TRUNC(COLUMN(W$2)/5)+2,FALSE)*SUMIFS('EPA Data'!$I:$I,'EPA Data'!$D:$D,'Country Selector'!$A$2,'EPA Data'!$J:$J,$C$1,'EPA Data'!$C:$C,W$2,'EPA Data'!$G:$G,$A34)+VLOOKUP($D$1,'Multipliers and Adjustments'!$A$70:$I$86,TRUNC(COLUMN(W$2)/5)+2,FALSE)*SUMIFS('EPA Data'!$I:$I,'EPA Data'!$D:$D,'Country Selector'!$A$2,'EPA Data'!$J:$J,$D$1,'EPA Data'!$C:$C,W$2,'EPA Data'!$G:$G,$A34))*unit_conv</f>
        <v>0</v>
      </c>
      <c r="X34">
        <f t="shared" ref="X34" si="61">W34+($AB34-$W34)/5</f>
        <v>0</v>
      </c>
      <c r="Y34">
        <f t="shared" ref="Y34" si="62">X34+($AB34-$W34)/5</f>
        <v>0</v>
      </c>
      <c r="Z34">
        <f t="shared" ref="Z34" si="63">Y34+($AB34-$W34)/5</f>
        <v>0</v>
      </c>
      <c r="AA34">
        <f t="shared" ref="AA34" si="64">Z34+($AB34-$W34)/5</f>
        <v>0</v>
      </c>
      <c r="AB34" s="37">
        <f>(VLOOKUP($B$1,'Multipliers and Adjustments'!$A$70:$I$86,TRUNC(COLUMN(AB$2)/5)+2,FALSE)*SUMIFS('EPA Data'!$I:$I,'EPA Data'!$D:$D,'Country Selector'!$A$2,'EPA Data'!$J:$J,$B$1,'EPA Data'!$C:$C,AB$2,'EPA Data'!$G:$G,$A34)+VLOOKUP($C$1,'Multipliers and Adjustments'!$A$70:$I$86,TRUNC(COLUMN(AB$2)/5)+2,FALSE)*SUMIFS('EPA Data'!$I:$I,'EPA Data'!$D:$D,'Country Selector'!$A$2,'EPA Data'!$J:$J,$C$1,'EPA Data'!$C:$C,AB$2,'EPA Data'!$G:$G,$A34)+VLOOKUP($D$1,'Multipliers and Adjustments'!$A$70:$I$86,TRUNC(COLUMN(AB$2)/5)+2,FALSE)*SUMIFS('EPA Data'!$I:$I,'EPA Data'!$D:$D,'Country Selector'!$A$2,'EPA Data'!$J:$J,$D$1,'EPA Data'!$C:$C,AB$2,'EPA Data'!$G:$G,$A34))*unit_conv</f>
        <v>0</v>
      </c>
      <c r="AC34">
        <f t="shared" ref="AC34" si="65">AB34+($AG34-$AB34)/5</f>
        <v>0</v>
      </c>
      <c r="AD34">
        <f t="shared" ref="AD34" si="66">AC34+($AG34-$AB34)/5</f>
        <v>0</v>
      </c>
      <c r="AE34">
        <f t="shared" ref="AE34" si="67">AD34+($AG34-$AB34)/5</f>
        <v>0</v>
      </c>
      <c r="AF34">
        <f t="shared" ref="AF34" si="68">AE34+($AG34-$AB34)/5</f>
        <v>0</v>
      </c>
      <c r="AG34" s="37">
        <f>(VLOOKUP($B$1,'Multipliers and Adjustments'!$A$70:$I$86,TRUNC(COLUMN(AG$2)/5)+2,FALSE)*SUMIFS('EPA Data'!$I:$I,'EPA Data'!$D:$D,'Country Selector'!$A$2,'EPA Data'!$J:$J,$B$1,'EPA Data'!$C:$C,AG$2,'EPA Data'!$G:$G,$A34)+VLOOKUP($C$1,'Multipliers and Adjustments'!$A$70:$I$86,TRUNC(COLUMN(AG$2)/5)+2,FALSE)*SUMIFS('EPA Data'!$I:$I,'EPA Data'!$D:$D,'Country Selector'!$A$2,'EPA Data'!$J:$J,$C$1,'EPA Data'!$C:$C,AG$2,'EPA Data'!$G:$G,$A34)+VLOOKUP($D$1,'Multipliers and Adjustments'!$A$70:$I$86,TRUNC(COLUMN(AG$2)/5)+2,FALSE)*SUMIFS('EPA Data'!$I:$I,'EPA Data'!$D:$D,'Country Selector'!$A$2,'EPA Data'!$J:$J,$D$1,'EPA Data'!$C:$C,AG$2,'EPA Data'!$G:$G,$A34))*unit_conv</f>
        <v>0</v>
      </c>
      <c r="AH34">
        <f t="shared" ref="AH34" si="69">AG34+($AL34-$AG34)/5</f>
        <v>0</v>
      </c>
      <c r="AI34">
        <f t="shared" ref="AI34" si="70">AH34+($AL34-$AG34)/5</f>
        <v>0</v>
      </c>
      <c r="AJ34">
        <f t="shared" ref="AJ34" si="71">AI34+($AL34-$AG34)/5</f>
        <v>0</v>
      </c>
      <c r="AK34">
        <f t="shared" ref="AK34" si="72">AJ34+($AL34-$AG34)/5</f>
        <v>0</v>
      </c>
      <c r="AL34" s="37">
        <f>(VLOOKUP($B$1,'Multipliers and Adjustments'!$A$70:$I$86,TRUNC(COLUMN(AL$2)/5)+2,FALSE)*SUMIFS('EPA Data'!$I:$I,'EPA Data'!$D:$D,'Country Selector'!$A$2,'EPA Data'!$J:$J,$B$1,'EPA Data'!$C:$C,AL$2,'EPA Data'!$G:$G,$A34)+VLOOKUP($C$1,'Multipliers and Adjustments'!$A$70:$I$86,TRUNC(COLUMN(AL$2)/5)+2,FALSE)*SUMIFS('EPA Data'!$I:$I,'EPA Data'!$D:$D,'Country Selector'!$A$2,'EPA Data'!$J:$J,$C$1,'EPA Data'!$C:$C,AL$2,'EPA Data'!$G:$G,$A34)+VLOOKUP($D$1,'Multipliers and Adjustments'!$A$70:$I$86,TRUNC(COLUMN(AL$2)/5)+2,FALSE)*SUMIFS('EPA Data'!$I:$I,'EPA Data'!$D:$D,'Country Selector'!$A$2,'EPA Data'!$J:$J,$D$1,'EPA Data'!$C:$C,AL$2,'EPA Data'!$G:$G,$A34))*unit_conv</f>
        <v>0</v>
      </c>
    </row>
    <row r="35" spans="1:38" x14ac:dyDescent="0.45">
      <c r="A35" s="19">
        <v>0.1</v>
      </c>
      <c r="B35" s="20">
        <f>A35+9.9</f>
        <v>10</v>
      </c>
      <c r="C35" s="31">
        <f>(VLOOKUP($B$1,'Multipliers and Adjustments'!$A$70:$I$86,TRUNC(COLUMN(C$2)/5)+2,FALSE)*SUMIFS('EPA Data'!$I:$I,'EPA Data'!$D:$D,'Country Selector'!$A$2,'EPA Data'!$J:$J,$B$1,'EPA Data'!$C:$C,C$2,'EPA Data'!$G:$G,"&gt;="&amp;$A35,'EPA Data'!$G:$G,"&lt;"&amp;$B35)+VLOOKUP($C$1,'Multipliers and Adjustments'!$A$70:$I$86,TRUNC(COLUMN(C$2)/5)+2,FALSE)*SUMIFS('EPA Data'!$I:$I,'EPA Data'!$D:$D,'Country Selector'!$A$2,'EPA Data'!$J:$J,$C$1,'EPA Data'!$C:$C,C$2,'EPA Data'!$G:$G,"&gt;="&amp;$A35,'EPA Data'!$G:$G,"&lt;"&amp;$B35)+VLOOKUP($D$1,'Multipliers and Adjustments'!$A$70:$I$86,TRUNC(COLUMN(C$2)/5)+2,FALSE)*SUMIFS('EPA Data'!$I:$I,'EPA Data'!$D:$D,'Country Selector'!$A$2,'EPA Data'!$J:$J,$D$1,'EPA Data'!$C:$C,C$2,'EPA Data'!$G:$G,"&gt;="&amp;$A35,'EPA Data'!$G:$G,"&lt;"&amp;$B35))*unit_conv</f>
        <v>0</v>
      </c>
      <c r="D35">
        <f t="shared" ref="D35:G49" si="73">C35+($H35-$C35)/5</f>
        <v>0</v>
      </c>
      <c r="E35">
        <f t="shared" si="73"/>
        <v>0</v>
      </c>
      <c r="F35">
        <f t="shared" si="73"/>
        <v>0</v>
      </c>
      <c r="G35">
        <f t="shared" si="73"/>
        <v>0</v>
      </c>
      <c r="H35" s="31">
        <f>(VLOOKUP($B$1,'Multipliers and Adjustments'!$A$70:$I$86,TRUNC(COLUMN(H$2)/5)+2,FALSE)*SUMIFS('EPA Data'!$I:$I,'EPA Data'!$D:$D,'Country Selector'!$A$2,'EPA Data'!$J:$J,$B$1,'EPA Data'!$C:$C,H$2,'EPA Data'!$G:$G,"&gt;="&amp;$A35,'EPA Data'!$G:$G,"&lt;"&amp;$B35)+VLOOKUP($C$1,'Multipliers and Adjustments'!$A$70:$I$86,TRUNC(COLUMN(H$2)/5)+2,FALSE)*SUMIFS('EPA Data'!$I:$I,'EPA Data'!$D:$D,'Country Selector'!$A$2,'EPA Data'!$J:$J,$C$1,'EPA Data'!$C:$C,H$2,'EPA Data'!$G:$G,"&gt;="&amp;$A35,'EPA Data'!$G:$G,"&lt;"&amp;$B35)+VLOOKUP($D$1,'Multipliers and Adjustments'!$A$70:$I$86,TRUNC(COLUMN(H$2)/5)+2,FALSE)*SUMIFS('EPA Data'!$I:$I,'EPA Data'!$D:$D,'Country Selector'!$A$2,'EPA Data'!$J:$J,$D$1,'EPA Data'!$C:$C,H$2,'EPA Data'!$G:$G,"&gt;="&amp;$A35,'EPA Data'!$G:$G,"&lt;"&amp;$B35))*unit_conv</f>
        <v>0</v>
      </c>
      <c r="I35">
        <f t="shared" si="38"/>
        <v>0</v>
      </c>
      <c r="J35">
        <f t="shared" si="38"/>
        <v>0</v>
      </c>
      <c r="K35">
        <f t="shared" si="38"/>
        <v>0</v>
      </c>
      <c r="L35">
        <f t="shared" si="38"/>
        <v>0</v>
      </c>
      <c r="M35" s="31">
        <f>(VLOOKUP($B$1,'Multipliers and Adjustments'!$A$70:$I$86,TRUNC(COLUMN(M$2)/5)+2,FALSE)*SUMIFS('EPA Data'!$I:$I,'EPA Data'!$D:$D,'Country Selector'!$A$2,'EPA Data'!$J:$J,$B$1,'EPA Data'!$C:$C,M$2,'EPA Data'!$G:$G,"&gt;="&amp;$A35,'EPA Data'!$G:$G,"&lt;"&amp;$B35)+VLOOKUP($C$1,'Multipliers and Adjustments'!$A$70:$I$86,TRUNC(COLUMN(M$2)/5)+2,FALSE)*SUMIFS('EPA Data'!$I:$I,'EPA Data'!$D:$D,'Country Selector'!$A$2,'EPA Data'!$J:$J,$C$1,'EPA Data'!$C:$C,M$2,'EPA Data'!$G:$G,"&gt;="&amp;$A35,'EPA Data'!$G:$G,"&lt;"&amp;$B35)+VLOOKUP($D$1,'Multipliers and Adjustments'!$A$70:$I$86,TRUNC(COLUMN(M$2)/5)+2,FALSE)*SUMIFS('EPA Data'!$I:$I,'EPA Data'!$D:$D,'Country Selector'!$A$2,'EPA Data'!$J:$J,$D$1,'EPA Data'!$C:$C,M$2,'EPA Data'!$G:$G,"&gt;="&amp;$A35,'EPA Data'!$G:$G,"&lt;"&amp;$B35))*unit_conv</f>
        <v>0</v>
      </c>
      <c r="N35">
        <f t="shared" si="39"/>
        <v>0</v>
      </c>
      <c r="O35">
        <f t="shared" si="39"/>
        <v>0</v>
      </c>
      <c r="P35">
        <f t="shared" si="39"/>
        <v>0</v>
      </c>
      <c r="Q35">
        <f t="shared" si="39"/>
        <v>0</v>
      </c>
      <c r="R35" s="31">
        <f>(VLOOKUP($B$1,'Multipliers and Adjustments'!$A$70:$I$86,TRUNC(COLUMN(R$2)/5)+2,FALSE)*SUMIFS('EPA Data'!$I:$I,'EPA Data'!$D:$D,'Country Selector'!$A$2,'EPA Data'!$J:$J,$B$1,'EPA Data'!$C:$C,R$2,'EPA Data'!$G:$G,"&gt;="&amp;$A35,'EPA Data'!$G:$G,"&lt;"&amp;$B35)+VLOOKUP($C$1,'Multipliers and Adjustments'!$A$70:$I$86,TRUNC(COLUMN(R$2)/5)+2,FALSE)*SUMIFS('EPA Data'!$I:$I,'EPA Data'!$D:$D,'Country Selector'!$A$2,'EPA Data'!$J:$J,$C$1,'EPA Data'!$C:$C,R$2,'EPA Data'!$G:$G,"&gt;="&amp;$A35,'EPA Data'!$G:$G,"&lt;"&amp;$B35)+VLOOKUP($D$1,'Multipliers and Adjustments'!$A$70:$I$86,TRUNC(COLUMN(R$2)/5)+2,FALSE)*SUMIFS('EPA Data'!$I:$I,'EPA Data'!$D:$D,'Country Selector'!$A$2,'EPA Data'!$J:$J,$D$1,'EPA Data'!$C:$C,R$2,'EPA Data'!$G:$G,"&gt;="&amp;$A35,'EPA Data'!$G:$G,"&lt;"&amp;$B35))*unit_conv</f>
        <v>0</v>
      </c>
      <c r="S35">
        <f t="shared" si="40"/>
        <v>0</v>
      </c>
      <c r="T35">
        <f t="shared" si="40"/>
        <v>0</v>
      </c>
      <c r="U35">
        <f t="shared" si="40"/>
        <v>0</v>
      </c>
      <c r="V35">
        <f t="shared" si="40"/>
        <v>0</v>
      </c>
      <c r="W35" s="31">
        <f>(VLOOKUP($B$1,'Multipliers and Adjustments'!$A$70:$I$86,TRUNC(COLUMN(W$2)/5)+2,FALSE)*SUMIFS('EPA Data'!$I:$I,'EPA Data'!$D:$D,'Country Selector'!$A$2,'EPA Data'!$J:$J,$B$1,'EPA Data'!$C:$C,W$2,'EPA Data'!$G:$G,"&gt;="&amp;$A35,'EPA Data'!$G:$G,"&lt;"&amp;$B35)+VLOOKUP($C$1,'Multipliers and Adjustments'!$A$70:$I$86,TRUNC(COLUMN(W$2)/5)+2,FALSE)*SUMIFS('EPA Data'!$I:$I,'EPA Data'!$D:$D,'Country Selector'!$A$2,'EPA Data'!$J:$J,$C$1,'EPA Data'!$C:$C,W$2,'EPA Data'!$G:$G,"&gt;="&amp;$A35,'EPA Data'!$G:$G,"&lt;"&amp;$B35)+VLOOKUP($D$1,'Multipliers and Adjustments'!$A$70:$I$86,TRUNC(COLUMN(W$2)/5)+2,FALSE)*SUMIFS('EPA Data'!$I:$I,'EPA Data'!$D:$D,'Country Selector'!$A$2,'EPA Data'!$J:$J,$D$1,'EPA Data'!$C:$C,W$2,'EPA Data'!$G:$G,"&gt;="&amp;$A35,'EPA Data'!$G:$G,"&lt;"&amp;$B35))*unit_conv</f>
        <v>0</v>
      </c>
      <c r="X35">
        <f t="shared" si="41"/>
        <v>0</v>
      </c>
      <c r="Y35">
        <f t="shared" si="41"/>
        <v>0</v>
      </c>
      <c r="Z35">
        <f t="shared" si="41"/>
        <v>0</v>
      </c>
      <c r="AA35">
        <f t="shared" si="41"/>
        <v>0</v>
      </c>
      <c r="AB35" s="31">
        <f>(VLOOKUP($B$1,'Multipliers and Adjustments'!$A$70:$I$86,TRUNC(COLUMN(AB$2)/5)+2,FALSE)*SUMIFS('EPA Data'!$I:$I,'EPA Data'!$D:$D,'Country Selector'!$A$2,'EPA Data'!$J:$J,$B$1,'EPA Data'!$C:$C,AB$2,'EPA Data'!$G:$G,"&gt;="&amp;$A35,'EPA Data'!$G:$G,"&lt;"&amp;$B35)+VLOOKUP($C$1,'Multipliers and Adjustments'!$A$70:$I$86,TRUNC(COLUMN(AB$2)/5)+2,FALSE)*SUMIFS('EPA Data'!$I:$I,'EPA Data'!$D:$D,'Country Selector'!$A$2,'EPA Data'!$J:$J,$C$1,'EPA Data'!$C:$C,AB$2,'EPA Data'!$G:$G,"&gt;="&amp;$A35,'EPA Data'!$G:$G,"&lt;"&amp;$B35)+VLOOKUP($D$1,'Multipliers and Adjustments'!$A$70:$I$86,TRUNC(COLUMN(AB$2)/5)+2,FALSE)*SUMIFS('EPA Data'!$I:$I,'EPA Data'!$D:$D,'Country Selector'!$A$2,'EPA Data'!$J:$J,$D$1,'EPA Data'!$C:$C,AB$2,'EPA Data'!$G:$G,"&gt;="&amp;$A35,'EPA Data'!$G:$G,"&lt;"&amp;$B35))*unit_conv</f>
        <v>0</v>
      </c>
      <c r="AC35">
        <f t="shared" si="42"/>
        <v>0</v>
      </c>
      <c r="AD35">
        <f t="shared" si="42"/>
        <v>0</v>
      </c>
      <c r="AE35">
        <f t="shared" si="42"/>
        <v>0</v>
      </c>
      <c r="AF35">
        <f t="shared" si="42"/>
        <v>0</v>
      </c>
      <c r="AG35" s="31">
        <f>(VLOOKUP($B$1,'Multipliers and Adjustments'!$A$70:$I$86,TRUNC(COLUMN(AG$2)/5)+2,FALSE)*SUMIFS('EPA Data'!$I:$I,'EPA Data'!$D:$D,'Country Selector'!$A$2,'EPA Data'!$J:$J,$B$1,'EPA Data'!$C:$C,AG$2,'EPA Data'!$G:$G,"&gt;="&amp;$A35,'EPA Data'!$G:$G,"&lt;"&amp;$B35)+VLOOKUP($C$1,'Multipliers and Adjustments'!$A$70:$I$86,TRUNC(COLUMN(AG$2)/5)+2,FALSE)*SUMIFS('EPA Data'!$I:$I,'EPA Data'!$D:$D,'Country Selector'!$A$2,'EPA Data'!$J:$J,$C$1,'EPA Data'!$C:$C,AG$2,'EPA Data'!$G:$G,"&gt;="&amp;$A35,'EPA Data'!$G:$G,"&lt;"&amp;$B35)+VLOOKUP($D$1,'Multipliers and Adjustments'!$A$70:$I$86,TRUNC(COLUMN(AG$2)/5)+2,FALSE)*SUMIFS('EPA Data'!$I:$I,'EPA Data'!$D:$D,'Country Selector'!$A$2,'EPA Data'!$J:$J,$D$1,'EPA Data'!$C:$C,AG$2,'EPA Data'!$G:$G,"&gt;="&amp;$A35,'EPA Data'!$G:$G,"&lt;"&amp;$B35))*unit_conv</f>
        <v>0</v>
      </c>
      <c r="AH35">
        <f t="shared" si="43"/>
        <v>0</v>
      </c>
      <c r="AI35">
        <f t="shared" si="43"/>
        <v>0</v>
      </c>
      <c r="AJ35">
        <f t="shared" si="43"/>
        <v>0</v>
      </c>
      <c r="AK35">
        <f t="shared" si="43"/>
        <v>0</v>
      </c>
      <c r="AL35" s="31">
        <f>(VLOOKUP($B$1,'Multipliers and Adjustments'!$A$70:$I$86,TRUNC(COLUMN(AL$2)/5)+2,FALSE)*SUMIFS('EPA Data'!$I:$I,'EPA Data'!$D:$D,'Country Selector'!$A$2,'EPA Data'!$J:$J,$B$1,'EPA Data'!$C:$C,AL$2,'EPA Data'!$G:$G,"&gt;="&amp;$A35,'EPA Data'!$G:$G,"&lt;"&amp;$B35)+VLOOKUP($C$1,'Multipliers and Adjustments'!$A$70:$I$86,TRUNC(COLUMN(AL$2)/5)+2,FALSE)*SUMIFS('EPA Data'!$I:$I,'EPA Data'!$D:$D,'Country Selector'!$A$2,'EPA Data'!$J:$J,$C$1,'EPA Data'!$C:$C,AL$2,'EPA Data'!$G:$G,"&gt;="&amp;$A35,'EPA Data'!$G:$G,"&lt;"&amp;$B35)+VLOOKUP($D$1,'Multipliers and Adjustments'!$A$70:$I$86,TRUNC(COLUMN(AL$2)/5)+2,FALSE)*SUMIFS('EPA Data'!$I:$I,'EPA Data'!$D:$D,'Country Selector'!$A$2,'EPA Data'!$J:$J,$D$1,'EPA Data'!$C:$C,AL$2,'EPA Data'!$G:$G,"&gt;="&amp;$A35,'EPA Data'!$G:$G,"&lt;"&amp;$B35))*unit_conv</f>
        <v>0</v>
      </c>
    </row>
    <row r="36" spans="1:38" x14ac:dyDescent="0.45">
      <c r="A36" s="15">
        <f t="shared" si="36"/>
        <v>10</v>
      </c>
      <c r="B36" s="16">
        <f t="shared" si="44"/>
        <v>20</v>
      </c>
      <c r="C36" s="31">
        <f>(VLOOKUP($B$1,'Multipliers and Adjustments'!$A$70:$I$86,TRUNC(COLUMN(C$2)/5)+2,FALSE)*SUMIFS('EPA Data'!$I:$I,'EPA Data'!$D:$D,'Country Selector'!$A$2,'EPA Data'!$J:$J,$B$1,'EPA Data'!$C:$C,C$2,'EPA Data'!$G:$G,"&gt;="&amp;$A36,'EPA Data'!$G:$G,"&lt;"&amp;$B36)+VLOOKUP($C$1,'Multipliers and Adjustments'!$A$70:$I$86,TRUNC(COLUMN(C$2)/5)+2,FALSE)*SUMIFS('EPA Data'!$I:$I,'EPA Data'!$D:$D,'Country Selector'!$A$2,'EPA Data'!$J:$J,$C$1,'EPA Data'!$C:$C,C$2,'EPA Data'!$G:$G,"&gt;="&amp;$A36,'EPA Data'!$G:$G,"&lt;"&amp;$B36)+VLOOKUP($D$1,'Multipliers and Adjustments'!$A$70:$I$86,TRUNC(COLUMN(C$2)/5)+2,FALSE)*SUMIFS('EPA Data'!$I:$I,'EPA Data'!$D:$D,'Country Selector'!$A$2,'EPA Data'!$J:$J,$D$1,'EPA Data'!$C:$C,C$2,'EPA Data'!$G:$G,"&gt;="&amp;$A36,'EPA Data'!$G:$G,"&lt;"&amp;$B36))*unit_conv</f>
        <v>0</v>
      </c>
      <c r="D36">
        <f t="shared" si="73"/>
        <v>0</v>
      </c>
      <c r="E36">
        <f t="shared" si="73"/>
        <v>0</v>
      </c>
      <c r="F36">
        <f t="shared" si="73"/>
        <v>0</v>
      </c>
      <c r="G36">
        <f t="shared" si="73"/>
        <v>0</v>
      </c>
      <c r="H36" s="31">
        <f>(VLOOKUP($B$1,'Multipliers and Adjustments'!$A$70:$I$86,TRUNC(COLUMN(H$2)/5)+2,FALSE)*SUMIFS('EPA Data'!$I:$I,'EPA Data'!$D:$D,'Country Selector'!$A$2,'EPA Data'!$J:$J,$B$1,'EPA Data'!$C:$C,H$2,'EPA Data'!$G:$G,"&gt;="&amp;$A36,'EPA Data'!$G:$G,"&lt;"&amp;$B36)+VLOOKUP($C$1,'Multipliers and Adjustments'!$A$70:$I$86,TRUNC(COLUMN(H$2)/5)+2,FALSE)*SUMIFS('EPA Data'!$I:$I,'EPA Data'!$D:$D,'Country Selector'!$A$2,'EPA Data'!$J:$J,$C$1,'EPA Data'!$C:$C,H$2,'EPA Data'!$G:$G,"&gt;="&amp;$A36,'EPA Data'!$G:$G,"&lt;"&amp;$B36)+VLOOKUP($D$1,'Multipliers and Adjustments'!$A$70:$I$86,TRUNC(COLUMN(H$2)/5)+2,FALSE)*SUMIFS('EPA Data'!$I:$I,'EPA Data'!$D:$D,'Country Selector'!$A$2,'EPA Data'!$J:$J,$D$1,'EPA Data'!$C:$C,H$2,'EPA Data'!$G:$G,"&gt;="&amp;$A36,'EPA Data'!$G:$G,"&lt;"&amp;$B36))*unit_conv</f>
        <v>0</v>
      </c>
      <c r="I36">
        <f t="shared" ref="I36:L51" si="74">H36+($M36-$H36)/5</f>
        <v>0</v>
      </c>
      <c r="J36">
        <f t="shared" si="74"/>
        <v>0</v>
      </c>
      <c r="K36">
        <f t="shared" si="74"/>
        <v>0</v>
      </c>
      <c r="L36">
        <f t="shared" si="74"/>
        <v>0</v>
      </c>
      <c r="M36" s="31">
        <f>(VLOOKUP($B$1,'Multipliers and Adjustments'!$A$70:$I$86,TRUNC(COLUMN(M$2)/5)+2,FALSE)*SUMIFS('EPA Data'!$I:$I,'EPA Data'!$D:$D,'Country Selector'!$A$2,'EPA Data'!$J:$J,$B$1,'EPA Data'!$C:$C,M$2,'EPA Data'!$G:$G,"&gt;="&amp;$A36,'EPA Data'!$G:$G,"&lt;"&amp;$B36)+VLOOKUP($C$1,'Multipliers and Adjustments'!$A$70:$I$86,TRUNC(COLUMN(M$2)/5)+2,FALSE)*SUMIFS('EPA Data'!$I:$I,'EPA Data'!$D:$D,'Country Selector'!$A$2,'EPA Data'!$J:$J,$C$1,'EPA Data'!$C:$C,M$2,'EPA Data'!$G:$G,"&gt;="&amp;$A36,'EPA Data'!$G:$G,"&lt;"&amp;$B36)+VLOOKUP($D$1,'Multipliers and Adjustments'!$A$70:$I$86,TRUNC(COLUMN(M$2)/5)+2,FALSE)*SUMIFS('EPA Data'!$I:$I,'EPA Data'!$D:$D,'Country Selector'!$A$2,'EPA Data'!$J:$J,$D$1,'EPA Data'!$C:$C,M$2,'EPA Data'!$G:$G,"&gt;="&amp;$A36,'EPA Data'!$G:$G,"&lt;"&amp;$B36))*unit_conv</f>
        <v>0</v>
      </c>
      <c r="N36">
        <f t="shared" ref="N36:Q51" si="75">M36+($R36-$M36)/5</f>
        <v>0</v>
      </c>
      <c r="O36">
        <f t="shared" si="75"/>
        <v>0</v>
      </c>
      <c r="P36">
        <f t="shared" si="75"/>
        <v>0</v>
      </c>
      <c r="Q36">
        <f t="shared" si="75"/>
        <v>0</v>
      </c>
      <c r="R36" s="31">
        <f>(VLOOKUP($B$1,'Multipliers and Adjustments'!$A$70:$I$86,TRUNC(COLUMN(R$2)/5)+2,FALSE)*SUMIFS('EPA Data'!$I:$I,'EPA Data'!$D:$D,'Country Selector'!$A$2,'EPA Data'!$J:$J,$B$1,'EPA Data'!$C:$C,R$2,'EPA Data'!$G:$G,"&gt;="&amp;$A36,'EPA Data'!$G:$G,"&lt;"&amp;$B36)+VLOOKUP($C$1,'Multipliers and Adjustments'!$A$70:$I$86,TRUNC(COLUMN(R$2)/5)+2,FALSE)*SUMIFS('EPA Data'!$I:$I,'EPA Data'!$D:$D,'Country Selector'!$A$2,'EPA Data'!$J:$J,$C$1,'EPA Data'!$C:$C,R$2,'EPA Data'!$G:$G,"&gt;="&amp;$A36,'EPA Data'!$G:$G,"&lt;"&amp;$B36)+VLOOKUP($D$1,'Multipliers and Adjustments'!$A$70:$I$86,TRUNC(COLUMN(R$2)/5)+2,FALSE)*SUMIFS('EPA Data'!$I:$I,'EPA Data'!$D:$D,'Country Selector'!$A$2,'EPA Data'!$J:$J,$D$1,'EPA Data'!$C:$C,R$2,'EPA Data'!$G:$G,"&gt;="&amp;$A36,'EPA Data'!$G:$G,"&lt;"&amp;$B36))*unit_conv</f>
        <v>0</v>
      </c>
      <c r="S36">
        <f t="shared" ref="S36:V51" si="76">R36+($W36-$R36)/5</f>
        <v>0</v>
      </c>
      <c r="T36">
        <f t="shared" si="76"/>
        <v>0</v>
      </c>
      <c r="U36">
        <f t="shared" si="76"/>
        <v>0</v>
      </c>
      <c r="V36">
        <f t="shared" si="76"/>
        <v>0</v>
      </c>
      <c r="W36" s="31">
        <f>(VLOOKUP($B$1,'Multipliers and Adjustments'!$A$70:$I$86,TRUNC(COLUMN(W$2)/5)+2,FALSE)*SUMIFS('EPA Data'!$I:$I,'EPA Data'!$D:$D,'Country Selector'!$A$2,'EPA Data'!$J:$J,$B$1,'EPA Data'!$C:$C,W$2,'EPA Data'!$G:$G,"&gt;="&amp;$A36,'EPA Data'!$G:$G,"&lt;"&amp;$B36)+VLOOKUP($C$1,'Multipliers and Adjustments'!$A$70:$I$86,TRUNC(COLUMN(W$2)/5)+2,FALSE)*SUMIFS('EPA Data'!$I:$I,'EPA Data'!$D:$D,'Country Selector'!$A$2,'EPA Data'!$J:$J,$C$1,'EPA Data'!$C:$C,W$2,'EPA Data'!$G:$G,"&gt;="&amp;$A36,'EPA Data'!$G:$G,"&lt;"&amp;$B36)+VLOOKUP($D$1,'Multipliers and Adjustments'!$A$70:$I$86,TRUNC(COLUMN(W$2)/5)+2,FALSE)*SUMIFS('EPA Data'!$I:$I,'EPA Data'!$D:$D,'Country Selector'!$A$2,'EPA Data'!$J:$J,$D$1,'EPA Data'!$C:$C,W$2,'EPA Data'!$G:$G,"&gt;="&amp;$A36,'EPA Data'!$G:$G,"&lt;"&amp;$B36))*unit_conv</f>
        <v>0</v>
      </c>
      <c r="X36">
        <f t="shared" ref="X36:AA51" si="77">W36+($AB36-$W36)/5</f>
        <v>0</v>
      </c>
      <c r="Y36">
        <f t="shared" si="77"/>
        <v>0</v>
      </c>
      <c r="Z36">
        <f t="shared" si="77"/>
        <v>0</v>
      </c>
      <c r="AA36">
        <f t="shared" si="77"/>
        <v>0</v>
      </c>
      <c r="AB36" s="31">
        <f>(VLOOKUP($B$1,'Multipliers and Adjustments'!$A$70:$I$86,TRUNC(COLUMN(AB$2)/5)+2,FALSE)*SUMIFS('EPA Data'!$I:$I,'EPA Data'!$D:$D,'Country Selector'!$A$2,'EPA Data'!$J:$J,$B$1,'EPA Data'!$C:$C,AB$2,'EPA Data'!$G:$G,"&gt;="&amp;$A36,'EPA Data'!$G:$G,"&lt;"&amp;$B36)+VLOOKUP($C$1,'Multipliers and Adjustments'!$A$70:$I$86,TRUNC(COLUMN(AB$2)/5)+2,FALSE)*SUMIFS('EPA Data'!$I:$I,'EPA Data'!$D:$D,'Country Selector'!$A$2,'EPA Data'!$J:$J,$C$1,'EPA Data'!$C:$C,AB$2,'EPA Data'!$G:$G,"&gt;="&amp;$A36,'EPA Data'!$G:$G,"&lt;"&amp;$B36)+VLOOKUP($D$1,'Multipliers and Adjustments'!$A$70:$I$86,TRUNC(COLUMN(AB$2)/5)+2,FALSE)*SUMIFS('EPA Data'!$I:$I,'EPA Data'!$D:$D,'Country Selector'!$A$2,'EPA Data'!$J:$J,$D$1,'EPA Data'!$C:$C,AB$2,'EPA Data'!$G:$G,"&gt;="&amp;$A36,'EPA Data'!$G:$G,"&lt;"&amp;$B36))*unit_conv</f>
        <v>0</v>
      </c>
      <c r="AC36">
        <f t="shared" ref="AC36:AF51" si="78">AB36+($AG36-$AB36)/5</f>
        <v>0</v>
      </c>
      <c r="AD36">
        <f t="shared" si="78"/>
        <v>0</v>
      </c>
      <c r="AE36">
        <f t="shared" si="78"/>
        <v>0</v>
      </c>
      <c r="AF36">
        <f t="shared" si="78"/>
        <v>0</v>
      </c>
      <c r="AG36" s="31">
        <f>(VLOOKUP($B$1,'Multipliers and Adjustments'!$A$70:$I$86,TRUNC(COLUMN(AG$2)/5)+2,FALSE)*SUMIFS('EPA Data'!$I:$I,'EPA Data'!$D:$D,'Country Selector'!$A$2,'EPA Data'!$J:$J,$B$1,'EPA Data'!$C:$C,AG$2,'EPA Data'!$G:$G,"&gt;="&amp;$A36,'EPA Data'!$G:$G,"&lt;"&amp;$B36)+VLOOKUP($C$1,'Multipliers and Adjustments'!$A$70:$I$86,TRUNC(COLUMN(AG$2)/5)+2,FALSE)*SUMIFS('EPA Data'!$I:$I,'EPA Data'!$D:$D,'Country Selector'!$A$2,'EPA Data'!$J:$J,$C$1,'EPA Data'!$C:$C,AG$2,'EPA Data'!$G:$G,"&gt;="&amp;$A36,'EPA Data'!$G:$G,"&lt;"&amp;$B36)+VLOOKUP($D$1,'Multipliers and Adjustments'!$A$70:$I$86,TRUNC(COLUMN(AG$2)/5)+2,FALSE)*SUMIFS('EPA Data'!$I:$I,'EPA Data'!$D:$D,'Country Selector'!$A$2,'EPA Data'!$J:$J,$D$1,'EPA Data'!$C:$C,AG$2,'EPA Data'!$G:$G,"&gt;="&amp;$A36,'EPA Data'!$G:$G,"&lt;"&amp;$B36))*unit_conv</f>
        <v>0</v>
      </c>
      <c r="AH36">
        <f t="shared" ref="AH36:AK51" si="79">AG36+($AL36-$AG36)/5</f>
        <v>0</v>
      </c>
      <c r="AI36">
        <f t="shared" si="79"/>
        <v>0</v>
      </c>
      <c r="AJ36">
        <f t="shared" si="79"/>
        <v>0</v>
      </c>
      <c r="AK36">
        <f t="shared" si="79"/>
        <v>0</v>
      </c>
      <c r="AL36" s="31">
        <f>(VLOOKUP($B$1,'Multipliers and Adjustments'!$A$70:$I$86,TRUNC(COLUMN(AL$2)/5)+2,FALSE)*SUMIFS('EPA Data'!$I:$I,'EPA Data'!$D:$D,'Country Selector'!$A$2,'EPA Data'!$J:$J,$B$1,'EPA Data'!$C:$C,AL$2,'EPA Data'!$G:$G,"&gt;="&amp;$A36,'EPA Data'!$G:$G,"&lt;"&amp;$B36)+VLOOKUP($C$1,'Multipliers and Adjustments'!$A$70:$I$86,TRUNC(COLUMN(AL$2)/5)+2,FALSE)*SUMIFS('EPA Data'!$I:$I,'EPA Data'!$D:$D,'Country Selector'!$A$2,'EPA Data'!$J:$J,$C$1,'EPA Data'!$C:$C,AL$2,'EPA Data'!$G:$G,"&gt;="&amp;$A36,'EPA Data'!$G:$G,"&lt;"&amp;$B36)+VLOOKUP($D$1,'Multipliers and Adjustments'!$A$70:$I$86,TRUNC(COLUMN(AL$2)/5)+2,FALSE)*SUMIFS('EPA Data'!$I:$I,'EPA Data'!$D:$D,'Country Selector'!$A$2,'EPA Data'!$J:$J,$D$1,'EPA Data'!$C:$C,AL$2,'EPA Data'!$G:$G,"&gt;="&amp;$A36,'EPA Data'!$G:$G,"&lt;"&amp;$B36))*unit_conv</f>
        <v>0</v>
      </c>
    </row>
    <row r="37" spans="1:38" x14ac:dyDescent="0.45">
      <c r="A37" s="15">
        <f t="shared" si="36"/>
        <v>20</v>
      </c>
      <c r="B37" s="16">
        <f t="shared" si="44"/>
        <v>30</v>
      </c>
      <c r="C37" s="31">
        <f>(VLOOKUP($B$1,'Multipliers and Adjustments'!$A$70:$I$86,TRUNC(COLUMN(C$2)/5)+2,FALSE)*SUMIFS('EPA Data'!$I:$I,'EPA Data'!$D:$D,'Country Selector'!$A$2,'EPA Data'!$J:$J,$B$1,'EPA Data'!$C:$C,C$2,'EPA Data'!$G:$G,"&gt;="&amp;$A37,'EPA Data'!$G:$G,"&lt;"&amp;$B37)+VLOOKUP($C$1,'Multipliers and Adjustments'!$A$70:$I$86,TRUNC(COLUMN(C$2)/5)+2,FALSE)*SUMIFS('EPA Data'!$I:$I,'EPA Data'!$D:$D,'Country Selector'!$A$2,'EPA Data'!$J:$J,$C$1,'EPA Data'!$C:$C,C$2,'EPA Data'!$G:$G,"&gt;="&amp;$A37,'EPA Data'!$G:$G,"&lt;"&amp;$B37)+VLOOKUP($D$1,'Multipliers and Adjustments'!$A$70:$I$86,TRUNC(COLUMN(C$2)/5)+2,FALSE)*SUMIFS('EPA Data'!$I:$I,'EPA Data'!$D:$D,'Country Selector'!$A$2,'EPA Data'!$J:$J,$D$1,'EPA Data'!$C:$C,C$2,'EPA Data'!$G:$G,"&gt;="&amp;$A37,'EPA Data'!$G:$G,"&lt;"&amp;$B37))*unit_conv</f>
        <v>0</v>
      </c>
      <c r="D37">
        <f t="shared" si="73"/>
        <v>0</v>
      </c>
      <c r="E37">
        <f t="shared" si="73"/>
        <v>0</v>
      </c>
      <c r="F37">
        <f t="shared" si="73"/>
        <v>0</v>
      </c>
      <c r="G37">
        <f t="shared" si="73"/>
        <v>0</v>
      </c>
      <c r="H37" s="31">
        <f>(VLOOKUP($B$1,'Multipliers and Adjustments'!$A$70:$I$86,TRUNC(COLUMN(H$2)/5)+2,FALSE)*SUMIFS('EPA Data'!$I:$I,'EPA Data'!$D:$D,'Country Selector'!$A$2,'EPA Data'!$J:$J,$B$1,'EPA Data'!$C:$C,H$2,'EPA Data'!$G:$G,"&gt;="&amp;$A37,'EPA Data'!$G:$G,"&lt;"&amp;$B37)+VLOOKUP($C$1,'Multipliers and Adjustments'!$A$70:$I$86,TRUNC(COLUMN(H$2)/5)+2,FALSE)*SUMIFS('EPA Data'!$I:$I,'EPA Data'!$D:$D,'Country Selector'!$A$2,'EPA Data'!$J:$J,$C$1,'EPA Data'!$C:$C,H$2,'EPA Data'!$G:$G,"&gt;="&amp;$A37,'EPA Data'!$G:$G,"&lt;"&amp;$B37)+VLOOKUP($D$1,'Multipliers and Adjustments'!$A$70:$I$86,TRUNC(COLUMN(H$2)/5)+2,FALSE)*SUMIFS('EPA Data'!$I:$I,'EPA Data'!$D:$D,'Country Selector'!$A$2,'EPA Data'!$J:$J,$D$1,'EPA Data'!$C:$C,H$2,'EPA Data'!$G:$G,"&gt;="&amp;$A37,'EPA Data'!$G:$G,"&lt;"&amp;$B37))*unit_conv</f>
        <v>0</v>
      </c>
      <c r="I37">
        <f t="shared" si="74"/>
        <v>0</v>
      </c>
      <c r="J37">
        <f t="shared" si="74"/>
        <v>0</v>
      </c>
      <c r="K37">
        <f t="shared" si="74"/>
        <v>0</v>
      </c>
      <c r="L37">
        <f t="shared" si="74"/>
        <v>0</v>
      </c>
      <c r="M37" s="31">
        <f>(VLOOKUP($B$1,'Multipliers and Adjustments'!$A$70:$I$86,TRUNC(COLUMN(M$2)/5)+2,FALSE)*SUMIFS('EPA Data'!$I:$I,'EPA Data'!$D:$D,'Country Selector'!$A$2,'EPA Data'!$J:$J,$B$1,'EPA Data'!$C:$C,M$2,'EPA Data'!$G:$G,"&gt;="&amp;$A37,'EPA Data'!$G:$G,"&lt;"&amp;$B37)+VLOOKUP($C$1,'Multipliers and Adjustments'!$A$70:$I$86,TRUNC(COLUMN(M$2)/5)+2,FALSE)*SUMIFS('EPA Data'!$I:$I,'EPA Data'!$D:$D,'Country Selector'!$A$2,'EPA Data'!$J:$J,$C$1,'EPA Data'!$C:$C,M$2,'EPA Data'!$G:$G,"&gt;="&amp;$A37,'EPA Data'!$G:$G,"&lt;"&amp;$B37)+VLOOKUP($D$1,'Multipliers and Adjustments'!$A$70:$I$86,TRUNC(COLUMN(M$2)/5)+2,FALSE)*SUMIFS('EPA Data'!$I:$I,'EPA Data'!$D:$D,'Country Selector'!$A$2,'EPA Data'!$J:$J,$D$1,'EPA Data'!$C:$C,M$2,'EPA Data'!$G:$G,"&gt;="&amp;$A37,'EPA Data'!$G:$G,"&lt;"&amp;$B37))*unit_conv</f>
        <v>0</v>
      </c>
      <c r="N37">
        <f t="shared" si="75"/>
        <v>0</v>
      </c>
      <c r="O37">
        <f t="shared" si="75"/>
        <v>0</v>
      </c>
      <c r="P37">
        <f t="shared" si="75"/>
        <v>0</v>
      </c>
      <c r="Q37">
        <f t="shared" si="75"/>
        <v>0</v>
      </c>
      <c r="R37" s="31">
        <f>(VLOOKUP($B$1,'Multipliers and Adjustments'!$A$70:$I$86,TRUNC(COLUMN(R$2)/5)+2,FALSE)*SUMIFS('EPA Data'!$I:$I,'EPA Data'!$D:$D,'Country Selector'!$A$2,'EPA Data'!$J:$J,$B$1,'EPA Data'!$C:$C,R$2,'EPA Data'!$G:$G,"&gt;="&amp;$A37,'EPA Data'!$G:$G,"&lt;"&amp;$B37)+VLOOKUP($C$1,'Multipliers and Adjustments'!$A$70:$I$86,TRUNC(COLUMN(R$2)/5)+2,FALSE)*SUMIFS('EPA Data'!$I:$I,'EPA Data'!$D:$D,'Country Selector'!$A$2,'EPA Data'!$J:$J,$C$1,'EPA Data'!$C:$C,R$2,'EPA Data'!$G:$G,"&gt;="&amp;$A37,'EPA Data'!$G:$G,"&lt;"&amp;$B37)+VLOOKUP($D$1,'Multipliers and Adjustments'!$A$70:$I$86,TRUNC(COLUMN(R$2)/5)+2,FALSE)*SUMIFS('EPA Data'!$I:$I,'EPA Data'!$D:$D,'Country Selector'!$A$2,'EPA Data'!$J:$J,$D$1,'EPA Data'!$C:$C,R$2,'EPA Data'!$G:$G,"&gt;="&amp;$A37,'EPA Data'!$G:$G,"&lt;"&amp;$B37))*unit_conv</f>
        <v>0</v>
      </c>
      <c r="S37">
        <f t="shared" si="76"/>
        <v>0</v>
      </c>
      <c r="T37">
        <f t="shared" si="76"/>
        <v>0</v>
      </c>
      <c r="U37">
        <f t="shared" si="76"/>
        <v>0</v>
      </c>
      <c r="V37">
        <f t="shared" si="76"/>
        <v>0</v>
      </c>
      <c r="W37" s="31">
        <f>(VLOOKUP($B$1,'Multipliers and Adjustments'!$A$70:$I$86,TRUNC(COLUMN(W$2)/5)+2,FALSE)*SUMIFS('EPA Data'!$I:$I,'EPA Data'!$D:$D,'Country Selector'!$A$2,'EPA Data'!$J:$J,$B$1,'EPA Data'!$C:$C,W$2,'EPA Data'!$G:$G,"&gt;="&amp;$A37,'EPA Data'!$G:$G,"&lt;"&amp;$B37)+VLOOKUP($C$1,'Multipliers and Adjustments'!$A$70:$I$86,TRUNC(COLUMN(W$2)/5)+2,FALSE)*SUMIFS('EPA Data'!$I:$I,'EPA Data'!$D:$D,'Country Selector'!$A$2,'EPA Data'!$J:$J,$C$1,'EPA Data'!$C:$C,W$2,'EPA Data'!$G:$G,"&gt;="&amp;$A37,'EPA Data'!$G:$G,"&lt;"&amp;$B37)+VLOOKUP($D$1,'Multipliers and Adjustments'!$A$70:$I$86,TRUNC(COLUMN(W$2)/5)+2,FALSE)*SUMIFS('EPA Data'!$I:$I,'EPA Data'!$D:$D,'Country Selector'!$A$2,'EPA Data'!$J:$J,$D$1,'EPA Data'!$C:$C,W$2,'EPA Data'!$G:$G,"&gt;="&amp;$A37,'EPA Data'!$G:$G,"&lt;"&amp;$B37))*unit_conv</f>
        <v>0</v>
      </c>
      <c r="X37">
        <f t="shared" si="77"/>
        <v>0</v>
      </c>
      <c r="Y37">
        <f t="shared" si="77"/>
        <v>0</v>
      </c>
      <c r="Z37">
        <f t="shared" si="77"/>
        <v>0</v>
      </c>
      <c r="AA37">
        <f t="shared" si="77"/>
        <v>0</v>
      </c>
      <c r="AB37" s="31">
        <f>(VLOOKUP($B$1,'Multipliers and Adjustments'!$A$70:$I$86,TRUNC(COLUMN(AB$2)/5)+2,FALSE)*SUMIFS('EPA Data'!$I:$I,'EPA Data'!$D:$D,'Country Selector'!$A$2,'EPA Data'!$J:$J,$B$1,'EPA Data'!$C:$C,AB$2,'EPA Data'!$G:$G,"&gt;="&amp;$A37,'EPA Data'!$G:$G,"&lt;"&amp;$B37)+VLOOKUP($C$1,'Multipliers and Adjustments'!$A$70:$I$86,TRUNC(COLUMN(AB$2)/5)+2,FALSE)*SUMIFS('EPA Data'!$I:$I,'EPA Data'!$D:$D,'Country Selector'!$A$2,'EPA Data'!$J:$J,$C$1,'EPA Data'!$C:$C,AB$2,'EPA Data'!$G:$G,"&gt;="&amp;$A37,'EPA Data'!$G:$G,"&lt;"&amp;$B37)+VLOOKUP($D$1,'Multipliers and Adjustments'!$A$70:$I$86,TRUNC(COLUMN(AB$2)/5)+2,FALSE)*SUMIFS('EPA Data'!$I:$I,'EPA Data'!$D:$D,'Country Selector'!$A$2,'EPA Data'!$J:$J,$D$1,'EPA Data'!$C:$C,AB$2,'EPA Data'!$G:$G,"&gt;="&amp;$A37,'EPA Data'!$G:$G,"&lt;"&amp;$B37))*unit_conv</f>
        <v>0</v>
      </c>
      <c r="AC37">
        <f t="shared" si="78"/>
        <v>0</v>
      </c>
      <c r="AD37">
        <f t="shared" si="78"/>
        <v>0</v>
      </c>
      <c r="AE37">
        <f t="shared" si="78"/>
        <v>0</v>
      </c>
      <c r="AF37">
        <f t="shared" si="78"/>
        <v>0</v>
      </c>
      <c r="AG37" s="31">
        <f>(VLOOKUP($B$1,'Multipliers and Adjustments'!$A$70:$I$86,TRUNC(COLUMN(AG$2)/5)+2,FALSE)*SUMIFS('EPA Data'!$I:$I,'EPA Data'!$D:$D,'Country Selector'!$A$2,'EPA Data'!$J:$J,$B$1,'EPA Data'!$C:$C,AG$2,'EPA Data'!$G:$G,"&gt;="&amp;$A37,'EPA Data'!$G:$G,"&lt;"&amp;$B37)+VLOOKUP($C$1,'Multipliers and Adjustments'!$A$70:$I$86,TRUNC(COLUMN(AG$2)/5)+2,FALSE)*SUMIFS('EPA Data'!$I:$I,'EPA Data'!$D:$D,'Country Selector'!$A$2,'EPA Data'!$J:$J,$C$1,'EPA Data'!$C:$C,AG$2,'EPA Data'!$G:$G,"&gt;="&amp;$A37,'EPA Data'!$G:$G,"&lt;"&amp;$B37)+VLOOKUP($D$1,'Multipliers and Adjustments'!$A$70:$I$86,TRUNC(COLUMN(AG$2)/5)+2,FALSE)*SUMIFS('EPA Data'!$I:$I,'EPA Data'!$D:$D,'Country Selector'!$A$2,'EPA Data'!$J:$J,$D$1,'EPA Data'!$C:$C,AG$2,'EPA Data'!$G:$G,"&gt;="&amp;$A37,'EPA Data'!$G:$G,"&lt;"&amp;$B37))*unit_conv</f>
        <v>0</v>
      </c>
      <c r="AH37">
        <f t="shared" si="79"/>
        <v>0</v>
      </c>
      <c r="AI37">
        <f t="shared" si="79"/>
        <v>0</v>
      </c>
      <c r="AJ37">
        <f t="shared" si="79"/>
        <v>0</v>
      </c>
      <c r="AK37">
        <f t="shared" si="79"/>
        <v>0</v>
      </c>
      <c r="AL37" s="31">
        <f>(VLOOKUP($B$1,'Multipliers and Adjustments'!$A$70:$I$86,TRUNC(COLUMN(AL$2)/5)+2,FALSE)*SUMIFS('EPA Data'!$I:$I,'EPA Data'!$D:$D,'Country Selector'!$A$2,'EPA Data'!$J:$J,$B$1,'EPA Data'!$C:$C,AL$2,'EPA Data'!$G:$G,"&gt;="&amp;$A37,'EPA Data'!$G:$G,"&lt;"&amp;$B37)+VLOOKUP($C$1,'Multipliers and Adjustments'!$A$70:$I$86,TRUNC(COLUMN(AL$2)/5)+2,FALSE)*SUMIFS('EPA Data'!$I:$I,'EPA Data'!$D:$D,'Country Selector'!$A$2,'EPA Data'!$J:$J,$C$1,'EPA Data'!$C:$C,AL$2,'EPA Data'!$G:$G,"&gt;="&amp;$A37,'EPA Data'!$G:$G,"&lt;"&amp;$B37)+VLOOKUP($D$1,'Multipliers and Adjustments'!$A$70:$I$86,TRUNC(COLUMN(AL$2)/5)+2,FALSE)*SUMIFS('EPA Data'!$I:$I,'EPA Data'!$D:$D,'Country Selector'!$A$2,'EPA Data'!$J:$J,$D$1,'EPA Data'!$C:$C,AL$2,'EPA Data'!$G:$G,"&gt;="&amp;$A37,'EPA Data'!$G:$G,"&lt;"&amp;$B37))*unit_conv</f>
        <v>0</v>
      </c>
    </row>
    <row r="38" spans="1:38" x14ac:dyDescent="0.45">
      <c r="A38" s="15">
        <f t="shared" si="36"/>
        <v>30</v>
      </c>
      <c r="B38" s="16">
        <f t="shared" si="44"/>
        <v>40</v>
      </c>
      <c r="C38" s="31">
        <f>(VLOOKUP($B$1,'Multipliers and Adjustments'!$A$70:$I$86,TRUNC(COLUMN(C$2)/5)+2,FALSE)*SUMIFS('EPA Data'!$I:$I,'EPA Data'!$D:$D,'Country Selector'!$A$2,'EPA Data'!$J:$J,$B$1,'EPA Data'!$C:$C,C$2,'EPA Data'!$G:$G,"&gt;="&amp;$A38,'EPA Data'!$G:$G,"&lt;"&amp;$B38)+VLOOKUP($C$1,'Multipliers and Adjustments'!$A$70:$I$86,TRUNC(COLUMN(C$2)/5)+2,FALSE)*SUMIFS('EPA Data'!$I:$I,'EPA Data'!$D:$D,'Country Selector'!$A$2,'EPA Data'!$J:$J,$C$1,'EPA Data'!$C:$C,C$2,'EPA Data'!$G:$G,"&gt;="&amp;$A38,'EPA Data'!$G:$G,"&lt;"&amp;$B38)+VLOOKUP($D$1,'Multipliers and Adjustments'!$A$70:$I$86,TRUNC(COLUMN(C$2)/5)+2,FALSE)*SUMIFS('EPA Data'!$I:$I,'EPA Data'!$D:$D,'Country Selector'!$A$2,'EPA Data'!$J:$J,$D$1,'EPA Data'!$C:$C,C$2,'EPA Data'!$G:$G,"&gt;="&amp;$A38,'EPA Data'!$G:$G,"&lt;"&amp;$B38))*unit_conv</f>
        <v>0</v>
      </c>
      <c r="D38">
        <f t="shared" si="73"/>
        <v>0</v>
      </c>
      <c r="E38">
        <f t="shared" si="73"/>
        <v>0</v>
      </c>
      <c r="F38">
        <f t="shared" si="73"/>
        <v>0</v>
      </c>
      <c r="G38">
        <f t="shared" si="73"/>
        <v>0</v>
      </c>
      <c r="H38" s="31">
        <f>(VLOOKUP($B$1,'Multipliers and Adjustments'!$A$70:$I$86,TRUNC(COLUMN(H$2)/5)+2,FALSE)*SUMIFS('EPA Data'!$I:$I,'EPA Data'!$D:$D,'Country Selector'!$A$2,'EPA Data'!$J:$J,$B$1,'EPA Data'!$C:$C,H$2,'EPA Data'!$G:$G,"&gt;="&amp;$A38,'EPA Data'!$G:$G,"&lt;"&amp;$B38)+VLOOKUP($C$1,'Multipliers and Adjustments'!$A$70:$I$86,TRUNC(COLUMN(H$2)/5)+2,FALSE)*SUMIFS('EPA Data'!$I:$I,'EPA Data'!$D:$D,'Country Selector'!$A$2,'EPA Data'!$J:$J,$C$1,'EPA Data'!$C:$C,H$2,'EPA Data'!$G:$G,"&gt;="&amp;$A38,'EPA Data'!$G:$G,"&lt;"&amp;$B38)+VLOOKUP($D$1,'Multipliers and Adjustments'!$A$70:$I$86,TRUNC(COLUMN(H$2)/5)+2,FALSE)*SUMIFS('EPA Data'!$I:$I,'EPA Data'!$D:$D,'Country Selector'!$A$2,'EPA Data'!$J:$J,$D$1,'EPA Data'!$C:$C,H$2,'EPA Data'!$G:$G,"&gt;="&amp;$A38,'EPA Data'!$G:$G,"&lt;"&amp;$B38))*unit_conv</f>
        <v>0</v>
      </c>
      <c r="I38">
        <f t="shared" si="74"/>
        <v>0</v>
      </c>
      <c r="J38">
        <f t="shared" si="74"/>
        <v>0</v>
      </c>
      <c r="K38">
        <f t="shared" si="74"/>
        <v>0</v>
      </c>
      <c r="L38">
        <f t="shared" si="74"/>
        <v>0</v>
      </c>
      <c r="M38" s="31">
        <f>(VLOOKUP($B$1,'Multipliers and Adjustments'!$A$70:$I$86,TRUNC(COLUMN(M$2)/5)+2,FALSE)*SUMIFS('EPA Data'!$I:$I,'EPA Data'!$D:$D,'Country Selector'!$A$2,'EPA Data'!$J:$J,$B$1,'EPA Data'!$C:$C,M$2,'EPA Data'!$G:$G,"&gt;="&amp;$A38,'EPA Data'!$G:$G,"&lt;"&amp;$B38)+VLOOKUP($C$1,'Multipliers and Adjustments'!$A$70:$I$86,TRUNC(COLUMN(M$2)/5)+2,FALSE)*SUMIFS('EPA Data'!$I:$I,'EPA Data'!$D:$D,'Country Selector'!$A$2,'EPA Data'!$J:$J,$C$1,'EPA Data'!$C:$C,M$2,'EPA Data'!$G:$G,"&gt;="&amp;$A38,'EPA Data'!$G:$G,"&lt;"&amp;$B38)+VLOOKUP($D$1,'Multipliers and Adjustments'!$A$70:$I$86,TRUNC(COLUMN(M$2)/5)+2,FALSE)*SUMIFS('EPA Data'!$I:$I,'EPA Data'!$D:$D,'Country Selector'!$A$2,'EPA Data'!$J:$J,$D$1,'EPA Data'!$C:$C,M$2,'EPA Data'!$G:$G,"&gt;="&amp;$A38,'EPA Data'!$G:$G,"&lt;"&amp;$B38))*unit_conv</f>
        <v>0</v>
      </c>
      <c r="N38">
        <f t="shared" si="75"/>
        <v>0</v>
      </c>
      <c r="O38">
        <f t="shared" si="75"/>
        <v>0</v>
      </c>
      <c r="P38">
        <f t="shared" si="75"/>
        <v>0</v>
      </c>
      <c r="Q38">
        <f t="shared" si="75"/>
        <v>0</v>
      </c>
      <c r="R38" s="31">
        <f>(VLOOKUP($B$1,'Multipliers and Adjustments'!$A$70:$I$86,TRUNC(COLUMN(R$2)/5)+2,FALSE)*SUMIFS('EPA Data'!$I:$I,'EPA Data'!$D:$D,'Country Selector'!$A$2,'EPA Data'!$J:$J,$B$1,'EPA Data'!$C:$C,R$2,'EPA Data'!$G:$G,"&gt;="&amp;$A38,'EPA Data'!$G:$G,"&lt;"&amp;$B38)+VLOOKUP($C$1,'Multipliers and Adjustments'!$A$70:$I$86,TRUNC(COLUMN(R$2)/5)+2,FALSE)*SUMIFS('EPA Data'!$I:$I,'EPA Data'!$D:$D,'Country Selector'!$A$2,'EPA Data'!$J:$J,$C$1,'EPA Data'!$C:$C,R$2,'EPA Data'!$G:$G,"&gt;="&amp;$A38,'EPA Data'!$G:$G,"&lt;"&amp;$B38)+VLOOKUP($D$1,'Multipliers and Adjustments'!$A$70:$I$86,TRUNC(COLUMN(R$2)/5)+2,FALSE)*SUMIFS('EPA Data'!$I:$I,'EPA Data'!$D:$D,'Country Selector'!$A$2,'EPA Data'!$J:$J,$D$1,'EPA Data'!$C:$C,R$2,'EPA Data'!$G:$G,"&gt;="&amp;$A38,'EPA Data'!$G:$G,"&lt;"&amp;$B38))*unit_conv</f>
        <v>0</v>
      </c>
      <c r="S38">
        <f t="shared" si="76"/>
        <v>0</v>
      </c>
      <c r="T38">
        <f t="shared" si="76"/>
        <v>0</v>
      </c>
      <c r="U38">
        <f t="shared" si="76"/>
        <v>0</v>
      </c>
      <c r="V38">
        <f t="shared" si="76"/>
        <v>0</v>
      </c>
      <c r="W38" s="31">
        <f>(VLOOKUP($B$1,'Multipliers and Adjustments'!$A$70:$I$86,TRUNC(COLUMN(W$2)/5)+2,FALSE)*SUMIFS('EPA Data'!$I:$I,'EPA Data'!$D:$D,'Country Selector'!$A$2,'EPA Data'!$J:$J,$B$1,'EPA Data'!$C:$C,W$2,'EPA Data'!$G:$G,"&gt;="&amp;$A38,'EPA Data'!$G:$G,"&lt;"&amp;$B38)+VLOOKUP($C$1,'Multipliers and Adjustments'!$A$70:$I$86,TRUNC(COLUMN(W$2)/5)+2,FALSE)*SUMIFS('EPA Data'!$I:$I,'EPA Data'!$D:$D,'Country Selector'!$A$2,'EPA Data'!$J:$J,$C$1,'EPA Data'!$C:$C,W$2,'EPA Data'!$G:$G,"&gt;="&amp;$A38,'EPA Data'!$G:$G,"&lt;"&amp;$B38)+VLOOKUP($D$1,'Multipliers and Adjustments'!$A$70:$I$86,TRUNC(COLUMN(W$2)/5)+2,FALSE)*SUMIFS('EPA Data'!$I:$I,'EPA Data'!$D:$D,'Country Selector'!$A$2,'EPA Data'!$J:$J,$D$1,'EPA Data'!$C:$C,W$2,'EPA Data'!$G:$G,"&gt;="&amp;$A38,'EPA Data'!$G:$G,"&lt;"&amp;$B38))*unit_conv</f>
        <v>0</v>
      </c>
      <c r="X38">
        <f t="shared" si="77"/>
        <v>0</v>
      </c>
      <c r="Y38">
        <f t="shared" si="77"/>
        <v>0</v>
      </c>
      <c r="Z38">
        <f t="shared" si="77"/>
        <v>0</v>
      </c>
      <c r="AA38">
        <f t="shared" si="77"/>
        <v>0</v>
      </c>
      <c r="AB38" s="31">
        <f>(VLOOKUP($B$1,'Multipliers and Adjustments'!$A$70:$I$86,TRUNC(COLUMN(AB$2)/5)+2,FALSE)*SUMIFS('EPA Data'!$I:$I,'EPA Data'!$D:$D,'Country Selector'!$A$2,'EPA Data'!$J:$J,$B$1,'EPA Data'!$C:$C,AB$2,'EPA Data'!$G:$G,"&gt;="&amp;$A38,'EPA Data'!$G:$G,"&lt;"&amp;$B38)+VLOOKUP($C$1,'Multipliers and Adjustments'!$A$70:$I$86,TRUNC(COLUMN(AB$2)/5)+2,FALSE)*SUMIFS('EPA Data'!$I:$I,'EPA Data'!$D:$D,'Country Selector'!$A$2,'EPA Data'!$J:$J,$C$1,'EPA Data'!$C:$C,AB$2,'EPA Data'!$G:$G,"&gt;="&amp;$A38,'EPA Data'!$G:$G,"&lt;"&amp;$B38)+VLOOKUP($D$1,'Multipliers and Adjustments'!$A$70:$I$86,TRUNC(COLUMN(AB$2)/5)+2,FALSE)*SUMIFS('EPA Data'!$I:$I,'EPA Data'!$D:$D,'Country Selector'!$A$2,'EPA Data'!$J:$J,$D$1,'EPA Data'!$C:$C,AB$2,'EPA Data'!$G:$G,"&gt;="&amp;$A38,'EPA Data'!$G:$G,"&lt;"&amp;$B38))*unit_conv</f>
        <v>0</v>
      </c>
      <c r="AC38">
        <f t="shared" si="78"/>
        <v>0</v>
      </c>
      <c r="AD38">
        <f t="shared" si="78"/>
        <v>0</v>
      </c>
      <c r="AE38">
        <f t="shared" si="78"/>
        <v>0</v>
      </c>
      <c r="AF38">
        <f t="shared" si="78"/>
        <v>0</v>
      </c>
      <c r="AG38" s="31">
        <f>(VLOOKUP($B$1,'Multipliers and Adjustments'!$A$70:$I$86,TRUNC(COLUMN(AG$2)/5)+2,FALSE)*SUMIFS('EPA Data'!$I:$I,'EPA Data'!$D:$D,'Country Selector'!$A$2,'EPA Data'!$J:$J,$B$1,'EPA Data'!$C:$C,AG$2,'EPA Data'!$G:$G,"&gt;="&amp;$A38,'EPA Data'!$G:$G,"&lt;"&amp;$B38)+VLOOKUP($C$1,'Multipliers and Adjustments'!$A$70:$I$86,TRUNC(COLUMN(AG$2)/5)+2,FALSE)*SUMIFS('EPA Data'!$I:$I,'EPA Data'!$D:$D,'Country Selector'!$A$2,'EPA Data'!$J:$J,$C$1,'EPA Data'!$C:$C,AG$2,'EPA Data'!$G:$G,"&gt;="&amp;$A38,'EPA Data'!$G:$G,"&lt;"&amp;$B38)+VLOOKUP($D$1,'Multipliers and Adjustments'!$A$70:$I$86,TRUNC(COLUMN(AG$2)/5)+2,FALSE)*SUMIFS('EPA Data'!$I:$I,'EPA Data'!$D:$D,'Country Selector'!$A$2,'EPA Data'!$J:$J,$D$1,'EPA Data'!$C:$C,AG$2,'EPA Data'!$G:$G,"&gt;="&amp;$A38,'EPA Data'!$G:$G,"&lt;"&amp;$B38))*unit_conv</f>
        <v>0</v>
      </c>
      <c r="AH38">
        <f t="shared" si="79"/>
        <v>0</v>
      </c>
      <c r="AI38">
        <f t="shared" si="79"/>
        <v>0</v>
      </c>
      <c r="AJ38">
        <f t="shared" si="79"/>
        <v>0</v>
      </c>
      <c r="AK38">
        <f t="shared" si="79"/>
        <v>0</v>
      </c>
      <c r="AL38" s="31">
        <f>(VLOOKUP($B$1,'Multipliers and Adjustments'!$A$70:$I$86,TRUNC(COLUMN(AL$2)/5)+2,FALSE)*SUMIFS('EPA Data'!$I:$I,'EPA Data'!$D:$D,'Country Selector'!$A$2,'EPA Data'!$J:$J,$B$1,'EPA Data'!$C:$C,AL$2,'EPA Data'!$G:$G,"&gt;="&amp;$A38,'EPA Data'!$G:$G,"&lt;"&amp;$B38)+VLOOKUP($C$1,'Multipliers and Adjustments'!$A$70:$I$86,TRUNC(COLUMN(AL$2)/5)+2,FALSE)*SUMIFS('EPA Data'!$I:$I,'EPA Data'!$D:$D,'Country Selector'!$A$2,'EPA Data'!$J:$J,$C$1,'EPA Data'!$C:$C,AL$2,'EPA Data'!$G:$G,"&gt;="&amp;$A38,'EPA Data'!$G:$G,"&lt;"&amp;$B38)+VLOOKUP($D$1,'Multipliers and Adjustments'!$A$70:$I$86,TRUNC(COLUMN(AL$2)/5)+2,FALSE)*SUMIFS('EPA Data'!$I:$I,'EPA Data'!$D:$D,'Country Selector'!$A$2,'EPA Data'!$J:$J,$D$1,'EPA Data'!$C:$C,AL$2,'EPA Data'!$G:$G,"&gt;="&amp;$A38,'EPA Data'!$G:$G,"&lt;"&amp;$B38))*unit_conv</f>
        <v>0</v>
      </c>
    </row>
    <row r="39" spans="1:38" x14ac:dyDescent="0.45">
      <c r="A39" s="15">
        <f t="shared" si="36"/>
        <v>40</v>
      </c>
      <c r="B39" s="16">
        <f t="shared" si="44"/>
        <v>50</v>
      </c>
      <c r="C39" s="31">
        <f>(VLOOKUP($B$1,'Multipliers and Adjustments'!$A$70:$I$86,TRUNC(COLUMN(C$2)/5)+2,FALSE)*SUMIFS('EPA Data'!$I:$I,'EPA Data'!$D:$D,'Country Selector'!$A$2,'EPA Data'!$J:$J,$B$1,'EPA Data'!$C:$C,C$2,'EPA Data'!$G:$G,"&gt;="&amp;$A39,'EPA Data'!$G:$G,"&lt;"&amp;$B39)+VLOOKUP($C$1,'Multipliers and Adjustments'!$A$70:$I$86,TRUNC(COLUMN(C$2)/5)+2,FALSE)*SUMIFS('EPA Data'!$I:$I,'EPA Data'!$D:$D,'Country Selector'!$A$2,'EPA Data'!$J:$J,$C$1,'EPA Data'!$C:$C,C$2,'EPA Data'!$G:$G,"&gt;="&amp;$A39,'EPA Data'!$G:$G,"&lt;"&amp;$B39)+VLOOKUP($D$1,'Multipliers and Adjustments'!$A$70:$I$86,TRUNC(COLUMN(C$2)/5)+2,FALSE)*SUMIFS('EPA Data'!$I:$I,'EPA Data'!$D:$D,'Country Selector'!$A$2,'EPA Data'!$J:$J,$D$1,'EPA Data'!$C:$C,C$2,'EPA Data'!$G:$G,"&gt;="&amp;$A39,'EPA Data'!$G:$G,"&lt;"&amp;$B39))*unit_conv</f>
        <v>0</v>
      </c>
      <c r="D39">
        <f t="shared" si="73"/>
        <v>0</v>
      </c>
      <c r="E39">
        <f t="shared" si="73"/>
        <v>0</v>
      </c>
      <c r="F39">
        <f t="shared" si="73"/>
        <v>0</v>
      </c>
      <c r="G39">
        <f t="shared" si="73"/>
        <v>0</v>
      </c>
      <c r="H39" s="31">
        <f>(VLOOKUP($B$1,'Multipliers and Adjustments'!$A$70:$I$86,TRUNC(COLUMN(H$2)/5)+2,FALSE)*SUMIFS('EPA Data'!$I:$I,'EPA Data'!$D:$D,'Country Selector'!$A$2,'EPA Data'!$J:$J,$B$1,'EPA Data'!$C:$C,H$2,'EPA Data'!$G:$G,"&gt;="&amp;$A39,'EPA Data'!$G:$G,"&lt;"&amp;$B39)+VLOOKUP($C$1,'Multipliers and Adjustments'!$A$70:$I$86,TRUNC(COLUMN(H$2)/5)+2,FALSE)*SUMIFS('EPA Data'!$I:$I,'EPA Data'!$D:$D,'Country Selector'!$A$2,'EPA Data'!$J:$J,$C$1,'EPA Data'!$C:$C,H$2,'EPA Data'!$G:$G,"&gt;="&amp;$A39,'EPA Data'!$G:$G,"&lt;"&amp;$B39)+VLOOKUP($D$1,'Multipliers and Adjustments'!$A$70:$I$86,TRUNC(COLUMN(H$2)/5)+2,FALSE)*SUMIFS('EPA Data'!$I:$I,'EPA Data'!$D:$D,'Country Selector'!$A$2,'EPA Data'!$J:$J,$D$1,'EPA Data'!$C:$C,H$2,'EPA Data'!$G:$G,"&gt;="&amp;$A39,'EPA Data'!$G:$G,"&lt;"&amp;$B39))*unit_conv</f>
        <v>0</v>
      </c>
      <c r="I39">
        <f t="shared" si="74"/>
        <v>0</v>
      </c>
      <c r="J39">
        <f t="shared" si="74"/>
        <v>0</v>
      </c>
      <c r="K39">
        <f t="shared" si="74"/>
        <v>0</v>
      </c>
      <c r="L39">
        <f t="shared" si="74"/>
        <v>0</v>
      </c>
      <c r="M39" s="31">
        <f>(VLOOKUP($B$1,'Multipliers and Adjustments'!$A$70:$I$86,TRUNC(COLUMN(M$2)/5)+2,FALSE)*SUMIFS('EPA Data'!$I:$I,'EPA Data'!$D:$D,'Country Selector'!$A$2,'EPA Data'!$J:$J,$B$1,'EPA Data'!$C:$C,M$2,'EPA Data'!$G:$G,"&gt;="&amp;$A39,'EPA Data'!$G:$G,"&lt;"&amp;$B39)+VLOOKUP($C$1,'Multipliers and Adjustments'!$A$70:$I$86,TRUNC(COLUMN(M$2)/5)+2,FALSE)*SUMIFS('EPA Data'!$I:$I,'EPA Data'!$D:$D,'Country Selector'!$A$2,'EPA Data'!$J:$J,$C$1,'EPA Data'!$C:$C,M$2,'EPA Data'!$G:$G,"&gt;="&amp;$A39,'EPA Data'!$G:$G,"&lt;"&amp;$B39)+VLOOKUP($D$1,'Multipliers and Adjustments'!$A$70:$I$86,TRUNC(COLUMN(M$2)/5)+2,FALSE)*SUMIFS('EPA Data'!$I:$I,'EPA Data'!$D:$D,'Country Selector'!$A$2,'EPA Data'!$J:$J,$D$1,'EPA Data'!$C:$C,M$2,'EPA Data'!$G:$G,"&gt;="&amp;$A39,'EPA Data'!$G:$G,"&lt;"&amp;$B39))*unit_conv</f>
        <v>0</v>
      </c>
      <c r="N39">
        <f t="shared" si="75"/>
        <v>0</v>
      </c>
      <c r="O39">
        <f t="shared" si="75"/>
        <v>0</v>
      </c>
      <c r="P39">
        <f t="shared" si="75"/>
        <v>0</v>
      </c>
      <c r="Q39">
        <f t="shared" si="75"/>
        <v>0</v>
      </c>
      <c r="R39" s="31">
        <f>(VLOOKUP($B$1,'Multipliers and Adjustments'!$A$70:$I$86,TRUNC(COLUMN(R$2)/5)+2,FALSE)*SUMIFS('EPA Data'!$I:$I,'EPA Data'!$D:$D,'Country Selector'!$A$2,'EPA Data'!$J:$J,$B$1,'EPA Data'!$C:$C,R$2,'EPA Data'!$G:$G,"&gt;="&amp;$A39,'EPA Data'!$G:$G,"&lt;"&amp;$B39)+VLOOKUP($C$1,'Multipliers and Adjustments'!$A$70:$I$86,TRUNC(COLUMN(R$2)/5)+2,FALSE)*SUMIFS('EPA Data'!$I:$I,'EPA Data'!$D:$D,'Country Selector'!$A$2,'EPA Data'!$J:$J,$C$1,'EPA Data'!$C:$C,R$2,'EPA Data'!$G:$G,"&gt;="&amp;$A39,'EPA Data'!$G:$G,"&lt;"&amp;$B39)+VLOOKUP($D$1,'Multipliers and Adjustments'!$A$70:$I$86,TRUNC(COLUMN(R$2)/5)+2,FALSE)*SUMIFS('EPA Data'!$I:$I,'EPA Data'!$D:$D,'Country Selector'!$A$2,'EPA Data'!$J:$J,$D$1,'EPA Data'!$C:$C,R$2,'EPA Data'!$G:$G,"&gt;="&amp;$A39,'EPA Data'!$G:$G,"&lt;"&amp;$B39))*unit_conv</f>
        <v>0</v>
      </c>
      <c r="S39">
        <f t="shared" si="76"/>
        <v>0</v>
      </c>
      <c r="T39">
        <f t="shared" si="76"/>
        <v>0</v>
      </c>
      <c r="U39">
        <f t="shared" si="76"/>
        <v>0</v>
      </c>
      <c r="V39">
        <f t="shared" si="76"/>
        <v>0</v>
      </c>
      <c r="W39" s="31">
        <f>(VLOOKUP($B$1,'Multipliers and Adjustments'!$A$70:$I$86,TRUNC(COLUMN(W$2)/5)+2,FALSE)*SUMIFS('EPA Data'!$I:$I,'EPA Data'!$D:$D,'Country Selector'!$A$2,'EPA Data'!$J:$J,$B$1,'EPA Data'!$C:$C,W$2,'EPA Data'!$G:$G,"&gt;="&amp;$A39,'EPA Data'!$G:$G,"&lt;"&amp;$B39)+VLOOKUP($C$1,'Multipliers and Adjustments'!$A$70:$I$86,TRUNC(COLUMN(W$2)/5)+2,FALSE)*SUMIFS('EPA Data'!$I:$I,'EPA Data'!$D:$D,'Country Selector'!$A$2,'EPA Data'!$J:$J,$C$1,'EPA Data'!$C:$C,W$2,'EPA Data'!$G:$G,"&gt;="&amp;$A39,'EPA Data'!$G:$G,"&lt;"&amp;$B39)+VLOOKUP($D$1,'Multipliers and Adjustments'!$A$70:$I$86,TRUNC(COLUMN(W$2)/5)+2,FALSE)*SUMIFS('EPA Data'!$I:$I,'EPA Data'!$D:$D,'Country Selector'!$A$2,'EPA Data'!$J:$J,$D$1,'EPA Data'!$C:$C,W$2,'EPA Data'!$G:$G,"&gt;="&amp;$A39,'EPA Data'!$G:$G,"&lt;"&amp;$B39))*unit_conv</f>
        <v>0</v>
      </c>
      <c r="X39">
        <f t="shared" si="77"/>
        <v>0</v>
      </c>
      <c r="Y39">
        <f t="shared" si="77"/>
        <v>0</v>
      </c>
      <c r="Z39">
        <f t="shared" si="77"/>
        <v>0</v>
      </c>
      <c r="AA39">
        <f t="shared" si="77"/>
        <v>0</v>
      </c>
      <c r="AB39" s="31">
        <f>(VLOOKUP($B$1,'Multipliers and Adjustments'!$A$70:$I$86,TRUNC(COLUMN(AB$2)/5)+2,FALSE)*SUMIFS('EPA Data'!$I:$I,'EPA Data'!$D:$D,'Country Selector'!$A$2,'EPA Data'!$J:$J,$B$1,'EPA Data'!$C:$C,AB$2,'EPA Data'!$G:$G,"&gt;="&amp;$A39,'EPA Data'!$G:$G,"&lt;"&amp;$B39)+VLOOKUP($C$1,'Multipliers and Adjustments'!$A$70:$I$86,TRUNC(COLUMN(AB$2)/5)+2,FALSE)*SUMIFS('EPA Data'!$I:$I,'EPA Data'!$D:$D,'Country Selector'!$A$2,'EPA Data'!$J:$J,$C$1,'EPA Data'!$C:$C,AB$2,'EPA Data'!$G:$G,"&gt;="&amp;$A39,'EPA Data'!$G:$G,"&lt;"&amp;$B39)+VLOOKUP($D$1,'Multipliers and Adjustments'!$A$70:$I$86,TRUNC(COLUMN(AB$2)/5)+2,FALSE)*SUMIFS('EPA Data'!$I:$I,'EPA Data'!$D:$D,'Country Selector'!$A$2,'EPA Data'!$J:$J,$D$1,'EPA Data'!$C:$C,AB$2,'EPA Data'!$G:$G,"&gt;="&amp;$A39,'EPA Data'!$G:$G,"&lt;"&amp;$B39))*unit_conv</f>
        <v>0</v>
      </c>
      <c r="AC39">
        <f t="shared" si="78"/>
        <v>0</v>
      </c>
      <c r="AD39">
        <f t="shared" si="78"/>
        <v>0</v>
      </c>
      <c r="AE39">
        <f t="shared" si="78"/>
        <v>0</v>
      </c>
      <c r="AF39">
        <f t="shared" si="78"/>
        <v>0</v>
      </c>
      <c r="AG39" s="31">
        <f>(VLOOKUP($B$1,'Multipliers and Adjustments'!$A$70:$I$86,TRUNC(COLUMN(AG$2)/5)+2,FALSE)*SUMIFS('EPA Data'!$I:$I,'EPA Data'!$D:$D,'Country Selector'!$A$2,'EPA Data'!$J:$J,$B$1,'EPA Data'!$C:$C,AG$2,'EPA Data'!$G:$G,"&gt;="&amp;$A39,'EPA Data'!$G:$G,"&lt;"&amp;$B39)+VLOOKUP($C$1,'Multipliers and Adjustments'!$A$70:$I$86,TRUNC(COLUMN(AG$2)/5)+2,FALSE)*SUMIFS('EPA Data'!$I:$I,'EPA Data'!$D:$D,'Country Selector'!$A$2,'EPA Data'!$J:$J,$C$1,'EPA Data'!$C:$C,AG$2,'EPA Data'!$G:$G,"&gt;="&amp;$A39,'EPA Data'!$G:$G,"&lt;"&amp;$B39)+VLOOKUP($D$1,'Multipliers and Adjustments'!$A$70:$I$86,TRUNC(COLUMN(AG$2)/5)+2,FALSE)*SUMIFS('EPA Data'!$I:$I,'EPA Data'!$D:$D,'Country Selector'!$A$2,'EPA Data'!$J:$J,$D$1,'EPA Data'!$C:$C,AG$2,'EPA Data'!$G:$G,"&gt;="&amp;$A39,'EPA Data'!$G:$G,"&lt;"&amp;$B39))*unit_conv</f>
        <v>0</v>
      </c>
      <c r="AH39">
        <f t="shared" si="79"/>
        <v>0</v>
      </c>
      <c r="AI39">
        <f t="shared" si="79"/>
        <v>0</v>
      </c>
      <c r="AJ39">
        <f t="shared" si="79"/>
        <v>0</v>
      </c>
      <c r="AK39">
        <f t="shared" si="79"/>
        <v>0</v>
      </c>
      <c r="AL39" s="31">
        <f>(VLOOKUP($B$1,'Multipliers and Adjustments'!$A$70:$I$86,TRUNC(COLUMN(AL$2)/5)+2,FALSE)*SUMIFS('EPA Data'!$I:$I,'EPA Data'!$D:$D,'Country Selector'!$A$2,'EPA Data'!$J:$J,$B$1,'EPA Data'!$C:$C,AL$2,'EPA Data'!$G:$G,"&gt;="&amp;$A39,'EPA Data'!$G:$G,"&lt;"&amp;$B39)+VLOOKUP($C$1,'Multipliers and Adjustments'!$A$70:$I$86,TRUNC(COLUMN(AL$2)/5)+2,FALSE)*SUMIFS('EPA Data'!$I:$I,'EPA Data'!$D:$D,'Country Selector'!$A$2,'EPA Data'!$J:$J,$C$1,'EPA Data'!$C:$C,AL$2,'EPA Data'!$G:$G,"&gt;="&amp;$A39,'EPA Data'!$G:$G,"&lt;"&amp;$B39)+VLOOKUP($D$1,'Multipliers and Adjustments'!$A$70:$I$86,TRUNC(COLUMN(AL$2)/5)+2,FALSE)*SUMIFS('EPA Data'!$I:$I,'EPA Data'!$D:$D,'Country Selector'!$A$2,'EPA Data'!$J:$J,$D$1,'EPA Data'!$C:$C,AL$2,'EPA Data'!$G:$G,"&gt;="&amp;$A39,'EPA Data'!$G:$G,"&lt;"&amp;$B39))*unit_conv</f>
        <v>0</v>
      </c>
    </row>
    <row r="40" spans="1:38" x14ac:dyDescent="0.45">
      <c r="A40" s="15">
        <f t="shared" si="36"/>
        <v>50</v>
      </c>
      <c r="B40" s="16">
        <f t="shared" si="44"/>
        <v>60</v>
      </c>
      <c r="C40" s="31">
        <f>(VLOOKUP($B$1,'Multipliers and Adjustments'!$A$70:$I$86,TRUNC(COLUMN(C$2)/5)+2,FALSE)*SUMIFS('EPA Data'!$I:$I,'EPA Data'!$D:$D,'Country Selector'!$A$2,'EPA Data'!$J:$J,$B$1,'EPA Data'!$C:$C,C$2,'EPA Data'!$G:$G,"&gt;="&amp;$A40,'EPA Data'!$G:$G,"&lt;"&amp;$B40)+VLOOKUP($C$1,'Multipliers and Adjustments'!$A$70:$I$86,TRUNC(COLUMN(C$2)/5)+2,FALSE)*SUMIFS('EPA Data'!$I:$I,'EPA Data'!$D:$D,'Country Selector'!$A$2,'EPA Data'!$J:$J,$C$1,'EPA Data'!$C:$C,C$2,'EPA Data'!$G:$G,"&gt;="&amp;$A40,'EPA Data'!$G:$G,"&lt;"&amp;$B40)+VLOOKUP($D$1,'Multipliers and Adjustments'!$A$70:$I$86,TRUNC(COLUMN(C$2)/5)+2,FALSE)*SUMIFS('EPA Data'!$I:$I,'EPA Data'!$D:$D,'Country Selector'!$A$2,'EPA Data'!$J:$J,$D$1,'EPA Data'!$C:$C,C$2,'EPA Data'!$G:$G,"&gt;="&amp;$A40,'EPA Data'!$G:$G,"&lt;"&amp;$B40))*unit_conv</f>
        <v>0</v>
      </c>
      <c r="D40">
        <f t="shared" si="73"/>
        <v>0</v>
      </c>
      <c r="E40">
        <f t="shared" si="73"/>
        <v>0</v>
      </c>
      <c r="F40">
        <f t="shared" si="73"/>
        <v>0</v>
      </c>
      <c r="G40">
        <f t="shared" si="73"/>
        <v>0</v>
      </c>
      <c r="H40" s="31">
        <f>(VLOOKUP($B$1,'Multipliers and Adjustments'!$A$70:$I$86,TRUNC(COLUMN(H$2)/5)+2,FALSE)*SUMIFS('EPA Data'!$I:$I,'EPA Data'!$D:$D,'Country Selector'!$A$2,'EPA Data'!$J:$J,$B$1,'EPA Data'!$C:$C,H$2,'EPA Data'!$G:$G,"&gt;="&amp;$A40,'EPA Data'!$G:$G,"&lt;"&amp;$B40)+VLOOKUP($C$1,'Multipliers and Adjustments'!$A$70:$I$86,TRUNC(COLUMN(H$2)/5)+2,FALSE)*SUMIFS('EPA Data'!$I:$I,'EPA Data'!$D:$D,'Country Selector'!$A$2,'EPA Data'!$J:$J,$C$1,'EPA Data'!$C:$C,H$2,'EPA Data'!$G:$G,"&gt;="&amp;$A40,'EPA Data'!$G:$G,"&lt;"&amp;$B40)+VLOOKUP($D$1,'Multipliers and Adjustments'!$A$70:$I$86,TRUNC(COLUMN(H$2)/5)+2,FALSE)*SUMIFS('EPA Data'!$I:$I,'EPA Data'!$D:$D,'Country Selector'!$A$2,'EPA Data'!$J:$J,$D$1,'EPA Data'!$C:$C,H$2,'EPA Data'!$G:$G,"&gt;="&amp;$A40,'EPA Data'!$G:$G,"&lt;"&amp;$B40))*unit_conv</f>
        <v>0</v>
      </c>
      <c r="I40">
        <f t="shared" si="74"/>
        <v>0</v>
      </c>
      <c r="J40">
        <f t="shared" si="74"/>
        <v>0</v>
      </c>
      <c r="K40">
        <f t="shared" si="74"/>
        <v>0</v>
      </c>
      <c r="L40">
        <f t="shared" si="74"/>
        <v>0</v>
      </c>
      <c r="M40" s="31">
        <f>(VLOOKUP($B$1,'Multipliers and Adjustments'!$A$70:$I$86,TRUNC(COLUMN(M$2)/5)+2,FALSE)*SUMIFS('EPA Data'!$I:$I,'EPA Data'!$D:$D,'Country Selector'!$A$2,'EPA Data'!$J:$J,$B$1,'EPA Data'!$C:$C,M$2,'EPA Data'!$G:$G,"&gt;="&amp;$A40,'EPA Data'!$G:$G,"&lt;"&amp;$B40)+VLOOKUP($C$1,'Multipliers and Adjustments'!$A$70:$I$86,TRUNC(COLUMN(M$2)/5)+2,FALSE)*SUMIFS('EPA Data'!$I:$I,'EPA Data'!$D:$D,'Country Selector'!$A$2,'EPA Data'!$J:$J,$C$1,'EPA Data'!$C:$C,M$2,'EPA Data'!$G:$G,"&gt;="&amp;$A40,'EPA Data'!$G:$G,"&lt;"&amp;$B40)+VLOOKUP($D$1,'Multipliers and Adjustments'!$A$70:$I$86,TRUNC(COLUMN(M$2)/5)+2,FALSE)*SUMIFS('EPA Data'!$I:$I,'EPA Data'!$D:$D,'Country Selector'!$A$2,'EPA Data'!$J:$J,$D$1,'EPA Data'!$C:$C,M$2,'EPA Data'!$G:$G,"&gt;="&amp;$A40,'EPA Data'!$G:$G,"&lt;"&amp;$B40))*unit_conv</f>
        <v>0</v>
      </c>
      <c r="N40">
        <f t="shared" si="75"/>
        <v>0</v>
      </c>
      <c r="O40">
        <f t="shared" si="75"/>
        <v>0</v>
      </c>
      <c r="P40">
        <f t="shared" si="75"/>
        <v>0</v>
      </c>
      <c r="Q40">
        <f t="shared" si="75"/>
        <v>0</v>
      </c>
      <c r="R40" s="31">
        <f>(VLOOKUP($B$1,'Multipliers and Adjustments'!$A$70:$I$86,TRUNC(COLUMN(R$2)/5)+2,FALSE)*SUMIFS('EPA Data'!$I:$I,'EPA Data'!$D:$D,'Country Selector'!$A$2,'EPA Data'!$J:$J,$B$1,'EPA Data'!$C:$C,R$2,'EPA Data'!$G:$G,"&gt;="&amp;$A40,'EPA Data'!$G:$G,"&lt;"&amp;$B40)+VLOOKUP($C$1,'Multipliers and Adjustments'!$A$70:$I$86,TRUNC(COLUMN(R$2)/5)+2,FALSE)*SUMIFS('EPA Data'!$I:$I,'EPA Data'!$D:$D,'Country Selector'!$A$2,'EPA Data'!$J:$J,$C$1,'EPA Data'!$C:$C,R$2,'EPA Data'!$G:$G,"&gt;="&amp;$A40,'EPA Data'!$G:$G,"&lt;"&amp;$B40)+VLOOKUP($D$1,'Multipliers and Adjustments'!$A$70:$I$86,TRUNC(COLUMN(R$2)/5)+2,FALSE)*SUMIFS('EPA Data'!$I:$I,'EPA Data'!$D:$D,'Country Selector'!$A$2,'EPA Data'!$J:$J,$D$1,'EPA Data'!$C:$C,R$2,'EPA Data'!$G:$G,"&gt;="&amp;$A40,'EPA Data'!$G:$G,"&lt;"&amp;$B40))*unit_conv</f>
        <v>0</v>
      </c>
      <c r="S40">
        <f t="shared" si="76"/>
        <v>0</v>
      </c>
      <c r="T40">
        <f t="shared" si="76"/>
        <v>0</v>
      </c>
      <c r="U40">
        <f t="shared" si="76"/>
        <v>0</v>
      </c>
      <c r="V40">
        <f t="shared" si="76"/>
        <v>0</v>
      </c>
      <c r="W40" s="31">
        <f>(VLOOKUP($B$1,'Multipliers and Adjustments'!$A$70:$I$86,TRUNC(COLUMN(W$2)/5)+2,FALSE)*SUMIFS('EPA Data'!$I:$I,'EPA Data'!$D:$D,'Country Selector'!$A$2,'EPA Data'!$J:$J,$B$1,'EPA Data'!$C:$C,W$2,'EPA Data'!$G:$G,"&gt;="&amp;$A40,'EPA Data'!$G:$G,"&lt;"&amp;$B40)+VLOOKUP($C$1,'Multipliers and Adjustments'!$A$70:$I$86,TRUNC(COLUMN(W$2)/5)+2,FALSE)*SUMIFS('EPA Data'!$I:$I,'EPA Data'!$D:$D,'Country Selector'!$A$2,'EPA Data'!$J:$J,$C$1,'EPA Data'!$C:$C,W$2,'EPA Data'!$G:$G,"&gt;="&amp;$A40,'EPA Data'!$G:$G,"&lt;"&amp;$B40)+VLOOKUP($D$1,'Multipliers and Adjustments'!$A$70:$I$86,TRUNC(COLUMN(W$2)/5)+2,FALSE)*SUMIFS('EPA Data'!$I:$I,'EPA Data'!$D:$D,'Country Selector'!$A$2,'EPA Data'!$J:$J,$D$1,'EPA Data'!$C:$C,W$2,'EPA Data'!$G:$G,"&gt;="&amp;$A40,'EPA Data'!$G:$G,"&lt;"&amp;$B40))*unit_conv</f>
        <v>0</v>
      </c>
      <c r="X40">
        <f t="shared" si="77"/>
        <v>0</v>
      </c>
      <c r="Y40">
        <f t="shared" si="77"/>
        <v>0</v>
      </c>
      <c r="Z40">
        <f t="shared" si="77"/>
        <v>0</v>
      </c>
      <c r="AA40">
        <f t="shared" si="77"/>
        <v>0</v>
      </c>
      <c r="AB40" s="31">
        <f>(VLOOKUP($B$1,'Multipliers and Adjustments'!$A$70:$I$86,TRUNC(COLUMN(AB$2)/5)+2,FALSE)*SUMIFS('EPA Data'!$I:$I,'EPA Data'!$D:$D,'Country Selector'!$A$2,'EPA Data'!$J:$J,$B$1,'EPA Data'!$C:$C,AB$2,'EPA Data'!$G:$G,"&gt;="&amp;$A40,'EPA Data'!$G:$G,"&lt;"&amp;$B40)+VLOOKUP($C$1,'Multipliers and Adjustments'!$A$70:$I$86,TRUNC(COLUMN(AB$2)/5)+2,FALSE)*SUMIFS('EPA Data'!$I:$I,'EPA Data'!$D:$D,'Country Selector'!$A$2,'EPA Data'!$J:$J,$C$1,'EPA Data'!$C:$C,AB$2,'EPA Data'!$G:$G,"&gt;="&amp;$A40,'EPA Data'!$G:$G,"&lt;"&amp;$B40)+VLOOKUP($D$1,'Multipliers and Adjustments'!$A$70:$I$86,TRUNC(COLUMN(AB$2)/5)+2,FALSE)*SUMIFS('EPA Data'!$I:$I,'EPA Data'!$D:$D,'Country Selector'!$A$2,'EPA Data'!$J:$J,$D$1,'EPA Data'!$C:$C,AB$2,'EPA Data'!$G:$G,"&gt;="&amp;$A40,'EPA Data'!$G:$G,"&lt;"&amp;$B40))*unit_conv</f>
        <v>0</v>
      </c>
      <c r="AC40">
        <f t="shared" si="78"/>
        <v>0</v>
      </c>
      <c r="AD40">
        <f t="shared" si="78"/>
        <v>0</v>
      </c>
      <c r="AE40">
        <f t="shared" si="78"/>
        <v>0</v>
      </c>
      <c r="AF40">
        <f t="shared" si="78"/>
        <v>0</v>
      </c>
      <c r="AG40" s="31">
        <f>(VLOOKUP($B$1,'Multipliers and Adjustments'!$A$70:$I$86,TRUNC(COLUMN(AG$2)/5)+2,FALSE)*SUMIFS('EPA Data'!$I:$I,'EPA Data'!$D:$D,'Country Selector'!$A$2,'EPA Data'!$J:$J,$B$1,'EPA Data'!$C:$C,AG$2,'EPA Data'!$G:$G,"&gt;="&amp;$A40,'EPA Data'!$G:$G,"&lt;"&amp;$B40)+VLOOKUP($C$1,'Multipliers and Adjustments'!$A$70:$I$86,TRUNC(COLUMN(AG$2)/5)+2,FALSE)*SUMIFS('EPA Data'!$I:$I,'EPA Data'!$D:$D,'Country Selector'!$A$2,'EPA Data'!$J:$J,$C$1,'EPA Data'!$C:$C,AG$2,'EPA Data'!$G:$G,"&gt;="&amp;$A40,'EPA Data'!$G:$G,"&lt;"&amp;$B40)+VLOOKUP($D$1,'Multipliers and Adjustments'!$A$70:$I$86,TRUNC(COLUMN(AG$2)/5)+2,FALSE)*SUMIFS('EPA Data'!$I:$I,'EPA Data'!$D:$D,'Country Selector'!$A$2,'EPA Data'!$J:$J,$D$1,'EPA Data'!$C:$C,AG$2,'EPA Data'!$G:$G,"&gt;="&amp;$A40,'EPA Data'!$G:$G,"&lt;"&amp;$B40))*unit_conv</f>
        <v>0</v>
      </c>
      <c r="AH40">
        <f t="shared" si="79"/>
        <v>0</v>
      </c>
      <c r="AI40">
        <f t="shared" si="79"/>
        <v>0</v>
      </c>
      <c r="AJ40">
        <f t="shared" si="79"/>
        <v>0</v>
      </c>
      <c r="AK40">
        <f t="shared" si="79"/>
        <v>0</v>
      </c>
      <c r="AL40" s="31">
        <f>(VLOOKUP($B$1,'Multipliers and Adjustments'!$A$70:$I$86,TRUNC(COLUMN(AL$2)/5)+2,FALSE)*SUMIFS('EPA Data'!$I:$I,'EPA Data'!$D:$D,'Country Selector'!$A$2,'EPA Data'!$J:$J,$B$1,'EPA Data'!$C:$C,AL$2,'EPA Data'!$G:$G,"&gt;="&amp;$A40,'EPA Data'!$G:$G,"&lt;"&amp;$B40)+VLOOKUP($C$1,'Multipliers and Adjustments'!$A$70:$I$86,TRUNC(COLUMN(AL$2)/5)+2,FALSE)*SUMIFS('EPA Data'!$I:$I,'EPA Data'!$D:$D,'Country Selector'!$A$2,'EPA Data'!$J:$J,$C$1,'EPA Data'!$C:$C,AL$2,'EPA Data'!$G:$G,"&gt;="&amp;$A40,'EPA Data'!$G:$G,"&lt;"&amp;$B40)+VLOOKUP($D$1,'Multipliers and Adjustments'!$A$70:$I$86,TRUNC(COLUMN(AL$2)/5)+2,FALSE)*SUMIFS('EPA Data'!$I:$I,'EPA Data'!$D:$D,'Country Selector'!$A$2,'EPA Data'!$J:$J,$D$1,'EPA Data'!$C:$C,AL$2,'EPA Data'!$G:$G,"&gt;="&amp;$A40,'EPA Data'!$G:$G,"&lt;"&amp;$B40))*unit_conv</f>
        <v>0</v>
      </c>
    </row>
    <row r="41" spans="1:38" x14ac:dyDescent="0.45">
      <c r="A41" s="15">
        <f t="shared" si="36"/>
        <v>60</v>
      </c>
      <c r="B41" s="16">
        <f t="shared" si="44"/>
        <v>70</v>
      </c>
      <c r="C41" s="31">
        <f>(VLOOKUP($B$1,'Multipliers and Adjustments'!$A$70:$I$86,TRUNC(COLUMN(C$2)/5)+2,FALSE)*SUMIFS('EPA Data'!$I:$I,'EPA Data'!$D:$D,'Country Selector'!$A$2,'EPA Data'!$J:$J,$B$1,'EPA Data'!$C:$C,C$2,'EPA Data'!$G:$G,"&gt;="&amp;$A41,'EPA Data'!$G:$G,"&lt;"&amp;$B41)+VLOOKUP($C$1,'Multipliers and Adjustments'!$A$70:$I$86,TRUNC(COLUMN(C$2)/5)+2,FALSE)*SUMIFS('EPA Data'!$I:$I,'EPA Data'!$D:$D,'Country Selector'!$A$2,'EPA Data'!$J:$J,$C$1,'EPA Data'!$C:$C,C$2,'EPA Data'!$G:$G,"&gt;="&amp;$A41,'EPA Data'!$G:$G,"&lt;"&amp;$B41)+VLOOKUP($D$1,'Multipliers and Adjustments'!$A$70:$I$86,TRUNC(COLUMN(C$2)/5)+2,FALSE)*SUMIFS('EPA Data'!$I:$I,'EPA Data'!$D:$D,'Country Selector'!$A$2,'EPA Data'!$J:$J,$D$1,'EPA Data'!$C:$C,C$2,'EPA Data'!$G:$G,"&gt;="&amp;$A41,'EPA Data'!$G:$G,"&lt;"&amp;$B41))*unit_conv</f>
        <v>0</v>
      </c>
      <c r="D41">
        <f t="shared" si="73"/>
        <v>0</v>
      </c>
      <c r="E41">
        <f t="shared" si="73"/>
        <v>0</v>
      </c>
      <c r="F41">
        <f t="shared" si="73"/>
        <v>0</v>
      </c>
      <c r="G41">
        <f t="shared" si="73"/>
        <v>0</v>
      </c>
      <c r="H41" s="31">
        <f>(VLOOKUP($B$1,'Multipliers and Adjustments'!$A$70:$I$86,TRUNC(COLUMN(H$2)/5)+2,FALSE)*SUMIFS('EPA Data'!$I:$I,'EPA Data'!$D:$D,'Country Selector'!$A$2,'EPA Data'!$J:$J,$B$1,'EPA Data'!$C:$C,H$2,'EPA Data'!$G:$G,"&gt;="&amp;$A41,'EPA Data'!$G:$G,"&lt;"&amp;$B41)+VLOOKUP($C$1,'Multipliers and Adjustments'!$A$70:$I$86,TRUNC(COLUMN(H$2)/5)+2,FALSE)*SUMIFS('EPA Data'!$I:$I,'EPA Data'!$D:$D,'Country Selector'!$A$2,'EPA Data'!$J:$J,$C$1,'EPA Data'!$C:$C,H$2,'EPA Data'!$G:$G,"&gt;="&amp;$A41,'EPA Data'!$G:$G,"&lt;"&amp;$B41)+VLOOKUP($D$1,'Multipliers and Adjustments'!$A$70:$I$86,TRUNC(COLUMN(H$2)/5)+2,FALSE)*SUMIFS('EPA Data'!$I:$I,'EPA Data'!$D:$D,'Country Selector'!$A$2,'EPA Data'!$J:$J,$D$1,'EPA Data'!$C:$C,H$2,'EPA Data'!$G:$G,"&gt;="&amp;$A41,'EPA Data'!$G:$G,"&lt;"&amp;$B41))*unit_conv</f>
        <v>0</v>
      </c>
      <c r="I41">
        <f t="shared" si="74"/>
        <v>0</v>
      </c>
      <c r="J41">
        <f t="shared" si="74"/>
        <v>0</v>
      </c>
      <c r="K41">
        <f t="shared" si="74"/>
        <v>0</v>
      </c>
      <c r="L41">
        <f t="shared" si="74"/>
        <v>0</v>
      </c>
      <c r="M41" s="31">
        <f>(VLOOKUP($B$1,'Multipliers and Adjustments'!$A$70:$I$86,TRUNC(COLUMN(M$2)/5)+2,FALSE)*SUMIFS('EPA Data'!$I:$I,'EPA Data'!$D:$D,'Country Selector'!$A$2,'EPA Data'!$J:$J,$B$1,'EPA Data'!$C:$C,M$2,'EPA Data'!$G:$G,"&gt;="&amp;$A41,'EPA Data'!$G:$G,"&lt;"&amp;$B41)+VLOOKUP($C$1,'Multipliers and Adjustments'!$A$70:$I$86,TRUNC(COLUMN(M$2)/5)+2,FALSE)*SUMIFS('EPA Data'!$I:$I,'EPA Data'!$D:$D,'Country Selector'!$A$2,'EPA Data'!$J:$J,$C$1,'EPA Data'!$C:$C,M$2,'EPA Data'!$G:$G,"&gt;="&amp;$A41,'EPA Data'!$G:$G,"&lt;"&amp;$B41)+VLOOKUP($D$1,'Multipliers and Adjustments'!$A$70:$I$86,TRUNC(COLUMN(M$2)/5)+2,FALSE)*SUMIFS('EPA Data'!$I:$I,'EPA Data'!$D:$D,'Country Selector'!$A$2,'EPA Data'!$J:$J,$D$1,'EPA Data'!$C:$C,M$2,'EPA Data'!$G:$G,"&gt;="&amp;$A41,'EPA Data'!$G:$G,"&lt;"&amp;$B41))*unit_conv</f>
        <v>0</v>
      </c>
      <c r="N41">
        <f t="shared" si="75"/>
        <v>0</v>
      </c>
      <c r="O41">
        <f t="shared" si="75"/>
        <v>0</v>
      </c>
      <c r="P41">
        <f t="shared" si="75"/>
        <v>0</v>
      </c>
      <c r="Q41">
        <f t="shared" si="75"/>
        <v>0</v>
      </c>
      <c r="R41" s="31">
        <f>(VLOOKUP($B$1,'Multipliers and Adjustments'!$A$70:$I$86,TRUNC(COLUMN(R$2)/5)+2,FALSE)*SUMIFS('EPA Data'!$I:$I,'EPA Data'!$D:$D,'Country Selector'!$A$2,'EPA Data'!$J:$J,$B$1,'EPA Data'!$C:$C,R$2,'EPA Data'!$G:$G,"&gt;="&amp;$A41,'EPA Data'!$G:$G,"&lt;"&amp;$B41)+VLOOKUP($C$1,'Multipliers and Adjustments'!$A$70:$I$86,TRUNC(COLUMN(R$2)/5)+2,FALSE)*SUMIFS('EPA Data'!$I:$I,'EPA Data'!$D:$D,'Country Selector'!$A$2,'EPA Data'!$J:$J,$C$1,'EPA Data'!$C:$C,R$2,'EPA Data'!$G:$G,"&gt;="&amp;$A41,'EPA Data'!$G:$G,"&lt;"&amp;$B41)+VLOOKUP($D$1,'Multipliers and Adjustments'!$A$70:$I$86,TRUNC(COLUMN(R$2)/5)+2,FALSE)*SUMIFS('EPA Data'!$I:$I,'EPA Data'!$D:$D,'Country Selector'!$A$2,'EPA Data'!$J:$J,$D$1,'EPA Data'!$C:$C,R$2,'EPA Data'!$G:$G,"&gt;="&amp;$A41,'EPA Data'!$G:$G,"&lt;"&amp;$B41))*unit_conv</f>
        <v>0</v>
      </c>
      <c r="S41">
        <f t="shared" si="76"/>
        <v>0</v>
      </c>
      <c r="T41">
        <f t="shared" si="76"/>
        <v>0</v>
      </c>
      <c r="U41">
        <f t="shared" si="76"/>
        <v>0</v>
      </c>
      <c r="V41">
        <f t="shared" si="76"/>
        <v>0</v>
      </c>
      <c r="W41" s="31">
        <f>(VLOOKUP($B$1,'Multipliers and Adjustments'!$A$70:$I$86,TRUNC(COLUMN(W$2)/5)+2,FALSE)*SUMIFS('EPA Data'!$I:$I,'EPA Data'!$D:$D,'Country Selector'!$A$2,'EPA Data'!$J:$J,$B$1,'EPA Data'!$C:$C,W$2,'EPA Data'!$G:$G,"&gt;="&amp;$A41,'EPA Data'!$G:$G,"&lt;"&amp;$B41)+VLOOKUP($C$1,'Multipliers and Adjustments'!$A$70:$I$86,TRUNC(COLUMN(W$2)/5)+2,FALSE)*SUMIFS('EPA Data'!$I:$I,'EPA Data'!$D:$D,'Country Selector'!$A$2,'EPA Data'!$J:$J,$C$1,'EPA Data'!$C:$C,W$2,'EPA Data'!$G:$G,"&gt;="&amp;$A41,'EPA Data'!$G:$G,"&lt;"&amp;$B41)+VLOOKUP($D$1,'Multipliers and Adjustments'!$A$70:$I$86,TRUNC(COLUMN(W$2)/5)+2,FALSE)*SUMIFS('EPA Data'!$I:$I,'EPA Data'!$D:$D,'Country Selector'!$A$2,'EPA Data'!$J:$J,$D$1,'EPA Data'!$C:$C,W$2,'EPA Data'!$G:$G,"&gt;="&amp;$A41,'EPA Data'!$G:$G,"&lt;"&amp;$B41))*unit_conv</f>
        <v>0</v>
      </c>
      <c r="X41">
        <f t="shared" si="77"/>
        <v>0</v>
      </c>
      <c r="Y41">
        <f t="shared" si="77"/>
        <v>0</v>
      </c>
      <c r="Z41">
        <f t="shared" si="77"/>
        <v>0</v>
      </c>
      <c r="AA41">
        <f t="shared" si="77"/>
        <v>0</v>
      </c>
      <c r="AB41" s="31">
        <f>(VLOOKUP($B$1,'Multipliers and Adjustments'!$A$70:$I$86,TRUNC(COLUMN(AB$2)/5)+2,FALSE)*SUMIFS('EPA Data'!$I:$I,'EPA Data'!$D:$D,'Country Selector'!$A$2,'EPA Data'!$J:$J,$B$1,'EPA Data'!$C:$C,AB$2,'EPA Data'!$G:$G,"&gt;="&amp;$A41,'EPA Data'!$G:$G,"&lt;"&amp;$B41)+VLOOKUP($C$1,'Multipliers and Adjustments'!$A$70:$I$86,TRUNC(COLUMN(AB$2)/5)+2,FALSE)*SUMIFS('EPA Data'!$I:$I,'EPA Data'!$D:$D,'Country Selector'!$A$2,'EPA Data'!$J:$J,$C$1,'EPA Data'!$C:$C,AB$2,'EPA Data'!$G:$G,"&gt;="&amp;$A41,'EPA Data'!$G:$G,"&lt;"&amp;$B41)+VLOOKUP($D$1,'Multipliers and Adjustments'!$A$70:$I$86,TRUNC(COLUMN(AB$2)/5)+2,FALSE)*SUMIFS('EPA Data'!$I:$I,'EPA Data'!$D:$D,'Country Selector'!$A$2,'EPA Data'!$J:$J,$D$1,'EPA Data'!$C:$C,AB$2,'EPA Data'!$G:$G,"&gt;="&amp;$A41,'EPA Data'!$G:$G,"&lt;"&amp;$B41))*unit_conv</f>
        <v>0</v>
      </c>
      <c r="AC41">
        <f t="shared" si="78"/>
        <v>0</v>
      </c>
      <c r="AD41">
        <f t="shared" si="78"/>
        <v>0</v>
      </c>
      <c r="AE41">
        <f t="shared" si="78"/>
        <v>0</v>
      </c>
      <c r="AF41">
        <f t="shared" si="78"/>
        <v>0</v>
      </c>
      <c r="AG41" s="31">
        <f>(VLOOKUP($B$1,'Multipliers and Adjustments'!$A$70:$I$86,TRUNC(COLUMN(AG$2)/5)+2,FALSE)*SUMIFS('EPA Data'!$I:$I,'EPA Data'!$D:$D,'Country Selector'!$A$2,'EPA Data'!$J:$J,$B$1,'EPA Data'!$C:$C,AG$2,'EPA Data'!$G:$G,"&gt;="&amp;$A41,'EPA Data'!$G:$G,"&lt;"&amp;$B41)+VLOOKUP($C$1,'Multipliers and Adjustments'!$A$70:$I$86,TRUNC(COLUMN(AG$2)/5)+2,FALSE)*SUMIFS('EPA Data'!$I:$I,'EPA Data'!$D:$D,'Country Selector'!$A$2,'EPA Data'!$J:$J,$C$1,'EPA Data'!$C:$C,AG$2,'EPA Data'!$G:$G,"&gt;="&amp;$A41,'EPA Data'!$G:$G,"&lt;"&amp;$B41)+VLOOKUP($D$1,'Multipliers and Adjustments'!$A$70:$I$86,TRUNC(COLUMN(AG$2)/5)+2,FALSE)*SUMIFS('EPA Data'!$I:$I,'EPA Data'!$D:$D,'Country Selector'!$A$2,'EPA Data'!$J:$J,$D$1,'EPA Data'!$C:$C,AG$2,'EPA Data'!$G:$G,"&gt;="&amp;$A41,'EPA Data'!$G:$G,"&lt;"&amp;$B41))*unit_conv</f>
        <v>0</v>
      </c>
      <c r="AH41">
        <f t="shared" si="79"/>
        <v>0</v>
      </c>
      <c r="AI41">
        <f t="shared" si="79"/>
        <v>0</v>
      </c>
      <c r="AJ41">
        <f t="shared" si="79"/>
        <v>0</v>
      </c>
      <c r="AK41">
        <f t="shared" si="79"/>
        <v>0</v>
      </c>
      <c r="AL41" s="31">
        <f>(VLOOKUP($B$1,'Multipliers and Adjustments'!$A$70:$I$86,TRUNC(COLUMN(AL$2)/5)+2,FALSE)*SUMIFS('EPA Data'!$I:$I,'EPA Data'!$D:$D,'Country Selector'!$A$2,'EPA Data'!$J:$J,$B$1,'EPA Data'!$C:$C,AL$2,'EPA Data'!$G:$G,"&gt;="&amp;$A41,'EPA Data'!$G:$G,"&lt;"&amp;$B41)+VLOOKUP($C$1,'Multipliers and Adjustments'!$A$70:$I$86,TRUNC(COLUMN(AL$2)/5)+2,FALSE)*SUMIFS('EPA Data'!$I:$I,'EPA Data'!$D:$D,'Country Selector'!$A$2,'EPA Data'!$J:$J,$C$1,'EPA Data'!$C:$C,AL$2,'EPA Data'!$G:$G,"&gt;="&amp;$A41,'EPA Data'!$G:$G,"&lt;"&amp;$B41)+VLOOKUP($D$1,'Multipliers and Adjustments'!$A$70:$I$86,TRUNC(COLUMN(AL$2)/5)+2,FALSE)*SUMIFS('EPA Data'!$I:$I,'EPA Data'!$D:$D,'Country Selector'!$A$2,'EPA Data'!$J:$J,$D$1,'EPA Data'!$C:$C,AL$2,'EPA Data'!$G:$G,"&gt;="&amp;$A41,'EPA Data'!$G:$G,"&lt;"&amp;$B41))*unit_conv</f>
        <v>0</v>
      </c>
    </row>
    <row r="42" spans="1:38" x14ac:dyDescent="0.45">
      <c r="A42" s="15">
        <f t="shared" si="36"/>
        <v>70</v>
      </c>
      <c r="B42" s="16">
        <f t="shared" si="44"/>
        <v>80</v>
      </c>
      <c r="C42" s="31">
        <f>(VLOOKUP($B$1,'Multipliers and Adjustments'!$A$70:$I$86,TRUNC(COLUMN(C$2)/5)+2,FALSE)*SUMIFS('EPA Data'!$I:$I,'EPA Data'!$D:$D,'Country Selector'!$A$2,'EPA Data'!$J:$J,$B$1,'EPA Data'!$C:$C,C$2,'EPA Data'!$G:$G,"&gt;="&amp;$A42,'EPA Data'!$G:$G,"&lt;"&amp;$B42)+VLOOKUP($C$1,'Multipliers and Adjustments'!$A$70:$I$86,TRUNC(COLUMN(C$2)/5)+2,FALSE)*SUMIFS('EPA Data'!$I:$I,'EPA Data'!$D:$D,'Country Selector'!$A$2,'EPA Data'!$J:$J,$C$1,'EPA Data'!$C:$C,C$2,'EPA Data'!$G:$G,"&gt;="&amp;$A42,'EPA Data'!$G:$G,"&lt;"&amp;$B42)+VLOOKUP($D$1,'Multipliers and Adjustments'!$A$70:$I$86,TRUNC(COLUMN(C$2)/5)+2,FALSE)*SUMIFS('EPA Data'!$I:$I,'EPA Data'!$D:$D,'Country Selector'!$A$2,'EPA Data'!$J:$J,$D$1,'EPA Data'!$C:$C,C$2,'EPA Data'!$G:$G,"&gt;="&amp;$A42,'EPA Data'!$G:$G,"&lt;"&amp;$B42))*unit_conv</f>
        <v>0</v>
      </c>
      <c r="D42">
        <f t="shared" si="73"/>
        <v>0</v>
      </c>
      <c r="E42">
        <f t="shared" si="73"/>
        <v>0</v>
      </c>
      <c r="F42">
        <f t="shared" si="73"/>
        <v>0</v>
      </c>
      <c r="G42">
        <f t="shared" si="73"/>
        <v>0</v>
      </c>
      <c r="H42" s="31">
        <f>(VLOOKUP($B$1,'Multipliers and Adjustments'!$A$70:$I$86,TRUNC(COLUMN(H$2)/5)+2,FALSE)*SUMIFS('EPA Data'!$I:$I,'EPA Data'!$D:$D,'Country Selector'!$A$2,'EPA Data'!$J:$J,$B$1,'EPA Data'!$C:$C,H$2,'EPA Data'!$G:$G,"&gt;="&amp;$A42,'EPA Data'!$G:$G,"&lt;"&amp;$B42)+VLOOKUP($C$1,'Multipliers and Adjustments'!$A$70:$I$86,TRUNC(COLUMN(H$2)/5)+2,FALSE)*SUMIFS('EPA Data'!$I:$I,'EPA Data'!$D:$D,'Country Selector'!$A$2,'EPA Data'!$J:$J,$C$1,'EPA Data'!$C:$C,H$2,'EPA Data'!$G:$G,"&gt;="&amp;$A42,'EPA Data'!$G:$G,"&lt;"&amp;$B42)+VLOOKUP($D$1,'Multipliers and Adjustments'!$A$70:$I$86,TRUNC(COLUMN(H$2)/5)+2,FALSE)*SUMIFS('EPA Data'!$I:$I,'EPA Data'!$D:$D,'Country Selector'!$A$2,'EPA Data'!$J:$J,$D$1,'EPA Data'!$C:$C,H$2,'EPA Data'!$G:$G,"&gt;="&amp;$A42,'EPA Data'!$G:$G,"&lt;"&amp;$B42))*unit_conv</f>
        <v>0</v>
      </c>
      <c r="I42">
        <f t="shared" si="74"/>
        <v>0</v>
      </c>
      <c r="J42">
        <f t="shared" si="74"/>
        <v>0</v>
      </c>
      <c r="K42">
        <f t="shared" si="74"/>
        <v>0</v>
      </c>
      <c r="L42">
        <f t="shared" si="74"/>
        <v>0</v>
      </c>
      <c r="M42" s="31">
        <f>(VLOOKUP($B$1,'Multipliers and Adjustments'!$A$70:$I$86,TRUNC(COLUMN(M$2)/5)+2,FALSE)*SUMIFS('EPA Data'!$I:$I,'EPA Data'!$D:$D,'Country Selector'!$A$2,'EPA Data'!$J:$J,$B$1,'EPA Data'!$C:$C,M$2,'EPA Data'!$G:$G,"&gt;="&amp;$A42,'EPA Data'!$G:$G,"&lt;"&amp;$B42)+VLOOKUP($C$1,'Multipliers and Adjustments'!$A$70:$I$86,TRUNC(COLUMN(M$2)/5)+2,FALSE)*SUMIFS('EPA Data'!$I:$I,'EPA Data'!$D:$D,'Country Selector'!$A$2,'EPA Data'!$J:$J,$C$1,'EPA Data'!$C:$C,M$2,'EPA Data'!$G:$G,"&gt;="&amp;$A42,'EPA Data'!$G:$G,"&lt;"&amp;$B42)+VLOOKUP($D$1,'Multipliers and Adjustments'!$A$70:$I$86,TRUNC(COLUMN(M$2)/5)+2,FALSE)*SUMIFS('EPA Data'!$I:$I,'EPA Data'!$D:$D,'Country Selector'!$A$2,'EPA Data'!$J:$J,$D$1,'EPA Data'!$C:$C,M$2,'EPA Data'!$G:$G,"&gt;="&amp;$A42,'EPA Data'!$G:$G,"&lt;"&amp;$B42))*unit_conv</f>
        <v>0</v>
      </c>
      <c r="N42">
        <f t="shared" si="75"/>
        <v>0</v>
      </c>
      <c r="O42">
        <f t="shared" si="75"/>
        <v>0</v>
      </c>
      <c r="P42">
        <f t="shared" si="75"/>
        <v>0</v>
      </c>
      <c r="Q42">
        <f t="shared" si="75"/>
        <v>0</v>
      </c>
      <c r="R42" s="31">
        <f>(VLOOKUP($B$1,'Multipliers and Adjustments'!$A$70:$I$86,TRUNC(COLUMN(R$2)/5)+2,FALSE)*SUMIFS('EPA Data'!$I:$I,'EPA Data'!$D:$D,'Country Selector'!$A$2,'EPA Data'!$J:$J,$B$1,'EPA Data'!$C:$C,R$2,'EPA Data'!$G:$G,"&gt;="&amp;$A42,'EPA Data'!$G:$G,"&lt;"&amp;$B42)+VLOOKUP($C$1,'Multipliers and Adjustments'!$A$70:$I$86,TRUNC(COLUMN(R$2)/5)+2,FALSE)*SUMIFS('EPA Data'!$I:$I,'EPA Data'!$D:$D,'Country Selector'!$A$2,'EPA Data'!$J:$J,$C$1,'EPA Data'!$C:$C,R$2,'EPA Data'!$G:$G,"&gt;="&amp;$A42,'EPA Data'!$G:$G,"&lt;"&amp;$B42)+VLOOKUP($D$1,'Multipliers and Adjustments'!$A$70:$I$86,TRUNC(COLUMN(R$2)/5)+2,FALSE)*SUMIFS('EPA Data'!$I:$I,'EPA Data'!$D:$D,'Country Selector'!$A$2,'EPA Data'!$J:$J,$D$1,'EPA Data'!$C:$C,R$2,'EPA Data'!$G:$G,"&gt;="&amp;$A42,'EPA Data'!$G:$G,"&lt;"&amp;$B42))*unit_conv</f>
        <v>0</v>
      </c>
      <c r="S42">
        <f t="shared" si="76"/>
        <v>0</v>
      </c>
      <c r="T42">
        <f t="shared" si="76"/>
        <v>0</v>
      </c>
      <c r="U42">
        <f t="shared" si="76"/>
        <v>0</v>
      </c>
      <c r="V42">
        <f t="shared" si="76"/>
        <v>0</v>
      </c>
      <c r="W42" s="31">
        <f>(VLOOKUP($B$1,'Multipliers and Adjustments'!$A$70:$I$86,TRUNC(COLUMN(W$2)/5)+2,FALSE)*SUMIFS('EPA Data'!$I:$I,'EPA Data'!$D:$D,'Country Selector'!$A$2,'EPA Data'!$J:$J,$B$1,'EPA Data'!$C:$C,W$2,'EPA Data'!$G:$G,"&gt;="&amp;$A42,'EPA Data'!$G:$G,"&lt;"&amp;$B42)+VLOOKUP($C$1,'Multipliers and Adjustments'!$A$70:$I$86,TRUNC(COLUMN(W$2)/5)+2,FALSE)*SUMIFS('EPA Data'!$I:$I,'EPA Data'!$D:$D,'Country Selector'!$A$2,'EPA Data'!$J:$J,$C$1,'EPA Data'!$C:$C,W$2,'EPA Data'!$G:$G,"&gt;="&amp;$A42,'EPA Data'!$G:$G,"&lt;"&amp;$B42)+VLOOKUP($D$1,'Multipliers and Adjustments'!$A$70:$I$86,TRUNC(COLUMN(W$2)/5)+2,FALSE)*SUMIFS('EPA Data'!$I:$I,'EPA Data'!$D:$D,'Country Selector'!$A$2,'EPA Data'!$J:$J,$D$1,'EPA Data'!$C:$C,W$2,'EPA Data'!$G:$G,"&gt;="&amp;$A42,'EPA Data'!$G:$G,"&lt;"&amp;$B42))*unit_conv</f>
        <v>0</v>
      </c>
      <c r="X42">
        <f t="shared" si="77"/>
        <v>0</v>
      </c>
      <c r="Y42">
        <f t="shared" si="77"/>
        <v>0</v>
      </c>
      <c r="Z42">
        <f t="shared" si="77"/>
        <v>0</v>
      </c>
      <c r="AA42">
        <f t="shared" si="77"/>
        <v>0</v>
      </c>
      <c r="AB42" s="31">
        <f>(VLOOKUP($B$1,'Multipliers and Adjustments'!$A$70:$I$86,TRUNC(COLUMN(AB$2)/5)+2,FALSE)*SUMIFS('EPA Data'!$I:$I,'EPA Data'!$D:$D,'Country Selector'!$A$2,'EPA Data'!$J:$J,$B$1,'EPA Data'!$C:$C,AB$2,'EPA Data'!$G:$G,"&gt;="&amp;$A42,'EPA Data'!$G:$G,"&lt;"&amp;$B42)+VLOOKUP($C$1,'Multipliers and Adjustments'!$A$70:$I$86,TRUNC(COLUMN(AB$2)/5)+2,FALSE)*SUMIFS('EPA Data'!$I:$I,'EPA Data'!$D:$D,'Country Selector'!$A$2,'EPA Data'!$J:$J,$C$1,'EPA Data'!$C:$C,AB$2,'EPA Data'!$G:$G,"&gt;="&amp;$A42,'EPA Data'!$G:$G,"&lt;"&amp;$B42)+VLOOKUP($D$1,'Multipliers and Adjustments'!$A$70:$I$86,TRUNC(COLUMN(AB$2)/5)+2,FALSE)*SUMIFS('EPA Data'!$I:$I,'EPA Data'!$D:$D,'Country Selector'!$A$2,'EPA Data'!$J:$J,$D$1,'EPA Data'!$C:$C,AB$2,'EPA Data'!$G:$G,"&gt;="&amp;$A42,'EPA Data'!$G:$G,"&lt;"&amp;$B42))*unit_conv</f>
        <v>0</v>
      </c>
      <c r="AC42">
        <f t="shared" si="78"/>
        <v>0</v>
      </c>
      <c r="AD42">
        <f t="shared" si="78"/>
        <v>0</v>
      </c>
      <c r="AE42">
        <f t="shared" si="78"/>
        <v>0</v>
      </c>
      <c r="AF42">
        <f t="shared" si="78"/>
        <v>0</v>
      </c>
      <c r="AG42" s="31">
        <f>(VLOOKUP($B$1,'Multipliers and Adjustments'!$A$70:$I$86,TRUNC(COLUMN(AG$2)/5)+2,FALSE)*SUMIFS('EPA Data'!$I:$I,'EPA Data'!$D:$D,'Country Selector'!$A$2,'EPA Data'!$J:$J,$B$1,'EPA Data'!$C:$C,AG$2,'EPA Data'!$G:$G,"&gt;="&amp;$A42,'EPA Data'!$G:$G,"&lt;"&amp;$B42)+VLOOKUP($C$1,'Multipliers and Adjustments'!$A$70:$I$86,TRUNC(COLUMN(AG$2)/5)+2,FALSE)*SUMIFS('EPA Data'!$I:$I,'EPA Data'!$D:$D,'Country Selector'!$A$2,'EPA Data'!$J:$J,$C$1,'EPA Data'!$C:$C,AG$2,'EPA Data'!$G:$G,"&gt;="&amp;$A42,'EPA Data'!$G:$G,"&lt;"&amp;$B42)+VLOOKUP($D$1,'Multipliers and Adjustments'!$A$70:$I$86,TRUNC(COLUMN(AG$2)/5)+2,FALSE)*SUMIFS('EPA Data'!$I:$I,'EPA Data'!$D:$D,'Country Selector'!$A$2,'EPA Data'!$J:$J,$D$1,'EPA Data'!$C:$C,AG$2,'EPA Data'!$G:$G,"&gt;="&amp;$A42,'EPA Data'!$G:$G,"&lt;"&amp;$B42))*unit_conv</f>
        <v>0</v>
      </c>
      <c r="AH42">
        <f t="shared" si="79"/>
        <v>0</v>
      </c>
      <c r="AI42">
        <f t="shared" si="79"/>
        <v>0</v>
      </c>
      <c r="AJ42">
        <f t="shared" si="79"/>
        <v>0</v>
      </c>
      <c r="AK42">
        <f t="shared" si="79"/>
        <v>0</v>
      </c>
      <c r="AL42" s="31">
        <f>(VLOOKUP($B$1,'Multipliers and Adjustments'!$A$70:$I$86,TRUNC(COLUMN(AL$2)/5)+2,FALSE)*SUMIFS('EPA Data'!$I:$I,'EPA Data'!$D:$D,'Country Selector'!$A$2,'EPA Data'!$J:$J,$B$1,'EPA Data'!$C:$C,AL$2,'EPA Data'!$G:$G,"&gt;="&amp;$A42,'EPA Data'!$G:$G,"&lt;"&amp;$B42)+VLOOKUP($C$1,'Multipliers and Adjustments'!$A$70:$I$86,TRUNC(COLUMN(AL$2)/5)+2,FALSE)*SUMIFS('EPA Data'!$I:$I,'EPA Data'!$D:$D,'Country Selector'!$A$2,'EPA Data'!$J:$J,$C$1,'EPA Data'!$C:$C,AL$2,'EPA Data'!$G:$G,"&gt;="&amp;$A42,'EPA Data'!$G:$G,"&lt;"&amp;$B42)+VLOOKUP($D$1,'Multipliers and Adjustments'!$A$70:$I$86,TRUNC(COLUMN(AL$2)/5)+2,FALSE)*SUMIFS('EPA Data'!$I:$I,'EPA Data'!$D:$D,'Country Selector'!$A$2,'EPA Data'!$J:$J,$D$1,'EPA Data'!$C:$C,AL$2,'EPA Data'!$G:$G,"&gt;="&amp;$A42,'EPA Data'!$G:$G,"&lt;"&amp;$B42))*unit_conv</f>
        <v>0</v>
      </c>
    </row>
    <row r="43" spans="1:38" x14ac:dyDescent="0.45">
      <c r="A43" s="15">
        <f t="shared" si="36"/>
        <v>80</v>
      </c>
      <c r="B43" s="16">
        <f t="shared" si="44"/>
        <v>90</v>
      </c>
      <c r="C43" s="31">
        <f>(VLOOKUP($B$1,'Multipliers and Adjustments'!$A$70:$I$86,TRUNC(COLUMN(C$2)/5)+2,FALSE)*SUMIFS('EPA Data'!$I:$I,'EPA Data'!$D:$D,'Country Selector'!$A$2,'EPA Data'!$J:$J,$B$1,'EPA Data'!$C:$C,C$2,'EPA Data'!$G:$G,"&gt;="&amp;$A43,'EPA Data'!$G:$G,"&lt;"&amp;$B43)+VLOOKUP($C$1,'Multipliers and Adjustments'!$A$70:$I$86,TRUNC(COLUMN(C$2)/5)+2,FALSE)*SUMIFS('EPA Data'!$I:$I,'EPA Data'!$D:$D,'Country Selector'!$A$2,'EPA Data'!$J:$J,$C$1,'EPA Data'!$C:$C,C$2,'EPA Data'!$G:$G,"&gt;="&amp;$A43,'EPA Data'!$G:$G,"&lt;"&amp;$B43)+VLOOKUP($D$1,'Multipliers and Adjustments'!$A$70:$I$86,TRUNC(COLUMN(C$2)/5)+2,FALSE)*SUMIFS('EPA Data'!$I:$I,'EPA Data'!$D:$D,'Country Selector'!$A$2,'EPA Data'!$J:$J,$D$1,'EPA Data'!$C:$C,C$2,'EPA Data'!$G:$G,"&gt;="&amp;$A43,'EPA Data'!$G:$G,"&lt;"&amp;$B43))*unit_conv</f>
        <v>0</v>
      </c>
      <c r="D43">
        <f t="shared" si="73"/>
        <v>0</v>
      </c>
      <c r="E43">
        <f t="shared" si="73"/>
        <v>0</v>
      </c>
      <c r="F43">
        <f t="shared" si="73"/>
        <v>0</v>
      </c>
      <c r="G43">
        <f t="shared" si="73"/>
        <v>0</v>
      </c>
      <c r="H43" s="31">
        <f>(VLOOKUP($B$1,'Multipliers and Adjustments'!$A$70:$I$86,TRUNC(COLUMN(H$2)/5)+2,FALSE)*SUMIFS('EPA Data'!$I:$I,'EPA Data'!$D:$D,'Country Selector'!$A$2,'EPA Data'!$J:$J,$B$1,'EPA Data'!$C:$C,H$2,'EPA Data'!$G:$G,"&gt;="&amp;$A43,'EPA Data'!$G:$G,"&lt;"&amp;$B43)+VLOOKUP($C$1,'Multipliers and Adjustments'!$A$70:$I$86,TRUNC(COLUMN(H$2)/5)+2,FALSE)*SUMIFS('EPA Data'!$I:$I,'EPA Data'!$D:$D,'Country Selector'!$A$2,'EPA Data'!$J:$J,$C$1,'EPA Data'!$C:$C,H$2,'EPA Data'!$G:$G,"&gt;="&amp;$A43,'EPA Data'!$G:$G,"&lt;"&amp;$B43)+VLOOKUP($D$1,'Multipliers and Adjustments'!$A$70:$I$86,TRUNC(COLUMN(H$2)/5)+2,FALSE)*SUMIFS('EPA Data'!$I:$I,'EPA Data'!$D:$D,'Country Selector'!$A$2,'EPA Data'!$J:$J,$D$1,'EPA Data'!$C:$C,H$2,'EPA Data'!$G:$G,"&gt;="&amp;$A43,'EPA Data'!$G:$G,"&lt;"&amp;$B43))*unit_conv</f>
        <v>0</v>
      </c>
      <c r="I43">
        <f t="shared" si="74"/>
        <v>0</v>
      </c>
      <c r="J43">
        <f t="shared" si="74"/>
        <v>0</v>
      </c>
      <c r="K43">
        <f t="shared" si="74"/>
        <v>0</v>
      </c>
      <c r="L43">
        <f t="shared" si="74"/>
        <v>0</v>
      </c>
      <c r="M43" s="31">
        <f>(VLOOKUP($B$1,'Multipliers and Adjustments'!$A$70:$I$86,TRUNC(COLUMN(M$2)/5)+2,FALSE)*SUMIFS('EPA Data'!$I:$I,'EPA Data'!$D:$D,'Country Selector'!$A$2,'EPA Data'!$J:$J,$B$1,'EPA Data'!$C:$C,M$2,'EPA Data'!$G:$G,"&gt;="&amp;$A43,'EPA Data'!$G:$G,"&lt;"&amp;$B43)+VLOOKUP($C$1,'Multipliers and Adjustments'!$A$70:$I$86,TRUNC(COLUMN(M$2)/5)+2,FALSE)*SUMIFS('EPA Data'!$I:$I,'EPA Data'!$D:$D,'Country Selector'!$A$2,'EPA Data'!$J:$J,$C$1,'EPA Data'!$C:$C,M$2,'EPA Data'!$G:$G,"&gt;="&amp;$A43,'EPA Data'!$G:$G,"&lt;"&amp;$B43)+VLOOKUP($D$1,'Multipliers and Adjustments'!$A$70:$I$86,TRUNC(COLUMN(M$2)/5)+2,FALSE)*SUMIFS('EPA Data'!$I:$I,'EPA Data'!$D:$D,'Country Selector'!$A$2,'EPA Data'!$J:$J,$D$1,'EPA Data'!$C:$C,M$2,'EPA Data'!$G:$G,"&gt;="&amp;$A43,'EPA Data'!$G:$G,"&lt;"&amp;$B43))*unit_conv</f>
        <v>0</v>
      </c>
      <c r="N43">
        <f t="shared" si="75"/>
        <v>0</v>
      </c>
      <c r="O43">
        <f t="shared" si="75"/>
        <v>0</v>
      </c>
      <c r="P43">
        <f t="shared" si="75"/>
        <v>0</v>
      </c>
      <c r="Q43">
        <f t="shared" si="75"/>
        <v>0</v>
      </c>
      <c r="R43" s="31">
        <f>(VLOOKUP($B$1,'Multipliers and Adjustments'!$A$70:$I$86,TRUNC(COLUMN(R$2)/5)+2,FALSE)*SUMIFS('EPA Data'!$I:$I,'EPA Data'!$D:$D,'Country Selector'!$A$2,'EPA Data'!$J:$J,$B$1,'EPA Data'!$C:$C,R$2,'EPA Data'!$G:$G,"&gt;="&amp;$A43,'EPA Data'!$G:$G,"&lt;"&amp;$B43)+VLOOKUP($C$1,'Multipliers and Adjustments'!$A$70:$I$86,TRUNC(COLUMN(R$2)/5)+2,FALSE)*SUMIFS('EPA Data'!$I:$I,'EPA Data'!$D:$D,'Country Selector'!$A$2,'EPA Data'!$J:$J,$C$1,'EPA Data'!$C:$C,R$2,'EPA Data'!$G:$G,"&gt;="&amp;$A43,'EPA Data'!$G:$G,"&lt;"&amp;$B43)+VLOOKUP($D$1,'Multipliers and Adjustments'!$A$70:$I$86,TRUNC(COLUMN(R$2)/5)+2,FALSE)*SUMIFS('EPA Data'!$I:$I,'EPA Data'!$D:$D,'Country Selector'!$A$2,'EPA Data'!$J:$J,$D$1,'EPA Data'!$C:$C,R$2,'EPA Data'!$G:$G,"&gt;="&amp;$A43,'EPA Data'!$G:$G,"&lt;"&amp;$B43))*unit_conv</f>
        <v>0</v>
      </c>
      <c r="S43">
        <f t="shared" si="76"/>
        <v>0</v>
      </c>
      <c r="T43">
        <f t="shared" si="76"/>
        <v>0</v>
      </c>
      <c r="U43">
        <f t="shared" si="76"/>
        <v>0</v>
      </c>
      <c r="V43">
        <f t="shared" si="76"/>
        <v>0</v>
      </c>
      <c r="W43" s="31">
        <f>(VLOOKUP($B$1,'Multipliers and Adjustments'!$A$70:$I$86,TRUNC(COLUMN(W$2)/5)+2,FALSE)*SUMIFS('EPA Data'!$I:$I,'EPA Data'!$D:$D,'Country Selector'!$A$2,'EPA Data'!$J:$J,$B$1,'EPA Data'!$C:$C,W$2,'EPA Data'!$G:$G,"&gt;="&amp;$A43,'EPA Data'!$G:$G,"&lt;"&amp;$B43)+VLOOKUP($C$1,'Multipliers and Adjustments'!$A$70:$I$86,TRUNC(COLUMN(W$2)/5)+2,FALSE)*SUMIFS('EPA Data'!$I:$I,'EPA Data'!$D:$D,'Country Selector'!$A$2,'EPA Data'!$J:$J,$C$1,'EPA Data'!$C:$C,W$2,'EPA Data'!$G:$G,"&gt;="&amp;$A43,'EPA Data'!$G:$G,"&lt;"&amp;$B43)+VLOOKUP($D$1,'Multipliers and Adjustments'!$A$70:$I$86,TRUNC(COLUMN(W$2)/5)+2,FALSE)*SUMIFS('EPA Data'!$I:$I,'EPA Data'!$D:$D,'Country Selector'!$A$2,'EPA Data'!$J:$J,$D$1,'EPA Data'!$C:$C,W$2,'EPA Data'!$G:$G,"&gt;="&amp;$A43,'EPA Data'!$G:$G,"&lt;"&amp;$B43))*unit_conv</f>
        <v>0</v>
      </c>
      <c r="X43">
        <f t="shared" si="77"/>
        <v>0</v>
      </c>
      <c r="Y43">
        <f t="shared" si="77"/>
        <v>0</v>
      </c>
      <c r="Z43">
        <f t="shared" si="77"/>
        <v>0</v>
      </c>
      <c r="AA43">
        <f t="shared" si="77"/>
        <v>0</v>
      </c>
      <c r="AB43" s="31">
        <f>(VLOOKUP($B$1,'Multipliers and Adjustments'!$A$70:$I$86,TRUNC(COLUMN(AB$2)/5)+2,FALSE)*SUMIFS('EPA Data'!$I:$I,'EPA Data'!$D:$D,'Country Selector'!$A$2,'EPA Data'!$J:$J,$B$1,'EPA Data'!$C:$C,AB$2,'EPA Data'!$G:$G,"&gt;="&amp;$A43,'EPA Data'!$G:$G,"&lt;"&amp;$B43)+VLOOKUP($C$1,'Multipliers and Adjustments'!$A$70:$I$86,TRUNC(COLUMN(AB$2)/5)+2,FALSE)*SUMIFS('EPA Data'!$I:$I,'EPA Data'!$D:$D,'Country Selector'!$A$2,'EPA Data'!$J:$J,$C$1,'EPA Data'!$C:$C,AB$2,'EPA Data'!$G:$G,"&gt;="&amp;$A43,'EPA Data'!$G:$G,"&lt;"&amp;$B43)+VLOOKUP($D$1,'Multipliers and Adjustments'!$A$70:$I$86,TRUNC(COLUMN(AB$2)/5)+2,FALSE)*SUMIFS('EPA Data'!$I:$I,'EPA Data'!$D:$D,'Country Selector'!$A$2,'EPA Data'!$J:$J,$D$1,'EPA Data'!$C:$C,AB$2,'EPA Data'!$G:$G,"&gt;="&amp;$A43,'EPA Data'!$G:$G,"&lt;"&amp;$B43))*unit_conv</f>
        <v>0</v>
      </c>
      <c r="AC43">
        <f t="shared" si="78"/>
        <v>0</v>
      </c>
      <c r="AD43">
        <f t="shared" si="78"/>
        <v>0</v>
      </c>
      <c r="AE43">
        <f t="shared" si="78"/>
        <v>0</v>
      </c>
      <c r="AF43">
        <f t="shared" si="78"/>
        <v>0</v>
      </c>
      <c r="AG43" s="31">
        <f>(VLOOKUP($B$1,'Multipliers and Adjustments'!$A$70:$I$86,TRUNC(COLUMN(AG$2)/5)+2,FALSE)*SUMIFS('EPA Data'!$I:$I,'EPA Data'!$D:$D,'Country Selector'!$A$2,'EPA Data'!$J:$J,$B$1,'EPA Data'!$C:$C,AG$2,'EPA Data'!$G:$G,"&gt;="&amp;$A43,'EPA Data'!$G:$G,"&lt;"&amp;$B43)+VLOOKUP($C$1,'Multipliers and Adjustments'!$A$70:$I$86,TRUNC(COLUMN(AG$2)/5)+2,FALSE)*SUMIFS('EPA Data'!$I:$I,'EPA Data'!$D:$D,'Country Selector'!$A$2,'EPA Data'!$J:$J,$C$1,'EPA Data'!$C:$C,AG$2,'EPA Data'!$G:$G,"&gt;="&amp;$A43,'EPA Data'!$G:$G,"&lt;"&amp;$B43)+VLOOKUP($D$1,'Multipliers and Adjustments'!$A$70:$I$86,TRUNC(COLUMN(AG$2)/5)+2,FALSE)*SUMIFS('EPA Data'!$I:$I,'EPA Data'!$D:$D,'Country Selector'!$A$2,'EPA Data'!$J:$J,$D$1,'EPA Data'!$C:$C,AG$2,'EPA Data'!$G:$G,"&gt;="&amp;$A43,'EPA Data'!$G:$G,"&lt;"&amp;$B43))*unit_conv</f>
        <v>0</v>
      </c>
      <c r="AH43">
        <f t="shared" si="79"/>
        <v>0</v>
      </c>
      <c r="AI43">
        <f t="shared" si="79"/>
        <v>0</v>
      </c>
      <c r="AJ43">
        <f t="shared" si="79"/>
        <v>0</v>
      </c>
      <c r="AK43">
        <f t="shared" si="79"/>
        <v>0</v>
      </c>
      <c r="AL43" s="31">
        <f>(VLOOKUP($B$1,'Multipliers and Adjustments'!$A$70:$I$86,TRUNC(COLUMN(AL$2)/5)+2,FALSE)*SUMIFS('EPA Data'!$I:$I,'EPA Data'!$D:$D,'Country Selector'!$A$2,'EPA Data'!$J:$J,$B$1,'EPA Data'!$C:$C,AL$2,'EPA Data'!$G:$G,"&gt;="&amp;$A43,'EPA Data'!$G:$G,"&lt;"&amp;$B43)+VLOOKUP($C$1,'Multipliers and Adjustments'!$A$70:$I$86,TRUNC(COLUMN(AL$2)/5)+2,FALSE)*SUMIFS('EPA Data'!$I:$I,'EPA Data'!$D:$D,'Country Selector'!$A$2,'EPA Data'!$J:$J,$C$1,'EPA Data'!$C:$C,AL$2,'EPA Data'!$G:$G,"&gt;="&amp;$A43,'EPA Data'!$G:$G,"&lt;"&amp;$B43)+VLOOKUP($D$1,'Multipliers and Adjustments'!$A$70:$I$86,TRUNC(COLUMN(AL$2)/5)+2,FALSE)*SUMIFS('EPA Data'!$I:$I,'EPA Data'!$D:$D,'Country Selector'!$A$2,'EPA Data'!$J:$J,$D$1,'EPA Data'!$C:$C,AL$2,'EPA Data'!$G:$G,"&gt;="&amp;$A43,'EPA Data'!$G:$G,"&lt;"&amp;$B43))*unit_conv</f>
        <v>0</v>
      </c>
    </row>
    <row r="44" spans="1:38" x14ac:dyDescent="0.45">
      <c r="A44" s="15">
        <f t="shared" si="36"/>
        <v>90</v>
      </c>
      <c r="B44" s="16">
        <f t="shared" si="44"/>
        <v>100</v>
      </c>
      <c r="C44" s="31">
        <f>(VLOOKUP($B$1,'Multipliers and Adjustments'!$A$70:$I$86,TRUNC(COLUMN(C$2)/5)+2,FALSE)*SUMIFS('EPA Data'!$I:$I,'EPA Data'!$D:$D,'Country Selector'!$A$2,'EPA Data'!$J:$J,$B$1,'EPA Data'!$C:$C,C$2,'EPA Data'!$G:$G,"&gt;="&amp;$A44,'EPA Data'!$G:$G,"&lt;"&amp;$B44)+VLOOKUP($C$1,'Multipliers and Adjustments'!$A$70:$I$86,TRUNC(COLUMN(C$2)/5)+2,FALSE)*SUMIFS('EPA Data'!$I:$I,'EPA Data'!$D:$D,'Country Selector'!$A$2,'EPA Data'!$J:$J,$C$1,'EPA Data'!$C:$C,C$2,'EPA Data'!$G:$G,"&gt;="&amp;$A44,'EPA Data'!$G:$G,"&lt;"&amp;$B44)+VLOOKUP($D$1,'Multipliers and Adjustments'!$A$70:$I$86,TRUNC(COLUMN(C$2)/5)+2,FALSE)*SUMIFS('EPA Data'!$I:$I,'EPA Data'!$D:$D,'Country Selector'!$A$2,'EPA Data'!$J:$J,$D$1,'EPA Data'!$C:$C,C$2,'EPA Data'!$G:$G,"&gt;="&amp;$A44,'EPA Data'!$G:$G,"&lt;"&amp;$B44))*unit_conv</f>
        <v>0</v>
      </c>
      <c r="D44">
        <f t="shared" si="73"/>
        <v>0</v>
      </c>
      <c r="E44">
        <f t="shared" si="73"/>
        <v>0</v>
      </c>
      <c r="F44">
        <f t="shared" si="73"/>
        <v>0</v>
      </c>
      <c r="G44">
        <f t="shared" si="73"/>
        <v>0</v>
      </c>
      <c r="H44" s="31">
        <f>(VLOOKUP($B$1,'Multipliers and Adjustments'!$A$70:$I$86,TRUNC(COLUMN(H$2)/5)+2,FALSE)*SUMIFS('EPA Data'!$I:$I,'EPA Data'!$D:$D,'Country Selector'!$A$2,'EPA Data'!$J:$J,$B$1,'EPA Data'!$C:$C,H$2,'EPA Data'!$G:$G,"&gt;="&amp;$A44,'EPA Data'!$G:$G,"&lt;"&amp;$B44)+VLOOKUP($C$1,'Multipliers and Adjustments'!$A$70:$I$86,TRUNC(COLUMN(H$2)/5)+2,FALSE)*SUMIFS('EPA Data'!$I:$I,'EPA Data'!$D:$D,'Country Selector'!$A$2,'EPA Data'!$J:$J,$C$1,'EPA Data'!$C:$C,H$2,'EPA Data'!$G:$G,"&gt;="&amp;$A44,'EPA Data'!$G:$G,"&lt;"&amp;$B44)+VLOOKUP($D$1,'Multipliers and Adjustments'!$A$70:$I$86,TRUNC(COLUMN(H$2)/5)+2,FALSE)*SUMIFS('EPA Data'!$I:$I,'EPA Data'!$D:$D,'Country Selector'!$A$2,'EPA Data'!$J:$J,$D$1,'EPA Data'!$C:$C,H$2,'EPA Data'!$G:$G,"&gt;="&amp;$A44,'EPA Data'!$G:$G,"&lt;"&amp;$B44))*unit_conv</f>
        <v>0</v>
      </c>
      <c r="I44">
        <f t="shared" si="74"/>
        <v>0</v>
      </c>
      <c r="J44">
        <f t="shared" si="74"/>
        <v>0</v>
      </c>
      <c r="K44">
        <f t="shared" si="74"/>
        <v>0</v>
      </c>
      <c r="L44">
        <f t="shared" si="74"/>
        <v>0</v>
      </c>
      <c r="M44" s="31">
        <f>(VLOOKUP($B$1,'Multipliers and Adjustments'!$A$70:$I$86,TRUNC(COLUMN(M$2)/5)+2,FALSE)*SUMIFS('EPA Data'!$I:$I,'EPA Data'!$D:$D,'Country Selector'!$A$2,'EPA Data'!$J:$J,$B$1,'EPA Data'!$C:$C,M$2,'EPA Data'!$G:$G,"&gt;="&amp;$A44,'EPA Data'!$G:$G,"&lt;"&amp;$B44)+VLOOKUP($C$1,'Multipliers and Adjustments'!$A$70:$I$86,TRUNC(COLUMN(M$2)/5)+2,FALSE)*SUMIFS('EPA Data'!$I:$I,'EPA Data'!$D:$D,'Country Selector'!$A$2,'EPA Data'!$J:$J,$C$1,'EPA Data'!$C:$C,M$2,'EPA Data'!$G:$G,"&gt;="&amp;$A44,'EPA Data'!$G:$G,"&lt;"&amp;$B44)+VLOOKUP($D$1,'Multipliers and Adjustments'!$A$70:$I$86,TRUNC(COLUMN(M$2)/5)+2,FALSE)*SUMIFS('EPA Data'!$I:$I,'EPA Data'!$D:$D,'Country Selector'!$A$2,'EPA Data'!$J:$J,$D$1,'EPA Data'!$C:$C,M$2,'EPA Data'!$G:$G,"&gt;="&amp;$A44,'EPA Data'!$G:$G,"&lt;"&amp;$B44))*unit_conv</f>
        <v>0</v>
      </c>
      <c r="N44">
        <f t="shared" si="75"/>
        <v>0</v>
      </c>
      <c r="O44">
        <f t="shared" si="75"/>
        <v>0</v>
      </c>
      <c r="P44">
        <f t="shared" si="75"/>
        <v>0</v>
      </c>
      <c r="Q44">
        <f t="shared" si="75"/>
        <v>0</v>
      </c>
      <c r="R44" s="31">
        <f>(VLOOKUP($B$1,'Multipliers and Adjustments'!$A$70:$I$86,TRUNC(COLUMN(R$2)/5)+2,FALSE)*SUMIFS('EPA Data'!$I:$I,'EPA Data'!$D:$D,'Country Selector'!$A$2,'EPA Data'!$J:$J,$B$1,'EPA Data'!$C:$C,R$2,'EPA Data'!$G:$G,"&gt;="&amp;$A44,'EPA Data'!$G:$G,"&lt;"&amp;$B44)+VLOOKUP($C$1,'Multipliers and Adjustments'!$A$70:$I$86,TRUNC(COLUMN(R$2)/5)+2,FALSE)*SUMIFS('EPA Data'!$I:$I,'EPA Data'!$D:$D,'Country Selector'!$A$2,'EPA Data'!$J:$J,$C$1,'EPA Data'!$C:$C,R$2,'EPA Data'!$G:$G,"&gt;="&amp;$A44,'EPA Data'!$G:$G,"&lt;"&amp;$B44)+VLOOKUP($D$1,'Multipliers and Adjustments'!$A$70:$I$86,TRUNC(COLUMN(R$2)/5)+2,FALSE)*SUMIFS('EPA Data'!$I:$I,'EPA Data'!$D:$D,'Country Selector'!$A$2,'EPA Data'!$J:$J,$D$1,'EPA Data'!$C:$C,R$2,'EPA Data'!$G:$G,"&gt;="&amp;$A44,'EPA Data'!$G:$G,"&lt;"&amp;$B44))*unit_conv</f>
        <v>0</v>
      </c>
      <c r="S44">
        <f t="shared" si="76"/>
        <v>0</v>
      </c>
      <c r="T44">
        <f t="shared" si="76"/>
        <v>0</v>
      </c>
      <c r="U44">
        <f t="shared" si="76"/>
        <v>0</v>
      </c>
      <c r="V44">
        <f t="shared" si="76"/>
        <v>0</v>
      </c>
      <c r="W44" s="31">
        <f>(VLOOKUP($B$1,'Multipliers and Adjustments'!$A$70:$I$86,TRUNC(COLUMN(W$2)/5)+2,FALSE)*SUMIFS('EPA Data'!$I:$I,'EPA Data'!$D:$D,'Country Selector'!$A$2,'EPA Data'!$J:$J,$B$1,'EPA Data'!$C:$C,W$2,'EPA Data'!$G:$G,"&gt;="&amp;$A44,'EPA Data'!$G:$G,"&lt;"&amp;$B44)+VLOOKUP($C$1,'Multipliers and Adjustments'!$A$70:$I$86,TRUNC(COLUMN(W$2)/5)+2,FALSE)*SUMIFS('EPA Data'!$I:$I,'EPA Data'!$D:$D,'Country Selector'!$A$2,'EPA Data'!$J:$J,$C$1,'EPA Data'!$C:$C,W$2,'EPA Data'!$G:$G,"&gt;="&amp;$A44,'EPA Data'!$G:$G,"&lt;"&amp;$B44)+VLOOKUP($D$1,'Multipliers and Adjustments'!$A$70:$I$86,TRUNC(COLUMN(W$2)/5)+2,FALSE)*SUMIFS('EPA Data'!$I:$I,'EPA Data'!$D:$D,'Country Selector'!$A$2,'EPA Data'!$J:$J,$D$1,'EPA Data'!$C:$C,W$2,'EPA Data'!$G:$G,"&gt;="&amp;$A44,'EPA Data'!$G:$G,"&lt;"&amp;$B44))*unit_conv</f>
        <v>0</v>
      </c>
      <c r="X44">
        <f t="shared" si="77"/>
        <v>0</v>
      </c>
      <c r="Y44">
        <f t="shared" si="77"/>
        <v>0</v>
      </c>
      <c r="Z44">
        <f t="shared" si="77"/>
        <v>0</v>
      </c>
      <c r="AA44">
        <f t="shared" si="77"/>
        <v>0</v>
      </c>
      <c r="AB44" s="31">
        <f>(VLOOKUP($B$1,'Multipliers and Adjustments'!$A$70:$I$86,TRUNC(COLUMN(AB$2)/5)+2,FALSE)*SUMIFS('EPA Data'!$I:$I,'EPA Data'!$D:$D,'Country Selector'!$A$2,'EPA Data'!$J:$J,$B$1,'EPA Data'!$C:$C,AB$2,'EPA Data'!$G:$G,"&gt;="&amp;$A44,'EPA Data'!$G:$G,"&lt;"&amp;$B44)+VLOOKUP($C$1,'Multipliers and Adjustments'!$A$70:$I$86,TRUNC(COLUMN(AB$2)/5)+2,FALSE)*SUMIFS('EPA Data'!$I:$I,'EPA Data'!$D:$D,'Country Selector'!$A$2,'EPA Data'!$J:$J,$C$1,'EPA Data'!$C:$C,AB$2,'EPA Data'!$G:$G,"&gt;="&amp;$A44,'EPA Data'!$G:$G,"&lt;"&amp;$B44)+VLOOKUP($D$1,'Multipliers and Adjustments'!$A$70:$I$86,TRUNC(COLUMN(AB$2)/5)+2,FALSE)*SUMIFS('EPA Data'!$I:$I,'EPA Data'!$D:$D,'Country Selector'!$A$2,'EPA Data'!$J:$J,$D$1,'EPA Data'!$C:$C,AB$2,'EPA Data'!$G:$G,"&gt;="&amp;$A44,'EPA Data'!$G:$G,"&lt;"&amp;$B44))*unit_conv</f>
        <v>0</v>
      </c>
      <c r="AC44">
        <f t="shared" si="78"/>
        <v>0</v>
      </c>
      <c r="AD44">
        <f t="shared" si="78"/>
        <v>0</v>
      </c>
      <c r="AE44">
        <f t="shared" si="78"/>
        <v>0</v>
      </c>
      <c r="AF44">
        <f t="shared" si="78"/>
        <v>0</v>
      </c>
      <c r="AG44" s="31">
        <f>(VLOOKUP($B$1,'Multipliers and Adjustments'!$A$70:$I$86,TRUNC(COLUMN(AG$2)/5)+2,FALSE)*SUMIFS('EPA Data'!$I:$I,'EPA Data'!$D:$D,'Country Selector'!$A$2,'EPA Data'!$J:$J,$B$1,'EPA Data'!$C:$C,AG$2,'EPA Data'!$G:$G,"&gt;="&amp;$A44,'EPA Data'!$G:$G,"&lt;"&amp;$B44)+VLOOKUP($C$1,'Multipliers and Adjustments'!$A$70:$I$86,TRUNC(COLUMN(AG$2)/5)+2,FALSE)*SUMIFS('EPA Data'!$I:$I,'EPA Data'!$D:$D,'Country Selector'!$A$2,'EPA Data'!$J:$J,$C$1,'EPA Data'!$C:$C,AG$2,'EPA Data'!$G:$G,"&gt;="&amp;$A44,'EPA Data'!$G:$G,"&lt;"&amp;$B44)+VLOOKUP($D$1,'Multipliers and Adjustments'!$A$70:$I$86,TRUNC(COLUMN(AG$2)/5)+2,FALSE)*SUMIFS('EPA Data'!$I:$I,'EPA Data'!$D:$D,'Country Selector'!$A$2,'EPA Data'!$J:$J,$D$1,'EPA Data'!$C:$C,AG$2,'EPA Data'!$G:$G,"&gt;="&amp;$A44,'EPA Data'!$G:$G,"&lt;"&amp;$B44))*unit_conv</f>
        <v>0</v>
      </c>
      <c r="AH44">
        <f t="shared" si="79"/>
        <v>0</v>
      </c>
      <c r="AI44">
        <f t="shared" si="79"/>
        <v>0</v>
      </c>
      <c r="AJ44">
        <f t="shared" si="79"/>
        <v>0</v>
      </c>
      <c r="AK44">
        <f t="shared" si="79"/>
        <v>0</v>
      </c>
      <c r="AL44" s="31">
        <f>(VLOOKUP($B$1,'Multipliers and Adjustments'!$A$70:$I$86,TRUNC(COLUMN(AL$2)/5)+2,FALSE)*SUMIFS('EPA Data'!$I:$I,'EPA Data'!$D:$D,'Country Selector'!$A$2,'EPA Data'!$J:$J,$B$1,'EPA Data'!$C:$C,AL$2,'EPA Data'!$G:$G,"&gt;="&amp;$A44,'EPA Data'!$G:$G,"&lt;"&amp;$B44)+VLOOKUP($C$1,'Multipliers and Adjustments'!$A$70:$I$86,TRUNC(COLUMN(AL$2)/5)+2,FALSE)*SUMIFS('EPA Data'!$I:$I,'EPA Data'!$D:$D,'Country Selector'!$A$2,'EPA Data'!$J:$J,$C$1,'EPA Data'!$C:$C,AL$2,'EPA Data'!$G:$G,"&gt;="&amp;$A44,'EPA Data'!$G:$G,"&lt;"&amp;$B44)+VLOOKUP($D$1,'Multipliers and Adjustments'!$A$70:$I$86,TRUNC(COLUMN(AL$2)/5)+2,FALSE)*SUMIFS('EPA Data'!$I:$I,'EPA Data'!$D:$D,'Country Selector'!$A$2,'EPA Data'!$J:$J,$D$1,'EPA Data'!$C:$C,AL$2,'EPA Data'!$G:$G,"&gt;="&amp;$A44,'EPA Data'!$G:$G,"&lt;"&amp;$B44))*unit_conv</f>
        <v>0</v>
      </c>
    </row>
    <row r="45" spans="1:38" x14ac:dyDescent="0.45">
      <c r="A45" s="12">
        <f>B44</f>
        <v>100</v>
      </c>
      <c r="B45" s="11">
        <f t="shared" si="28"/>
        <v>150</v>
      </c>
      <c r="C45" s="31">
        <f>(VLOOKUP($B$1,'Multipliers and Adjustments'!$A$70:$I$86,TRUNC(COLUMN(C$2)/5)+2,FALSE)*SUMIFS('EPA Data'!$I:$I,'EPA Data'!$D:$D,'Country Selector'!$A$2,'EPA Data'!$J:$J,$B$1,'EPA Data'!$C:$C,C$2,'EPA Data'!$G:$G,"&gt;="&amp;$A45,'EPA Data'!$G:$G,"&lt;"&amp;$B45)+VLOOKUP($C$1,'Multipliers and Adjustments'!$A$70:$I$86,TRUNC(COLUMN(C$2)/5)+2,FALSE)*SUMIFS('EPA Data'!$I:$I,'EPA Data'!$D:$D,'Country Selector'!$A$2,'EPA Data'!$J:$J,$C$1,'EPA Data'!$C:$C,C$2,'EPA Data'!$G:$G,"&gt;="&amp;$A45,'EPA Data'!$G:$G,"&lt;"&amp;$B45)+VLOOKUP($D$1,'Multipliers and Adjustments'!$A$70:$I$86,TRUNC(COLUMN(C$2)/5)+2,FALSE)*SUMIFS('EPA Data'!$I:$I,'EPA Data'!$D:$D,'Country Selector'!$A$2,'EPA Data'!$J:$J,$D$1,'EPA Data'!$C:$C,C$2,'EPA Data'!$G:$G,"&gt;="&amp;$A45,'EPA Data'!$G:$G,"&lt;"&amp;$B45))*unit_conv</f>
        <v>0</v>
      </c>
      <c r="D45">
        <f t="shared" si="73"/>
        <v>0</v>
      </c>
      <c r="E45">
        <f t="shared" si="73"/>
        <v>0</v>
      </c>
      <c r="F45">
        <f t="shared" si="73"/>
        <v>0</v>
      </c>
      <c r="G45">
        <f t="shared" si="73"/>
        <v>0</v>
      </c>
      <c r="H45" s="31">
        <f>(VLOOKUP($B$1,'Multipliers and Adjustments'!$A$70:$I$86,TRUNC(COLUMN(H$2)/5)+2,FALSE)*SUMIFS('EPA Data'!$I:$I,'EPA Data'!$D:$D,'Country Selector'!$A$2,'EPA Data'!$J:$J,$B$1,'EPA Data'!$C:$C,H$2,'EPA Data'!$G:$G,"&gt;="&amp;$A45,'EPA Data'!$G:$G,"&lt;"&amp;$B45)+VLOOKUP($C$1,'Multipliers and Adjustments'!$A$70:$I$86,TRUNC(COLUMN(H$2)/5)+2,FALSE)*SUMIFS('EPA Data'!$I:$I,'EPA Data'!$D:$D,'Country Selector'!$A$2,'EPA Data'!$J:$J,$C$1,'EPA Data'!$C:$C,H$2,'EPA Data'!$G:$G,"&gt;="&amp;$A45,'EPA Data'!$G:$G,"&lt;"&amp;$B45)+VLOOKUP($D$1,'Multipliers and Adjustments'!$A$70:$I$86,TRUNC(COLUMN(H$2)/5)+2,FALSE)*SUMIFS('EPA Data'!$I:$I,'EPA Data'!$D:$D,'Country Selector'!$A$2,'EPA Data'!$J:$J,$D$1,'EPA Data'!$C:$C,H$2,'EPA Data'!$G:$G,"&gt;="&amp;$A45,'EPA Data'!$G:$G,"&lt;"&amp;$B45))*unit_conv</f>
        <v>0</v>
      </c>
      <c r="I45">
        <f t="shared" si="74"/>
        <v>0</v>
      </c>
      <c r="J45">
        <f t="shared" si="74"/>
        <v>0</v>
      </c>
      <c r="K45">
        <f t="shared" si="74"/>
        <v>0</v>
      </c>
      <c r="L45">
        <f t="shared" si="74"/>
        <v>0</v>
      </c>
      <c r="M45" s="31">
        <f>(VLOOKUP($B$1,'Multipliers and Adjustments'!$A$70:$I$86,TRUNC(COLUMN(M$2)/5)+2,FALSE)*SUMIFS('EPA Data'!$I:$I,'EPA Data'!$D:$D,'Country Selector'!$A$2,'EPA Data'!$J:$J,$B$1,'EPA Data'!$C:$C,M$2,'EPA Data'!$G:$G,"&gt;="&amp;$A45,'EPA Data'!$G:$G,"&lt;"&amp;$B45)+VLOOKUP($C$1,'Multipliers and Adjustments'!$A$70:$I$86,TRUNC(COLUMN(M$2)/5)+2,FALSE)*SUMIFS('EPA Data'!$I:$I,'EPA Data'!$D:$D,'Country Selector'!$A$2,'EPA Data'!$J:$J,$C$1,'EPA Data'!$C:$C,M$2,'EPA Data'!$G:$G,"&gt;="&amp;$A45,'EPA Data'!$G:$G,"&lt;"&amp;$B45)+VLOOKUP($D$1,'Multipliers and Adjustments'!$A$70:$I$86,TRUNC(COLUMN(M$2)/5)+2,FALSE)*SUMIFS('EPA Data'!$I:$I,'EPA Data'!$D:$D,'Country Selector'!$A$2,'EPA Data'!$J:$J,$D$1,'EPA Data'!$C:$C,M$2,'EPA Data'!$G:$G,"&gt;="&amp;$A45,'EPA Data'!$G:$G,"&lt;"&amp;$B45))*unit_conv</f>
        <v>0</v>
      </c>
      <c r="N45">
        <f t="shared" si="75"/>
        <v>0</v>
      </c>
      <c r="O45">
        <f t="shared" si="75"/>
        <v>0</v>
      </c>
      <c r="P45">
        <f t="shared" si="75"/>
        <v>0</v>
      </c>
      <c r="Q45">
        <f t="shared" si="75"/>
        <v>0</v>
      </c>
      <c r="R45" s="31">
        <f>(VLOOKUP($B$1,'Multipliers and Adjustments'!$A$70:$I$86,TRUNC(COLUMN(R$2)/5)+2,FALSE)*SUMIFS('EPA Data'!$I:$I,'EPA Data'!$D:$D,'Country Selector'!$A$2,'EPA Data'!$J:$J,$B$1,'EPA Data'!$C:$C,R$2,'EPA Data'!$G:$G,"&gt;="&amp;$A45,'EPA Data'!$G:$G,"&lt;"&amp;$B45)+VLOOKUP($C$1,'Multipliers and Adjustments'!$A$70:$I$86,TRUNC(COLUMN(R$2)/5)+2,FALSE)*SUMIFS('EPA Data'!$I:$I,'EPA Data'!$D:$D,'Country Selector'!$A$2,'EPA Data'!$J:$J,$C$1,'EPA Data'!$C:$C,R$2,'EPA Data'!$G:$G,"&gt;="&amp;$A45,'EPA Data'!$G:$G,"&lt;"&amp;$B45)+VLOOKUP($D$1,'Multipliers and Adjustments'!$A$70:$I$86,TRUNC(COLUMN(R$2)/5)+2,FALSE)*SUMIFS('EPA Data'!$I:$I,'EPA Data'!$D:$D,'Country Selector'!$A$2,'EPA Data'!$J:$J,$D$1,'EPA Data'!$C:$C,R$2,'EPA Data'!$G:$G,"&gt;="&amp;$A45,'EPA Data'!$G:$G,"&lt;"&amp;$B45))*unit_conv</f>
        <v>0</v>
      </c>
      <c r="S45">
        <f t="shared" si="76"/>
        <v>0</v>
      </c>
      <c r="T45">
        <f t="shared" si="76"/>
        <v>0</v>
      </c>
      <c r="U45">
        <f t="shared" si="76"/>
        <v>0</v>
      </c>
      <c r="V45">
        <f t="shared" si="76"/>
        <v>0</v>
      </c>
      <c r="W45" s="31">
        <f>(VLOOKUP($B$1,'Multipliers and Adjustments'!$A$70:$I$86,TRUNC(COLUMN(W$2)/5)+2,FALSE)*SUMIFS('EPA Data'!$I:$I,'EPA Data'!$D:$D,'Country Selector'!$A$2,'EPA Data'!$J:$J,$B$1,'EPA Data'!$C:$C,W$2,'EPA Data'!$G:$G,"&gt;="&amp;$A45,'EPA Data'!$G:$G,"&lt;"&amp;$B45)+VLOOKUP($C$1,'Multipliers and Adjustments'!$A$70:$I$86,TRUNC(COLUMN(W$2)/5)+2,FALSE)*SUMIFS('EPA Data'!$I:$I,'EPA Data'!$D:$D,'Country Selector'!$A$2,'EPA Data'!$J:$J,$C$1,'EPA Data'!$C:$C,W$2,'EPA Data'!$G:$G,"&gt;="&amp;$A45,'EPA Data'!$G:$G,"&lt;"&amp;$B45)+VLOOKUP($D$1,'Multipliers and Adjustments'!$A$70:$I$86,TRUNC(COLUMN(W$2)/5)+2,FALSE)*SUMIFS('EPA Data'!$I:$I,'EPA Data'!$D:$D,'Country Selector'!$A$2,'EPA Data'!$J:$J,$D$1,'EPA Data'!$C:$C,W$2,'EPA Data'!$G:$G,"&gt;="&amp;$A45,'EPA Data'!$G:$G,"&lt;"&amp;$B45))*unit_conv</f>
        <v>0</v>
      </c>
      <c r="X45">
        <f t="shared" si="77"/>
        <v>0</v>
      </c>
      <c r="Y45">
        <f t="shared" si="77"/>
        <v>0</v>
      </c>
      <c r="Z45">
        <f t="shared" si="77"/>
        <v>0</v>
      </c>
      <c r="AA45">
        <f t="shared" si="77"/>
        <v>0</v>
      </c>
      <c r="AB45" s="31">
        <f>(VLOOKUP($B$1,'Multipliers and Adjustments'!$A$70:$I$86,TRUNC(COLUMN(AB$2)/5)+2,FALSE)*SUMIFS('EPA Data'!$I:$I,'EPA Data'!$D:$D,'Country Selector'!$A$2,'EPA Data'!$J:$J,$B$1,'EPA Data'!$C:$C,AB$2,'EPA Data'!$G:$G,"&gt;="&amp;$A45,'EPA Data'!$G:$G,"&lt;"&amp;$B45)+VLOOKUP($C$1,'Multipliers and Adjustments'!$A$70:$I$86,TRUNC(COLUMN(AB$2)/5)+2,FALSE)*SUMIFS('EPA Data'!$I:$I,'EPA Data'!$D:$D,'Country Selector'!$A$2,'EPA Data'!$J:$J,$C$1,'EPA Data'!$C:$C,AB$2,'EPA Data'!$G:$G,"&gt;="&amp;$A45,'EPA Data'!$G:$G,"&lt;"&amp;$B45)+VLOOKUP($D$1,'Multipliers and Adjustments'!$A$70:$I$86,TRUNC(COLUMN(AB$2)/5)+2,FALSE)*SUMIFS('EPA Data'!$I:$I,'EPA Data'!$D:$D,'Country Selector'!$A$2,'EPA Data'!$J:$J,$D$1,'EPA Data'!$C:$C,AB$2,'EPA Data'!$G:$G,"&gt;="&amp;$A45,'EPA Data'!$G:$G,"&lt;"&amp;$B45))*unit_conv</f>
        <v>0</v>
      </c>
      <c r="AC45">
        <f t="shared" si="78"/>
        <v>0</v>
      </c>
      <c r="AD45">
        <f t="shared" si="78"/>
        <v>0</v>
      </c>
      <c r="AE45">
        <f t="shared" si="78"/>
        <v>0</v>
      </c>
      <c r="AF45">
        <f t="shared" si="78"/>
        <v>0</v>
      </c>
      <c r="AG45" s="31">
        <f>(VLOOKUP($B$1,'Multipliers and Adjustments'!$A$70:$I$86,TRUNC(COLUMN(AG$2)/5)+2,FALSE)*SUMIFS('EPA Data'!$I:$I,'EPA Data'!$D:$D,'Country Selector'!$A$2,'EPA Data'!$J:$J,$B$1,'EPA Data'!$C:$C,AG$2,'EPA Data'!$G:$G,"&gt;="&amp;$A45,'EPA Data'!$G:$G,"&lt;"&amp;$B45)+VLOOKUP($C$1,'Multipliers and Adjustments'!$A$70:$I$86,TRUNC(COLUMN(AG$2)/5)+2,FALSE)*SUMIFS('EPA Data'!$I:$I,'EPA Data'!$D:$D,'Country Selector'!$A$2,'EPA Data'!$J:$J,$C$1,'EPA Data'!$C:$C,AG$2,'EPA Data'!$G:$G,"&gt;="&amp;$A45,'EPA Data'!$G:$G,"&lt;"&amp;$B45)+VLOOKUP($D$1,'Multipliers and Adjustments'!$A$70:$I$86,TRUNC(COLUMN(AG$2)/5)+2,FALSE)*SUMIFS('EPA Data'!$I:$I,'EPA Data'!$D:$D,'Country Selector'!$A$2,'EPA Data'!$J:$J,$D$1,'EPA Data'!$C:$C,AG$2,'EPA Data'!$G:$G,"&gt;="&amp;$A45,'EPA Data'!$G:$G,"&lt;"&amp;$B45))*unit_conv</f>
        <v>0</v>
      </c>
      <c r="AH45">
        <f t="shared" si="79"/>
        <v>0</v>
      </c>
      <c r="AI45">
        <f t="shared" si="79"/>
        <v>0</v>
      </c>
      <c r="AJ45">
        <f t="shared" si="79"/>
        <v>0</v>
      </c>
      <c r="AK45">
        <f t="shared" si="79"/>
        <v>0</v>
      </c>
      <c r="AL45" s="31">
        <f>(VLOOKUP($B$1,'Multipliers and Adjustments'!$A$70:$I$86,TRUNC(COLUMN(AL$2)/5)+2,FALSE)*SUMIFS('EPA Data'!$I:$I,'EPA Data'!$D:$D,'Country Selector'!$A$2,'EPA Data'!$J:$J,$B$1,'EPA Data'!$C:$C,AL$2,'EPA Data'!$G:$G,"&gt;="&amp;$A45,'EPA Data'!$G:$G,"&lt;"&amp;$B45)+VLOOKUP($C$1,'Multipliers and Adjustments'!$A$70:$I$86,TRUNC(COLUMN(AL$2)/5)+2,FALSE)*SUMIFS('EPA Data'!$I:$I,'EPA Data'!$D:$D,'Country Selector'!$A$2,'EPA Data'!$J:$J,$C$1,'EPA Data'!$C:$C,AL$2,'EPA Data'!$G:$G,"&gt;="&amp;$A45,'EPA Data'!$G:$G,"&lt;"&amp;$B45)+VLOOKUP($D$1,'Multipliers and Adjustments'!$A$70:$I$86,TRUNC(COLUMN(AL$2)/5)+2,FALSE)*SUMIFS('EPA Data'!$I:$I,'EPA Data'!$D:$D,'Country Selector'!$A$2,'EPA Data'!$J:$J,$D$1,'EPA Data'!$C:$C,AL$2,'EPA Data'!$G:$G,"&gt;="&amp;$A45,'EPA Data'!$G:$G,"&lt;"&amp;$B45))*unit_conv</f>
        <v>0</v>
      </c>
    </row>
    <row r="46" spans="1:38" x14ac:dyDescent="0.45">
      <c r="A46" s="12">
        <f t="shared" si="36"/>
        <v>150</v>
      </c>
      <c r="B46" s="11">
        <f t="shared" si="28"/>
        <v>200</v>
      </c>
      <c r="C46" s="31">
        <f>(VLOOKUP($B$1,'Multipliers and Adjustments'!$A$70:$I$86,TRUNC(COLUMN(C$2)/5)+2,FALSE)*SUMIFS('EPA Data'!$I:$I,'EPA Data'!$D:$D,'Country Selector'!$A$2,'EPA Data'!$J:$J,$B$1,'EPA Data'!$C:$C,C$2,'EPA Data'!$G:$G,"&gt;="&amp;$A46,'EPA Data'!$G:$G,"&lt;"&amp;$B46)+VLOOKUP($C$1,'Multipliers and Adjustments'!$A$70:$I$86,TRUNC(COLUMN(C$2)/5)+2,FALSE)*SUMIFS('EPA Data'!$I:$I,'EPA Data'!$D:$D,'Country Selector'!$A$2,'EPA Data'!$J:$J,$C$1,'EPA Data'!$C:$C,C$2,'EPA Data'!$G:$G,"&gt;="&amp;$A46,'EPA Data'!$G:$G,"&lt;"&amp;$B46)+VLOOKUP($D$1,'Multipliers and Adjustments'!$A$70:$I$86,TRUNC(COLUMN(C$2)/5)+2,FALSE)*SUMIFS('EPA Data'!$I:$I,'EPA Data'!$D:$D,'Country Selector'!$A$2,'EPA Data'!$J:$J,$D$1,'EPA Data'!$C:$C,C$2,'EPA Data'!$G:$G,"&gt;="&amp;$A46,'EPA Data'!$G:$G,"&lt;"&amp;$B46))*unit_conv</f>
        <v>0</v>
      </c>
      <c r="D46">
        <f t="shared" si="73"/>
        <v>0</v>
      </c>
      <c r="E46">
        <f t="shared" si="73"/>
        <v>0</v>
      </c>
      <c r="F46">
        <f t="shared" si="73"/>
        <v>0</v>
      </c>
      <c r="G46">
        <f t="shared" si="73"/>
        <v>0</v>
      </c>
      <c r="H46" s="31">
        <f>(VLOOKUP($B$1,'Multipliers and Adjustments'!$A$70:$I$86,TRUNC(COLUMN(H$2)/5)+2,FALSE)*SUMIFS('EPA Data'!$I:$I,'EPA Data'!$D:$D,'Country Selector'!$A$2,'EPA Data'!$J:$J,$B$1,'EPA Data'!$C:$C,H$2,'EPA Data'!$G:$G,"&gt;="&amp;$A46,'EPA Data'!$G:$G,"&lt;"&amp;$B46)+VLOOKUP($C$1,'Multipliers and Adjustments'!$A$70:$I$86,TRUNC(COLUMN(H$2)/5)+2,FALSE)*SUMIFS('EPA Data'!$I:$I,'EPA Data'!$D:$D,'Country Selector'!$A$2,'EPA Data'!$J:$J,$C$1,'EPA Data'!$C:$C,H$2,'EPA Data'!$G:$G,"&gt;="&amp;$A46,'EPA Data'!$G:$G,"&lt;"&amp;$B46)+VLOOKUP($D$1,'Multipliers and Adjustments'!$A$70:$I$86,TRUNC(COLUMN(H$2)/5)+2,FALSE)*SUMIFS('EPA Data'!$I:$I,'EPA Data'!$D:$D,'Country Selector'!$A$2,'EPA Data'!$J:$J,$D$1,'EPA Data'!$C:$C,H$2,'EPA Data'!$G:$G,"&gt;="&amp;$A46,'EPA Data'!$G:$G,"&lt;"&amp;$B46))*unit_conv</f>
        <v>0</v>
      </c>
      <c r="I46">
        <f t="shared" si="74"/>
        <v>0</v>
      </c>
      <c r="J46">
        <f t="shared" si="74"/>
        <v>0</v>
      </c>
      <c r="K46">
        <f t="shared" si="74"/>
        <v>0</v>
      </c>
      <c r="L46">
        <f t="shared" si="74"/>
        <v>0</v>
      </c>
      <c r="M46" s="31">
        <f>(VLOOKUP($B$1,'Multipliers and Adjustments'!$A$70:$I$86,TRUNC(COLUMN(M$2)/5)+2,FALSE)*SUMIFS('EPA Data'!$I:$I,'EPA Data'!$D:$D,'Country Selector'!$A$2,'EPA Data'!$J:$J,$B$1,'EPA Data'!$C:$C,M$2,'EPA Data'!$G:$G,"&gt;="&amp;$A46,'EPA Data'!$G:$G,"&lt;"&amp;$B46)+VLOOKUP($C$1,'Multipliers and Adjustments'!$A$70:$I$86,TRUNC(COLUMN(M$2)/5)+2,FALSE)*SUMIFS('EPA Data'!$I:$I,'EPA Data'!$D:$D,'Country Selector'!$A$2,'EPA Data'!$J:$J,$C$1,'EPA Data'!$C:$C,M$2,'EPA Data'!$G:$G,"&gt;="&amp;$A46,'EPA Data'!$G:$G,"&lt;"&amp;$B46)+VLOOKUP($D$1,'Multipliers and Adjustments'!$A$70:$I$86,TRUNC(COLUMN(M$2)/5)+2,FALSE)*SUMIFS('EPA Data'!$I:$I,'EPA Data'!$D:$D,'Country Selector'!$A$2,'EPA Data'!$J:$J,$D$1,'EPA Data'!$C:$C,M$2,'EPA Data'!$G:$G,"&gt;="&amp;$A46,'EPA Data'!$G:$G,"&lt;"&amp;$B46))*unit_conv</f>
        <v>0</v>
      </c>
      <c r="N46">
        <f t="shared" si="75"/>
        <v>0</v>
      </c>
      <c r="O46">
        <f t="shared" si="75"/>
        <v>0</v>
      </c>
      <c r="P46">
        <f t="shared" si="75"/>
        <v>0</v>
      </c>
      <c r="Q46">
        <f t="shared" si="75"/>
        <v>0</v>
      </c>
      <c r="R46" s="31">
        <f>(VLOOKUP($B$1,'Multipliers and Adjustments'!$A$70:$I$86,TRUNC(COLUMN(R$2)/5)+2,FALSE)*SUMIFS('EPA Data'!$I:$I,'EPA Data'!$D:$D,'Country Selector'!$A$2,'EPA Data'!$J:$J,$B$1,'EPA Data'!$C:$C,R$2,'EPA Data'!$G:$G,"&gt;="&amp;$A46,'EPA Data'!$G:$G,"&lt;"&amp;$B46)+VLOOKUP($C$1,'Multipliers and Adjustments'!$A$70:$I$86,TRUNC(COLUMN(R$2)/5)+2,FALSE)*SUMIFS('EPA Data'!$I:$I,'EPA Data'!$D:$D,'Country Selector'!$A$2,'EPA Data'!$J:$J,$C$1,'EPA Data'!$C:$C,R$2,'EPA Data'!$G:$G,"&gt;="&amp;$A46,'EPA Data'!$G:$G,"&lt;"&amp;$B46)+VLOOKUP($D$1,'Multipliers and Adjustments'!$A$70:$I$86,TRUNC(COLUMN(R$2)/5)+2,FALSE)*SUMIFS('EPA Data'!$I:$I,'EPA Data'!$D:$D,'Country Selector'!$A$2,'EPA Data'!$J:$J,$D$1,'EPA Data'!$C:$C,R$2,'EPA Data'!$G:$G,"&gt;="&amp;$A46,'EPA Data'!$G:$G,"&lt;"&amp;$B46))*unit_conv</f>
        <v>0</v>
      </c>
      <c r="S46">
        <f t="shared" si="76"/>
        <v>0</v>
      </c>
      <c r="T46">
        <f t="shared" si="76"/>
        <v>0</v>
      </c>
      <c r="U46">
        <f t="shared" si="76"/>
        <v>0</v>
      </c>
      <c r="V46">
        <f t="shared" si="76"/>
        <v>0</v>
      </c>
      <c r="W46" s="31">
        <f>(VLOOKUP($B$1,'Multipliers and Adjustments'!$A$70:$I$86,TRUNC(COLUMN(W$2)/5)+2,FALSE)*SUMIFS('EPA Data'!$I:$I,'EPA Data'!$D:$D,'Country Selector'!$A$2,'EPA Data'!$J:$J,$B$1,'EPA Data'!$C:$C,W$2,'EPA Data'!$G:$G,"&gt;="&amp;$A46,'EPA Data'!$G:$G,"&lt;"&amp;$B46)+VLOOKUP($C$1,'Multipliers and Adjustments'!$A$70:$I$86,TRUNC(COLUMN(W$2)/5)+2,FALSE)*SUMIFS('EPA Data'!$I:$I,'EPA Data'!$D:$D,'Country Selector'!$A$2,'EPA Data'!$J:$J,$C$1,'EPA Data'!$C:$C,W$2,'EPA Data'!$G:$G,"&gt;="&amp;$A46,'EPA Data'!$G:$G,"&lt;"&amp;$B46)+VLOOKUP($D$1,'Multipliers and Adjustments'!$A$70:$I$86,TRUNC(COLUMN(W$2)/5)+2,FALSE)*SUMIFS('EPA Data'!$I:$I,'EPA Data'!$D:$D,'Country Selector'!$A$2,'EPA Data'!$J:$J,$D$1,'EPA Data'!$C:$C,W$2,'EPA Data'!$G:$G,"&gt;="&amp;$A46,'EPA Data'!$G:$G,"&lt;"&amp;$B46))*unit_conv</f>
        <v>0</v>
      </c>
      <c r="X46">
        <f t="shared" si="77"/>
        <v>0</v>
      </c>
      <c r="Y46">
        <f t="shared" si="77"/>
        <v>0</v>
      </c>
      <c r="Z46">
        <f t="shared" si="77"/>
        <v>0</v>
      </c>
      <c r="AA46">
        <f t="shared" si="77"/>
        <v>0</v>
      </c>
      <c r="AB46" s="31">
        <f>(VLOOKUP($B$1,'Multipliers and Adjustments'!$A$70:$I$86,TRUNC(COLUMN(AB$2)/5)+2,FALSE)*SUMIFS('EPA Data'!$I:$I,'EPA Data'!$D:$D,'Country Selector'!$A$2,'EPA Data'!$J:$J,$B$1,'EPA Data'!$C:$C,AB$2,'EPA Data'!$G:$G,"&gt;="&amp;$A46,'EPA Data'!$G:$G,"&lt;"&amp;$B46)+VLOOKUP($C$1,'Multipliers and Adjustments'!$A$70:$I$86,TRUNC(COLUMN(AB$2)/5)+2,FALSE)*SUMIFS('EPA Data'!$I:$I,'EPA Data'!$D:$D,'Country Selector'!$A$2,'EPA Data'!$J:$J,$C$1,'EPA Data'!$C:$C,AB$2,'EPA Data'!$G:$G,"&gt;="&amp;$A46,'EPA Data'!$G:$G,"&lt;"&amp;$B46)+VLOOKUP($D$1,'Multipliers and Adjustments'!$A$70:$I$86,TRUNC(COLUMN(AB$2)/5)+2,FALSE)*SUMIFS('EPA Data'!$I:$I,'EPA Data'!$D:$D,'Country Selector'!$A$2,'EPA Data'!$J:$J,$D$1,'EPA Data'!$C:$C,AB$2,'EPA Data'!$G:$G,"&gt;="&amp;$A46,'EPA Data'!$G:$G,"&lt;"&amp;$B46))*unit_conv</f>
        <v>0</v>
      </c>
      <c r="AC46">
        <f t="shared" si="78"/>
        <v>0</v>
      </c>
      <c r="AD46">
        <f t="shared" si="78"/>
        <v>0</v>
      </c>
      <c r="AE46">
        <f t="shared" si="78"/>
        <v>0</v>
      </c>
      <c r="AF46">
        <f t="shared" si="78"/>
        <v>0</v>
      </c>
      <c r="AG46" s="31">
        <f>(VLOOKUP($B$1,'Multipliers and Adjustments'!$A$70:$I$86,TRUNC(COLUMN(AG$2)/5)+2,FALSE)*SUMIFS('EPA Data'!$I:$I,'EPA Data'!$D:$D,'Country Selector'!$A$2,'EPA Data'!$J:$J,$B$1,'EPA Data'!$C:$C,AG$2,'EPA Data'!$G:$G,"&gt;="&amp;$A46,'EPA Data'!$G:$G,"&lt;"&amp;$B46)+VLOOKUP($C$1,'Multipliers and Adjustments'!$A$70:$I$86,TRUNC(COLUMN(AG$2)/5)+2,FALSE)*SUMIFS('EPA Data'!$I:$I,'EPA Data'!$D:$D,'Country Selector'!$A$2,'EPA Data'!$J:$J,$C$1,'EPA Data'!$C:$C,AG$2,'EPA Data'!$G:$G,"&gt;="&amp;$A46,'EPA Data'!$G:$G,"&lt;"&amp;$B46)+VLOOKUP($D$1,'Multipliers and Adjustments'!$A$70:$I$86,TRUNC(COLUMN(AG$2)/5)+2,FALSE)*SUMIFS('EPA Data'!$I:$I,'EPA Data'!$D:$D,'Country Selector'!$A$2,'EPA Data'!$J:$J,$D$1,'EPA Data'!$C:$C,AG$2,'EPA Data'!$G:$G,"&gt;="&amp;$A46,'EPA Data'!$G:$G,"&lt;"&amp;$B46))*unit_conv</f>
        <v>0</v>
      </c>
      <c r="AH46">
        <f t="shared" si="79"/>
        <v>0</v>
      </c>
      <c r="AI46">
        <f t="shared" si="79"/>
        <v>0</v>
      </c>
      <c r="AJ46">
        <f t="shared" si="79"/>
        <v>0</v>
      </c>
      <c r="AK46">
        <f t="shared" si="79"/>
        <v>0</v>
      </c>
      <c r="AL46" s="31">
        <f>(VLOOKUP($B$1,'Multipliers and Adjustments'!$A$70:$I$86,TRUNC(COLUMN(AL$2)/5)+2,FALSE)*SUMIFS('EPA Data'!$I:$I,'EPA Data'!$D:$D,'Country Selector'!$A$2,'EPA Data'!$J:$J,$B$1,'EPA Data'!$C:$C,AL$2,'EPA Data'!$G:$G,"&gt;="&amp;$A46,'EPA Data'!$G:$G,"&lt;"&amp;$B46)+VLOOKUP($C$1,'Multipliers and Adjustments'!$A$70:$I$86,TRUNC(COLUMN(AL$2)/5)+2,FALSE)*SUMIFS('EPA Data'!$I:$I,'EPA Data'!$D:$D,'Country Selector'!$A$2,'EPA Data'!$J:$J,$C$1,'EPA Data'!$C:$C,AL$2,'EPA Data'!$G:$G,"&gt;="&amp;$A46,'EPA Data'!$G:$G,"&lt;"&amp;$B46)+VLOOKUP($D$1,'Multipliers and Adjustments'!$A$70:$I$86,TRUNC(COLUMN(AL$2)/5)+2,FALSE)*SUMIFS('EPA Data'!$I:$I,'EPA Data'!$D:$D,'Country Selector'!$A$2,'EPA Data'!$J:$J,$D$1,'EPA Data'!$C:$C,AL$2,'EPA Data'!$G:$G,"&gt;="&amp;$A46,'EPA Data'!$G:$G,"&lt;"&amp;$B46))*unit_conv</f>
        <v>0</v>
      </c>
    </row>
    <row r="47" spans="1:38" x14ac:dyDescent="0.45">
      <c r="A47" s="12">
        <f t="shared" si="36"/>
        <v>200</v>
      </c>
      <c r="B47" s="11">
        <f t="shared" si="28"/>
        <v>250</v>
      </c>
      <c r="C47" s="31">
        <f>(VLOOKUP($B$1,'Multipliers and Adjustments'!$A$70:$I$86,TRUNC(COLUMN(C$2)/5)+2,FALSE)*SUMIFS('EPA Data'!$I:$I,'EPA Data'!$D:$D,'Country Selector'!$A$2,'EPA Data'!$J:$J,$B$1,'EPA Data'!$C:$C,C$2,'EPA Data'!$G:$G,"&gt;="&amp;$A47,'EPA Data'!$G:$G,"&lt;"&amp;$B47)+VLOOKUP($C$1,'Multipliers and Adjustments'!$A$70:$I$86,TRUNC(COLUMN(C$2)/5)+2,FALSE)*SUMIFS('EPA Data'!$I:$I,'EPA Data'!$D:$D,'Country Selector'!$A$2,'EPA Data'!$J:$J,$C$1,'EPA Data'!$C:$C,C$2,'EPA Data'!$G:$G,"&gt;="&amp;$A47,'EPA Data'!$G:$G,"&lt;"&amp;$B47)+VLOOKUP($D$1,'Multipliers and Adjustments'!$A$70:$I$86,TRUNC(COLUMN(C$2)/5)+2,FALSE)*SUMIFS('EPA Data'!$I:$I,'EPA Data'!$D:$D,'Country Selector'!$A$2,'EPA Data'!$J:$J,$D$1,'EPA Data'!$C:$C,C$2,'EPA Data'!$G:$G,"&gt;="&amp;$A47,'EPA Data'!$G:$G,"&lt;"&amp;$B47))*unit_conv</f>
        <v>0</v>
      </c>
      <c r="D47">
        <f t="shared" si="73"/>
        <v>0</v>
      </c>
      <c r="E47">
        <f t="shared" si="73"/>
        <v>0</v>
      </c>
      <c r="F47">
        <f t="shared" si="73"/>
        <v>0</v>
      </c>
      <c r="G47">
        <f t="shared" si="73"/>
        <v>0</v>
      </c>
      <c r="H47" s="31">
        <f>(VLOOKUP($B$1,'Multipliers and Adjustments'!$A$70:$I$86,TRUNC(COLUMN(H$2)/5)+2,FALSE)*SUMIFS('EPA Data'!$I:$I,'EPA Data'!$D:$D,'Country Selector'!$A$2,'EPA Data'!$J:$J,$B$1,'EPA Data'!$C:$C,H$2,'EPA Data'!$G:$G,"&gt;="&amp;$A47,'EPA Data'!$G:$G,"&lt;"&amp;$B47)+VLOOKUP($C$1,'Multipliers and Adjustments'!$A$70:$I$86,TRUNC(COLUMN(H$2)/5)+2,FALSE)*SUMIFS('EPA Data'!$I:$I,'EPA Data'!$D:$D,'Country Selector'!$A$2,'EPA Data'!$J:$J,$C$1,'EPA Data'!$C:$C,H$2,'EPA Data'!$G:$G,"&gt;="&amp;$A47,'EPA Data'!$G:$G,"&lt;"&amp;$B47)+VLOOKUP($D$1,'Multipliers and Adjustments'!$A$70:$I$86,TRUNC(COLUMN(H$2)/5)+2,FALSE)*SUMIFS('EPA Data'!$I:$I,'EPA Data'!$D:$D,'Country Selector'!$A$2,'EPA Data'!$J:$J,$D$1,'EPA Data'!$C:$C,H$2,'EPA Data'!$G:$G,"&gt;="&amp;$A47,'EPA Data'!$G:$G,"&lt;"&amp;$B47))*unit_conv</f>
        <v>0</v>
      </c>
      <c r="I47">
        <f t="shared" si="74"/>
        <v>0</v>
      </c>
      <c r="J47">
        <f t="shared" si="74"/>
        <v>0</v>
      </c>
      <c r="K47">
        <f t="shared" si="74"/>
        <v>0</v>
      </c>
      <c r="L47">
        <f t="shared" si="74"/>
        <v>0</v>
      </c>
      <c r="M47" s="31">
        <f>(VLOOKUP($B$1,'Multipliers and Adjustments'!$A$70:$I$86,TRUNC(COLUMN(M$2)/5)+2,FALSE)*SUMIFS('EPA Data'!$I:$I,'EPA Data'!$D:$D,'Country Selector'!$A$2,'EPA Data'!$J:$J,$B$1,'EPA Data'!$C:$C,M$2,'EPA Data'!$G:$G,"&gt;="&amp;$A47,'EPA Data'!$G:$G,"&lt;"&amp;$B47)+VLOOKUP($C$1,'Multipliers and Adjustments'!$A$70:$I$86,TRUNC(COLUMN(M$2)/5)+2,FALSE)*SUMIFS('EPA Data'!$I:$I,'EPA Data'!$D:$D,'Country Selector'!$A$2,'EPA Data'!$J:$J,$C$1,'EPA Data'!$C:$C,M$2,'EPA Data'!$G:$G,"&gt;="&amp;$A47,'EPA Data'!$G:$G,"&lt;"&amp;$B47)+VLOOKUP($D$1,'Multipliers and Adjustments'!$A$70:$I$86,TRUNC(COLUMN(M$2)/5)+2,FALSE)*SUMIFS('EPA Data'!$I:$I,'EPA Data'!$D:$D,'Country Selector'!$A$2,'EPA Data'!$J:$J,$D$1,'EPA Data'!$C:$C,M$2,'EPA Data'!$G:$G,"&gt;="&amp;$A47,'EPA Data'!$G:$G,"&lt;"&amp;$B47))*unit_conv</f>
        <v>0</v>
      </c>
      <c r="N47">
        <f t="shared" si="75"/>
        <v>0</v>
      </c>
      <c r="O47">
        <f t="shared" si="75"/>
        <v>0</v>
      </c>
      <c r="P47">
        <f t="shared" si="75"/>
        <v>0</v>
      </c>
      <c r="Q47">
        <f t="shared" si="75"/>
        <v>0</v>
      </c>
      <c r="R47" s="31">
        <f>(VLOOKUP($B$1,'Multipliers and Adjustments'!$A$70:$I$86,TRUNC(COLUMN(R$2)/5)+2,FALSE)*SUMIFS('EPA Data'!$I:$I,'EPA Data'!$D:$D,'Country Selector'!$A$2,'EPA Data'!$J:$J,$B$1,'EPA Data'!$C:$C,R$2,'EPA Data'!$G:$G,"&gt;="&amp;$A47,'EPA Data'!$G:$G,"&lt;"&amp;$B47)+VLOOKUP($C$1,'Multipliers and Adjustments'!$A$70:$I$86,TRUNC(COLUMN(R$2)/5)+2,FALSE)*SUMIFS('EPA Data'!$I:$I,'EPA Data'!$D:$D,'Country Selector'!$A$2,'EPA Data'!$J:$J,$C$1,'EPA Data'!$C:$C,R$2,'EPA Data'!$G:$G,"&gt;="&amp;$A47,'EPA Data'!$G:$G,"&lt;"&amp;$B47)+VLOOKUP($D$1,'Multipliers and Adjustments'!$A$70:$I$86,TRUNC(COLUMN(R$2)/5)+2,FALSE)*SUMIFS('EPA Data'!$I:$I,'EPA Data'!$D:$D,'Country Selector'!$A$2,'EPA Data'!$J:$J,$D$1,'EPA Data'!$C:$C,R$2,'EPA Data'!$G:$G,"&gt;="&amp;$A47,'EPA Data'!$G:$G,"&lt;"&amp;$B47))*unit_conv</f>
        <v>0</v>
      </c>
      <c r="S47">
        <f t="shared" si="76"/>
        <v>0</v>
      </c>
      <c r="T47">
        <f t="shared" si="76"/>
        <v>0</v>
      </c>
      <c r="U47">
        <f t="shared" si="76"/>
        <v>0</v>
      </c>
      <c r="V47">
        <f t="shared" si="76"/>
        <v>0</v>
      </c>
      <c r="W47" s="31">
        <f>(VLOOKUP($B$1,'Multipliers and Adjustments'!$A$70:$I$86,TRUNC(COLUMN(W$2)/5)+2,FALSE)*SUMIFS('EPA Data'!$I:$I,'EPA Data'!$D:$D,'Country Selector'!$A$2,'EPA Data'!$J:$J,$B$1,'EPA Data'!$C:$C,W$2,'EPA Data'!$G:$G,"&gt;="&amp;$A47,'EPA Data'!$G:$G,"&lt;"&amp;$B47)+VLOOKUP($C$1,'Multipliers and Adjustments'!$A$70:$I$86,TRUNC(COLUMN(W$2)/5)+2,FALSE)*SUMIFS('EPA Data'!$I:$I,'EPA Data'!$D:$D,'Country Selector'!$A$2,'EPA Data'!$J:$J,$C$1,'EPA Data'!$C:$C,W$2,'EPA Data'!$G:$G,"&gt;="&amp;$A47,'EPA Data'!$G:$G,"&lt;"&amp;$B47)+VLOOKUP($D$1,'Multipliers and Adjustments'!$A$70:$I$86,TRUNC(COLUMN(W$2)/5)+2,FALSE)*SUMIFS('EPA Data'!$I:$I,'EPA Data'!$D:$D,'Country Selector'!$A$2,'EPA Data'!$J:$J,$D$1,'EPA Data'!$C:$C,W$2,'EPA Data'!$G:$G,"&gt;="&amp;$A47,'EPA Data'!$G:$G,"&lt;"&amp;$B47))*unit_conv</f>
        <v>0</v>
      </c>
      <c r="X47">
        <f t="shared" si="77"/>
        <v>0</v>
      </c>
      <c r="Y47">
        <f t="shared" si="77"/>
        <v>0</v>
      </c>
      <c r="Z47">
        <f t="shared" si="77"/>
        <v>0</v>
      </c>
      <c r="AA47">
        <f t="shared" si="77"/>
        <v>0</v>
      </c>
      <c r="AB47" s="31">
        <f>(VLOOKUP($B$1,'Multipliers and Adjustments'!$A$70:$I$86,TRUNC(COLUMN(AB$2)/5)+2,FALSE)*SUMIFS('EPA Data'!$I:$I,'EPA Data'!$D:$D,'Country Selector'!$A$2,'EPA Data'!$J:$J,$B$1,'EPA Data'!$C:$C,AB$2,'EPA Data'!$G:$G,"&gt;="&amp;$A47,'EPA Data'!$G:$G,"&lt;"&amp;$B47)+VLOOKUP($C$1,'Multipliers and Adjustments'!$A$70:$I$86,TRUNC(COLUMN(AB$2)/5)+2,FALSE)*SUMIFS('EPA Data'!$I:$I,'EPA Data'!$D:$D,'Country Selector'!$A$2,'EPA Data'!$J:$J,$C$1,'EPA Data'!$C:$C,AB$2,'EPA Data'!$G:$G,"&gt;="&amp;$A47,'EPA Data'!$G:$G,"&lt;"&amp;$B47)+VLOOKUP($D$1,'Multipliers and Adjustments'!$A$70:$I$86,TRUNC(COLUMN(AB$2)/5)+2,FALSE)*SUMIFS('EPA Data'!$I:$I,'EPA Data'!$D:$D,'Country Selector'!$A$2,'EPA Data'!$J:$J,$D$1,'EPA Data'!$C:$C,AB$2,'EPA Data'!$G:$G,"&gt;="&amp;$A47,'EPA Data'!$G:$G,"&lt;"&amp;$B47))*unit_conv</f>
        <v>0</v>
      </c>
      <c r="AC47">
        <f t="shared" si="78"/>
        <v>0</v>
      </c>
      <c r="AD47">
        <f t="shared" si="78"/>
        <v>0</v>
      </c>
      <c r="AE47">
        <f t="shared" si="78"/>
        <v>0</v>
      </c>
      <c r="AF47">
        <f t="shared" si="78"/>
        <v>0</v>
      </c>
      <c r="AG47" s="31">
        <f>(VLOOKUP($B$1,'Multipliers and Adjustments'!$A$70:$I$86,TRUNC(COLUMN(AG$2)/5)+2,FALSE)*SUMIFS('EPA Data'!$I:$I,'EPA Data'!$D:$D,'Country Selector'!$A$2,'EPA Data'!$J:$J,$B$1,'EPA Data'!$C:$C,AG$2,'EPA Data'!$G:$G,"&gt;="&amp;$A47,'EPA Data'!$G:$G,"&lt;"&amp;$B47)+VLOOKUP($C$1,'Multipliers and Adjustments'!$A$70:$I$86,TRUNC(COLUMN(AG$2)/5)+2,FALSE)*SUMIFS('EPA Data'!$I:$I,'EPA Data'!$D:$D,'Country Selector'!$A$2,'EPA Data'!$J:$J,$C$1,'EPA Data'!$C:$C,AG$2,'EPA Data'!$G:$G,"&gt;="&amp;$A47,'EPA Data'!$G:$G,"&lt;"&amp;$B47)+VLOOKUP($D$1,'Multipliers and Adjustments'!$A$70:$I$86,TRUNC(COLUMN(AG$2)/5)+2,FALSE)*SUMIFS('EPA Data'!$I:$I,'EPA Data'!$D:$D,'Country Selector'!$A$2,'EPA Data'!$J:$J,$D$1,'EPA Data'!$C:$C,AG$2,'EPA Data'!$G:$G,"&gt;="&amp;$A47,'EPA Data'!$G:$G,"&lt;"&amp;$B47))*unit_conv</f>
        <v>0</v>
      </c>
      <c r="AH47">
        <f t="shared" si="79"/>
        <v>0</v>
      </c>
      <c r="AI47">
        <f t="shared" si="79"/>
        <v>0</v>
      </c>
      <c r="AJ47">
        <f t="shared" si="79"/>
        <v>0</v>
      </c>
      <c r="AK47">
        <f t="shared" si="79"/>
        <v>0</v>
      </c>
      <c r="AL47" s="31">
        <f>(VLOOKUP($B$1,'Multipliers and Adjustments'!$A$70:$I$86,TRUNC(COLUMN(AL$2)/5)+2,FALSE)*SUMIFS('EPA Data'!$I:$I,'EPA Data'!$D:$D,'Country Selector'!$A$2,'EPA Data'!$J:$J,$B$1,'EPA Data'!$C:$C,AL$2,'EPA Data'!$G:$G,"&gt;="&amp;$A47,'EPA Data'!$G:$G,"&lt;"&amp;$B47)+VLOOKUP($C$1,'Multipliers and Adjustments'!$A$70:$I$86,TRUNC(COLUMN(AL$2)/5)+2,FALSE)*SUMIFS('EPA Data'!$I:$I,'EPA Data'!$D:$D,'Country Selector'!$A$2,'EPA Data'!$J:$J,$C$1,'EPA Data'!$C:$C,AL$2,'EPA Data'!$G:$G,"&gt;="&amp;$A47,'EPA Data'!$G:$G,"&lt;"&amp;$B47)+VLOOKUP($D$1,'Multipliers and Adjustments'!$A$70:$I$86,TRUNC(COLUMN(AL$2)/5)+2,FALSE)*SUMIFS('EPA Data'!$I:$I,'EPA Data'!$D:$D,'Country Selector'!$A$2,'EPA Data'!$J:$J,$D$1,'EPA Data'!$C:$C,AL$2,'EPA Data'!$G:$G,"&gt;="&amp;$A47,'EPA Data'!$G:$G,"&lt;"&amp;$B47))*unit_conv</f>
        <v>0</v>
      </c>
    </row>
    <row r="48" spans="1:38" x14ac:dyDescent="0.45">
      <c r="A48" s="12">
        <f t="shared" si="36"/>
        <v>250</v>
      </c>
      <c r="B48" s="11">
        <f t="shared" si="28"/>
        <v>300</v>
      </c>
      <c r="C48" s="31">
        <f>(VLOOKUP($B$1,'Multipliers and Adjustments'!$A$70:$I$86,TRUNC(COLUMN(C$2)/5)+2,FALSE)*SUMIFS('EPA Data'!$I:$I,'EPA Data'!$D:$D,'Country Selector'!$A$2,'EPA Data'!$J:$J,$B$1,'EPA Data'!$C:$C,C$2,'EPA Data'!$G:$G,"&gt;="&amp;$A48,'EPA Data'!$G:$G,"&lt;"&amp;$B48)+VLOOKUP($C$1,'Multipliers and Adjustments'!$A$70:$I$86,TRUNC(COLUMN(C$2)/5)+2,FALSE)*SUMIFS('EPA Data'!$I:$I,'EPA Data'!$D:$D,'Country Selector'!$A$2,'EPA Data'!$J:$J,$C$1,'EPA Data'!$C:$C,C$2,'EPA Data'!$G:$G,"&gt;="&amp;$A48,'EPA Data'!$G:$G,"&lt;"&amp;$B48)+VLOOKUP($D$1,'Multipliers and Adjustments'!$A$70:$I$86,TRUNC(COLUMN(C$2)/5)+2,FALSE)*SUMIFS('EPA Data'!$I:$I,'EPA Data'!$D:$D,'Country Selector'!$A$2,'EPA Data'!$J:$J,$D$1,'EPA Data'!$C:$C,C$2,'EPA Data'!$G:$G,"&gt;="&amp;$A48,'EPA Data'!$G:$G,"&lt;"&amp;$B48))*unit_conv</f>
        <v>0</v>
      </c>
      <c r="D48">
        <f t="shared" si="73"/>
        <v>0</v>
      </c>
      <c r="E48">
        <f t="shared" si="73"/>
        <v>0</v>
      </c>
      <c r="F48">
        <f t="shared" si="73"/>
        <v>0</v>
      </c>
      <c r="G48">
        <f t="shared" si="73"/>
        <v>0</v>
      </c>
      <c r="H48" s="31">
        <f>(VLOOKUP($B$1,'Multipliers and Adjustments'!$A$70:$I$86,TRUNC(COLUMN(H$2)/5)+2,FALSE)*SUMIFS('EPA Data'!$I:$I,'EPA Data'!$D:$D,'Country Selector'!$A$2,'EPA Data'!$J:$J,$B$1,'EPA Data'!$C:$C,H$2,'EPA Data'!$G:$G,"&gt;="&amp;$A48,'EPA Data'!$G:$G,"&lt;"&amp;$B48)+VLOOKUP($C$1,'Multipliers and Adjustments'!$A$70:$I$86,TRUNC(COLUMN(H$2)/5)+2,FALSE)*SUMIFS('EPA Data'!$I:$I,'EPA Data'!$D:$D,'Country Selector'!$A$2,'EPA Data'!$J:$J,$C$1,'EPA Data'!$C:$C,H$2,'EPA Data'!$G:$G,"&gt;="&amp;$A48,'EPA Data'!$G:$G,"&lt;"&amp;$B48)+VLOOKUP($D$1,'Multipliers and Adjustments'!$A$70:$I$86,TRUNC(COLUMN(H$2)/5)+2,FALSE)*SUMIFS('EPA Data'!$I:$I,'EPA Data'!$D:$D,'Country Selector'!$A$2,'EPA Data'!$J:$J,$D$1,'EPA Data'!$C:$C,H$2,'EPA Data'!$G:$G,"&gt;="&amp;$A48,'EPA Data'!$G:$G,"&lt;"&amp;$B48))*unit_conv</f>
        <v>0</v>
      </c>
      <c r="I48">
        <f t="shared" si="74"/>
        <v>0</v>
      </c>
      <c r="J48">
        <f t="shared" si="74"/>
        <v>0</v>
      </c>
      <c r="K48">
        <f t="shared" si="74"/>
        <v>0</v>
      </c>
      <c r="L48">
        <f t="shared" si="74"/>
        <v>0</v>
      </c>
      <c r="M48" s="31">
        <f>(VLOOKUP($B$1,'Multipliers and Adjustments'!$A$70:$I$86,TRUNC(COLUMN(M$2)/5)+2,FALSE)*SUMIFS('EPA Data'!$I:$I,'EPA Data'!$D:$D,'Country Selector'!$A$2,'EPA Data'!$J:$J,$B$1,'EPA Data'!$C:$C,M$2,'EPA Data'!$G:$G,"&gt;="&amp;$A48,'EPA Data'!$G:$G,"&lt;"&amp;$B48)+VLOOKUP($C$1,'Multipliers and Adjustments'!$A$70:$I$86,TRUNC(COLUMN(M$2)/5)+2,FALSE)*SUMIFS('EPA Data'!$I:$I,'EPA Data'!$D:$D,'Country Selector'!$A$2,'EPA Data'!$J:$J,$C$1,'EPA Data'!$C:$C,M$2,'EPA Data'!$G:$G,"&gt;="&amp;$A48,'EPA Data'!$G:$G,"&lt;"&amp;$B48)+VLOOKUP($D$1,'Multipliers and Adjustments'!$A$70:$I$86,TRUNC(COLUMN(M$2)/5)+2,FALSE)*SUMIFS('EPA Data'!$I:$I,'EPA Data'!$D:$D,'Country Selector'!$A$2,'EPA Data'!$J:$J,$D$1,'EPA Data'!$C:$C,M$2,'EPA Data'!$G:$G,"&gt;="&amp;$A48,'EPA Data'!$G:$G,"&lt;"&amp;$B48))*unit_conv</f>
        <v>0</v>
      </c>
      <c r="N48">
        <f t="shared" si="75"/>
        <v>0</v>
      </c>
      <c r="O48">
        <f t="shared" si="75"/>
        <v>0</v>
      </c>
      <c r="P48">
        <f t="shared" si="75"/>
        <v>0</v>
      </c>
      <c r="Q48">
        <f t="shared" si="75"/>
        <v>0</v>
      </c>
      <c r="R48" s="31">
        <f>(VLOOKUP($B$1,'Multipliers and Adjustments'!$A$70:$I$86,TRUNC(COLUMN(R$2)/5)+2,FALSE)*SUMIFS('EPA Data'!$I:$I,'EPA Data'!$D:$D,'Country Selector'!$A$2,'EPA Data'!$J:$J,$B$1,'EPA Data'!$C:$C,R$2,'EPA Data'!$G:$G,"&gt;="&amp;$A48,'EPA Data'!$G:$G,"&lt;"&amp;$B48)+VLOOKUP($C$1,'Multipliers and Adjustments'!$A$70:$I$86,TRUNC(COLUMN(R$2)/5)+2,FALSE)*SUMIFS('EPA Data'!$I:$I,'EPA Data'!$D:$D,'Country Selector'!$A$2,'EPA Data'!$J:$J,$C$1,'EPA Data'!$C:$C,R$2,'EPA Data'!$G:$G,"&gt;="&amp;$A48,'EPA Data'!$G:$G,"&lt;"&amp;$B48)+VLOOKUP($D$1,'Multipliers and Adjustments'!$A$70:$I$86,TRUNC(COLUMN(R$2)/5)+2,FALSE)*SUMIFS('EPA Data'!$I:$I,'EPA Data'!$D:$D,'Country Selector'!$A$2,'EPA Data'!$J:$J,$D$1,'EPA Data'!$C:$C,R$2,'EPA Data'!$G:$G,"&gt;="&amp;$A48,'EPA Data'!$G:$G,"&lt;"&amp;$B48))*unit_conv</f>
        <v>0</v>
      </c>
      <c r="S48">
        <f t="shared" si="76"/>
        <v>0</v>
      </c>
      <c r="T48">
        <f t="shared" si="76"/>
        <v>0</v>
      </c>
      <c r="U48">
        <f t="shared" si="76"/>
        <v>0</v>
      </c>
      <c r="V48">
        <f t="shared" si="76"/>
        <v>0</v>
      </c>
      <c r="W48" s="31">
        <f>(VLOOKUP($B$1,'Multipliers and Adjustments'!$A$70:$I$86,TRUNC(COLUMN(W$2)/5)+2,FALSE)*SUMIFS('EPA Data'!$I:$I,'EPA Data'!$D:$D,'Country Selector'!$A$2,'EPA Data'!$J:$J,$B$1,'EPA Data'!$C:$C,W$2,'EPA Data'!$G:$G,"&gt;="&amp;$A48,'EPA Data'!$G:$G,"&lt;"&amp;$B48)+VLOOKUP($C$1,'Multipliers and Adjustments'!$A$70:$I$86,TRUNC(COLUMN(W$2)/5)+2,FALSE)*SUMIFS('EPA Data'!$I:$I,'EPA Data'!$D:$D,'Country Selector'!$A$2,'EPA Data'!$J:$J,$C$1,'EPA Data'!$C:$C,W$2,'EPA Data'!$G:$G,"&gt;="&amp;$A48,'EPA Data'!$G:$G,"&lt;"&amp;$B48)+VLOOKUP($D$1,'Multipliers and Adjustments'!$A$70:$I$86,TRUNC(COLUMN(W$2)/5)+2,FALSE)*SUMIFS('EPA Data'!$I:$I,'EPA Data'!$D:$D,'Country Selector'!$A$2,'EPA Data'!$J:$J,$D$1,'EPA Data'!$C:$C,W$2,'EPA Data'!$G:$G,"&gt;="&amp;$A48,'EPA Data'!$G:$G,"&lt;"&amp;$B48))*unit_conv</f>
        <v>0</v>
      </c>
      <c r="X48">
        <f t="shared" si="77"/>
        <v>0</v>
      </c>
      <c r="Y48">
        <f t="shared" si="77"/>
        <v>0</v>
      </c>
      <c r="Z48">
        <f t="shared" si="77"/>
        <v>0</v>
      </c>
      <c r="AA48">
        <f t="shared" si="77"/>
        <v>0</v>
      </c>
      <c r="AB48" s="31">
        <f>(VLOOKUP($B$1,'Multipliers and Adjustments'!$A$70:$I$86,TRUNC(COLUMN(AB$2)/5)+2,FALSE)*SUMIFS('EPA Data'!$I:$I,'EPA Data'!$D:$D,'Country Selector'!$A$2,'EPA Data'!$J:$J,$B$1,'EPA Data'!$C:$C,AB$2,'EPA Data'!$G:$G,"&gt;="&amp;$A48,'EPA Data'!$G:$G,"&lt;"&amp;$B48)+VLOOKUP($C$1,'Multipliers and Adjustments'!$A$70:$I$86,TRUNC(COLUMN(AB$2)/5)+2,FALSE)*SUMIFS('EPA Data'!$I:$I,'EPA Data'!$D:$D,'Country Selector'!$A$2,'EPA Data'!$J:$J,$C$1,'EPA Data'!$C:$C,AB$2,'EPA Data'!$G:$G,"&gt;="&amp;$A48,'EPA Data'!$G:$G,"&lt;"&amp;$B48)+VLOOKUP($D$1,'Multipliers and Adjustments'!$A$70:$I$86,TRUNC(COLUMN(AB$2)/5)+2,FALSE)*SUMIFS('EPA Data'!$I:$I,'EPA Data'!$D:$D,'Country Selector'!$A$2,'EPA Data'!$J:$J,$D$1,'EPA Data'!$C:$C,AB$2,'EPA Data'!$G:$G,"&gt;="&amp;$A48,'EPA Data'!$G:$G,"&lt;"&amp;$B48))*unit_conv</f>
        <v>0</v>
      </c>
      <c r="AC48">
        <f t="shared" si="78"/>
        <v>0</v>
      </c>
      <c r="AD48">
        <f t="shared" si="78"/>
        <v>0</v>
      </c>
      <c r="AE48">
        <f t="shared" si="78"/>
        <v>0</v>
      </c>
      <c r="AF48">
        <f t="shared" si="78"/>
        <v>0</v>
      </c>
      <c r="AG48" s="31">
        <f>(VLOOKUP($B$1,'Multipliers and Adjustments'!$A$70:$I$86,TRUNC(COLUMN(AG$2)/5)+2,FALSE)*SUMIFS('EPA Data'!$I:$I,'EPA Data'!$D:$D,'Country Selector'!$A$2,'EPA Data'!$J:$J,$B$1,'EPA Data'!$C:$C,AG$2,'EPA Data'!$G:$G,"&gt;="&amp;$A48,'EPA Data'!$G:$G,"&lt;"&amp;$B48)+VLOOKUP($C$1,'Multipliers and Adjustments'!$A$70:$I$86,TRUNC(COLUMN(AG$2)/5)+2,FALSE)*SUMIFS('EPA Data'!$I:$I,'EPA Data'!$D:$D,'Country Selector'!$A$2,'EPA Data'!$J:$J,$C$1,'EPA Data'!$C:$C,AG$2,'EPA Data'!$G:$G,"&gt;="&amp;$A48,'EPA Data'!$G:$G,"&lt;"&amp;$B48)+VLOOKUP($D$1,'Multipliers and Adjustments'!$A$70:$I$86,TRUNC(COLUMN(AG$2)/5)+2,FALSE)*SUMIFS('EPA Data'!$I:$I,'EPA Data'!$D:$D,'Country Selector'!$A$2,'EPA Data'!$J:$J,$D$1,'EPA Data'!$C:$C,AG$2,'EPA Data'!$G:$G,"&gt;="&amp;$A48,'EPA Data'!$G:$G,"&lt;"&amp;$B48))*unit_conv</f>
        <v>0</v>
      </c>
      <c r="AH48">
        <f t="shared" si="79"/>
        <v>0</v>
      </c>
      <c r="AI48">
        <f t="shared" si="79"/>
        <v>0</v>
      </c>
      <c r="AJ48">
        <f t="shared" si="79"/>
        <v>0</v>
      </c>
      <c r="AK48">
        <f t="shared" si="79"/>
        <v>0</v>
      </c>
      <c r="AL48" s="31">
        <f>(VLOOKUP($B$1,'Multipliers and Adjustments'!$A$70:$I$86,TRUNC(COLUMN(AL$2)/5)+2,FALSE)*SUMIFS('EPA Data'!$I:$I,'EPA Data'!$D:$D,'Country Selector'!$A$2,'EPA Data'!$J:$J,$B$1,'EPA Data'!$C:$C,AL$2,'EPA Data'!$G:$G,"&gt;="&amp;$A48,'EPA Data'!$G:$G,"&lt;"&amp;$B48)+VLOOKUP($C$1,'Multipliers and Adjustments'!$A$70:$I$86,TRUNC(COLUMN(AL$2)/5)+2,FALSE)*SUMIFS('EPA Data'!$I:$I,'EPA Data'!$D:$D,'Country Selector'!$A$2,'EPA Data'!$J:$J,$C$1,'EPA Data'!$C:$C,AL$2,'EPA Data'!$G:$G,"&gt;="&amp;$A48,'EPA Data'!$G:$G,"&lt;"&amp;$B48)+VLOOKUP($D$1,'Multipliers and Adjustments'!$A$70:$I$86,TRUNC(COLUMN(AL$2)/5)+2,FALSE)*SUMIFS('EPA Data'!$I:$I,'EPA Data'!$D:$D,'Country Selector'!$A$2,'EPA Data'!$J:$J,$D$1,'EPA Data'!$C:$C,AL$2,'EPA Data'!$G:$G,"&gt;="&amp;$A48,'EPA Data'!$G:$G,"&lt;"&amp;$B48))*unit_conv</f>
        <v>0</v>
      </c>
    </row>
    <row r="49" spans="1:38" x14ac:dyDescent="0.45">
      <c r="A49" s="12">
        <f t="shared" si="36"/>
        <v>300</v>
      </c>
      <c r="B49" s="11">
        <f t="shared" si="28"/>
        <v>350</v>
      </c>
      <c r="C49" s="31">
        <f>(VLOOKUP($B$1,'Multipliers and Adjustments'!$A$70:$I$86,TRUNC(COLUMN(C$2)/5)+2,FALSE)*SUMIFS('EPA Data'!$I:$I,'EPA Data'!$D:$D,'Country Selector'!$A$2,'EPA Data'!$J:$J,$B$1,'EPA Data'!$C:$C,C$2,'EPA Data'!$G:$G,"&gt;="&amp;$A49,'EPA Data'!$G:$G,"&lt;"&amp;$B49)+VLOOKUP($C$1,'Multipliers and Adjustments'!$A$70:$I$86,TRUNC(COLUMN(C$2)/5)+2,FALSE)*SUMIFS('EPA Data'!$I:$I,'EPA Data'!$D:$D,'Country Selector'!$A$2,'EPA Data'!$J:$J,$C$1,'EPA Data'!$C:$C,C$2,'EPA Data'!$G:$G,"&gt;="&amp;$A49,'EPA Data'!$G:$G,"&lt;"&amp;$B49)+VLOOKUP($D$1,'Multipliers and Adjustments'!$A$70:$I$86,TRUNC(COLUMN(C$2)/5)+2,FALSE)*SUMIFS('EPA Data'!$I:$I,'EPA Data'!$D:$D,'Country Selector'!$A$2,'EPA Data'!$J:$J,$D$1,'EPA Data'!$C:$C,C$2,'EPA Data'!$G:$G,"&gt;="&amp;$A49,'EPA Data'!$G:$G,"&lt;"&amp;$B49))*unit_conv</f>
        <v>0</v>
      </c>
      <c r="D49">
        <f t="shared" si="73"/>
        <v>0</v>
      </c>
      <c r="E49">
        <f t="shared" si="73"/>
        <v>0</v>
      </c>
      <c r="F49">
        <f t="shared" si="73"/>
        <v>0</v>
      </c>
      <c r="G49">
        <f t="shared" si="73"/>
        <v>0</v>
      </c>
      <c r="H49" s="31">
        <f>(VLOOKUP($B$1,'Multipliers and Adjustments'!$A$70:$I$86,TRUNC(COLUMN(H$2)/5)+2,FALSE)*SUMIFS('EPA Data'!$I:$I,'EPA Data'!$D:$D,'Country Selector'!$A$2,'EPA Data'!$J:$J,$B$1,'EPA Data'!$C:$C,H$2,'EPA Data'!$G:$G,"&gt;="&amp;$A49,'EPA Data'!$G:$G,"&lt;"&amp;$B49)+VLOOKUP($C$1,'Multipliers and Adjustments'!$A$70:$I$86,TRUNC(COLUMN(H$2)/5)+2,FALSE)*SUMIFS('EPA Data'!$I:$I,'EPA Data'!$D:$D,'Country Selector'!$A$2,'EPA Data'!$J:$J,$C$1,'EPA Data'!$C:$C,H$2,'EPA Data'!$G:$G,"&gt;="&amp;$A49,'EPA Data'!$G:$G,"&lt;"&amp;$B49)+VLOOKUP($D$1,'Multipliers and Adjustments'!$A$70:$I$86,TRUNC(COLUMN(H$2)/5)+2,FALSE)*SUMIFS('EPA Data'!$I:$I,'EPA Data'!$D:$D,'Country Selector'!$A$2,'EPA Data'!$J:$J,$D$1,'EPA Data'!$C:$C,H$2,'EPA Data'!$G:$G,"&gt;="&amp;$A49,'EPA Data'!$G:$G,"&lt;"&amp;$B49))*unit_conv</f>
        <v>0</v>
      </c>
      <c r="I49">
        <f t="shared" si="74"/>
        <v>0</v>
      </c>
      <c r="J49">
        <f t="shared" si="74"/>
        <v>0</v>
      </c>
      <c r="K49">
        <f t="shared" si="74"/>
        <v>0</v>
      </c>
      <c r="L49">
        <f t="shared" si="74"/>
        <v>0</v>
      </c>
      <c r="M49" s="31">
        <f>(VLOOKUP($B$1,'Multipliers and Adjustments'!$A$70:$I$86,TRUNC(COLUMN(M$2)/5)+2,FALSE)*SUMIFS('EPA Data'!$I:$I,'EPA Data'!$D:$D,'Country Selector'!$A$2,'EPA Data'!$J:$J,$B$1,'EPA Data'!$C:$C,M$2,'EPA Data'!$G:$G,"&gt;="&amp;$A49,'EPA Data'!$G:$G,"&lt;"&amp;$B49)+VLOOKUP($C$1,'Multipliers and Adjustments'!$A$70:$I$86,TRUNC(COLUMN(M$2)/5)+2,FALSE)*SUMIFS('EPA Data'!$I:$I,'EPA Data'!$D:$D,'Country Selector'!$A$2,'EPA Data'!$J:$J,$C$1,'EPA Data'!$C:$C,M$2,'EPA Data'!$G:$G,"&gt;="&amp;$A49,'EPA Data'!$G:$G,"&lt;"&amp;$B49)+VLOOKUP($D$1,'Multipliers and Adjustments'!$A$70:$I$86,TRUNC(COLUMN(M$2)/5)+2,FALSE)*SUMIFS('EPA Data'!$I:$I,'EPA Data'!$D:$D,'Country Selector'!$A$2,'EPA Data'!$J:$J,$D$1,'EPA Data'!$C:$C,M$2,'EPA Data'!$G:$G,"&gt;="&amp;$A49,'EPA Data'!$G:$G,"&lt;"&amp;$B49))*unit_conv</f>
        <v>0</v>
      </c>
      <c r="N49">
        <f t="shared" si="75"/>
        <v>0</v>
      </c>
      <c r="O49">
        <f t="shared" si="75"/>
        <v>0</v>
      </c>
      <c r="P49">
        <f t="shared" si="75"/>
        <v>0</v>
      </c>
      <c r="Q49">
        <f t="shared" si="75"/>
        <v>0</v>
      </c>
      <c r="R49" s="31">
        <f>(VLOOKUP($B$1,'Multipliers and Adjustments'!$A$70:$I$86,TRUNC(COLUMN(R$2)/5)+2,FALSE)*SUMIFS('EPA Data'!$I:$I,'EPA Data'!$D:$D,'Country Selector'!$A$2,'EPA Data'!$J:$J,$B$1,'EPA Data'!$C:$C,R$2,'EPA Data'!$G:$G,"&gt;="&amp;$A49,'EPA Data'!$G:$G,"&lt;"&amp;$B49)+VLOOKUP($C$1,'Multipliers and Adjustments'!$A$70:$I$86,TRUNC(COLUMN(R$2)/5)+2,FALSE)*SUMIFS('EPA Data'!$I:$I,'EPA Data'!$D:$D,'Country Selector'!$A$2,'EPA Data'!$J:$J,$C$1,'EPA Data'!$C:$C,R$2,'EPA Data'!$G:$G,"&gt;="&amp;$A49,'EPA Data'!$G:$G,"&lt;"&amp;$B49)+VLOOKUP($D$1,'Multipliers and Adjustments'!$A$70:$I$86,TRUNC(COLUMN(R$2)/5)+2,FALSE)*SUMIFS('EPA Data'!$I:$I,'EPA Data'!$D:$D,'Country Selector'!$A$2,'EPA Data'!$J:$J,$D$1,'EPA Data'!$C:$C,R$2,'EPA Data'!$G:$G,"&gt;="&amp;$A49,'EPA Data'!$G:$G,"&lt;"&amp;$B49))*unit_conv</f>
        <v>0</v>
      </c>
      <c r="S49">
        <f t="shared" si="76"/>
        <v>0</v>
      </c>
      <c r="T49">
        <f t="shared" si="76"/>
        <v>0</v>
      </c>
      <c r="U49">
        <f t="shared" si="76"/>
        <v>0</v>
      </c>
      <c r="V49">
        <f t="shared" si="76"/>
        <v>0</v>
      </c>
      <c r="W49" s="31">
        <f>(VLOOKUP($B$1,'Multipliers and Adjustments'!$A$70:$I$86,TRUNC(COLUMN(W$2)/5)+2,FALSE)*SUMIFS('EPA Data'!$I:$I,'EPA Data'!$D:$D,'Country Selector'!$A$2,'EPA Data'!$J:$J,$B$1,'EPA Data'!$C:$C,W$2,'EPA Data'!$G:$G,"&gt;="&amp;$A49,'EPA Data'!$G:$G,"&lt;"&amp;$B49)+VLOOKUP($C$1,'Multipliers and Adjustments'!$A$70:$I$86,TRUNC(COLUMN(W$2)/5)+2,FALSE)*SUMIFS('EPA Data'!$I:$I,'EPA Data'!$D:$D,'Country Selector'!$A$2,'EPA Data'!$J:$J,$C$1,'EPA Data'!$C:$C,W$2,'EPA Data'!$G:$G,"&gt;="&amp;$A49,'EPA Data'!$G:$G,"&lt;"&amp;$B49)+VLOOKUP($D$1,'Multipliers and Adjustments'!$A$70:$I$86,TRUNC(COLUMN(W$2)/5)+2,FALSE)*SUMIFS('EPA Data'!$I:$I,'EPA Data'!$D:$D,'Country Selector'!$A$2,'EPA Data'!$J:$J,$D$1,'EPA Data'!$C:$C,W$2,'EPA Data'!$G:$G,"&gt;="&amp;$A49,'EPA Data'!$G:$G,"&lt;"&amp;$B49))*unit_conv</f>
        <v>0</v>
      </c>
      <c r="X49">
        <f t="shared" si="77"/>
        <v>0</v>
      </c>
      <c r="Y49">
        <f t="shared" si="77"/>
        <v>0</v>
      </c>
      <c r="Z49">
        <f t="shared" si="77"/>
        <v>0</v>
      </c>
      <c r="AA49">
        <f t="shared" si="77"/>
        <v>0</v>
      </c>
      <c r="AB49" s="31">
        <f>(VLOOKUP($B$1,'Multipliers and Adjustments'!$A$70:$I$86,TRUNC(COLUMN(AB$2)/5)+2,FALSE)*SUMIFS('EPA Data'!$I:$I,'EPA Data'!$D:$D,'Country Selector'!$A$2,'EPA Data'!$J:$J,$B$1,'EPA Data'!$C:$C,AB$2,'EPA Data'!$G:$G,"&gt;="&amp;$A49,'EPA Data'!$G:$G,"&lt;"&amp;$B49)+VLOOKUP($C$1,'Multipliers and Adjustments'!$A$70:$I$86,TRUNC(COLUMN(AB$2)/5)+2,FALSE)*SUMIFS('EPA Data'!$I:$I,'EPA Data'!$D:$D,'Country Selector'!$A$2,'EPA Data'!$J:$J,$C$1,'EPA Data'!$C:$C,AB$2,'EPA Data'!$G:$G,"&gt;="&amp;$A49,'EPA Data'!$G:$G,"&lt;"&amp;$B49)+VLOOKUP($D$1,'Multipliers and Adjustments'!$A$70:$I$86,TRUNC(COLUMN(AB$2)/5)+2,FALSE)*SUMIFS('EPA Data'!$I:$I,'EPA Data'!$D:$D,'Country Selector'!$A$2,'EPA Data'!$J:$J,$D$1,'EPA Data'!$C:$C,AB$2,'EPA Data'!$G:$G,"&gt;="&amp;$A49,'EPA Data'!$G:$G,"&lt;"&amp;$B49))*unit_conv</f>
        <v>0</v>
      </c>
      <c r="AC49">
        <f t="shared" si="78"/>
        <v>0</v>
      </c>
      <c r="AD49">
        <f t="shared" si="78"/>
        <v>0</v>
      </c>
      <c r="AE49">
        <f t="shared" si="78"/>
        <v>0</v>
      </c>
      <c r="AF49">
        <f t="shared" si="78"/>
        <v>0</v>
      </c>
      <c r="AG49" s="31">
        <f>(VLOOKUP($B$1,'Multipliers and Adjustments'!$A$70:$I$86,TRUNC(COLUMN(AG$2)/5)+2,FALSE)*SUMIFS('EPA Data'!$I:$I,'EPA Data'!$D:$D,'Country Selector'!$A$2,'EPA Data'!$J:$J,$B$1,'EPA Data'!$C:$C,AG$2,'EPA Data'!$G:$G,"&gt;="&amp;$A49,'EPA Data'!$G:$G,"&lt;"&amp;$B49)+VLOOKUP($C$1,'Multipliers and Adjustments'!$A$70:$I$86,TRUNC(COLUMN(AG$2)/5)+2,FALSE)*SUMIFS('EPA Data'!$I:$I,'EPA Data'!$D:$D,'Country Selector'!$A$2,'EPA Data'!$J:$J,$C$1,'EPA Data'!$C:$C,AG$2,'EPA Data'!$G:$G,"&gt;="&amp;$A49,'EPA Data'!$G:$G,"&lt;"&amp;$B49)+VLOOKUP($D$1,'Multipliers and Adjustments'!$A$70:$I$86,TRUNC(COLUMN(AG$2)/5)+2,FALSE)*SUMIFS('EPA Data'!$I:$I,'EPA Data'!$D:$D,'Country Selector'!$A$2,'EPA Data'!$J:$J,$D$1,'EPA Data'!$C:$C,AG$2,'EPA Data'!$G:$G,"&gt;="&amp;$A49,'EPA Data'!$G:$G,"&lt;"&amp;$B49))*unit_conv</f>
        <v>0</v>
      </c>
      <c r="AH49">
        <f t="shared" si="79"/>
        <v>0</v>
      </c>
      <c r="AI49">
        <f t="shared" si="79"/>
        <v>0</v>
      </c>
      <c r="AJ49">
        <f t="shared" si="79"/>
        <v>0</v>
      </c>
      <c r="AK49">
        <f t="shared" si="79"/>
        <v>0</v>
      </c>
      <c r="AL49" s="31">
        <f>(VLOOKUP($B$1,'Multipliers and Adjustments'!$A$70:$I$86,TRUNC(COLUMN(AL$2)/5)+2,FALSE)*SUMIFS('EPA Data'!$I:$I,'EPA Data'!$D:$D,'Country Selector'!$A$2,'EPA Data'!$J:$J,$B$1,'EPA Data'!$C:$C,AL$2,'EPA Data'!$G:$G,"&gt;="&amp;$A49,'EPA Data'!$G:$G,"&lt;"&amp;$B49)+VLOOKUP($C$1,'Multipliers and Adjustments'!$A$70:$I$86,TRUNC(COLUMN(AL$2)/5)+2,FALSE)*SUMIFS('EPA Data'!$I:$I,'EPA Data'!$D:$D,'Country Selector'!$A$2,'EPA Data'!$J:$J,$C$1,'EPA Data'!$C:$C,AL$2,'EPA Data'!$G:$G,"&gt;="&amp;$A49,'EPA Data'!$G:$G,"&lt;"&amp;$B49)+VLOOKUP($D$1,'Multipliers and Adjustments'!$A$70:$I$86,TRUNC(COLUMN(AL$2)/5)+2,FALSE)*SUMIFS('EPA Data'!$I:$I,'EPA Data'!$D:$D,'Country Selector'!$A$2,'EPA Data'!$J:$J,$D$1,'EPA Data'!$C:$C,AL$2,'EPA Data'!$G:$G,"&gt;="&amp;$A49,'EPA Data'!$G:$G,"&lt;"&amp;$B49))*unit_conv</f>
        <v>0</v>
      </c>
    </row>
    <row r="50" spans="1:38" x14ac:dyDescent="0.45">
      <c r="A50" s="12">
        <f t="shared" si="36"/>
        <v>350</v>
      </c>
      <c r="B50" s="11">
        <f t="shared" si="28"/>
        <v>400</v>
      </c>
      <c r="C50" s="31">
        <f>(VLOOKUP($B$1,'Multipliers and Adjustments'!$A$70:$I$86,TRUNC(COLUMN(C$2)/5)+2,FALSE)*SUMIFS('EPA Data'!$I:$I,'EPA Data'!$D:$D,'Country Selector'!$A$2,'EPA Data'!$J:$J,$B$1,'EPA Data'!$C:$C,C$2,'EPA Data'!$G:$G,"&gt;="&amp;$A50,'EPA Data'!$G:$G,"&lt;"&amp;$B50)+VLOOKUP($C$1,'Multipliers and Adjustments'!$A$70:$I$86,TRUNC(COLUMN(C$2)/5)+2,FALSE)*SUMIFS('EPA Data'!$I:$I,'EPA Data'!$D:$D,'Country Selector'!$A$2,'EPA Data'!$J:$J,$C$1,'EPA Data'!$C:$C,C$2,'EPA Data'!$G:$G,"&gt;="&amp;$A50,'EPA Data'!$G:$G,"&lt;"&amp;$B50)+VLOOKUP($D$1,'Multipliers and Adjustments'!$A$70:$I$86,TRUNC(COLUMN(C$2)/5)+2,FALSE)*SUMIFS('EPA Data'!$I:$I,'EPA Data'!$D:$D,'Country Selector'!$A$2,'EPA Data'!$J:$J,$D$1,'EPA Data'!$C:$C,C$2,'EPA Data'!$G:$G,"&gt;="&amp;$A50,'EPA Data'!$G:$G,"&lt;"&amp;$B50))*unit_conv</f>
        <v>0</v>
      </c>
      <c r="D50">
        <f t="shared" ref="D50:G65" si="80">C50+($H50-$C50)/5</f>
        <v>0</v>
      </c>
      <c r="E50">
        <f t="shared" si="80"/>
        <v>0</v>
      </c>
      <c r="F50">
        <f t="shared" si="80"/>
        <v>0</v>
      </c>
      <c r="G50">
        <f t="shared" si="80"/>
        <v>0</v>
      </c>
      <c r="H50" s="31">
        <f>(VLOOKUP($B$1,'Multipliers and Adjustments'!$A$70:$I$86,TRUNC(COLUMN(H$2)/5)+2,FALSE)*SUMIFS('EPA Data'!$I:$I,'EPA Data'!$D:$D,'Country Selector'!$A$2,'EPA Data'!$J:$J,$B$1,'EPA Data'!$C:$C,H$2,'EPA Data'!$G:$G,"&gt;="&amp;$A50,'EPA Data'!$G:$G,"&lt;"&amp;$B50)+VLOOKUP($C$1,'Multipliers and Adjustments'!$A$70:$I$86,TRUNC(COLUMN(H$2)/5)+2,FALSE)*SUMIFS('EPA Data'!$I:$I,'EPA Data'!$D:$D,'Country Selector'!$A$2,'EPA Data'!$J:$J,$C$1,'EPA Data'!$C:$C,H$2,'EPA Data'!$G:$G,"&gt;="&amp;$A50,'EPA Data'!$G:$G,"&lt;"&amp;$B50)+VLOOKUP($D$1,'Multipliers and Adjustments'!$A$70:$I$86,TRUNC(COLUMN(H$2)/5)+2,FALSE)*SUMIFS('EPA Data'!$I:$I,'EPA Data'!$D:$D,'Country Selector'!$A$2,'EPA Data'!$J:$J,$D$1,'EPA Data'!$C:$C,H$2,'EPA Data'!$G:$G,"&gt;="&amp;$A50,'EPA Data'!$G:$G,"&lt;"&amp;$B50))*unit_conv</f>
        <v>0</v>
      </c>
      <c r="I50">
        <f t="shared" si="74"/>
        <v>0</v>
      </c>
      <c r="J50">
        <f t="shared" si="74"/>
        <v>0</v>
      </c>
      <c r="K50">
        <f t="shared" si="74"/>
        <v>0</v>
      </c>
      <c r="L50">
        <f t="shared" si="74"/>
        <v>0</v>
      </c>
      <c r="M50" s="31">
        <f>(VLOOKUP($B$1,'Multipliers and Adjustments'!$A$70:$I$86,TRUNC(COLUMN(M$2)/5)+2,FALSE)*SUMIFS('EPA Data'!$I:$I,'EPA Data'!$D:$D,'Country Selector'!$A$2,'EPA Data'!$J:$J,$B$1,'EPA Data'!$C:$C,M$2,'EPA Data'!$G:$G,"&gt;="&amp;$A50,'EPA Data'!$G:$G,"&lt;"&amp;$B50)+VLOOKUP($C$1,'Multipliers and Adjustments'!$A$70:$I$86,TRUNC(COLUMN(M$2)/5)+2,FALSE)*SUMIFS('EPA Data'!$I:$I,'EPA Data'!$D:$D,'Country Selector'!$A$2,'EPA Data'!$J:$J,$C$1,'EPA Data'!$C:$C,M$2,'EPA Data'!$G:$G,"&gt;="&amp;$A50,'EPA Data'!$G:$G,"&lt;"&amp;$B50)+VLOOKUP($D$1,'Multipliers and Adjustments'!$A$70:$I$86,TRUNC(COLUMN(M$2)/5)+2,FALSE)*SUMIFS('EPA Data'!$I:$I,'EPA Data'!$D:$D,'Country Selector'!$A$2,'EPA Data'!$J:$J,$D$1,'EPA Data'!$C:$C,M$2,'EPA Data'!$G:$G,"&gt;="&amp;$A50,'EPA Data'!$G:$G,"&lt;"&amp;$B50))*unit_conv</f>
        <v>0</v>
      </c>
      <c r="N50">
        <f t="shared" si="75"/>
        <v>0</v>
      </c>
      <c r="O50">
        <f t="shared" si="75"/>
        <v>0</v>
      </c>
      <c r="P50">
        <f t="shared" si="75"/>
        <v>0</v>
      </c>
      <c r="Q50">
        <f t="shared" si="75"/>
        <v>0</v>
      </c>
      <c r="R50" s="31">
        <f>(VLOOKUP($B$1,'Multipliers and Adjustments'!$A$70:$I$86,TRUNC(COLUMN(R$2)/5)+2,FALSE)*SUMIFS('EPA Data'!$I:$I,'EPA Data'!$D:$D,'Country Selector'!$A$2,'EPA Data'!$J:$J,$B$1,'EPA Data'!$C:$C,R$2,'EPA Data'!$G:$G,"&gt;="&amp;$A50,'EPA Data'!$G:$G,"&lt;"&amp;$B50)+VLOOKUP($C$1,'Multipliers and Adjustments'!$A$70:$I$86,TRUNC(COLUMN(R$2)/5)+2,FALSE)*SUMIFS('EPA Data'!$I:$I,'EPA Data'!$D:$D,'Country Selector'!$A$2,'EPA Data'!$J:$J,$C$1,'EPA Data'!$C:$C,R$2,'EPA Data'!$G:$G,"&gt;="&amp;$A50,'EPA Data'!$G:$G,"&lt;"&amp;$B50)+VLOOKUP($D$1,'Multipliers and Adjustments'!$A$70:$I$86,TRUNC(COLUMN(R$2)/5)+2,FALSE)*SUMIFS('EPA Data'!$I:$I,'EPA Data'!$D:$D,'Country Selector'!$A$2,'EPA Data'!$J:$J,$D$1,'EPA Data'!$C:$C,R$2,'EPA Data'!$G:$G,"&gt;="&amp;$A50,'EPA Data'!$G:$G,"&lt;"&amp;$B50))*unit_conv</f>
        <v>0</v>
      </c>
      <c r="S50">
        <f t="shared" si="76"/>
        <v>0</v>
      </c>
      <c r="T50">
        <f t="shared" si="76"/>
        <v>0</v>
      </c>
      <c r="U50">
        <f t="shared" si="76"/>
        <v>0</v>
      </c>
      <c r="V50">
        <f t="shared" si="76"/>
        <v>0</v>
      </c>
      <c r="W50" s="31">
        <f>(VLOOKUP($B$1,'Multipliers and Adjustments'!$A$70:$I$86,TRUNC(COLUMN(W$2)/5)+2,FALSE)*SUMIFS('EPA Data'!$I:$I,'EPA Data'!$D:$D,'Country Selector'!$A$2,'EPA Data'!$J:$J,$B$1,'EPA Data'!$C:$C,W$2,'EPA Data'!$G:$G,"&gt;="&amp;$A50,'EPA Data'!$G:$G,"&lt;"&amp;$B50)+VLOOKUP($C$1,'Multipliers and Adjustments'!$A$70:$I$86,TRUNC(COLUMN(W$2)/5)+2,FALSE)*SUMIFS('EPA Data'!$I:$I,'EPA Data'!$D:$D,'Country Selector'!$A$2,'EPA Data'!$J:$J,$C$1,'EPA Data'!$C:$C,W$2,'EPA Data'!$G:$G,"&gt;="&amp;$A50,'EPA Data'!$G:$G,"&lt;"&amp;$B50)+VLOOKUP($D$1,'Multipliers and Adjustments'!$A$70:$I$86,TRUNC(COLUMN(W$2)/5)+2,FALSE)*SUMIFS('EPA Data'!$I:$I,'EPA Data'!$D:$D,'Country Selector'!$A$2,'EPA Data'!$J:$J,$D$1,'EPA Data'!$C:$C,W$2,'EPA Data'!$G:$G,"&gt;="&amp;$A50,'EPA Data'!$G:$G,"&lt;"&amp;$B50))*unit_conv</f>
        <v>0</v>
      </c>
      <c r="X50">
        <f t="shared" si="77"/>
        <v>0</v>
      </c>
      <c r="Y50">
        <f t="shared" si="77"/>
        <v>0</v>
      </c>
      <c r="Z50">
        <f t="shared" si="77"/>
        <v>0</v>
      </c>
      <c r="AA50">
        <f t="shared" si="77"/>
        <v>0</v>
      </c>
      <c r="AB50" s="31">
        <f>(VLOOKUP($B$1,'Multipliers and Adjustments'!$A$70:$I$86,TRUNC(COLUMN(AB$2)/5)+2,FALSE)*SUMIFS('EPA Data'!$I:$I,'EPA Data'!$D:$D,'Country Selector'!$A$2,'EPA Data'!$J:$J,$B$1,'EPA Data'!$C:$C,AB$2,'EPA Data'!$G:$G,"&gt;="&amp;$A50,'EPA Data'!$G:$G,"&lt;"&amp;$B50)+VLOOKUP($C$1,'Multipliers and Adjustments'!$A$70:$I$86,TRUNC(COLUMN(AB$2)/5)+2,FALSE)*SUMIFS('EPA Data'!$I:$I,'EPA Data'!$D:$D,'Country Selector'!$A$2,'EPA Data'!$J:$J,$C$1,'EPA Data'!$C:$C,AB$2,'EPA Data'!$G:$G,"&gt;="&amp;$A50,'EPA Data'!$G:$G,"&lt;"&amp;$B50)+VLOOKUP($D$1,'Multipliers and Adjustments'!$A$70:$I$86,TRUNC(COLUMN(AB$2)/5)+2,FALSE)*SUMIFS('EPA Data'!$I:$I,'EPA Data'!$D:$D,'Country Selector'!$A$2,'EPA Data'!$J:$J,$D$1,'EPA Data'!$C:$C,AB$2,'EPA Data'!$G:$G,"&gt;="&amp;$A50,'EPA Data'!$G:$G,"&lt;"&amp;$B50))*unit_conv</f>
        <v>0</v>
      </c>
      <c r="AC50">
        <f t="shared" si="78"/>
        <v>0</v>
      </c>
      <c r="AD50">
        <f t="shared" si="78"/>
        <v>0</v>
      </c>
      <c r="AE50">
        <f t="shared" si="78"/>
        <v>0</v>
      </c>
      <c r="AF50">
        <f t="shared" si="78"/>
        <v>0</v>
      </c>
      <c r="AG50" s="31">
        <f>(VLOOKUP($B$1,'Multipliers and Adjustments'!$A$70:$I$86,TRUNC(COLUMN(AG$2)/5)+2,FALSE)*SUMIFS('EPA Data'!$I:$I,'EPA Data'!$D:$D,'Country Selector'!$A$2,'EPA Data'!$J:$J,$B$1,'EPA Data'!$C:$C,AG$2,'EPA Data'!$G:$G,"&gt;="&amp;$A50,'EPA Data'!$G:$G,"&lt;"&amp;$B50)+VLOOKUP($C$1,'Multipliers and Adjustments'!$A$70:$I$86,TRUNC(COLUMN(AG$2)/5)+2,FALSE)*SUMIFS('EPA Data'!$I:$I,'EPA Data'!$D:$D,'Country Selector'!$A$2,'EPA Data'!$J:$J,$C$1,'EPA Data'!$C:$C,AG$2,'EPA Data'!$G:$G,"&gt;="&amp;$A50,'EPA Data'!$G:$G,"&lt;"&amp;$B50)+VLOOKUP($D$1,'Multipliers and Adjustments'!$A$70:$I$86,TRUNC(COLUMN(AG$2)/5)+2,FALSE)*SUMIFS('EPA Data'!$I:$I,'EPA Data'!$D:$D,'Country Selector'!$A$2,'EPA Data'!$J:$J,$D$1,'EPA Data'!$C:$C,AG$2,'EPA Data'!$G:$G,"&gt;="&amp;$A50,'EPA Data'!$G:$G,"&lt;"&amp;$B50))*unit_conv</f>
        <v>0</v>
      </c>
      <c r="AH50">
        <f t="shared" si="79"/>
        <v>0</v>
      </c>
      <c r="AI50">
        <f t="shared" si="79"/>
        <v>0</v>
      </c>
      <c r="AJ50">
        <f t="shared" si="79"/>
        <v>0</v>
      </c>
      <c r="AK50">
        <f t="shared" si="79"/>
        <v>0</v>
      </c>
      <c r="AL50" s="31">
        <f>(VLOOKUP($B$1,'Multipliers and Adjustments'!$A$70:$I$86,TRUNC(COLUMN(AL$2)/5)+2,FALSE)*SUMIFS('EPA Data'!$I:$I,'EPA Data'!$D:$D,'Country Selector'!$A$2,'EPA Data'!$J:$J,$B$1,'EPA Data'!$C:$C,AL$2,'EPA Data'!$G:$G,"&gt;="&amp;$A50,'EPA Data'!$G:$G,"&lt;"&amp;$B50)+VLOOKUP($C$1,'Multipliers and Adjustments'!$A$70:$I$86,TRUNC(COLUMN(AL$2)/5)+2,FALSE)*SUMIFS('EPA Data'!$I:$I,'EPA Data'!$D:$D,'Country Selector'!$A$2,'EPA Data'!$J:$J,$C$1,'EPA Data'!$C:$C,AL$2,'EPA Data'!$G:$G,"&gt;="&amp;$A50,'EPA Data'!$G:$G,"&lt;"&amp;$B50)+VLOOKUP($D$1,'Multipliers and Adjustments'!$A$70:$I$86,TRUNC(COLUMN(AL$2)/5)+2,FALSE)*SUMIFS('EPA Data'!$I:$I,'EPA Data'!$D:$D,'Country Selector'!$A$2,'EPA Data'!$J:$J,$D$1,'EPA Data'!$C:$C,AL$2,'EPA Data'!$G:$G,"&gt;="&amp;$A50,'EPA Data'!$G:$G,"&lt;"&amp;$B50))*unit_conv</f>
        <v>0</v>
      </c>
    </row>
    <row r="51" spans="1:38" x14ac:dyDescent="0.45">
      <c r="A51" s="12">
        <f t="shared" si="36"/>
        <v>400</v>
      </c>
      <c r="B51" s="11">
        <f t="shared" si="28"/>
        <v>450</v>
      </c>
      <c r="C51" s="31">
        <f>(VLOOKUP($B$1,'Multipliers and Adjustments'!$A$70:$I$86,TRUNC(COLUMN(C$2)/5)+2,FALSE)*SUMIFS('EPA Data'!$I:$I,'EPA Data'!$D:$D,'Country Selector'!$A$2,'EPA Data'!$J:$J,$B$1,'EPA Data'!$C:$C,C$2,'EPA Data'!$G:$G,"&gt;="&amp;$A51,'EPA Data'!$G:$G,"&lt;"&amp;$B51)+VLOOKUP($C$1,'Multipliers and Adjustments'!$A$70:$I$86,TRUNC(COLUMN(C$2)/5)+2,FALSE)*SUMIFS('EPA Data'!$I:$I,'EPA Data'!$D:$D,'Country Selector'!$A$2,'EPA Data'!$J:$J,$C$1,'EPA Data'!$C:$C,C$2,'EPA Data'!$G:$G,"&gt;="&amp;$A51,'EPA Data'!$G:$G,"&lt;"&amp;$B51)+VLOOKUP($D$1,'Multipliers and Adjustments'!$A$70:$I$86,TRUNC(COLUMN(C$2)/5)+2,FALSE)*SUMIFS('EPA Data'!$I:$I,'EPA Data'!$D:$D,'Country Selector'!$A$2,'EPA Data'!$J:$J,$D$1,'EPA Data'!$C:$C,C$2,'EPA Data'!$G:$G,"&gt;="&amp;$A51,'EPA Data'!$G:$G,"&lt;"&amp;$B51))*unit_conv</f>
        <v>0</v>
      </c>
      <c r="D51">
        <f t="shared" si="80"/>
        <v>0</v>
      </c>
      <c r="E51">
        <f t="shared" si="80"/>
        <v>0</v>
      </c>
      <c r="F51">
        <f t="shared" si="80"/>
        <v>0</v>
      </c>
      <c r="G51">
        <f t="shared" si="80"/>
        <v>0</v>
      </c>
      <c r="H51" s="31">
        <f>(VLOOKUP($B$1,'Multipliers and Adjustments'!$A$70:$I$86,TRUNC(COLUMN(H$2)/5)+2,FALSE)*SUMIFS('EPA Data'!$I:$I,'EPA Data'!$D:$D,'Country Selector'!$A$2,'EPA Data'!$J:$J,$B$1,'EPA Data'!$C:$C,H$2,'EPA Data'!$G:$G,"&gt;="&amp;$A51,'EPA Data'!$G:$G,"&lt;"&amp;$B51)+VLOOKUP($C$1,'Multipliers and Adjustments'!$A$70:$I$86,TRUNC(COLUMN(H$2)/5)+2,FALSE)*SUMIFS('EPA Data'!$I:$I,'EPA Data'!$D:$D,'Country Selector'!$A$2,'EPA Data'!$J:$J,$C$1,'EPA Data'!$C:$C,H$2,'EPA Data'!$G:$G,"&gt;="&amp;$A51,'EPA Data'!$G:$G,"&lt;"&amp;$B51)+VLOOKUP($D$1,'Multipliers and Adjustments'!$A$70:$I$86,TRUNC(COLUMN(H$2)/5)+2,FALSE)*SUMIFS('EPA Data'!$I:$I,'EPA Data'!$D:$D,'Country Selector'!$A$2,'EPA Data'!$J:$J,$D$1,'EPA Data'!$C:$C,H$2,'EPA Data'!$G:$G,"&gt;="&amp;$A51,'EPA Data'!$G:$G,"&lt;"&amp;$B51))*unit_conv</f>
        <v>0</v>
      </c>
      <c r="I51">
        <f t="shared" si="74"/>
        <v>0</v>
      </c>
      <c r="J51">
        <f t="shared" si="74"/>
        <v>0</v>
      </c>
      <c r="K51">
        <f t="shared" si="74"/>
        <v>0</v>
      </c>
      <c r="L51">
        <f t="shared" si="74"/>
        <v>0</v>
      </c>
      <c r="M51" s="31">
        <f>(VLOOKUP($B$1,'Multipliers and Adjustments'!$A$70:$I$86,TRUNC(COLUMN(M$2)/5)+2,FALSE)*SUMIFS('EPA Data'!$I:$I,'EPA Data'!$D:$D,'Country Selector'!$A$2,'EPA Data'!$J:$J,$B$1,'EPA Data'!$C:$C,M$2,'EPA Data'!$G:$G,"&gt;="&amp;$A51,'EPA Data'!$G:$G,"&lt;"&amp;$B51)+VLOOKUP($C$1,'Multipliers and Adjustments'!$A$70:$I$86,TRUNC(COLUMN(M$2)/5)+2,FALSE)*SUMIFS('EPA Data'!$I:$I,'EPA Data'!$D:$D,'Country Selector'!$A$2,'EPA Data'!$J:$J,$C$1,'EPA Data'!$C:$C,M$2,'EPA Data'!$G:$G,"&gt;="&amp;$A51,'EPA Data'!$G:$G,"&lt;"&amp;$B51)+VLOOKUP($D$1,'Multipliers and Adjustments'!$A$70:$I$86,TRUNC(COLUMN(M$2)/5)+2,FALSE)*SUMIFS('EPA Data'!$I:$I,'EPA Data'!$D:$D,'Country Selector'!$A$2,'EPA Data'!$J:$J,$D$1,'EPA Data'!$C:$C,M$2,'EPA Data'!$G:$G,"&gt;="&amp;$A51,'EPA Data'!$G:$G,"&lt;"&amp;$B51))*unit_conv</f>
        <v>0</v>
      </c>
      <c r="N51">
        <f t="shared" si="75"/>
        <v>0</v>
      </c>
      <c r="O51">
        <f t="shared" si="75"/>
        <v>0</v>
      </c>
      <c r="P51">
        <f t="shared" si="75"/>
        <v>0</v>
      </c>
      <c r="Q51">
        <f t="shared" si="75"/>
        <v>0</v>
      </c>
      <c r="R51" s="31">
        <f>(VLOOKUP($B$1,'Multipliers and Adjustments'!$A$70:$I$86,TRUNC(COLUMN(R$2)/5)+2,FALSE)*SUMIFS('EPA Data'!$I:$I,'EPA Data'!$D:$D,'Country Selector'!$A$2,'EPA Data'!$J:$J,$B$1,'EPA Data'!$C:$C,R$2,'EPA Data'!$G:$G,"&gt;="&amp;$A51,'EPA Data'!$G:$G,"&lt;"&amp;$B51)+VLOOKUP($C$1,'Multipliers and Adjustments'!$A$70:$I$86,TRUNC(COLUMN(R$2)/5)+2,FALSE)*SUMIFS('EPA Data'!$I:$I,'EPA Data'!$D:$D,'Country Selector'!$A$2,'EPA Data'!$J:$J,$C$1,'EPA Data'!$C:$C,R$2,'EPA Data'!$G:$G,"&gt;="&amp;$A51,'EPA Data'!$G:$G,"&lt;"&amp;$B51)+VLOOKUP($D$1,'Multipliers and Adjustments'!$A$70:$I$86,TRUNC(COLUMN(R$2)/5)+2,FALSE)*SUMIFS('EPA Data'!$I:$I,'EPA Data'!$D:$D,'Country Selector'!$A$2,'EPA Data'!$J:$J,$D$1,'EPA Data'!$C:$C,R$2,'EPA Data'!$G:$G,"&gt;="&amp;$A51,'EPA Data'!$G:$G,"&lt;"&amp;$B51))*unit_conv</f>
        <v>0</v>
      </c>
      <c r="S51">
        <f t="shared" si="76"/>
        <v>0</v>
      </c>
      <c r="T51">
        <f t="shared" si="76"/>
        <v>0</v>
      </c>
      <c r="U51">
        <f t="shared" si="76"/>
        <v>0</v>
      </c>
      <c r="V51">
        <f t="shared" si="76"/>
        <v>0</v>
      </c>
      <c r="W51" s="31">
        <f>(VLOOKUP($B$1,'Multipliers and Adjustments'!$A$70:$I$86,TRUNC(COLUMN(W$2)/5)+2,FALSE)*SUMIFS('EPA Data'!$I:$I,'EPA Data'!$D:$D,'Country Selector'!$A$2,'EPA Data'!$J:$J,$B$1,'EPA Data'!$C:$C,W$2,'EPA Data'!$G:$G,"&gt;="&amp;$A51,'EPA Data'!$G:$G,"&lt;"&amp;$B51)+VLOOKUP($C$1,'Multipliers and Adjustments'!$A$70:$I$86,TRUNC(COLUMN(W$2)/5)+2,FALSE)*SUMIFS('EPA Data'!$I:$I,'EPA Data'!$D:$D,'Country Selector'!$A$2,'EPA Data'!$J:$J,$C$1,'EPA Data'!$C:$C,W$2,'EPA Data'!$G:$G,"&gt;="&amp;$A51,'EPA Data'!$G:$G,"&lt;"&amp;$B51)+VLOOKUP($D$1,'Multipliers and Adjustments'!$A$70:$I$86,TRUNC(COLUMN(W$2)/5)+2,FALSE)*SUMIFS('EPA Data'!$I:$I,'EPA Data'!$D:$D,'Country Selector'!$A$2,'EPA Data'!$J:$J,$D$1,'EPA Data'!$C:$C,W$2,'EPA Data'!$G:$G,"&gt;="&amp;$A51,'EPA Data'!$G:$G,"&lt;"&amp;$B51))*unit_conv</f>
        <v>0</v>
      </c>
      <c r="X51">
        <f t="shared" si="77"/>
        <v>0</v>
      </c>
      <c r="Y51">
        <f t="shared" si="77"/>
        <v>0</v>
      </c>
      <c r="Z51">
        <f t="shared" si="77"/>
        <v>0</v>
      </c>
      <c r="AA51">
        <f t="shared" si="77"/>
        <v>0</v>
      </c>
      <c r="AB51" s="31">
        <f>(VLOOKUP($B$1,'Multipliers and Adjustments'!$A$70:$I$86,TRUNC(COLUMN(AB$2)/5)+2,FALSE)*SUMIFS('EPA Data'!$I:$I,'EPA Data'!$D:$D,'Country Selector'!$A$2,'EPA Data'!$J:$J,$B$1,'EPA Data'!$C:$C,AB$2,'EPA Data'!$G:$G,"&gt;="&amp;$A51,'EPA Data'!$G:$G,"&lt;"&amp;$B51)+VLOOKUP($C$1,'Multipliers and Adjustments'!$A$70:$I$86,TRUNC(COLUMN(AB$2)/5)+2,FALSE)*SUMIFS('EPA Data'!$I:$I,'EPA Data'!$D:$D,'Country Selector'!$A$2,'EPA Data'!$J:$J,$C$1,'EPA Data'!$C:$C,AB$2,'EPA Data'!$G:$G,"&gt;="&amp;$A51,'EPA Data'!$G:$G,"&lt;"&amp;$B51)+VLOOKUP($D$1,'Multipliers and Adjustments'!$A$70:$I$86,TRUNC(COLUMN(AB$2)/5)+2,FALSE)*SUMIFS('EPA Data'!$I:$I,'EPA Data'!$D:$D,'Country Selector'!$A$2,'EPA Data'!$J:$J,$D$1,'EPA Data'!$C:$C,AB$2,'EPA Data'!$G:$G,"&gt;="&amp;$A51,'EPA Data'!$G:$G,"&lt;"&amp;$B51))*unit_conv</f>
        <v>0</v>
      </c>
      <c r="AC51">
        <f t="shared" si="78"/>
        <v>0</v>
      </c>
      <c r="AD51">
        <f t="shared" si="78"/>
        <v>0</v>
      </c>
      <c r="AE51">
        <f t="shared" si="78"/>
        <v>0</v>
      </c>
      <c r="AF51">
        <f t="shared" si="78"/>
        <v>0</v>
      </c>
      <c r="AG51" s="31">
        <f>(VLOOKUP($B$1,'Multipliers and Adjustments'!$A$70:$I$86,TRUNC(COLUMN(AG$2)/5)+2,FALSE)*SUMIFS('EPA Data'!$I:$I,'EPA Data'!$D:$D,'Country Selector'!$A$2,'EPA Data'!$J:$J,$B$1,'EPA Data'!$C:$C,AG$2,'EPA Data'!$G:$G,"&gt;="&amp;$A51,'EPA Data'!$G:$G,"&lt;"&amp;$B51)+VLOOKUP($C$1,'Multipliers and Adjustments'!$A$70:$I$86,TRUNC(COLUMN(AG$2)/5)+2,FALSE)*SUMIFS('EPA Data'!$I:$I,'EPA Data'!$D:$D,'Country Selector'!$A$2,'EPA Data'!$J:$J,$C$1,'EPA Data'!$C:$C,AG$2,'EPA Data'!$G:$G,"&gt;="&amp;$A51,'EPA Data'!$G:$G,"&lt;"&amp;$B51)+VLOOKUP($D$1,'Multipliers and Adjustments'!$A$70:$I$86,TRUNC(COLUMN(AG$2)/5)+2,FALSE)*SUMIFS('EPA Data'!$I:$I,'EPA Data'!$D:$D,'Country Selector'!$A$2,'EPA Data'!$J:$J,$D$1,'EPA Data'!$C:$C,AG$2,'EPA Data'!$G:$G,"&gt;="&amp;$A51,'EPA Data'!$G:$G,"&lt;"&amp;$B51))*unit_conv</f>
        <v>0</v>
      </c>
      <c r="AH51">
        <f t="shared" si="79"/>
        <v>0</v>
      </c>
      <c r="AI51">
        <f t="shared" si="79"/>
        <v>0</v>
      </c>
      <c r="AJ51">
        <f t="shared" si="79"/>
        <v>0</v>
      </c>
      <c r="AK51">
        <f t="shared" si="79"/>
        <v>0</v>
      </c>
      <c r="AL51" s="31">
        <f>(VLOOKUP($B$1,'Multipliers and Adjustments'!$A$70:$I$86,TRUNC(COLUMN(AL$2)/5)+2,FALSE)*SUMIFS('EPA Data'!$I:$I,'EPA Data'!$D:$D,'Country Selector'!$A$2,'EPA Data'!$J:$J,$B$1,'EPA Data'!$C:$C,AL$2,'EPA Data'!$G:$G,"&gt;="&amp;$A51,'EPA Data'!$G:$G,"&lt;"&amp;$B51)+VLOOKUP($C$1,'Multipliers and Adjustments'!$A$70:$I$86,TRUNC(COLUMN(AL$2)/5)+2,FALSE)*SUMIFS('EPA Data'!$I:$I,'EPA Data'!$D:$D,'Country Selector'!$A$2,'EPA Data'!$J:$J,$C$1,'EPA Data'!$C:$C,AL$2,'EPA Data'!$G:$G,"&gt;="&amp;$A51,'EPA Data'!$G:$G,"&lt;"&amp;$B51)+VLOOKUP($D$1,'Multipliers and Adjustments'!$A$70:$I$86,TRUNC(COLUMN(AL$2)/5)+2,FALSE)*SUMIFS('EPA Data'!$I:$I,'EPA Data'!$D:$D,'Country Selector'!$A$2,'EPA Data'!$J:$J,$D$1,'EPA Data'!$C:$C,AL$2,'EPA Data'!$G:$G,"&gt;="&amp;$A51,'EPA Data'!$G:$G,"&lt;"&amp;$B51))*unit_conv</f>
        <v>0</v>
      </c>
    </row>
    <row r="52" spans="1:38" x14ac:dyDescent="0.45">
      <c r="A52" s="12">
        <f t="shared" si="36"/>
        <v>450</v>
      </c>
      <c r="B52" s="11">
        <f t="shared" si="28"/>
        <v>500</v>
      </c>
      <c r="C52" s="31">
        <f>(VLOOKUP($B$1,'Multipliers and Adjustments'!$A$70:$I$86,TRUNC(COLUMN(C$2)/5)+2,FALSE)*SUMIFS('EPA Data'!$I:$I,'EPA Data'!$D:$D,'Country Selector'!$A$2,'EPA Data'!$J:$J,$B$1,'EPA Data'!$C:$C,C$2,'EPA Data'!$G:$G,"&gt;="&amp;$A52,'EPA Data'!$G:$G,"&lt;"&amp;$B52)+VLOOKUP($C$1,'Multipliers and Adjustments'!$A$70:$I$86,TRUNC(COLUMN(C$2)/5)+2,FALSE)*SUMIFS('EPA Data'!$I:$I,'EPA Data'!$D:$D,'Country Selector'!$A$2,'EPA Data'!$J:$J,$C$1,'EPA Data'!$C:$C,C$2,'EPA Data'!$G:$G,"&gt;="&amp;$A52,'EPA Data'!$G:$G,"&lt;"&amp;$B52)+VLOOKUP($D$1,'Multipliers and Adjustments'!$A$70:$I$86,TRUNC(COLUMN(C$2)/5)+2,FALSE)*SUMIFS('EPA Data'!$I:$I,'EPA Data'!$D:$D,'Country Selector'!$A$2,'EPA Data'!$J:$J,$D$1,'EPA Data'!$C:$C,C$2,'EPA Data'!$G:$G,"&gt;="&amp;$A52,'EPA Data'!$G:$G,"&lt;"&amp;$B52))*unit_conv</f>
        <v>0</v>
      </c>
      <c r="D52">
        <f t="shared" si="80"/>
        <v>0</v>
      </c>
      <c r="E52">
        <f t="shared" si="80"/>
        <v>0</v>
      </c>
      <c r="F52">
        <f t="shared" si="80"/>
        <v>0</v>
      </c>
      <c r="G52">
        <f t="shared" si="80"/>
        <v>0</v>
      </c>
      <c r="H52" s="31">
        <f>(VLOOKUP($B$1,'Multipliers and Adjustments'!$A$70:$I$86,TRUNC(COLUMN(H$2)/5)+2,FALSE)*SUMIFS('EPA Data'!$I:$I,'EPA Data'!$D:$D,'Country Selector'!$A$2,'EPA Data'!$J:$J,$B$1,'EPA Data'!$C:$C,H$2,'EPA Data'!$G:$G,"&gt;="&amp;$A52,'EPA Data'!$G:$G,"&lt;"&amp;$B52)+VLOOKUP($C$1,'Multipliers and Adjustments'!$A$70:$I$86,TRUNC(COLUMN(H$2)/5)+2,FALSE)*SUMIFS('EPA Data'!$I:$I,'EPA Data'!$D:$D,'Country Selector'!$A$2,'EPA Data'!$J:$J,$C$1,'EPA Data'!$C:$C,H$2,'EPA Data'!$G:$G,"&gt;="&amp;$A52,'EPA Data'!$G:$G,"&lt;"&amp;$B52)+VLOOKUP($D$1,'Multipliers and Adjustments'!$A$70:$I$86,TRUNC(COLUMN(H$2)/5)+2,FALSE)*SUMIFS('EPA Data'!$I:$I,'EPA Data'!$D:$D,'Country Selector'!$A$2,'EPA Data'!$J:$J,$D$1,'EPA Data'!$C:$C,H$2,'EPA Data'!$G:$G,"&gt;="&amp;$A52,'EPA Data'!$G:$G,"&lt;"&amp;$B52))*unit_conv</f>
        <v>0</v>
      </c>
      <c r="I52">
        <f t="shared" ref="I52:L67" si="81">H52+($M52-$H52)/5</f>
        <v>0</v>
      </c>
      <c r="J52">
        <f t="shared" si="81"/>
        <v>0</v>
      </c>
      <c r="K52">
        <f t="shared" si="81"/>
        <v>0</v>
      </c>
      <c r="L52">
        <f t="shared" si="81"/>
        <v>0</v>
      </c>
      <c r="M52" s="31">
        <f>(VLOOKUP($B$1,'Multipliers and Adjustments'!$A$70:$I$86,TRUNC(COLUMN(M$2)/5)+2,FALSE)*SUMIFS('EPA Data'!$I:$I,'EPA Data'!$D:$D,'Country Selector'!$A$2,'EPA Data'!$J:$J,$B$1,'EPA Data'!$C:$C,M$2,'EPA Data'!$G:$G,"&gt;="&amp;$A52,'EPA Data'!$G:$G,"&lt;"&amp;$B52)+VLOOKUP($C$1,'Multipliers and Adjustments'!$A$70:$I$86,TRUNC(COLUMN(M$2)/5)+2,FALSE)*SUMIFS('EPA Data'!$I:$I,'EPA Data'!$D:$D,'Country Selector'!$A$2,'EPA Data'!$J:$J,$C$1,'EPA Data'!$C:$C,M$2,'EPA Data'!$G:$G,"&gt;="&amp;$A52,'EPA Data'!$G:$G,"&lt;"&amp;$B52)+VLOOKUP($D$1,'Multipliers and Adjustments'!$A$70:$I$86,TRUNC(COLUMN(M$2)/5)+2,FALSE)*SUMIFS('EPA Data'!$I:$I,'EPA Data'!$D:$D,'Country Selector'!$A$2,'EPA Data'!$J:$J,$D$1,'EPA Data'!$C:$C,M$2,'EPA Data'!$G:$G,"&gt;="&amp;$A52,'EPA Data'!$G:$G,"&lt;"&amp;$B52))*unit_conv</f>
        <v>0</v>
      </c>
      <c r="N52">
        <f t="shared" ref="N52:Q67" si="82">M52+($R52-$M52)/5</f>
        <v>0</v>
      </c>
      <c r="O52">
        <f t="shared" si="82"/>
        <v>0</v>
      </c>
      <c r="P52">
        <f t="shared" si="82"/>
        <v>0</v>
      </c>
      <c r="Q52">
        <f t="shared" si="82"/>
        <v>0</v>
      </c>
      <c r="R52" s="31">
        <f>(VLOOKUP($B$1,'Multipliers and Adjustments'!$A$70:$I$86,TRUNC(COLUMN(R$2)/5)+2,FALSE)*SUMIFS('EPA Data'!$I:$I,'EPA Data'!$D:$D,'Country Selector'!$A$2,'EPA Data'!$J:$J,$B$1,'EPA Data'!$C:$C,R$2,'EPA Data'!$G:$G,"&gt;="&amp;$A52,'EPA Data'!$G:$G,"&lt;"&amp;$B52)+VLOOKUP($C$1,'Multipliers and Adjustments'!$A$70:$I$86,TRUNC(COLUMN(R$2)/5)+2,FALSE)*SUMIFS('EPA Data'!$I:$I,'EPA Data'!$D:$D,'Country Selector'!$A$2,'EPA Data'!$J:$J,$C$1,'EPA Data'!$C:$C,R$2,'EPA Data'!$G:$G,"&gt;="&amp;$A52,'EPA Data'!$G:$G,"&lt;"&amp;$B52)+VLOOKUP($D$1,'Multipliers and Adjustments'!$A$70:$I$86,TRUNC(COLUMN(R$2)/5)+2,FALSE)*SUMIFS('EPA Data'!$I:$I,'EPA Data'!$D:$D,'Country Selector'!$A$2,'EPA Data'!$J:$J,$D$1,'EPA Data'!$C:$C,R$2,'EPA Data'!$G:$G,"&gt;="&amp;$A52,'EPA Data'!$G:$G,"&lt;"&amp;$B52))*unit_conv</f>
        <v>0</v>
      </c>
      <c r="S52">
        <f t="shared" ref="S52:V67" si="83">R52+($W52-$R52)/5</f>
        <v>0</v>
      </c>
      <c r="T52">
        <f t="shared" si="83"/>
        <v>0</v>
      </c>
      <c r="U52">
        <f t="shared" si="83"/>
        <v>0</v>
      </c>
      <c r="V52">
        <f t="shared" si="83"/>
        <v>0</v>
      </c>
      <c r="W52" s="31">
        <f>(VLOOKUP($B$1,'Multipliers and Adjustments'!$A$70:$I$86,TRUNC(COLUMN(W$2)/5)+2,FALSE)*SUMIFS('EPA Data'!$I:$I,'EPA Data'!$D:$D,'Country Selector'!$A$2,'EPA Data'!$J:$J,$B$1,'EPA Data'!$C:$C,W$2,'EPA Data'!$G:$G,"&gt;="&amp;$A52,'EPA Data'!$G:$G,"&lt;"&amp;$B52)+VLOOKUP($C$1,'Multipliers and Adjustments'!$A$70:$I$86,TRUNC(COLUMN(W$2)/5)+2,FALSE)*SUMIFS('EPA Data'!$I:$I,'EPA Data'!$D:$D,'Country Selector'!$A$2,'EPA Data'!$J:$J,$C$1,'EPA Data'!$C:$C,W$2,'EPA Data'!$G:$G,"&gt;="&amp;$A52,'EPA Data'!$G:$G,"&lt;"&amp;$B52)+VLOOKUP($D$1,'Multipliers and Adjustments'!$A$70:$I$86,TRUNC(COLUMN(W$2)/5)+2,FALSE)*SUMIFS('EPA Data'!$I:$I,'EPA Data'!$D:$D,'Country Selector'!$A$2,'EPA Data'!$J:$J,$D$1,'EPA Data'!$C:$C,W$2,'EPA Data'!$G:$G,"&gt;="&amp;$A52,'EPA Data'!$G:$G,"&lt;"&amp;$B52))*unit_conv</f>
        <v>0</v>
      </c>
      <c r="X52">
        <f t="shared" ref="X52:AA67" si="84">W52+($AB52-$W52)/5</f>
        <v>0</v>
      </c>
      <c r="Y52">
        <f t="shared" si="84"/>
        <v>0</v>
      </c>
      <c r="Z52">
        <f t="shared" si="84"/>
        <v>0</v>
      </c>
      <c r="AA52">
        <f t="shared" si="84"/>
        <v>0</v>
      </c>
      <c r="AB52" s="31">
        <f>(VLOOKUP($B$1,'Multipliers and Adjustments'!$A$70:$I$86,TRUNC(COLUMN(AB$2)/5)+2,FALSE)*SUMIFS('EPA Data'!$I:$I,'EPA Data'!$D:$D,'Country Selector'!$A$2,'EPA Data'!$J:$J,$B$1,'EPA Data'!$C:$C,AB$2,'EPA Data'!$G:$G,"&gt;="&amp;$A52,'EPA Data'!$G:$G,"&lt;"&amp;$B52)+VLOOKUP($C$1,'Multipliers and Adjustments'!$A$70:$I$86,TRUNC(COLUMN(AB$2)/5)+2,FALSE)*SUMIFS('EPA Data'!$I:$I,'EPA Data'!$D:$D,'Country Selector'!$A$2,'EPA Data'!$J:$J,$C$1,'EPA Data'!$C:$C,AB$2,'EPA Data'!$G:$G,"&gt;="&amp;$A52,'EPA Data'!$G:$G,"&lt;"&amp;$B52)+VLOOKUP($D$1,'Multipliers and Adjustments'!$A$70:$I$86,TRUNC(COLUMN(AB$2)/5)+2,FALSE)*SUMIFS('EPA Data'!$I:$I,'EPA Data'!$D:$D,'Country Selector'!$A$2,'EPA Data'!$J:$J,$D$1,'EPA Data'!$C:$C,AB$2,'EPA Data'!$G:$G,"&gt;="&amp;$A52,'EPA Data'!$G:$G,"&lt;"&amp;$B52))*unit_conv</f>
        <v>0</v>
      </c>
      <c r="AC52">
        <f t="shared" ref="AC52:AF67" si="85">AB52+($AG52-$AB52)/5</f>
        <v>0</v>
      </c>
      <c r="AD52">
        <f t="shared" si="85"/>
        <v>0</v>
      </c>
      <c r="AE52">
        <f t="shared" si="85"/>
        <v>0</v>
      </c>
      <c r="AF52">
        <f t="shared" si="85"/>
        <v>0</v>
      </c>
      <c r="AG52" s="31">
        <f>(VLOOKUP($B$1,'Multipliers and Adjustments'!$A$70:$I$86,TRUNC(COLUMN(AG$2)/5)+2,FALSE)*SUMIFS('EPA Data'!$I:$I,'EPA Data'!$D:$D,'Country Selector'!$A$2,'EPA Data'!$J:$J,$B$1,'EPA Data'!$C:$C,AG$2,'EPA Data'!$G:$G,"&gt;="&amp;$A52,'EPA Data'!$G:$G,"&lt;"&amp;$B52)+VLOOKUP($C$1,'Multipliers and Adjustments'!$A$70:$I$86,TRUNC(COLUMN(AG$2)/5)+2,FALSE)*SUMIFS('EPA Data'!$I:$I,'EPA Data'!$D:$D,'Country Selector'!$A$2,'EPA Data'!$J:$J,$C$1,'EPA Data'!$C:$C,AG$2,'EPA Data'!$G:$G,"&gt;="&amp;$A52,'EPA Data'!$G:$G,"&lt;"&amp;$B52)+VLOOKUP($D$1,'Multipliers and Adjustments'!$A$70:$I$86,TRUNC(COLUMN(AG$2)/5)+2,FALSE)*SUMIFS('EPA Data'!$I:$I,'EPA Data'!$D:$D,'Country Selector'!$A$2,'EPA Data'!$J:$J,$D$1,'EPA Data'!$C:$C,AG$2,'EPA Data'!$G:$G,"&gt;="&amp;$A52,'EPA Data'!$G:$G,"&lt;"&amp;$B52))*unit_conv</f>
        <v>0</v>
      </c>
      <c r="AH52">
        <f t="shared" ref="AH52:AK67" si="86">AG52+($AL52-$AG52)/5</f>
        <v>0</v>
      </c>
      <c r="AI52">
        <f t="shared" si="86"/>
        <v>0</v>
      </c>
      <c r="AJ52">
        <f t="shared" si="86"/>
        <v>0</v>
      </c>
      <c r="AK52">
        <f t="shared" si="86"/>
        <v>0</v>
      </c>
      <c r="AL52" s="31">
        <f>(VLOOKUP($B$1,'Multipliers and Adjustments'!$A$70:$I$86,TRUNC(COLUMN(AL$2)/5)+2,FALSE)*SUMIFS('EPA Data'!$I:$I,'EPA Data'!$D:$D,'Country Selector'!$A$2,'EPA Data'!$J:$J,$B$1,'EPA Data'!$C:$C,AL$2,'EPA Data'!$G:$G,"&gt;="&amp;$A52,'EPA Data'!$G:$G,"&lt;"&amp;$B52)+VLOOKUP($C$1,'Multipliers and Adjustments'!$A$70:$I$86,TRUNC(COLUMN(AL$2)/5)+2,FALSE)*SUMIFS('EPA Data'!$I:$I,'EPA Data'!$D:$D,'Country Selector'!$A$2,'EPA Data'!$J:$J,$C$1,'EPA Data'!$C:$C,AL$2,'EPA Data'!$G:$G,"&gt;="&amp;$A52,'EPA Data'!$G:$G,"&lt;"&amp;$B52)+VLOOKUP($D$1,'Multipliers and Adjustments'!$A$70:$I$86,TRUNC(COLUMN(AL$2)/5)+2,FALSE)*SUMIFS('EPA Data'!$I:$I,'EPA Data'!$D:$D,'Country Selector'!$A$2,'EPA Data'!$J:$J,$D$1,'EPA Data'!$C:$C,AL$2,'EPA Data'!$G:$G,"&gt;="&amp;$A52,'EPA Data'!$G:$G,"&lt;"&amp;$B52))*unit_conv</f>
        <v>0</v>
      </c>
    </row>
    <row r="53" spans="1:38" x14ac:dyDescent="0.45">
      <c r="A53" s="12">
        <f t="shared" si="36"/>
        <v>500</v>
      </c>
      <c r="B53" s="11">
        <f t="shared" si="28"/>
        <v>550</v>
      </c>
      <c r="C53" s="31">
        <f>(VLOOKUP($B$1,'Multipliers and Adjustments'!$A$70:$I$86,TRUNC(COLUMN(C$2)/5)+2,FALSE)*SUMIFS('EPA Data'!$I:$I,'EPA Data'!$D:$D,'Country Selector'!$A$2,'EPA Data'!$J:$J,$B$1,'EPA Data'!$C:$C,C$2,'EPA Data'!$G:$G,"&gt;="&amp;$A53,'EPA Data'!$G:$G,"&lt;"&amp;$B53)+VLOOKUP($C$1,'Multipliers and Adjustments'!$A$70:$I$86,TRUNC(COLUMN(C$2)/5)+2,FALSE)*SUMIFS('EPA Data'!$I:$I,'EPA Data'!$D:$D,'Country Selector'!$A$2,'EPA Data'!$J:$J,$C$1,'EPA Data'!$C:$C,C$2,'EPA Data'!$G:$G,"&gt;="&amp;$A53,'EPA Data'!$G:$G,"&lt;"&amp;$B53)+VLOOKUP($D$1,'Multipliers and Adjustments'!$A$70:$I$86,TRUNC(COLUMN(C$2)/5)+2,FALSE)*SUMIFS('EPA Data'!$I:$I,'EPA Data'!$D:$D,'Country Selector'!$A$2,'EPA Data'!$J:$J,$D$1,'EPA Data'!$C:$C,C$2,'EPA Data'!$G:$G,"&gt;="&amp;$A53,'EPA Data'!$G:$G,"&lt;"&amp;$B53))*unit_conv</f>
        <v>0</v>
      </c>
      <c r="D53">
        <f t="shared" si="80"/>
        <v>0</v>
      </c>
      <c r="E53">
        <f t="shared" si="80"/>
        <v>0</v>
      </c>
      <c r="F53">
        <f t="shared" si="80"/>
        <v>0</v>
      </c>
      <c r="G53">
        <f t="shared" si="80"/>
        <v>0</v>
      </c>
      <c r="H53" s="31">
        <f>(VLOOKUP($B$1,'Multipliers and Adjustments'!$A$70:$I$86,TRUNC(COLUMN(H$2)/5)+2,FALSE)*SUMIFS('EPA Data'!$I:$I,'EPA Data'!$D:$D,'Country Selector'!$A$2,'EPA Data'!$J:$J,$B$1,'EPA Data'!$C:$C,H$2,'EPA Data'!$G:$G,"&gt;="&amp;$A53,'EPA Data'!$G:$G,"&lt;"&amp;$B53)+VLOOKUP($C$1,'Multipliers and Adjustments'!$A$70:$I$86,TRUNC(COLUMN(H$2)/5)+2,FALSE)*SUMIFS('EPA Data'!$I:$I,'EPA Data'!$D:$D,'Country Selector'!$A$2,'EPA Data'!$J:$J,$C$1,'EPA Data'!$C:$C,H$2,'EPA Data'!$G:$G,"&gt;="&amp;$A53,'EPA Data'!$G:$G,"&lt;"&amp;$B53)+VLOOKUP($D$1,'Multipliers and Adjustments'!$A$70:$I$86,TRUNC(COLUMN(H$2)/5)+2,FALSE)*SUMIFS('EPA Data'!$I:$I,'EPA Data'!$D:$D,'Country Selector'!$A$2,'EPA Data'!$J:$J,$D$1,'EPA Data'!$C:$C,H$2,'EPA Data'!$G:$G,"&gt;="&amp;$A53,'EPA Data'!$G:$G,"&lt;"&amp;$B53))*unit_conv</f>
        <v>0</v>
      </c>
      <c r="I53">
        <f t="shared" si="81"/>
        <v>0</v>
      </c>
      <c r="J53">
        <f t="shared" si="81"/>
        <v>0</v>
      </c>
      <c r="K53">
        <f t="shared" si="81"/>
        <v>0</v>
      </c>
      <c r="L53">
        <f t="shared" si="81"/>
        <v>0</v>
      </c>
      <c r="M53" s="31">
        <f>(VLOOKUP($B$1,'Multipliers and Adjustments'!$A$70:$I$86,TRUNC(COLUMN(M$2)/5)+2,FALSE)*SUMIFS('EPA Data'!$I:$I,'EPA Data'!$D:$D,'Country Selector'!$A$2,'EPA Data'!$J:$J,$B$1,'EPA Data'!$C:$C,M$2,'EPA Data'!$G:$G,"&gt;="&amp;$A53,'EPA Data'!$G:$G,"&lt;"&amp;$B53)+VLOOKUP($C$1,'Multipliers and Adjustments'!$A$70:$I$86,TRUNC(COLUMN(M$2)/5)+2,FALSE)*SUMIFS('EPA Data'!$I:$I,'EPA Data'!$D:$D,'Country Selector'!$A$2,'EPA Data'!$J:$J,$C$1,'EPA Data'!$C:$C,M$2,'EPA Data'!$G:$G,"&gt;="&amp;$A53,'EPA Data'!$G:$G,"&lt;"&amp;$B53)+VLOOKUP($D$1,'Multipliers and Adjustments'!$A$70:$I$86,TRUNC(COLUMN(M$2)/5)+2,FALSE)*SUMIFS('EPA Data'!$I:$I,'EPA Data'!$D:$D,'Country Selector'!$A$2,'EPA Data'!$J:$J,$D$1,'EPA Data'!$C:$C,M$2,'EPA Data'!$G:$G,"&gt;="&amp;$A53,'EPA Data'!$G:$G,"&lt;"&amp;$B53))*unit_conv</f>
        <v>0</v>
      </c>
      <c r="N53">
        <f t="shared" si="82"/>
        <v>0</v>
      </c>
      <c r="O53">
        <f t="shared" si="82"/>
        <v>0</v>
      </c>
      <c r="P53">
        <f t="shared" si="82"/>
        <v>0</v>
      </c>
      <c r="Q53">
        <f t="shared" si="82"/>
        <v>0</v>
      </c>
      <c r="R53" s="31">
        <f>(VLOOKUP($B$1,'Multipliers and Adjustments'!$A$70:$I$86,TRUNC(COLUMN(R$2)/5)+2,FALSE)*SUMIFS('EPA Data'!$I:$I,'EPA Data'!$D:$D,'Country Selector'!$A$2,'EPA Data'!$J:$J,$B$1,'EPA Data'!$C:$C,R$2,'EPA Data'!$G:$G,"&gt;="&amp;$A53,'EPA Data'!$G:$G,"&lt;"&amp;$B53)+VLOOKUP($C$1,'Multipliers and Adjustments'!$A$70:$I$86,TRUNC(COLUMN(R$2)/5)+2,FALSE)*SUMIFS('EPA Data'!$I:$I,'EPA Data'!$D:$D,'Country Selector'!$A$2,'EPA Data'!$J:$J,$C$1,'EPA Data'!$C:$C,R$2,'EPA Data'!$G:$G,"&gt;="&amp;$A53,'EPA Data'!$G:$G,"&lt;"&amp;$B53)+VLOOKUP($D$1,'Multipliers and Adjustments'!$A$70:$I$86,TRUNC(COLUMN(R$2)/5)+2,FALSE)*SUMIFS('EPA Data'!$I:$I,'EPA Data'!$D:$D,'Country Selector'!$A$2,'EPA Data'!$J:$J,$D$1,'EPA Data'!$C:$C,R$2,'EPA Data'!$G:$G,"&gt;="&amp;$A53,'EPA Data'!$G:$G,"&lt;"&amp;$B53))*unit_conv</f>
        <v>0</v>
      </c>
      <c r="S53">
        <f t="shared" si="83"/>
        <v>0</v>
      </c>
      <c r="T53">
        <f t="shared" si="83"/>
        <v>0</v>
      </c>
      <c r="U53">
        <f t="shared" si="83"/>
        <v>0</v>
      </c>
      <c r="V53">
        <f t="shared" si="83"/>
        <v>0</v>
      </c>
      <c r="W53" s="31">
        <f>(VLOOKUP($B$1,'Multipliers and Adjustments'!$A$70:$I$86,TRUNC(COLUMN(W$2)/5)+2,FALSE)*SUMIFS('EPA Data'!$I:$I,'EPA Data'!$D:$D,'Country Selector'!$A$2,'EPA Data'!$J:$J,$B$1,'EPA Data'!$C:$C,W$2,'EPA Data'!$G:$G,"&gt;="&amp;$A53,'EPA Data'!$G:$G,"&lt;"&amp;$B53)+VLOOKUP($C$1,'Multipliers and Adjustments'!$A$70:$I$86,TRUNC(COLUMN(W$2)/5)+2,FALSE)*SUMIFS('EPA Data'!$I:$I,'EPA Data'!$D:$D,'Country Selector'!$A$2,'EPA Data'!$J:$J,$C$1,'EPA Data'!$C:$C,W$2,'EPA Data'!$G:$G,"&gt;="&amp;$A53,'EPA Data'!$G:$G,"&lt;"&amp;$B53)+VLOOKUP($D$1,'Multipliers and Adjustments'!$A$70:$I$86,TRUNC(COLUMN(W$2)/5)+2,FALSE)*SUMIFS('EPA Data'!$I:$I,'EPA Data'!$D:$D,'Country Selector'!$A$2,'EPA Data'!$J:$J,$D$1,'EPA Data'!$C:$C,W$2,'EPA Data'!$G:$G,"&gt;="&amp;$A53,'EPA Data'!$G:$G,"&lt;"&amp;$B53))*unit_conv</f>
        <v>0</v>
      </c>
      <c r="X53">
        <f t="shared" si="84"/>
        <v>0</v>
      </c>
      <c r="Y53">
        <f t="shared" si="84"/>
        <v>0</v>
      </c>
      <c r="Z53">
        <f t="shared" si="84"/>
        <v>0</v>
      </c>
      <c r="AA53">
        <f t="shared" si="84"/>
        <v>0</v>
      </c>
      <c r="AB53" s="31">
        <f>(VLOOKUP($B$1,'Multipliers and Adjustments'!$A$70:$I$86,TRUNC(COLUMN(AB$2)/5)+2,FALSE)*SUMIFS('EPA Data'!$I:$I,'EPA Data'!$D:$D,'Country Selector'!$A$2,'EPA Data'!$J:$J,$B$1,'EPA Data'!$C:$C,AB$2,'EPA Data'!$G:$G,"&gt;="&amp;$A53,'EPA Data'!$G:$G,"&lt;"&amp;$B53)+VLOOKUP($C$1,'Multipliers and Adjustments'!$A$70:$I$86,TRUNC(COLUMN(AB$2)/5)+2,FALSE)*SUMIFS('EPA Data'!$I:$I,'EPA Data'!$D:$D,'Country Selector'!$A$2,'EPA Data'!$J:$J,$C$1,'EPA Data'!$C:$C,AB$2,'EPA Data'!$G:$G,"&gt;="&amp;$A53,'EPA Data'!$G:$G,"&lt;"&amp;$B53)+VLOOKUP($D$1,'Multipliers and Adjustments'!$A$70:$I$86,TRUNC(COLUMN(AB$2)/5)+2,FALSE)*SUMIFS('EPA Data'!$I:$I,'EPA Data'!$D:$D,'Country Selector'!$A$2,'EPA Data'!$J:$J,$D$1,'EPA Data'!$C:$C,AB$2,'EPA Data'!$G:$G,"&gt;="&amp;$A53,'EPA Data'!$G:$G,"&lt;"&amp;$B53))*unit_conv</f>
        <v>0</v>
      </c>
      <c r="AC53">
        <f t="shared" si="85"/>
        <v>0</v>
      </c>
      <c r="AD53">
        <f t="shared" si="85"/>
        <v>0</v>
      </c>
      <c r="AE53">
        <f t="shared" si="85"/>
        <v>0</v>
      </c>
      <c r="AF53">
        <f t="shared" si="85"/>
        <v>0</v>
      </c>
      <c r="AG53" s="31">
        <f>(VLOOKUP($B$1,'Multipliers and Adjustments'!$A$70:$I$86,TRUNC(COLUMN(AG$2)/5)+2,FALSE)*SUMIFS('EPA Data'!$I:$I,'EPA Data'!$D:$D,'Country Selector'!$A$2,'EPA Data'!$J:$J,$B$1,'EPA Data'!$C:$C,AG$2,'EPA Data'!$G:$G,"&gt;="&amp;$A53,'EPA Data'!$G:$G,"&lt;"&amp;$B53)+VLOOKUP($C$1,'Multipliers and Adjustments'!$A$70:$I$86,TRUNC(COLUMN(AG$2)/5)+2,FALSE)*SUMIFS('EPA Data'!$I:$I,'EPA Data'!$D:$D,'Country Selector'!$A$2,'EPA Data'!$J:$J,$C$1,'EPA Data'!$C:$C,AG$2,'EPA Data'!$G:$G,"&gt;="&amp;$A53,'EPA Data'!$G:$G,"&lt;"&amp;$B53)+VLOOKUP($D$1,'Multipliers and Adjustments'!$A$70:$I$86,TRUNC(COLUMN(AG$2)/5)+2,FALSE)*SUMIFS('EPA Data'!$I:$I,'EPA Data'!$D:$D,'Country Selector'!$A$2,'EPA Data'!$J:$J,$D$1,'EPA Data'!$C:$C,AG$2,'EPA Data'!$G:$G,"&gt;="&amp;$A53,'EPA Data'!$G:$G,"&lt;"&amp;$B53))*unit_conv</f>
        <v>0</v>
      </c>
      <c r="AH53">
        <f t="shared" si="86"/>
        <v>0</v>
      </c>
      <c r="AI53">
        <f t="shared" si="86"/>
        <v>0</v>
      </c>
      <c r="AJ53">
        <f t="shared" si="86"/>
        <v>0</v>
      </c>
      <c r="AK53">
        <f t="shared" si="86"/>
        <v>0</v>
      </c>
      <c r="AL53" s="31">
        <f>(VLOOKUP($B$1,'Multipliers and Adjustments'!$A$70:$I$86,TRUNC(COLUMN(AL$2)/5)+2,FALSE)*SUMIFS('EPA Data'!$I:$I,'EPA Data'!$D:$D,'Country Selector'!$A$2,'EPA Data'!$J:$J,$B$1,'EPA Data'!$C:$C,AL$2,'EPA Data'!$G:$G,"&gt;="&amp;$A53,'EPA Data'!$G:$G,"&lt;"&amp;$B53)+VLOOKUP($C$1,'Multipliers and Adjustments'!$A$70:$I$86,TRUNC(COLUMN(AL$2)/5)+2,FALSE)*SUMIFS('EPA Data'!$I:$I,'EPA Data'!$D:$D,'Country Selector'!$A$2,'EPA Data'!$J:$J,$C$1,'EPA Data'!$C:$C,AL$2,'EPA Data'!$G:$G,"&gt;="&amp;$A53,'EPA Data'!$G:$G,"&lt;"&amp;$B53)+VLOOKUP($D$1,'Multipliers and Adjustments'!$A$70:$I$86,TRUNC(COLUMN(AL$2)/5)+2,FALSE)*SUMIFS('EPA Data'!$I:$I,'EPA Data'!$D:$D,'Country Selector'!$A$2,'EPA Data'!$J:$J,$D$1,'EPA Data'!$C:$C,AL$2,'EPA Data'!$G:$G,"&gt;="&amp;$A53,'EPA Data'!$G:$G,"&lt;"&amp;$B53))*unit_conv</f>
        <v>0</v>
      </c>
    </row>
    <row r="54" spans="1:38" x14ac:dyDescent="0.45">
      <c r="A54" s="12">
        <f t="shared" si="36"/>
        <v>550</v>
      </c>
      <c r="B54" s="11">
        <f t="shared" si="28"/>
        <v>600</v>
      </c>
      <c r="C54" s="31">
        <f>(VLOOKUP($B$1,'Multipliers and Adjustments'!$A$70:$I$86,TRUNC(COLUMN(C$2)/5)+2,FALSE)*SUMIFS('EPA Data'!$I:$I,'EPA Data'!$D:$D,'Country Selector'!$A$2,'EPA Data'!$J:$J,$B$1,'EPA Data'!$C:$C,C$2,'EPA Data'!$G:$G,"&gt;="&amp;$A54,'EPA Data'!$G:$G,"&lt;"&amp;$B54)+VLOOKUP($C$1,'Multipliers and Adjustments'!$A$70:$I$86,TRUNC(COLUMN(C$2)/5)+2,FALSE)*SUMIFS('EPA Data'!$I:$I,'EPA Data'!$D:$D,'Country Selector'!$A$2,'EPA Data'!$J:$J,$C$1,'EPA Data'!$C:$C,C$2,'EPA Data'!$G:$G,"&gt;="&amp;$A54,'EPA Data'!$G:$G,"&lt;"&amp;$B54)+VLOOKUP($D$1,'Multipliers and Adjustments'!$A$70:$I$86,TRUNC(COLUMN(C$2)/5)+2,FALSE)*SUMIFS('EPA Data'!$I:$I,'EPA Data'!$D:$D,'Country Selector'!$A$2,'EPA Data'!$J:$J,$D$1,'EPA Data'!$C:$C,C$2,'EPA Data'!$G:$G,"&gt;="&amp;$A54,'EPA Data'!$G:$G,"&lt;"&amp;$B54))*unit_conv</f>
        <v>0</v>
      </c>
      <c r="D54">
        <f t="shared" si="80"/>
        <v>0</v>
      </c>
      <c r="E54">
        <f t="shared" si="80"/>
        <v>0</v>
      </c>
      <c r="F54">
        <f t="shared" si="80"/>
        <v>0</v>
      </c>
      <c r="G54">
        <f t="shared" si="80"/>
        <v>0</v>
      </c>
      <c r="H54" s="31">
        <f>(VLOOKUP($B$1,'Multipliers and Adjustments'!$A$70:$I$86,TRUNC(COLUMN(H$2)/5)+2,FALSE)*SUMIFS('EPA Data'!$I:$I,'EPA Data'!$D:$D,'Country Selector'!$A$2,'EPA Data'!$J:$J,$B$1,'EPA Data'!$C:$C,H$2,'EPA Data'!$G:$G,"&gt;="&amp;$A54,'EPA Data'!$G:$G,"&lt;"&amp;$B54)+VLOOKUP($C$1,'Multipliers and Adjustments'!$A$70:$I$86,TRUNC(COLUMN(H$2)/5)+2,FALSE)*SUMIFS('EPA Data'!$I:$I,'EPA Data'!$D:$D,'Country Selector'!$A$2,'EPA Data'!$J:$J,$C$1,'EPA Data'!$C:$C,H$2,'EPA Data'!$G:$G,"&gt;="&amp;$A54,'EPA Data'!$G:$G,"&lt;"&amp;$B54)+VLOOKUP($D$1,'Multipliers and Adjustments'!$A$70:$I$86,TRUNC(COLUMN(H$2)/5)+2,FALSE)*SUMIFS('EPA Data'!$I:$I,'EPA Data'!$D:$D,'Country Selector'!$A$2,'EPA Data'!$J:$J,$D$1,'EPA Data'!$C:$C,H$2,'EPA Data'!$G:$G,"&gt;="&amp;$A54,'EPA Data'!$G:$G,"&lt;"&amp;$B54))*unit_conv</f>
        <v>0</v>
      </c>
      <c r="I54">
        <f t="shared" si="81"/>
        <v>0</v>
      </c>
      <c r="J54">
        <f t="shared" si="81"/>
        <v>0</v>
      </c>
      <c r="K54">
        <f t="shared" si="81"/>
        <v>0</v>
      </c>
      <c r="L54">
        <f t="shared" si="81"/>
        <v>0</v>
      </c>
      <c r="M54" s="31">
        <f>(VLOOKUP($B$1,'Multipliers and Adjustments'!$A$70:$I$86,TRUNC(COLUMN(M$2)/5)+2,FALSE)*SUMIFS('EPA Data'!$I:$I,'EPA Data'!$D:$D,'Country Selector'!$A$2,'EPA Data'!$J:$J,$B$1,'EPA Data'!$C:$C,M$2,'EPA Data'!$G:$G,"&gt;="&amp;$A54,'EPA Data'!$G:$G,"&lt;"&amp;$B54)+VLOOKUP($C$1,'Multipliers and Adjustments'!$A$70:$I$86,TRUNC(COLUMN(M$2)/5)+2,FALSE)*SUMIFS('EPA Data'!$I:$I,'EPA Data'!$D:$D,'Country Selector'!$A$2,'EPA Data'!$J:$J,$C$1,'EPA Data'!$C:$C,M$2,'EPA Data'!$G:$G,"&gt;="&amp;$A54,'EPA Data'!$G:$G,"&lt;"&amp;$B54)+VLOOKUP($D$1,'Multipliers and Adjustments'!$A$70:$I$86,TRUNC(COLUMN(M$2)/5)+2,FALSE)*SUMIFS('EPA Data'!$I:$I,'EPA Data'!$D:$D,'Country Selector'!$A$2,'EPA Data'!$J:$J,$D$1,'EPA Data'!$C:$C,M$2,'EPA Data'!$G:$G,"&gt;="&amp;$A54,'EPA Data'!$G:$G,"&lt;"&amp;$B54))*unit_conv</f>
        <v>0</v>
      </c>
      <c r="N54">
        <f t="shared" si="82"/>
        <v>0</v>
      </c>
      <c r="O54">
        <f t="shared" si="82"/>
        <v>0</v>
      </c>
      <c r="P54">
        <f t="shared" si="82"/>
        <v>0</v>
      </c>
      <c r="Q54">
        <f t="shared" si="82"/>
        <v>0</v>
      </c>
      <c r="R54" s="31">
        <f>(VLOOKUP($B$1,'Multipliers and Adjustments'!$A$70:$I$86,TRUNC(COLUMN(R$2)/5)+2,FALSE)*SUMIFS('EPA Data'!$I:$I,'EPA Data'!$D:$D,'Country Selector'!$A$2,'EPA Data'!$J:$J,$B$1,'EPA Data'!$C:$C,R$2,'EPA Data'!$G:$G,"&gt;="&amp;$A54,'EPA Data'!$G:$G,"&lt;"&amp;$B54)+VLOOKUP($C$1,'Multipliers and Adjustments'!$A$70:$I$86,TRUNC(COLUMN(R$2)/5)+2,FALSE)*SUMIFS('EPA Data'!$I:$I,'EPA Data'!$D:$D,'Country Selector'!$A$2,'EPA Data'!$J:$J,$C$1,'EPA Data'!$C:$C,R$2,'EPA Data'!$G:$G,"&gt;="&amp;$A54,'EPA Data'!$G:$G,"&lt;"&amp;$B54)+VLOOKUP($D$1,'Multipliers and Adjustments'!$A$70:$I$86,TRUNC(COLUMN(R$2)/5)+2,FALSE)*SUMIFS('EPA Data'!$I:$I,'EPA Data'!$D:$D,'Country Selector'!$A$2,'EPA Data'!$J:$J,$D$1,'EPA Data'!$C:$C,R$2,'EPA Data'!$G:$G,"&gt;="&amp;$A54,'EPA Data'!$G:$G,"&lt;"&amp;$B54))*unit_conv</f>
        <v>0</v>
      </c>
      <c r="S54">
        <f t="shared" si="83"/>
        <v>0</v>
      </c>
      <c r="T54">
        <f t="shared" si="83"/>
        <v>0</v>
      </c>
      <c r="U54">
        <f t="shared" si="83"/>
        <v>0</v>
      </c>
      <c r="V54">
        <f t="shared" si="83"/>
        <v>0</v>
      </c>
      <c r="W54" s="31">
        <f>(VLOOKUP($B$1,'Multipliers and Adjustments'!$A$70:$I$86,TRUNC(COLUMN(W$2)/5)+2,FALSE)*SUMIFS('EPA Data'!$I:$I,'EPA Data'!$D:$D,'Country Selector'!$A$2,'EPA Data'!$J:$J,$B$1,'EPA Data'!$C:$C,W$2,'EPA Data'!$G:$G,"&gt;="&amp;$A54,'EPA Data'!$G:$G,"&lt;"&amp;$B54)+VLOOKUP($C$1,'Multipliers and Adjustments'!$A$70:$I$86,TRUNC(COLUMN(W$2)/5)+2,FALSE)*SUMIFS('EPA Data'!$I:$I,'EPA Data'!$D:$D,'Country Selector'!$A$2,'EPA Data'!$J:$J,$C$1,'EPA Data'!$C:$C,W$2,'EPA Data'!$G:$G,"&gt;="&amp;$A54,'EPA Data'!$G:$G,"&lt;"&amp;$B54)+VLOOKUP($D$1,'Multipliers and Adjustments'!$A$70:$I$86,TRUNC(COLUMN(W$2)/5)+2,FALSE)*SUMIFS('EPA Data'!$I:$I,'EPA Data'!$D:$D,'Country Selector'!$A$2,'EPA Data'!$J:$J,$D$1,'EPA Data'!$C:$C,W$2,'EPA Data'!$G:$G,"&gt;="&amp;$A54,'EPA Data'!$G:$G,"&lt;"&amp;$B54))*unit_conv</f>
        <v>0</v>
      </c>
      <c r="X54">
        <f t="shared" si="84"/>
        <v>0</v>
      </c>
      <c r="Y54">
        <f t="shared" si="84"/>
        <v>0</v>
      </c>
      <c r="Z54">
        <f t="shared" si="84"/>
        <v>0</v>
      </c>
      <c r="AA54">
        <f t="shared" si="84"/>
        <v>0</v>
      </c>
      <c r="AB54" s="31">
        <f>(VLOOKUP($B$1,'Multipliers and Adjustments'!$A$70:$I$86,TRUNC(COLUMN(AB$2)/5)+2,FALSE)*SUMIFS('EPA Data'!$I:$I,'EPA Data'!$D:$D,'Country Selector'!$A$2,'EPA Data'!$J:$J,$B$1,'EPA Data'!$C:$C,AB$2,'EPA Data'!$G:$G,"&gt;="&amp;$A54,'EPA Data'!$G:$G,"&lt;"&amp;$B54)+VLOOKUP($C$1,'Multipliers and Adjustments'!$A$70:$I$86,TRUNC(COLUMN(AB$2)/5)+2,FALSE)*SUMIFS('EPA Data'!$I:$I,'EPA Data'!$D:$D,'Country Selector'!$A$2,'EPA Data'!$J:$J,$C$1,'EPA Data'!$C:$C,AB$2,'EPA Data'!$G:$G,"&gt;="&amp;$A54,'EPA Data'!$G:$G,"&lt;"&amp;$B54)+VLOOKUP($D$1,'Multipliers and Adjustments'!$A$70:$I$86,TRUNC(COLUMN(AB$2)/5)+2,FALSE)*SUMIFS('EPA Data'!$I:$I,'EPA Data'!$D:$D,'Country Selector'!$A$2,'EPA Data'!$J:$J,$D$1,'EPA Data'!$C:$C,AB$2,'EPA Data'!$G:$G,"&gt;="&amp;$A54,'EPA Data'!$G:$G,"&lt;"&amp;$B54))*unit_conv</f>
        <v>0</v>
      </c>
      <c r="AC54">
        <f t="shared" si="85"/>
        <v>0</v>
      </c>
      <c r="AD54">
        <f t="shared" si="85"/>
        <v>0</v>
      </c>
      <c r="AE54">
        <f t="shared" si="85"/>
        <v>0</v>
      </c>
      <c r="AF54">
        <f t="shared" si="85"/>
        <v>0</v>
      </c>
      <c r="AG54" s="31">
        <f>(VLOOKUP($B$1,'Multipliers and Adjustments'!$A$70:$I$86,TRUNC(COLUMN(AG$2)/5)+2,FALSE)*SUMIFS('EPA Data'!$I:$I,'EPA Data'!$D:$D,'Country Selector'!$A$2,'EPA Data'!$J:$J,$B$1,'EPA Data'!$C:$C,AG$2,'EPA Data'!$G:$G,"&gt;="&amp;$A54,'EPA Data'!$G:$G,"&lt;"&amp;$B54)+VLOOKUP($C$1,'Multipliers and Adjustments'!$A$70:$I$86,TRUNC(COLUMN(AG$2)/5)+2,FALSE)*SUMIFS('EPA Data'!$I:$I,'EPA Data'!$D:$D,'Country Selector'!$A$2,'EPA Data'!$J:$J,$C$1,'EPA Data'!$C:$C,AG$2,'EPA Data'!$G:$G,"&gt;="&amp;$A54,'EPA Data'!$G:$G,"&lt;"&amp;$B54)+VLOOKUP($D$1,'Multipliers and Adjustments'!$A$70:$I$86,TRUNC(COLUMN(AG$2)/5)+2,FALSE)*SUMIFS('EPA Data'!$I:$I,'EPA Data'!$D:$D,'Country Selector'!$A$2,'EPA Data'!$J:$J,$D$1,'EPA Data'!$C:$C,AG$2,'EPA Data'!$G:$G,"&gt;="&amp;$A54,'EPA Data'!$G:$G,"&lt;"&amp;$B54))*unit_conv</f>
        <v>0</v>
      </c>
      <c r="AH54">
        <f t="shared" si="86"/>
        <v>0</v>
      </c>
      <c r="AI54">
        <f t="shared" si="86"/>
        <v>0</v>
      </c>
      <c r="AJ54">
        <f t="shared" si="86"/>
        <v>0</v>
      </c>
      <c r="AK54">
        <f t="shared" si="86"/>
        <v>0</v>
      </c>
      <c r="AL54" s="31">
        <f>(VLOOKUP($B$1,'Multipliers and Adjustments'!$A$70:$I$86,TRUNC(COLUMN(AL$2)/5)+2,FALSE)*SUMIFS('EPA Data'!$I:$I,'EPA Data'!$D:$D,'Country Selector'!$A$2,'EPA Data'!$J:$J,$B$1,'EPA Data'!$C:$C,AL$2,'EPA Data'!$G:$G,"&gt;="&amp;$A54,'EPA Data'!$G:$G,"&lt;"&amp;$B54)+VLOOKUP($C$1,'Multipliers and Adjustments'!$A$70:$I$86,TRUNC(COLUMN(AL$2)/5)+2,FALSE)*SUMIFS('EPA Data'!$I:$I,'EPA Data'!$D:$D,'Country Selector'!$A$2,'EPA Data'!$J:$J,$C$1,'EPA Data'!$C:$C,AL$2,'EPA Data'!$G:$G,"&gt;="&amp;$A54,'EPA Data'!$G:$G,"&lt;"&amp;$B54)+VLOOKUP($D$1,'Multipliers and Adjustments'!$A$70:$I$86,TRUNC(COLUMN(AL$2)/5)+2,FALSE)*SUMIFS('EPA Data'!$I:$I,'EPA Data'!$D:$D,'Country Selector'!$A$2,'EPA Data'!$J:$J,$D$1,'EPA Data'!$C:$C,AL$2,'EPA Data'!$G:$G,"&gt;="&amp;$A54,'EPA Data'!$G:$G,"&lt;"&amp;$B54))*unit_conv</f>
        <v>0</v>
      </c>
    </row>
    <row r="55" spans="1:38" x14ac:dyDescent="0.45">
      <c r="A55" s="12">
        <f t="shared" si="36"/>
        <v>600</v>
      </c>
      <c r="B55" s="11">
        <f t="shared" si="28"/>
        <v>650</v>
      </c>
      <c r="C55" s="31">
        <f>(VLOOKUP($B$1,'Multipliers and Adjustments'!$A$70:$I$86,TRUNC(COLUMN(C$2)/5)+2,FALSE)*SUMIFS('EPA Data'!$I:$I,'EPA Data'!$D:$D,'Country Selector'!$A$2,'EPA Data'!$J:$J,$B$1,'EPA Data'!$C:$C,C$2,'EPA Data'!$G:$G,"&gt;="&amp;$A55,'EPA Data'!$G:$G,"&lt;"&amp;$B55)+VLOOKUP($C$1,'Multipliers and Adjustments'!$A$70:$I$86,TRUNC(COLUMN(C$2)/5)+2,FALSE)*SUMIFS('EPA Data'!$I:$I,'EPA Data'!$D:$D,'Country Selector'!$A$2,'EPA Data'!$J:$J,$C$1,'EPA Data'!$C:$C,C$2,'EPA Data'!$G:$G,"&gt;="&amp;$A55,'EPA Data'!$G:$G,"&lt;"&amp;$B55)+VLOOKUP($D$1,'Multipliers and Adjustments'!$A$70:$I$86,TRUNC(COLUMN(C$2)/5)+2,FALSE)*SUMIFS('EPA Data'!$I:$I,'EPA Data'!$D:$D,'Country Selector'!$A$2,'EPA Data'!$J:$J,$D$1,'EPA Data'!$C:$C,C$2,'EPA Data'!$G:$G,"&gt;="&amp;$A55,'EPA Data'!$G:$G,"&lt;"&amp;$B55))*unit_conv</f>
        <v>0</v>
      </c>
      <c r="D55">
        <f t="shared" si="80"/>
        <v>0</v>
      </c>
      <c r="E55">
        <f t="shared" si="80"/>
        <v>0</v>
      </c>
      <c r="F55">
        <f t="shared" si="80"/>
        <v>0</v>
      </c>
      <c r="G55">
        <f t="shared" si="80"/>
        <v>0</v>
      </c>
      <c r="H55" s="31">
        <f>(VLOOKUP($B$1,'Multipliers and Adjustments'!$A$70:$I$86,TRUNC(COLUMN(H$2)/5)+2,FALSE)*SUMIFS('EPA Data'!$I:$I,'EPA Data'!$D:$D,'Country Selector'!$A$2,'EPA Data'!$J:$J,$B$1,'EPA Data'!$C:$C,H$2,'EPA Data'!$G:$G,"&gt;="&amp;$A55,'EPA Data'!$G:$G,"&lt;"&amp;$B55)+VLOOKUP($C$1,'Multipliers and Adjustments'!$A$70:$I$86,TRUNC(COLUMN(H$2)/5)+2,FALSE)*SUMIFS('EPA Data'!$I:$I,'EPA Data'!$D:$D,'Country Selector'!$A$2,'EPA Data'!$J:$J,$C$1,'EPA Data'!$C:$C,H$2,'EPA Data'!$G:$G,"&gt;="&amp;$A55,'EPA Data'!$G:$G,"&lt;"&amp;$B55)+VLOOKUP($D$1,'Multipliers and Adjustments'!$A$70:$I$86,TRUNC(COLUMN(H$2)/5)+2,FALSE)*SUMIFS('EPA Data'!$I:$I,'EPA Data'!$D:$D,'Country Selector'!$A$2,'EPA Data'!$J:$J,$D$1,'EPA Data'!$C:$C,H$2,'EPA Data'!$G:$G,"&gt;="&amp;$A55,'EPA Data'!$G:$G,"&lt;"&amp;$B55))*unit_conv</f>
        <v>0</v>
      </c>
      <c r="I55">
        <f t="shared" si="81"/>
        <v>0</v>
      </c>
      <c r="J55">
        <f t="shared" si="81"/>
        <v>0</v>
      </c>
      <c r="K55">
        <f t="shared" si="81"/>
        <v>0</v>
      </c>
      <c r="L55">
        <f t="shared" si="81"/>
        <v>0</v>
      </c>
      <c r="M55" s="31">
        <f>(VLOOKUP($B$1,'Multipliers and Adjustments'!$A$70:$I$86,TRUNC(COLUMN(M$2)/5)+2,FALSE)*SUMIFS('EPA Data'!$I:$I,'EPA Data'!$D:$D,'Country Selector'!$A$2,'EPA Data'!$J:$J,$B$1,'EPA Data'!$C:$C,M$2,'EPA Data'!$G:$G,"&gt;="&amp;$A55,'EPA Data'!$G:$G,"&lt;"&amp;$B55)+VLOOKUP($C$1,'Multipliers and Adjustments'!$A$70:$I$86,TRUNC(COLUMN(M$2)/5)+2,FALSE)*SUMIFS('EPA Data'!$I:$I,'EPA Data'!$D:$D,'Country Selector'!$A$2,'EPA Data'!$J:$J,$C$1,'EPA Data'!$C:$C,M$2,'EPA Data'!$G:$G,"&gt;="&amp;$A55,'EPA Data'!$G:$G,"&lt;"&amp;$B55)+VLOOKUP($D$1,'Multipliers and Adjustments'!$A$70:$I$86,TRUNC(COLUMN(M$2)/5)+2,FALSE)*SUMIFS('EPA Data'!$I:$I,'EPA Data'!$D:$D,'Country Selector'!$A$2,'EPA Data'!$J:$J,$D$1,'EPA Data'!$C:$C,M$2,'EPA Data'!$G:$G,"&gt;="&amp;$A55,'EPA Data'!$G:$G,"&lt;"&amp;$B55))*unit_conv</f>
        <v>0</v>
      </c>
      <c r="N55">
        <f t="shared" si="82"/>
        <v>0</v>
      </c>
      <c r="O55">
        <f t="shared" si="82"/>
        <v>0</v>
      </c>
      <c r="P55">
        <f t="shared" si="82"/>
        <v>0</v>
      </c>
      <c r="Q55">
        <f t="shared" si="82"/>
        <v>0</v>
      </c>
      <c r="R55" s="31">
        <f>(VLOOKUP($B$1,'Multipliers and Adjustments'!$A$70:$I$86,TRUNC(COLUMN(R$2)/5)+2,FALSE)*SUMIFS('EPA Data'!$I:$I,'EPA Data'!$D:$D,'Country Selector'!$A$2,'EPA Data'!$J:$J,$B$1,'EPA Data'!$C:$C,R$2,'EPA Data'!$G:$G,"&gt;="&amp;$A55,'EPA Data'!$G:$G,"&lt;"&amp;$B55)+VLOOKUP($C$1,'Multipliers and Adjustments'!$A$70:$I$86,TRUNC(COLUMN(R$2)/5)+2,FALSE)*SUMIFS('EPA Data'!$I:$I,'EPA Data'!$D:$D,'Country Selector'!$A$2,'EPA Data'!$J:$J,$C$1,'EPA Data'!$C:$C,R$2,'EPA Data'!$G:$G,"&gt;="&amp;$A55,'EPA Data'!$G:$G,"&lt;"&amp;$B55)+VLOOKUP($D$1,'Multipliers and Adjustments'!$A$70:$I$86,TRUNC(COLUMN(R$2)/5)+2,FALSE)*SUMIFS('EPA Data'!$I:$I,'EPA Data'!$D:$D,'Country Selector'!$A$2,'EPA Data'!$J:$J,$D$1,'EPA Data'!$C:$C,R$2,'EPA Data'!$G:$G,"&gt;="&amp;$A55,'EPA Data'!$G:$G,"&lt;"&amp;$B55))*unit_conv</f>
        <v>0</v>
      </c>
      <c r="S55">
        <f t="shared" si="83"/>
        <v>0</v>
      </c>
      <c r="T55">
        <f t="shared" si="83"/>
        <v>0</v>
      </c>
      <c r="U55">
        <f t="shared" si="83"/>
        <v>0</v>
      </c>
      <c r="V55">
        <f t="shared" si="83"/>
        <v>0</v>
      </c>
      <c r="W55" s="31">
        <f>(VLOOKUP($B$1,'Multipliers and Adjustments'!$A$70:$I$86,TRUNC(COLUMN(W$2)/5)+2,FALSE)*SUMIFS('EPA Data'!$I:$I,'EPA Data'!$D:$D,'Country Selector'!$A$2,'EPA Data'!$J:$J,$B$1,'EPA Data'!$C:$C,W$2,'EPA Data'!$G:$G,"&gt;="&amp;$A55,'EPA Data'!$G:$G,"&lt;"&amp;$B55)+VLOOKUP($C$1,'Multipliers and Adjustments'!$A$70:$I$86,TRUNC(COLUMN(W$2)/5)+2,FALSE)*SUMIFS('EPA Data'!$I:$I,'EPA Data'!$D:$D,'Country Selector'!$A$2,'EPA Data'!$J:$J,$C$1,'EPA Data'!$C:$C,W$2,'EPA Data'!$G:$G,"&gt;="&amp;$A55,'EPA Data'!$G:$G,"&lt;"&amp;$B55)+VLOOKUP($D$1,'Multipliers and Adjustments'!$A$70:$I$86,TRUNC(COLUMN(W$2)/5)+2,FALSE)*SUMIFS('EPA Data'!$I:$I,'EPA Data'!$D:$D,'Country Selector'!$A$2,'EPA Data'!$J:$J,$D$1,'EPA Data'!$C:$C,W$2,'EPA Data'!$G:$G,"&gt;="&amp;$A55,'EPA Data'!$G:$G,"&lt;"&amp;$B55))*unit_conv</f>
        <v>0</v>
      </c>
      <c r="X55">
        <f t="shared" si="84"/>
        <v>0</v>
      </c>
      <c r="Y55">
        <f t="shared" si="84"/>
        <v>0</v>
      </c>
      <c r="Z55">
        <f t="shared" si="84"/>
        <v>0</v>
      </c>
      <c r="AA55">
        <f t="shared" si="84"/>
        <v>0</v>
      </c>
      <c r="AB55" s="31">
        <f>(VLOOKUP($B$1,'Multipliers and Adjustments'!$A$70:$I$86,TRUNC(COLUMN(AB$2)/5)+2,FALSE)*SUMIFS('EPA Data'!$I:$I,'EPA Data'!$D:$D,'Country Selector'!$A$2,'EPA Data'!$J:$J,$B$1,'EPA Data'!$C:$C,AB$2,'EPA Data'!$G:$G,"&gt;="&amp;$A55,'EPA Data'!$G:$G,"&lt;"&amp;$B55)+VLOOKUP($C$1,'Multipliers and Adjustments'!$A$70:$I$86,TRUNC(COLUMN(AB$2)/5)+2,FALSE)*SUMIFS('EPA Data'!$I:$I,'EPA Data'!$D:$D,'Country Selector'!$A$2,'EPA Data'!$J:$J,$C$1,'EPA Data'!$C:$C,AB$2,'EPA Data'!$G:$G,"&gt;="&amp;$A55,'EPA Data'!$G:$G,"&lt;"&amp;$B55)+VLOOKUP($D$1,'Multipliers and Adjustments'!$A$70:$I$86,TRUNC(COLUMN(AB$2)/5)+2,FALSE)*SUMIFS('EPA Data'!$I:$I,'EPA Data'!$D:$D,'Country Selector'!$A$2,'EPA Data'!$J:$J,$D$1,'EPA Data'!$C:$C,AB$2,'EPA Data'!$G:$G,"&gt;="&amp;$A55,'EPA Data'!$G:$G,"&lt;"&amp;$B55))*unit_conv</f>
        <v>0</v>
      </c>
      <c r="AC55">
        <f t="shared" si="85"/>
        <v>0</v>
      </c>
      <c r="AD55">
        <f t="shared" si="85"/>
        <v>0</v>
      </c>
      <c r="AE55">
        <f t="shared" si="85"/>
        <v>0</v>
      </c>
      <c r="AF55">
        <f t="shared" si="85"/>
        <v>0</v>
      </c>
      <c r="AG55" s="31">
        <f>(VLOOKUP($B$1,'Multipliers and Adjustments'!$A$70:$I$86,TRUNC(COLUMN(AG$2)/5)+2,FALSE)*SUMIFS('EPA Data'!$I:$I,'EPA Data'!$D:$D,'Country Selector'!$A$2,'EPA Data'!$J:$J,$B$1,'EPA Data'!$C:$C,AG$2,'EPA Data'!$G:$G,"&gt;="&amp;$A55,'EPA Data'!$G:$G,"&lt;"&amp;$B55)+VLOOKUP($C$1,'Multipliers and Adjustments'!$A$70:$I$86,TRUNC(COLUMN(AG$2)/5)+2,FALSE)*SUMIFS('EPA Data'!$I:$I,'EPA Data'!$D:$D,'Country Selector'!$A$2,'EPA Data'!$J:$J,$C$1,'EPA Data'!$C:$C,AG$2,'EPA Data'!$G:$G,"&gt;="&amp;$A55,'EPA Data'!$G:$G,"&lt;"&amp;$B55)+VLOOKUP($D$1,'Multipliers and Adjustments'!$A$70:$I$86,TRUNC(COLUMN(AG$2)/5)+2,FALSE)*SUMIFS('EPA Data'!$I:$I,'EPA Data'!$D:$D,'Country Selector'!$A$2,'EPA Data'!$J:$J,$D$1,'EPA Data'!$C:$C,AG$2,'EPA Data'!$G:$G,"&gt;="&amp;$A55,'EPA Data'!$G:$G,"&lt;"&amp;$B55))*unit_conv</f>
        <v>0</v>
      </c>
      <c r="AH55">
        <f t="shared" si="86"/>
        <v>0</v>
      </c>
      <c r="AI55">
        <f t="shared" si="86"/>
        <v>0</v>
      </c>
      <c r="AJ55">
        <f t="shared" si="86"/>
        <v>0</v>
      </c>
      <c r="AK55">
        <f t="shared" si="86"/>
        <v>0</v>
      </c>
      <c r="AL55" s="31">
        <f>(VLOOKUP($B$1,'Multipliers and Adjustments'!$A$70:$I$86,TRUNC(COLUMN(AL$2)/5)+2,FALSE)*SUMIFS('EPA Data'!$I:$I,'EPA Data'!$D:$D,'Country Selector'!$A$2,'EPA Data'!$J:$J,$B$1,'EPA Data'!$C:$C,AL$2,'EPA Data'!$G:$G,"&gt;="&amp;$A55,'EPA Data'!$G:$G,"&lt;"&amp;$B55)+VLOOKUP($C$1,'Multipliers and Adjustments'!$A$70:$I$86,TRUNC(COLUMN(AL$2)/5)+2,FALSE)*SUMIFS('EPA Data'!$I:$I,'EPA Data'!$D:$D,'Country Selector'!$A$2,'EPA Data'!$J:$J,$C$1,'EPA Data'!$C:$C,AL$2,'EPA Data'!$G:$G,"&gt;="&amp;$A55,'EPA Data'!$G:$G,"&lt;"&amp;$B55)+VLOOKUP($D$1,'Multipliers and Adjustments'!$A$70:$I$86,TRUNC(COLUMN(AL$2)/5)+2,FALSE)*SUMIFS('EPA Data'!$I:$I,'EPA Data'!$D:$D,'Country Selector'!$A$2,'EPA Data'!$J:$J,$D$1,'EPA Data'!$C:$C,AL$2,'EPA Data'!$G:$G,"&gt;="&amp;$A55,'EPA Data'!$G:$G,"&lt;"&amp;$B55))*unit_conv</f>
        <v>0</v>
      </c>
    </row>
    <row r="56" spans="1:38" x14ac:dyDescent="0.45">
      <c r="A56" s="12">
        <f t="shared" si="36"/>
        <v>650</v>
      </c>
      <c r="B56" s="11">
        <f t="shared" si="28"/>
        <v>700</v>
      </c>
      <c r="C56" s="31">
        <f>(VLOOKUP($B$1,'Multipliers and Adjustments'!$A$70:$I$86,TRUNC(COLUMN(C$2)/5)+2,FALSE)*SUMIFS('EPA Data'!$I:$I,'EPA Data'!$D:$D,'Country Selector'!$A$2,'EPA Data'!$J:$J,$B$1,'EPA Data'!$C:$C,C$2,'EPA Data'!$G:$G,"&gt;="&amp;$A56,'EPA Data'!$G:$G,"&lt;"&amp;$B56)+VLOOKUP($C$1,'Multipliers and Adjustments'!$A$70:$I$86,TRUNC(COLUMN(C$2)/5)+2,FALSE)*SUMIFS('EPA Data'!$I:$I,'EPA Data'!$D:$D,'Country Selector'!$A$2,'EPA Data'!$J:$J,$C$1,'EPA Data'!$C:$C,C$2,'EPA Data'!$G:$G,"&gt;="&amp;$A56,'EPA Data'!$G:$G,"&lt;"&amp;$B56)+VLOOKUP($D$1,'Multipliers and Adjustments'!$A$70:$I$86,TRUNC(COLUMN(C$2)/5)+2,FALSE)*SUMIFS('EPA Data'!$I:$I,'EPA Data'!$D:$D,'Country Selector'!$A$2,'EPA Data'!$J:$J,$D$1,'EPA Data'!$C:$C,C$2,'EPA Data'!$G:$G,"&gt;="&amp;$A56,'EPA Data'!$G:$G,"&lt;"&amp;$B56))*unit_conv</f>
        <v>0</v>
      </c>
      <c r="D56">
        <f t="shared" si="80"/>
        <v>0</v>
      </c>
      <c r="E56">
        <f t="shared" si="80"/>
        <v>0</v>
      </c>
      <c r="F56">
        <f t="shared" si="80"/>
        <v>0</v>
      </c>
      <c r="G56">
        <f t="shared" si="80"/>
        <v>0</v>
      </c>
      <c r="H56" s="31">
        <f>(VLOOKUP($B$1,'Multipliers and Adjustments'!$A$70:$I$86,TRUNC(COLUMN(H$2)/5)+2,FALSE)*SUMIFS('EPA Data'!$I:$I,'EPA Data'!$D:$D,'Country Selector'!$A$2,'EPA Data'!$J:$J,$B$1,'EPA Data'!$C:$C,H$2,'EPA Data'!$G:$G,"&gt;="&amp;$A56,'EPA Data'!$G:$G,"&lt;"&amp;$B56)+VLOOKUP($C$1,'Multipliers and Adjustments'!$A$70:$I$86,TRUNC(COLUMN(H$2)/5)+2,FALSE)*SUMIFS('EPA Data'!$I:$I,'EPA Data'!$D:$D,'Country Selector'!$A$2,'EPA Data'!$J:$J,$C$1,'EPA Data'!$C:$C,H$2,'EPA Data'!$G:$G,"&gt;="&amp;$A56,'EPA Data'!$G:$G,"&lt;"&amp;$B56)+VLOOKUP($D$1,'Multipliers and Adjustments'!$A$70:$I$86,TRUNC(COLUMN(H$2)/5)+2,FALSE)*SUMIFS('EPA Data'!$I:$I,'EPA Data'!$D:$D,'Country Selector'!$A$2,'EPA Data'!$J:$J,$D$1,'EPA Data'!$C:$C,H$2,'EPA Data'!$G:$G,"&gt;="&amp;$A56,'EPA Data'!$G:$G,"&lt;"&amp;$B56))*unit_conv</f>
        <v>0</v>
      </c>
      <c r="I56">
        <f t="shared" si="81"/>
        <v>0</v>
      </c>
      <c r="J56">
        <f t="shared" si="81"/>
        <v>0</v>
      </c>
      <c r="K56">
        <f t="shared" si="81"/>
        <v>0</v>
      </c>
      <c r="L56">
        <f t="shared" si="81"/>
        <v>0</v>
      </c>
      <c r="M56" s="31">
        <f>(VLOOKUP($B$1,'Multipliers and Adjustments'!$A$70:$I$86,TRUNC(COLUMN(M$2)/5)+2,FALSE)*SUMIFS('EPA Data'!$I:$I,'EPA Data'!$D:$D,'Country Selector'!$A$2,'EPA Data'!$J:$J,$B$1,'EPA Data'!$C:$C,M$2,'EPA Data'!$G:$G,"&gt;="&amp;$A56,'EPA Data'!$G:$G,"&lt;"&amp;$B56)+VLOOKUP($C$1,'Multipliers and Adjustments'!$A$70:$I$86,TRUNC(COLUMN(M$2)/5)+2,FALSE)*SUMIFS('EPA Data'!$I:$I,'EPA Data'!$D:$D,'Country Selector'!$A$2,'EPA Data'!$J:$J,$C$1,'EPA Data'!$C:$C,M$2,'EPA Data'!$G:$G,"&gt;="&amp;$A56,'EPA Data'!$G:$G,"&lt;"&amp;$B56)+VLOOKUP($D$1,'Multipliers and Adjustments'!$A$70:$I$86,TRUNC(COLUMN(M$2)/5)+2,FALSE)*SUMIFS('EPA Data'!$I:$I,'EPA Data'!$D:$D,'Country Selector'!$A$2,'EPA Data'!$J:$J,$D$1,'EPA Data'!$C:$C,M$2,'EPA Data'!$G:$G,"&gt;="&amp;$A56,'EPA Data'!$G:$G,"&lt;"&amp;$B56))*unit_conv</f>
        <v>0</v>
      </c>
      <c r="N56">
        <f t="shared" si="82"/>
        <v>0</v>
      </c>
      <c r="O56">
        <f t="shared" si="82"/>
        <v>0</v>
      </c>
      <c r="P56">
        <f t="shared" si="82"/>
        <v>0</v>
      </c>
      <c r="Q56">
        <f t="shared" si="82"/>
        <v>0</v>
      </c>
      <c r="R56" s="31">
        <f>(VLOOKUP($B$1,'Multipliers and Adjustments'!$A$70:$I$86,TRUNC(COLUMN(R$2)/5)+2,FALSE)*SUMIFS('EPA Data'!$I:$I,'EPA Data'!$D:$D,'Country Selector'!$A$2,'EPA Data'!$J:$J,$B$1,'EPA Data'!$C:$C,R$2,'EPA Data'!$G:$G,"&gt;="&amp;$A56,'EPA Data'!$G:$G,"&lt;"&amp;$B56)+VLOOKUP($C$1,'Multipliers and Adjustments'!$A$70:$I$86,TRUNC(COLUMN(R$2)/5)+2,FALSE)*SUMIFS('EPA Data'!$I:$I,'EPA Data'!$D:$D,'Country Selector'!$A$2,'EPA Data'!$J:$J,$C$1,'EPA Data'!$C:$C,R$2,'EPA Data'!$G:$G,"&gt;="&amp;$A56,'EPA Data'!$G:$G,"&lt;"&amp;$B56)+VLOOKUP($D$1,'Multipliers and Adjustments'!$A$70:$I$86,TRUNC(COLUMN(R$2)/5)+2,FALSE)*SUMIFS('EPA Data'!$I:$I,'EPA Data'!$D:$D,'Country Selector'!$A$2,'EPA Data'!$J:$J,$D$1,'EPA Data'!$C:$C,R$2,'EPA Data'!$G:$G,"&gt;="&amp;$A56,'EPA Data'!$G:$G,"&lt;"&amp;$B56))*unit_conv</f>
        <v>0</v>
      </c>
      <c r="S56">
        <f t="shared" si="83"/>
        <v>0</v>
      </c>
      <c r="T56">
        <f t="shared" si="83"/>
        <v>0</v>
      </c>
      <c r="U56">
        <f t="shared" si="83"/>
        <v>0</v>
      </c>
      <c r="V56">
        <f t="shared" si="83"/>
        <v>0</v>
      </c>
      <c r="W56" s="31">
        <f>(VLOOKUP($B$1,'Multipliers and Adjustments'!$A$70:$I$86,TRUNC(COLUMN(W$2)/5)+2,FALSE)*SUMIFS('EPA Data'!$I:$I,'EPA Data'!$D:$D,'Country Selector'!$A$2,'EPA Data'!$J:$J,$B$1,'EPA Data'!$C:$C,W$2,'EPA Data'!$G:$G,"&gt;="&amp;$A56,'EPA Data'!$G:$G,"&lt;"&amp;$B56)+VLOOKUP($C$1,'Multipliers and Adjustments'!$A$70:$I$86,TRUNC(COLUMN(W$2)/5)+2,FALSE)*SUMIFS('EPA Data'!$I:$I,'EPA Data'!$D:$D,'Country Selector'!$A$2,'EPA Data'!$J:$J,$C$1,'EPA Data'!$C:$C,W$2,'EPA Data'!$G:$G,"&gt;="&amp;$A56,'EPA Data'!$G:$G,"&lt;"&amp;$B56)+VLOOKUP($D$1,'Multipliers and Adjustments'!$A$70:$I$86,TRUNC(COLUMN(W$2)/5)+2,FALSE)*SUMIFS('EPA Data'!$I:$I,'EPA Data'!$D:$D,'Country Selector'!$A$2,'EPA Data'!$J:$J,$D$1,'EPA Data'!$C:$C,W$2,'EPA Data'!$G:$G,"&gt;="&amp;$A56,'EPA Data'!$G:$G,"&lt;"&amp;$B56))*unit_conv</f>
        <v>0</v>
      </c>
      <c r="X56">
        <f t="shared" si="84"/>
        <v>0</v>
      </c>
      <c r="Y56">
        <f t="shared" si="84"/>
        <v>0</v>
      </c>
      <c r="Z56">
        <f t="shared" si="84"/>
        <v>0</v>
      </c>
      <c r="AA56">
        <f t="shared" si="84"/>
        <v>0</v>
      </c>
      <c r="AB56" s="31">
        <f>(VLOOKUP($B$1,'Multipliers and Adjustments'!$A$70:$I$86,TRUNC(COLUMN(AB$2)/5)+2,FALSE)*SUMIFS('EPA Data'!$I:$I,'EPA Data'!$D:$D,'Country Selector'!$A$2,'EPA Data'!$J:$J,$B$1,'EPA Data'!$C:$C,AB$2,'EPA Data'!$G:$G,"&gt;="&amp;$A56,'EPA Data'!$G:$G,"&lt;"&amp;$B56)+VLOOKUP($C$1,'Multipliers and Adjustments'!$A$70:$I$86,TRUNC(COLUMN(AB$2)/5)+2,FALSE)*SUMIFS('EPA Data'!$I:$I,'EPA Data'!$D:$D,'Country Selector'!$A$2,'EPA Data'!$J:$J,$C$1,'EPA Data'!$C:$C,AB$2,'EPA Data'!$G:$G,"&gt;="&amp;$A56,'EPA Data'!$G:$G,"&lt;"&amp;$B56)+VLOOKUP($D$1,'Multipliers and Adjustments'!$A$70:$I$86,TRUNC(COLUMN(AB$2)/5)+2,FALSE)*SUMIFS('EPA Data'!$I:$I,'EPA Data'!$D:$D,'Country Selector'!$A$2,'EPA Data'!$J:$J,$D$1,'EPA Data'!$C:$C,AB$2,'EPA Data'!$G:$G,"&gt;="&amp;$A56,'EPA Data'!$G:$G,"&lt;"&amp;$B56))*unit_conv</f>
        <v>0</v>
      </c>
      <c r="AC56">
        <f t="shared" si="85"/>
        <v>0</v>
      </c>
      <c r="AD56">
        <f t="shared" si="85"/>
        <v>0</v>
      </c>
      <c r="AE56">
        <f t="shared" si="85"/>
        <v>0</v>
      </c>
      <c r="AF56">
        <f t="shared" si="85"/>
        <v>0</v>
      </c>
      <c r="AG56" s="31">
        <f>(VLOOKUP($B$1,'Multipliers and Adjustments'!$A$70:$I$86,TRUNC(COLUMN(AG$2)/5)+2,FALSE)*SUMIFS('EPA Data'!$I:$I,'EPA Data'!$D:$D,'Country Selector'!$A$2,'EPA Data'!$J:$J,$B$1,'EPA Data'!$C:$C,AG$2,'EPA Data'!$G:$G,"&gt;="&amp;$A56,'EPA Data'!$G:$G,"&lt;"&amp;$B56)+VLOOKUP($C$1,'Multipliers and Adjustments'!$A$70:$I$86,TRUNC(COLUMN(AG$2)/5)+2,FALSE)*SUMIFS('EPA Data'!$I:$I,'EPA Data'!$D:$D,'Country Selector'!$A$2,'EPA Data'!$J:$J,$C$1,'EPA Data'!$C:$C,AG$2,'EPA Data'!$G:$G,"&gt;="&amp;$A56,'EPA Data'!$G:$G,"&lt;"&amp;$B56)+VLOOKUP($D$1,'Multipliers and Adjustments'!$A$70:$I$86,TRUNC(COLUMN(AG$2)/5)+2,FALSE)*SUMIFS('EPA Data'!$I:$I,'EPA Data'!$D:$D,'Country Selector'!$A$2,'EPA Data'!$J:$J,$D$1,'EPA Data'!$C:$C,AG$2,'EPA Data'!$G:$G,"&gt;="&amp;$A56,'EPA Data'!$G:$G,"&lt;"&amp;$B56))*unit_conv</f>
        <v>0</v>
      </c>
      <c r="AH56">
        <f t="shared" si="86"/>
        <v>0</v>
      </c>
      <c r="AI56">
        <f t="shared" si="86"/>
        <v>0</v>
      </c>
      <c r="AJ56">
        <f t="shared" si="86"/>
        <v>0</v>
      </c>
      <c r="AK56">
        <f t="shared" si="86"/>
        <v>0</v>
      </c>
      <c r="AL56" s="31">
        <f>(VLOOKUP($B$1,'Multipliers and Adjustments'!$A$70:$I$86,TRUNC(COLUMN(AL$2)/5)+2,FALSE)*SUMIFS('EPA Data'!$I:$I,'EPA Data'!$D:$D,'Country Selector'!$A$2,'EPA Data'!$J:$J,$B$1,'EPA Data'!$C:$C,AL$2,'EPA Data'!$G:$G,"&gt;="&amp;$A56,'EPA Data'!$G:$G,"&lt;"&amp;$B56)+VLOOKUP($C$1,'Multipliers and Adjustments'!$A$70:$I$86,TRUNC(COLUMN(AL$2)/5)+2,FALSE)*SUMIFS('EPA Data'!$I:$I,'EPA Data'!$D:$D,'Country Selector'!$A$2,'EPA Data'!$J:$J,$C$1,'EPA Data'!$C:$C,AL$2,'EPA Data'!$G:$G,"&gt;="&amp;$A56,'EPA Data'!$G:$G,"&lt;"&amp;$B56)+VLOOKUP($D$1,'Multipliers and Adjustments'!$A$70:$I$86,TRUNC(COLUMN(AL$2)/5)+2,FALSE)*SUMIFS('EPA Data'!$I:$I,'EPA Data'!$D:$D,'Country Selector'!$A$2,'EPA Data'!$J:$J,$D$1,'EPA Data'!$C:$C,AL$2,'EPA Data'!$G:$G,"&gt;="&amp;$A56,'EPA Data'!$G:$G,"&lt;"&amp;$B56))*unit_conv</f>
        <v>0</v>
      </c>
    </row>
    <row r="57" spans="1:38" x14ac:dyDescent="0.45">
      <c r="A57" s="12">
        <f t="shared" si="36"/>
        <v>700</v>
      </c>
      <c r="B57" s="11">
        <f t="shared" si="28"/>
        <v>750</v>
      </c>
      <c r="C57" s="31">
        <f>(VLOOKUP($B$1,'Multipliers and Adjustments'!$A$70:$I$86,TRUNC(COLUMN(C$2)/5)+2,FALSE)*SUMIFS('EPA Data'!$I:$I,'EPA Data'!$D:$D,'Country Selector'!$A$2,'EPA Data'!$J:$J,$B$1,'EPA Data'!$C:$C,C$2,'EPA Data'!$G:$G,"&gt;="&amp;$A57,'EPA Data'!$G:$G,"&lt;"&amp;$B57)+VLOOKUP($C$1,'Multipliers and Adjustments'!$A$70:$I$86,TRUNC(COLUMN(C$2)/5)+2,FALSE)*SUMIFS('EPA Data'!$I:$I,'EPA Data'!$D:$D,'Country Selector'!$A$2,'EPA Data'!$J:$J,$C$1,'EPA Data'!$C:$C,C$2,'EPA Data'!$G:$G,"&gt;="&amp;$A57,'EPA Data'!$G:$G,"&lt;"&amp;$B57)+VLOOKUP($D$1,'Multipliers and Adjustments'!$A$70:$I$86,TRUNC(COLUMN(C$2)/5)+2,FALSE)*SUMIFS('EPA Data'!$I:$I,'EPA Data'!$D:$D,'Country Selector'!$A$2,'EPA Data'!$J:$J,$D$1,'EPA Data'!$C:$C,C$2,'EPA Data'!$G:$G,"&gt;="&amp;$A57,'EPA Data'!$G:$G,"&lt;"&amp;$B57))*unit_conv</f>
        <v>0</v>
      </c>
      <c r="D57">
        <f t="shared" si="80"/>
        <v>0</v>
      </c>
      <c r="E57">
        <f t="shared" si="80"/>
        <v>0</v>
      </c>
      <c r="F57">
        <f t="shared" si="80"/>
        <v>0</v>
      </c>
      <c r="G57">
        <f t="shared" si="80"/>
        <v>0</v>
      </c>
      <c r="H57" s="31">
        <f>(VLOOKUP($B$1,'Multipliers and Adjustments'!$A$70:$I$86,TRUNC(COLUMN(H$2)/5)+2,FALSE)*SUMIFS('EPA Data'!$I:$I,'EPA Data'!$D:$D,'Country Selector'!$A$2,'EPA Data'!$J:$J,$B$1,'EPA Data'!$C:$C,H$2,'EPA Data'!$G:$G,"&gt;="&amp;$A57,'EPA Data'!$G:$G,"&lt;"&amp;$B57)+VLOOKUP($C$1,'Multipliers and Adjustments'!$A$70:$I$86,TRUNC(COLUMN(H$2)/5)+2,FALSE)*SUMIFS('EPA Data'!$I:$I,'EPA Data'!$D:$D,'Country Selector'!$A$2,'EPA Data'!$J:$J,$C$1,'EPA Data'!$C:$C,H$2,'EPA Data'!$G:$G,"&gt;="&amp;$A57,'EPA Data'!$G:$G,"&lt;"&amp;$B57)+VLOOKUP($D$1,'Multipliers and Adjustments'!$A$70:$I$86,TRUNC(COLUMN(H$2)/5)+2,FALSE)*SUMIFS('EPA Data'!$I:$I,'EPA Data'!$D:$D,'Country Selector'!$A$2,'EPA Data'!$J:$J,$D$1,'EPA Data'!$C:$C,H$2,'EPA Data'!$G:$G,"&gt;="&amp;$A57,'EPA Data'!$G:$G,"&lt;"&amp;$B57))*unit_conv</f>
        <v>0</v>
      </c>
      <c r="I57">
        <f t="shared" si="81"/>
        <v>0</v>
      </c>
      <c r="J57">
        <f t="shared" si="81"/>
        <v>0</v>
      </c>
      <c r="K57">
        <f t="shared" si="81"/>
        <v>0</v>
      </c>
      <c r="L57">
        <f t="shared" si="81"/>
        <v>0</v>
      </c>
      <c r="M57" s="31">
        <f>(VLOOKUP($B$1,'Multipliers and Adjustments'!$A$70:$I$86,TRUNC(COLUMN(M$2)/5)+2,FALSE)*SUMIFS('EPA Data'!$I:$I,'EPA Data'!$D:$D,'Country Selector'!$A$2,'EPA Data'!$J:$J,$B$1,'EPA Data'!$C:$C,M$2,'EPA Data'!$G:$G,"&gt;="&amp;$A57,'EPA Data'!$G:$G,"&lt;"&amp;$B57)+VLOOKUP($C$1,'Multipliers and Adjustments'!$A$70:$I$86,TRUNC(COLUMN(M$2)/5)+2,FALSE)*SUMIFS('EPA Data'!$I:$I,'EPA Data'!$D:$D,'Country Selector'!$A$2,'EPA Data'!$J:$J,$C$1,'EPA Data'!$C:$C,M$2,'EPA Data'!$G:$G,"&gt;="&amp;$A57,'EPA Data'!$G:$G,"&lt;"&amp;$B57)+VLOOKUP($D$1,'Multipliers and Adjustments'!$A$70:$I$86,TRUNC(COLUMN(M$2)/5)+2,FALSE)*SUMIFS('EPA Data'!$I:$I,'EPA Data'!$D:$D,'Country Selector'!$A$2,'EPA Data'!$J:$J,$D$1,'EPA Data'!$C:$C,M$2,'EPA Data'!$G:$G,"&gt;="&amp;$A57,'EPA Data'!$G:$G,"&lt;"&amp;$B57))*unit_conv</f>
        <v>0</v>
      </c>
      <c r="N57">
        <f t="shared" si="82"/>
        <v>0</v>
      </c>
      <c r="O57">
        <f t="shared" si="82"/>
        <v>0</v>
      </c>
      <c r="P57">
        <f t="shared" si="82"/>
        <v>0</v>
      </c>
      <c r="Q57">
        <f t="shared" si="82"/>
        <v>0</v>
      </c>
      <c r="R57" s="31">
        <f>(VLOOKUP($B$1,'Multipliers and Adjustments'!$A$70:$I$86,TRUNC(COLUMN(R$2)/5)+2,FALSE)*SUMIFS('EPA Data'!$I:$I,'EPA Data'!$D:$D,'Country Selector'!$A$2,'EPA Data'!$J:$J,$B$1,'EPA Data'!$C:$C,R$2,'EPA Data'!$G:$G,"&gt;="&amp;$A57,'EPA Data'!$G:$G,"&lt;"&amp;$B57)+VLOOKUP($C$1,'Multipliers and Adjustments'!$A$70:$I$86,TRUNC(COLUMN(R$2)/5)+2,FALSE)*SUMIFS('EPA Data'!$I:$I,'EPA Data'!$D:$D,'Country Selector'!$A$2,'EPA Data'!$J:$J,$C$1,'EPA Data'!$C:$C,R$2,'EPA Data'!$G:$G,"&gt;="&amp;$A57,'EPA Data'!$G:$G,"&lt;"&amp;$B57)+VLOOKUP($D$1,'Multipliers and Adjustments'!$A$70:$I$86,TRUNC(COLUMN(R$2)/5)+2,FALSE)*SUMIFS('EPA Data'!$I:$I,'EPA Data'!$D:$D,'Country Selector'!$A$2,'EPA Data'!$J:$J,$D$1,'EPA Data'!$C:$C,R$2,'EPA Data'!$G:$G,"&gt;="&amp;$A57,'EPA Data'!$G:$G,"&lt;"&amp;$B57))*unit_conv</f>
        <v>0</v>
      </c>
      <c r="S57">
        <f t="shared" si="83"/>
        <v>0</v>
      </c>
      <c r="T57">
        <f t="shared" si="83"/>
        <v>0</v>
      </c>
      <c r="U57">
        <f t="shared" si="83"/>
        <v>0</v>
      </c>
      <c r="V57">
        <f t="shared" si="83"/>
        <v>0</v>
      </c>
      <c r="W57" s="31">
        <f>(VLOOKUP($B$1,'Multipliers and Adjustments'!$A$70:$I$86,TRUNC(COLUMN(W$2)/5)+2,FALSE)*SUMIFS('EPA Data'!$I:$I,'EPA Data'!$D:$D,'Country Selector'!$A$2,'EPA Data'!$J:$J,$B$1,'EPA Data'!$C:$C,W$2,'EPA Data'!$G:$G,"&gt;="&amp;$A57,'EPA Data'!$G:$G,"&lt;"&amp;$B57)+VLOOKUP($C$1,'Multipliers and Adjustments'!$A$70:$I$86,TRUNC(COLUMN(W$2)/5)+2,FALSE)*SUMIFS('EPA Data'!$I:$I,'EPA Data'!$D:$D,'Country Selector'!$A$2,'EPA Data'!$J:$J,$C$1,'EPA Data'!$C:$C,W$2,'EPA Data'!$G:$G,"&gt;="&amp;$A57,'EPA Data'!$G:$G,"&lt;"&amp;$B57)+VLOOKUP($D$1,'Multipliers and Adjustments'!$A$70:$I$86,TRUNC(COLUMN(W$2)/5)+2,FALSE)*SUMIFS('EPA Data'!$I:$I,'EPA Data'!$D:$D,'Country Selector'!$A$2,'EPA Data'!$J:$J,$D$1,'EPA Data'!$C:$C,W$2,'EPA Data'!$G:$G,"&gt;="&amp;$A57,'EPA Data'!$G:$G,"&lt;"&amp;$B57))*unit_conv</f>
        <v>0</v>
      </c>
      <c r="X57">
        <f t="shared" si="84"/>
        <v>0</v>
      </c>
      <c r="Y57">
        <f t="shared" si="84"/>
        <v>0</v>
      </c>
      <c r="Z57">
        <f t="shared" si="84"/>
        <v>0</v>
      </c>
      <c r="AA57">
        <f t="shared" si="84"/>
        <v>0</v>
      </c>
      <c r="AB57" s="31">
        <f>(VLOOKUP($B$1,'Multipliers and Adjustments'!$A$70:$I$86,TRUNC(COLUMN(AB$2)/5)+2,FALSE)*SUMIFS('EPA Data'!$I:$I,'EPA Data'!$D:$D,'Country Selector'!$A$2,'EPA Data'!$J:$J,$B$1,'EPA Data'!$C:$C,AB$2,'EPA Data'!$G:$G,"&gt;="&amp;$A57,'EPA Data'!$G:$G,"&lt;"&amp;$B57)+VLOOKUP($C$1,'Multipliers and Adjustments'!$A$70:$I$86,TRUNC(COLUMN(AB$2)/5)+2,FALSE)*SUMIFS('EPA Data'!$I:$I,'EPA Data'!$D:$D,'Country Selector'!$A$2,'EPA Data'!$J:$J,$C$1,'EPA Data'!$C:$C,AB$2,'EPA Data'!$G:$G,"&gt;="&amp;$A57,'EPA Data'!$G:$G,"&lt;"&amp;$B57)+VLOOKUP($D$1,'Multipliers and Adjustments'!$A$70:$I$86,TRUNC(COLUMN(AB$2)/5)+2,FALSE)*SUMIFS('EPA Data'!$I:$I,'EPA Data'!$D:$D,'Country Selector'!$A$2,'EPA Data'!$J:$J,$D$1,'EPA Data'!$C:$C,AB$2,'EPA Data'!$G:$G,"&gt;="&amp;$A57,'EPA Data'!$G:$G,"&lt;"&amp;$B57))*unit_conv</f>
        <v>0</v>
      </c>
      <c r="AC57">
        <f t="shared" si="85"/>
        <v>0</v>
      </c>
      <c r="AD57">
        <f t="shared" si="85"/>
        <v>0</v>
      </c>
      <c r="AE57">
        <f t="shared" si="85"/>
        <v>0</v>
      </c>
      <c r="AF57">
        <f t="shared" si="85"/>
        <v>0</v>
      </c>
      <c r="AG57" s="31">
        <f>(VLOOKUP($B$1,'Multipliers and Adjustments'!$A$70:$I$86,TRUNC(COLUMN(AG$2)/5)+2,FALSE)*SUMIFS('EPA Data'!$I:$I,'EPA Data'!$D:$D,'Country Selector'!$A$2,'EPA Data'!$J:$J,$B$1,'EPA Data'!$C:$C,AG$2,'EPA Data'!$G:$G,"&gt;="&amp;$A57,'EPA Data'!$G:$G,"&lt;"&amp;$B57)+VLOOKUP($C$1,'Multipliers and Adjustments'!$A$70:$I$86,TRUNC(COLUMN(AG$2)/5)+2,FALSE)*SUMIFS('EPA Data'!$I:$I,'EPA Data'!$D:$D,'Country Selector'!$A$2,'EPA Data'!$J:$J,$C$1,'EPA Data'!$C:$C,AG$2,'EPA Data'!$G:$G,"&gt;="&amp;$A57,'EPA Data'!$G:$G,"&lt;"&amp;$B57)+VLOOKUP($D$1,'Multipliers and Adjustments'!$A$70:$I$86,TRUNC(COLUMN(AG$2)/5)+2,FALSE)*SUMIFS('EPA Data'!$I:$I,'EPA Data'!$D:$D,'Country Selector'!$A$2,'EPA Data'!$J:$J,$D$1,'EPA Data'!$C:$C,AG$2,'EPA Data'!$G:$G,"&gt;="&amp;$A57,'EPA Data'!$G:$G,"&lt;"&amp;$B57))*unit_conv</f>
        <v>0</v>
      </c>
      <c r="AH57">
        <f t="shared" si="86"/>
        <v>0</v>
      </c>
      <c r="AI57">
        <f t="shared" si="86"/>
        <v>0</v>
      </c>
      <c r="AJ57">
        <f t="shared" si="86"/>
        <v>0</v>
      </c>
      <c r="AK57">
        <f t="shared" si="86"/>
        <v>0</v>
      </c>
      <c r="AL57" s="31">
        <f>(VLOOKUP($B$1,'Multipliers and Adjustments'!$A$70:$I$86,TRUNC(COLUMN(AL$2)/5)+2,FALSE)*SUMIFS('EPA Data'!$I:$I,'EPA Data'!$D:$D,'Country Selector'!$A$2,'EPA Data'!$J:$J,$B$1,'EPA Data'!$C:$C,AL$2,'EPA Data'!$G:$G,"&gt;="&amp;$A57,'EPA Data'!$G:$G,"&lt;"&amp;$B57)+VLOOKUP($C$1,'Multipliers and Adjustments'!$A$70:$I$86,TRUNC(COLUMN(AL$2)/5)+2,FALSE)*SUMIFS('EPA Data'!$I:$I,'EPA Data'!$D:$D,'Country Selector'!$A$2,'EPA Data'!$J:$J,$C$1,'EPA Data'!$C:$C,AL$2,'EPA Data'!$G:$G,"&gt;="&amp;$A57,'EPA Data'!$G:$G,"&lt;"&amp;$B57)+VLOOKUP($D$1,'Multipliers and Adjustments'!$A$70:$I$86,TRUNC(COLUMN(AL$2)/5)+2,FALSE)*SUMIFS('EPA Data'!$I:$I,'EPA Data'!$D:$D,'Country Selector'!$A$2,'EPA Data'!$J:$J,$D$1,'EPA Data'!$C:$C,AL$2,'EPA Data'!$G:$G,"&gt;="&amp;$A57,'EPA Data'!$G:$G,"&lt;"&amp;$B57))*unit_conv</f>
        <v>0</v>
      </c>
    </row>
    <row r="58" spans="1:38" x14ac:dyDescent="0.45">
      <c r="A58" s="12">
        <f t="shared" si="36"/>
        <v>750</v>
      </c>
      <c r="B58" s="11">
        <f t="shared" si="28"/>
        <v>800</v>
      </c>
      <c r="C58" s="31">
        <f>(VLOOKUP($B$1,'Multipliers and Adjustments'!$A$70:$I$86,TRUNC(COLUMN(C$2)/5)+2,FALSE)*SUMIFS('EPA Data'!$I:$I,'EPA Data'!$D:$D,'Country Selector'!$A$2,'EPA Data'!$J:$J,$B$1,'EPA Data'!$C:$C,C$2,'EPA Data'!$G:$G,"&gt;="&amp;$A58,'EPA Data'!$G:$G,"&lt;"&amp;$B58)+VLOOKUP($C$1,'Multipliers and Adjustments'!$A$70:$I$86,TRUNC(COLUMN(C$2)/5)+2,FALSE)*SUMIFS('EPA Data'!$I:$I,'EPA Data'!$D:$D,'Country Selector'!$A$2,'EPA Data'!$J:$J,$C$1,'EPA Data'!$C:$C,C$2,'EPA Data'!$G:$G,"&gt;="&amp;$A58,'EPA Data'!$G:$G,"&lt;"&amp;$B58)+VLOOKUP($D$1,'Multipliers and Adjustments'!$A$70:$I$86,TRUNC(COLUMN(C$2)/5)+2,FALSE)*SUMIFS('EPA Data'!$I:$I,'EPA Data'!$D:$D,'Country Selector'!$A$2,'EPA Data'!$J:$J,$D$1,'EPA Data'!$C:$C,C$2,'EPA Data'!$G:$G,"&gt;="&amp;$A58,'EPA Data'!$G:$G,"&lt;"&amp;$B58))*unit_conv</f>
        <v>0</v>
      </c>
      <c r="D58">
        <f t="shared" si="80"/>
        <v>0</v>
      </c>
      <c r="E58">
        <f t="shared" si="80"/>
        <v>0</v>
      </c>
      <c r="F58">
        <f t="shared" si="80"/>
        <v>0</v>
      </c>
      <c r="G58">
        <f t="shared" si="80"/>
        <v>0</v>
      </c>
      <c r="H58" s="31">
        <f>(VLOOKUP($B$1,'Multipliers and Adjustments'!$A$70:$I$86,TRUNC(COLUMN(H$2)/5)+2,FALSE)*SUMIFS('EPA Data'!$I:$I,'EPA Data'!$D:$D,'Country Selector'!$A$2,'EPA Data'!$J:$J,$B$1,'EPA Data'!$C:$C,H$2,'EPA Data'!$G:$G,"&gt;="&amp;$A58,'EPA Data'!$G:$G,"&lt;"&amp;$B58)+VLOOKUP($C$1,'Multipliers and Adjustments'!$A$70:$I$86,TRUNC(COLUMN(H$2)/5)+2,FALSE)*SUMIFS('EPA Data'!$I:$I,'EPA Data'!$D:$D,'Country Selector'!$A$2,'EPA Data'!$J:$J,$C$1,'EPA Data'!$C:$C,H$2,'EPA Data'!$G:$G,"&gt;="&amp;$A58,'EPA Data'!$G:$G,"&lt;"&amp;$B58)+VLOOKUP($D$1,'Multipliers and Adjustments'!$A$70:$I$86,TRUNC(COLUMN(H$2)/5)+2,FALSE)*SUMIFS('EPA Data'!$I:$I,'EPA Data'!$D:$D,'Country Selector'!$A$2,'EPA Data'!$J:$J,$D$1,'EPA Data'!$C:$C,H$2,'EPA Data'!$G:$G,"&gt;="&amp;$A58,'EPA Data'!$G:$G,"&lt;"&amp;$B58))*unit_conv</f>
        <v>0</v>
      </c>
      <c r="I58">
        <f t="shared" si="81"/>
        <v>0</v>
      </c>
      <c r="J58">
        <f t="shared" si="81"/>
        <v>0</v>
      </c>
      <c r="K58">
        <f t="shared" si="81"/>
        <v>0</v>
      </c>
      <c r="L58">
        <f t="shared" si="81"/>
        <v>0</v>
      </c>
      <c r="M58" s="31">
        <f>(VLOOKUP($B$1,'Multipliers and Adjustments'!$A$70:$I$86,TRUNC(COLUMN(M$2)/5)+2,FALSE)*SUMIFS('EPA Data'!$I:$I,'EPA Data'!$D:$D,'Country Selector'!$A$2,'EPA Data'!$J:$J,$B$1,'EPA Data'!$C:$C,M$2,'EPA Data'!$G:$G,"&gt;="&amp;$A58,'EPA Data'!$G:$G,"&lt;"&amp;$B58)+VLOOKUP($C$1,'Multipliers and Adjustments'!$A$70:$I$86,TRUNC(COLUMN(M$2)/5)+2,FALSE)*SUMIFS('EPA Data'!$I:$I,'EPA Data'!$D:$D,'Country Selector'!$A$2,'EPA Data'!$J:$J,$C$1,'EPA Data'!$C:$C,M$2,'EPA Data'!$G:$G,"&gt;="&amp;$A58,'EPA Data'!$G:$G,"&lt;"&amp;$B58)+VLOOKUP($D$1,'Multipliers and Adjustments'!$A$70:$I$86,TRUNC(COLUMN(M$2)/5)+2,FALSE)*SUMIFS('EPA Data'!$I:$I,'EPA Data'!$D:$D,'Country Selector'!$A$2,'EPA Data'!$J:$J,$D$1,'EPA Data'!$C:$C,M$2,'EPA Data'!$G:$G,"&gt;="&amp;$A58,'EPA Data'!$G:$G,"&lt;"&amp;$B58))*unit_conv</f>
        <v>0</v>
      </c>
      <c r="N58">
        <f t="shared" si="82"/>
        <v>0</v>
      </c>
      <c r="O58">
        <f t="shared" si="82"/>
        <v>0</v>
      </c>
      <c r="P58">
        <f t="shared" si="82"/>
        <v>0</v>
      </c>
      <c r="Q58">
        <f t="shared" si="82"/>
        <v>0</v>
      </c>
      <c r="R58" s="31">
        <f>(VLOOKUP($B$1,'Multipliers and Adjustments'!$A$70:$I$86,TRUNC(COLUMN(R$2)/5)+2,FALSE)*SUMIFS('EPA Data'!$I:$I,'EPA Data'!$D:$D,'Country Selector'!$A$2,'EPA Data'!$J:$J,$B$1,'EPA Data'!$C:$C,R$2,'EPA Data'!$G:$G,"&gt;="&amp;$A58,'EPA Data'!$G:$G,"&lt;"&amp;$B58)+VLOOKUP($C$1,'Multipliers and Adjustments'!$A$70:$I$86,TRUNC(COLUMN(R$2)/5)+2,FALSE)*SUMIFS('EPA Data'!$I:$I,'EPA Data'!$D:$D,'Country Selector'!$A$2,'EPA Data'!$J:$J,$C$1,'EPA Data'!$C:$C,R$2,'EPA Data'!$G:$G,"&gt;="&amp;$A58,'EPA Data'!$G:$G,"&lt;"&amp;$B58)+VLOOKUP($D$1,'Multipliers and Adjustments'!$A$70:$I$86,TRUNC(COLUMN(R$2)/5)+2,FALSE)*SUMIFS('EPA Data'!$I:$I,'EPA Data'!$D:$D,'Country Selector'!$A$2,'EPA Data'!$J:$J,$D$1,'EPA Data'!$C:$C,R$2,'EPA Data'!$G:$G,"&gt;="&amp;$A58,'EPA Data'!$G:$G,"&lt;"&amp;$B58))*unit_conv</f>
        <v>0</v>
      </c>
      <c r="S58">
        <f t="shared" si="83"/>
        <v>0</v>
      </c>
      <c r="T58">
        <f t="shared" si="83"/>
        <v>0</v>
      </c>
      <c r="U58">
        <f t="shared" si="83"/>
        <v>0</v>
      </c>
      <c r="V58">
        <f t="shared" si="83"/>
        <v>0</v>
      </c>
      <c r="W58" s="31">
        <f>(VLOOKUP($B$1,'Multipliers and Adjustments'!$A$70:$I$86,TRUNC(COLUMN(W$2)/5)+2,FALSE)*SUMIFS('EPA Data'!$I:$I,'EPA Data'!$D:$D,'Country Selector'!$A$2,'EPA Data'!$J:$J,$B$1,'EPA Data'!$C:$C,W$2,'EPA Data'!$G:$G,"&gt;="&amp;$A58,'EPA Data'!$G:$G,"&lt;"&amp;$B58)+VLOOKUP($C$1,'Multipliers and Adjustments'!$A$70:$I$86,TRUNC(COLUMN(W$2)/5)+2,FALSE)*SUMIFS('EPA Data'!$I:$I,'EPA Data'!$D:$D,'Country Selector'!$A$2,'EPA Data'!$J:$J,$C$1,'EPA Data'!$C:$C,W$2,'EPA Data'!$G:$G,"&gt;="&amp;$A58,'EPA Data'!$G:$G,"&lt;"&amp;$B58)+VLOOKUP($D$1,'Multipliers and Adjustments'!$A$70:$I$86,TRUNC(COLUMN(W$2)/5)+2,FALSE)*SUMIFS('EPA Data'!$I:$I,'EPA Data'!$D:$D,'Country Selector'!$A$2,'EPA Data'!$J:$J,$D$1,'EPA Data'!$C:$C,W$2,'EPA Data'!$G:$G,"&gt;="&amp;$A58,'EPA Data'!$G:$G,"&lt;"&amp;$B58))*unit_conv</f>
        <v>0</v>
      </c>
      <c r="X58">
        <f t="shared" si="84"/>
        <v>0</v>
      </c>
      <c r="Y58">
        <f t="shared" si="84"/>
        <v>0</v>
      </c>
      <c r="Z58">
        <f t="shared" si="84"/>
        <v>0</v>
      </c>
      <c r="AA58">
        <f t="shared" si="84"/>
        <v>0</v>
      </c>
      <c r="AB58" s="31">
        <f>(VLOOKUP($B$1,'Multipliers and Adjustments'!$A$70:$I$86,TRUNC(COLUMN(AB$2)/5)+2,FALSE)*SUMIFS('EPA Data'!$I:$I,'EPA Data'!$D:$D,'Country Selector'!$A$2,'EPA Data'!$J:$J,$B$1,'EPA Data'!$C:$C,AB$2,'EPA Data'!$G:$G,"&gt;="&amp;$A58,'EPA Data'!$G:$G,"&lt;"&amp;$B58)+VLOOKUP($C$1,'Multipliers and Adjustments'!$A$70:$I$86,TRUNC(COLUMN(AB$2)/5)+2,FALSE)*SUMIFS('EPA Data'!$I:$I,'EPA Data'!$D:$D,'Country Selector'!$A$2,'EPA Data'!$J:$J,$C$1,'EPA Data'!$C:$C,AB$2,'EPA Data'!$G:$G,"&gt;="&amp;$A58,'EPA Data'!$G:$G,"&lt;"&amp;$B58)+VLOOKUP($D$1,'Multipliers and Adjustments'!$A$70:$I$86,TRUNC(COLUMN(AB$2)/5)+2,FALSE)*SUMIFS('EPA Data'!$I:$I,'EPA Data'!$D:$D,'Country Selector'!$A$2,'EPA Data'!$J:$J,$D$1,'EPA Data'!$C:$C,AB$2,'EPA Data'!$G:$G,"&gt;="&amp;$A58,'EPA Data'!$G:$G,"&lt;"&amp;$B58))*unit_conv</f>
        <v>0</v>
      </c>
      <c r="AC58">
        <f t="shared" si="85"/>
        <v>0</v>
      </c>
      <c r="AD58">
        <f t="shared" si="85"/>
        <v>0</v>
      </c>
      <c r="AE58">
        <f t="shared" si="85"/>
        <v>0</v>
      </c>
      <c r="AF58">
        <f t="shared" si="85"/>
        <v>0</v>
      </c>
      <c r="AG58" s="31">
        <f>(VLOOKUP($B$1,'Multipliers and Adjustments'!$A$70:$I$86,TRUNC(COLUMN(AG$2)/5)+2,FALSE)*SUMIFS('EPA Data'!$I:$I,'EPA Data'!$D:$D,'Country Selector'!$A$2,'EPA Data'!$J:$J,$B$1,'EPA Data'!$C:$C,AG$2,'EPA Data'!$G:$G,"&gt;="&amp;$A58,'EPA Data'!$G:$G,"&lt;"&amp;$B58)+VLOOKUP($C$1,'Multipliers and Adjustments'!$A$70:$I$86,TRUNC(COLUMN(AG$2)/5)+2,FALSE)*SUMIFS('EPA Data'!$I:$I,'EPA Data'!$D:$D,'Country Selector'!$A$2,'EPA Data'!$J:$J,$C$1,'EPA Data'!$C:$C,AG$2,'EPA Data'!$G:$G,"&gt;="&amp;$A58,'EPA Data'!$G:$G,"&lt;"&amp;$B58)+VLOOKUP($D$1,'Multipliers and Adjustments'!$A$70:$I$86,TRUNC(COLUMN(AG$2)/5)+2,FALSE)*SUMIFS('EPA Data'!$I:$I,'EPA Data'!$D:$D,'Country Selector'!$A$2,'EPA Data'!$J:$J,$D$1,'EPA Data'!$C:$C,AG$2,'EPA Data'!$G:$G,"&gt;="&amp;$A58,'EPA Data'!$G:$G,"&lt;"&amp;$B58))*unit_conv</f>
        <v>0</v>
      </c>
      <c r="AH58">
        <f t="shared" si="86"/>
        <v>0</v>
      </c>
      <c r="AI58">
        <f t="shared" si="86"/>
        <v>0</v>
      </c>
      <c r="AJ58">
        <f t="shared" si="86"/>
        <v>0</v>
      </c>
      <c r="AK58">
        <f t="shared" si="86"/>
        <v>0</v>
      </c>
      <c r="AL58" s="31">
        <f>(VLOOKUP($B$1,'Multipliers and Adjustments'!$A$70:$I$86,TRUNC(COLUMN(AL$2)/5)+2,FALSE)*SUMIFS('EPA Data'!$I:$I,'EPA Data'!$D:$D,'Country Selector'!$A$2,'EPA Data'!$J:$J,$B$1,'EPA Data'!$C:$C,AL$2,'EPA Data'!$G:$G,"&gt;="&amp;$A58,'EPA Data'!$G:$G,"&lt;"&amp;$B58)+VLOOKUP($C$1,'Multipliers and Adjustments'!$A$70:$I$86,TRUNC(COLUMN(AL$2)/5)+2,FALSE)*SUMIFS('EPA Data'!$I:$I,'EPA Data'!$D:$D,'Country Selector'!$A$2,'EPA Data'!$J:$J,$C$1,'EPA Data'!$C:$C,AL$2,'EPA Data'!$G:$G,"&gt;="&amp;$A58,'EPA Data'!$G:$G,"&lt;"&amp;$B58)+VLOOKUP($D$1,'Multipliers and Adjustments'!$A$70:$I$86,TRUNC(COLUMN(AL$2)/5)+2,FALSE)*SUMIFS('EPA Data'!$I:$I,'EPA Data'!$D:$D,'Country Selector'!$A$2,'EPA Data'!$J:$J,$D$1,'EPA Data'!$C:$C,AL$2,'EPA Data'!$G:$G,"&gt;="&amp;$A58,'EPA Data'!$G:$G,"&lt;"&amp;$B58))*unit_conv</f>
        <v>0</v>
      </c>
    </row>
    <row r="59" spans="1:38" x14ac:dyDescent="0.45">
      <c r="A59" s="12">
        <f t="shared" si="36"/>
        <v>800</v>
      </c>
      <c r="B59" s="11">
        <f t="shared" si="28"/>
        <v>850</v>
      </c>
      <c r="C59" s="31">
        <f>(VLOOKUP($B$1,'Multipliers and Adjustments'!$A$70:$I$86,TRUNC(COLUMN(C$2)/5)+2,FALSE)*SUMIFS('EPA Data'!$I:$I,'EPA Data'!$D:$D,'Country Selector'!$A$2,'EPA Data'!$J:$J,$B$1,'EPA Data'!$C:$C,C$2,'EPA Data'!$G:$G,"&gt;="&amp;$A59,'EPA Data'!$G:$G,"&lt;"&amp;$B59)+VLOOKUP($C$1,'Multipliers and Adjustments'!$A$70:$I$86,TRUNC(COLUMN(C$2)/5)+2,FALSE)*SUMIFS('EPA Data'!$I:$I,'EPA Data'!$D:$D,'Country Selector'!$A$2,'EPA Data'!$J:$J,$C$1,'EPA Data'!$C:$C,C$2,'EPA Data'!$G:$G,"&gt;="&amp;$A59,'EPA Data'!$G:$G,"&lt;"&amp;$B59)+VLOOKUP($D$1,'Multipliers and Adjustments'!$A$70:$I$86,TRUNC(COLUMN(C$2)/5)+2,FALSE)*SUMIFS('EPA Data'!$I:$I,'EPA Data'!$D:$D,'Country Selector'!$A$2,'EPA Data'!$J:$J,$D$1,'EPA Data'!$C:$C,C$2,'EPA Data'!$G:$G,"&gt;="&amp;$A59,'EPA Data'!$G:$G,"&lt;"&amp;$B59))*unit_conv</f>
        <v>0</v>
      </c>
      <c r="D59">
        <f t="shared" si="80"/>
        <v>0</v>
      </c>
      <c r="E59">
        <f t="shared" si="80"/>
        <v>0</v>
      </c>
      <c r="F59">
        <f t="shared" si="80"/>
        <v>0</v>
      </c>
      <c r="G59">
        <f t="shared" si="80"/>
        <v>0</v>
      </c>
      <c r="H59" s="31">
        <f>(VLOOKUP($B$1,'Multipliers and Adjustments'!$A$70:$I$86,TRUNC(COLUMN(H$2)/5)+2,FALSE)*SUMIFS('EPA Data'!$I:$I,'EPA Data'!$D:$D,'Country Selector'!$A$2,'EPA Data'!$J:$J,$B$1,'EPA Data'!$C:$C,H$2,'EPA Data'!$G:$G,"&gt;="&amp;$A59,'EPA Data'!$G:$G,"&lt;"&amp;$B59)+VLOOKUP($C$1,'Multipliers and Adjustments'!$A$70:$I$86,TRUNC(COLUMN(H$2)/5)+2,FALSE)*SUMIFS('EPA Data'!$I:$I,'EPA Data'!$D:$D,'Country Selector'!$A$2,'EPA Data'!$J:$J,$C$1,'EPA Data'!$C:$C,H$2,'EPA Data'!$G:$G,"&gt;="&amp;$A59,'EPA Data'!$G:$G,"&lt;"&amp;$B59)+VLOOKUP($D$1,'Multipliers and Adjustments'!$A$70:$I$86,TRUNC(COLUMN(H$2)/5)+2,FALSE)*SUMIFS('EPA Data'!$I:$I,'EPA Data'!$D:$D,'Country Selector'!$A$2,'EPA Data'!$J:$J,$D$1,'EPA Data'!$C:$C,H$2,'EPA Data'!$G:$G,"&gt;="&amp;$A59,'EPA Data'!$G:$G,"&lt;"&amp;$B59))*unit_conv</f>
        <v>0</v>
      </c>
      <c r="I59">
        <f t="shared" si="81"/>
        <v>0</v>
      </c>
      <c r="J59">
        <f t="shared" si="81"/>
        <v>0</v>
      </c>
      <c r="K59">
        <f t="shared" si="81"/>
        <v>0</v>
      </c>
      <c r="L59">
        <f t="shared" si="81"/>
        <v>0</v>
      </c>
      <c r="M59" s="31">
        <f>(VLOOKUP($B$1,'Multipliers and Adjustments'!$A$70:$I$86,TRUNC(COLUMN(M$2)/5)+2,FALSE)*SUMIFS('EPA Data'!$I:$I,'EPA Data'!$D:$D,'Country Selector'!$A$2,'EPA Data'!$J:$J,$B$1,'EPA Data'!$C:$C,M$2,'EPA Data'!$G:$G,"&gt;="&amp;$A59,'EPA Data'!$G:$G,"&lt;"&amp;$B59)+VLOOKUP($C$1,'Multipliers and Adjustments'!$A$70:$I$86,TRUNC(COLUMN(M$2)/5)+2,FALSE)*SUMIFS('EPA Data'!$I:$I,'EPA Data'!$D:$D,'Country Selector'!$A$2,'EPA Data'!$J:$J,$C$1,'EPA Data'!$C:$C,M$2,'EPA Data'!$G:$G,"&gt;="&amp;$A59,'EPA Data'!$G:$G,"&lt;"&amp;$B59)+VLOOKUP($D$1,'Multipliers and Adjustments'!$A$70:$I$86,TRUNC(COLUMN(M$2)/5)+2,FALSE)*SUMIFS('EPA Data'!$I:$I,'EPA Data'!$D:$D,'Country Selector'!$A$2,'EPA Data'!$J:$J,$D$1,'EPA Data'!$C:$C,M$2,'EPA Data'!$G:$G,"&gt;="&amp;$A59,'EPA Data'!$G:$G,"&lt;"&amp;$B59))*unit_conv</f>
        <v>0</v>
      </c>
      <c r="N59">
        <f t="shared" si="82"/>
        <v>0</v>
      </c>
      <c r="O59">
        <f t="shared" si="82"/>
        <v>0</v>
      </c>
      <c r="P59">
        <f t="shared" si="82"/>
        <v>0</v>
      </c>
      <c r="Q59">
        <f t="shared" si="82"/>
        <v>0</v>
      </c>
      <c r="R59" s="31">
        <f>(VLOOKUP($B$1,'Multipliers and Adjustments'!$A$70:$I$86,TRUNC(COLUMN(R$2)/5)+2,FALSE)*SUMIFS('EPA Data'!$I:$I,'EPA Data'!$D:$D,'Country Selector'!$A$2,'EPA Data'!$J:$J,$B$1,'EPA Data'!$C:$C,R$2,'EPA Data'!$G:$G,"&gt;="&amp;$A59,'EPA Data'!$G:$G,"&lt;"&amp;$B59)+VLOOKUP($C$1,'Multipliers and Adjustments'!$A$70:$I$86,TRUNC(COLUMN(R$2)/5)+2,FALSE)*SUMIFS('EPA Data'!$I:$I,'EPA Data'!$D:$D,'Country Selector'!$A$2,'EPA Data'!$J:$J,$C$1,'EPA Data'!$C:$C,R$2,'EPA Data'!$G:$G,"&gt;="&amp;$A59,'EPA Data'!$G:$G,"&lt;"&amp;$B59)+VLOOKUP($D$1,'Multipliers and Adjustments'!$A$70:$I$86,TRUNC(COLUMN(R$2)/5)+2,FALSE)*SUMIFS('EPA Data'!$I:$I,'EPA Data'!$D:$D,'Country Selector'!$A$2,'EPA Data'!$J:$J,$D$1,'EPA Data'!$C:$C,R$2,'EPA Data'!$G:$G,"&gt;="&amp;$A59,'EPA Data'!$G:$G,"&lt;"&amp;$B59))*unit_conv</f>
        <v>0</v>
      </c>
      <c r="S59">
        <f t="shared" si="83"/>
        <v>0</v>
      </c>
      <c r="T59">
        <f t="shared" si="83"/>
        <v>0</v>
      </c>
      <c r="U59">
        <f t="shared" si="83"/>
        <v>0</v>
      </c>
      <c r="V59">
        <f t="shared" si="83"/>
        <v>0</v>
      </c>
      <c r="W59" s="31">
        <f>(VLOOKUP($B$1,'Multipliers and Adjustments'!$A$70:$I$86,TRUNC(COLUMN(W$2)/5)+2,FALSE)*SUMIFS('EPA Data'!$I:$I,'EPA Data'!$D:$D,'Country Selector'!$A$2,'EPA Data'!$J:$J,$B$1,'EPA Data'!$C:$C,W$2,'EPA Data'!$G:$G,"&gt;="&amp;$A59,'EPA Data'!$G:$G,"&lt;"&amp;$B59)+VLOOKUP($C$1,'Multipliers and Adjustments'!$A$70:$I$86,TRUNC(COLUMN(W$2)/5)+2,FALSE)*SUMIFS('EPA Data'!$I:$I,'EPA Data'!$D:$D,'Country Selector'!$A$2,'EPA Data'!$J:$J,$C$1,'EPA Data'!$C:$C,W$2,'EPA Data'!$G:$G,"&gt;="&amp;$A59,'EPA Data'!$G:$G,"&lt;"&amp;$B59)+VLOOKUP($D$1,'Multipliers and Adjustments'!$A$70:$I$86,TRUNC(COLUMN(W$2)/5)+2,FALSE)*SUMIFS('EPA Data'!$I:$I,'EPA Data'!$D:$D,'Country Selector'!$A$2,'EPA Data'!$J:$J,$D$1,'EPA Data'!$C:$C,W$2,'EPA Data'!$G:$G,"&gt;="&amp;$A59,'EPA Data'!$G:$G,"&lt;"&amp;$B59))*unit_conv</f>
        <v>0</v>
      </c>
      <c r="X59">
        <f t="shared" si="84"/>
        <v>0</v>
      </c>
      <c r="Y59">
        <f t="shared" si="84"/>
        <v>0</v>
      </c>
      <c r="Z59">
        <f t="shared" si="84"/>
        <v>0</v>
      </c>
      <c r="AA59">
        <f t="shared" si="84"/>
        <v>0</v>
      </c>
      <c r="AB59" s="31">
        <f>(VLOOKUP($B$1,'Multipliers and Adjustments'!$A$70:$I$86,TRUNC(COLUMN(AB$2)/5)+2,FALSE)*SUMIFS('EPA Data'!$I:$I,'EPA Data'!$D:$D,'Country Selector'!$A$2,'EPA Data'!$J:$J,$B$1,'EPA Data'!$C:$C,AB$2,'EPA Data'!$G:$G,"&gt;="&amp;$A59,'EPA Data'!$G:$G,"&lt;"&amp;$B59)+VLOOKUP($C$1,'Multipliers and Adjustments'!$A$70:$I$86,TRUNC(COLUMN(AB$2)/5)+2,FALSE)*SUMIFS('EPA Data'!$I:$I,'EPA Data'!$D:$D,'Country Selector'!$A$2,'EPA Data'!$J:$J,$C$1,'EPA Data'!$C:$C,AB$2,'EPA Data'!$G:$G,"&gt;="&amp;$A59,'EPA Data'!$G:$G,"&lt;"&amp;$B59)+VLOOKUP($D$1,'Multipliers and Adjustments'!$A$70:$I$86,TRUNC(COLUMN(AB$2)/5)+2,FALSE)*SUMIFS('EPA Data'!$I:$I,'EPA Data'!$D:$D,'Country Selector'!$A$2,'EPA Data'!$J:$J,$D$1,'EPA Data'!$C:$C,AB$2,'EPA Data'!$G:$G,"&gt;="&amp;$A59,'EPA Data'!$G:$G,"&lt;"&amp;$B59))*unit_conv</f>
        <v>0</v>
      </c>
      <c r="AC59">
        <f t="shared" si="85"/>
        <v>0</v>
      </c>
      <c r="AD59">
        <f t="shared" si="85"/>
        <v>0</v>
      </c>
      <c r="AE59">
        <f t="shared" si="85"/>
        <v>0</v>
      </c>
      <c r="AF59">
        <f t="shared" si="85"/>
        <v>0</v>
      </c>
      <c r="AG59" s="31">
        <f>(VLOOKUP($B$1,'Multipliers and Adjustments'!$A$70:$I$86,TRUNC(COLUMN(AG$2)/5)+2,FALSE)*SUMIFS('EPA Data'!$I:$I,'EPA Data'!$D:$D,'Country Selector'!$A$2,'EPA Data'!$J:$J,$B$1,'EPA Data'!$C:$C,AG$2,'EPA Data'!$G:$G,"&gt;="&amp;$A59,'EPA Data'!$G:$G,"&lt;"&amp;$B59)+VLOOKUP($C$1,'Multipliers and Adjustments'!$A$70:$I$86,TRUNC(COLUMN(AG$2)/5)+2,FALSE)*SUMIFS('EPA Data'!$I:$I,'EPA Data'!$D:$D,'Country Selector'!$A$2,'EPA Data'!$J:$J,$C$1,'EPA Data'!$C:$C,AG$2,'EPA Data'!$G:$G,"&gt;="&amp;$A59,'EPA Data'!$G:$G,"&lt;"&amp;$B59)+VLOOKUP($D$1,'Multipliers and Adjustments'!$A$70:$I$86,TRUNC(COLUMN(AG$2)/5)+2,FALSE)*SUMIFS('EPA Data'!$I:$I,'EPA Data'!$D:$D,'Country Selector'!$A$2,'EPA Data'!$J:$J,$D$1,'EPA Data'!$C:$C,AG$2,'EPA Data'!$G:$G,"&gt;="&amp;$A59,'EPA Data'!$G:$G,"&lt;"&amp;$B59))*unit_conv</f>
        <v>0</v>
      </c>
      <c r="AH59">
        <f t="shared" si="86"/>
        <v>0</v>
      </c>
      <c r="AI59">
        <f t="shared" si="86"/>
        <v>0</v>
      </c>
      <c r="AJ59">
        <f t="shared" si="86"/>
        <v>0</v>
      </c>
      <c r="AK59">
        <f t="shared" si="86"/>
        <v>0</v>
      </c>
      <c r="AL59" s="31">
        <f>(VLOOKUP($B$1,'Multipliers and Adjustments'!$A$70:$I$86,TRUNC(COLUMN(AL$2)/5)+2,FALSE)*SUMIFS('EPA Data'!$I:$I,'EPA Data'!$D:$D,'Country Selector'!$A$2,'EPA Data'!$J:$J,$B$1,'EPA Data'!$C:$C,AL$2,'EPA Data'!$G:$G,"&gt;="&amp;$A59,'EPA Data'!$G:$G,"&lt;"&amp;$B59)+VLOOKUP($C$1,'Multipliers and Adjustments'!$A$70:$I$86,TRUNC(COLUMN(AL$2)/5)+2,FALSE)*SUMIFS('EPA Data'!$I:$I,'EPA Data'!$D:$D,'Country Selector'!$A$2,'EPA Data'!$J:$J,$C$1,'EPA Data'!$C:$C,AL$2,'EPA Data'!$G:$G,"&gt;="&amp;$A59,'EPA Data'!$G:$G,"&lt;"&amp;$B59)+VLOOKUP($D$1,'Multipliers and Adjustments'!$A$70:$I$86,TRUNC(COLUMN(AL$2)/5)+2,FALSE)*SUMIFS('EPA Data'!$I:$I,'EPA Data'!$D:$D,'Country Selector'!$A$2,'EPA Data'!$J:$J,$D$1,'EPA Data'!$C:$C,AL$2,'EPA Data'!$G:$G,"&gt;="&amp;$A59,'EPA Data'!$G:$G,"&lt;"&amp;$B59))*unit_conv</f>
        <v>0</v>
      </c>
    </row>
    <row r="60" spans="1:38" x14ac:dyDescent="0.45">
      <c r="A60" s="12">
        <f t="shared" si="36"/>
        <v>850</v>
      </c>
      <c r="B60" s="11">
        <f t="shared" si="28"/>
        <v>900</v>
      </c>
      <c r="C60" s="31">
        <f>(VLOOKUP($B$1,'Multipliers and Adjustments'!$A$70:$I$86,TRUNC(COLUMN(C$2)/5)+2,FALSE)*SUMIFS('EPA Data'!$I:$I,'EPA Data'!$D:$D,'Country Selector'!$A$2,'EPA Data'!$J:$J,$B$1,'EPA Data'!$C:$C,C$2,'EPA Data'!$G:$G,"&gt;="&amp;$A60,'EPA Data'!$G:$G,"&lt;"&amp;$B60)+VLOOKUP($C$1,'Multipliers and Adjustments'!$A$70:$I$86,TRUNC(COLUMN(C$2)/5)+2,FALSE)*SUMIFS('EPA Data'!$I:$I,'EPA Data'!$D:$D,'Country Selector'!$A$2,'EPA Data'!$J:$J,$C$1,'EPA Data'!$C:$C,C$2,'EPA Data'!$G:$G,"&gt;="&amp;$A60,'EPA Data'!$G:$G,"&lt;"&amp;$B60)+VLOOKUP($D$1,'Multipliers and Adjustments'!$A$70:$I$86,TRUNC(COLUMN(C$2)/5)+2,FALSE)*SUMIFS('EPA Data'!$I:$I,'EPA Data'!$D:$D,'Country Selector'!$A$2,'EPA Data'!$J:$J,$D$1,'EPA Data'!$C:$C,C$2,'EPA Data'!$G:$G,"&gt;="&amp;$A60,'EPA Data'!$G:$G,"&lt;"&amp;$B60))*unit_conv</f>
        <v>0</v>
      </c>
      <c r="D60">
        <f t="shared" si="80"/>
        <v>0</v>
      </c>
      <c r="E60">
        <f t="shared" si="80"/>
        <v>0</v>
      </c>
      <c r="F60">
        <f t="shared" si="80"/>
        <v>0</v>
      </c>
      <c r="G60">
        <f t="shared" si="80"/>
        <v>0</v>
      </c>
      <c r="H60" s="31">
        <f>(VLOOKUP($B$1,'Multipliers and Adjustments'!$A$70:$I$86,TRUNC(COLUMN(H$2)/5)+2,FALSE)*SUMIFS('EPA Data'!$I:$I,'EPA Data'!$D:$D,'Country Selector'!$A$2,'EPA Data'!$J:$J,$B$1,'EPA Data'!$C:$C,H$2,'EPA Data'!$G:$G,"&gt;="&amp;$A60,'EPA Data'!$G:$G,"&lt;"&amp;$B60)+VLOOKUP($C$1,'Multipliers and Adjustments'!$A$70:$I$86,TRUNC(COLUMN(H$2)/5)+2,FALSE)*SUMIFS('EPA Data'!$I:$I,'EPA Data'!$D:$D,'Country Selector'!$A$2,'EPA Data'!$J:$J,$C$1,'EPA Data'!$C:$C,H$2,'EPA Data'!$G:$G,"&gt;="&amp;$A60,'EPA Data'!$G:$G,"&lt;"&amp;$B60)+VLOOKUP($D$1,'Multipliers and Adjustments'!$A$70:$I$86,TRUNC(COLUMN(H$2)/5)+2,FALSE)*SUMIFS('EPA Data'!$I:$I,'EPA Data'!$D:$D,'Country Selector'!$A$2,'EPA Data'!$J:$J,$D$1,'EPA Data'!$C:$C,H$2,'EPA Data'!$G:$G,"&gt;="&amp;$A60,'EPA Data'!$G:$G,"&lt;"&amp;$B60))*unit_conv</f>
        <v>0</v>
      </c>
      <c r="I60">
        <f t="shared" si="81"/>
        <v>0</v>
      </c>
      <c r="J60">
        <f t="shared" si="81"/>
        <v>0</v>
      </c>
      <c r="K60">
        <f t="shared" si="81"/>
        <v>0</v>
      </c>
      <c r="L60">
        <f t="shared" si="81"/>
        <v>0</v>
      </c>
      <c r="M60" s="31">
        <f>(VLOOKUP($B$1,'Multipliers and Adjustments'!$A$70:$I$86,TRUNC(COLUMN(M$2)/5)+2,FALSE)*SUMIFS('EPA Data'!$I:$I,'EPA Data'!$D:$D,'Country Selector'!$A$2,'EPA Data'!$J:$J,$B$1,'EPA Data'!$C:$C,M$2,'EPA Data'!$G:$G,"&gt;="&amp;$A60,'EPA Data'!$G:$G,"&lt;"&amp;$B60)+VLOOKUP($C$1,'Multipliers and Adjustments'!$A$70:$I$86,TRUNC(COLUMN(M$2)/5)+2,FALSE)*SUMIFS('EPA Data'!$I:$I,'EPA Data'!$D:$D,'Country Selector'!$A$2,'EPA Data'!$J:$J,$C$1,'EPA Data'!$C:$C,M$2,'EPA Data'!$G:$G,"&gt;="&amp;$A60,'EPA Data'!$G:$G,"&lt;"&amp;$B60)+VLOOKUP($D$1,'Multipliers and Adjustments'!$A$70:$I$86,TRUNC(COLUMN(M$2)/5)+2,FALSE)*SUMIFS('EPA Data'!$I:$I,'EPA Data'!$D:$D,'Country Selector'!$A$2,'EPA Data'!$J:$J,$D$1,'EPA Data'!$C:$C,M$2,'EPA Data'!$G:$G,"&gt;="&amp;$A60,'EPA Data'!$G:$G,"&lt;"&amp;$B60))*unit_conv</f>
        <v>0</v>
      </c>
      <c r="N60">
        <f t="shared" si="82"/>
        <v>0</v>
      </c>
      <c r="O60">
        <f t="shared" si="82"/>
        <v>0</v>
      </c>
      <c r="P60">
        <f t="shared" si="82"/>
        <v>0</v>
      </c>
      <c r="Q60">
        <f t="shared" si="82"/>
        <v>0</v>
      </c>
      <c r="R60" s="31">
        <f>(VLOOKUP($B$1,'Multipliers and Adjustments'!$A$70:$I$86,TRUNC(COLUMN(R$2)/5)+2,FALSE)*SUMIFS('EPA Data'!$I:$I,'EPA Data'!$D:$D,'Country Selector'!$A$2,'EPA Data'!$J:$J,$B$1,'EPA Data'!$C:$C,R$2,'EPA Data'!$G:$G,"&gt;="&amp;$A60,'EPA Data'!$G:$G,"&lt;"&amp;$B60)+VLOOKUP($C$1,'Multipliers and Adjustments'!$A$70:$I$86,TRUNC(COLUMN(R$2)/5)+2,FALSE)*SUMIFS('EPA Data'!$I:$I,'EPA Data'!$D:$D,'Country Selector'!$A$2,'EPA Data'!$J:$J,$C$1,'EPA Data'!$C:$C,R$2,'EPA Data'!$G:$G,"&gt;="&amp;$A60,'EPA Data'!$G:$G,"&lt;"&amp;$B60)+VLOOKUP($D$1,'Multipliers and Adjustments'!$A$70:$I$86,TRUNC(COLUMN(R$2)/5)+2,FALSE)*SUMIFS('EPA Data'!$I:$I,'EPA Data'!$D:$D,'Country Selector'!$A$2,'EPA Data'!$J:$J,$D$1,'EPA Data'!$C:$C,R$2,'EPA Data'!$G:$G,"&gt;="&amp;$A60,'EPA Data'!$G:$G,"&lt;"&amp;$B60))*unit_conv</f>
        <v>0</v>
      </c>
      <c r="S60">
        <f t="shared" si="83"/>
        <v>0</v>
      </c>
      <c r="T60">
        <f t="shared" si="83"/>
        <v>0</v>
      </c>
      <c r="U60">
        <f t="shared" si="83"/>
        <v>0</v>
      </c>
      <c r="V60">
        <f t="shared" si="83"/>
        <v>0</v>
      </c>
      <c r="W60" s="31">
        <f>(VLOOKUP($B$1,'Multipliers and Adjustments'!$A$70:$I$86,TRUNC(COLUMN(W$2)/5)+2,FALSE)*SUMIFS('EPA Data'!$I:$I,'EPA Data'!$D:$D,'Country Selector'!$A$2,'EPA Data'!$J:$J,$B$1,'EPA Data'!$C:$C,W$2,'EPA Data'!$G:$G,"&gt;="&amp;$A60,'EPA Data'!$G:$G,"&lt;"&amp;$B60)+VLOOKUP($C$1,'Multipliers and Adjustments'!$A$70:$I$86,TRUNC(COLUMN(W$2)/5)+2,FALSE)*SUMIFS('EPA Data'!$I:$I,'EPA Data'!$D:$D,'Country Selector'!$A$2,'EPA Data'!$J:$J,$C$1,'EPA Data'!$C:$C,W$2,'EPA Data'!$G:$G,"&gt;="&amp;$A60,'EPA Data'!$G:$G,"&lt;"&amp;$B60)+VLOOKUP($D$1,'Multipliers and Adjustments'!$A$70:$I$86,TRUNC(COLUMN(W$2)/5)+2,FALSE)*SUMIFS('EPA Data'!$I:$I,'EPA Data'!$D:$D,'Country Selector'!$A$2,'EPA Data'!$J:$J,$D$1,'EPA Data'!$C:$C,W$2,'EPA Data'!$G:$G,"&gt;="&amp;$A60,'EPA Data'!$G:$G,"&lt;"&amp;$B60))*unit_conv</f>
        <v>0</v>
      </c>
      <c r="X60">
        <f t="shared" si="84"/>
        <v>0</v>
      </c>
      <c r="Y60">
        <f t="shared" si="84"/>
        <v>0</v>
      </c>
      <c r="Z60">
        <f t="shared" si="84"/>
        <v>0</v>
      </c>
      <c r="AA60">
        <f t="shared" si="84"/>
        <v>0</v>
      </c>
      <c r="AB60" s="31">
        <f>(VLOOKUP($B$1,'Multipliers and Adjustments'!$A$70:$I$86,TRUNC(COLUMN(AB$2)/5)+2,FALSE)*SUMIFS('EPA Data'!$I:$I,'EPA Data'!$D:$D,'Country Selector'!$A$2,'EPA Data'!$J:$J,$B$1,'EPA Data'!$C:$C,AB$2,'EPA Data'!$G:$G,"&gt;="&amp;$A60,'EPA Data'!$G:$G,"&lt;"&amp;$B60)+VLOOKUP($C$1,'Multipliers and Adjustments'!$A$70:$I$86,TRUNC(COLUMN(AB$2)/5)+2,FALSE)*SUMIFS('EPA Data'!$I:$I,'EPA Data'!$D:$D,'Country Selector'!$A$2,'EPA Data'!$J:$J,$C$1,'EPA Data'!$C:$C,AB$2,'EPA Data'!$G:$G,"&gt;="&amp;$A60,'EPA Data'!$G:$G,"&lt;"&amp;$B60)+VLOOKUP($D$1,'Multipliers and Adjustments'!$A$70:$I$86,TRUNC(COLUMN(AB$2)/5)+2,FALSE)*SUMIFS('EPA Data'!$I:$I,'EPA Data'!$D:$D,'Country Selector'!$A$2,'EPA Data'!$J:$J,$D$1,'EPA Data'!$C:$C,AB$2,'EPA Data'!$G:$G,"&gt;="&amp;$A60,'EPA Data'!$G:$G,"&lt;"&amp;$B60))*unit_conv</f>
        <v>0</v>
      </c>
      <c r="AC60">
        <f t="shared" si="85"/>
        <v>0</v>
      </c>
      <c r="AD60">
        <f t="shared" si="85"/>
        <v>0</v>
      </c>
      <c r="AE60">
        <f t="shared" si="85"/>
        <v>0</v>
      </c>
      <c r="AF60">
        <f t="shared" si="85"/>
        <v>0</v>
      </c>
      <c r="AG60" s="31">
        <f>(VLOOKUP($B$1,'Multipliers and Adjustments'!$A$70:$I$86,TRUNC(COLUMN(AG$2)/5)+2,FALSE)*SUMIFS('EPA Data'!$I:$I,'EPA Data'!$D:$D,'Country Selector'!$A$2,'EPA Data'!$J:$J,$B$1,'EPA Data'!$C:$C,AG$2,'EPA Data'!$G:$G,"&gt;="&amp;$A60,'EPA Data'!$G:$G,"&lt;"&amp;$B60)+VLOOKUP($C$1,'Multipliers and Adjustments'!$A$70:$I$86,TRUNC(COLUMN(AG$2)/5)+2,FALSE)*SUMIFS('EPA Data'!$I:$I,'EPA Data'!$D:$D,'Country Selector'!$A$2,'EPA Data'!$J:$J,$C$1,'EPA Data'!$C:$C,AG$2,'EPA Data'!$G:$G,"&gt;="&amp;$A60,'EPA Data'!$G:$G,"&lt;"&amp;$B60)+VLOOKUP($D$1,'Multipliers and Adjustments'!$A$70:$I$86,TRUNC(COLUMN(AG$2)/5)+2,FALSE)*SUMIFS('EPA Data'!$I:$I,'EPA Data'!$D:$D,'Country Selector'!$A$2,'EPA Data'!$J:$J,$D$1,'EPA Data'!$C:$C,AG$2,'EPA Data'!$G:$G,"&gt;="&amp;$A60,'EPA Data'!$G:$G,"&lt;"&amp;$B60))*unit_conv</f>
        <v>0</v>
      </c>
      <c r="AH60">
        <f t="shared" si="86"/>
        <v>0</v>
      </c>
      <c r="AI60">
        <f t="shared" si="86"/>
        <v>0</v>
      </c>
      <c r="AJ60">
        <f t="shared" si="86"/>
        <v>0</v>
      </c>
      <c r="AK60">
        <f t="shared" si="86"/>
        <v>0</v>
      </c>
      <c r="AL60" s="31">
        <f>(VLOOKUP($B$1,'Multipliers and Adjustments'!$A$70:$I$86,TRUNC(COLUMN(AL$2)/5)+2,FALSE)*SUMIFS('EPA Data'!$I:$I,'EPA Data'!$D:$D,'Country Selector'!$A$2,'EPA Data'!$J:$J,$B$1,'EPA Data'!$C:$C,AL$2,'EPA Data'!$G:$G,"&gt;="&amp;$A60,'EPA Data'!$G:$G,"&lt;"&amp;$B60)+VLOOKUP($C$1,'Multipliers and Adjustments'!$A$70:$I$86,TRUNC(COLUMN(AL$2)/5)+2,FALSE)*SUMIFS('EPA Data'!$I:$I,'EPA Data'!$D:$D,'Country Selector'!$A$2,'EPA Data'!$J:$J,$C$1,'EPA Data'!$C:$C,AL$2,'EPA Data'!$G:$G,"&gt;="&amp;$A60,'EPA Data'!$G:$G,"&lt;"&amp;$B60)+VLOOKUP($D$1,'Multipliers and Adjustments'!$A$70:$I$86,TRUNC(COLUMN(AL$2)/5)+2,FALSE)*SUMIFS('EPA Data'!$I:$I,'EPA Data'!$D:$D,'Country Selector'!$A$2,'EPA Data'!$J:$J,$D$1,'EPA Data'!$C:$C,AL$2,'EPA Data'!$G:$G,"&gt;="&amp;$A60,'EPA Data'!$G:$G,"&lt;"&amp;$B60))*unit_conv</f>
        <v>0</v>
      </c>
    </row>
    <row r="61" spans="1:38" x14ac:dyDescent="0.45">
      <c r="A61" s="12">
        <f t="shared" si="36"/>
        <v>900</v>
      </c>
      <c r="B61" s="11">
        <f t="shared" si="28"/>
        <v>950</v>
      </c>
      <c r="C61" s="31">
        <f>(VLOOKUP($B$1,'Multipliers and Adjustments'!$A$70:$I$86,TRUNC(COLUMN(C$2)/5)+2,FALSE)*SUMIFS('EPA Data'!$I:$I,'EPA Data'!$D:$D,'Country Selector'!$A$2,'EPA Data'!$J:$J,$B$1,'EPA Data'!$C:$C,C$2,'EPA Data'!$G:$G,"&gt;="&amp;$A61,'EPA Data'!$G:$G,"&lt;"&amp;$B61)+VLOOKUP($C$1,'Multipliers and Adjustments'!$A$70:$I$86,TRUNC(COLUMN(C$2)/5)+2,FALSE)*SUMIFS('EPA Data'!$I:$I,'EPA Data'!$D:$D,'Country Selector'!$A$2,'EPA Data'!$J:$J,$C$1,'EPA Data'!$C:$C,C$2,'EPA Data'!$G:$G,"&gt;="&amp;$A61,'EPA Data'!$G:$G,"&lt;"&amp;$B61)+VLOOKUP($D$1,'Multipliers and Adjustments'!$A$70:$I$86,TRUNC(COLUMN(C$2)/5)+2,FALSE)*SUMIFS('EPA Data'!$I:$I,'EPA Data'!$D:$D,'Country Selector'!$A$2,'EPA Data'!$J:$J,$D$1,'EPA Data'!$C:$C,C$2,'EPA Data'!$G:$G,"&gt;="&amp;$A61,'EPA Data'!$G:$G,"&lt;"&amp;$B61))*unit_conv</f>
        <v>0</v>
      </c>
      <c r="D61">
        <f t="shared" si="80"/>
        <v>0</v>
      </c>
      <c r="E61">
        <f t="shared" si="80"/>
        <v>0</v>
      </c>
      <c r="F61">
        <f t="shared" si="80"/>
        <v>0</v>
      </c>
      <c r="G61">
        <f t="shared" si="80"/>
        <v>0</v>
      </c>
      <c r="H61" s="31">
        <f>(VLOOKUP($B$1,'Multipliers and Adjustments'!$A$70:$I$86,TRUNC(COLUMN(H$2)/5)+2,FALSE)*SUMIFS('EPA Data'!$I:$I,'EPA Data'!$D:$D,'Country Selector'!$A$2,'EPA Data'!$J:$J,$B$1,'EPA Data'!$C:$C,H$2,'EPA Data'!$G:$G,"&gt;="&amp;$A61,'EPA Data'!$G:$G,"&lt;"&amp;$B61)+VLOOKUP($C$1,'Multipliers and Adjustments'!$A$70:$I$86,TRUNC(COLUMN(H$2)/5)+2,FALSE)*SUMIFS('EPA Data'!$I:$I,'EPA Data'!$D:$D,'Country Selector'!$A$2,'EPA Data'!$J:$J,$C$1,'EPA Data'!$C:$C,H$2,'EPA Data'!$G:$G,"&gt;="&amp;$A61,'EPA Data'!$G:$G,"&lt;"&amp;$B61)+VLOOKUP($D$1,'Multipliers and Adjustments'!$A$70:$I$86,TRUNC(COLUMN(H$2)/5)+2,FALSE)*SUMIFS('EPA Data'!$I:$I,'EPA Data'!$D:$D,'Country Selector'!$A$2,'EPA Data'!$J:$J,$D$1,'EPA Data'!$C:$C,H$2,'EPA Data'!$G:$G,"&gt;="&amp;$A61,'EPA Data'!$G:$G,"&lt;"&amp;$B61))*unit_conv</f>
        <v>0</v>
      </c>
      <c r="I61">
        <f t="shared" si="81"/>
        <v>0</v>
      </c>
      <c r="J61">
        <f t="shared" si="81"/>
        <v>0</v>
      </c>
      <c r="K61">
        <f t="shared" si="81"/>
        <v>0</v>
      </c>
      <c r="L61">
        <f t="shared" si="81"/>
        <v>0</v>
      </c>
      <c r="M61" s="31">
        <f>(VLOOKUP($B$1,'Multipliers and Adjustments'!$A$70:$I$86,TRUNC(COLUMN(M$2)/5)+2,FALSE)*SUMIFS('EPA Data'!$I:$I,'EPA Data'!$D:$D,'Country Selector'!$A$2,'EPA Data'!$J:$J,$B$1,'EPA Data'!$C:$C,M$2,'EPA Data'!$G:$G,"&gt;="&amp;$A61,'EPA Data'!$G:$G,"&lt;"&amp;$B61)+VLOOKUP($C$1,'Multipliers and Adjustments'!$A$70:$I$86,TRUNC(COLUMN(M$2)/5)+2,FALSE)*SUMIFS('EPA Data'!$I:$I,'EPA Data'!$D:$D,'Country Selector'!$A$2,'EPA Data'!$J:$J,$C$1,'EPA Data'!$C:$C,M$2,'EPA Data'!$G:$G,"&gt;="&amp;$A61,'EPA Data'!$G:$G,"&lt;"&amp;$B61)+VLOOKUP($D$1,'Multipliers and Adjustments'!$A$70:$I$86,TRUNC(COLUMN(M$2)/5)+2,FALSE)*SUMIFS('EPA Data'!$I:$I,'EPA Data'!$D:$D,'Country Selector'!$A$2,'EPA Data'!$J:$J,$D$1,'EPA Data'!$C:$C,M$2,'EPA Data'!$G:$G,"&gt;="&amp;$A61,'EPA Data'!$G:$G,"&lt;"&amp;$B61))*unit_conv</f>
        <v>0</v>
      </c>
      <c r="N61">
        <f t="shared" si="82"/>
        <v>0</v>
      </c>
      <c r="O61">
        <f t="shared" si="82"/>
        <v>0</v>
      </c>
      <c r="P61">
        <f t="shared" si="82"/>
        <v>0</v>
      </c>
      <c r="Q61">
        <f t="shared" si="82"/>
        <v>0</v>
      </c>
      <c r="R61" s="31">
        <f>(VLOOKUP($B$1,'Multipliers and Adjustments'!$A$70:$I$86,TRUNC(COLUMN(R$2)/5)+2,FALSE)*SUMIFS('EPA Data'!$I:$I,'EPA Data'!$D:$D,'Country Selector'!$A$2,'EPA Data'!$J:$J,$B$1,'EPA Data'!$C:$C,R$2,'EPA Data'!$G:$G,"&gt;="&amp;$A61,'EPA Data'!$G:$G,"&lt;"&amp;$B61)+VLOOKUP($C$1,'Multipliers and Adjustments'!$A$70:$I$86,TRUNC(COLUMN(R$2)/5)+2,FALSE)*SUMIFS('EPA Data'!$I:$I,'EPA Data'!$D:$D,'Country Selector'!$A$2,'EPA Data'!$J:$J,$C$1,'EPA Data'!$C:$C,R$2,'EPA Data'!$G:$G,"&gt;="&amp;$A61,'EPA Data'!$G:$G,"&lt;"&amp;$B61)+VLOOKUP($D$1,'Multipliers and Adjustments'!$A$70:$I$86,TRUNC(COLUMN(R$2)/5)+2,FALSE)*SUMIFS('EPA Data'!$I:$I,'EPA Data'!$D:$D,'Country Selector'!$A$2,'EPA Data'!$J:$J,$D$1,'EPA Data'!$C:$C,R$2,'EPA Data'!$G:$G,"&gt;="&amp;$A61,'EPA Data'!$G:$G,"&lt;"&amp;$B61))*unit_conv</f>
        <v>0</v>
      </c>
      <c r="S61">
        <f t="shared" si="83"/>
        <v>0</v>
      </c>
      <c r="T61">
        <f t="shared" si="83"/>
        <v>0</v>
      </c>
      <c r="U61">
        <f t="shared" si="83"/>
        <v>0</v>
      </c>
      <c r="V61">
        <f t="shared" si="83"/>
        <v>0</v>
      </c>
      <c r="W61" s="31">
        <f>(VLOOKUP($B$1,'Multipliers and Adjustments'!$A$70:$I$86,TRUNC(COLUMN(W$2)/5)+2,FALSE)*SUMIFS('EPA Data'!$I:$I,'EPA Data'!$D:$D,'Country Selector'!$A$2,'EPA Data'!$J:$J,$B$1,'EPA Data'!$C:$C,W$2,'EPA Data'!$G:$G,"&gt;="&amp;$A61,'EPA Data'!$G:$G,"&lt;"&amp;$B61)+VLOOKUP($C$1,'Multipliers and Adjustments'!$A$70:$I$86,TRUNC(COLUMN(W$2)/5)+2,FALSE)*SUMIFS('EPA Data'!$I:$I,'EPA Data'!$D:$D,'Country Selector'!$A$2,'EPA Data'!$J:$J,$C$1,'EPA Data'!$C:$C,W$2,'EPA Data'!$G:$G,"&gt;="&amp;$A61,'EPA Data'!$G:$G,"&lt;"&amp;$B61)+VLOOKUP($D$1,'Multipliers and Adjustments'!$A$70:$I$86,TRUNC(COLUMN(W$2)/5)+2,FALSE)*SUMIFS('EPA Data'!$I:$I,'EPA Data'!$D:$D,'Country Selector'!$A$2,'EPA Data'!$J:$J,$D$1,'EPA Data'!$C:$C,W$2,'EPA Data'!$G:$G,"&gt;="&amp;$A61,'EPA Data'!$G:$G,"&lt;"&amp;$B61))*unit_conv</f>
        <v>0</v>
      </c>
      <c r="X61">
        <f t="shared" si="84"/>
        <v>0</v>
      </c>
      <c r="Y61">
        <f t="shared" si="84"/>
        <v>0</v>
      </c>
      <c r="Z61">
        <f t="shared" si="84"/>
        <v>0</v>
      </c>
      <c r="AA61">
        <f t="shared" si="84"/>
        <v>0</v>
      </c>
      <c r="AB61" s="31">
        <f>(VLOOKUP($B$1,'Multipliers and Adjustments'!$A$70:$I$86,TRUNC(COLUMN(AB$2)/5)+2,FALSE)*SUMIFS('EPA Data'!$I:$I,'EPA Data'!$D:$D,'Country Selector'!$A$2,'EPA Data'!$J:$J,$B$1,'EPA Data'!$C:$C,AB$2,'EPA Data'!$G:$G,"&gt;="&amp;$A61,'EPA Data'!$G:$G,"&lt;"&amp;$B61)+VLOOKUP($C$1,'Multipliers and Adjustments'!$A$70:$I$86,TRUNC(COLUMN(AB$2)/5)+2,FALSE)*SUMIFS('EPA Data'!$I:$I,'EPA Data'!$D:$D,'Country Selector'!$A$2,'EPA Data'!$J:$J,$C$1,'EPA Data'!$C:$C,AB$2,'EPA Data'!$G:$G,"&gt;="&amp;$A61,'EPA Data'!$G:$G,"&lt;"&amp;$B61)+VLOOKUP($D$1,'Multipliers and Adjustments'!$A$70:$I$86,TRUNC(COLUMN(AB$2)/5)+2,FALSE)*SUMIFS('EPA Data'!$I:$I,'EPA Data'!$D:$D,'Country Selector'!$A$2,'EPA Data'!$J:$J,$D$1,'EPA Data'!$C:$C,AB$2,'EPA Data'!$G:$G,"&gt;="&amp;$A61,'EPA Data'!$G:$G,"&lt;"&amp;$B61))*unit_conv</f>
        <v>0</v>
      </c>
      <c r="AC61">
        <f t="shared" si="85"/>
        <v>0</v>
      </c>
      <c r="AD61">
        <f t="shared" si="85"/>
        <v>0</v>
      </c>
      <c r="AE61">
        <f t="shared" si="85"/>
        <v>0</v>
      </c>
      <c r="AF61">
        <f t="shared" si="85"/>
        <v>0</v>
      </c>
      <c r="AG61" s="31">
        <f>(VLOOKUP($B$1,'Multipliers and Adjustments'!$A$70:$I$86,TRUNC(COLUMN(AG$2)/5)+2,FALSE)*SUMIFS('EPA Data'!$I:$I,'EPA Data'!$D:$D,'Country Selector'!$A$2,'EPA Data'!$J:$J,$B$1,'EPA Data'!$C:$C,AG$2,'EPA Data'!$G:$G,"&gt;="&amp;$A61,'EPA Data'!$G:$G,"&lt;"&amp;$B61)+VLOOKUP($C$1,'Multipliers and Adjustments'!$A$70:$I$86,TRUNC(COLUMN(AG$2)/5)+2,FALSE)*SUMIFS('EPA Data'!$I:$I,'EPA Data'!$D:$D,'Country Selector'!$A$2,'EPA Data'!$J:$J,$C$1,'EPA Data'!$C:$C,AG$2,'EPA Data'!$G:$G,"&gt;="&amp;$A61,'EPA Data'!$G:$G,"&lt;"&amp;$B61)+VLOOKUP($D$1,'Multipliers and Adjustments'!$A$70:$I$86,TRUNC(COLUMN(AG$2)/5)+2,FALSE)*SUMIFS('EPA Data'!$I:$I,'EPA Data'!$D:$D,'Country Selector'!$A$2,'EPA Data'!$J:$J,$D$1,'EPA Data'!$C:$C,AG$2,'EPA Data'!$G:$G,"&gt;="&amp;$A61,'EPA Data'!$G:$G,"&lt;"&amp;$B61))*unit_conv</f>
        <v>0</v>
      </c>
      <c r="AH61">
        <f t="shared" si="86"/>
        <v>0</v>
      </c>
      <c r="AI61">
        <f t="shared" si="86"/>
        <v>0</v>
      </c>
      <c r="AJ61">
        <f t="shared" si="86"/>
        <v>0</v>
      </c>
      <c r="AK61">
        <f t="shared" si="86"/>
        <v>0</v>
      </c>
      <c r="AL61" s="31">
        <f>(VLOOKUP($B$1,'Multipliers and Adjustments'!$A$70:$I$86,TRUNC(COLUMN(AL$2)/5)+2,FALSE)*SUMIFS('EPA Data'!$I:$I,'EPA Data'!$D:$D,'Country Selector'!$A$2,'EPA Data'!$J:$J,$B$1,'EPA Data'!$C:$C,AL$2,'EPA Data'!$G:$G,"&gt;="&amp;$A61,'EPA Data'!$G:$G,"&lt;"&amp;$B61)+VLOOKUP($C$1,'Multipliers and Adjustments'!$A$70:$I$86,TRUNC(COLUMN(AL$2)/5)+2,FALSE)*SUMIFS('EPA Data'!$I:$I,'EPA Data'!$D:$D,'Country Selector'!$A$2,'EPA Data'!$J:$J,$C$1,'EPA Data'!$C:$C,AL$2,'EPA Data'!$G:$G,"&gt;="&amp;$A61,'EPA Data'!$G:$G,"&lt;"&amp;$B61)+VLOOKUP($D$1,'Multipliers and Adjustments'!$A$70:$I$86,TRUNC(COLUMN(AL$2)/5)+2,FALSE)*SUMIFS('EPA Data'!$I:$I,'EPA Data'!$D:$D,'Country Selector'!$A$2,'EPA Data'!$J:$J,$D$1,'EPA Data'!$C:$C,AL$2,'EPA Data'!$G:$G,"&gt;="&amp;$A61,'EPA Data'!$G:$G,"&lt;"&amp;$B61))*unit_conv</f>
        <v>0</v>
      </c>
    </row>
    <row r="62" spans="1:38" x14ac:dyDescent="0.45">
      <c r="A62" s="12">
        <f t="shared" si="36"/>
        <v>950</v>
      </c>
      <c r="B62" s="11">
        <f t="shared" si="28"/>
        <v>1000</v>
      </c>
      <c r="C62" s="31">
        <f>(VLOOKUP($B$1,'Multipliers and Adjustments'!$A$70:$I$86,TRUNC(COLUMN(C$2)/5)+2,FALSE)*SUMIFS('EPA Data'!$I:$I,'EPA Data'!$D:$D,'Country Selector'!$A$2,'EPA Data'!$J:$J,$B$1,'EPA Data'!$C:$C,C$2,'EPA Data'!$G:$G,"&gt;="&amp;$A62,'EPA Data'!$G:$G,"&lt;"&amp;$B62)+VLOOKUP($C$1,'Multipliers and Adjustments'!$A$70:$I$86,TRUNC(COLUMN(C$2)/5)+2,FALSE)*SUMIFS('EPA Data'!$I:$I,'EPA Data'!$D:$D,'Country Selector'!$A$2,'EPA Data'!$J:$J,$C$1,'EPA Data'!$C:$C,C$2,'EPA Data'!$G:$G,"&gt;="&amp;$A62,'EPA Data'!$G:$G,"&lt;"&amp;$B62)+VLOOKUP($D$1,'Multipliers and Adjustments'!$A$70:$I$86,TRUNC(COLUMN(C$2)/5)+2,FALSE)*SUMIFS('EPA Data'!$I:$I,'EPA Data'!$D:$D,'Country Selector'!$A$2,'EPA Data'!$J:$J,$D$1,'EPA Data'!$C:$C,C$2,'EPA Data'!$G:$G,"&gt;="&amp;$A62,'EPA Data'!$G:$G,"&lt;"&amp;$B62))*unit_conv</f>
        <v>0</v>
      </c>
      <c r="D62">
        <f t="shared" si="80"/>
        <v>0</v>
      </c>
      <c r="E62">
        <f t="shared" si="80"/>
        <v>0</v>
      </c>
      <c r="F62">
        <f t="shared" si="80"/>
        <v>0</v>
      </c>
      <c r="G62">
        <f t="shared" si="80"/>
        <v>0</v>
      </c>
      <c r="H62" s="31">
        <f>(VLOOKUP($B$1,'Multipliers and Adjustments'!$A$70:$I$86,TRUNC(COLUMN(H$2)/5)+2,FALSE)*SUMIFS('EPA Data'!$I:$I,'EPA Data'!$D:$D,'Country Selector'!$A$2,'EPA Data'!$J:$J,$B$1,'EPA Data'!$C:$C,H$2,'EPA Data'!$G:$G,"&gt;="&amp;$A62,'EPA Data'!$G:$G,"&lt;"&amp;$B62)+VLOOKUP($C$1,'Multipliers and Adjustments'!$A$70:$I$86,TRUNC(COLUMN(H$2)/5)+2,FALSE)*SUMIFS('EPA Data'!$I:$I,'EPA Data'!$D:$D,'Country Selector'!$A$2,'EPA Data'!$J:$J,$C$1,'EPA Data'!$C:$C,H$2,'EPA Data'!$G:$G,"&gt;="&amp;$A62,'EPA Data'!$G:$G,"&lt;"&amp;$B62)+VLOOKUP($D$1,'Multipliers and Adjustments'!$A$70:$I$86,TRUNC(COLUMN(H$2)/5)+2,FALSE)*SUMIFS('EPA Data'!$I:$I,'EPA Data'!$D:$D,'Country Selector'!$A$2,'EPA Data'!$J:$J,$D$1,'EPA Data'!$C:$C,H$2,'EPA Data'!$G:$G,"&gt;="&amp;$A62,'EPA Data'!$G:$G,"&lt;"&amp;$B62))*unit_conv</f>
        <v>0</v>
      </c>
      <c r="I62">
        <f t="shared" si="81"/>
        <v>0</v>
      </c>
      <c r="J62">
        <f t="shared" si="81"/>
        <v>0</v>
      </c>
      <c r="K62">
        <f t="shared" si="81"/>
        <v>0</v>
      </c>
      <c r="L62">
        <f t="shared" si="81"/>
        <v>0</v>
      </c>
      <c r="M62" s="31">
        <f>(VLOOKUP($B$1,'Multipliers and Adjustments'!$A$70:$I$86,TRUNC(COLUMN(M$2)/5)+2,FALSE)*SUMIFS('EPA Data'!$I:$I,'EPA Data'!$D:$D,'Country Selector'!$A$2,'EPA Data'!$J:$J,$B$1,'EPA Data'!$C:$C,M$2,'EPA Data'!$G:$G,"&gt;="&amp;$A62,'EPA Data'!$G:$G,"&lt;"&amp;$B62)+VLOOKUP($C$1,'Multipliers and Adjustments'!$A$70:$I$86,TRUNC(COLUMN(M$2)/5)+2,FALSE)*SUMIFS('EPA Data'!$I:$I,'EPA Data'!$D:$D,'Country Selector'!$A$2,'EPA Data'!$J:$J,$C$1,'EPA Data'!$C:$C,M$2,'EPA Data'!$G:$G,"&gt;="&amp;$A62,'EPA Data'!$G:$G,"&lt;"&amp;$B62)+VLOOKUP($D$1,'Multipliers and Adjustments'!$A$70:$I$86,TRUNC(COLUMN(M$2)/5)+2,FALSE)*SUMIFS('EPA Data'!$I:$I,'EPA Data'!$D:$D,'Country Selector'!$A$2,'EPA Data'!$J:$J,$D$1,'EPA Data'!$C:$C,M$2,'EPA Data'!$G:$G,"&gt;="&amp;$A62,'EPA Data'!$G:$G,"&lt;"&amp;$B62))*unit_conv</f>
        <v>0</v>
      </c>
      <c r="N62">
        <f t="shared" si="82"/>
        <v>0</v>
      </c>
      <c r="O62">
        <f t="shared" si="82"/>
        <v>0</v>
      </c>
      <c r="P62">
        <f t="shared" si="82"/>
        <v>0</v>
      </c>
      <c r="Q62">
        <f t="shared" si="82"/>
        <v>0</v>
      </c>
      <c r="R62" s="31">
        <f>(VLOOKUP($B$1,'Multipliers and Adjustments'!$A$70:$I$86,TRUNC(COLUMN(R$2)/5)+2,FALSE)*SUMIFS('EPA Data'!$I:$I,'EPA Data'!$D:$D,'Country Selector'!$A$2,'EPA Data'!$J:$J,$B$1,'EPA Data'!$C:$C,R$2,'EPA Data'!$G:$G,"&gt;="&amp;$A62,'EPA Data'!$G:$G,"&lt;"&amp;$B62)+VLOOKUP($C$1,'Multipliers and Adjustments'!$A$70:$I$86,TRUNC(COLUMN(R$2)/5)+2,FALSE)*SUMIFS('EPA Data'!$I:$I,'EPA Data'!$D:$D,'Country Selector'!$A$2,'EPA Data'!$J:$J,$C$1,'EPA Data'!$C:$C,R$2,'EPA Data'!$G:$G,"&gt;="&amp;$A62,'EPA Data'!$G:$G,"&lt;"&amp;$B62)+VLOOKUP($D$1,'Multipliers and Adjustments'!$A$70:$I$86,TRUNC(COLUMN(R$2)/5)+2,FALSE)*SUMIFS('EPA Data'!$I:$I,'EPA Data'!$D:$D,'Country Selector'!$A$2,'EPA Data'!$J:$J,$D$1,'EPA Data'!$C:$C,R$2,'EPA Data'!$G:$G,"&gt;="&amp;$A62,'EPA Data'!$G:$G,"&lt;"&amp;$B62))*unit_conv</f>
        <v>0</v>
      </c>
      <c r="S62">
        <f t="shared" si="83"/>
        <v>0</v>
      </c>
      <c r="T62">
        <f t="shared" si="83"/>
        <v>0</v>
      </c>
      <c r="U62">
        <f t="shared" si="83"/>
        <v>0</v>
      </c>
      <c r="V62">
        <f t="shared" si="83"/>
        <v>0</v>
      </c>
      <c r="W62" s="31">
        <f>(VLOOKUP($B$1,'Multipliers and Adjustments'!$A$70:$I$86,TRUNC(COLUMN(W$2)/5)+2,FALSE)*SUMIFS('EPA Data'!$I:$I,'EPA Data'!$D:$D,'Country Selector'!$A$2,'EPA Data'!$J:$J,$B$1,'EPA Data'!$C:$C,W$2,'EPA Data'!$G:$G,"&gt;="&amp;$A62,'EPA Data'!$G:$G,"&lt;"&amp;$B62)+VLOOKUP($C$1,'Multipliers and Adjustments'!$A$70:$I$86,TRUNC(COLUMN(W$2)/5)+2,FALSE)*SUMIFS('EPA Data'!$I:$I,'EPA Data'!$D:$D,'Country Selector'!$A$2,'EPA Data'!$J:$J,$C$1,'EPA Data'!$C:$C,W$2,'EPA Data'!$G:$G,"&gt;="&amp;$A62,'EPA Data'!$G:$G,"&lt;"&amp;$B62)+VLOOKUP($D$1,'Multipliers and Adjustments'!$A$70:$I$86,TRUNC(COLUMN(W$2)/5)+2,FALSE)*SUMIFS('EPA Data'!$I:$I,'EPA Data'!$D:$D,'Country Selector'!$A$2,'EPA Data'!$J:$J,$D$1,'EPA Data'!$C:$C,W$2,'EPA Data'!$G:$G,"&gt;="&amp;$A62,'EPA Data'!$G:$G,"&lt;"&amp;$B62))*unit_conv</f>
        <v>0</v>
      </c>
      <c r="X62">
        <f t="shared" si="84"/>
        <v>0</v>
      </c>
      <c r="Y62">
        <f t="shared" si="84"/>
        <v>0</v>
      </c>
      <c r="Z62">
        <f t="shared" si="84"/>
        <v>0</v>
      </c>
      <c r="AA62">
        <f t="shared" si="84"/>
        <v>0</v>
      </c>
      <c r="AB62" s="31">
        <f>(VLOOKUP($B$1,'Multipliers and Adjustments'!$A$70:$I$86,TRUNC(COLUMN(AB$2)/5)+2,FALSE)*SUMIFS('EPA Data'!$I:$I,'EPA Data'!$D:$D,'Country Selector'!$A$2,'EPA Data'!$J:$J,$B$1,'EPA Data'!$C:$C,AB$2,'EPA Data'!$G:$G,"&gt;="&amp;$A62,'EPA Data'!$G:$G,"&lt;"&amp;$B62)+VLOOKUP($C$1,'Multipliers and Adjustments'!$A$70:$I$86,TRUNC(COLUMN(AB$2)/5)+2,FALSE)*SUMIFS('EPA Data'!$I:$I,'EPA Data'!$D:$D,'Country Selector'!$A$2,'EPA Data'!$J:$J,$C$1,'EPA Data'!$C:$C,AB$2,'EPA Data'!$G:$G,"&gt;="&amp;$A62,'EPA Data'!$G:$G,"&lt;"&amp;$B62)+VLOOKUP($D$1,'Multipliers and Adjustments'!$A$70:$I$86,TRUNC(COLUMN(AB$2)/5)+2,FALSE)*SUMIFS('EPA Data'!$I:$I,'EPA Data'!$D:$D,'Country Selector'!$A$2,'EPA Data'!$J:$J,$D$1,'EPA Data'!$C:$C,AB$2,'EPA Data'!$G:$G,"&gt;="&amp;$A62,'EPA Data'!$G:$G,"&lt;"&amp;$B62))*unit_conv</f>
        <v>0</v>
      </c>
      <c r="AC62">
        <f t="shared" si="85"/>
        <v>0</v>
      </c>
      <c r="AD62">
        <f t="shared" si="85"/>
        <v>0</v>
      </c>
      <c r="AE62">
        <f t="shared" si="85"/>
        <v>0</v>
      </c>
      <c r="AF62">
        <f t="shared" si="85"/>
        <v>0</v>
      </c>
      <c r="AG62" s="31">
        <f>(VLOOKUP($B$1,'Multipliers and Adjustments'!$A$70:$I$86,TRUNC(COLUMN(AG$2)/5)+2,FALSE)*SUMIFS('EPA Data'!$I:$I,'EPA Data'!$D:$D,'Country Selector'!$A$2,'EPA Data'!$J:$J,$B$1,'EPA Data'!$C:$C,AG$2,'EPA Data'!$G:$G,"&gt;="&amp;$A62,'EPA Data'!$G:$G,"&lt;"&amp;$B62)+VLOOKUP($C$1,'Multipliers and Adjustments'!$A$70:$I$86,TRUNC(COLUMN(AG$2)/5)+2,FALSE)*SUMIFS('EPA Data'!$I:$I,'EPA Data'!$D:$D,'Country Selector'!$A$2,'EPA Data'!$J:$J,$C$1,'EPA Data'!$C:$C,AG$2,'EPA Data'!$G:$G,"&gt;="&amp;$A62,'EPA Data'!$G:$G,"&lt;"&amp;$B62)+VLOOKUP($D$1,'Multipliers and Adjustments'!$A$70:$I$86,TRUNC(COLUMN(AG$2)/5)+2,FALSE)*SUMIFS('EPA Data'!$I:$I,'EPA Data'!$D:$D,'Country Selector'!$A$2,'EPA Data'!$J:$J,$D$1,'EPA Data'!$C:$C,AG$2,'EPA Data'!$G:$G,"&gt;="&amp;$A62,'EPA Data'!$G:$G,"&lt;"&amp;$B62))*unit_conv</f>
        <v>0</v>
      </c>
      <c r="AH62">
        <f t="shared" si="86"/>
        <v>0</v>
      </c>
      <c r="AI62">
        <f t="shared" si="86"/>
        <v>0</v>
      </c>
      <c r="AJ62">
        <f t="shared" si="86"/>
        <v>0</v>
      </c>
      <c r="AK62">
        <f t="shared" si="86"/>
        <v>0</v>
      </c>
      <c r="AL62" s="31">
        <f>(VLOOKUP($B$1,'Multipliers and Adjustments'!$A$70:$I$86,TRUNC(COLUMN(AL$2)/5)+2,FALSE)*SUMIFS('EPA Data'!$I:$I,'EPA Data'!$D:$D,'Country Selector'!$A$2,'EPA Data'!$J:$J,$B$1,'EPA Data'!$C:$C,AL$2,'EPA Data'!$G:$G,"&gt;="&amp;$A62,'EPA Data'!$G:$G,"&lt;"&amp;$B62)+VLOOKUP($C$1,'Multipliers and Adjustments'!$A$70:$I$86,TRUNC(COLUMN(AL$2)/5)+2,FALSE)*SUMIFS('EPA Data'!$I:$I,'EPA Data'!$D:$D,'Country Selector'!$A$2,'EPA Data'!$J:$J,$C$1,'EPA Data'!$C:$C,AL$2,'EPA Data'!$G:$G,"&gt;="&amp;$A62,'EPA Data'!$G:$G,"&lt;"&amp;$B62)+VLOOKUP($D$1,'Multipliers and Adjustments'!$A$70:$I$86,TRUNC(COLUMN(AL$2)/5)+2,FALSE)*SUMIFS('EPA Data'!$I:$I,'EPA Data'!$D:$D,'Country Selector'!$A$2,'EPA Data'!$J:$J,$D$1,'EPA Data'!$C:$C,AL$2,'EPA Data'!$G:$G,"&gt;="&amp;$A62,'EPA Data'!$G:$G,"&lt;"&amp;$B62))*unit_conv</f>
        <v>0</v>
      </c>
    </row>
    <row r="63" spans="1:38" x14ac:dyDescent="0.45">
      <c r="A63" s="12">
        <f t="shared" si="36"/>
        <v>1000</v>
      </c>
      <c r="B63" s="11">
        <f t="shared" si="28"/>
        <v>1050</v>
      </c>
      <c r="C63" s="31">
        <f>(VLOOKUP($B$1,'Multipliers and Adjustments'!$A$70:$I$86,TRUNC(COLUMN(C$2)/5)+2,FALSE)*SUMIFS('EPA Data'!$I:$I,'EPA Data'!$D:$D,'Country Selector'!$A$2,'EPA Data'!$J:$J,$B$1,'EPA Data'!$C:$C,C$2,'EPA Data'!$G:$G,"&gt;="&amp;$A63,'EPA Data'!$G:$G,"&lt;"&amp;$B63)+VLOOKUP($C$1,'Multipliers and Adjustments'!$A$70:$I$86,TRUNC(COLUMN(C$2)/5)+2,FALSE)*SUMIFS('EPA Data'!$I:$I,'EPA Data'!$D:$D,'Country Selector'!$A$2,'EPA Data'!$J:$J,$C$1,'EPA Data'!$C:$C,C$2,'EPA Data'!$G:$G,"&gt;="&amp;$A63,'EPA Data'!$G:$G,"&lt;"&amp;$B63)+VLOOKUP($D$1,'Multipliers and Adjustments'!$A$70:$I$86,TRUNC(COLUMN(C$2)/5)+2,FALSE)*SUMIFS('EPA Data'!$I:$I,'EPA Data'!$D:$D,'Country Selector'!$A$2,'EPA Data'!$J:$J,$D$1,'EPA Data'!$C:$C,C$2,'EPA Data'!$G:$G,"&gt;="&amp;$A63,'EPA Data'!$G:$G,"&lt;"&amp;$B63))*unit_conv</f>
        <v>0</v>
      </c>
      <c r="D63">
        <f t="shared" si="80"/>
        <v>0</v>
      </c>
      <c r="E63">
        <f t="shared" si="80"/>
        <v>0</v>
      </c>
      <c r="F63">
        <f t="shared" si="80"/>
        <v>0</v>
      </c>
      <c r="G63">
        <f t="shared" si="80"/>
        <v>0</v>
      </c>
      <c r="H63" s="31">
        <f>(VLOOKUP($B$1,'Multipliers and Adjustments'!$A$70:$I$86,TRUNC(COLUMN(H$2)/5)+2,FALSE)*SUMIFS('EPA Data'!$I:$I,'EPA Data'!$D:$D,'Country Selector'!$A$2,'EPA Data'!$J:$J,$B$1,'EPA Data'!$C:$C,H$2,'EPA Data'!$G:$G,"&gt;="&amp;$A63,'EPA Data'!$G:$G,"&lt;"&amp;$B63)+VLOOKUP($C$1,'Multipliers and Adjustments'!$A$70:$I$86,TRUNC(COLUMN(H$2)/5)+2,FALSE)*SUMIFS('EPA Data'!$I:$I,'EPA Data'!$D:$D,'Country Selector'!$A$2,'EPA Data'!$J:$J,$C$1,'EPA Data'!$C:$C,H$2,'EPA Data'!$G:$G,"&gt;="&amp;$A63,'EPA Data'!$G:$G,"&lt;"&amp;$B63)+VLOOKUP($D$1,'Multipliers and Adjustments'!$A$70:$I$86,TRUNC(COLUMN(H$2)/5)+2,FALSE)*SUMIFS('EPA Data'!$I:$I,'EPA Data'!$D:$D,'Country Selector'!$A$2,'EPA Data'!$J:$J,$D$1,'EPA Data'!$C:$C,H$2,'EPA Data'!$G:$G,"&gt;="&amp;$A63,'EPA Data'!$G:$G,"&lt;"&amp;$B63))*unit_conv</f>
        <v>0</v>
      </c>
      <c r="I63">
        <f t="shared" si="81"/>
        <v>0</v>
      </c>
      <c r="J63">
        <f t="shared" si="81"/>
        <v>0</v>
      </c>
      <c r="K63">
        <f t="shared" si="81"/>
        <v>0</v>
      </c>
      <c r="L63">
        <f t="shared" si="81"/>
        <v>0</v>
      </c>
      <c r="M63" s="31">
        <f>(VLOOKUP($B$1,'Multipliers and Adjustments'!$A$70:$I$86,TRUNC(COLUMN(M$2)/5)+2,FALSE)*SUMIFS('EPA Data'!$I:$I,'EPA Data'!$D:$D,'Country Selector'!$A$2,'EPA Data'!$J:$J,$B$1,'EPA Data'!$C:$C,M$2,'EPA Data'!$G:$G,"&gt;="&amp;$A63,'EPA Data'!$G:$G,"&lt;"&amp;$B63)+VLOOKUP($C$1,'Multipliers and Adjustments'!$A$70:$I$86,TRUNC(COLUMN(M$2)/5)+2,FALSE)*SUMIFS('EPA Data'!$I:$I,'EPA Data'!$D:$D,'Country Selector'!$A$2,'EPA Data'!$J:$J,$C$1,'EPA Data'!$C:$C,M$2,'EPA Data'!$G:$G,"&gt;="&amp;$A63,'EPA Data'!$G:$G,"&lt;"&amp;$B63)+VLOOKUP($D$1,'Multipliers and Adjustments'!$A$70:$I$86,TRUNC(COLUMN(M$2)/5)+2,FALSE)*SUMIFS('EPA Data'!$I:$I,'EPA Data'!$D:$D,'Country Selector'!$A$2,'EPA Data'!$J:$J,$D$1,'EPA Data'!$C:$C,M$2,'EPA Data'!$G:$G,"&gt;="&amp;$A63,'EPA Data'!$G:$G,"&lt;"&amp;$B63))*unit_conv</f>
        <v>0</v>
      </c>
      <c r="N63">
        <f t="shared" si="82"/>
        <v>0</v>
      </c>
      <c r="O63">
        <f t="shared" si="82"/>
        <v>0</v>
      </c>
      <c r="P63">
        <f t="shared" si="82"/>
        <v>0</v>
      </c>
      <c r="Q63">
        <f t="shared" si="82"/>
        <v>0</v>
      </c>
      <c r="R63" s="31">
        <f>(VLOOKUP($B$1,'Multipliers and Adjustments'!$A$70:$I$86,TRUNC(COLUMN(R$2)/5)+2,FALSE)*SUMIFS('EPA Data'!$I:$I,'EPA Data'!$D:$D,'Country Selector'!$A$2,'EPA Data'!$J:$J,$B$1,'EPA Data'!$C:$C,R$2,'EPA Data'!$G:$G,"&gt;="&amp;$A63,'EPA Data'!$G:$G,"&lt;"&amp;$B63)+VLOOKUP($C$1,'Multipliers and Adjustments'!$A$70:$I$86,TRUNC(COLUMN(R$2)/5)+2,FALSE)*SUMIFS('EPA Data'!$I:$I,'EPA Data'!$D:$D,'Country Selector'!$A$2,'EPA Data'!$J:$J,$C$1,'EPA Data'!$C:$C,R$2,'EPA Data'!$G:$G,"&gt;="&amp;$A63,'EPA Data'!$G:$G,"&lt;"&amp;$B63)+VLOOKUP($D$1,'Multipliers and Adjustments'!$A$70:$I$86,TRUNC(COLUMN(R$2)/5)+2,FALSE)*SUMIFS('EPA Data'!$I:$I,'EPA Data'!$D:$D,'Country Selector'!$A$2,'EPA Data'!$J:$J,$D$1,'EPA Data'!$C:$C,R$2,'EPA Data'!$G:$G,"&gt;="&amp;$A63,'EPA Data'!$G:$G,"&lt;"&amp;$B63))*unit_conv</f>
        <v>0</v>
      </c>
      <c r="S63">
        <f t="shared" si="83"/>
        <v>0</v>
      </c>
      <c r="T63">
        <f t="shared" si="83"/>
        <v>0</v>
      </c>
      <c r="U63">
        <f t="shared" si="83"/>
        <v>0</v>
      </c>
      <c r="V63">
        <f t="shared" si="83"/>
        <v>0</v>
      </c>
      <c r="W63" s="31">
        <f>(VLOOKUP($B$1,'Multipliers and Adjustments'!$A$70:$I$86,TRUNC(COLUMN(W$2)/5)+2,FALSE)*SUMIFS('EPA Data'!$I:$I,'EPA Data'!$D:$D,'Country Selector'!$A$2,'EPA Data'!$J:$J,$B$1,'EPA Data'!$C:$C,W$2,'EPA Data'!$G:$G,"&gt;="&amp;$A63,'EPA Data'!$G:$G,"&lt;"&amp;$B63)+VLOOKUP($C$1,'Multipliers and Adjustments'!$A$70:$I$86,TRUNC(COLUMN(W$2)/5)+2,FALSE)*SUMIFS('EPA Data'!$I:$I,'EPA Data'!$D:$D,'Country Selector'!$A$2,'EPA Data'!$J:$J,$C$1,'EPA Data'!$C:$C,W$2,'EPA Data'!$G:$G,"&gt;="&amp;$A63,'EPA Data'!$G:$G,"&lt;"&amp;$B63)+VLOOKUP($D$1,'Multipliers and Adjustments'!$A$70:$I$86,TRUNC(COLUMN(W$2)/5)+2,FALSE)*SUMIFS('EPA Data'!$I:$I,'EPA Data'!$D:$D,'Country Selector'!$A$2,'EPA Data'!$J:$J,$D$1,'EPA Data'!$C:$C,W$2,'EPA Data'!$G:$G,"&gt;="&amp;$A63,'EPA Data'!$G:$G,"&lt;"&amp;$B63))*unit_conv</f>
        <v>0</v>
      </c>
      <c r="X63">
        <f t="shared" si="84"/>
        <v>0</v>
      </c>
      <c r="Y63">
        <f t="shared" si="84"/>
        <v>0</v>
      </c>
      <c r="Z63">
        <f t="shared" si="84"/>
        <v>0</v>
      </c>
      <c r="AA63">
        <f t="shared" si="84"/>
        <v>0</v>
      </c>
      <c r="AB63" s="31">
        <f>(VLOOKUP($B$1,'Multipliers and Adjustments'!$A$70:$I$86,TRUNC(COLUMN(AB$2)/5)+2,FALSE)*SUMIFS('EPA Data'!$I:$I,'EPA Data'!$D:$D,'Country Selector'!$A$2,'EPA Data'!$J:$J,$B$1,'EPA Data'!$C:$C,AB$2,'EPA Data'!$G:$G,"&gt;="&amp;$A63,'EPA Data'!$G:$G,"&lt;"&amp;$B63)+VLOOKUP($C$1,'Multipliers and Adjustments'!$A$70:$I$86,TRUNC(COLUMN(AB$2)/5)+2,FALSE)*SUMIFS('EPA Data'!$I:$I,'EPA Data'!$D:$D,'Country Selector'!$A$2,'EPA Data'!$J:$J,$C$1,'EPA Data'!$C:$C,AB$2,'EPA Data'!$G:$G,"&gt;="&amp;$A63,'EPA Data'!$G:$G,"&lt;"&amp;$B63)+VLOOKUP($D$1,'Multipliers and Adjustments'!$A$70:$I$86,TRUNC(COLUMN(AB$2)/5)+2,FALSE)*SUMIFS('EPA Data'!$I:$I,'EPA Data'!$D:$D,'Country Selector'!$A$2,'EPA Data'!$J:$J,$D$1,'EPA Data'!$C:$C,AB$2,'EPA Data'!$G:$G,"&gt;="&amp;$A63,'EPA Data'!$G:$G,"&lt;"&amp;$B63))*unit_conv</f>
        <v>0</v>
      </c>
      <c r="AC63">
        <f t="shared" si="85"/>
        <v>0</v>
      </c>
      <c r="AD63">
        <f t="shared" si="85"/>
        <v>0</v>
      </c>
      <c r="AE63">
        <f t="shared" si="85"/>
        <v>0</v>
      </c>
      <c r="AF63">
        <f t="shared" si="85"/>
        <v>0</v>
      </c>
      <c r="AG63" s="31">
        <f>(VLOOKUP($B$1,'Multipliers and Adjustments'!$A$70:$I$86,TRUNC(COLUMN(AG$2)/5)+2,FALSE)*SUMIFS('EPA Data'!$I:$I,'EPA Data'!$D:$D,'Country Selector'!$A$2,'EPA Data'!$J:$J,$B$1,'EPA Data'!$C:$C,AG$2,'EPA Data'!$G:$G,"&gt;="&amp;$A63,'EPA Data'!$G:$G,"&lt;"&amp;$B63)+VLOOKUP($C$1,'Multipliers and Adjustments'!$A$70:$I$86,TRUNC(COLUMN(AG$2)/5)+2,FALSE)*SUMIFS('EPA Data'!$I:$I,'EPA Data'!$D:$D,'Country Selector'!$A$2,'EPA Data'!$J:$J,$C$1,'EPA Data'!$C:$C,AG$2,'EPA Data'!$G:$G,"&gt;="&amp;$A63,'EPA Data'!$G:$G,"&lt;"&amp;$B63)+VLOOKUP($D$1,'Multipliers and Adjustments'!$A$70:$I$86,TRUNC(COLUMN(AG$2)/5)+2,FALSE)*SUMIFS('EPA Data'!$I:$I,'EPA Data'!$D:$D,'Country Selector'!$A$2,'EPA Data'!$J:$J,$D$1,'EPA Data'!$C:$C,AG$2,'EPA Data'!$G:$G,"&gt;="&amp;$A63,'EPA Data'!$G:$G,"&lt;"&amp;$B63))*unit_conv</f>
        <v>0</v>
      </c>
      <c r="AH63">
        <f t="shared" si="86"/>
        <v>0</v>
      </c>
      <c r="AI63">
        <f t="shared" si="86"/>
        <v>0</v>
      </c>
      <c r="AJ63">
        <f t="shared" si="86"/>
        <v>0</v>
      </c>
      <c r="AK63">
        <f t="shared" si="86"/>
        <v>0</v>
      </c>
      <c r="AL63" s="31">
        <f>(VLOOKUP($B$1,'Multipliers and Adjustments'!$A$70:$I$86,TRUNC(COLUMN(AL$2)/5)+2,FALSE)*SUMIFS('EPA Data'!$I:$I,'EPA Data'!$D:$D,'Country Selector'!$A$2,'EPA Data'!$J:$J,$B$1,'EPA Data'!$C:$C,AL$2,'EPA Data'!$G:$G,"&gt;="&amp;$A63,'EPA Data'!$G:$G,"&lt;"&amp;$B63)+VLOOKUP($C$1,'Multipliers and Adjustments'!$A$70:$I$86,TRUNC(COLUMN(AL$2)/5)+2,FALSE)*SUMIFS('EPA Data'!$I:$I,'EPA Data'!$D:$D,'Country Selector'!$A$2,'EPA Data'!$J:$J,$C$1,'EPA Data'!$C:$C,AL$2,'EPA Data'!$G:$G,"&gt;="&amp;$A63,'EPA Data'!$G:$G,"&lt;"&amp;$B63)+VLOOKUP($D$1,'Multipliers and Adjustments'!$A$70:$I$86,TRUNC(COLUMN(AL$2)/5)+2,FALSE)*SUMIFS('EPA Data'!$I:$I,'EPA Data'!$D:$D,'Country Selector'!$A$2,'EPA Data'!$J:$J,$D$1,'EPA Data'!$C:$C,AL$2,'EPA Data'!$G:$G,"&gt;="&amp;$A63,'EPA Data'!$G:$G,"&lt;"&amp;$B63))*unit_conv</f>
        <v>0</v>
      </c>
    </row>
    <row r="64" spans="1:38" x14ac:dyDescent="0.45">
      <c r="A64" s="12">
        <f t="shared" si="36"/>
        <v>1050</v>
      </c>
      <c r="B64" s="11">
        <f t="shared" si="28"/>
        <v>1100</v>
      </c>
      <c r="C64" s="31">
        <f>(VLOOKUP($B$1,'Multipliers and Adjustments'!$A$70:$I$86,TRUNC(COLUMN(C$2)/5)+2,FALSE)*SUMIFS('EPA Data'!$I:$I,'EPA Data'!$D:$D,'Country Selector'!$A$2,'EPA Data'!$J:$J,$B$1,'EPA Data'!$C:$C,C$2,'EPA Data'!$G:$G,"&gt;="&amp;$A64,'EPA Data'!$G:$G,"&lt;"&amp;$B64)+VLOOKUP($C$1,'Multipliers and Adjustments'!$A$70:$I$86,TRUNC(COLUMN(C$2)/5)+2,FALSE)*SUMIFS('EPA Data'!$I:$I,'EPA Data'!$D:$D,'Country Selector'!$A$2,'EPA Data'!$J:$J,$C$1,'EPA Data'!$C:$C,C$2,'EPA Data'!$G:$G,"&gt;="&amp;$A64,'EPA Data'!$G:$G,"&lt;"&amp;$B64)+VLOOKUP($D$1,'Multipliers and Adjustments'!$A$70:$I$86,TRUNC(COLUMN(C$2)/5)+2,FALSE)*SUMIFS('EPA Data'!$I:$I,'EPA Data'!$D:$D,'Country Selector'!$A$2,'EPA Data'!$J:$J,$D$1,'EPA Data'!$C:$C,C$2,'EPA Data'!$G:$G,"&gt;="&amp;$A64,'EPA Data'!$G:$G,"&lt;"&amp;$B64))*unit_conv</f>
        <v>0</v>
      </c>
      <c r="D64">
        <f t="shared" si="80"/>
        <v>0</v>
      </c>
      <c r="E64">
        <f t="shared" si="80"/>
        <v>0</v>
      </c>
      <c r="F64">
        <f t="shared" si="80"/>
        <v>0</v>
      </c>
      <c r="G64">
        <f t="shared" si="80"/>
        <v>0</v>
      </c>
      <c r="H64" s="31">
        <f>(VLOOKUP($B$1,'Multipliers and Adjustments'!$A$70:$I$86,TRUNC(COLUMN(H$2)/5)+2,FALSE)*SUMIFS('EPA Data'!$I:$I,'EPA Data'!$D:$D,'Country Selector'!$A$2,'EPA Data'!$J:$J,$B$1,'EPA Data'!$C:$C,H$2,'EPA Data'!$G:$G,"&gt;="&amp;$A64,'EPA Data'!$G:$G,"&lt;"&amp;$B64)+VLOOKUP($C$1,'Multipliers and Adjustments'!$A$70:$I$86,TRUNC(COLUMN(H$2)/5)+2,FALSE)*SUMIFS('EPA Data'!$I:$I,'EPA Data'!$D:$D,'Country Selector'!$A$2,'EPA Data'!$J:$J,$C$1,'EPA Data'!$C:$C,H$2,'EPA Data'!$G:$G,"&gt;="&amp;$A64,'EPA Data'!$G:$G,"&lt;"&amp;$B64)+VLOOKUP($D$1,'Multipliers and Adjustments'!$A$70:$I$86,TRUNC(COLUMN(H$2)/5)+2,FALSE)*SUMIFS('EPA Data'!$I:$I,'EPA Data'!$D:$D,'Country Selector'!$A$2,'EPA Data'!$J:$J,$D$1,'EPA Data'!$C:$C,H$2,'EPA Data'!$G:$G,"&gt;="&amp;$A64,'EPA Data'!$G:$G,"&lt;"&amp;$B64))*unit_conv</f>
        <v>0</v>
      </c>
      <c r="I64">
        <f t="shared" si="81"/>
        <v>0</v>
      </c>
      <c r="J64">
        <f t="shared" si="81"/>
        <v>0</v>
      </c>
      <c r="K64">
        <f t="shared" si="81"/>
        <v>0</v>
      </c>
      <c r="L64">
        <f t="shared" si="81"/>
        <v>0</v>
      </c>
      <c r="M64" s="31">
        <f>(VLOOKUP($B$1,'Multipliers and Adjustments'!$A$70:$I$86,TRUNC(COLUMN(M$2)/5)+2,FALSE)*SUMIFS('EPA Data'!$I:$I,'EPA Data'!$D:$D,'Country Selector'!$A$2,'EPA Data'!$J:$J,$B$1,'EPA Data'!$C:$C,M$2,'EPA Data'!$G:$G,"&gt;="&amp;$A64,'EPA Data'!$G:$G,"&lt;"&amp;$B64)+VLOOKUP($C$1,'Multipliers and Adjustments'!$A$70:$I$86,TRUNC(COLUMN(M$2)/5)+2,FALSE)*SUMIFS('EPA Data'!$I:$I,'EPA Data'!$D:$D,'Country Selector'!$A$2,'EPA Data'!$J:$J,$C$1,'EPA Data'!$C:$C,M$2,'EPA Data'!$G:$G,"&gt;="&amp;$A64,'EPA Data'!$G:$G,"&lt;"&amp;$B64)+VLOOKUP($D$1,'Multipliers and Adjustments'!$A$70:$I$86,TRUNC(COLUMN(M$2)/5)+2,FALSE)*SUMIFS('EPA Data'!$I:$I,'EPA Data'!$D:$D,'Country Selector'!$A$2,'EPA Data'!$J:$J,$D$1,'EPA Data'!$C:$C,M$2,'EPA Data'!$G:$G,"&gt;="&amp;$A64,'EPA Data'!$G:$G,"&lt;"&amp;$B64))*unit_conv</f>
        <v>0</v>
      </c>
      <c r="N64">
        <f t="shared" si="82"/>
        <v>0</v>
      </c>
      <c r="O64">
        <f t="shared" si="82"/>
        <v>0</v>
      </c>
      <c r="P64">
        <f t="shared" si="82"/>
        <v>0</v>
      </c>
      <c r="Q64">
        <f t="shared" si="82"/>
        <v>0</v>
      </c>
      <c r="R64" s="31">
        <f>(VLOOKUP($B$1,'Multipliers and Adjustments'!$A$70:$I$86,TRUNC(COLUMN(R$2)/5)+2,FALSE)*SUMIFS('EPA Data'!$I:$I,'EPA Data'!$D:$D,'Country Selector'!$A$2,'EPA Data'!$J:$J,$B$1,'EPA Data'!$C:$C,R$2,'EPA Data'!$G:$G,"&gt;="&amp;$A64,'EPA Data'!$G:$G,"&lt;"&amp;$B64)+VLOOKUP($C$1,'Multipliers and Adjustments'!$A$70:$I$86,TRUNC(COLUMN(R$2)/5)+2,FALSE)*SUMIFS('EPA Data'!$I:$I,'EPA Data'!$D:$D,'Country Selector'!$A$2,'EPA Data'!$J:$J,$C$1,'EPA Data'!$C:$C,R$2,'EPA Data'!$G:$G,"&gt;="&amp;$A64,'EPA Data'!$G:$G,"&lt;"&amp;$B64)+VLOOKUP($D$1,'Multipliers and Adjustments'!$A$70:$I$86,TRUNC(COLUMN(R$2)/5)+2,FALSE)*SUMIFS('EPA Data'!$I:$I,'EPA Data'!$D:$D,'Country Selector'!$A$2,'EPA Data'!$J:$J,$D$1,'EPA Data'!$C:$C,R$2,'EPA Data'!$G:$G,"&gt;="&amp;$A64,'EPA Data'!$G:$G,"&lt;"&amp;$B64))*unit_conv</f>
        <v>0</v>
      </c>
      <c r="S64">
        <f t="shared" si="83"/>
        <v>0</v>
      </c>
      <c r="T64">
        <f t="shared" si="83"/>
        <v>0</v>
      </c>
      <c r="U64">
        <f t="shared" si="83"/>
        <v>0</v>
      </c>
      <c r="V64">
        <f t="shared" si="83"/>
        <v>0</v>
      </c>
      <c r="W64" s="31">
        <f>(VLOOKUP($B$1,'Multipliers and Adjustments'!$A$70:$I$86,TRUNC(COLUMN(W$2)/5)+2,FALSE)*SUMIFS('EPA Data'!$I:$I,'EPA Data'!$D:$D,'Country Selector'!$A$2,'EPA Data'!$J:$J,$B$1,'EPA Data'!$C:$C,W$2,'EPA Data'!$G:$G,"&gt;="&amp;$A64,'EPA Data'!$G:$G,"&lt;"&amp;$B64)+VLOOKUP($C$1,'Multipliers and Adjustments'!$A$70:$I$86,TRUNC(COLUMN(W$2)/5)+2,FALSE)*SUMIFS('EPA Data'!$I:$I,'EPA Data'!$D:$D,'Country Selector'!$A$2,'EPA Data'!$J:$J,$C$1,'EPA Data'!$C:$C,W$2,'EPA Data'!$G:$G,"&gt;="&amp;$A64,'EPA Data'!$G:$G,"&lt;"&amp;$B64)+VLOOKUP($D$1,'Multipliers and Adjustments'!$A$70:$I$86,TRUNC(COLUMN(W$2)/5)+2,FALSE)*SUMIFS('EPA Data'!$I:$I,'EPA Data'!$D:$D,'Country Selector'!$A$2,'EPA Data'!$J:$J,$D$1,'EPA Data'!$C:$C,W$2,'EPA Data'!$G:$G,"&gt;="&amp;$A64,'EPA Data'!$G:$G,"&lt;"&amp;$B64))*unit_conv</f>
        <v>0</v>
      </c>
      <c r="X64">
        <f t="shared" si="84"/>
        <v>0</v>
      </c>
      <c r="Y64">
        <f t="shared" si="84"/>
        <v>0</v>
      </c>
      <c r="Z64">
        <f t="shared" si="84"/>
        <v>0</v>
      </c>
      <c r="AA64">
        <f t="shared" si="84"/>
        <v>0</v>
      </c>
      <c r="AB64" s="31">
        <f>(VLOOKUP($B$1,'Multipliers and Adjustments'!$A$70:$I$86,TRUNC(COLUMN(AB$2)/5)+2,FALSE)*SUMIFS('EPA Data'!$I:$I,'EPA Data'!$D:$D,'Country Selector'!$A$2,'EPA Data'!$J:$J,$B$1,'EPA Data'!$C:$C,AB$2,'EPA Data'!$G:$G,"&gt;="&amp;$A64,'EPA Data'!$G:$G,"&lt;"&amp;$B64)+VLOOKUP($C$1,'Multipliers and Adjustments'!$A$70:$I$86,TRUNC(COLUMN(AB$2)/5)+2,FALSE)*SUMIFS('EPA Data'!$I:$I,'EPA Data'!$D:$D,'Country Selector'!$A$2,'EPA Data'!$J:$J,$C$1,'EPA Data'!$C:$C,AB$2,'EPA Data'!$G:$G,"&gt;="&amp;$A64,'EPA Data'!$G:$G,"&lt;"&amp;$B64)+VLOOKUP($D$1,'Multipliers and Adjustments'!$A$70:$I$86,TRUNC(COLUMN(AB$2)/5)+2,FALSE)*SUMIFS('EPA Data'!$I:$I,'EPA Data'!$D:$D,'Country Selector'!$A$2,'EPA Data'!$J:$J,$D$1,'EPA Data'!$C:$C,AB$2,'EPA Data'!$G:$G,"&gt;="&amp;$A64,'EPA Data'!$G:$G,"&lt;"&amp;$B64))*unit_conv</f>
        <v>0</v>
      </c>
      <c r="AC64">
        <f t="shared" si="85"/>
        <v>0</v>
      </c>
      <c r="AD64">
        <f t="shared" si="85"/>
        <v>0</v>
      </c>
      <c r="AE64">
        <f t="shared" si="85"/>
        <v>0</v>
      </c>
      <c r="AF64">
        <f t="shared" si="85"/>
        <v>0</v>
      </c>
      <c r="AG64" s="31">
        <f>(VLOOKUP($B$1,'Multipliers and Adjustments'!$A$70:$I$86,TRUNC(COLUMN(AG$2)/5)+2,FALSE)*SUMIFS('EPA Data'!$I:$I,'EPA Data'!$D:$D,'Country Selector'!$A$2,'EPA Data'!$J:$J,$B$1,'EPA Data'!$C:$C,AG$2,'EPA Data'!$G:$G,"&gt;="&amp;$A64,'EPA Data'!$G:$G,"&lt;"&amp;$B64)+VLOOKUP($C$1,'Multipliers and Adjustments'!$A$70:$I$86,TRUNC(COLUMN(AG$2)/5)+2,FALSE)*SUMIFS('EPA Data'!$I:$I,'EPA Data'!$D:$D,'Country Selector'!$A$2,'EPA Data'!$J:$J,$C$1,'EPA Data'!$C:$C,AG$2,'EPA Data'!$G:$G,"&gt;="&amp;$A64,'EPA Data'!$G:$G,"&lt;"&amp;$B64)+VLOOKUP($D$1,'Multipliers and Adjustments'!$A$70:$I$86,TRUNC(COLUMN(AG$2)/5)+2,FALSE)*SUMIFS('EPA Data'!$I:$I,'EPA Data'!$D:$D,'Country Selector'!$A$2,'EPA Data'!$J:$J,$D$1,'EPA Data'!$C:$C,AG$2,'EPA Data'!$G:$G,"&gt;="&amp;$A64,'EPA Data'!$G:$G,"&lt;"&amp;$B64))*unit_conv</f>
        <v>0</v>
      </c>
      <c r="AH64">
        <f t="shared" si="86"/>
        <v>0</v>
      </c>
      <c r="AI64">
        <f t="shared" si="86"/>
        <v>0</v>
      </c>
      <c r="AJ64">
        <f t="shared" si="86"/>
        <v>0</v>
      </c>
      <c r="AK64">
        <f t="shared" si="86"/>
        <v>0</v>
      </c>
      <c r="AL64" s="31">
        <f>(VLOOKUP($B$1,'Multipliers and Adjustments'!$A$70:$I$86,TRUNC(COLUMN(AL$2)/5)+2,FALSE)*SUMIFS('EPA Data'!$I:$I,'EPA Data'!$D:$D,'Country Selector'!$A$2,'EPA Data'!$J:$J,$B$1,'EPA Data'!$C:$C,AL$2,'EPA Data'!$G:$G,"&gt;="&amp;$A64,'EPA Data'!$G:$G,"&lt;"&amp;$B64)+VLOOKUP($C$1,'Multipliers and Adjustments'!$A$70:$I$86,TRUNC(COLUMN(AL$2)/5)+2,FALSE)*SUMIFS('EPA Data'!$I:$I,'EPA Data'!$D:$D,'Country Selector'!$A$2,'EPA Data'!$J:$J,$C$1,'EPA Data'!$C:$C,AL$2,'EPA Data'!$G:$G,"&gt;="&amp;$A64,'EPA Data'!$G:$G,"&lt;"&amp;$B64)+VLOOKUP($D$1,'Multipliers and Adjustments'!$A$70:$I$86,TRUNC(COLUMN(AL$2)/5)+2,FALSE)*SUMIFS('EPA Data'!$I:$I,'EPA Data'!$D:$D,'Country Selector'!$A$2,'EPA Data'!$J:$J,$D$1,'EPA Data'!$C:$C,AL$2,'EPA Data'!$G:$G,"&gt;="&amp;$A64,'EPA Data'!$G:$G,"&lt;"&amp;$B64))*unit_conv</f>
        <v>0</v>
      </c>
    </row>
    <row r="65" spans="1:38" x14ac:dyDescent="0.45">
      <c r="A65" s="12">
        <f t="shared" si="36"/>
        <v>1100</v>
      </c>
      <c r="B65" s="11">
        <f t="shared" si="28"/>
        <v>1150</v>
      </c>
      <c r="C65" s="31">
        <f>(VLOOKUP($B$1,'Multipliers and Adjustments'!$A$70:$I$86,TRUNC(COLUMN(C$2)/5)+2,FALSE)*SUMIFS('EPA Data'!$I:$I,'EPA Data'!$D:$D,'Country Selector'!$A$2,'EPA Data'!$J:$J,$B$1,'EPA Data'!$C:$C,C$2,'EPA Data'!$G:$G,"&gt;="&amp;$A65,'EPA Data'!$G:$G,"&lt;"&amp;$B65)+VLOOKUP($C$1,'Multipliers and Adjustments'!$A$70:$I$86,TRUNC(COLUMN(C$2)/5)+2,FALSE)*SUMIFS('EPA Data'!$I:$I,'EPA Data'!$D:$D,'Country Selector'!$A$2,'EPA Data'!$J:$J,$C$1,'EPA Data'!$C:$C,C$2,'EPA Data'!$G:$G,"&gt;="&amp;$A65,'EPA Data'!$G:$G,"&lt;"&amp;$B65)+VLOOKUP($D$1,'Multipliers and Adjustments'!$A$70:$I$86,TRUNC(COLUMN(C$2)/5)+2,FALSE)*SUMIFS('EPA Data'!$I:$I,'EPA Data'!$D:$D,'Country Selector'!$A$2,'EPA Data'!$J:$J,$D$1,'EPA Data'!$C:$C,C$2,'EPA Data'!$G:$G,"&gt;="&amp;$A65,'EPA Data'!$G:$G,"&lt;"&amp;$B65))*unit_conv</f>
        <v>0</v>
      </c>
      <c r="D65">
        <f t="shared" si="80"/>
        <v>0</v>
      </c>
      <c r="E65">
        <f t="shared" si="80"/>
        <v>0</v>
      </c>
      <c r="F65">
        <f t="shared" si="80"/>
        <v>0</v>
      </c>
      <c r="G65">
        <f t="shared" si="80"/>
        <v>0</v>
      </c>
      <c r="H65" s="31">
        <f>(VLOOKUP($B$1,'Multipliers and Adjustments'!$A$70:$I$86,TRUNC(COLUMN(H$2)/5)+2,FALSE)*SUMIFS('EPA Data'!$I:$I,'EPA Data'!$D:$D,'Country Selector'!$A$2,'EPA Data'!$J:$J,$B$1,'EPA Data'!$C:$C,H$2,'EPA Data'!$G:$G,"&gt;="&amp;$A65,'EPA Data'!$G:$G,"&lt;"&amp;$B65)+VLOOKUP($C$1,'Multipliers and Adjustments'!$A$70:$I$86,TRUNC(COLUMN(H$2)/5)+2,FALSE)*SUMIFS('EPA Data'!$I:$I,'EPA Data'!$D:$D,'Country Selector'!$A$2,'EPA Data'!$J:$J,$C$1,'EPA Data'!$C:$C,H$2,'EPA Data'!$G:$G,"&gt;="&amp;$A65,'EPA Data'!$G:$G,"&lt;"&amp;$B65)+VLOOKUP($D$1,'Multipliers and Adjustments'!$A$70:$I$86,TRUNC(COLUMN(H$2)/5)+2,FALSE)*SUMIFS('EPA Data'!$I:$I,'EPA Data'!$D:$D,'Country Selector'!$A$2,'EPA Data'!$J:$J,$D$1,'EPA Data'!$C:$C,H$2,'EPA Data'!$G:$G,"&gt;="&amp;$A65,'EPA Data'!$G:$G,"&lt;"&amp;$B65))*unit_conv</f>
        <v>0</v>
      </c>
      <c r="I65">
        <f t="shared" si="81"/>
        <v>0</v>
      </c>
      <c r="J65">
        <f t="shared" si="81"/>
        <v>0</v>
      </c>
      <c r="K65">
        <f t="shared" si="81"/>
        <v>0</v>
      </c>
      <c r="L65">
        <f t="shared" si="81"/>
        <v>0</v>
      </c>
      <c r="M65" s="31">
        <f>(VLOOKUP($B$1,'Multipliers and Adjustments'!$A$70:$I$86,TRUNC(COLUMN(M$2)/5)+2,FALSE)*SUMIFS('EPA Data'!$I:$I,'EPA Data'!$D:$D,'Country Selector'!$A$2,'EPA Data'!$J:$J,$B$1,'EPA Data'!$C:$C,M$2,'EPA Data'!$G:$G,"&gt;="&amp;$A65,'EPA Data'!$G:$G,"&lt;"&amp;$B65)+VLOOKUP($C$1,'Multipliers and Adjustments'!$A$70:$I$86,TRUNC(COLUMN(M$2)/5)+2,FALSE)*SUMIFS('EPA Data'!$I:$I,'EPA Data'!$D:$D,'Country Selector'!$A$2,'EPA Data'!$J:$J,$C$1,'EPA Data'!$C:$C,M$2,'EPA Data'!$G:$G,"&gt;="&amp;$A65,'EPA Data'!$G:$G,"&lt;"&amp;$B65)+VLOOKUP($D$1,'Multipliers and Adjustments'!$A$70:$I$86,TRUNC(COLUMN(M$2)/5)+2,FALSE)*SUMIFS('EPA Data'!$I:$I,'EPA Data'!$D:$D,'Country Selector'!$A$2,'EPA Data'!$J:$J,$D$1,'EPA Data'!$C:$C,M$2,'EPA Data'!$G:$G,"&gt;="&amp;$A65,'EPA Data'!$G:$G,"&lt;"&amp;$B65))*unit_conv</f>
        <v>0</v>
      </c>
      <c r="N65">
        <f t="shared" si="82"/>
        <v>0</v>
      </c>
      <c r="O65">
        <f t="shared" si="82"/>
        <v>0</v>
      </c>
      <c r="P65">
        <f t="shared" si="82"/>
        <v>0</v>
      </c>
      <c r="Q65">
        <f t="shared" si="82"/>
        <v>0</v>
      </c>
      <c r="R65" s="31">
        <f>(VLOOKUP($B$1,'Multipliers and Adjustments'!$A$70:$I$86,TRUNC(COLUMN(R$2)/5)+2,FALSE)*SUMIFS('EPA Data'!$I:$I,'EPA Data'!$D:$D,'Country Selector'!$A$2,'EPA Data'!$J:$J,$B$1,'EPA Data'!$C:$C,R$2,'EPA Data'!$G:$G,"&gt;="&amp;$A65,'EPA Data'!$G:$G,"&lt;"&amp;$B65)+VLOOKUP($C$1,'Multipliers and Adjustments'!$A$70:$I$86,TRUNC(COLUMN(R$2)/5)+2,FALSE)*SUMIFS('EPA Data'!$I:$I,'EPA Data'!$D:$D,'Country Selector'!$A$2,'EPA Data'!$J:$J,$C$1,'EPA Data'!$C:$C,R$2,'EPA Data'!$G:$G,"&gt;="&amp;$A65,'EPA Data'!$G:$G,"&lt;"&amp;$B65)+VLOOKUP($D$1,'Multipliers and Adjustments'!$A$70:$I$86,TRUNC(COLUMN(R$2)/5)+2,FALSE)*SUMIFS('EPA Data'!$I:$I,'EPA Data'!$D:$D,'Country Selector'!$A$2,'EPA Data'!$J:$J,$D$1,'EPA Data'!$C:$C,R$2,'EPA Data'!$G:$G,"&gt;="&amp;$A65,'EPA Data'!$G:$G,"&lt;"&amp;$B65))*unit_conv</f>
        <v>0</v>
      </c>
      <c r="S65">
        <f t="shared" si="83"/>
        <v>0</v>
      </c>
      <c r="T65">
        <f t="shared" si="83"/>
        <v>0</v>
      </c>
      <c r="U65">
        <f t="shared" si="83"/>
        <v>0</v>
      </c>
      <c r="V65">
        <f t="shared" si="83"/>
        <v>0</v>
      </c>
      <c r="W65" s="31">
        <f>(VLOOKUP($B$1,'Multipliers and Adjustments'!$A$70:$I$86,TRUNC(COLUMN(W$2)/5)+2,FALSE)*SUMIFS('EPA Data'!$I:$I,'EPA Data'!$D:$D,'Country Selector'!$A$2,'EPA Data'!$J:$J,$B$1,'EPA Data'!$C:$C,W$2,'EPA Data'!$G:$G,"&gt;="&amp;$A65,'EPA Data'!$G:$G,"&lt;"&amp;$B65)+VLOOKUP($C$1,'Multipliers and Adjustments'!$A$70:$I$86,TRUNC(COLUMN(W$2)/5)+2,FALSE)*SUMIFS('EPA Data'!$I:$I,'EPA Data'!$D:$D,'Country Selector'!$A$2,'EPA Data'!$J:$J,$C$1,'EPA Data'!$C:$C,W$2,'EPA Data'!$G:$G,"&gt;="&amp;$A65,'EPA Data'!$G:$G,"&lt;"&amp;$B65)+VLOOKUP($D$1,'Multipliers and Adjustments'!$A$70:$I$86,TRUNC(COLUMN(W$2)/5)+2,FALSE)*SUMIFS('EPA Data'!$I:$I,'EPA Data'!$D:$D,'Country Selector'!$A$2,'EPA Data'!$J:$J,$D$1,'EPA Data'!$C:$C,W$2,'EPA Data'!$G:$G,"&gt;="&amp;$A65,'EPA Data'!$G:$G,"&lt;"&amp;$B65))*unit_conv</f>
        <v>0</v>
      </c>
      <c r="X65">
        <f t="shared" si="84"/>
        <v>0</v>
      </c>
      <c r="Y65">
        <f t="shared" si="84"/>
        <v>0</v>
      </c>
      <c r="Z65">
        <f t="shared" si="84"/>
        <v>0</v>
      </c>
      <c r="AA65">
        <f t="shared" si="84"/>
        <v>0</v>
      </c>
      <c r="AB65" s="31">
        <f>(VLOOKUP($B$1,'Multipliers and Adjustments'!$A$70:$I$86,TRUNC(COLUMN(AB$2)/5)+2,FALSE)*SUMIFS('EPA Data'!$I:$I,'EPA Data'!$D:$D,'Country Selector'!$A$2,'EPA Data'!$J:$J,$B$1,'EPA Data'!$C:$C,AB$2,'EPA Data'!$G:$G,"&gt;="&amp;$A65,'EPA Data'!$G:$G,"&lt;"&amp;$B65)+VLOOKUP($C$1,'Multipliers and Adjustments'!$A$70:$I$86,TRUNC(COLUMN(AB$2)/5)+2,FALSE)*SUMIFS('EPA Data'!$I:$I,'EPA Data'!$D:$D,'Country Selector'!$A$2,'EPA Data'!$J:$J,$C$1,'EPA Data'!$C:$C,AB$2,'EPA Data'!$G:$G,"&gt;="&amp;$A65,'EPA Data'!$G:$G,"&lt;"&amp;$B65)+VLOOKUP($D$1,'Multipliers and Adjustments'!$A$70:$I$86,TRUNC(COLUMN(AB$2)/5)+2,FALSE)*SUMIFS('EPA Data'!$I:$I,'EPA Data'!$D:$D,'Country Selector'!$A$2,'EPA Data'!$J:$J,$D$1,'EPA Data'!$C:$C,AB$2,'EPA Data'!$G:$G,"&gt;="&amp;$A65,'EPA Data'!$G:$G,"&lt;"&amp;$B65))*unit_conv</f>
        <v>0</v>
      </c>
      <c r="AC65">
        <f t="shared" si="85"/>
        <v>0</v>
      </c>
      <c r="AD65">
        <f t="shared" si="85"/>
        <v>0</v>
      </c>
      <c r="AE65">
        <f t="shared" si="85"/>
        <v>0</v>
      </c>
      <c r="AF65">
        <f t="shared" si="85"/>
        <v>0</v>
      </c>
      <c r="AG65" s="31">
        <f>(VLOOKUP($B$1,'Multipliers and Adjustments'!$A$70:$I$86,TRUNC(COLUMN(AG$2)/5)+2,FALSE)*SUMIFS('EPA Data'!$I:$I,'EPA Data'!$D:$D,'Country Selector'!$A$2,'EPA Data'!$J:$J,$B$1,'EPA Data'!$C:$C,AG$2,'EPA Data'!$G:$G,"&gt;="&amp;$A65,'EPA Data'!$G:$G,"&lt;"&amp;$B65)+VLOOKUP($C$1,'Multipliers and Adjustments'!$A$70:$I$86,TRUNC(COLUMN(AG$2)/5)+2,FALSE)*SUMIFS('EPA Data'!$I:$I,'EPA Data'!$D:$D,'Country Selector'!$A$2,'EPA Data'!$J:$J,$C$1,'EPA Data'!$C:$C,AG$2,'EPA Data'!$G:$G,"&gt;="&amp;$A65,'EPA Data'!$G:$G,"&lt;"&amp;$B65)+VLOOKUP($D$1,'Multipliers and Adjustments'!$A$70:$I$86,TRUNC(COLUMN(AG$2)/5)+2,FALSE)*SUMIFS('EPA Data'!$I:$I,'EPA Data'!$D:$D,'Country Selector'!$A$2,'EPA Data'!$J:$J,$D$1,'EPA Data'!$C:$C,AG$2,'EPA Data'!$G:$G,"&gt;="&amp;$A65,'EPA Data'!$G:$G,"&lt;"&amp;$B65))*unit_conv</f>
        <v>0</v>
      </c>
      <c r="AH65">
        <f t="shared" si="86"/>
        <v>0</v>
      </c>
      <c r="AI65">
        <f t="shared" si="86"/>
        <v>0</v>
      </c>
      <c r="AJ65">
        <f t="shared" si="86"/>
        <v>0</v>
      </c>
      <c r="AK65">
        <f t="shared" si="86"/>
        <v>0</v>
      </c>
      <c r="AL65" s="31">
        <f>(VLOOKUP($B$1,'Multipliers and Adjustments'!$A$70:$I$86,TRUNC(COLUMN(AL$2)/5)+2,FALSE)*SUMIFS('EPA Data'!$I:$I,'EPA Data'!$D:$D,'Country Selector'!$A$2,'EPA Data'!$J:$J,$B$1,'EPA Data'!$C:$C,AL$2,'EPA Data'!$G:$G,"&gt;="&amp;$A65,'EPA Data'!$G:$G,"&lt;"&amp;$B65)+VLOOKUP($C$1,'Multipliers and Adjustments'!$A$70:$I$86,TRUNC(COLUMN(AL$2)/5)+2,FALSE)*SUMIFS('EPA Data'!$I:$I,'EPA Data'!$D:$D,'Country Selector'!$A$2,'EPA Data'!$J:$J,$C$1,'EPA Data'!$C:$C,AL$2,'EPA Data'!$G:$G,"&gt;="&amp;$A65,'EPA Data'!$G:$G,"&lt;"&amp;$B65)+VLOOKUP($D$1,'Multipliers and Adjustments'!$A$70:$I$86,TRUNC(COLUMN(AL$2)/5)+2,FALSE)*SUMIFS('EPA Data'!$I:$I,'EPA Data'!$D:$D,'Country Selector'!$A$2,'EPA Data'!$J:$J,$D$1,'EPA Data'!$C:$C,AL$2,'EPA Data'!$G:$G,"&gt;="&amp;$A65,'EPA Data'!$G:$G,"&lt;"&amp;$B65))*unit_conv</f>
        <v>0</v>
      </c>
    </row>
    <row r="66" spans="1:38" x14ac:dyDescent="0.45">
      <c r="A66" s="12">
        <f t="shared" si="36"/>
        <v>1150</v>
      </c>
      <c r="B66" s="11">
        <f t="shared" si="28"/>
        <v>1200</v>
      </c>
      <c r="C66" s="31">
        <f>(VLOOKUP($B$1,'Multipliers and Adjustments'!$A$70:$I$86,TRUNC(COLUMN(C$2)/5)+2,FALSE)*SUMIFS('EPA Data'!$I:$I,'EPA Data'!$D:$D,'Country Selector'!$A$2,'EPA Data'!$J:$J,$B$1,'EPA Data'!$C:$C,C$2,'EPA Data'!$G:$G,"&gt;="&amp;$A66,'EPA Data'!$G:$G,"&lt;"&amp;$B66)+VLOOKUP($C$1,'Multipliers and Adjustments'!$A$70:$I$86,TRUNC(COLUMN(C$2)/5)+2,FALSE)*SUMIFS('EPA Data'!$I:$I,'EPA Data'!$D:$D,'Country Selector'!$A$2,'EPA Data'!$J:$J,$C$1,'EPA Data'!$C:$C,C$2,'EPA Data'!$G:$G,"&gt;="&amp;$A66,'EPA Data'!$G:$G,"&lt;"&amp;$B66)+VLOOKUP($D$1,'Multipliers and Adjustments'!$A$70:$I$86,TRUNC(COLUMN(C$2)/5)+2,FALSE)*SUMIFS('EPA Data'!$I:$I,'EPA Data'!$D:$D,'Country Selector'!$A$2,'EPA Data'!$J:$J,$D$1,'EPA Data'!$C:$C,C$2,'EPA Data'!$G:$G,"&gt;="&amp;$A66,'EPA Data'!$G:$G,"&lt;"&amp;$B66))*unit_conv</f>
        <v>0</v>
      </c>
      <c r="D66">
        <f t="shared" ref="D66:G74" si="87">C66+($H66-$C66)/5</f>
        <v>0</v>
      </c>
      <c r="E66">
        <f t="shared" si="87"/>
        <v>0</v>
      </c>
      <c r="F66">
        <f t="shared" si="87"/>
        <v>0</v>
      </c>
      <c r="G66">
        <f t="shared" si="87"/>
        <v>0</v>
      </c>
      <c r="H66" s="31">
        <f>(VLOOKUP($B$1,'Multipliers and Adjustments'!$A$70:$I$86,TRUNC(COLUMN(H$2)/5)+2,FALSE)*SUMIFS('EPA Data'!$I:$I,'EPA Data'!$D:$D,'Country Selector'!$A$2,'EPA Data'!$J:$J,$B$1,'EPA Data'!$C:$C,H$2,'EPA Data'!$G:$G,"&gt;="&amp;$A66,'EPA Data'!$G:$G,"&lt;"&amp;$B66)+VLOOKUP($C$1,'Multipliers and Adjustments'!$A$70:$I$86,TRUNC(COLUMN(H$2)/5)+2,FALSE)*SUMIFS('EPA Data'!$I:$I,'EPA Data'!$D:$D,'Country Selector'!$A$2,'EPA Data'!$J:$J,$C$1,'EPA Data'!$C:$C,H$2,'EPA Data'!$G:$G,"&gt;="&amp;$A66,'EPA Data'!$G:$G,"&lt;"&amp;$B66)+VLOOKUP($D$1,'Multipliers and Adjustments'!$A$70:$I$86,TRUNC(COLUMN(H$2)/5)+2,FALSE)*SUMIFS('EPA Data'!$I:$I,'EPA Data'!$D:$D,'Country Selector'!$A$2,'EPA Data'!$J:$J,$D$1,'EPA Data'!$C:$C,H$2,'EPA Data'!$G:$G,"&gt;="&amp;$A66,'EPA Data'!$G:$G,"&lt;"&amp;$B66))*unit_conv</f>
        <v>0</v>
      </c>
      <c r="I66">
        <f t="shared" si="81"/>
        <v>0</v>
      </c>
      <c r="J66">
        <f t="shared" si="81"/>
        <v>0</v>
      </c>
      <c r="K66">
        <f t="shared" si="81"/>
        <v>0</v>
      </c>
      <c r="L66">
        <f t="shared" si="81"/>
        <v>0</v>
      </c>
      <c r="M66" s="31">
        <f>(VLOOKUP($B$1,'Multipliers and Adjustments'!$A$70:$I$86,TRUNC(COLUMN(M$2)/5)+2,FALSE)*SUMIFS('EPA Data'!$I:$I,'EPA Data'!$D:$D,'Country Selector'!$A$2,'EPA Data'!$J:$J,$B$1,'EPA Data'!$C:$C,M$2,'EPA Data'!$G:$G,"&gt;="&amp;$A66,'EPA Data'!$G:$G,"&lt;"&amp;$B66)+VLOOKUP($C$1,'Multipliers and Adjustments'!$A$70:$I$86,TRUNC(COLUMN(M$2)/5)+2,FALSE)*SUMIFS('EPA Data'!$I:$I,'EPA Data'!$D:$D,'Country Selector'!$A$2,'EPA Data'!$J:$J,$C$1,'EPA Data'!$C:$C,M$2,'EPA Data'!$G:$G,"&gt;="&amp;$A66,'EPA Data'!$G:$G,"&lt;"&amp;$B66)+VLOOKUP($D$1,'Multipliers and Adjustments'!$A$70:$I$86,TRUNC(COLUMN(M$2)/5)+2,FALSE)*SUMIFS('EPA Data'!$I:$I,'EPA Data'!$D:$D,'Country Selector'!$A$2,'EPA Data'!$J:$J,$D$1,'EPA Data'!$C:$C,M$2,'EPA Data'!$G:$G,"&gt;="&amp;$A66,'EPA Data'!$G:$G,"&lt;"&amp;$B66))*unit_conv</f>
        <v>0</v>
      </c>
      <c r="N66">
        <f t="shared" si="82"/>
        <v>0</v>
      </c>
      <c r="O66">
        <f t="shared" si="82"/>
        <v>0</v>
      </c>
      <c r="P66">
        <f t="shared" si="82"/>
        <v>0</v>
      </c>
      <c r="Q66">
        <f t="shared" si="82"/>
        <v>0</v>
      </c>
      <c r="R66" s="31">
        <f>(VLOOKUP($B$1,'Multipliers and Adjustments'!$A$70:$I$86,TRUNC(COLUMN(R$2)/5)+2,FALSE)*SUMIFS('EPA Data'!$I:$I,'EPA Data'!$D:$D,'Country Selector'!$A$2,'EPA Data'!$J:$J,$B$1,'EPA Data'!$C:$C,R$2,'EPA Data'!$G:$G,"&gt;="&amp;$A66,'EPA Data'!$G:$G,"&lt;"&amp;$B66)+VLOOKUP($C$1,'Multipliers and Adjustments'!$A$70:$I$86,TRUNC(COLUMN(R$2)/5)+2,FALSE)*SUMIFS('EPA Data'!$I:$I,'EPA Data'!$D:$D,'Country Selector'!$A$2,'EPA Data'!$J:$J,$C$1,'EPA Data'!$C:$C,R$2,'EPA Data'!$G:$G,"&gt;="&amp;$A66,'EPA Data'!$G:$G,"&lt;"&amp;$B66)+VLOOKUP($D$1,'Multipliers and Adjustments'!$A$70:$I$86,TRUNC(COLUMN(R$2)/5)+2,FALSE)*SUMIFS('EPA Data'!$I:$I,'EPA Data'!$D:$D,'Country Selector'!$A$2,'EPA Data'!$J:$J,$D$1,'EPA Data'!$C:$C,R$2,'EPA Data'!$G:$G,"&gt;="&amp;$A66,'EPA Data'!$G:$G,"&lt;"&amp;$B66))*unit_conv</f>
        <v>0</v>
      </c>
      <c r="S66">
        <f t="shared" si="83"/>
        <v>0</v>
      </c>
      <c r="T66">
        <f t="shared" si="83"/>
        <v>0</v>
      </c>
      <c r="U66">
        <f t="shared" si="83"/>
        <v>0</v>
      </c>
      <c r="V66">
        <f t="shared" si="83"/>
        <v>0</v>
      </c>
      <c r="W66" s="31">
        <f>(VLOOKUP($B$1,'Multipliers and Adjustments'!$A$70:$I$86,TRUNC(COLUMN(W$2)/5)+2,FALSE)*SUMIFS('EPA Data'!$I:$I,'EPA Data'!$D:$D,'Country Selector'!$A$2,'EPA Data'!$J:$J,$B$1,'EPA Data'!$C:$C,W$2,'EPA Data'!$G:$G,"&gt;="&amp;$A66,'EPA Data'!$G:$G,"&lt;"&amp;$B66)+VLOOKUP($C$1,'Multipliers and Adjustments'!$A$70:$I$86,TRUNC(COLUMN(W$2)/5)+2,FALSE)*SUMIFS('EPA Data'!$I:$I,'EPA Data'!$D:$D,'Country Selector'!$A$2,'EPA Data'!$J:$J,$C$1,'EPA Data'!$C:$C,W$2,'EPA Data'!$G:$G,"&gt;="&amp;$A66,'EPA Data'!$G:$G,"&lt;"&amp;$B66)+VLOOKUP($D$1,'Multipliers and Adjustments'!$A$70:$I$86,TRUNC(COLUMN(W$2)/5)+2,FALSE)*SUMIFS('EPA Data'!$I:$I,'EPA Data'!$D:$D,'Country Selector'!$A$2,'EPA Data'!$J:$J,$D$1,'EPA Data'!$C:$C,W$2,'EPA Data'!$G:$G,"&gt;="&amp;$A66,'EPA Data'!$G:$G,"&lt;"&amp;$B66))*unit_conv</f>
        <v>0</v>
      </c>
      <c r="X66">
        <f t="shared" si="84"/>
        <v>0</v>
      </c>
      <c r="Y66">
        <f t="shared" si="84"/>
        <v>0</v>
      </c>
      <c r="Z66">
        <f t="shared" si="84"/>
        <v>0</v>
      </c>
      <c r="AA66">
        <f t="shared" si="84"/>
        <v>0</v>
      </c>
      <c r="AB66" s="31">
        <f>(VLOOKUP($B$1,'Multipliers and Adjustments'!$A$70:$I$86,TRUNC(COLUMN(AB$2)/5)+2,FALSE)*SUMIFS('EPA Data'!$I:$I,'EPA Data'!$D:$D,'Country Selector'!$A$2,'EPA Data'!$J:$J,$B$1,'EPA Data'!$C:$C,AB$2,'EPA Data'!$G:$G,"&gt;="&amp;$A66,'EPA Data'!$G:$G,"&lt;"&amp;$B66)+VLOOKUP($C$1,'Multipliers and Adjustments'!$A$70:$I$86,TRUNC(COLUMN(AB$2)/5)+2,FALSE)*SUMIFS('EPA Data'!$I:$I,'EPA Data'!$D:$D,'Country Selector'!$A$2,'EPA Data'!$J:$J,$C$1,'EPA Data'!$C:$C,AB$2,'EPA Data'!$G:$G,"&gt;="&amp;$A66,'EPA Data'!$G:$G,"&lt;"&amp;$B66)+VLOOKUP($D$1,'Multipliers and Adjustments'!$A$70:$I$86,TRUNC(COLUMN(AB$2)/5)+2,FALSE)*SUMIFS('EPA Data'!$I:$I,'EPA Data'!$D:$D,'Country Selector'!$A$2,'EPA Data'!$J:$J,$D$1,'EPA Data'!$C:$C,AB$2,'EPA Data'!$G:$G,"&gt;="&amp;$A66,'EPA Data'!$G:$G,"&lt;"&amp;$B66))*unit_conv</f>
        <v>0</v>
      </c>
      <c r="AC66">
        <f t="shared" si="85"/>
        <v>0</v>
      </c>
      <c r="AD66">
        <f t="shared" si="85"/>
        <v>0</v>
      </c>
      <c r="AE66">
        <f t="shared" si="85"/>
        <v>0</v>
      </c>
      <c r="AF66">
        <f t="shared" si="85"/>
        <v>0</v>
      </c>
      <c r="AG66" s="31">
        <f>(VLOOKUP($B$1,'Multipliers and Adjustments'!$A$70:$I$86,TRUNC(COLUMN(AG$2)/5)+2,FALSE)*SUMIFS('EPA Data'!$I:$I,'EPA Data'!$D:$D,'Country Selector'!$A$2,'EPA Data'!$J:$J,$B$1,'EPA Data'!$C:$C,AG$2,'EPA Data'!$G:$G,"&gt;="&amp;$A66,'EPA Data'!$G:$G,"&lt;"&amp;$B66)+VLOOKUP($C$1,'Multipliers and Adjustments'!$A$70:$I$86,TRUNC(COLUMN(AG$2)/5)+2,FALSE)*SUMIFS('EPA Data'!$I:$I,'EPA Data'!$D:$D,'Country Selector'!$A$2,'EPA Data'!$J:$J,$C$1,'EPA Data'!$C:$C,AG$2,'EPA Data'!$G:$G,"&gt;="&amp;$A66,'EPA Data'!$G:$G,"&lt;"&amp;$B66)+VLOOKUP($D$1,'Multipliers and Adjustments'!$A$70:$I$86,TRUNC(COLUMN(AG$2)/5)+2,FALSE)*SUMIFS('EPA Data'!$I:$I,'EPA Data'!$D:$D,'Country Selector'!$A$2,'EPA Data'!$J:$J,$D$1,'EPA Data'!$C:$C,AG$2,'EPA Data'!$G:$G,"&gt;="&amp;$A66,'EPA Data'!$G:$G,"&lt;"&amp;$B66))*unit_conv</f>
        <v>0</v>
      </c>
      <c r="AH66">
        <f t="shared" si="86"/>
        <v>0</v>
      </c>
      <c r="AI66">
        <f t="shared" si="86"/>
        <v>0</v>
      </c>
      <c r="AJ66">
        <f t="shared" si="86"/>
        <v>0</v>
      </c>
      <c r="AK66">
        <f t="shared" si="86"/>
        <v>0</v>
      </c>
      <c r="AL66" s="31">
        <f>(VLOOKUP($B$1,'Multipliers and Adjustments'!$A$70:$I$86,TRUNC(COLUMN(AL$2)/5)+2,FALSE)*SUMIFS('EPA Data'!$I:$I,'EPA Data'!$D:$D,'Country Selector'!$A$2,'EPA Data'!$J:$J,$B$1,'EPA Data'!$C:$C,AL$2,'EPA Data'!$G:$G,"&gt;="&amp;$A66,'EPA Data'!$G:$G,"&lt;"&amp;$B66)+VLOOKUP($C$1,'Multipliers and Adjustments'!$A$70:$I$86,TRUNC(COLUMN(AL$2)/5)+2,FALSE)*SUMIFS('EPA Data'!$I:$I,'EPA Data'!$D:$D,'Country Selector'!$A$2,'EPA Data'!$J:$J,$C$1,'EPA Data'!$C:$C,AL$2,'EPA Data'!$G:$G,"&gt;="&amp;$A66,'EPA Data'!$G:$G,"&lt;"&amp;$B66)+VLOOKUP($D$1,'Multipliers and Adjustments'!$A$70:$I$86,TRUNC(COLUMN(AL$2)/5)+2,FALSE)*SUMIFS('EPA Data'!$I:$I,'EPA Data'!$D:$D,'Country Selector'!$A$2,'EPA Data'!$J:$J,$D$1,'EPA Data'!$C:$C,AL$2,'EPA Data'!$G:$G,"&gt;="&amp;$A66,'EPA Data'!$G:$G,"&lt;"&amp;$B66))*unit_conv</f>
        <v>0</v>
      </c>
    </row>
    <row r="67" spans="1:38" x14ac:dyDescent="0.45">
      <c r="A67" s="12">
        <f t="shared" si="36"/>
        <v>1200</v>
      </c>
      <c r="B67" s="11">
        <f t="shared" si="28"/>
        <v>1250</v>
      </c>
      <c r="C67" s="31">
        <f>(VLOOKUP($B$1,'Multipliers and Adjustments'!$A$70:$I$86,TRUNC(COLUMN(C$2)/5)+2,FALSE)*SUMIFS('EPA Data'!$I:$I,'EPA Data'!$D:$D,'Country Selector'!$A$2,'EPA Data'!$J:$J,$B$1,'EPA Data'!$C:$C,C$2,'EPA Data'!$G:$G,"&gt;="&amp;$A67,'EPA Data'!$G:$G,"&lt;"&amp;$B67)+VLOOKUP($C$1,'Multipliers and Adjustments'!$A$70:$I$86,TRUNC(COLUMN(C$2)/5)+2,FALSE)*SUMIFS('EPA Data'!$I:$I,'EPA Data'!$D:$D,'Country Selector'!$A$2,'EPA Data'!$J:$J,$C$1,'EPA Data'!$C:$C,C$2,'EPA Data'!$G:$G,"&gt;="&amp;$A67,'EPA Data'!$G:$G,"&lt;"&amp;$B67)+VLOOKUP($D$1,'Multipliers and Adjustments'!$A$70:$I$86,TRUNC(COLUMN(C$2)/5)+2,FALSE)*SUMIFS('EPA Data'!$I:$I,'EPA Data'!$D:$D,'Country Selector'!$A$2,'EPA Data'!$J:$J,$D$1,'EPA Data'!$C:$C,C$2,'EPA Data'!$G:$G,"&gt;="&amp;$A67,'EPA Data'!$G:$G,"&lt;"&amp;$B67))*unit_conv</f>
        <v>0</v>
      </c>
      <c r="D67">
        <f t="shared" si="87"/>
        <v>0</v>
      </c>
      <c r="E67">
        <f t="shared" si="87"/>
        <v>0</v>
      </c>
      <c r="F67">
        <f t="shared" si="87"/>
        <v>0</v>
      </c>
      <c r="G67">
        <f t="shared" si="87"/>
        <v>0</v>
      </c>
      <c r="H67" s="31">
        <f>(VLOOKUP($B$1,'Multipliers and Adjustments'!$A$70:$I$86,TRUNC(COLUMN(H$2)/5)+2,FALSE)*SUMIFS('EPA Data'!$I:$I,'EPA Data'!$D:$D,'Country Selector'!$A$2,'EPA Data'!$J:$J,$B$1,'EPA Data'!$C:$C,H$2,'EPA Data'!$G:$G,"&gt;="&amp;$A67,'EPA Data'!$G:$G,"&lt;"&amp;$B67)+VLOOKUP($C$1,'Multipliers and Adjustments'!$A$70:$I$86,TRUNC(COLUMN(H$2)/5)+2,FALSE)*SUMIFS('EPA Data'!$I:$I,'EPA Data'!$D:$D,'Country Selector'!$A$2,'EPA Data'!$J:$J,$C$1,'EPA Data'!$C:$C,H$2,'EPA Data'!$G:$G,"&gt;="&amp;$A67,'EPA Data'!$G:$G,"&lt;"&amp;$B67)+VLOOKUP($D$1,'Multipliers and Adjustments'!$A$70:$I$86,TRUNC(COLUMN(H$2)/5)+2,FALSE)*SUMIFS('EPA Data'!$I:$I,'EPA Data'!$D:$D,'Country Selector'!$A$2,'EPA Data'!$J:$J,$D$1,'EPA Data'!$C:$C,H$2,'EPA Data'!$G:$G,"&gt;="&amp;$A67,'EPA Data'!$G:$G,"&lt;"&amp;$B67))*unit_conv</f>
        <v>0</v>
      </c>
      <c r="I67">
        <f t="shared" si="81"/>
        <v>0</v>
      </c>
      <c r="J67">
        <f t="shared" si="81"/>
        <v>0</v>
      </c>
      <c r="K67">
        <f t="shared" si="81"/>
        <v>0</v>
      </c>
      <c r="L67">
        <f t="shared" si="81"/>
        <v>0</v>
      </c>
      <c r="M67" s="31">
        <f>(VLOOKUP($B$1,'Multipliers and Adjustments'!$A$70:$I$86,TRUNC(COLUMN(M$2)/5)+2,FALSE)*SUMIFS('EPA Data'!$I:$I,'EPA Data'!$D:$D,'Country Selector'!$A$2,'EPA Data'!$J:$J,$B$1,'EPA Data'!$C:$C,M$2,'EPA Data'!$G:$G,"&gt;="&amp;$A67,'EPA Data'!$G:$G,"&lt;"&amp;$B67)+VLOOKUP($C$1,'Multipliers and Adjustments'!$A$70:$I$86,TRUNC(COLUMN(M$2)/5)+2,FALSE)*SUMIFS('EPA Data'!$I:$I,'EPA Data'!$D:$D,'Country Selector'!$A$2,'EPA Data'!$J:$J,$C$1,'EPA Data'!$C:$C,M$2,'EPA Data'!$G:$G,"&gt;="&amp;$A67,'EPA Data'!$G:$G,"&lt;"&amp;$B67)+VLOOKUP($D$1,'Multipliers and Adjustments'!$A$70:$I$86,TRUNC(COLUMN(M$2)/5)+2,FALSE)*SUMIFS('EPA Data'!$I:$I,'EPA Data'!$D:$D,'Country Selector'!$A$2,'EPA Data'!$J:$J,$D$1,'EPA Data'!$C:$C,M$2,'EPA Data'!$G:$G,"&gt;="&amp;$A67,'EPA Data'!$G:$G,"&lt;"&amp;$B67))*unit_conv</f>
        <v>0</v>
      </c>
      <c r="N67">
        <f t="shared" si="82"/>
        <v>0</v>
      </c>
      <c r="O67">
        <f t="shared" si="82"/>
        <v>0</v>
      </c>
      <c r="P67">
        <f t="shared" si="82"/>
        <v>0</v>
      </c>
      <c r="Q67">
        <f t="shared" si="82"/>
        <v>0</v>
      </c>
      <c r="R67" s="31">
        <f>(VLOOKUP($B$1,'Multipliers and Adjustments'!$A$70:$I$86,TRUNC(COLUMN(R$2)/5)+2,FALSE)*SUMIFS('EPA Data'!$I:$I,'EPA Data'!$D:$D,'Country Selector'!$A$2,'EPA Data'!$J:$J,$B$1,'EPA Data'!$C:$C,R$2,'EPA Data'!$G:$G,"&gt;="&amp;$A67,'EPA Data'!$G:$G,"&lt;"&amp;$B67)+VLOOKUP($C$1,'Multipliers and Adjustments'!$A$70:$I$86,TRUNC(COLUMN(R$2)/5)+2,FALSE)*SUMIFS('EPA Data'!$I:$I,'EPA Data'!$D:$D,'Country Selector'!$A$2,'EPA Data'!$J:$J,$C$1,'EPA Data'!$C:$C,R$2,'EPA Data'!$G:$G,"&gt;="&amp;$A67,'EPA Data'!$G:$G,"&lt;"&amp;$B67)+VLOOKUP($D$1,'Multipliers and Adjustments'!$A$70:$I$86,TRUNC(COLUMN(R$2)/5)+2,FALSE)*SUMIFS('EPA Data'!$I:$I,'EPA Data'!$D:$D,'Country Selector'!$A$2,'EPA Data'!$J:$J,$D$1,'EPA Data'!$C:$C,R$2,'EPA Data'!$G:$G,"&gt;="&amp;$A67,'EPA Data'!$G:$G,"&lt;"&amp;$B67))*unit_conv</f>
        <v>0</v>
      </c>
      <c r="S67">
        <f t="shared" si="83"/>
        <v>0</v>
      </c>
      <c r="T67">
        <f t="shared" si="83"/>
        <v>0</v>
      </c>
      <c r="U67">
        <f t="shared" si="83"/>
        <v>0</v>
      </c>
      <c r="V67">
        <f t="shared" si="83"/>
        <v>0</v>
      </c>
      <c r="W67" s="31">
        <f>(VLOOKUP($B$1,'Multipliers and Adjustments'!$A$70:$I$86,TRUNC(COLUMN(W$2)/5)+2,FALSE)*SUMIFS('EPA Data'!$I:$I,'EPA Data'!$D:$D,'Country Selector'!$A$2,'EPA Data'!$J:$J,$B$1,'EPA Data'!$C:$C,W$2,'EPA Data'!$G:$G,"&gt;="&amp;$A67,'EPA Data'!$G:$G,"&lt;"&amp;$B67)+VLOOKUP($C$1,'Multipliers and Adjustments'!$A$70:$I$86,TRUNC(COLUMN(W$2)/5)+2,FALSE)*SUMIFS('EPA Data'!$I:$I,'EPA Data'!$D:$D,'Country Selector'!$A$2,'EPA Data'!$J:$J,$C$1,'EPA Data'!$C:$C,W$2,'EPA Data'!$G:$G,"&gt;="&amp;$A67,'EPA Data'!$G:$G,"&lt;"&amp;$B67)+VLOOKUP($D$1,'Multipliers and Adjustments'!$A$70:$I$86,TRUNC(COLUMN(W$2)/5)+2,FALSE)*SUMIFS('EPA Data'!$I:$I,'EPA Data'!$D:$D,'Country Selector'!$A$2,'EPA Data'!$J:$J,$D$1,'EPA Data'!$C:$C,W$2,'EPA Data'!$G:$G,"&gt;="&amp;$A67,'EPA Data'!$G:$G,"&lt;"&amp;$B67))*unit_conv</f>
        <v>0</v>
      </c>
      <c r="X67">
        <f t="shared" si="84"/>
        <v>0</v>
      </c>
      <c r="Y67">
        <f t="shared" si="84"/>
        <v>0</v>
      </c>
      <c r="Z67">
        <f t="shared" si="84"/>
        <v>0</v>
      </c>
      <c r="AA67">
        <f t="shared" si="84"/>
        <v>0</v>
      </c>
      <c r="AB67" s="31">
        <f>(VLOOKUP($B$1,'Multipliers and Adjustments'!$A$70:$I$86,TRUNC(COLUMN(AB$2)/5)+2,FALSE)*SUMIFS('EPA Data'!$I:$I,'EPA Data'!$D:$D,'Country Selector'!$A$2,'EPA Data'!$J:$J,$B$1,'EPA Data'!$C:$C,AB$2,'EPA Data'!$G:$G,"&gt;="&amp;$A67,'EPA Data'!$G:$G,"&lt;"&amp;$B67)+VLOOKUP($C$1,'Multipliers and Adjustments'!$A$70:$I$86,TRUNC(COLUMN(AB$2)/5)+2,FALSE)*SUMIFS('EPA Data'!$I:$I,'EPA Data'!$D:$D,'Country Selector'!$A$2,'EPA Data'!$J:$J,$C$1,'EPA Data'!$C:$C,AB$2,'EPA Data'!$G:$G,"&gt;="&amp;$A67,'EPA Data'!$G:$G,"&lt;"&amp;$B67)+VLOOKUP($D$1,'Multipliers and Adjustments'!$A$70:$I$86,TRUNC(COLUMN(AB$2)/5)+2,FALSE)*SUMIFS('EPA Data'!$I:$I,'EPA Data'!$D:$D,'Country Selector'!$A$2,'EPA Data'!$J:$J,$D$1,'EPA Data'!$C:$C,AB$2,'EPA Data'!$G:$G,"&gt;="&amp;$A67,'EPA Data'!$G:$G,"&lt;"&amp;$B67))*unit_conv</f>
        <v>0</v>
      </c>
      <c r="AC67">
        <f t="shared" si="85"/>
        <v>0</v>
      </c>
      <c r="AD67">
        <f t="shared" si="85"/>
        <v>0</v>
      </c>
      <c r="AE67">
        <f t="shared" si="85"/>
        <v>0</v>
      </c>
      <c r="AF67">
        <f t="shared" si="85"/>
        <v>0</v>
      </c>
      <c r="AG67" s="31">
        <f>(VLOOKUP($B$1,'Multipliers and Adjustments'!$A$70:$I$86,TRUNC(COLUMN(AG$2)/5)+2,FALSE)*SUMIFS('EPA Data'!$I:$I,'EPA Data'!$D:$D,'Country Selector'!$A$2,'EPA Data'!$J:$J,$B$1,'EPA Data'!$C:$C,AG$2,'EPA Data'!$G:$G,"&gt;="&amp;$A67,'EPA Data'!$G:$G,"&lt;"&amp;$B67)+VLOOKUP($C$1,'Multipliers and Adjustments'!$A$70:$I$86,TRUNC(COLUMN(AG$2)/5)+2,FALSE)*SUMIFS('EPA Data'!$I:$I,'EPA Data'!$D:$D,'Country Selector'!$A$2,'EPA Data'!$J:$J,$C$1,'EPA Data'!$C:$C,AG$2,'EPA Data'!$G:$G,"&gt;="&amp;$A67,'EPA Data'!$G:$G,"&lt;"&amp;$B67)+VLOOKUP($D$1,'Multipliers and Adjustments'!$A$70:$I$86,TRUNC(COLUMN(AG$2)/5)+2,FALSE)*SUMIFS('EPA Data'!$I:$I,'EPA Data'!$D:$D,'Country Selector'!$A$2,'EPA Data'!$J:$J,$D$1,'EPA Data'!$C:$C,AG$2,'EPA Data'!$G:$G,"&gt;="&amp;$A67,'EPA Data'!$G:$G,"&lt;"&amp;$B67))*unit_conv</f>
        <v>0</v>
      </c>
      <c r="AH67">
        <f t="shared" si="86"/>
        <v>0</v>
      </c>
      <c r="AI67">
        <f t="shared" si="86"/>
        <v>0</v>
      </c>
      <c r="AJ67">
        <f t="shared" si="86"/>
        <v>0</v>
      </c>
      <c r="AK67">
        <f t="shared" si="86"/>
        <v>0</v>
      </c>
      <c r="AL67" s="31">
        <f>(VLOOKUP($B$1,'Multipliers and Adjustments'!$A$70:$I$86,TRUNC(COLUMN(AL$2)/5)+2,FALSE)*SUMIFS('EPA Data'!$I:$I,'EPA Data'!$D:$D,'Country Selector'!$A$2,'EPA Data'!$J:$J,$B$1,'EPA Data'!$C:$C,AL$2,'EPA Data'!$G:$G,"&gt;="&amp;$A67,'EPA Data'!$G:$G,"&lt;"&amp;$B67)+VLOOKUP($C$1,'Multipliers and Adjustments'!$A$70:$I$86,TRUNC(COLUMN(AL$2)/5)+2,FALSE)*SUMIFS('EPA Data'!$I:$I,'EPA Data'!$D:$D,'Country Selector'!$A$2,'EPA Data'!$J:$J,$C$1,'EPA Data'!$C:$C,AL$2,'EPA Data'!$G:$G,"&gt;="&amp;$A67,'EPA Data'!$G:$G,"&lt;"&amp;$B67)+VLOOKUP($D$1,'Multipliers and Adjustments'!$A$70:$I$86,TRUNC(COLUMN(AL$2)/5)+2,FALSE)*SUMIFS('EPA Data'!$I:$I,'EPA Data'!$D:$D,'Country Selector'!$A$2,'EPA Data'!$J:$J,$D$1,'EPA Data'!$C:$C,AL$2,'EPA Data'!$G:$G,"&gt;="&amp;$A67,'EPA Data'!$G:$G,"&lt;"&amp;$B67))*unit_conv</f>
        <v>0</v>
      </c>
    </row>
    <row r="68" spans="1:38" x14ac:dyDescent="0.45">
      <c r="A68" s="12">
        <f t="shared" si="36"/>
        <v>1250</v>
      </c>
      <c r="B68" s="11">
        <f t="shared" ref="B68:B74" si="88">A68+50</f>
        <v>1300</v>
      </c>
      <c r="C68" s="31">
        <f>(VLOOKUP($B$1,'Multipliers and Adjustments'!$A$70:$I$86,TRUNC(COLUMN(C$2)/5)+2,FALSE)*SUMIFS('EPA Data'!$I:$I,'EPA Data'!$D:$D,'Country Selector'!$A$2,'EPA Data'!$J:$J,$B$1,'EPA Data'!$C:$C,C$2,'EPA Data'!$G:$G,"&gt;="&amp;$A68,'EPA Data'!$G:$G,"&lt;"&amp;$B68)+VLOOKUP($C$1,'Multipliers and Adjustments'!$A$70:$I$86,TRUNC(COLUMN(C$2)/5)+2,FALSE)*SUMIFS('EPA Data'!$I:$I,'EPA Data'!$D:$D,'Country Selector'!$A$2,'EPA Data'!$J:$J,$C$1,'EPA Data'!$C:$C,C$2,'EPA Data'!$G:$G,"&gt;="&amp;$A68,'EPA Data'!$G:$G,"&lt;"&amp;$B68)+VLOOKUP($D$1,'Multipliers and Adjustments'!$A$70:$I$86,TRUNC(COLUMN(C$2)/5)+2,FALSE)*SUMIFS('EPA Data'!$I:$I,'EPA Data'!$D:$D,'Country Selector'!$A$2,'EPA Data'!$J:$J,$D$1,'EPA Data'!$C:$C,C$2,'EPA Data'!$G:$G,"&gt;="&amp;$A68,'EPA Data'!$G:$G,"&lt;"&amp;$B68))*unit_conv</f>
        <v>0</v>
      </c>
      <c r="D68">
        <f t="shared" si="87"/>
        <v>0</v>
      </c>
      <c r="E68">
        <f t="shared" si="87"/>
        <v>0</v>
      </c>
      <c r="F68">
        <f t="shared" si="87"/>
        <v>0</v>
      </c>
      <c r="G68">
        <f t="shared" si="87"/>
        <v>0</v>
      </c>
      <c r="H68" s="31">
        <f>(VLOOKUP($B$1,'Multipliers and Adjustments'!$A$70:$I$86,TRUNC(COLUMN(H$2)/5)+2,FALSE)*SUMIFS('EPA Data'!$I:$I,'EPA Data'!$D:$D,'Country Selector'!$A$2,'EPA Data'!$J:$J,$B$1,'EPA Data'!$C:$C,H$2,'EPA Data'!$G:$G,"&gt;="&amp;$A68,'EPA Data'!$G:$G,"&lt;"&amp;$B68)+VLOOKUP($C$1,'Multipliers and Adjustments'!$A$70:$I$86,TRUNC(COLUMN(H$2)/5)+2,FALSE)*SUMIFS('EPA Data'!$I:$I,'EPA Data'!$D:$D,'Country Selector'!$A$2,'EPA Data'!$J:$J,$C$1,'EPA Data'!$C:$C,H$2,'EPA Data'!$G:$G,"&gt;="&amp;$A68,'EPA Data'!$G:$G,"&lt;"&amp;$B68)+VLOOKUP($D$1,'Multipliers and Adjustments'!$A$70:$I$86,TRUNC(COLUMN(H$2)/5)+2,FALSE)*SUMIFS('EPA Data'!$I:$I,'EPA Data'!$D:$D,'Country Selector'!$A$2,'EPA Data'!$J:$J,$D$1,'EPA Data'!$C:$C,H$2,'EPA Data'!$G:$G,"&gt;="&amp;$A68,'EPA Data'!$G:$G,"&lt;"&amp;$B68))*unit_conv</f>
        <v>0</v>
      </c>
      <c r="I68">
        <f t="shared" ref="I68:L74" si="89">H68+($M68-$H68)/5</f>
        <v>0</v>
      </c>
      <c r="J68">
        <f t="shared" si="89"/>
        <v>0</v>
      </c>
      <c r="K68">
        <f t="shared" si="89"/>
        <v>0</v>
      </c>
      <c r="L68">
        <f t="shared" si="89"/>
        <v>0</v>
      </c>
      <c r="M68" s="31">
        <f>(VLOOKUP($B$1,'Multipliers and Adjustments'!$A$70:$I$86,TRUNC(COLUMN(M$2)/5)+2,FALSE)*SUMIFS('EPA Data'!$I:$I,'EPA Data'!$D:$D,'Country Selector'!$A$2,'EPA Data'!$J:$J,$B$1,'EPA Data'!$C:$C,M$2,'EPA Data'!$G:$G,"&gt;="&amp;$A68,'EPA Data'!$G:$G,"&lt;"&amp;$B68)+VLOOKUP($C$1,'Multipliers and Adjustments'!$A$70:$I$86,TRUNC(COLUMN(M$2)/5)+2,FALSE)*SUMIFS('EPA Data'!$I:$I,'EPA Data'!$D:$D,'Country Selector'!$A$2,'EPA Data'!$J:$J,$C$1,'EPA Data'!$C:$C,M$2,'EPA Data'!$G:$G,"&gt;="&amp;$A68,'EPA Data'!$G:$G,"&lt;"&amp;$B68)+VLOOKUP($D$1,'Multipliers and Adjustments'!$A$70:$I$86,TRUNC(COLUMN(M$2)/5)+2,FALSE)*SUMIFS('EPA Data'!$I:$I,'EPA Data'!$D:$D,'Country Selector'!$A$2,'EPA Data'!$J:$J,$D$1,'EPA Data'!$C:$C,M$2,'EPA Data'!$G:$G,"&gt;="&amp;$A68,'EPA Data'!$G:$G,"&lt;"&amp;$B68))*unit_conv</f>
        <v>0</v>
      </c>
      <c r="N68">
        <f t="shared" ref="N68:Q74" si="90">M68+($R68-$M68)/5</f>
        <v>0</v>
      </c>
      <c r="O68">
        <f t="shared" si="90"/>
        <v>0</v>
      </c>
      <c r="P68">
        <f t="shared" si="90"/>
        <v>0</v>
      </c>
      <c r="Q68">
        <f t="shared" si="90"/>
        <v>0</v>
      </c>
      <c r="R68" s="31">
        <f>(VLOOKUP($B$1,'Multipliers and Adjustments'!$A$70:$I$86,TRUNC(COLUMN(R$2)/5)+2,FALSE)*SUMIFS('EPA Data'!$I:$I,'EPA Data'!$D:$D,'Country Selector'!$A$2,'EPA Data'!$J:$J,$B$1,'EPA Data'!$C:$C,R$2,'EPA Data'!$G:$G,"&gt;="&amp;$A68,'EPA Data'!$G:$G,"&lt;"&amp;$B68)+VLOOKUP($C$1,'Multipliers and Adjustments'!$A$70:$I$86,TRUNC(COLUMN(R$2)/5)+2,FALSE)*SUMIFS('EPA Data'!$I:$I,'EPA Data'!$D:$D,'Country Selector'!$A$2,'EPA Data'!$J:$J,$C$1,'EPA Data'!$C:$C,R$2,'EPA Data'!$G:$G,"&gt;="&amp;$A68,'EPA Data'!$G:$G,"&lt;"&amp;$B68)+VLOOKUP($D$1,'Multipliers and Adjustments'!$A$70:$I$86,TRUNC(COLUMN(R$2)/5)+2,FALSE)*SUMIFS('EPA Data'!$I:$I,'EPA Data'!$D:$D,'Country Selector'!$A$2,'EPA Data'!$J:$J,$D$1,'EPA Data'!$C:$C,R$2,'EPA Data'!$G:$G,"&gt;="&amp;$A68,'EPA Data'!$G:$G,"&lt;"&amp;$B68))*unit_conv</f>
        <v>0</v>
      </c>
      <c r="S68">
        <f t="shared" ref="S68:V74" si="91">R68+($W68-$R68)/5</f>
        <v>0</v>
      </c>
      <c r="T68">
        <f t="shared" si="91"/>
        <v>0</v>
      </c>
      <c r="U68">
        <f t="shared" si="91"/>
        <v>0</v>
      </c>
      <c r="V68">
        <f t="shared" si="91"/>
        <v>0</v>
      </c>
      <c r="W68" s="31">
        <f>(VLOOKUP($B$1,'Multipliers and Adjustments'!$A$70:$I$86,TRUNC(COLUMN(W$2)/5)+2,FALSE)*SUMIFS('EPA Data'!$I:$I,'EPA Data'!$D:$D,'Country Selector'!$A$2,'EPA Data'!$J:$J,$B$1,'EPA Data'!$C:$C,W$2,'EPA Data'!$G:$G,"&gt;="&amp;$A68,'EPA Data'!$G:$G,"&lt;"&amp;$B68)+VLOOKUP($C$1,'Multipliers and Adjustments'!$A$70:$I$86,TRUNC(COLUMN(W$2)/5)+2,FALSE)*SUMIFS('EPA Data'!$I:$I,'EPA Data'!$D:$D,'Country Selector'!$A$2,'EPA Data'!$J:$J,$C$1,'EPA Data'!$C:$C,W$2,'EPA Data'!$G:$G,"&gt;="&amp;$A68,'EPA Data'!$G:$G,"&lt;"&amp;$B68)+VLOOKUP($D$1,'Multipliers and Adjustments'!$A$70:$I$86,TRUNC(COLUMN(W$2)/5)+2,FALSE)*SUMIFS('EPA Data'!$I:$I,'EPA Data'!$D:$D,'Country Selector'!$A$2,'EPA Data'!$J:$J,$D$1,'EPA Data'!$C:$C,W$2,'EPA Data'!$G:$G,"&gt;="&amp;$A68,'EPA Data'!$G:$G,"&lt;"&amp;$B68))*unit_conv</f>
        <v>0</v>
      </c>
      <c r="X68">
        <f t="shared" ref="X68:AA74" si="92">W68+($AB68-$W68)/5</f>
        <v>0</v>
      </c>
      <c r="Y68">
        <f t="shared" si="92"/>
        <v>0</v>
      </c>
      <c r="Z68">
        <f t="shared" si="92"/>
        <v>0</v>
      </c>
      <c r="AA68">
        <f t="shared" si="92"/>
        <v>0</v>
      </c>
      <c r="AB68" s="31">
        <f>(VLOOKUP($B$1,'Multipliers and Adjustments'!$A$70:$I$86,TRUNC(COLUMN(AB$2)/5)+2,FALSE)*SUMIFS('EPA Data'!$I:$I,'EPA Data'!$D:$D,'Country Selector'!$A$2,'EPA Data'!$J:$J,$B$1,'EPA Data'!$C:$C,AB$2,'EPA Data'!$G:$G,"&gt;="&amp;$A68,'EPA Data'!$G:$G,"&lt;"&amp;$B68)+VLOOKUP($C$1,'Multipliers and Adjustments'!$A$70:$I$86,TRUNC(COLUMN(AB$2)/5)+2,FALSE)*SUMIFS('EPA Data'!$I:$I,'EPA Data'!$D:$D,'Country Selector'!$A$2,'EPA Data'!$J:$J,$C$1,'EPA Data'!$C:$C,AB$2,'EPA Data'!$G:$G,"&gt;="&amp;$A68,'EPA Data'!$G:$G,"&lt;"&amp;$B68)+VLOOKUP($D$1,'Multipliers and Adjustments'!$A$70:$I$86,TRUNC(COLUMN(AB$2)/5)+2,FALSE)*SUMIFS('EPA Data'!$I:$I,'EPA Data'!$D:$D,'Country Selector'!$A$2,'EPA Data'!$J:$J,$D$1,'EPA Data'!$C:$C,AB$2,'EPA Data'!$G:$G,"&gt;="&amp;$A68,'EPA Data'!$G:$G,"&lt;"&amp;$B68))*unit_conv</f>
        <v>0</v>
      </c>
      <c r="AC68">
        <f t="shared" ref="AC68:AF74" si="93">AB68+($AG68-$AB68)/5</f>
        <v>0</v>
      </c>
      <c r="AD68">
        <f t="shared" si="93"/>
        <v>0</v>
      </c>
      <c r="AE68">
        <f t="shared" si="93"/>
        <v>0</v>
      </c>
      <c r="AF68">
        <f t="shared" si="93"/>
        <v>0</v>
      </c>
      <c r="AG68" s="31">
        <f>(VLOOKUP($B$1,'Multipliers and Adjustments'!$A$70:$I$86,TRUNC(COLUMN(AG$2)/5)+2,FALSE)*SUMIFS('EPA Data'!$I:$I,'EPA Data'!$D:$D,'Country Selector'!$A$2,'EPA Data'!$J:$J,$B$1,'EPA Data'!$C:$C,AG$2,'EPA Data'!$G:$G,"&gt;="&amp;$A68,'EPA Data'!$G:$G,"&lt;"&amp;$B68)+VLOOKUP($C$1,'Multipliers and Adjustments'!$A$70:$I$86,TRUNC(COLUMN(AG$2)/5)+2,FALSE)*SUMIFS('EPA Data'!$I:$I,'EPA Data'!$D:$D,'Country Selector'!$A$2,'EPA Data'!$J:$J,$C$1,'EPA Data'!$C:$C,AG$2,'EPA Data'!$G:$G,"&gt;="&amp;$A68,'EPA Data'!$G:$G,"&lt;"&amp;$B68)+VLOOKUP($D$1,'Multipliers and Adjustments'!$A$70:$I$86,TRUNC(COLUMN(AG$2)/5)+2,FALSE)*SUMIFS('EPA Data'!$I:$I,'EPA Data'!$D:$D,'Country Selector'!$A$2,'EPA Data'!$J:$J,$D$1,'EPA Data'!$C:$C,AG$2,'EPA Data'!$G:$G,"&gt;="&amp;$A68,'EPA Data'!$G:$G,"&lt;"&amp;$B68))*unit_conv</f>
        <v>0</v>
      </c>
      <c r="AH68">
        <f t="shared" ref="AH68:AK74" si="94">AG68+($AL68-$AG68)/5</f>
        <v>0</v>
      </c>
      <c r="AI68">
        <f t="shared" si="94"/>
        <v>0</v>
      </c>
      <c r="AJ68">
        <f t="shared" si="94"/>
        <v>0</v>
      </c>
      <c r="AK68">
        <f t="shared" si="94"/>
        <v>0</v>
      </c>
      <c r="AL68" s="31">
        <f>(VLOOKUP($B$1,'Multipliers and Adjustments'!$A$70:$I$86,TRUNC(COLUMN(AL$2)/5)+2,FALSE)*SUMIFS('EPA Data'!$I:$I,'EPA Data'!$D:$D,'Country Selector'!$A$2,'EPA Data'!$J:$J,$B$1,'EPA Data'!$C:$C,AL$2,'EPA Data'!$G:$G,"&gt;="&amp;$A68,'EPA Data'!$G:$G,"&lt;"&amp;$B68)+VLOOKUP($C$1,'Multipliers and Adjustments'!$A$70:$I$86,TRUNC(COLUMN(AL$2)/5)+2,FALSE)*SUMIFS('EPA Data'!$I:$I,'EPA Data'!$D:$D,'Country Selector'!$A$2,'EPA Data'!$J:$J,$C$1,'EPA Data'!$C:$C,AL$2,'EPA Data'!$G:$G,"&gt;="&amp;$A68,'EPA Data'!$G:$G,"&lt;"&amp;$B68)+VLOOKUP($D$1,'Multipliers and Adjustments'!$A$70:$I$86,TRUNC(COLUMN(AL$2)/5)+2,FALSE)*SUMIFS('EPA Data'!$I:$I,'EPA Data'!$D:$D,'Country Selector'!$A$2,'EPA Data'!$J:$J,$D$1,'EPA Data'!$C:$C,AL$2,'EPA Data'!$G:$G,"&gt;="&amp;$A68,'EPA Data'!$G:$G,"&lt;"&amp;$B68))*unit_conv</f>
        <v>0</v>
      </c>
    </row>
    <row r="69" spans="1:38" x14ac:dyDescent="0.45">
      <c r="A69" s="12">
        <f t="shared" si="36"/>
        <v>1300</v>
      </c>
      <c r="B69" s="11">
        <f t="shared" si="88"/>
        <v>1350</v>
      </c>
      <c r="C69" s="31">
        <f>(VLOOKUP($B$1,'Multipliers and Adjustments'!$A$70:$I$86,TRUNC(COLUMN(C$2)/5)+2,FALSE)*SUMIFS('EPA Data'!$I:$I,'EPA Data'!$D:$D,'Country Selector'!$A$2,'EPA Data'!$J:$J,$B$1,'EPA Data'!$C:$C,C$2,'EPA Data'!$G:$G,"&gt;="&amp;$A69,'EPA Data'!$G:$G,"&lt;"&amp;$B69)+VLOOKUP($C$1,'Multipliers and Adjustments'!$A$70:$I$86,TRUNC(COLUMN(C$2)/5)+2,FALSE)*SUMIFS('EPA Data'!$I:$I,'EPA Data'!$D:$D,'Country Selector'!$A$2,'EPA Data'!$J:$J,$C$1,'EPA Data'!$C:$C,C$2,'EPA Data'!$G:$G,"&gt;="&amp;$A69,'EPA Data'!$G:$G,"&lt;"&amp;$B69)+VLOOKUP($D$1,'Multipliers and Adjustments'!$A$70:$I$86,TRUNC(COLUMN(C$2)/5)+2,FALSE)*SUMIFS('EPA Data'!$I:$I,'EPA Data'!$D:$D,'Country Selector'!$A$2,'EPA Data'!$J:$J,$D$1,'EPA Data'!$C:$C,C$2,'EPA Data'!$G:$G,"&gt;="&amp;$A69,'EPA Data'!$G:$G,"&lt;"&amp;$B69))*unit_conv</f>
        <v>0</v>
      </c>
      <c r="D69">
        <f t="shared" si="87"/>
        <v>0</v>
      </c>
      <c r="E69">
        <f t="shared" si="87"/>
        <v>0</v>
      </c>
      <c r="F69">
        <f t="shared" si="87"/>
        <v>0</v>
      </c>
      <c r="G69">
        <f t="shared" si="87"/>
        <v>0</v>
      </c>
      <c r="H69" s="31">
        <f>(VLOOKUP($B$1,'Multipliers and Adjustments'!$A$70:$I$86,TRUNC(COLUMN(H$2)/5)+2,FALSE)*SUMIFS('EPA Data'!$I:$I,'EPA Data'!$D:$D,'Country Selector'!$A$2,'EPA Data'!$J:$J,$B$1,'EPA Data'!$C:$C,H$2,'EPA Data'!$G:$G,"&gt;="&amp;$A69,'EPA Data'!$G:$G,"&lt;"&amp;$B69)+VLOOKUP($C$1,'Multipliers and Adjustments'!$A$70:$I$86,TRUNC(COLUMN(H$2)/5)+2,FALSE)*SUMIFS('EPA Data'!$I:$I,'EPA Data'!$D:$D,'Country Selector'!$A$2,'EPA Data'!$J:$J,$C$1,'EPA Data'!$C:$C,H$2,'EPA Data'!$G:$G,"&gt;="&amp;$A69,'EPA Data'!$G:$G,"&lt;"&amp;$B69)+VLOOKUP($D$1,'Multipliers and Adjustments'!$A$70:$I$86,TRUNC(COLUMN(H$2)/5)+2,FALSE)*SUMIFS('EPA Data'!$I:$I,'EPA Data'!$D:$D,'Country Selector'!$A$2,'EPA Data'!$J:$J,$D$1,'EPA Data'!$C:$C,H$2,'EPA Data'!$G:$G,"&gt;="&amp;$A69,'EPA Data'!$G:$G,"&lt;"&amp;$B69))*unit_conv</f>
        <v>0</v>
      </c>
      <c r="I69">
        <f t="shared" si="89"/>
        <v>0</v>
      </c>
      <c r="J69">
        <f t="shared" si="89"/>
        <v>0</v>
      </c>
      <c r="K69">
        <f t="shared" si="89"/>
        <v>0</v>
      </c>
      <c r="L69">
        <f t="shared" si="89"/>
        <v>0</v>
      </c>
      <c r="M69" s="31">
        <f>(VLOOKUP($B$1,'Multipliers and Adjustments'!$A$70:$I$86,TRUNC(COLUMN(M$2)/5)+2,FALSE)*SUMIFS('EPA Data'!$I:$I,'EPA Data'!$D:$D,'Country Selector'!$A$2,'EPA Data'!$J:$J,$B$1,'EPA Data'!$C:$C,M$2,'EPA Data'!$G:$G,"&gt;="&amp;$A69,'EPA Data'!$G:$G,"&lt;"&amp;$B69)+VLOOKUP($C$1,'Multipliers and Adjustments'!$A$70:$I$86,TRUNC(COLUMN(M$2)/5)+2,FALSE)*SUMIFS('EPA Data'!$I:$I,'EPA Data'!$D:$D,'Country Selector'!$A$2,'EPA Data'!$J:$J,$C$1,'EPA Data'!$C:$C,M$2,'EPA Data'!$G:$G,"&gt;="&amp;$A69,'EPA Data'!$G:$G,"&lt;"&amp;$B69)+VLOOKUP($D$1,'Multipliers and Adjustments'!$A$70:$I$86,TRUNC(COLUMN(M$2)/5)+2,FALSE)*SUMIFS('EPA Data'!$I:$I,'EPA Data'!$D:$D,'Country Selector'!$A$2,'EPA Data'!$J:$J,$D$1,'EPA Data'!$C:$C,M$2,'EPA Data'!$G:$G,"&gt;="&amp;$A69,'EPA Data'!$G:$G,"&lt;"&amp;$B69))*unit_conv</f>
        <v>0</v>
      </c>
      <c r="N69">
        <f t="shared" si="90"/>
        <v>0</v>
      </c>
      <c r="O69">
        <f t="shared" si="90"/>
        <v>0</v>
      </c>
      <c r="P69">
        <f t="shared" si="90"/>
        <v>0</v>
      </c>
      <c r="Q69">
        <f t="shared" si="90"/>
        <v>0</v>
      </c>
      <c r="R69" s="31">
        <f>(VLOOKUP($B$1,'Multipliers and Adjustments'!$A$70:$I$86,TRUNC(COLUMN(R$2)/5)+2,FALSE)*SUMIFS('EPA Data'!$I:$I,'EPA Data'!$D:$D,'Country Selector'!$A$2,'EPA Data'!$J:$J,$B$1,'EPA Data'!$C:$C,R$2,'EPA Data'!$G:$G,"&gt;="&amp;$A69,'EPA Data'!$G:$G,"&lt;"&amp;$B69)+VLOOKUP($C$1,'Multipliers and Adjustments'!$A$70:$I$86,TRUNC(COLUMN(R$2)/5)+2,FALSE)*SUMIFS('EPA Data'!$I:$I,'EPA Data'!$D:$D,'Country Selector'!$A$2,'EPA Data'!$J:$J,$C$1,'EPA Data'!$C:$C,R$2,'EPA Data'!$G:$G,"&gt;="&amp;$A69,'EPA Data'!$G:$G,"&lt;"&amp;$B69)+VLOOKUP($D$1,'Multipliers and Adjustments'!$A$70:$I$86,TRUNC(COLUMN(R$2)/5)+2,FALSE)*SUMIFS('EPA Data'!$I:$I,'EPA Data'!$D:$D,'Country Selector'!$A$2,'EPA Data'!$J:$J,$D$1,'EPA Data'!$C:$C,R$2,'EPA Data'!$G:$G,"&gt;="&amp;$A69,'EPA Data'!$G:$G,"&lt;"&amp;$B69))*unit_conv</f>
        <v>0</v>
      </c>
      <c r="S69">
        <f t="shared" si="91"/>
        <v>0</v>
      </c>
      <c r="T69">
        <f t="shared" si="91"/>
        <v>0</v>
      </c>
      <c r="U69">
        <f t="shared" si="91"/>
        <v>0</v>
      </c>
      <c r="V69">
        <f t="shared" si="91"/>
        <v>0</v>
      </c>
      <c r="W69" s="31">
        <f>(VLOOKUP($B$1,'Multipliers and Adjustments'!$A$70:$I$86,TRUNC(COLUMN(W$2)/5)+2,FALSE)*SUMIFS('EPA Data'!$I:$I,'EPA Data'!$D:$D,'Country Selector'!$A$2,'EPA Data'!$J:$J,$B$1,'EPA Data'!$C:$C,W$2,'EPA Data'!$G:$G,"&gt;="&amp;$A69,'EPA Data'!$G:$G,"&lt;"&amp;$B69)+VLOOKUP($C$1,'Multipliers and Adjustments'!$A$70:$I$86,TRUNC(COLUMN(W$2)/5)+2,FALSE)*SUMIFS('EPA Data'!$I:$I,'EPA Data'!$D:$D,'Country Selector'!$A$2,'EPA Data'!$J:$J,$C$1,'EPA Data'!$C:$C,W$2,'EPA Data'!$G:$G,"&gt;="&amp;$A69,'EPA Data'!$G:$G,"&lt;"&amp;$B69)+VLOOKUP($D$1,'Multipliers and Adjustments'!$A$70:$I$86,TRUNC(COLUMN(W$2)/5)+2,FALSE)*SUMIFS('EPA Data'!$I:$I,'EPA Data'!$D:$D,'Country Selector'!$A$2,'EPA Data'!$J:$J,$D$1,'EPA Data'!$C:$C,W$2,'EPA Data'!$G:$G,"&gt;="&amp;$A69,'EPA Data'!$G:$G,"&lt;"&amp;$B69))*unit_conv</f>
        <v>0</v>
      </c>
      <c r="X69">
        <f t="shared" si="92"/>
        <v>0</v>
      </c>
      <c r="Y69">
        <f t="shared" si="92"/>
        <v>0</v>
      </c>
      <c r="Z69">
        <f t="shared" si="92"/>
        <v>0</v>
      </c>
      <c r="AA69">
        <f t="shared" si="92"/>
        <v>0</v>
      </c>
      <c r="AB69" s="31">
        <f>(VLOOKUP($B$1,'Multipliers and Adjustments'!$A$70:$I$86,TRUNC(COLUMN(AB$2)/5)+2,FALSE)*SUMIFS('EPA Data'!$I:$I,'EPA Data'!$D:$D,'Country Selector'!$A$2,'EPA Data'!$J:$J,$B$1,'EPA Data'!$C:$C,AB$2,'EPA Data'!$G:$G,"&gt;="&amp;$A69,'EPA Data'!$G:$G,"&lt;"&amp;$B69)+VLOOKUP($C$1,'Multipliers and Adjustments'!$A$70:$I$86,TRUNC(COLUMN(AB$2)/5)+2,FALSE)*SUMIFS('EPA Data'!$I:$I,'EPA Data'!$D:$D,'Country Selector'!$A$2,'EPA Data'!$J:$J,$C$1,'EPA Data'!$C:$C,AB$2,'EPA Data'!$G:$G,"&gt;="&amp;$A69,'EPA Data'!$G:$G,"&lt;"&amp;$B69)+VLOOKUP($D$1,'Multipliers and Adjustments'!$A$70:$I$86,TRUNC(COLUMN(AB$2)/5)+2,FALSE)*SUMIFS('EPA Data'!$I:$I,'EPA Data'!$D:$D,'Country Selector'!$A$2,'EPA Data'!$J:$J,$D$1,'EPA Data'!$C:$C,AB$2,'EPA Data'!$G:$G,"&gt;="&amp;$A69,'EPA Data'!$G:$G,"&lt;"&amp;$B69))*unit_conv</f>
        <v>0</v>
      </c>
      <c r="AC69">
        <f t="shared" si="93"/>
        <v>0</v>
      </c>
      <c r="AD69">
        <f t="shared" si="93"/>
        <v>0</v>
      </c>
      <c r="AE69">
        <f t="shared" si="93"/>
        <v>0</v>
      </c>
      <c r="AF69">
        <f t="shared" si="93"/>
        <v>0</v>
      </c>
      <c r="AG69" s="31">
        <f>(VLOOKUP($B$1,'Multipliers and Adjustments'!$A$70:$I$86,TRUNC(COLUMN(AG$2)/5)+2,FALSE)*SUMIFS('EPA Data'!$I:$I,'EPA Data'!$D:$D,'Country Selector'!$A$2,'EPA Data'!$J:$J,$B$1,'EPA Data'!$C:$C,AG$2,'EPA Data'!$G:$G,"&gt;="&amp;$A69,'EPA Data'!$G:$G,"&lt;"&amp;$B69)+VLOOKUP($C$1,'Multipliers and Adjustments'!$A$70:$I$86,TRUNC(COLUMN(AG$2)/5)+2,FALSE)*SUMIFS('EPA Data'!$I:$I,'EPA Data'!$D:$D,'Country Selector'!$A$2,'EPA Data'!$J:$J,$C$1,'EPA Data'!$C:$C,AG$2,'EPA Data'!$G:$G,"&gt;="&amp;$A69,'EPA Data'!$G:$G,"&lt;"&amp;$B69)+VLOOKUP($D$1,'Multipliers and Adjustments'!$A$70:$I$86,TRUNC(COLUMN(AG$2)/5)+2,FALSE)*SUMIFS('EPA Data'!$I:$I,'EPA Data'!$D:$D,'Country Selector'!$A$2,'EPA Data'!$J:$J,$D$1,'EPA Data'!$C:$C,AG$2,'EPA Data'!$G:$G,"&gt;="&amp;$A69,'EPA Data'!$G:$G,"&lt;"&amp;$B69))*unit_conv</f>
        <v>0</v>
      </c>
      <c r="AH69">
        <f t="shared" si="94"/>
        <v>0</v>
      </c>
      <c r="AI69">
        <f t="shared" si="94"/>
        <v>0</v>
      </c>
      <c r="AJ69">
        <f t="shared" si="94"/>
        <v>0</v>
      </c>
      <c r="AK69">
        <f t="shared" si="94"/>
        <v>0</v>
      </c>
      <c r="AL69" s="31">
        <f>(VLOOKUP($B$1,'Multipliers and Adjustments'!$A$70:$I$86,TRUNC(COLUMN(AL$2)/5)+2,FALSE)*SUMIFS('EPA Data'!$I:$I,'EPA Data'!$D:$D,'Country Selector'!$A$2,'EPA Data'!$J:$J,$B$1,'EPA Data'!$C:$C,AL$2,'EPA Data'!$G:$G,"&gt;="&amp;$A69,'EPA Data'!$G:$G,"&lt;"&amp;$B69)+VLOOKUP($C$1,'Multipliers and Adjustments'!$A$70:$I$86,TRUNC(COLUMN(AL$2)/5)+2,FALSE)*SUMIFS('EPA Data'!$I:$I,'EPA Data'!$D:$D,'Country Selector'!$A$2,'EPA Data'!$J:$J,$C$1,'EPA Data'!$C:$C,AL$2,'EPA Data'!$G:$G,"&gt;="&amp;$A69,'EPA Data'!$G:$G,"&lt;"&amp;$B69)+VLOOKUP($D$1,'Multipliers and Adjustments'!$A$70:$I$86,TRUNC(COLUMN(AL$2)/5)+2,FALSE)*SUMIFS('EPA Data'!$I:$I,'EPA Data'!$D:$D,'Country Selector'!$A$2,'EPA Data'!$J:$J,$D$1,'EPA Data'!$C:$C,AL$2,'EPA Data'!$G:$G,"&gt;="&amp;$A69,'EPA Data'!$G:$G,"&lt;"&amp;$B69))*unit_conv</f>
        <v>0</v>
      </c>
    </row>
    <row r="70" spans="1:38" x14ac:dyDescent="0.45">
      <c r="A70" s="12">
        <f t="shared" si="36"/>
        <v>1350</v>
      </c>
      <c r="B70" s="11">
        <f t="shared" si="88"/>
        <v>1400</v>
      </c>
      <c r="C70" s="31">
        <f>(VLOOKUP($B$1,'Multipliers and Adjustments'!$A$70:$I$86,TRUNC(COLUMN(C$2)/5)+2,FALSE)*SUMIFS('EPA Data'!$I:$I,'EPA Data'!$D:$D,'Country Selector'!$A$2,'EPA Data'!$J:$J,$B$1,'EPA Data'!$C:$C,C$2,'EPA Data'!$G:$G,"&gt;="&amp;$A70,'EPA Data'!$G:$G,"&lt;"&amp;$B70)+VLOOKUP($C$1,'Multipliers and Adjustments'!$A$70:$I$86,TRUNC(COLUMN(C$2)/5)+2,FALSE)*SUMIFS('EPA Data'!$I:$I,'EPA Data'!$D:$D,'Country Selector'!$A$2,'EPA Data'!$J:$J,$C$1,'EPA Data'!$C:$C,C$2,'EPA Data'!$G:$G,"&gt;="&amp;$A70,'EPA Data'!$G:$G,"&lt;"&amp;$B70)+VLOOKUP($D$1,'Multipliers and Adjustments'!$A$70:$I$86,TRUNC(COLUMN(C$2)/5)+2,FALSE)*SUMIFS('EPA Data'!$I:$I,'EPA Data'!$D:$D,'Country Selector'!$A$2,'EPA Data'!$J:$J,$D$1,'EPA Data'!$C:$C,C$2,'EPA Data'!$G:$G,"&gt;="&amp;$A70,'EPA Data'!$G:$G,"&lt;"&amp;$B70))*unit_conv</f>
        <v>0</v>
      </c>
      <c r="D70">
        <f t="shared" si="87"/>
        <v>0</v>
      </c>
      <c r="E70">
        <f t="shared" si="87"/>
        <v>0</v>
      </c>
      <c r="F70">
        <f t="shared" si="87"/>
        <v>0</v>
      </c>
      <c r="G70">
        <f t="shared" si="87"/>
        <v>0</v>
      </c>
      <c r="H70" s="31">
        <f>(VLOOKUP($B$1,'Multipliers and Adjustments'!$A$70:$I$86,TRUNC(COLUMN(H$2)/5)+2,FALSE)*SUMIFS('EPA Data'!$I:$I,'EPA Data'!$D:$D,'Country Selector'!$A$2,'EPA Data'!$J:$J,$B$1,'EPA Data'!$C:$C,H$2,'EPA Data'!$G:$G,"&gt;="&amp;$A70,'EPA Data'!$G:$G,"&lt;"&amp;$B70)+VLOOKUP($C$1,'Multipliers and Adjustments'!$A$70:$I$86,TRUNC(COLUMN(H$2)/5)+2,FALSE)*SUMIFS('EPA Data'!$I:$I,'EPA Data'!$D:$D,'Country Selector'!$A$2,'EPA Data'!$J:$J,$C$1,'EPA Data'!$C:$C,H$2,'EPA Data'!$G:$G,"&gt;="&amp;$A70,'EPA Data'!$G:$G,"&lt;"&amp;$B70)+VLOOKUP($D$1,'Multipliers and Adjustments'!$A$70:$I$86,TRUNC(COLUMN(H$2)/5)+2,FALSE)*SUMIFS('EPA Data'!$I:$I,'EPA Data'!$D:$D,'Country Selector'!$A$2,'EPA Data'!$J:$J,$D$1,'EPA Data'!$C:$C,H$2,'EPA Data'!$G:$G,"&gt;="&amp;$A70,'EPA Data'!$G:$G,"&lt;"&amp;$B70))*unit_conv</f>
        <v>0</v>
      </c>
      <c r="I70">
        <f t="shared" si="89"/>
        <v>0</v>
      </c>
      <c r="J70">
        <f t="shared" si="89"/>
        <v>0</v>
      </c>
      <c r="K70">
        <f t="shared" si="89"/>
        <v>0</v>
      </c>
      <c r="L70">
        <f t="shared" si="89"/>
        <v>0</v>
      </c>
      <c r="M70" s="31">
        <f>(VLOOKUP($B$1,'Multipliers and Adjustments'!$A$70:$I$86,TRUNC(COLUMN(M$2)/5)+2,FALSE)*SUMIFS('EPA Data'!$I:$I,'EPA Data'!$D:$D,'Country Selector'!$A$2,'EPA Data'!$J:$J,$B$1,'EPA Data'!$C:$C,M$2,'EPA Data'!$G:$G,"&gt;="&amp;$A70,'EPA Data'!$G:$G,"&lt;"&amp;$B70)+VLOOKUP($C$1,'Multipliers and Adjustments'!$A$70:$I$86,TRUNC(COLUMN(M$2)/5)+2,FALSE)*SUMIFS('EPA Data'!$I:$I,'EPA Data'!$D:$D,'Country Selector'!$A$2,'EPA Data'!$J:$J,$C$1,'EPA Data'!$C:$C,M$2,'EPA Data'!$G:$G,"&gt;="&amp;$A70,'EPA Data'!$G:$G,"&lt;"&amp;$B70)+VLOOKUP($D$1,'Multipliers and Adjustments'!$A$70:$I$86,TRUNC(COLUMN(M$2)/5)+2,FALSE)*SUMIFS('EPA Data'!$I:$I,'EPA Data'!$D:$D,'Country Selector'!$A$2,'EPA Data'!$J:$J,$D$1,'EPA Data'!$C:$C,M$2,'EPA Data'!$G:$G,"&gt;="&amp;$A70,'EPA Data'!$G:$G,"&lt;"&amp;$B70))*unit_conv</f>
        <v>0</v>
      </c>
      <c r="N70">
        <f t="shared" si="90"/>
        <v>0</v>
      </c>
      <c r="O70">
        <f t="shared" si="90"/>
        <v>0</v>
      </c>
      <c r="P70">
        <f t="shared" si="90"/>
        <v>0</v>
      </c>
      <c r="Q70">
        <f t="shared" si="90"/>
        <v>0</v>
      </c>
      <c r="R70" s="31">
        <f>(VLOOKUP($B$1,'Multipliers and Adjustments'!$A$70:$I$86,TRUNC(COLUMN(R$2)/5)+2,FALSE)*SUMIFS('EPA Data'!$I:$I,'EPA Data'!$D:$D,'Country Selector'!$A$2,'EPA Data'!$J:$J,$B$1,'EPA Data'!$C:$C,R$2,'EPA Data'!$G:$G,"&gt;="&amp;$A70,'EPA Data'!$G:$G,"&lt;"&amp;$B70)+VLOOKUP($C$1,'Multipliers and Adjustments'!$A$70:$I$86,TRUNC(COLUMN(R$2)/5)+2,FALSE)*SUMIFS('EPA Data'!$I:$I,'EPA Data'!$D:$D,'Country Selector'!$A$2,'EPA Data'!$J:$J,$C$1,'EPA Data'!$C:$C,R$2,'EPA Data'!$G:$G,"&gt;="&amp;$A70,'EPA Data'!$G:$G,"&lt;"&amp;$B70)+VLOOKUP($D$1,'Multipliers and Adjustments'!$A$70:$I$86,TRUNC(COLUMN(R$2)/5)+2,FALSE)*SUMIFS('EPA Data'!$I:$I,'EPA Data'!$D:$D,'Country Selector'!$A$2,'EPA Data'!$J:$J,$D$1,'EPA Data'!$C:$C,R$2,'EPA Data'!$G:$G,"&gt;="&amp;$A70,'EPA Data'!$G:$G,"&lt;"&amp;$B70))*unit_conv</f>
        <v>0</v>
      </c>
      <c r="S70">
        <f t="shared" si="91"/>
        <v>0</v>
      </c>
      <c r="T70">
        <f t="shared" si="91"/>
        <v>0</v>
      </c>
      <c r="U70">
        <f t="shared" si="91"/>
        <v>0</v>
      </c>
      <c r="V70">
        <f t="shared" si="91"/>
        <v>0</v>
      </c>
      <c r="W70" s="31">
        <f>(VLOOKUP($B$1,'Multipliers and Adjustments'!$A$70:$I$86,TRUNC(COLUMN(W$2)/5)+2,FALSE)*SUMIFS('EPA Data'!$I:$I,'EPA Data'!$D:$D,'Country Selector'!$A$2,'EPA Data'!$J:$J,$B$1,'EPA Data'!$C:$C,W$2,'EPA Data'!$G:$G,"&gt;="&amp;$A70,'EPA Data'!$G:$G,"&lt;"&amp;$B70)+VLOOKUP($C$1,'Multipliers and Adjustments'!$A$70:$I$86,TRUNC(COLUMN(W$2)/5)+2,FALSE)*SUMIFS('EPA Data'!$I:$I,'EPA Data'!$D:$D,'Country Selector'!$A$2,'EPA Data'!$J:$J,$C$1,'EPA Data'!$C:$C,W$2,'EPA Data'!$G:$G,"&gt;="&amp;$A70,'EPA Data'!$G:$G,"&lt;"&amp;$B70)+VLOOKUP($D$1,'Multipliers and Adjustments'!$A$70:$I$86,TRUNC(COLUMN(W$2)/5)+2,FALSE)*SUMIFS('EPA Data'!$I:$I,'EPA Data'!$D:$D,'Country Selector'!$A$2,'EPA Data'!$J:$J,$D$1,'EPA Data'!$C:$C,W$2,'EPA Data'!$G:$G,"&gt;="&amp;$A70,'EPA Data'!$G:$G,"&lt;"&amp;$B70))*unit_conv</f>
        <v>0</v>
      </c>
      <c r="X70">
        <f t="shared" si="92"/>
        <v>0</v>
      </c>
      <c r="Y70">
        <f t="shared" si="92"/>
        <v>0</v>
      </c>
      <c r="Z70">
        <f t="shared" si="92"/>
        <v>0</v>
      </c>
      <c r="AA70">
        <f t="shared" si="92"/>
        <v>0</v>
      </c>
      <c r="AB70" s="31">
        <f>(VLOOKUP($B$1,'Multipliers and Adjustments'!$A$70:$I$86,TRUNC(COLUMN(AB$2)/5)+2,FALSE)*SUMIFS('EPA Data'!$I:$I,'EPA Data'!$D:$D,'Country Selector'!$A$2,'EPA Data'!$J:$J,$B$1,'EPA Data'!$C:$C,AB$2,'EPA Data'!$G:$G,"&gt;="&amp;$A70,'EPA Data'!$G:$G,"&lt;"&amp;$B70)+VLOOKUP($C$1,'Multipliers and Adjustments'!$A$70:$I$86,TRUNC(COLUMN(AB$2)/5)+2,FALSE)*SUMIFS('EPA Data'!$I:$I,'EPA Data'!$D:$D,'Country Selector'!$A$2,'EPA Data'!$J:$J,$C$1,'EPA Data'!$C:$C,AB$2,'EPA Data'!$G:$G,"&gt;="&amp;$A70,'EPA Data'!$G:$G,"&lt;"&amp;$B70)+VLOOKUP($D$1,'Multipliers and Adjustments'!$A$70:$I$86,TRUNC(COLUMN(AB$2)/5)+2,FALSE)*SUMIFS('EPA Data'!$I:$I,'EPA Data'!$D:$D,'Country Selector'!$A$2,'EPA Data'!$J:$J,$D$1,'EPA Data'!$C:$C,AB$2,'EPA Data'!$G:$G,"&gt;="&amp;$A70,'EPA Data'!$G:$G,"&lt;"&amp;$B70))*unit_conv</f>
        <v>0</v>
      </c>
      <c r="AC70">
        <f t="shared" si="93"/>
        <v>0</v>
      </c>
      <c r="AD70">
        <f t="shared" si="93"/>
        <v>0</v>
      </c>
      <c r="AE70">
        <f t="shared" si="93"/>
        <v>0</v>
      </c>
      <c r="AF70">
        <f t="shared" si="93"/>
        <v>0</v>
      </c>
      <c r="AG70" s="31">
        <f>(VLOOKUP($B$1,'Multipliers and Adjustments'!$A$70:$I$86,TRUNC(COLUMN(AG$2)/5)+2,FALSE)*SUMIFS('EPA Data'!$I:$I,'EPA Data'!$D:$D,'Country Selector'!$A$2,'EPA Data'!$J:$J,$B$1,'EPA Data'!$C:$C,AG$2,'EPA Data'!$G:$G,"&gt;="&amp;$A70,'EPA Data'!$G:$G,"&lt;"&amp;$B70)+VLOOKUP($C$1,'Multipliers and Adjustments'!$A$70:$I$86,TRUNC(COLUMN(AG$2)/5)+2,FALSE)*SUMIFS('EPA Data'!$I:$I,'EPA Data'!$D:$D,'Country Selector'!$A$2,'EPA Data'!$J:$J,$C$1,'EPA Data'!$C:$C,AG$2,'EPA Data'!$G:$G,"&gt;="&amp;$A70,'EPA Data'!$G:$G,"&lt;"&amp;$B70)+VLOOKUP($D$1,'Multipliers and Adjustments'!$A$70:$I$86,TRUNC(COLUMN(AG$2)/5)+2,FALSE)*SUMIFS('EPA Data'!$I:$I,'EPA Data'!$D:$D,'Country Selector'!$A$2,'EPA Data'!$J:$J,$D$1,'EPA Data'!$C:$C,AG$2,'EPA Data'!$G:$G,"&gt;="&amp;$A70,'EPA Data'!$G:$G,"&lt;"&amp;$B70))*unit_conv</f>
        <v>0</v>
      </c>
      <c r="AH70">
        <f t="shared" si="94"/>
        <v>0</v>
      </c>
      <c r="AI70">
        <f t="shared" si="94"/>
        <v>0</v>
      </c>
      <c r="AJ70">
        <f t="shared" si="94"/>
        <v>0</v>
      </c>
      <c r="AK70">
        <f t="shared" si="94"/>
        <v>0</v>
      </c>
      <c r="AL70" s="31">
        <f>(VLOOKUP($B$1,'Multipliers and Adjustments'!$A$70:$I$86,TRUNC(COLUMN(AL$2)/5)+2,FALSE)*SUMIFS('EPA Data'!$I:$I,'EPA Data'!$D:$D,'Country Selector'!$A$2,'EPA Data'!$J:$J,$B$1,'EPA Data'!$C:$C,AL$2,'EPA Data'!$G:$G,"&gt;="&amp;$A70,'EPA Data'!$G:$G,"&lt;"&amp;$B70)+VLOOKUP($C$1,'Multipliers and Adjustments'!$A$70:$I$86,TRUNC(COLUMN(AL$2)/5)+2,FALSE)*SUMIFS('EPA Data'!$I:$I,'EPA Data'!$D:$D,'Country Selector'!$A$2,'EPA Data'!$J:$J,$C$1,'EPA Data'!$C:$C,AL$2,'EPA Data'!$G:$G,"&gt;="&amp;$A70,'EPA Data'!$G:$G,"&lt;"&amp;$B70)+VLOOKUP($D$1,'Multipliers and Adjustments'!$A$70:$I$86,TRUNC(COLUMN(AL$2)/5)+2,FALSE)*SUMIFS('EPA Data'!$I:$I,'EPA Data'!$D:$D,'Country Selector'!$A$2,'EPA Data'!$J:$J,$D$1,'EPA Data'!$C:$C,AL$2,'EPA Data'!$G:$G,"&gt;="&amp;$A70,'EPA Data'!$G:$G,"&lt;"&amp;$B70))*unit_conv</f>
        <v>0</v>
      </c>
    </row>
    <row r="71" spans="1:38" x14ac:dyDescent="0.45">
      <c r="A71" s="12">
        <f t="shared" si="36"/>
        <v>1400</v>
      </c>
      <c r="B71" s="11">
        <f t="shared" si="88"/>
        <v>1450</v>
      </c>
      <c r="C71" s="31">
        <f>(VLOOKUP($B$1,'Multipliers and Adjustments'!$A$70:$I$86,TRUNC(COLUMN(C$2)/5)+2,FALSE)*SUMIFS('EPA Data'!$I:$I,'EPA Data'!$D:$D,'Country Selector'!$A$2,'EPA Data'!$J:$J,$B$1,'EPA Data'!$C:$C,C$2,'EPA Data'!$G:$G,"&gt;="&amp;$A71,'EPA Data'!$G:$G,"&lt;"&amp;$B71)+VLOOKUP($C$1,'Multipliers and Adjustments'!$A$70:$I$86,TRUNC(COLUMN(C$2)/5)+2,FALSE)*SUMIFS('EPA Data'!$I:$I,'EPA Data'!$D:$D,'Country Selector'!$A$2,'EPA Data'!$J:$J,$C$1,'EPA Data'!$C:$C,C$2,'EPA Data'!$G:$G,"&gt;="&amp;$A71,'EPA Data'!$G:$G,"&lt;"&amp;$B71)+VLOOKUP($D$1,'Multipliers and Adjustments'!$A$70:$I$86,TRUNC(COLUMN(C$2)/5)+2,FALSE)*SUMIFS('EPA Data'!$I:$I,'EPA Data'!$D:$D,'Country Selector'!$A$2,'EPA Data'!$J:$J,$D$1,'EPA Data'!$C:$C,C$2,'EPA Data'!$G:$G,"&gt;="&amp;$A71,'EPA Data'!$G:$G,"&lt;"&amp;$B71))*unit_conv</f>
        <v>0</v>
      </c>
      <c r="D71">
        <f t="shared" si="87"/>
        <v>0</v>
      </c>
      <c r="E71">
        <f t="shared" si="87"/>
        <v>0</v>
      </c>
      <c r="F71">
        <f t="shared" si="87"/>
        <v>0</v>
      </c>
      <c r="G71">
        <f t="shared" si="87"/>
        <v>0</v>
      </c>
      <c r="H71" s="31">
        <f>(VLOOKUP($B$1,'Multipliers and Adjustments'!$A$70:$I$86,TRUNC(COLUMN(H$2)/5)+2,FALSE)*SUMIFS('EPA Data'!$I:$I,'EPA Data'!$D:$D,'Country Selector'!$A$2,'EPA Data'!$J:$J,$B$1,'EPA Data'!$C:$C,H$2,'EPA Data'!$G:$G,"&gt;="&amp;$A71,'EPA Data'!$G:$G,"&lt;"&amp;$B71)+VLOOKUP($C$1,'Multipliers and Adjustments'!$A$70:$I$86,TRUNC(COLUMN(H$2)/5)+2,FALSE)*SUMIFS('EPA Data'!$I:$I,'EPA Data'!$D:$D,'Country Selector'!$A$2,'EPA Data'!$J:$J,$C$1,'EPA Data'!$C:$C,H$2,'EPA Data'!$G:$G,"&gt;="&amp;$A71,'EPA Data'!$G:$G,"&lt;"&amp;$B71)+VLOOKUP($D$1,'Multipliers and Adjustments'!$A$70:$I$86,TRUNC(COLUMN(H$2)/5)+2,FALSE)*SUMIFS('EPA Data'!$I:$I,'EPA Data'!$D:$D,'Country Selector'!$A$2,'EPA Data'!$J:$J,$D$1,'EPA Data'!$C:$C,H$2,'EPA Data'!$G:$G,"&gt;="&amp;$A71,'EPA Data'!$G:$G,"&lt;"&amp;$B71))*unit_conv</f>
        <v>0</v>
      </c>
      <c r="I71">
        <f t="shared" si="89"/>
        <v>0</v>
      </c>
      <c r="J71">
        <f t="shared" si="89"/>
        <v>0</v>
      </c>
      <c r="K71">
        <f t="shared" si="89"/>
        <v>0</v>
      </c>
      <c r="L71">
        <f t="shared" si="89"/>
        <v>0</v>
      </c>
      <c r="M71" s="31">
        <f>(VLOOKUP($B$1,'Multipliers and Adjustments'!$A$70:$I$86,TRUNC(COLUMN(M$2)/5)+2,FALSE)*SUMIFS('EPA Data'!$I:$I,'EPA Data'!$D:$D,'Country Selector'!$A$2,'EPA Data'!$J:$J,$B$1,'EPA Data'!$C:$C,M$2,'EPA Data'!$G:$G,"&gt;="&amp;$A71,'EPA Data'!$G:$G,"&lt;"&amp;$B71)+VLOOKUP($C$1,'Multipliers and Adjustments'!$A$70:$I$86,TRUNC(COLUMN(M$2)/5)+2,FALSE)*SUMIFS('EPA Data'!$I:$I,'EPA Data'!$D:$D,'Country Selector'!$A$2,'EPA Data'!$J:$J,$C$1,'EPA Data'!$C:$C,M$2,'EPA Data'!$G:$G,"&gt;="&amp;$A71,'EPA Data'!$G:$G,"&lt;"&amp;$B71)+VLOOKUP($D$1,'Multipliers and Adjustments'!$A$70:$I$86,TRUNC(COLUMN(M$2)/5)+2,FALSE)*SUMIFS('EPA Data'!$I:$I,'EPA Data'!$D:$D,'Country Selector'!$A$2,'EPA Data'!$J:$J,$D$1,'EPA Data'!$C:$C,M$2,'EPA Data'!$G:$G,"&gt;="&amp;$A71,'EPA Data'!$G:$G,"&lt;"&amp;$B71))*unit_conv</f>
        <v>0</v>
      </c>
      <c r="N71">
        <f t="shared" si="90"/>
        <v>0</v>
      </c>
      <c r="O71">
        <f t="shared" si="90"/>
        <v>0</v>
      </c>
      <c r="P71">
        <f t="shared" si="90"/>
        <v>0</v>
      </c>
      <c r="Q71">
        <f t="shared" si="90"/>
        <v>0</v>
      </c>
      <c r="R71" s="31">
        <f>(VLOOKUP($B$1,'Multipliers and Adjustments'!$A$70:$I$86,TRUNC(COLUMN(R$2)/5)+2,FALSE)*SUMIFS('EPA Data'!$I:$I,'EPA Data'!$D:$D,'Country Selector'!$A$2,'EPA Data'!$J:$J,$B$1,'EPA Data'!$C:$C,R$2,'EPA Data'!$G:$G,"&gt;="&amp;$A71,'EPA Data'!$G:$G,"&lt;"&amp;$B71)+VLOOKUP($C$1,'Multipliers and Adjustments'!$A$70:$I$86,TRUNC(COLUMN(R$2)/5)+2,FALSE)*SUMIFS('EPA Data'!$I:$I,'EPA Data'!$D:$D,'Country Selector'!$A$2,'EPA Data'!$J:$J,$C$1,'EPA Data'!$C:$C,R$2,'EPA Data'!$G:$G,"&gt;="&amp;$A71,'EPA Data'!$G:$G,"&lt;"&amp;$B71)+VLOOKUP($D$1,'Multipliers and Adjustments'!$A$70:$I$86,TRUNC(COLUMN(R$2)/5)+2,FALSE)*SUMIFS('EPA Data'!$I:$I,'EPA Data'!$D:$D,'Country Selector'!$A$2,'EPA Data'!$J:$J,$D$1,'EPA Data'!$C:$C,R$2,'EPA Data'!$G:$G,"&gt;="&amp;$A71,'EPA Data'!$G:$G,"&lt;"&amp;$B71))*unit_conv</f>
        <v>0</v>
      </c>
      <c r="S71">
        <f t="shared" si="91"/>
        <v>0</v>
      </c>
      <c r="T71">
        <f t="shared" si="91"/>
        <v>0</v>
      </c>
      <c r="U71">
        <f t="shared" si="91"/>
        <v>0</v>
      </c>
      <c r="V71">
        <f t="shared" si="91"/>
        <v>0</v>
      </c>
      <c r="W71" s="31">
        <f>(VLOOKUP($B$1,'Multipliers and Adjustments'!$A$70:$I$86,TRUNC(COLUMN(W$2)/5)+2,FALSE)*SUMIFS('EPA Data'!$I:$I,'EPA Data'!$D:$D,'Country Selector'!$A$2,'EPA Data'!$J:$J,$B$1,'EPA Data'!$C:$C,W$2,'EPA Data'!$G:$G,"&gt;="&amp;$A71,'EPA Data'!$G:$G,"&lt;"&amp;$B71)+VLOOKUP($C$1,'Multipliers and Adjustments'!$A$70:$I$86,TRUNC(COLUMN(W$2)/5)+2,FALSE)*SUMIFS('EPA Data'!$I:$I,'EPA Data'!$D:$D,'Country Selector'!$A$2,'EPA Data'!$J:$J,$C$1,'EPA Data'!$C:$C,W$2,'EPA Data'!$G:$G,"&gt;="&amp;$A71,'EPA Data'!$G:$G,"&lt;"&amp;$B71)+VLOOKUP($D$1,'Multipliers and Adjustments'!$A$70:$I$86,TRUNC(COLUMN(W$2)/5)+2,FALSE)*SUMIFS('EPA Data'!$I:$I,'EPA Data'!$D:$D,'Country Selector'!$A$2,'EPA Data'!$J:$J,$D$1,'EPA Data'!$C:$C,W$2,'EPA Data'!$G:$G,"&gt;="&amp;$A71,'EPA Data'!$G:$G,"&lt;"&amp;$B71))*unit_conv</f>
        <v>0</v>
      </c>
      <c r="X71">
        <f t="shared" si="92"/>
        <v>0</v>
      </c>
      <c r="Y71">
        <f t="shared" si="92"/>
        <v>0</v>
      </c>
      <c r="Z71">
        <f t="shared" si="92"/>
        <v>0</v>
      </c>
      <c r="AA71">
        <f t="shared" si="92"/>
        <v>0</v>
      </c>
      <c r="AB71" s="31">
        <f>(VLOOKUP($B$1,'Multipliers and Adjustments'!$A$70:$I$86,TRUNC(COLUMN(AB$2)/5)+2,FALSE)*SUMIFS('EPA Data'!$I:$I,'EPA Data'!$D:$D,'Country Selector'!$A$2,'EPA Data'!$J:$J,$B$1,'EPA Data'!$C:$C,AB$2,'EPA Data'!$G:$G,"&gt;="&amp;$A71,'EPA Data'!$G:$G,"&lt;"&amp;$B71)+VLOOKUP($C$1,'Multipliers and Adjustments'!$A$70:$I$86,TRUNC(COLUMN(AB$2)/5)+2,FALSE)*SUMIFS('EPA Data'!$I:$I,'EPA Data'!$D:$D,'Country Selector'!$A$2,'EPA Data'!$J:$J,$C$1,'EPA Data'!$C:$C,AB$2,'EPA Data'!$G:$G,"&gt;="&amp;$A71,'EPA Data'!$G:$G,"&lt;"&amp;$B71)+VLOOKUP($D$1,'Multipliers and Adjustments'!$A$70:$I$86,TRUNC(COLUMN(AB$2)/5)+2,FALSE)*SUMIFS('EPA Data'!$I:$I,'EPA Data'!$D:$D,'Country Selector'!$A$2,'EPA Data'!$J:$J,$D$1,'EPA Data'!$C:$C,AB$2,'EPA Data'!$G:$G,"&gt;="&amp;$A71,'EPA Data'!$G:$G,"&lt;"&amp;$B71))*unit_conv</f>
        <v>0</v>
      </c>
      <c r="AC71">
        <f t="shared" si="93"/>
        <v>0</v>
      </c>
      <c r="AD71">
        <f t="shared" si="93"/>
        <v>0</v>
      </c>
      <c r="AE71">
        <f t="shared" si="93"/>
        <v>0</v>
      </c>
      <c r="AF71">
        <f t="shared" si="93"/>
        <v>0</v>
      </c>
      <c r="AG71" s="31">
        <f>(VLOOKUP($B$1,'Multipliers and Adjustments'!$A$70:$I$86,TRUNC(COLUMN(AG$2)/5)+2,FALSE)*SUMIFS('EPA Data'!$I:$I,'EPA Data'!$D:$D,'Country Selector'!$A$2,'EPA Data'!$J:$J,$B$1,'EPA Data'!$C:$C,AG$2,'EPA Data'!$G:$G,"&gt;="&amp;$A71,'EPA Data'!$G:$G,"&lt;"&amp;$B71)+VLOOKUP($C$1,'Multipliers and Adjustments'!$A$70:$I$86,TRUNC(COLUMN(AG$2)/5)+2,FALSE)*SUMIFS('EPA Data'!$I:$I,'EPA Data'!$D:$D,'Country Selector'!$A$2,'EPA Data'!$J:$J,$C$1,'EPA Data'!$C:$C,AG$2,'EPA Data'!$G:$G,"&gt;="&amp;$A71,'EPA Data'!$G:$G,"&lt;"&amp;$B71)+VLOOKUP($D$1,'Multipliers and Adjustments'!$A$70:$I$86,TRUNC(COLUMN(AG$2)/5)+2,FALSE)*SUMIFS('EPA Data'!$I:$I,'EPA Data'!$D:$D,'Country Selector'!$A$2,'EPA Data'!$J:$J,$D$1,'EPA Data'!$C:$C,AG$2,'EPA Data'!$G:$G,"&gt;="&amp;$A71,'EPA Data'!$G:$G,"&lt;"&amp;$B71))*unit_conv</f>
        <v>0</v>
      </c>
      <c r="AH71">
        <f t="shared" si="94"/>
        <v>0</v>
      </c>
      <c r="AI71">
        <f t="shared" si="94"/>
        <v>0</v>
      </c>
      <c r="AJ71">
        <f t="shared" si="94"/>
        <v>0</v>
      </c>
      <c r="AK71">
        <f t="shared" si="94"/>
        <v>0</v>
      </c>
      <c r="AL71" s="31">
        <f>(VLOOKUP($B$1,'Multipliers and Adjustments'!$A$70:$I$86,TRUNC(COLUMN(AL$2)/5)+2,FALSE)*SUMIFS('EPA Data'!$I:$I,'EPA Data'!$D:$D,'Country Selector'!$A$2,'EPA Data'!$J:$J,$B$1,'EPA Data'!$C:$C,AL$2,'EPA Data'!$G:$G,"&gt;="&amp;$A71,'EPA Data'!$G:$G,"&lt;"&amp;$B71)+VLOOKUP($C$1,'Multipliers and Adjustments'!$A$70:$I$86,TRUNC(COLUMN(AL$2)/5)+2,FALSE)*SUMIFS('EPA Data'!$I:$I,'EPA Data'!$D:$D,'Country Selector'!$A$2,'EPA Data'!$J:$J,$C$1,'EPA Data'!$C:$C,AL$2,'EPA Data'!$G:$G,"&gt;="&amp;$A71,'EPA Data'!$G:$G,"&lt;"&amp;$B71)+VLOOKUP($D$1,'Multipliers and Adjustments'!$A$70:$I$86,TRUNC(COLUMN(AL$2)/5)+2,FALSE)*SUMIFS('EPA Data'!$I:$I,'EPA Data'!$D:$D,'Country Selector'!$A$2,'EPA Data'!$J:$J,$D$1,'EPA Data'!$C:$C,AL$2,'EPA Data'!$G:$G,"&gt;="&amp;$A71,'EPA Data'!$G:$G,"&lt;"&amp;$B71))*unit_conv</f>
        <v>0</v>
      </c>
    </row>
    <row r="72" spans="1:38" x14ac:dyDescent="0.45">
      <c r="A72" s="12">
        <f t="shared" si="36"/>
        <v>1450</v>
      </c>
      <c r="B72" s="11">
        <f t="shared" si="88"/>
        <v>1500</v>
      </c>
      <c r="C72" s="31">
        <f>(VLOOKUP($B$1,'Multipliers and Adjustments'!$A$70:$I$86,TRUNC(COLUMN(C$2)/5)+2,FALSE)*SUMIFS('EPA Data'!$I:$I,'EPA Data'!$D:$D,'Country Selector'!$A$2,'EPA Data'!$J:$J,$B$1,'EPA Data'!$C:$C,C$2,'EPA Data'!$G:$G,"&gt;="&amp;$A72,'EPA Data'!$G:$G,"&lt;"&amp;$B72)+VLOOKUP($C$1,'Multipliers and Adjustments'!$A$70:$I$86,TRUNC(COLUMN(C$2)/5)+2,FALSE)*SUMIFS('EPA Data'!$I:$I,'EPA Data'!$D:$D,'Country Selector'!$A$2,'EPA Data'!$J:$J,$C$1,'EPA Data'!$C:$C,C$2,'EPA Data'!$G:$G,"&gt;="&amp;$A72,'EPA Data'!$G:$G,"&lt;"&amp;$B72)+VLOOKUP($D$1,'Multipliers and Adjustments'!$A$70:$I$86,TRUNC(COLUMN(C$2)/5)+2,FALSE)*SUMIFS('EPA Data'!$I:$I,'EPA Data'!$D:$D,'Country Selector'!$A$2,'EPA Data'!$J:$J,$D$1,'EPA Data'!$C:$C,C$2,'EPA Data'!$G:$G,"&gt;="&amp;$A72,'EPA Data'!$G:$G,"&lt;"&amp;$B72))*unit_conv</f>
        <v>0</v>
      </c>
      <c r="D72">
        <f t="shared" si="87"/>
        <v>0</v>
      </c>
      <c r="E72">
        <f t="shared" si="87"/>
        <v>0</v>
      </c>
      <c r="F72">
        <f t="shared" si="87"/>
        <v>0</v>
      </c>
      <c r="G72">
        <f t="shared" si="87"/>
        <v>0</v>
      </c>
      <c r="H72" s="31">
        <f>(VLOOKUP($B$1,'Multipliers and Adjustments'!$A$70:$I$86,TRUNC(COLUMN(H$2)/5)+2,FALSE)*SUMIFS('EPA Data'!$I:$I,'EPA Data'!$D:$D,'Country Selector'!$A$2,'EPA Data'!$J:$J,$B$1,'EPA Data'!$C:$C,H$2,'EPA Data'!$G:$G,"&gt;="&amp;$A72,'EPA Data'!$G:$G,"&lt;"&amp;$B72)+VLOOKUP($C$1,'Multipliers and Adjustments'!$A$70:$I$86,TRUNC(COLUMN(H$2)/5)+2,FALSE)*SUMIFS('EPA Data'!$I:$I,'EPA Data'!$D:$D,'Country Selector'!$A$2,'EPA Data'!$J:$J,$C$1,'EPA Data'!$C:$C,H$2,'EPA Data'!$G:$G,"&gt;="&amp;$A72,'EPA Data'!$G:$G,"&lt;"&amp;$B72)+VLOOKUP($D$1,'Multipliers and Adjustments'!$A$70:$I$86,TRUNC(COLUMN(H$2)/5)+2,FALSE)*SUMIFS('EPA Data'!$I:$I,'EPA Data'!$D:$D,'Country Selector'!$A$2,'EPA Data'!$J:$J,$D$1,'EPA Data'!$C:$C,H$2,'EPA Data'!$G:$G,"&gt;="&amp;$A72,'EPA Data'!$G:$G,"&lt;"&amp;$B72))*unit_conv</f>
        <v>0</v>
      </c>
      <c r="I72">
        <f t="shared" si="89"/>
        <v>0</v>
      </c>
      <c r="J72">
        <f t="shared" si="89"/>
        <v>0</v>
      </c>
      <c r="K72">
        <f t="shared" si="89"/>
        <v>0</v>
      </c>
      <c r="L72">
        <f t="shared" si="89"/>
        <v>0</v>
      </c>
      <c r="M72" s="31">
        <f>(VLOOKUP($B$1,'Multipliers and Adjustments'!$A$70:$I$86,TRUNC(COLUMN(M$2)/5)+2,FALSE)*SUMIFS('EPA Data'!$I:$I,'EPA Data'!$D:$D,'Country Selector'!$A$2,'EPA Data'!$J:$J,$B$1,'EPA Data'!$C:$C,M$2,'EPA Data'!$G:$G,"&gt;="&amp;$A72,'EPA Data'!$G:$G,"&lt;"&amp;$B72)+VLOOKUP($C$1,'Multipliers and Adjustments'!$A$70:$I$86,TRUNC(COLUMN(M$2)/5)+2,FALSE)*SUMIFS('EPA Data'!$I:$I,'EPA Data'!$D:$D,'Country Selector'!$A$2,'EPA Data'!$J:$J,$C$1,'EPA Data'!$C:$C,M$2,'EPA Data'!$G:$G,"&gt;="&amp;$A72,'EPA Data'!$G:$G,"&lt;"&amp;$B72)+VLOOKUP($D$1,'Multipliers and Adjustments'!$A$70:$I$86,TRUNC(COLUMN(M$2)/5)+2,FALSE)*SUMIFS('EPA Data'!$I:$I,'EPA Data'!$D:$D,'Country Selector'!$A$2,'EPA Data'!$J:$J,$D$1,'EPA Data'!$C:$C,M$2,'EPA Data'!$G:$G,"&gt;="&amp;$A72,'EPA Data'!$G:$G,"&lt;"&amp;$B72))*unit_conv</f>
        <v>0</v>
      </c>
      <c r="N72">
        <f t="shared" si="90"/>
        <v>0</v>
      </c>
      <c r="O72">
        <f t="shared" si="90"/>
        <v>0</v>
      </c>
      <c r="P72">
        <f t="shared" si="90"/>
        <v>0</v>
      </c>
      <c r="Q72">
        <f t="shared" si="90"/>
        <v>0</v>
      </c>
      <c r="R72" s="31">
        <f>(VLOOKUP($B$1,'Multipliers and Adjustments'!$A$70:$I$86,TRUNC(COLUMN(R$2)/5)+2,FALSE)*SUMIFS('EPA Data'!$I:$I,'EPA Data'!$D:$D,'Country Selector'!$A$2,'EPA Data'!$J:$J,$B$1,'EPA Data'!$C:$C,R$2,'EPA Data'!$G:$G,"&gt;="&amp;$A72,'EPA Data'!$G:$G,"&lt;"&amp;$B72)+VLOOKUP($C$1,'Multipliers and Adjustments'!$A$70:$I$86,TRUNC(COLUMN(R$2)/5)+2,FALSE)*SUMIFS('EPA Data'!$I:$I,'EPA Data'!$D:$D,'Country Selector'!$A$2,'EPA Data'!$J:$J,$C$1,'EPA Data'!$C:$C,R$2,'EPA Data'!$G:$G,"&gt;="&amp;$A72,'EPA Data'!$G:$G,"&lt;"&amp;$B72)+VLOOKUP($D$1,'Multipliers and Adjustments'!$A$70:$I$86,TRUNC(COLUMN(R$2)/5)+2,FALSE)*SUMIFS('EPA Data'!$I:$I,'EPA Data'!$D:$D,'Country Selector'!$A$2,'EPA Data'!$J:$J,$D$1,'EPA Data'!$C:$C,R$2,'EPA Data'!$G:$G,"&gt;="&amp;$A72,'EPA Data'!$G:$G,"&lt;"&amp;$B72))*unit_conv</f>
        <v>0</v>
      </c>
      <c r="S72">
        <f t="shared" si="91"/>
        <v>0</v>
      </c>
      <c r="T72">
        <f t="shared" si="91"/>
        <v>0</v>
      </c>
      <c r="U72">
        <f t="shared" si="91"/>
        <v>0</v>
      </c>
      <c r="V72">
        <f t="shared" si="91"/>
        <v>0</v>
      </c>
      <c r="W72" s="31">
        <f>(VLOOKUP($B$1,'Multipliers and Adjustments'!$A$70:$I$86,TRUNC(COLUMN(W$2)/5)+2,FALSE)*SUMIFS('EPA Data'!$I:$I,'EPA Data'!$D:$D,'Country Selector'!$A$2,'EPA Data'!$J:$J,$B$1,'EPA Data'!$C:$C,W$2,'EPA Data'!$G:$G,"&gt;="&amp;$A72,'EPA Data'!$G:$G,"&lt;"&amp;$B72)+VLOOKUP($C$1,'Multipliers and Adjustments'!$A$70:$I$86,TRUNC(COLUMN(W$2)/5)+2,FALSE)*SUMIFS('EPA Data'!$I:$I,'EPA Data'!$D:$D,'Country Selector'!$A$2,'EPA Data'!$J:$J,$C$1,'EPA Data'!$C:$C,W$2,'EPA Data'!$G:$G,"&gt;="&amp;$A72,'EPA Data'!$G:$G,"&lt;"&amp;$B72)+VLOOKUP($D$1,'Multipliers and Adjustments'!$A$70:$I$86,TRUNC(COLUMN(W$2)/5)+2,FALSE)*SUMIFS('EPA Data'!$I:$I,'EPA Data'!$D:$D,'Country Selector'!$A$2,'EPA Data'!$J:$J,$D$1,'EPA Data'!$C:$C,W$2,'EPA Data'!$G:$G,"&gt;="&amp;$A72,'EPA Data'!$G:$G,"&lt;"&amp;$B72))*unit_conv</f>
        <v>0</v>
      </c>
      <c r="X72">
        <f t="shared" si="92"/>
        <v>0</v>
      </c>
      <c r="Y72">
        <f t="shared" si="92"/>
        <v>0</v>
      </c>
      <c r="Z72">
        <f t="shared" si="92"/>
        <v>0</v>
      </c>
      <c r="AA72">
        <f t="shared" si="92"/>
        <v>0</v>
      </c>
      <c r="AB72" s="31">
        <f>(VLOOKUP($B$1,'Multipliers and Adjustments'!$A$70:$I$86,TRUNC(COLUMN(AB$2)/5)+2,FALSE)*SUMIFS('EPA Data'!$I:$I,'EPA Data'!$D:$D,'Country Selector'!$A$2,'EPA Data'!$J:$J,$B$1,'EPA Data'!$C:$C,AB$2,'EPA Data'!$G:$G,"&gt;="&amp;$A72,'EPA Data'!$G:$G,"&lt;"&amp;$B72)+VLOOKUP($C$1,'Multipliers and Adjustments'!$A$70:$I$86,TRUNC(COLUMN(AB$2)/5)+2,FALSE)*SUMIFS('EPA Data'!$I:$I,'EPA Data'!$D:$D,'Country Selector'!$A$2,'EPA Data'!$J:$J,$C$1,'EPA Data'!$C:$C,AB$2,'EPA Data'!$G:$G,"&gt;="&amp;$A72,'EPA Data'!$G:$G,"&lt;"&amp;$B72)+VLOOKUP($D$1,'Multipliers and Adjustments'!$A$70:$I$86,TRUNC(COLUMN(AB$2)/5)+2,FALSE)*SUMIFS('EPA Data'!$I:$I,'EPA Data'!$D:$D,'Country Selector'!$A$2,'EPA Data'!$J:$J,$D$1,'EPA Data'!$C:$C,AB$2,'EPA Data'!$G:$G,"&gt;="&amp;$A72,'EPA Data'!$G:$G,"&lt;"&amp;$B72))*unit_conv</f>
        <v>0</v>
      </c>
      <c r="AC72">
        <f t="shared" si="93"/>
        <v>0</v>
      </c>
      <c r="AD72">
        <f t="shared" si="93"/>
        <v>0</v>
      </c>
      <c r="AE72">
        <f t="shared" si="93"/>
        <v>0</v>
      </c>
      <c r="AF72">
        <f t="shared" si="93"/>
        <v>0</v>
      </c>
      <c r="AG72" s="31">
        <f>(VLOOKUP($B$1,'Multipliers and Adjustments'!$A$70:$I$86,TRUNC(COLUMN(AG$2)/5)+2,FALSE)*SUMIFS('EPA Data'!$I:$I,'EPA Data'!$D:$D,'Country Selector'!$A$2,'EPA Data'!$J:$J,$B$1,'EPA Data'!$C:$C,AG$2,'EPA Data'!$G:$G,"&gt;="&amp;$A72,'EPA Data'!$G:$G,"&lt;"&amp;$B72)+VLOOKUP($C$1,'Multipliers and Adjustments'!$A$70:$I$86,TRUNC(COLUMN(AG$2)/5)+2,FALSE)*SUMIFS('EPA Data'!$I:$I,'EPA Data'!$D:$D,'Country Selector'!$A$2,'EPA Data'!$J:$J,$C$1,'EPA Data'!$C:$C,AG$2,'EPA Data'!$G:$G,"&gt;="&amp;$A72,'EPA Data'!$G:$G,"&lt;"&amp;$B72)+VLOOKUP($D$1,'Multipliers and Adjustments'!$A$70:$I$86,TRUNC(COLUMN(AG$2)/5)+2,FALSE)*SUMIFS('EPA Data'!$I:$I,'EPA Data'!$D:$D,'Country Selector'!$A$2,'EPA Data'!$J:$J,$D$1,'EPA Data'!$C:$C,AG$2,'EPA Data'!$G:$G,"&gt;="&amp;$A72,'EPA Data'!$G:$G,"&lt;"&amp;$B72))*unit_conv</f>
        <v>0</v>
      </c>
      <c r="AH72">
        <f t="shared" si="94"/>
        <v>0</v>
      </c>
      <c r="AI72">
        <f t="shared" si="94"/>
        <v>0</v>
      </c>
      <c r="AJ72">
        <f t="shared" si="94"/>
        <v>0</v>
      </c>
      <c r="AK72">
        <f t="shared" si="94"/>
        <v>0</v>
      </c>
      <c r="AL72" s="31">
        <f>(VLOOKUP($B$1,'Multipliers and Adjustments'!$A$70:$I$86,TRUNC(COLUMN(AL$2)/5)+2,FALSE)*SUMIFS('EPA Data'!$I:$I,'EPA Data'!$D:$D,'Country Selector'!$A$2,'EPA Data'!$J:$J,$B$1,'EPA Data'!$C:$C,AL$2,'EPA Data'!$G:$G,"&gt;="&amp;$A72,'EPA Data'!$G:$G,"&lt;"&amp;$B72)+VLOOKUP($C$1,'Multipliers and Adjustments'!$A$70:$I$86,TRUNC(COLUMN(AL$2)/5)+2,FALSE)*SUMIFS('EPA Data'!$I:$I,'EPA Data'!$D:$D,'Country Selector'!$A$2,'EPA Data'!$J:$J,$C$1,'EPA Data'!$C:$C,AL$2,'EPA Data'!$G:$G,"&gt;="&amp;$A72,'EPA Data'!$G:$G,"&lt;"&amp;$B72)+VLOOKUP($D$1,'Multipliers and Adjustments'!$A$70:$I$86,TRUNC(COLUMN(AL$2)/5)+2,FALSE)*SUMIFS('EPA Data'!$I:$I,'EPA Data'!$D:$D,'Country Selector'!$A$2,'EPA Data'!$J:$J,$D$1,'EPA Data'!$C:$C,AL$2,'EPA Data'!$G:$G,"&gt;="&amp;$A72,'EPA Data'!$G:$G,"&lt;"&amp;$B72))*unit_conv</f>
        <v>0</v>
      </c>
    </row>
    <row r="73" spans="1:38" x14ac:dyDescent="0.45">
      <c r="A73" s="12">
        <f t="shared" si="36"/>
        <v>1500</v>
      </c>
      <c r="B73" s="11">
        <f t="shared" si="88"/>
        <v>1550</v>
      </c>
      <c r="C73" s="31">
        <f>(VLOOKUP($B$1,'Multipliers and Adjustments'!$A$70:$I$86,TRUNC(COLUMN(C$2)/5)+2,FALSE)*SUMIFS('EPA Data'!$I:$I,'EPA Data'!$D:$D,'Country Selector'!$A$2,'EPA Data'!$J:$J,$B$1,'EPA Data'!$C:$C,C$2,'EPA Data'!$G:$G,"&gt;="&amp;$A73,'EPA Data'!$G:$G,"&lt;"&amp;$B73)+VLOOKUP($C$1,'Multipliers and Adjustments'!$A$70:$I$86,TRUNC(COLUMN(C$2)/5)+2,FALSE)*SUMIFS('EPA Data'!$I:$I,'EPA Data'!$D:$D,'Country Selector'!$A$2,'EPA Data'!$J:$J,$C$1,'EPA Data'!$C:$C,C$2,'EPA Data'!$G:$G,"&gt;="&amp;$A73,'EPA Data'!$G:$G,"&lt;"&amp;$B73)+VLOOKUP($D$1,'Multipliers and Adjustments'!$A$70:$I$86,TRUNC(COLUMN(C$2)/5)+2,FALSE)*SUMIFS('EPA Data'!$I:$I,'EPA Data'!$D:$D,'Country Selector'!$A$2,'EPA Data'!$J:$J,$D$1,'EPA Data'!$C:$C,C$2,'EPA Data'!$G:$G,"&gt;="&amp;$A73,'EPA Data'!$G:$G,"&lt;"&amp;$B73))*unit_conv</f>
        <v>0</v>
      </c>
      <c r="D73">
        <f t="shared" si="87"/>
        <v>0</v>
      </c>
      <c r="E73">
        <f t="shared" si="87"/>
        <v>0</v>
      </c>
      <c r="F73">
        <f t="shared" si="87"/>
        <v>0</v>
      </c>
      <c r="G73">
        <f t="shared" si="87"/>
        <v>0</v>
      </c>
      <c r="H73" s="31">
        <f>(VLOOKUP($B$1,'Multipliers and Adjustments'!$A$70:$I$86,TRUNC(COLUMN(H$2)/5)+2,FALSE)*SUMIFS('EPA Data'!$I:$I,'EPA Data'!$D:$D,'Country Selector'!$A$2,'EPA Data'!$J:$J,$B$1,'EPA Data'!$C:$C,H$2,'EPA Data'!$G:$G,"&gt;="&amp;$A73,'EPA Data'!$G:$G,"&lt;"&amp;$B73)+VLOOKUP($C$1,'Multipliers and Adjustments'!$A$70:$I$86,TRUNC(COLUMN(H$2)/5)+2,FALSE)*SUMIFS('EPA Data'!$I:$I,'EPA Data'!$D:$D,'Country Selector'!$A$2,'EPA Data'!$J:$J,$C$1,'EPA Data'!$C:$C,H$2,'EPA Data'!$G:$G,"&gt;="&amp;$A73,'EPA Data'!$G:$G,"&lt;"&amp;$B73)+VLOOKUP($D$1,'Multipliers and Adjustments'!$A$70:$I$86,TRUNC(COLUMN(H$2)/5)+2,FALSE)*SUMIFS('EPA Data'!$I:$I,'EPA Data'!$D:$D,'Country Selector'!$A$2,'EPA Data'!$J:$J,$D$1,'EPA Data'!$C:$C,H$2,'EPA Data'!$G:$G,"&gt;="&amp;$A73,'EPA Data'!$G:$G,"&lt;"&amp;$B73))*unit_conv</f>
        <v>0</v>
      </c>
      <c r="I73">
        <f t="shared" si="89"/>
        <v>0</v>
      </c>
      <c r="J73">
        <f t="shared" si="89"/>
        <v>0</v>
      </c>
      <c r="K73">
        <f t="shared" si="89"/>
        <v>0</v>
      </c>
      <c r="L73">
        <f t="shared" si="89"/>
        <v>0</v>
      </c>
      <c r="M73" s="31">
        <f>(VLOOKUP($B$1,'Multipliers and Adjustments'!$A$70:$I$86,TRUNC(COLUMN(M$2)/5)+2,FALSE)*SUMIFS('EPA Data'!$I:$I,'EPA Data'!$D:$D,'Country Selector'!$A$2,'EPA Data'!$J:$J,$B$1,'EPA Data'!$C:$C,M$2,'EPA Data'!$G:$G,"&gt;="&amp;$A73,'EPA Data'!$G:$G,"&lt;"&amp;$B73)+VLOOKUP($C$1,'Multipliers and Adjustments'!$A$70:$I$86,TRUNC(COLUMN(M$2)/5)+2,FALSE)*SUMIFS('EPA Data'!$I:$I,'EPA Data'!$D:$D,'Country Selector'!$A$2,'EPA Data'!$J:$J,$C$1,'EPA Data'!$C:$C,M$2,'EPA Data'!$G:$G,"&gt;="&amp;$A73,'EPA Data'!$G:$G,"&lt;"&amp;$B73)+VLOOKUP($D$1,'Multipliers and Adjustments'!$A$70:$I$86,TRUNC(COLUMN(M$2)/5)+2,FALSE)*SUMIFS('EPA Data'!$I:$I,'EPA Data'!$D:$D,'Country Selector'!$A$2,'EPA Data'!$J:$J,$D$1,'EPA Data'!$C:$C,M$2,'EPA Data'!$G:$G,"&gt;="&amp;$A73,'EPA Data'!$G:$G,"&lt;"&amp;$B73))*unit_conv</f>
        <v>0</v>
      </c>
      <c r="N73">
        <f t="shared" si="90"/>
        <v>0</v>
      </c>
      <c r="O73">
        <f t="shared" si="90"/>
        <v>0</v>
      </c>
      <c r="P73">
        <f t="shared" si="90"/>
        <v>0</v>
      </c>
      <c r="Q73">
        <f t="shared" si="90"/>
        <v>0</v>
      </c>
      <c r="R73" s="31">
        <f>(VLOOKUP($B$1,'Multipliers and Adjustments'!$A$70:$I$86,TRUNC(COLUMN(R$2)/5)+2,FALSE)*SUMIFS('EPA Data'!$I:$I,'EPA Data'!$D:$D,'Country Selector'!$A$2,'EPA Data'!$J:$J,$B$1,'EPA Data'!$C:$C,R$2,'EPA Data'!$G:$G,"&gt;="&amp;$A73,'EPA Data'!$G:$G,"&lt;"&amp;$B73)+VLOOKUP($C$1,'Multipliers and Adjustments'!$A$70:$I$86,TRUNC(COLUMN(R$2)/5)+2,FALSE)*SUMIFS('EPA Data'!$I:$I,'EPA Data'!$D:$D,'Country Selector'!$A$2,'EPA Data'!$J:$J,$C$1,'EPA Data'!$C:$C,R$2,'EPA Data'!$G:$G,"&gt;="&amp;$A73,'EPA Data'!$G:$G,"&lt;"&amp;$B73)+VLOOKUP($D$1,'Multipliers and Adjustments'!$A$70:$I$86,TRUNC(COLUMN(R$2)/5)+2,FALSE)*SUMIFS('EPA Data'!$I:$I,'EPA Data'!$D:$D,'Country Selector'!$A$2,'EPA Data'!$J:$J,$D$1,'EPA Data'!$C:$C,R$2,'EPA Data'!$G:$G,"&gt;="&amp;$A73,'EPA Data'!$G:$G,"&lt;"&amp;$B73))*unit_conv</f>
        <v>0</v>
      </c>
      <c r="S73">
        <f t="shared" si="91"/>
        <v>0</v>
      </c>
      <c r="T73">
        <f t="shared" si="91"/>
        <v>0</v>
      </c>
      <c r="U73">
        <f t="shared" si="91"/>
        <v>0</v>
      </c>
      <c r="V73">
        <f t="shared" si="91"/>
        <v>0</v>
      </c>
      <c r="W73" s="31">
        <f>(VLOOKUP($B$1,'Multipliers and Adjustments'!$A$70:$I$86,TRUNC(COLUMN(W$2)/5)+2,FALSE)*SUMIFS('EPA Data'!$I:$I,'EPA Data'!$D:$D,'Country Selector'!$A$2,'EPA Data'!$J:$J,$B$1,'EPA Data'!$C:$C,W$2,'EPA Data'!$G:$G,"&gt;="&amp;$A73,'EPA Data'!$G:$G,"&lt;"&amp;$B73)+VLOOKUP($C$1,'Multipliers and Adjustments'!$A$70:$I$86,TRUNC(COLUMN(W$2)/5)+2,FALSE)*SUMIFS('EPA Data'!$I:$I,'EPA Data'!$D:$D,'Country Selector'!$A$2,'EPA Data'!$J:$J,$C$1,'EPA Data'!$C:$C,W$2,'EPA Data'!$G:$G,"&gt;="&amp;$A73,'EPA Data'!$G:$G,"&lt;"&amp;$B73)+VLOOKUP($D$1,'Multipliers and Adjustments'!$A$70:$I$86,TRUNC(COLUMN(W$2)/5)+2,FALSE)*SUMIFS('EPA Data'!$I:$I,'EPA Data'!$D:$D,'Country Selector'!$A$2,'EPA Data'!$J:$J,$D$1,'EPA Data'!$C:$C,W$2,'EPA Data'!$G:$G,"&gt;="&amp;$A73,'EPA Data'!$G:$G,"&lt;"&amp;$B73))*unit_conv</f>
        <v>0</v>
      </c>
      <c r="X73">
        <f t="shared" si="92"/>
        <v>0</v>
      </c>
      <c r="Y73">
        <f t="shared" si="92"/>
        <v>0</v>
      </c>
      <c r="Z73">
        <f t="shared" si="92"/>
        <v>0</v>
      </c>
      <c r="AA73">
        <f t="shared" si="92"/>
        <v>0</v>
      </c>
      <c r="AB73" s="31">
        <f>(VLOOKUP($B$1,'Multipliers and Adjustments'!$A$70:$I$86,TRUNC(COLUMN(AB$2)/5)+2,FALSE)*SUMIFS('EPA Data'!$I:$I,'EPA Data'!$D:$D,'Country Selector'!$A$2,'EPA Data'!$J:$J,$B$1,'EPA Data'!$C:$C,AB$2,'EPA Data'!$G:$G,"&gt;="&amp;$A73,'EPA Data'!$G:$G,"&lt;"&amp;$B73)+VLOOKUP($C$1,'Multipliers and Adjustments'!$A$70:$I$86,TRUNC(COLUMN(AB$2)/5)+2,FALSE)*SUMIFS('EPA Data'!$I:$I,'EPA Data'!$D:$D,'Country Selector'!$A$2,'EPA Data'!$J:$J,$C$1,'EPA Data'!$C:$C,AB$2,'EPA Data'!$G:$G,"&gt;="&amp;$A73,'EPA Data'!$G:$G,"&lt;"&amp;$B73)+VLOOKUP($D$1,'Multipliers and Adjustments'!$A$70:$I$86,TRUNC(COLUMN(AB$2)/5)+2,FALSE)*SUMIFS('EPA Data'!$I:$I,'EPA Data'!$D:$D,'Country Selector'!$A$2,'EPA Data'!$J:$J,$D$1,'EPA Data'!$C:$C,AB$2,'EPA Data'!$G:$G,"&gt;="&amp;$A73,'EPA Data'!$G:$G,"&lt;"&amp;$B73))*unit_conv</f>
        <v>0</v>
      </c>
      <c r="AC73">
        <f t="shared" si="93"/>
        <v>0</v>
      </c>
      <c r="AD73">
        <f t="shared" si="93"/>
        <v>0</v>
      </c>
      <c r="AE73">
        <f t="shared" si="93"/>
        <v>0</v>
      </c>
      <c r="AF73">
        <f t="shared" si="93"/>
        <v>0</v>
      </c>
      <c r="AG73" s="31">
        <f>(VLOOKUP($B$1,'Multipliers and Adjustments'!$A$70:$I$86,TRUNC(COLUMN(AG$2)/5)+2,FALSE)*SUMIFS('EPA Data'!$I:$I,'EPA Data'!$D:$D,'Country Selector'!$A$2,'EPA Data'!$J:$J,$B$1,'EPA Data'!$C:$C,AG$2,'EPA Data'!$G:$G,"&gt;="&amp;$A73,'EPA Data'!$G:$G,"&lt;"&amp;$B73)+VLOOKUP($C$1,'Multipliers and Adjustments'!$A$70:$I$86,TRUNC(COLUMN(AG$2)/5)+2,FALSE)*SUMIFS('EPA Data'!$I:$I,'EPA Data'!$D:$D,'Country Selector'!$A$2,'EPA Data'!$J:$J,$C$1,'EPA Data'!$C:$C,AG$2,'EPA Data'!$G:$G,"&gt;="&amp;$A73,'EPA Data'!$G:$G,"&lt;"&amp;$B73)+VLOOKUP($D$1,'Multipliers and Adjustments'!$A$70:$I$86,TRUNC(COLUMN(AG$2)/5)+2,FALSE)*SUMIFS('EPA Data'!$I:$I,'EPA Data'!$D:$D,'Country Selector'!$A$2,'EPA Data'!$J:$J,$D$1,'EPA Data'!$C:$C,AG$2,'EPA Data'!$G:$G,"&gt;="&amp;$A73,'EPA Data'!$G:$G,"&lt;"&amp;$B73))*unit_conv</f>
        <v>0</v>
      </c>
      <c r="AH73">
        <f t="shared" si="94"/>
        <v>0</v>
      </c>
      <c r="AI73">
        <f t="shared" si="94"/>
        <v>0</v>
      </c>
      <c r="AJ73">
        <f t="shared" si="94"/>
        <v>0</v>
      </c>
      <c r="AK73">
        <f t="shared" si="94"/>
        <v>0</v>
      </c>
      <c r="AL73" s="31">
        <f>(VLOOKUP($B$1,'Multipliers and Adjustments'!$A$70:$I$86,TRUNC(COLUMN(AL$2)/5)+2,FALSE)*SUMIFS('EPA Data'!$I:$I,'EPA Data'!$D:$D,'Country Selector'!$A$2,'EPA Data'!$J:$J,$B$1,'EPA Data'!$C:$C,AL$2,'EPA Data'!$G:$G,"&gt;="&amp;$A73,'EPA Data'!$G:$G,"&lt;"&amp;$B73)+VLOOKUP($C$1,'Multipliers and Adjustments'!$A$70:$I$86,TRUNC(COLUMN(AL$2)/5)+2,FALSE)*SUMIFS('EPA Data'!$I:$I,'EPA Data'!$D:$D,'Country Selector'!$A$2,'EPA Data'!$J:$J,$C$1,'EPA Data'!$C:$C,AL$2,'EPA Data'!$G:$G,"&gt;="&amp;$A73,'EPA Data'!$G:$G,"&lt;"&amp;$B73)+VLOOKUP($D$1,'Multipliers and Adjustments'!$A$70:$I$86,TRUNC(COLUMN(AL$2)/5)+2,FALSE)*SUMIFS('EPA Data'!$I:$I,'EPA Data'!$D:$D,'Country Selector'!$A$2,'EPA Data'!$J:$J,$D$1,'EPA Data'!$C:$C,AL$2,'EPA Data'!$G:$G,"&gt;="&amp;$A73,'EPA Data'!$G:$G,"&lt;"&amp;$B73))*unit_conv</f>
        <v>0</v>
      </c>
    </row>
    <row r="74" spans="1:38" x14ac:dyDescent="0.45">
      <c r="A74" s="12">
        <f t="shared" si="36"/>
        <v>1550</v>
      </c>
      <c r="B74" s="11">
        <f t="shared" si="88"/>
        <v>1600</v>
      </c>
      <c r="C74" s="31">
        <f>(VLOOKUP($B$1,'Multipliers and Adjustments'!$A$70:$I$86,TRUNC(COLUMN(C$2)/5)+2,FALSE)*SUMIFS('EPA Data'!$I:$I,'EPA Data'!$D:$D,'Country Selector'!$A$2,'EPA Data'!$J:$J,$B$1,'EPA Data'!$C:$C,C$2,'EPA Data'!$G:$G,"&gt;="&amp;$A74,'EPA Data'!$G:$G,"&lt;"&amp;$B74)+VLOOKUP($C$1,'Multipliers and Adjustments'!$A$70:$I$86,TRUNC(COLUMN(C$2)/5)+2,FALSE)*SUMIFS('EPA Data'!$I:$I,'EPA Data'!$D:$D,'Country Selector'!$A$2,'EPA Data'!$J:$J,$C$1,'EPA Data'!$C:$C,C$2,'EPA Data'!$G:$G,"&gt;="&amp;$A74,'EPA Data'!$G:$G,"&lt;"&amp;$B74)+VLOOKUP($D$1,'Multipliers and Adjustments'!$A$70:$I$86,TRUNC(COLUMN(C$2)/5)+2,FALSE)*SUMIFS('EPA Data'!$I:$I,'EPA Data'!$D:$D,'Country Selector'!$A$2,'EPA Data'!$J:$J,$D$1,'EPA Data'!$C:$C,C$2,'EPA Data'!$G:$G,"&gt;="&amp;$A74,'EPA Data'!$G:$G,"&lt;"&amp;$B74))*unit_conv</f>
        <v>0</v>
      </c>
      <c r="D74">
        <f t="shared" si="87"/>
        <v>0</v>
      </c>
      <c r="E74">
        <f t="shared" si="87"/>
        <v>0</v>
      </c>
      <c r="F74">
        <f t="shared" si="87"/>
        <v>0</v>
      </c>
      <c r="G74">
        <f t="shared" si="87"/>
        <v>0</v>
      </c>
      <c r="H74" s="31">
        <f>(VLOOKUP($B$1,'Multipliers and Adjustments'!$A$70:$I$86,TRUNC(COLUMN(H$2)/5)+2,FALSE)*SUMIFS('EPA Data'!$I:$I,'EPA Data'!$D:$D,'Country Selector'!$A$2,'EPA Data'!$J:$J,$B$1,'EPA Data'!$C:$C,H$2,'EPA Data'!$G:$G,"&gt;="&amp;$A74,'EPA Data'!$G:$G,"&lt;"&amp;$B74)+VLOOKUP($C$1,'Multipliers and Adjustments'!$A$70:$I$86,TRUNC(COLUMN(H$2)/5)+2,FALSE)*SUMIFS('EPA Data'!$I:$I,'EPA Data'!$D:$D,'Country Selector'!$A$2,'EPA Data'!$J:$J,$C$1,'EPA Data'!$C:$C,H$2,'EPA Data'!$G:$G,"&gt;="&amp;$A74,'EPA Data'!$G:$G,"&lt;"&amp;$B74)+VLOOKUP($D$1,'Multipliers and Adjustments'!$A$70:$I$86,TRUNC(COLUMN(H$2)/5)+2,FALSE)*SUMIFS('EPA Data'!$I:$I,'EPA Data'!$D:$D,'Country Selector'!$A$2,'EPA Data'!$J:$J,$D$1,'EPA Data'!$C:$C,H$2,'EPA Data'!$G:$G,"&gt;="&amp;$A74,'EPA Data'!$G:$G,"&lt;"&amp;$B74))*unit_conv</f>
        <v>0</v>
      </c>
      <c r="I74">
        <f t="shared" si="89"/>
        <v>0</v>
      </c>
      <c r="J74">
        <f t="shared" si="89"/>
        <v>0</v>
      </c>
      <c r="K74">
        <f t="shared" si="89"/>
        <v>0</v>
      </c>
      <c r="L74">
        <f t="shared" si="89"/>
        <v>0</v>
      </c>
      <c r="M74" s="31">
        <f>(VLOOKUP($B$1,'Multipliers and Adjustments'!$A$70:$I$86,TRUNC(COLUMN(M$2)/5)+2,FALSE)*SUMIFS('EPA Data'!$I:$I,'EPA Data'!$D:$D,'Country Selector'!$A$2,'EPA Data'!$J:$J,$B$1,'EPA Data'!$C:$C,M$2,'EPA Data'!$G:$G,"&gt;="&amp;$A74,'EPA Data'!$G:$G,"&lt;"&amp;$B74)+VLOOKUP($C$1,'Multipliers and Adjustments'!$A$70:$I$86,TRUNC(COLUMN(M$2)/5)+2,FALSE)*SUMIFS('EPA Data'!$I:$I,'EPA Data'!$D:$D,'Country Selector'!$A$2,'EPA Data'!$J:$J,$C$1,'EPA Data'!$C:$C,M$2,'EPA Data'!$G:$G,"&gt;="&amp;$A74,'EPA Data'!$G:$G,"&lt;"&amp;$B74)+VLOOKUP($D$1,'Multipliers and Adjustments'!$A$70:$I$86,TRUNC(COLUMN(M$2)/5)+2,FALSE)*SUMIFS('EPA Data'!$I:$I,'EPA Data'!$D:$D,'Country Selector'!$A$2,'EPA Data'!$J:$J,$D$1,'EPA Data'!$C:$C,M$2,'EPA Data'!$G:$G,"&gt;="&amp;$A74,'EPA Data'!$G:$G,"&lt;"&amp;$B74))*unit_conv</f>
        <v>0</v>
      </c>
      <c r="N74">
        <f t="shared" si="90"/>
        <v>0</v>
      </c>
      <c r="O74">
        <f t="shared" si="90"/>
        <v>0</v>
      </c>
      <c r="P74">
        <f t="shared" si="90"/>
        <v>0</v>
      </c>
      <c r="Q74">
        <f t="shared" si="90"/>
        <v>0</v>
      </c>
      <c r="R74" s="31">
        <f>(VLOOKUP($B$1,'Multipliers and Adjustments'!$A$70:$I$86,TRUNC(COLUMN(R$2)/5)+2,FALSE)*SUMIFS('EPA Data'!$I:$I,'EPA Data'!$D:$D,'Country Selector'!$A$2,'EPA Data'!$J:$J,$B$1,'EPA Data'!$C:$C,R$2,'EPA Data'!$G:$G,"&gt;="&amp;$A74,'EPA Data'!$G:$G,"&lt;"&amp;$B74)+VLOOKUP($C$1,'Multipliers and Adjustments'!$A$70:$I$86,TRUNC(COLUMN(R$2)/5)+2,FALSE)*SUMIFS('EPA Data'!$I:$I,'EPA Data'!$D:$D,'Country Selector'!$A$2,'EPA Data'!$J:$J,$C$1,'EPA Data'!$C:$C,R$2,'EPA Data'!$G:$G,"&gt;="&amp;$A74,'EPA Data'!$G:$G,"&lt;"&amp;$B74)+VLOOKUP($D$1,'Multipliers and Adjustments'!$A$70:$I$86,TRUNC(COLUMN(R$2)/5)+2,FALSE)*SUMIFS('EPA Data'!$I:$I,'EPA Data'!$D:$D,'Country Selector'!$A$2,'EPA Data'!$J:$J,$D$1,'EPA Data'!$C:$C,R$2,'EPA Data'!$G:$G,"&gt;="&amp;$A74,'EPA Data'!$G:$G,"&lt;"&amp;$B74))*unit_conv</f>
        <v>0</v>
      </c>
      <c r="S74">
        <f t="shared" si="91"/>
        <v>0</v>
      </c>
      <c r="T74">
        <f t="shared" si="91"/>
        <v>0</v>
      </c>
      <c r="U74">
        <f t="shared" si="91"/>
        <v>0</v>
      </c>
      <c r="V74">
        <f t="shared" si="91"/>
        <v>0</v>
      </c>
      <c r="W74" s="31">
        <f>(VLOOKUP($B$1,'Multipliers and Adjustments'!$A$70:$I$86,TRUNC(COLUMN(W$2)/5)+2,FALSE)*SUMIFS('EPA Data'!$I:$I,'EPA Data'!$D:$D,'Country Selector'!$A$2,'EPA Data'!$J:$J,$B$1,'EPA Data'!$C:$C,W$2,'EPA Data'!$G:$G,"&gt;="&amp;$A74,'EPA Data'!$G:$G,"&lt;"&amp;$B74)+VLOOKUP($C$1,'Multipliers and Adjustments'!$A$70:$I$86,TRUNC(COLUMN(W$2)/5)+2,FALSE)*SUMIFS('EPA Data'!$I:$I,'EPA Data'!$D:$D,'Country Selector'!$A$2,'EPA Data'!$J:$J,$C$1,'EPA Data'!$C:$C,W$2,'EPA Data'!$G:$G,"&gt;="&amp;$A74,'EPA Data'!$G:$G,"&lt;"&amp;$B74)+VLOOKUP($D$1,'Multipliers and Adjustments'!$A$70:$I$86,TRUNC(COLUMN(W$2)/5)+2,FALSE)*SUMIFS('EPA Data'!$I:$I,'EPA Data'!$D:$D,'Country Selector'!$A$2,'EPA Data'!$J:$J,$D$1,'EPA Data'!$C:$C,W$2,'EPA Data'!$G:$G,"&gt;="&amp;$A74,'EPA Data'!$G:$G,"&lt;"&amp;$B74))*unit_conv</f>
        <v>0</v>
      </c>
      <c r="X74">
        <f t="shared" si="92"/>
        <v>0</v>
      </c>
      <c r="Y74">
        <f t="shared" si="92"/>
        <v>0</v>
      </c>
      <c r="Z74">
        <f t="shared" si="92"/>
        <v>0</v>
      </c>
      <c r="AA74">
        <f t="shared" si="92"/>
        <v>0</v>
      </c>
      <c r="AB74" s="31">
        <f>(VLOOKUP($B$1,'Multipliers and Adjustments'!$A$70:$I$86,TRUNC(COLUMN(AB$2)/5)+2,FALSE)*SUMIFS('EPA Data'!$I:$I,'EPA Data'!$D:$D,'Country Selector'!$A$2,'EPA Data'!$J:$J,$B$1,'EPA Data'!$C:$C,AB$2,'EPA Data'!$G:$G,"&gt;="&amp;$A74,'EPA Data'!$G:$G,"&lt;"&amp;$B74)+VLOOKUP($C$1,'Multipliers and Adjustments'!$A$70:$I$86,TRUNC(COLUMN(AB$2)/5)+2,FALSE)*SUMIFS('EPA Data'!$I:$I,'EPA Data'!$D:$D,'Country Selector'!$A$2,'EPA Data'!$J:$J,$C$1,'EPA Data'!$C:$C,AB$2,'EPA Data'!$G:$G,"&gt;="&amp;$A74,'EPA Data'!$G:$G,"&lt;"&amp;$B74)+VLOOKUP($D$1,'Multipliers and Adjustments'!$A$70:$I$86,TRUNC(COLUMN(AB$2)/5)+2,FALSE)*SUMIFS('EPA Data'!$I:$I,'EPA Data'!$D:$D,'Country Selector'!$A$2,'EPA Data'!$J:$J,$D$1,'EPA Data'!$C:$C,AB$2,'EPA Data'!$G:$G,"&gt;="&amp;$A74,'EPA Data'!$G:$G,"&lt;"&amp;$B74))*unit_conv</f>
        <v>0</v>
      </c>
      <c r="AC74">
        <f t="shared" si="93"/>
        <v>0</v>
      </c>
      <c r="AD74">
        <f t="shared" si="93"/>
        <v>0</v>
      </c>
      <c r="AE74">
        <f t="shared" si="93"/>
        <v>0</v>
      </c>
      <c r="AF74">
        <f t="shared" si="93"/>
        <v>0</v>
      </c>
      <c r="AG74" s="31">
        <f>(VLOOKUP($B$1,'Multipliers and Adjustments'!$A$70:$I$86,TRUNC(COLUMN(AG$2)/5)+2,FALSE)*SUMIFS('EPA Data'!$I:$I,'EPA Data'!$D:$D,'Country Selector'!$A$2,'EPA Data'!$J:$J,$B$1,'EPA Data'!$C:$C,AG$2,'EPA Data'!$G:$G,"&gt;="&amp;$A74,'EPA Data'!$G:$G,"&lt;"&amp;$B74)+VLOOKUP($C$1,'Multipliers and Adjustments'!$A$70:$I$86,TRUNC(COLUMN(AG$2)/5)+2,FALSE)*SUMIFS('EPA Data'!$I:$I,'EPA Data'!$D:$D,'Country Selector'!$A$2,'EPA Data'!$J:$J,$C$1,'EPA Data'!$C:$C,AG$2,'EPA Data'!$G:$G,"&gt;="&amp;$A74,'EPA Data'!$G:$G,"&lt;"&amp;$B74)+VLOOKUP($D$1,'Multipliers and Adjustments'!$A$70:$I$86,TRUNC(COLUMN(AG$2)/5)+2,FALSE)*SUMIFS('EPA Data'!$I:$I,'EPA Data'!$D:$D,'Country Selector'!$A$2,'EPA Data'!$J:$J,$D$1,'EPA Data'!$C:$C,AG$2,'EPA Data'!$G:$G,"&gt;="&amp;$A74,'EPA Data'!$G:$G,"&lt;"&amp;$B74))*unit_conv</f>
        <v>0</v>
      </c>
      <c r="AH74">
        <f t="shared" si="94"/>
        <v>0</v>
      </c>
      <c r="AI74">
        <f t="shared" si="94"/>
        <v>0</v>
      </c>
      <c r="AJ74">
        <f t="shared" si="94"/>
        <v>0</v>
      </c>
      <c r="AK74">
        <f t="shared" si="94"/>
        <v>0</v>
      </c>
      <c r="AL74" s="31">
        <f>(VLOOKUP($B$1,'Multipliers and Adjustments'!$A$70:$I$86,TRUNC(COLUMN(AL$2)/5)+2,FALSE)*SUMIFS('EPA Data'!$I:$I,'EPA Data'!$D:$D,'Country Selector'!$A$2,'EPA Data'!$J:$J,$B$1,'EPA Data'!$C:$C,AL$2,'EPA Data'!$G:$G,"&gt;="&amp;$A74,'EPA Data'!$G:$G,"&lt;"&amp;$B74)+VLOOKUP($C$1,'Multipliers and Adjustments'!$A$70:$I$86,TRUNC(COLUMN(AL$2)/5)+2,FALSE)*SUMIFS('EPA Data'!$I:$I,'EPA Data'!$D:$D,'Country Selector'!$A$2,'EPA Data'!$J:$J,$C$1,'EPA Data'!$C:$C,AL$2,'EPA Data'!$G:$G,"&gt;="&amp;$A74,'EPA Data'!$G:$G,"&lt;"&amp;$B74)+VLOOKUP($D$1,'Multipliers and Adjustments'!$A$70:$I$86,TRUNC(COLUMN(AL$2)/5)+2,FALSE)*SUMIFS('EPA Data'!$I:$I,'EPA Data'!$D:$D,'Country Selector'!$A$2,'EPA Data'!$J:$J,$D$1,'EPA Data'!$C:$C,AL$2,'EPA Data'!$G:$G,"&gt;="&amp;$A74,'EPA Data'!$G:$G,"&lt;"&amp;$B74))*unit_conv</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L74"/>
  <sheetViews>
    <sheetView zoomScale="55" zoomScaleNormal="55" workbookViewId="0"/>
  </sheetViews>
  <sheetFormatPr defaultColWidth="8.86328125" defaultRowHeight="14.25" x14ac:dyDescent="0.45"/>
  <cols>
    <col min="1" max="2" width="24.265625" style="12" customWidth="1"/>
  </cols>
  <sheetData>
    <row r="1" spans="1:38" x14ac:dyDescent="0.45">
      <c r="A1" s="14" t="s">
        <v>764</v>
      </c>
      <c r="B1" s="14" t="s">
        <v>727</v>
      </c>
      <c r="C1" s="14" t="s">
        <v>728</v>
      </c>
      <c r="D1" s="14" t="s">
        <v>733</v>
      </c>
      <c r="E1" s="65" t="s">
        <v>858</v>
      </c>
    </row>
    <row r="2" spans="1:38" s="2" customFormat="1" x14ac:dyDescent="0.45">
      <c r="A2" s="10" t="s">
        <v>619</v>
      </c>
      <c r="B2" s="10" t="s">
        <v>620</v>
      </c>
      <c r="C2" s="2">
        <v>2015</v>
      </c>
      <c r="D2" s="2">
        <v>2016</v>
      </c>
      <c r="E2" s="2">
        <v>2017</v>
      </c>
      <c r="F2" s="2">
        <v>2018</v>
      </c>
      <c r="G2" s="2">
        <v>2019</v>
      </c>
      <c r="H2" s="2">
        <v>2020</v>
      </c>
      <c r="I2" s="2">
        <v>2021</v>
      </c>
      <c r="J2" s="2">
        <v>2022</v>
      </c>
      <c r="K2" s="2">
        <v>2023</v>
      </c>
      <c r="L2" s="2">
        <v>2024</v>
      </c>
      <c r="M2" s="2">
        <v>2025</v>
      </c>
      <c r="N2" s="2">
        <v>2026</v>
      </c>
      <c r="O2" s="2">
        <v>2027</v>
      </c>
      <c r="P2" s="2">
        <v>2028</v>
      </c>
      <c r="Q2" s="2">
        <v>2029</v>
      </c>
      <c r="R2" s="2">
        <v>2030</v>
      </c>
      <c r="S2" s="2">
        <v>2031</v>
      </c>
      <c r="T2" s="2">
        <v>2032</v>
      </c>
      <c r="U2" s="2">
        <v>2033</v>
      </c>
      <c r="V2" s="2">
        <v>2034</v>
      </c>
      <c r="W2" s="2">
        <v>2035</v>
      </c>
      <c r="X2" s="2">
        <v>2036</v>
      </c>
      <c r="Y2" s="2">
        <v>2037</v>
      </c>
      <c r="Z2" s="2">
        <v>2038</v>
      </c>
      <c r="AA2" s="2">
        <v>2039</v>
      </c>
      <c r="AB2" s="2">
        <v>2040</v>
      </c>
      <c r="AC2" s="2">
        <v>2041</v>
      </c>
      <c r="AD2" s="2">
        <v>2042</v>
      </c>
      <c r="AE2" s="2">
        <v>2043</v>
      </c>
      <c r="AF2" s="2">
        <v>2044</v>
      </c>
      <c r="AG2" s="2">
        <v>2045</v>
      </c>
      <c r="AH2" s="2">
        <v>2046</v>
      </c>
      <c r="AI2" s="2">
        <v>2047</v>
      </c>
      <c r="AJ2" s="2">
        <v>2048</v>
      </c>
      <c r="AK2" s="2">
        <v>2049</v>
      </c>
      <c r="AL2" s="2">
        <v>2050</v>
      </c>
    </row>
    <row r="3" spans="1:38" x14ac:dyDescent="0.45">
      <c r="A3" s="11">
        <v>-1150</v>
      </c>
      <c r="B3" s="11">
        <f>A3+50</f>
        <v>-1100</v>
      </c>
      <c r="C3" s="31">
        <f>(VLOOKUP($B$1,'Multipliers and Adjustments'!$A$70:$I$86,TRUNC(COLUMN(C$2)/5)+2,FALSE)*SUMIFS('EPA Data'!$I:$I,'EPA Data'!$D:$D,'Country Selector'!$A$2,'EPA Data'!$J:$J,$B$1,'EPA Data'!$C:$C,C$2,'EPA Data'!$G:$G,"&gt;="&amp;$A3,'EPA Data'!$G:$G,"&lt;"&amp;$B3)+VLOOKUP($C$1,'Multipliers and Adjustments'!$A$70:$I$86,TRUNC(COLUMN(C$2)/5)+2,FALSE)*SUMIFS('EPA Data'!$I:$I,'EPA Data'!$D:$D,'Country Selector'!$A$2,'EPA Data'!$J:$J,$C$1,'EPA Data'!$C:$C,C$2,'EPA Data'!$G:$G,"&gt;="&amp;$A3,'EPA Data'!$G:$G,"&lt;"&amp;$B3)+VLOOKUP($D$1,'Multipliers and Adjustments'!$A$70:$I$86,TRUNC(COLUMN(C$2)/5)+2,FALSE)*SUMIFS('EPA Data'!$I:$I,'EPA Data'!$D:$D,'Country Selector'!$A$2,'EPA Data'!$J:$J,$D$1,'EPA Data'!$C:$C,C$2,'EPA Data'!$G:$G,"&gt;="&amp;$A3,'EPA Data'!$G:$G,"&lt;"&amp;$B3))*unit_conv</f>
        <v>0</v>
      </c>
      <c r="D3">
        <f t="shared" ref="D3:G17" si="0">C3+($H3-$C3)/5</f>
        <v>0</v>
      </c>
      <c r="E3">
        <f t="shared" si="0"/>
        <v>0</v>
      </c>
      <c r="F3">
        <f t="shared" si="0"/>
        <v>0</v>
      </c>
      <c r="G3">
        <f t="shared" si="0"/>
        <v>0</v>
      </c>
      <c r="H3" s="31">
        <f>(VLOOKUP($B$1,'Multipliers and Adjustments'!$A$70:$I$86,TRUNC(COLUMN(H$2)/5)+2,FALSE)*SUMIFS('EPA Data'!$I:$I,'EPA Data'!$D:$D,'Country Selector'!$A$2,'EPA Data'!$J:$J,$B$1,'EPA Data'!$C:$C,H$2,'EPA Data'!$G:$G,"&gt;="&amp;$A3,'EPA Data'!$G:$G,"&lt;"&amp;$B3)+VLOOKUP($C$1,'Multipliers and Adjustments'!$A$70:$I$86,TRUNC(COLUMN(H$2)/5)+2,FALSE)*SUMIFS('EPA Data'!$I:$I,'EPA Data'!$D:$D,'Country Selector'!$A$2,'EPA Data'!$J:$J,$C$1,'EPA Data'!$C:$C,H$2,'EPA Data'!$G:$G,"&gt;="&amp;$A3,'EPA Data'!$G:$G,"&lt;"&amp;$B3)+VLOOKUP($D$1,'Multipliers and Adjustments'!$A$70:$I$86,TRUNC(COLUMN(H$2)/5)+2,FALSE)*SUMIFS('EPA Data'!$I:$I,'EPA Data'!$D:$D,'Country Selector'!$A$2,'EPA Data'!$J:$J,$D$1,'EPA Data'!$C:$C,H$2,'EPA Data'!$G:$G,"&gt;="&amp;$A3,'EPA Data'!$G:$G,"&lt;"&amp;$B3))*unit_conv</f>
        <v>0</v>
      </c>
      <c r="I3">
        <f t="shared" ref="I3:L18" si="1">H3+($M3-$H3)/5</f>
        <v>0</v>
      </c>
      <c r="J3">
        <f t="shared" si="1"/>
        <v>0</v>
      </c>
      <c r="K3">
        <f t="shared" si="1"/>
        <v>0</v>
      </c>
      <c r="L3">
        <f t="shared" si="1"/>
        <v>0</v>
      </c>
      <c r="M3" s="31">
        <f>(VLOOKUP($B$1,'Multipliers and Adjustments'!$A$70:$I$86,TRUNC(COLUMN(M$2)/5)+2,FALSE)*SUMIFS('EPA Data'!$I:$I,'EPA Data'!$D:$D,'Country Selector'!$A$2,'EPA Data'!$J:$J,$B$1,'EPA Data'!$C:$C,M$2,'EPA Data'!$G:$G,"&gt;="&amp;$A3,'EPA Data'!$G:$G,"&lt;"&amp;$B3)+VLOOKUP($C$1,'Multipliers and Adjustments'!$A$70:$I$86,TRUNC(COLUMN(M$2)/5)+2,FALSE)*SUMIFS('EPA Data'!$I:$I,'EPA Data'!$D:$D,'Country Selector'!$A$2,'EPA Data'!$J:$J,$C$1,'EPA Data'!$C:$C,M$2,'EPA Data'!$G:$G,"&gt;="&amp;$A3,'EPA Data'!$G:$G,"&lt;"&amp;$B3)+VLOOKUP($D$1,'Multipliers and Adjustments'!$A$70:$I$86,TRUNC(COLUMN(M$2)/5)+2,FALSE)*SUMIFS('EPA Data'!$I:$I,'EPA Data'!$D:$D,'Country Selector'!$A$2,'EPA Data'!$J:$J,$D$1,'EPA Data'!$C:$C,M$2,'EPA Data'!$G:$G,"&gt;="&amp;$A3,'EPA Data'!$G:$G,"&lt;"&amp;$B3))*unit_conv</f>
        <v>0</v>
      </c>
      <c r="N3">
        <f t="shared" ref="N3:Q18" si="2">M3+($R3-$M3)/5</f>
        <v>0</v>
      </c>
      <c r="O3">
        <f t="shared" si="2"/>
        <v>0</v>
      </c>
      <c r="P3">
        <f t="shared" si="2"/>
        <v>0</v>
      </c>
      <c r="Q3">
        <f t="shared" si="2"/>
        <v>0</v>
      </c>
      <c r="R3" s="31">
        <f>(VLOOKUP($B$1,'Multipliers and Adjustments'!$A$70:$I$86,TRUNC(COLUMN(R$2)/5)+2,FALSE)*SUMIFS('EPA Data'!$I:$I,'EPA Data'!$D:$D,'Country Selector'!$A$2,'EPA Data'!$J:$J,$B$1,'EPA Data'!$C:$C,R$2,'EPA Data'!$G:$G,"&gt;="&amp;$A3,'EPA Data'!$G:$G,"&lt;"&amp;$B3)+VLOOKUP($C$1,'Multipliers and Adjustments'!$A$70:$I$86,TRUNC(COLUMN(R$2)/5)+2,FALSE)*SUMIFS('EPA Data'!$I:$I,'EPA Data'!$D:$D,'Country Selector'!$A$2,'EPA Data'!$J:$J,$C$1,'EPA Data'!$C:$C,R$2,'EPA Data'!$G:$G,"&gt;="&amp;$A3,'EPA Data'!$G:$G,"&lt;"&amp;$B3)+VLOOKUP($D$1,'Multipliers and Adjustments'!$A$70:$I$86,TRUNC(COLUMN(R$2)/5)+2,FALSE)*SUMIFS('EPA Data'!$I:$I,'EPA Data'!$D:$D,'Country Selector'!$A$2,'EPA Data'!$J:$J,$D$1,'EPA Data'!$C:$C,R$2,'EPA Data'!$G:$G,"&gt;="&amp;$A3,'EPA Data'!$G:$G,"&lt;"&amp;$B3))*unit_conv</f>
        <v>0</v>
      </c>
      <c r="S3">
        <f t="shared" ref="S3:V18" si="3">R3+($W3-$R3)/5</f>
        <v>0</v>
      </c>
      <c r="T3">
        <f t="shared" si="3"/>
        <v>0</v>
      </c>
      <c r="U3">
        <f t="shared" si="3"/>
        <v>0</v>
      </c>
      <c r="V3">
        <f t="shared" si="3"/>
        <v>0</v>
      </c>
      <c r="W3" s="31">
        <f>(VLOOKUP($B$1,'Multipliers and Adjustments'!$A$70:$I$86,TRUNC(COLUMN(W$2)/5)+2,FALSE)*SUMIFS('EPA Data'!$I:$I,'EPA Data'!$D:$D,'Country Selector'!$A$2,'EPA Data'!$J:$J,$B$1,'EPA Data'!$C:$C,W$2,'EPA Data'!$G:$G,"&gt;="&amp;$A3,'EPA Data'!$G:$G,"&lt;"&amp;$B3)+VLOOKUP($C$1,'Multipliers and Adjustments'!$A$70:$I$86,TRUNC(COLUMN(W$2)/5)+2,FALSE)*SUMIFS('EPA Data'!$I:$I,'EPA Data'!$D:$D,'Country Selector'!$A$2,'EPA Data'!$J:$J,$C$1,'EPA Data'!$C:$C,W$2,'EPA Data'!$G:$G,"&gt;="&amp;$A3,'EPA Data'!$G:$G,"&lt;"&amp;$B3)+VLOOKUP($D$1,'Multipliers and Adjustments'!$A$70:$I$86,TRUNC(COLUMN(W$2)/5)+2,FALSE)*SUMIFS('EPA Data'!$I:$I,'EPA Data'!$D:$D,'Country Selector'!$A$2,'EPA Data'!$J:$J,$D$1,'EPA Data'!$C:$C,W$2,'EPA Data'!$G:$G,"&gt;="&amp;$A3,'EPA Data'!$G:$G,"&lt;"&amp;$B3))*unit_conv</f>
        <v>0</v>
      </c>
      <c r="X3">
        <f t="shared" ref="X3:AA18" si="4">W3+($AB3-$W3)/5</f>
        <v>0</v>
      </c>
      <c r="Y3">
        <f t="shared" si="4"/>
        <v>0</v>
      </c>
      <c r="Z3">
        <f t="shared" si="4"/>
        <v>0</v>
      </c>
      <c r="AA3">
        <f t="shared" si="4"/>
        <v>0</v>
      </c>
      <c r="AB3" s="31">
        <f>(VLOOKUP($B$1,'Multipliers and Adjustments'!$A$70:$I$86,TRUNC(COLUMN(AB$2)/5)+2,FALSE)*SUMIFS('EPA Data'!$I:$I,'EPA Data'!$D:$D,'Country Selector'!$A$2,'EPA Data'!$J:$J,$B$1,'EPA Data'!$C:$C,AB$2,'EPA Data'!$G:$G,"&gt;="&amp;$A3,'EPA Data'!$G:$G,"&lt;"&amp;$B3)+VLOOKUP($C$1,'Multipliers and Adjustments'!$A$70:$I$86,TRUNC(COLUMN(AB$2)/5)+2,FALSE)*SUMIFS('EPA Data'!$I:$I,'EPA Data'!$D:$D,'Country Selector'!$A$2,'EPA Data'!$J:$J,$C$1,'EPA Data'!$C:$C,AB$2,'EPA Data'!$G:$G,"&gt;="&amp;$A3,'EPA Data'!$G:$G,"&lt;"&amp;$B3)+VLOOKUP($D$1,'Multipliers and Adjustments'!$A$70:$I$86,TRUNC(COLUMN(AB$2)/5)+2,FALSE)*SUMIFS('EPA Data'!$I:$I,'EPA Data'!$D:$D,'Country Selector'!$A$2,'EPA Data'!$J:$J,$D$1,'EPA Data'!$C:$C,AB$2,'EPA Data'!$G:$G,"&gt;="&amp;$A3,'EPA Data'!$G:$G,"&lt;"&amp;$B3))*unit_conv</f>
        <v>0</v>
      </c>
      <c r="AC3">
        <f t="shared" ref="AC3:AF18" si="5">AB3+($AG3-$AB3)/5</f>
        <v>0</v>
      </c>
      <c r="AD3">
        <f t="shared" si="5"/>
        <v>0</v>
      </c>
      <c r="AE3">
        <f t="shared" si="5"/>
        <v>0</v>
      </c>
      <c r="AF3">
        <f t="shared" si="5"/>
        <v>0</v>
      </c>
      <c r="AG3" s="31">
        <f>(VLOOKUP($B$1,'Multipliers and Adjustments'!$A$70:$I$86,TRUNC(COLUMN(AG$2)/5)+2,FALSE)*SUMIFS('EPA Data'!$I:$I,'EPA Data'!$D:$D,'Country Selector'!$A$2,'EPA Data'!$J:$J,$B$1,'EPA Data'!$C:$C,AG$2,'EPA Data'!$G:$G,"&gt;="&amp;$A3,'EPA Data'!$G:$G,"&lt;"&amp;$B3)+VLOOKUP($C$1,'Multipliers and Adjustments'!$A$70:$I$86,TRUNC(COLUMN(AG$2)/5)+2,FALSE)*SUMIFS('EPA Data'!$I:$I,'EPA Data'!$D:$D,'Country Selector'!$A$2,'EPA Data'!$J:$J,$C$1,'EPA Data'!$C:$C,AG$2,'EPA Data'!$G:$G,"&gt;="&amp;$A3,'EPA Data'!$G:$G,"&lt;"&amp;$B3)+VLOOKUP($D$1,'Multipliers and Adjustments'!$A$70:$I$86,TRUNC(COLUMN(AG$2)/5)+2,FALSE)*SUMIFS('EPA Data'!$I:$I,'EPA Data'!$D:$D,'Country Selector'!$A$2,'EPA Data'!$J:$J,$D$1,'EPA Data'!$C:$C,AG$2,'EPA Data'!$G:$G,"&gt;="&amp;$A3,'EPA Data'!$G:$G,"&lt;"&amp;$B3))*unit_conv</f>
        <v>0</v>
      </c>
      <c r="AH3">
        <f t="shared" ref="AH3:AK18" si="6">AG3+($AL3-$AG3)/5</f>
        <v>0</v>
      </c>
      <c r="AI3">
        <f t="shared" si="6"/>
        <v>0</v>
      </c>
      <c r="AJ3">
        <f t="shared" si="6"/>
        <v>0</v>
      </c>
      <c r="AK3">
        <f t="shared" si="6"/>
        <v>0</v>
      </c>
      <c r="AL3" s="31">
        <f>(VLOOKUP($B$1,'Multipliers and Adjustments'!$A$70:$I$86,TRUNC(COLUMN(AL$2)/5)+2,FALSE)*SUMIFS('EPA Data'!$I:$I,'EPA Data'!$D:$D,'Country Selector'!$A$2,'EPA Data'!$J:$J,$B$1,'EPA Data'!$C:$C,AL$2,'EPA Data'!$G:$G,"&gt;="&amp;$A3,'EPA Data'!$G:$G,"&lt;"&amp;$B3)+VLOOKUP($C$1,'Multipliers and Adjustments'!$A$70:$I$86,TRUNC(COLUMN(AL$2)/5)+2,FALSE)*SUMIFS('EPA Data'!$I:$I,'EPA Data'!$D:$D,'Country Selector'!$A$2,'EPA Data'!$J:$J,$C$1,'EPA Data'!$C:$C,AL$2,'EPA Data'!$G:$G,"&gt;="&amp;$A3,'EPA Data'!$G:$G,"&lt;"&amp;$B3)+VLOOKUP($D$1,'Multipliers and Adjustments'!$A$70:$I$86,TRUNC(COLUMN(AL$2)/5)+2,FALSE)*SUMIFS('EPA Data'!$I:$I,'EPA Data'!$D:$D,'Country Selector'!$A$2,'EPA Data'!$J:$J,$D$1,'EPA Data'!$C:$C,AL$2,'EPA Data'!$G:$G,"&gt;="&amp;$A3,'EPA Data'!$G:$G,"&lt;"&amp;$B3))*unit_conv</f>
        <v>0</v>
      </c>
    </row>
    <row r="4" spans="1:38" x14ac:dyDescent="0.45">
      <c r="A4" s="12">
        <f>B3</f>
        <v>-1100</v>
      </c>
      <c r="B4" s="11">
        <f t="shared" ref="B4:B67" si="7">A4+50</f>
        <v>-1050</v>
      </c>
      <c r="C4" s="31">
        <f>(VLOOKUP($B$1,'Multipliers and Adjustments'!$A$70:$I$86,TRUNC(COLUMN(C$2)/5)+2,FALSE)*SUMIFS('EPA Data'!$I:$I,'EPA Data'!$D:$D,'Country Selector'!$A$2,'EPA Data'!$J:$J,$B$1,'EPA Data'!$C:$C,C$2,'EPA Data'!$G:$G,"&gt;="&amp;$A4,'EPA Data'!$G:$G,"&lt;"&amp;$B4)+VLOOKUP($C$1,'Multipliers and Adjustments'!$A$70:$I$86,TRUNC(COLUMN(C$2)/5)+2,FALSE)*SUMIFS('EPA Data'!$I:$I,'EPA Data'!$D:$D,'Country Selector'!$A$2,'EPA Data'!$J:$J,$C$1,'EPA Data'!$C:$C,C$2,'EPA Data'!$G:$G,"&gt;="&amp;$A4,'EPA Data'!$G:$G,"&lt;"&amp;$B4)+VLOOKUP($D$1,'Multipliers and Adjustments'!$A$70:$I$86,TRUNC(COLUMN(C$2)/5)+2,FALSE)*SUMIFS('EPA Data'!$I:$I,'EPA Data'!$D:$D,'Country Selector'!$A$2,'EPA Data'!$J:$J,$D$1,'EPA Data'!$C:$C,C$2,'EPA Data'!$G:$G,"&gt;="&amp;$A4,'EPA Data'!$G:$G,"&lt;"&amp;$B4))*unit_conv</f>
        <v>0</v>
      </c>
      <c r="D4">
        <f t="shared" si="0"/>
        <v>0</v>
      </c>
      <c r="E4">
        <f t="shared" si="0"/>
        <v>0</v>
      </c>
      <c r="F4">
        <f t="shared" si="0"/>
        <v>0</v>
      </c>
      <c r="G4">
        <f t="shared" si="0"/>
        <v>0</v>
      </c>
      <c r="H4" s="31">
        <f>(VLOOKUP($B$1,'Multipliers and Adjustments'!$A$70:$I$86,TRUNC(COLUMN(H$2)/5)+2,FALSE)*SUMIFS('EPA Data'!$I:$I,'EPA Data'!$D:$D,'Country Selector'!$A$2,'EPA Data'!$J:$J,$B$1,'EPA Data'!$C:$C,H$2,'EPA Data'!$G:$G,"&gt;="&amp;$A4,'EPA Data'!$G:$G,"&lt;"&amp;$B4)+VLOOKUP($C$1,'Multipliers and Adjustments'!$A$70:$I$86,TRUNC(COLUMN(H$2)/5)+2,FALSE)*SUMIFS('EPA Data'!$I:$I,'EPA Data'!$D:$D,'Country Selector'!$A$2,'EPA Data'!$J:$J,$C$1,'EPA Data'!$C:$C,H$2,'EPA Data'!$G:$G,"&gt;="&amp;$A4,'EPA Data'!$G:$G,"&lt;"&amp;$B4)+VLOOKUP($D$1,'Multipliers and Adjustments'!$A$70:$I$86,TRUNC(COLUMN(H$2)/5)+2,FALSE)*SUMIFS('EPA Data'!$I:$I,'EPA Data'!$D:$D,'Country Selector'!$A$2,'EPA Data'!$J:$J,$D$1,'EPA Data'!$C:$C,H$2,'EPA Data'!$G:$G,"&gt;="&amp;$A4,'EPA Data'!$G:$G,"&lt;"&amp;$B4))*unit_conv</f>
        <v>0</v>
      </c>
      <c r="I4">
        <f t="shared" si="1"/>
        <v>0</v>
      </c>
      <c r="J4">
        <f t="shared" si="1"/>
        <v>0</v>
      </c>
      <c r="K4">
        <f t="shared" si="1"/>
        <v>0</v>
      </c>
      <c r="L4">
        <f t="shared" si="1"/>
        <v>0</v>
      </c>
      <c r="M4" s="31">
        <f>(VLOOKUP($B$1,'Multipliers and Adjustments'!$A$70:$I$86,TRUNC(COLUMN(M$2)/5)+2,FALSE)*SUMIFS('EPA Data'!$I:$I,'EPA Data'!$D:$D,'Country Selector'!$A$2,'EPA Data'!$J:$J,$B$1,'EPA Data'!$C:$C,M$2,'EPA Data'!$G:$G,"&gt;="&amp;$A4,'EPA Data'!$G:$G,"&lt;"&amp;$B4)+VLOOKUP($C$1,'Multipliers and Adjustments'!$A$70:$I$86,TRUNC(COLUMN(M$2)/5)+2,FALSE)*SUMIFS('EPA Data'!$I:$I,'EPA Data'!$D:$D,'Country Selector'!$A$2,'EPA Data'!$J:$J,$C$1,'EPA Data'!$C:$C,M$2,'EPA Data'!$G:$G,"&gt;="&amp;$A4,'EPA Data'!$G:$G,"&lt;"&amp;$B4)+VLOOKUP($D$1,'Multipliers and Adjustments'!$A$70:$I$86,TRUNC(COLUMN(M$2)/5)+2,FALSE)*SUMIFS('EPA Data'!$I:$I,'EPA Data'!$D:$D,'Country Selector'!$A$2,'EPA Data'!$J:$J,$D$1,'EPA Data'!$C:$C,M$2,'EPA Data'!$G:$G,"&gt;="&amp;$A4,'EPA Data'!$G:$G,"&lt;"&amp;$B4))*unit_conv</f>
        <v>0</v>
      </c>
      <c r="N4">
        <f t="shared" si="2"/>
        <v>0</v>
      </c>
      <c r="O4">
        <f t="shared" si="2"/>
        <v>0</v>
      </c>
      <c r="P4">
        <f t="shared" si="2"/>
        <v>0</v>
      </c>
      <c r="Q4">
        <f t="shared" si="2"/>
        <v>0</v>
      </c>
      <c r="R4" s="31">
        <f>(VLOOKUP($B$1,'Multipliers and Adjustments'!$A$70:$I$86,TRUNC(COLUMN(R$2)/5)+2,FALSE)*SUMIFS('EPA Data'!$I:$I,'EPA Data'!$D:$D,'Country Selector'!$A$2,'EPA Data'!$J:$J,$B$1,'EPA Data'!$C:$C,R$2,'EPA Data'!$G:$G,"&gt;="&amp;$A4,'EPA Data'!$G:$G,"&lt;"&amp;$B4)+VLOOKUP($C$1,'Multipliers and Adjustments'!$A$70:$I$86,TRUNC(COLUMN(R$2)/5)+2,FALSE)*SUMIFS('EPA Data'!$I:$I,'EPA Data'!$D:$D,'Country Selector'!$A$2,'EPA Data'!$J:$J,$C$1,'EPA Data'!$C:$C,R$2,'EPA Data'!$G:$G,"&gt;="&amp;$A4,'EPA Data'!$G:$G,"&lt;"&amp;$B4)+VLOOKUP($D$1,'Multipliers and Adjustments'!$A$70:$I$86,TRUNC(COLUMN(R$2)/5)+2,FALSE)*SUMIFS('EPA Data'!$I:$I,'EPA Data'!$D:$D,'Country Selector'!$A$2,'EPA Data'!$J:$J,$D$1,'EPA Data'!$C:$C,R$2,'EPA Data'!$G:$G,"&gt;="&amp;$A4,'EPA Data'!$G:$G,"&lt;"&amp;$B4))*unit_conv</f>
        <v>0</v>
      </c>
      <c r="S4">
        <f t="shared" si="3"/>
        <v>0</v>
      </c>
      <c r="T4">
        <f t="shared" si="3"/>
        <v>0</v>
      </c>
      <c r="U4">
        <f t="shared" si="3"/>
        <v>0</v>
      </c>
      <c r="V4">
        <f t="shared" si="3"/>
        <v>0</v>
      </c>
      <c r="W4" s="31">
        <f>(VLOOKUP($B$1,'Multipliers and Adjustments'!$A$70:$I$86,TRUNC(COLUMN(W$2)/5)+2,FALSE)*SUMIFS('EPA Data'!$I:$I,'EPA Data'!$D:$D,'Country Selector'!$A$2,'EPA Data'!$J:$J,$B$1,'EPA Data'!$C:$C,W$2,'EPA Data'!$G:$G,"&gt;="&amp;$A4,'EPA Data'!$G:$G,"&lt;"&amp;$B4)+VLOOKUP($C$1,'Multipliers and Adjustments'!$A$70:$I$86,TRUNC(COLUMN(W$2)/5)+2,FALSE)*SUMIFS('EPA Data'!$I:$I,'EPA Data'!$D:$D,'Country Selector'!$A$2,'EPA Data'!$J:$J,$C$1,'EPA Data'!$C:$C,W$2,'EPA Data'!$G:$G,"&gt;="&amp;$A4,'EPA Data'!$G:$G,"&lt;"&amp;$B4)+VLOOKUP($D$1,'Multipliers and Adjustments'!$A$70:$I$86,TRUNC(COLUMN(W$2)/5)+2,FALSE)*SUMIFS('EPA Data'!$I:$I,'EPA Data'!$D:$D,'Country Selector'!$A$2,'EPA Data'!$J:$J,$D$1,'EPA Data'!$C:$C,W$2,'EPA Data'!$G:$G,"&gt;="&amp;$A4,'EPA Data'!$G:$G,"&lt;"&amp;$B4))*unit_conv</f>
        <v>0</v>
      </c>
      <c r="X4">
        <f t="shared" si="4"/>
        <v>0</v>
      </c>
      <c r="Y4">
        <f t="shared" si="4"/>
        <v>0</v>
      </c>
      <c r="Z4">
        <f t="shared" si="4"/>
        <v>0</v>
      </c>
      <c r="AA4">
        <f t="shared" si="4"/>
        <v>0</v>
      </c>
      <c r="AB4" s="31">
        <f>(VLOOKUP($B$1,'Multipliers and Adjustments'!$A$70:$I$86,TRUNC(COLUMN(AB$2)/5)+2,FALSE)*SUMIFS('EPA Data'!$I:$I,'EPA Data'!$D:$D,'Country Selector'!$A$2,'EPA Data'!$J:$J,$B$1,'EPA Data'!$C:$C,AB$2,'EPA Data'!$G:$G,"&gt;="&amp;$A4,'EPA Data'!$G:$G,"&lt;"&amp;$B4)+VLOOKUP($C$1,'Multipliers and Adjustments'!$A$70:$I$86,TRUNC(COLUMN(AB$2)/5)+2,FALSE)*SUMIFS('EPA Data'!$I:$I,'EPA Data'!$D:$D,'Country Selector'!$A$2,'EPA Data'!$J:$J,$C$1,'EPA Data'!$C:$C,AB$2,'EPA Data'!$G:$G,"&gt;="&amp;$A4,'EPA Data'!$G:$G,"&lt;"&amp;$B4)+VLOOKUP($D$1,'Multipliers and Adjustments'!$A$70:$I$86,TRUNC(COLUMN(AB$2)/5)+2,FALSE)*SUMIFS('EPA Data'!$I:$I,'EPA Data'!$D:$D,'Country Selector'!$A$2,'EPA Data'!$J:$J,$D$1,'EPA Data'!$C:$C,AB$2,'EPA Data'!$G:$G,"&gt;="&amp;$A4,'EPA Data'!$G:$G,"&lt;"&amp;$B4))*unit_conv</f>
        <v>0</v>
      </c>
      <c r="AC4">
        <f t="shared" si="5"/>
        <v>0</v>
      </c>
      <c r="AD4">
        <f t="shared" si="5"/>
        <v>0</v>
      </c>
      <c r="AE4">
        <f t="shared" si="5"/>
        <v>0</v>
      </c>
      <c r="AF4">
        <f t="shared" si="5"/>
        <v>0</v>
      </c>
      <c r="AG4" s="31">
        <f>(VLOOKUP($B$1,'Multipliers and Adjustments'!$A$70:$I$86,TRUNC(COLUMN(AG$2)/5)+2,FALSE)*SUMIFS('EPA Data'!$I:$I,'EPA Data'!$D:$D,'Country Selector'!$A$2,'EPA Data'!$J:$J,$B$1,'EPA Data'!$C:$C,AG$2,'EPA Data'!$G:$G,"&gt;="&amp;$A4,'EPA Data'!$G:$G,"&lt;"&amp;$B4)+VLOOKUP($C$1,'Multipliers and Adjustments'!$A$70:$I$86,TRUNC(COLUMN(AG$2)/5)+2,FALSE)*SUMIFS('EPA Data'!$I:$I,'EPA Data'!$D:$D,'Country Selector'!$A$2,'EPA Data'!$J:$J,$C$1,'EPA Data'!$C:$C,AG$2,'EPA Data'!$G:$G,"&gt;="&amp;$A4,'EPA Data'!$G:$G,"&lt;"&amp;$B4)+VLOOKUP($D$1,'Multipliers and Adjustments'!$A$70:$I$86,TRUNC(COLUMN(AG$2)/5)+2,FALSE)*SUMIFS('EPA Data'!$I:$I,'EPA Data'!$D:$D,'Country Selector'!$A$2,'EPA Data'!$J:$J,$D$1,'EPA Data'!$C:$C,AG$2,'EPA Data'!$G:$G,"&gt;="&amp;$A4,'EPA Data'!$G:$G,"&lt;"&amp;$B4))*unit_conv</f>
        <v>0</v>
      </c>
      <c r="AH4">
        <f t="shared" si="6"/>
        <v>0</v>
      </c>
      <c r="AI4">
        <f t="shared" si="6"/>
        <v>0</v>
      </c>
      <c r="AJ4">
        <f t="shared" si="6"/>
        <v>0</v>
      </c>
      <c r="AK4">
        <f t="shared" si="6"/>
        <v>0</v>
      </c>
      <c r="AL4" s="31">
        <f>(VLOOKUP($B$1,'Multipliers and Adjustments'!$A$70:$I$86,TRUNC(COLUMN(AL$2)/5)+2,FALSE)*SUMIFS('EPA Data'!$I:$I,'EPA Data'!$D:$D,'Country Selector'!$A$2,'EPA Data'!$J:$J,$B$1,'EPA Data'!$C:$C,AL$2,'EPA Data'!$G:$G,"&gt;="&amp;$A4,'EPA Data'!$G:$G,"&lt;"&amp;$B4)+VLOOKUP($C$1,'Multipliers and Adjustments'!$A$70:$I$86,TRUNC(COLUMN(AL$2)/5)+2,FALSE)*SUMIFS('EPA Data'!$I:$I,'EPA Data'!$D:$D,'Country Selector'!$A$2,'EPA Data'!$J:$J,$C$1,'EPA Data'!$C:$C,AL$2,'EPA Data'!$G:$G,"&gt;="&amp;$A4,'EPA Data'!$G:$G,"&lt;"&amp;$B4)+VLOOKUP($D$1,'Multipliers and Adjustments'!$A$70:$I$86,TRUNC(COLUMN(AL$2)/5)+2,FALSE)*SUMIFS('EPA Data'!$I:$I,'EPA Data'!$D:$D,'Country Selector'!$A$2,'EPA Data'!$J:$J,$D$1,'EPA Data'!$C:$C,AL$2,'EPA Data'!$G:$G,"&gt;="&amp;$A4,'EPA Data'!$G:$G,"&lt;"&amp;$B4))*unit_conv</f>
        <v>0</v>
      </c>
    </row>
    <row r="5" spans="1:38" x14ac:dyDescent="0.45">
      <c r="A5" s="12">
        <f t="shared" ref="A5:A74" si="8">B4</f>
        <v>-1050</v>
      </c>
      <c r="B5" s="11">
        <f t="shared" si="7"/>
        <v>-1000</v>
      </c>
      <c r="C5" s="31">
        <f>(VLOOKUP($B$1,'Multipliers and Adjustments'!$A$70:$I$86,TRUNC(COLUMN(C$2)/5)+2,FALSE)*SUMIFS('EPA Data'!$I:$I,'EPA Data'!$D:$D,'Country Selector'!$A$2,'EPA Data'!$J:$J,$B$1,'EPA Data'!$C:$C,C$2,'EPA Data'!$G:$G,"&gt;="&amp;$A5,'EPA Data'!$G:$G,"&lt;"&amp;$B5)+VLOOKUP($C$1,'Multipliers and Adjustments'!$A$70:$I$86,TRUNC(COLUMN(C$2)/5)+2,FALSE)*SUMIFS('EPA Data'!$I:$I,'EPA Data'!$D:$D,'Country Selector'!$A$2,'EPA Data'!$J:$J,$C$1,'EPA Data'!$C:$C,C$2,'EPA Data'!$G:$G,"&gt;="&amp;$A5,'EPA Data'!$G:$G,"&lt;"&amp;$B5)+VLOOKUP($D$1,'Multipliers and Adjustments'!$A$70:$I$86,TRUNC(COLUMN(C$2)/5)+2,FALSE)*SUMIFS('EPA Data'!$I:$I,'EPA Data'!$D:$D,'Country Selector'!$A$2,'EPA Data'!$J:$J,$D$1,'EPA Data'!$C:$C,C$2,'EPA Data'!$G:$G,"&gt;="&amp;$A5,'EPA Data'!$G:$G,"&lt;"&amp;$B5))*unit_conv</f>
        <v>0</v>
      </c>
      <c r="D5">
        <f t="shared" si="0"/>
        <v>0</v>
      </c>
      <c r="E5">
        <f t="shared" si="0"/>
        <v>0</v>
      </c>
      <c r="F5">
        <f t="shared" si="0"/>
        <v>0</v>
      </c>
      <c r="G5">
        <f t="shared" si="0"/>
        <v>0</v>
      </c>
      <c r="H5" s="31">
        <f>(VLOOKUP($B$1,'Multipliers and Adjustments'!$A$70:$I$86,TRUNC(COLUMN(H$2)/5)+2,FALSE)*SUMIFS('EPA Data'!$I:$I,'EPA Data'!$D:$D,'Country Selector'!$A$2,'EPA Data'!$J:$J,$B$1,'EPA Data'!$C:$C,H$2,'EPA Data'!$G:$G,"&gt;="&amp;$A5,'EPA Data'!$G:$G,"&lt;"&amp;$B5)+VLOOKUP($C$1,'Multipliers and Adjustments'!$A$70:$I$86,TRUNC(COLUMN(H$2)/5)+2,FALSE)*SUMIFS('EPA Data'!$I:$I,'EPA Data'!$D:$D,'Country Selector'!$A$2,'EPA Data'!$J:$J,$C$1,'EPA Data'!$C:$C,H$2,'EPA Data'!$G:$G,"&gt;="&amp;$A5,'EPA Data'!$G:$G,"&lt;"&amp;$B5)+VLOOKUP($D$1,'Multipliers and Adjustments'!$A$70:$I$86,TRUNC(COLUMN(H$2)/5)+2,FALSE)*SUMIFS('EPA Data'!$I:$I,'EPA Data'!$D:$D,'Country Selector'!$A$2,'EPA Data'!$J:$J,$D$1,'EPA Data'!$C:$C,H$2,'EPA Data'!$G:$G,"&gt;="&amp;$A5,'EPA Data'!$G:$G,"&lt;"&amp;$B5))*unit_conv</f>
        <v>0</v>
      </c>
      <c r="I5">
        <f t="shared" si="1"/>
        <v>0</v>
      </c>
      <c r="J5">
        <f t="shared" si="1"/>
        <v>0</v>
      </c>
      <c r="K5">
        <f t="shared" si="1"/>
        <v>0</v>
      </c>
      <c r="L5">
        <f t="shared" si="1"/>
        <v>0</v>
      </c>
      <c r="M5" s="31">
        <f>(VLOOKUP($B$1,'Multipliers and Adjustments'!$A$70:$I$86,TRUNC(COLUMN(M$2)/5)+2,FALSE)*SUMIFS('EPA Data'!$I:$I,'EPA Data'!$D:$D,'Country Selector'!$A$2,'EPA Data'!$J:$J,$B$1,'EPA Data'!$C:$C,M$2,'EPA Data'!$G:$G,"&gt;="&amp;$A5,'EPA Data'!$G:$G,"&lt;"&amp;$B5)+VLOOKUP($C$1,'Multipliers and Adjustments'!$A$70:$I$86,TRUNC(COLUMN(M$2)/5)+2,FALSE)*SUMIFS('EPA Data'!$I:$I,'EPA Data'!$D:$D,'Country Selector'!$A$2,'EPA Data'!$J:$J,$C$1,'EPA Data'!$C:$C,M$2,'EPA Data'!$G:$G,"&gt;="&amp;$A5,'EPA Data'!$G:$G,"&lt;"&amp;$B5)+VLOOKUP($D$1,'Multipliers and Adjustments'!$A$70:$I$86,TRUNC(COLUMN(M$2)/5)+2,FALSE)*SUMIFS('EPA Data'!$I:$I,'EPA Data'!$D:$D,'Country Selector'!$A$2,'EPA Data'!$J:$J,$D$1,'EPA Data'!$C:$C,M$2,'EPA Data'!$G:$G,"&gt;="&amp;$A5,'EPA Data'!$G:$G,"&lt;"&amp;$B5))*unit_conv</f>
        <v>0</v>
      </c>
      <c r="N5">
        <f t="shared" si="2"/>
        <v>0</v>
      </c>
      <c r="O5">
        <f t="shared" si="2"/>
        <v>0</v>
      </c>
      <c r="P5">
        <f t="shared" si="2"/>
        <v>0</v>
      </c>
      <c r="Q5">
        <f t="shared" si="2"/>
        <v>0</v>
      </c>
      <c r="R5" s="31">
        <f>(VLOOKUP($B$1,'Multipliers and Adjustments'!$A$70:$I$86,TRUNC(COLUMN(R$2)/5)+2,FALSE)*SUMIFS('EPA Data'!$I:$I,'EPA Data'!$D:$D,'Country Selector'!$A$2,'EPA Data'!$J:$J,$B$1,'EPA Data'!$C:$C,R$2,'EPA Data'!$G:$G,"&gt;="&amp;$A5,'EPA Data'!$G:$G,"&lt;"&amp;$B5)+VLOOKUP($C$1,'Multipliers and Adjustments'!$A$70:$I$86,TRUNC(COLUMN(R$2)/5)+2,FALSE)*SUMIFS('EPA Data'!$I:$I,'EPA Data'!$D:$D,'Country Selector'!$A$2,'EPA Data'!$J:$J,$C$1,'EPA Data'!$C:$C,R$2,'EPA Data'!$G:$G,"&gt;="&amp;$A5,'EPA Data'!$G:$G,"&lt;"&amp;$B5)+VLOOKUP($D$1,'Multipliers and Adjustments'!$A$70:$I$86,TRUNC(COLUMN(R$2)/5)+2,FALSE)*SUMIFS('EPA Data'!$I:$I,'EPA Data'!$D:$D,'Country Selector'!$A$2,'EPA Data'!$J:$J,$D$1,'EPA Data'!$C:$C,R$2,'EPA Data'!$G:$G,"&gt;="&amp;$A5,'EPA Data'!$G:$G,"&lt;"&amp;$B5))*unit_conv</f>
        <v>0</v>
      </c>
      <c r="S5">
        <f t="shared" si="3"/>
        <v>0</v>
      </c>
      <c r="T5">
        <f t="shared" si="3"/>
        <v>0</v>
      </c>
      <c r="U5">
        <f t="shared" si="3"/>
        <v>0</v>
      </c>
      <c r="V5">
        <f t="shared" si="3"/>
        <v>0</v>
      </c>
      <c r="W5" s="31">
        <f>(VLOOKUP($B$1,'Multipliers and Adjustments'!$A$70:$I$86,TRUNC(COLUMN(W$2)/5)+2,FALSE)*SUMIFS('EPA Data'!$I:$I,'EPA Data'!$D:$D,'Country Selector'!$A$2,'EPA Data'!$J:$J,$B$1,'EPA Data'!$C:$C,W$2,'EPA Data'!$G:$G,"&gt;="&amp;$A5,'EPA Data'!$G:$G,"&lt;"&amp;$B5)+VLOOKUP($C$1,'Multipliers and Adjustments'!$A$70:$I$86,TRUNC(COLUMN(W$2)/5)+2,FALSE)*SUMIFS('EPA Data'!$I:$I,'EPA Data'!$D:$D,'Country Selector'!$A$2,'EPA Data'!$J:$J,$C$1,'EPA Data'!$C:$C,W$2,'EPA Data'!$G:$G,"&gt;="&amp;$A5,'EPA Data'!$G:$G,"&lt;"&amp;$B5)+VLOOKUP($D$1,'Multipliers and Adjustments'!$A$70:$I$86,TRUNC(COLUMN(W$2)/5)+2,FALSE)*SUMIFS('EPA Data'!$I:$I,'EPA Data'!$D:$D,'Country Selector'!$A$2,'EPA Data'!$J:$J,$D$1,'EPA Data'!$C:$C,W$2,'EPA Data'!$G:$G,"&gt;="&amp;$A5,'EPA Data'!$G:$G,"&lt;"&amp;$B5))*unit_conv</f>
        <v>0</v>
      </c>
      <c r="X5">
        <f t="shared" si="4"/>
        <v>0</v>
      </c>
      <c r="Y5">
        <f t="shared" si="4"/>
        <v>0</v>
      </c>
      <c r="Z5">
        <f t="shared" si="4"/>
        <v>0</v>
      </c>
      <c r="AA5">
        <f t="shared" si="4"/>
        <v>0</v>
      </c>
      <c r="AB5" s="31">
        <f>(VLOOKUP($B$1,'Multipliers and Adjustments'!$A$70:$I$86,TRUNC(COLUMN(AB$2)/5)+2,FALSE)*SUMIFS('EPA Data'!$I:$I,'EPA Data'!$D:$D,'Country Selector'!$A$2,'EPA Data'!$J:$J,$B$1,'EPA Data'!$C:$C,AB$2,'EPA Data'!$G:$G,"&gt;="&amp;$A5,'EPA Data'!$G:$G,"&lt;"&amp;$B5)+VLOOKUP($C$1,'Multipliers and Adjustments'!$A$70:$I$86,TRUNC(COLUMN(AB$2)/5)+2,FALSE)*SUMIFS('EPA Data'!$I:$I,'EPA Data'!$D:$D,'Country Selector'!$A$2,'EPA Data'!$J:$J,$C$1,'EPA Data'!$C:$C,AB$2,'EPA Data'!$G:$G,"&gt;="&amp;$A5,'EPA Data'!$G:$G,"&lt;"&amp;$B5)+VLOOKUP($D$1,'Multipliers and Adjustments'!$A$70:$I$86,TRUNC(COLUMN(AB$2)/5)+2,FALSE)*SUMIFS('EPA Data'!$I:$I,'EPA Data'!$D:$D,'Country Selector'!$A$2,'EPA Data'!$J:$J,$D$1,'EPA Data'!$C:$C,AB$2,'EPA Data'!$G:$G,"&gt;="&amp;$A5,'EPA Data'!$G:$G,"&lt;"&amp;$B5))*unit_conv</f>
        <v>0</v>
      </c>
      <c r="AC5">
        <f t="shared" si="5"/>
        <v>0</v>
      </c>
      <c r="AD5">
        <f t="shared" si="5"/>
        <v>0</v>
      </c>
      <c r="AE5">
        <f t="shared" si="5"/>
        <v>0</v>
      </c>
      <c r="AF5">
        <f t="shared" si="5"/>
        <v>0</v>
      </c>
      <c r="AG5" s="31">
        <f>(VLOOKUP($B$1,'Multipliers and Adjustments'!$A$70:$I$86,TRUNC(COLUMN(AG$2)/5)+2,FALSE)*SUMIFS('EPA Data'!$I:$I,'EPA Data'!$D:$D,'Country Selector'!$A$2,'EPA Data'!$J:$J,$B$1,'EPA Data'!$C:$C,AG$2,'EPA Data'!$G:$G,"&gt;="&amp;$A5,'EPA Data'!$G:$G,"&lt;"&amp;$B5)+VLOOKUP($C$1,'Multipliers and Adjustments'!$A$70:$I$86,TRUNC(COLUMN(AG$2)/5)+2,FALSE)*SUMIFS('EPA Data'!$I:$I,'EPA Data'!$D:$D,'Country Selector'!$A$2,'EPA Data'!$J:$J,$C$1,'EPA Data'!$C:$C,AG$2,'EPA Data'!$G:$G,"&gt;="&amp;$A5,'EPA Data'!$G:$G,"&lt;"&amp;$B5)+VLOOKUP($D$1,'Multipliers and Adjustments'!$A$70:$I$86,TRUNC(COLUMN(AG$2)/5)+2,FALSE)*SUMIFS('EPA Data'!$I:$I,'EPA Data'!$D:$D,'Country Selector'!$A$2,'EPA Data'!$J:$J,$D$1,'EPA Data'!$C:$C,AG$2,'EPA Data'!$G:$G,"&gt;="&amp;$A5,'EPA Data'!$G:$G,"&lt;"&amp;$B5))*unit_conv</f>
        <v>0</v>
      </c>
      <c r="AH5">
        <f t="shared" si="6"/>
        <v>0</v>
      </c>
      <c r="AI5">
        <f t="shared" si="6"/>
        <v>0</v>
      </c>
      <c r="AJ5">
        <f t="shared" si="6"/>
        <v>0</v>
      </c>
      <c r="AK5">
        <f t="shared" si="6"/>
        <v>0</v>
      </c>
      <c r="AL5" s="31">
        <f>(VLOOKUP($B$1,'Multipliers and Adjustments'!$A$70:$I$86,TRUNC(COLUMN(AL$2)/5)+2,FALSE)*SUMIFS('EPA Data'!$I:$I,'EPA Data'!$D:$D,'Country Selector'!$A$2,'EPA Data'!$J:$J,$B$1,'EPA Data'!$C:$C,AL$2,'EPA Data'!$G:$G,"&gt;="&amp;$A5,'EPA Data'!$G:$G,"&lt;"&amp;$B5)+VLOOKUP($C$1,'Multipliers and Adjustments'!$A$70:$I$86,TRUNC(COLUMN(AL$2)/5)+2,FALSE)*SUMIFS('EPA Data'!$I:$I,'EPA Data'!$D:$D,'Country Selector'!$A$2,'EPA Data'!$J:$J,$C$1,'EPA Data'!$C:$C,AL$2,'EPA Data'!$G:$G,"&gt;="&amp;$A5,'EPA Data'!$G:$G,"&lt;"&amp;$B5)+VLOOKUP($D$1,'Multipliers and Adjustments'!$A$70:$I$86,TRUNC(COLUMN(AL$2)/5)+2,FALSE)*SUMIFS('EPA Data'!$I:$I,'EPA Data'!$D:$D,'Country Selector'!$A$2,'EPA Data'!$J:$J,$D$1,'EPA Data'!$C:$C,AL$2,'EPA Data'!$G:$G,"&gt;="&amp;$A5,'EPA Data'!$G:$G,"&lt;"&amp;$B5))*unit_conv</f>
        <v>0</v>
      </c>
    </row>
    <row r="6" spans="1:38" x14ac:dyDescent="0.45">
      <c r="A6" s="12">
        <f t="shared" si="8"/>
        <v>-1000</v>
      </c>
      <c r="B6" s="11">
        <f t="shared" si="7"/>
        <v>-950</v>
      </c>
      <c r="C6" s="31">
        <f>(VLOOKUP($B$1,'Multipliers and Adjustments'!$A$70:$I$86,TRUNC(COLUMN(C$2)/5)+2,FALSE)*SUMIFS('EPA Data'!$I:$I,'EPA Data'!$D:$D,'Country Selector'!$A$2,'EPA Data'!$J:$J,$B$1,'EPA Data'!$C:$C,C$2,'EPA Data'!$G:$G,"&gt;="&amp;$A6,'EPA Data'!$G:$G,"&lt;"&amp;$B6)+VLOOKUP($C$1,'Multipliers and Adjustments'!$A$70:$I$86,TRUNC(COLUMN(C$2)/5)+2,FALSE)*SUMIFS('EPA Data'!$I:$I,'EPA Data'!$D:$D,'Country Selector'!$A$2,'EPA Data'!$J:$J,$C$1,'EPA Data'!$C:$C,C$2,'EPA Data'!$G:$G,"&gt;="&amp;$A6,'EPA Data'!$G:$G,"&lt;"&amp;$B6)+VLOOKUP($D$1,'Multipliers and Adjustments'!$A$70:$I$86,TRUNC(COLUMN(C$2)/5)+2,FALSE)*SUMIFS('EPA Data'!$I:$I,'EPA Data'!$D:$D,'Country Selector'!$A$2,'EPA Data'!$J:$J,$D$1,'EPA Data'!$C:$C,C$2,'EPA Data'!$G:$G,"&gt;="&amp;$A6,'EPA Data'!$G:$G,"&lt;"&amp;$B6))*unit_conv</f>
        <v>0</v>
      </c>
      <c r="D6">
        <f t="shared" si="0"/>
        <v>0</v>
      </c>
      <c r="E6">
        <f t="shared" si="0"/>
        <v>0</v>
      </c>
      <c r="F6">
        <f t="shared" si="0"/>
        <v>0</v>
      </c>
      <c r="G6">
        <f t="shared" si="0"/>
        <v>0</v>
      </c>
      <c r="H6" s="31">
        <f>(VLOOKUP($B$1,'Multipliers and Adjustments'!$A$70:$I$86,TRUNC(COLUMN(H$2)/5)+2,FALSE)*SUMIFS('EPA Data'!$I:$I,'EPA Data'!$D:$D,'Country Selector'!$A$2,'EPA Data'!$J:$J,$B$1,'EPA Data'!$C:$C,H$2,'EPA Data'!$G:$G,"&gt;="&amp;$A6,'EPA Data'!$G:$G,"&lt;"&amp;$B6)+VLOOKUP($C$1,'Multipliers and Adjustments'!$A$70:$I$86,TRUNC(COLUMN(H$2)/5)+2,FALSE)*SUMIFS('EPA Data'!$I:$I,'EPA Data'!$D:$D,'Country Selector'!$A$2,'EPA Data'!$J:$J,$C$1,'EPA Data'!$C:$C,H$2,'EPA Data'!$G:$G,"&gt;="&amp;$A6,'EPA Data'!$G:$G,"&lt;"&amp;$B6)+VLOOKUP($D$1,'Multipliers and Adjustments'!$A$70:$I$86,TRUNC(COLUMN(H$2)/5)+2,FALSE)*SUMIFS('EPA Data'!$I:$I,'EPA Data'!$D:$D,'Country Selector'!$A$2,'EPA Data'!$J:$J,$D$1,'EPA Data'!$C:$C,H$2,'EPA Data'!$G:$G,"&gt;="&amp;$A6,'EPA Data'!$G:$G,"&lt;"&amp;$B6))*unit_conv</f>
        <v>0</v>
      </c>
      <c r="I6">
        <f t="shared" si="1"/>
        <v>0</v>
      </c>
      <c r="J6">
        <f t="shared" si="1"/>
        <v>0</v>
      </c>
      <c r="K6">
        <f t="shared" si="1"/>
        <v>0</v>
      </c>
      <c r="L6">
        <f t="shared" si="1"/>
        <v>0</v>
      </c>
      <c r="M6" s="31">
        <f>(VLOOKUP($B$1,'Multipliers and Adjustments'!$A$70:$I$86,TRUNC(COLUMN(M$2)/5)+2,FALSE)*SUMIFS('EPA Data'!$I:$I,'EPA Data'!$D:$D,'Country Selector'!$A$2,'EPA Data'!$J:$J,$B$1,'EPA Data'!$C:$C,M$2,'EPA Data'!$G:$G,"&gt;="&amp;$A6,'EPA Data'!$G:$G,"&lt;"&amp;$B6)+VLOOKUP($C$1,'Multipliers and Adjustments'!$A$70:$I$86,TRUNC(COLUMN(M$2)/5)+2,FALSE)*SUMIFS('EPA Data'!$I:$I,'EPA Data'!$D:$D,'Country Selector'!$A$2,'EPA Data'!$J:$J,$C$1,'EPA Data'!$C:$C,M$2,'EPA Data'!$G:$G,"&gt;="&amp;$A6,'EPA Data'!$G:$G,"&lt;"&amp;$B6)+VLOOKUP($D$1,'Multipliers and Adjustments'!$A$70:$I$86,TRUNC(COLUMN(M$2)/5)+2,FALSE)*SUMIFS('EPA Data'!$I:$I,'EPA Data'!$D:$D,'Country Selector'!$A$2,'EPA Data'!$J:$J,$D$1,'EPA Data'!$C:$C,M$2,'EPA Data'!$G:$G,"&gt;="&amp;$A6,'EPA Data'!$G:$G,"&lt;"&amp;$B6))*unit_conv</f>
        <v>0</v>
      </c>
      <c r="N6">
        <f t="shared" si="2"/>
        <v>0</v>
      </c>
      <c r="O6">
        <f t="shared" si="2"/>
        <v>0</v>
      </c>
      <c r="P6">
        <f t="shared" si="2"/>
        <v>0</v>
      </c>
      <c r="Q6">
        <f t="shared" si="2"/>
        <v>0</v>
      </c>
      <c r="R6" s="31">
        <f>(VLOOKUP($B$1,'Multipliers and Adjustments'!$A$70:$I$86,TRUNC(COLUMN(R$2)/5)+2,FALSE)*SUMIFS('EPA Data'!$I:$I,'EPA Data'!$D:$D,'Country Selector'!$A$2,'EPA Data'!$J:$J,$B$1,'EPA Data'!$C:$C,R$2,'EPA Data'!$G:$G,"&gt;="&amp;$A6,'EPA Data'!$G:$G,"&lt;"&amp;$B6)+VLOOKUP($C$1,'Multipliers and Adjustments'!$A$70:$I$86,TRUNC(COLUMN(R$2)/5)+2,FALSE)*SUMIFS('EPA Data'!$I:$I,'EPA Data'!$D:$D,'Country Selector'!$A$2,'EPA Data'!$J:$J,$C$1,'EPA Data'!$C:$C,R$2,'EPA Data'!$G:$G,"&gt;="&amp;$A6,'EPA Data'!$G:$G,"&lt;"&amp;$B6)+VLOOKUP($D$1,'Multipliers and Adjustments'!$A$70:$I$86,TRUNC(COLUMN(R$2)/5)+2,FALSE)*SUMIFS('EPA Data'!$I:$I,'EPA Data'!$D:$D,'Country Selector'!$A$2,'EPA Data'!$J:$J,$D$1,'EPA Data'!$C:$C,R$2,'EPA Data'!$G:$G,"&gt;="&amp;$A6,'EPA Data'!$G:$G,"&lt;"&amp;$B6))*unit_conv</f>
        <v>0</v>
      </c>
      <c r="S6">
        <f t="shared" si="3"/>
        <v>0</v>
      </c>
      <c r="T6">
        <f t="shared" si="3"/>
        <v>0</v>
      </c>
      <c r="U6">
        <f t="shared" si="3"/>
        <v>0</v>
      </c>
      <c r="V6">
        <f t="shared" si="3"/>
        <v>0</v>
      </c>
      <c r="W6" s="31">
        <f>(VLOOKUP($B$1,'Multipliers and Adjustments'!$A$70:$I$86,TRUNC(COLUMN(W$2)/5)+2,FALSE)*SUMIFS('EPA Data'!$I:$I,'EPA Data'!$D:$D,'Country Selector'!$A$2,'EPA Data'!$J:$J,$B$1,'EPA Data'!$C:$C,W$2,'EPA Data'!$G:$G,"&gt;="&amp;$A6,'EPA Data'!$G:$G,"&lt;"&amp;$B6)+VLOOKUP($C$1,'Multipliers and Adjustments'!$A$70:$I$86,TRUNC(COLUMN(W$2)/5)+2,FALSE)*SUMIFS('EPA Data'!$I:$I,'EPA Data'!$D:$D,'Country Selector'!$A$2,'EPA Data'!$J:$J,$C$1,'EPA Data'!$C:$C,W$2,'EPA Data'!$G:$G,"&gt;="&amp;$A6,'EPA Data'!$G:$G,"&lt;"&amp;$B6)+VLOOKUP($D$1,'Multipliers and Adjustments'!$A$70:$I$86,TRUNC(COLUMN(W$2)/5)+2,FALSE)*SUMIFS('EPA Data'!$I:$I,'EPA Data'!$D:$D,'Country Selector'!$A$2,'EPA Data'!$J:$J,$D$1,'EPA Data'!$C:$C,W$2,'EPA Data'!$G:$G,"&gt;="&amp;$A6,'EPA Data'!$G:$G,"&lt;"&amp;$B6))*unit_conv</f>
        <v>0</v>
      </c>
      <c r="X6">
        <f t="shared" si="4"/>
        <v>0</v>
      </c>
      <c r="Y6">
        <f t="shared" si="4"/>
        <v>0</v>
      </c>
      <c r="Z6">
        <f t="shared" si="4"/>
        <v>0</v>
      </c>
      <c r="AA6">
        <f t="shared" si="4"/>
        <v>0</v>
      </c>
      <c r="AB6" s="31">
        <f>(VLOOKUP($B$1,'Multipliers and Adjustments'!$A$70:$I$86,TRUNC(COLUMN(AB$2)/5)+2,FALSE)*SUMIFS('EPA Data'!$I:$I,'EPA Data'!$D:$D,'Country Selector'!$A$2,'EPA Data'!$J:$J,$B$1,'EPA Data'!$C:$C,AB$2,'EPA Data'!$G:$G,"&gt;="&amp;$A6,'EPA Data'!$G:$G,"&lt;"&amp;$B6)+VLOOKUP($C$1,'Multipliers and Adjustments'!$A$70:$I$86,TRUNC(COLUMN(AB$2)/5)+2,FALSE)*SUMIFS('EPA Data'!$I:$I,'EPA Data'!$D:$D,'Country Selector'!$A$2,'EPA Data'!$J:$J,$C$1,'EPA Data'!$C:$C,AB$2,'EPA Data'!$G:$G,"&gt;="&amp;$A6,'EPA Data'!$G:$G,"&lt;"&amp;$B6)+VLOOKUP($D$1,'Multipliers and Adjustments'!$A$70:$I$86,TRUNC(COLUMN(AB$2)/5)+2,FALSE)*SUMIFS('EPA Data'!$I:$I,'EPA Data'!$D:$D,'Country Selector'!$A$2,'EPA Data'!$J:$J,$D$1,'EPA Data'!$C:$C,AB$2,'EPA Data'!$G:$G,"&gt;="&amp;$A6,'EPA Data'!$G:$G,"&lt;"&amp;$B6))*unit_conv</f>
        <v>0</v>
      </c>
      <c r="AC6">
        <f t="shared" si="5"/>
        <v>0</v>
      </c>
      <c r="AD6">
        <f t="shared" si="5"/>
        <v>0</v>
      </c>
      <c r="AE6">
        <f t="shared" si="5"/>
        <v>0</v>
      </c>
      <c r="AF6">
        <f t="shared" si="5"/>
        <v>0</v>
      </c>
      <c r="AG6" s="31">
        <f>(VLOOKUP($B$1,'Multipliers and Adjustments'!$A$70:$I$86,TRUNC(COLUMN(AG$2)/5)+2,FALSE)*SUMIFS('EPA Data'!$I:$I,'EPA Data'!$D:$D,'Country Selector'!$A$2,'EPA Data'!$J:$J,$B$1,'EPA Data'!$C:$C,AG$2,'EPA Data'!$G:$G,"&gt;="&amp;$A6,'EPA Data'!$G:$G,"&lt;"&amp;$B6)+VLOOKUP($C$1,'Multipliers and Adjustments'!$A$70:$I$86,TRUNC(COLUMN(AG$2)/5)+2,FALSE)*SUMIFS('EPA Data'!$I:$I,'EPA Data'!$D:$D,'Country Selector'!$A$2,'EPA Data'!$J:$J,$C$1,'EPA Data'!$C:$C,AG$2,'EPA Data'!$G:$G,"&gt;="&amp;$A6,'EPA Data'!$G:$G,"&lt;"&amp;$B6)+VLOOKUP($D$1,'Multipliers and Adjustments'!$A$70:$I$86,TRUNC(COLUMN(AG$2)/5)+2,FALSE)*SUMIFS('EPA Data'!$I:$I,'EPA Data'!$D:$D,'Country Selector'!$A$2,'EPA Data'!$J:$J,$D$1,'EPA Data'!$C:$C,AG$2,'EPA Data'!$G:$G,"&gt;="&amp;$A6,'EPA Data'!$G:$G,"&lt;"&amp;$B6))*unit_conv</f>
        <v>0</v>
      </c>
      <c r="AH6">
        <f t="shared" si="6"/>
        <v>0</v>
      </c>
      <c r="AI6">
        <f t="shared" si="6"/>
        <v>0</v>
      </c>
      <c r="AJ6">
        <f t="shared" si="6"/>
        <v>0</v>
      </c>
      <c r="AK6">
        <f t="shared" si="6"/>
        <v>0</v>
      </c>
      <c r="AL6" s="31">
        <f>(VLOOKUP($B$1,'Multipliers and Adjustments'!$A$70:$I$86,TRUNC(COLUMN(AL$2)/5)+2,FALSE)*SUMIFS('EPA Data'!$I:$I,'EPA Data'!$D:$D,'Country Selector'!$A$2,'EPA Data'!$J:$J,$B$1,'EPA Data'!$C:$C,AL$2,'EPA Data'!$G:$G,"&gt;="&amp;$A6,'EPA Data'!$G:$G,"&lt;"&amp;$B6)+VLOOKUP($C$1,'Multipliers and Adjustments'!$A$70:$I$86,TRUNC(COLUMN(AL$2)/5)+2,FALSE)*SUMIFS('EPA Data'!$I:$I,'EPA Data'!$D:$D,'Country Selector'!$A$2,'EPA Data'!$J:$J,$C$1,'EPA Data'!$C:$C,AL$2,'EPA Data'!$G:$G,"&gt;="&amp;$A6,'EPA Data'!$G:$G,"&lt;"&amp;$B6)+VLOOKUP($D$1,'Multipliers and Adjustments'!$A$70:$I$86,TRUNC(COLUMN(AL$2)/5)+2,FALSE)*SUMIFS('EPA Data'!$I:$I,'EPA Data'!$D:$D,'Country Selector'!$A$2,'EPA Data'!$J:$J,$D$1,'EPA Data'!$C:$C,AL$2,'EPA Data'!$G:$G,"&gt;="&amp;$A6,'EPA Data'!$G:$G,"&lt;"&amp;$B6))*unit_conv</f>
        <v>0</v>
      </c>
    </row>
    <row r="7" spans="1:38" x14ac:dyDescent="0.45">
      <c r="A7" s="12">
        <f t="shared" si="8"/>
        <v>-950</v>
      </c>
      <c r="B7" s="11">
        <f t="shared" si="7"/>
        <v>-900</v>
      </c>
      <c r="C7" s="31">
        <f>(VLOOKUP($B$1,'Multipliers and Adjustments'!$A$70:$I$86,TRUNC(COLUMN(C$2)/5)+2,FALSE)*SUMIFS('EPA Data'!$I:$I,'EPA Data'!$D:$D,'Country Selector'!$A$2,'EPA Data'!$J:$J,$B$1,'EPA Data'!$C:$C,C$2,'EPA Data'!$G:$G,"&gt;="&amp;$A7,'EPA Data'!$G:$G,"&lt;"&amp;$B7)+VLOOKUP($C$1,'Multipliers and Adjustments'!$A$70:$I$86,TRUNC(COLUMN(C$2)/5)+2,FALSE)*SUMIFS('EPA Data'!$I:$I,'EPA Data'!$D:$D,'Country Selector'!$A$2,'EPA Data'!$J:$J,$C$1,'EPA Data'!$C:$C,C$2,'EPA Data'!$G:$G,"&gt;="&amp;$A7,'EPA Data'!$G:$G,"&lt;"&amp;$B7)+VLOOKUP($D$1,'Multipliers and Adjustments'!$A$70:$I$86,TRUNC(COLUMN(C$2)/5)+2,FALSE)*SUMIFS('EPA Data'!$I:$I,'EPA Data'!$D:$D,'Country Selector'!$A$2,'EPA Data'!$J:$J,$D$1,'EPA Data'!$C:$C,C$2,'EPA Data'!$G:$G,"&gt;="&amp;$A7,'EPA Data'!$G:$G,"&lt;"&amp;$B7))*unit_conv</f>
        <v>0</v>
      </c>
      <c r="D7">
        <f t="shared" si="0"/>
        <v>0</v>
      </c>
      <c r="E7">
        <f t="shared" si="0"/>
        <v>0</v>
      </c>
      <c r="F7">
        <f t="shared" si="0"/>
        <v>0</v>
      </c>
      <c r="G7">
        <f t="shared" si="0"/>
        <v>0</v>
      </c>
      <c r="H7" s="31">
        <f>(VLOOKUP($B$1,'Multipliers and Adjustments'!$A$70:$I$86,TRUNC(COLUMN(H$2)/5)+2,FALSE)*SUMIFS('EPA Data'!$I:$I,'EPA Data'!$D:$D,'Country Selector'!$A$2,'EPA Data'!$J:$J,$B$1,'EPA Data'!$C:$C,H$2,'EPA Data'!$G:$G,"&gt;="&amp;$A7,'EPA Data'!$G:$G,"&lt;"&amp;$B7)+VLOOKUP($C$1,'Multipliers and Adjustments'!$A$70:$I$86,TRUNC(COLUMN(H$2)/5)+2,FALSE)*SUMIFS('EPA Data'!$I:$I,'EPA Data'!$D:$D,'Country Selector'!$A$2,'EPA Data'!$J:$J,$C$1,'EPA Data'!$C:$C,H$2,'EPA Data'!$G:$G,"&gt;="&amp;$A7,'EPA Data'!$G:$G,"&lt;"&amp;$B7)+VLOOKUP($D$1,'Multipliers and Adjustments'!$A$70:$I$86,TRUNC(COLUMN(H$2)/5)+2,FALSE)*SUMIFS('EPA Data'!$I:$I,'EPA Data'!$D:$D,'Country Selector'!$A$2,'EPA Data'!$J:$J,$D$1,'EPA Data'!$C:$C,H$2,'EPA Data'!$G:$G,"&gt;="&amp;$A7,'EPA Data'!$G:$G,"&lt;"&amp;$B7))*unit_conv</f>
        <v>0</v>
      </c>
      <c r="I7">
        <f t="shared" si="1"/>
        <v>0</v>
      </c>
      <c r="J7">
        <f t="shared" si="1"/>
        <v>0</v>
      </c>
      <c r="K7">
        <f t="shared" si="1"/>
        <v>0</v>
      </c>
      <c r="L7">
        <f t="shared" si="1"/>
        <v>0</v>
      </c>
      <c r="M7" s="31">
        <f>(VLOOKUP($B$1,'Multipliers and Adjustments'!$A$70:$I$86,TRUNC(COLUMN(M$2)/5)+2,FALSE)*SUMIFS('EPA Data'!$I:$I,'EPA Data'!$D:$D,'Country Selector'!$A$2,'EPA Data'!$J:$J,$B$1,'EPA Data'!$C:$C,M$2,'EPA Data'!$G:$G,"&gt;="&amp;$A7,'EPA Data'!$G:$G,"&lt;"&amp;$B7)+VLOOKUP($C$1,'Multipliers and Adjustments'!$A$70:$I$86,TRUNC(COLUMN(M$2)/5)+2,FALSE)*SUMIFS('EPA Data'!$I:$I,'EPA Data'!$D:$D,'Country Selector'!$A$2,'EPA Data'!$J:$J,$C$1,'EPA Data'!$C:$C,M$2,'EPA Data'!$G:$G,"&gt;="&amp;$A7,'EPA Data'!$G:$G,"&lt;"&amp;$B7)+VLOOKUP($D$1,'Multipliers and Adjustments'!$A$70:$I$86,TRUNC(COLUMN(M$2)/5)+2,FALSE)*SUMIFS('EPA Data'!$I:$I,'EPA Data'!$D:$D,'Country Selector'!$A$2,'EPA Data'!$J:$J,$D$1,'EPA Data'!$C:$C,M$2,'EPA Data'!$G:$G,"&gt;="&amp;$A7,'EPA Data'!$G:$G,"&lt;"&amp;$B7))*unit_conv</f>
        <v>0</v>
      </c>
      <c r="N7">
        <f t="shared" si="2"/>
        <v>0</v>
      </c>
      <c r="O7">
        <f t="shared" si="2"/>
        <v>0</v>
      </c>
      <c r="P7">
        <f t="shared" si="2"/>
        <v>0</v>
      </c>
      <c r="Q7">
        <f t="shared" si="2"/>
        <v>0</v>
      </c>
      <c r="R7" s="31">
        <f>(VLOOKUP($B$1,'Multipliers and Adjustments'!$A$70:$I$86,TRUNC(COLUMN(R$2)/5)+2,FALSE)*SUMIFS('EPA Data'!$I:$I,'EPA Data'!$D:$D,'Country Selector'!$A$2,'EPA Data'!$J:$J,$B$1,'EPA Data'!$C:$C,R$2,'EPA Data'!$G:$G,"&gt;="&amp;$A7,'EPA Data'!$G:$G,"&lt;"&amp;$B7)+VLOOKUP($C$1,'Multipliers and Adjustments'!$A$70:$I$86,TRUNC(COLUMN(R$2)/5)+2,FALSE)*SUMIFS('EPA Data'!$I:$I,'EPA Data'!$D:$D,'Country Selector'!$A$2,'EPA Data'!$J:$J,$C$1,'EPA Data'!$C:$C,R$2,'EPA Data'!$G:$G,"&gt;="&amp;$A7,'EPA Data'!$G:$G,"&lt;"&amp;$B7)+VLOOKUP($D$1,'Multipliers and Adjustments'!$A$70:$I$86,TRUNC(COLUMN(R$2)/5)+2,FALSE)*SUMIFS('EPA Data'!$I:$I,'EPA Data'!$D:$D,'Country Selector'!$A$2,'EPA Data'!$J:$J,$D$1,'EPA Data'!$C:$C,R$2,'EPA Data'!$G:$G,"&gt;="&amp;$A7,'EPA Data'!$G:$G,"&lt;"&amp;$B7))*unit_conv</f>
        <v>0</v>
      </c>
      <c r="S7">
        <f t="shared" si="3"/>
        <v>0</v>
      </c>
      <c r="T7">
        <f t="shared" si="3"/>
        <v>0</v>
      </c>
      <c r="U7">
        <f t="shared" si="3"/>
        <v>0</v>
      </c>
      <c r="V7">
        <f t="shared" si="3"/>
        <v>0</v>
      </c>
      <c r="W7" s="31">
        <f>(VLOOKUP($B$1,'Multipliers and Adjustments'!$A$70:$I$86,TRUNC(COLUMN(W$2)/5)+2,FALSE)*SUMIFS('EPA Data'!$I:$I,'EPA Data'!$D:$D,'Country Selector'!$A$2,'EPA Data'!$J:$J,$B$1,'EPA Data'!$C:$C,W$2,'EPA Data'!$G:$G,"&gt;="&amp;$A7,'EPA Data'!$G:$G,"&lt;"&amp;$B7)+VLOOKUP($C$1,'Multipliers and Adjustments'!$A$70:$I$86,TRUNC(COLUMN(W$2)/5)+2,FALSE)*SUMIFS('EPA Data'!$I:$I,'EPA Data'!$D:$D,'Country Selector'!$A$2,'EPA Data'!$J:$J,$C$1,'EPA Data'!$C:$C,W$2,'EPA Data'!$G:$G,"&gt;="&amp;$A7,'EPA Data'!$G:$G,"&lt;"&amp;$B7)+VLOOKUP($D$1,'Multipliers and Adjustments'!$A$70:$I$86,TRUNC(COLUMN(W$2)/5)+2,FALSE)*SUMIFS('EPA Data'!$I:$I,'EPA Data'!$D:$D,'Country Selector'!$A$2,'EPA Data'!$J:$J,$D$1,'EPA Data'!$C:$C,W$2,'EPA Data'!$G:$G,"&gt;="&amp;$A7,'EPA Data'!$G:$G,"&lt;"&amp;$B7))*unit_conv</f>
        <v>0</v>
      </c>
      <c r="X7">
        <f t="shared" si="4"/>
        <v>0</v>
      </c>
      <c r="Y7">
        <f t="shared" si="4"/>
        <v>0</v>
      </c>
      <c r="Z7">
        <f t="shared" si="4"/>
        <v>0</v>
      </c>
      <c r="AA7">
        <f t="shared" si="4"/>
        <v>0</v>
      </c>
      <c r="AB7" s="31">
        <f>(VLOOKUP($B$1,'Multipliers and Adjustments'!$A$70:$I$86,TRUNC(COLUMN(AB$2)/5)+2,FALSE)*SUMIFS('EPA Data'!$I:$I,'EPA Data'!$D:$D,'Country Selector'!$A$2,'EPA Data'!$J:$J,$B$1,'EPA Data'!$C:$C,AB$2,'EPA Data'!$G:$G,"&gt;="&amp;$A7,'EPA Data'!$G:$G,"&lt;"&amp;$B7)+VLOOKUP($C$1,'Multipliers and Adjustments'!$A$70:$I$86,TRUNC(COLUMN(AB$2)/5)+2,FALSE)*SUMIFS('EPA Data'!$I:$I,'EPA Data'!$D:$D,'Country Selector'!$A$2,'EPA Data'!$J:$J,$C$1,'EPA Data'!$C:$C,AB$2,'EPA Data'!$G:$G,"&gt;="&amp;$A7,'EPA Data'!$G:$G,"&lt;"&amp;$B7)+VLOOKUP($D$1,'Multipliers and Adjustments'!$A$70:$I$86,TRUNC(COLUMN(AB$2)/5)+2,FALSE)*SUMIFS('EPA Data'!$I:$I,'EPA Data'!$D:$D,'Country Selector'!$A$2,'EPA Data'!$J:$J,$D$1,'EPA Data'!$C:$C,AB$2,'EPA Data'!$G:$G,"&gt;="&amp;$A7,'EPA Data'!$G:$G,"&lt;"&amp;$B7))*unit_conv</f>
        <v>0</v>
      </c>
      <c r="AC7">
        <f t="shared" si="5"/>
        <v>0</v>
      </c>
      <c r="AD7">
        <f t="shared" si="5"/>
        <v>0</v>
      </c>
      <c r="AE7">
        <f t="shared" si="5"/>
        <v>0</v>
      </c>
      <c r="AF7">
        <f t="shared" si="5"/>
        <v>0</v>
      </c>
      <c r="AG7" s="31">
        <f>(VLOOKUP($B$1,'Multipliers and Adjustments'!$A$70:$I$86,TRUNC(COLUMN(AG$2)/5)+2,FALSE)*SUMIFS('EPA Data'!$I:$I,'EPA Data'!$D:$D,'Country Selector'!$A$2,'EPA Data'!$J:$J,$B$1,'EPA Data'!$C:$C,AG$2,'EPA Data'!$G:$G,"&gt;="&amp;$A7,'EPA Data'!$G:$G,"&lt;"&amp;$B7)+VLOOKUP($C$1,'Multipliers and Adjustments'!$A$70:$I$86,TRUNC(COLUMN(AG$2)/5)+2,FALSE)*SUMIFS('EPA Data'!$I:$I,'EPA Data'!$D:$D,'Country Selector'!$A$2,'EPA Data'!$J:$J,$C$1,'EPA Data'!$C:$C,AG$2,'EPA Data'!$G:$G,"&gt;="&amp;$A7,'EPA Data'!$G:$G,"&lt;"&amp;$B7)+VLOOKUP($D$1,'Multipliers and Adjustments'!$A$70:$I$86,TRUNC(COLUMN(AG$2)/5)+2,FALSE)*SUMIFS('EPA Data'!$I:$I,'EPA Data'!$D:$D,'Country Selector'!$A$2,'EPA Data'!$J:$J,$D$1,'EPA Data'!$C:$C,AG$2,'EPA Data'!$G:$G,"&gt;="&amp;$A7,'EPA Data'!$G:$G,"&lt;"&amp;$B7))*unit_conv</f>
        <v>0</v>
      </c>
      <c r="AH7">
        <f t="shared" si="6"/>
        <v>0</v>
      </c>
      <c r="AI7">
        <f t="shared" si="6"/>
        <v>0</v>
      </c>
      <c r="AJ7">
        <f t="shared" si="6"/>
        <v>0</v>
      </c>
      <c r="AK7">
        <f t="shared" si="6"/>
        <v>0</v>
      </c>
      <c r="AL7" s="31">
        <f>(VLOOKUP($B$1,'Multipliers and Adjustments'!$A$70:$I$86,TRUNC(COLUMN(AL$2)/5)+2,FALSE)*SUMIFS('EPA Data'!$I:$I,'EPA Data'!$D:$D,'Country Selector'!$A$2,'EPA Data'!$J:$J,$B$1,'EPA Data'!$C:$C,AL$2,'EPA Data'!$G:$G,"&gt;="&amp;$A7,'EPA Data'!$G:$G,"&lt;"&amp;$B7)+VLOOKUP($C$1,'Multipliers and Adjustments'!$A$70:$I$86,TRUNC(COLUMN(AL$2)/5)+2,FALSE)*SUMIFS('EPA Data'!$I:$I,'EPA Data'!$D:$D,'Country Selector'!$A$2,'EPA Data'!$J:$J,$C$1,'EPA Data'!$C:$C,AL$2,'EPA Data'!$G:$G,"&gt;="&amp;$A7,'EPA Data'!$G:$G,"&lt;"&amp;$B7)+VLOOKUP($D$1,'Multipliers and Adjustments'!$A$70:$I$86,TRUNC(COLUMN(AL$2)/5)+2,FALSE)*SUMIFS('EPA Data'!$I:$I,'EPA Data'!$D:$D,'Country Selector'!$A$2,'EPA Data'!$J:$J,$D$1,'EPA Data'!$C:$C,AL$2,'EPA Data'!$G:$G,"&gt;="&amp;$A7,'EPA Data'!$G:$G,"&lt;"&amp;$B7))*unit_conv</f>
        <v>0</v>
      </c>
    </row>
    <row r="8" spans="1:38" x14ac:dyDescent="0.45">
      <c r="A8" s="12">
        <f t="shared" si="8"/>
        <v>-900</v>
      </c>
      <c r="B8" s="11">
        <f t="shared" si="7"/>
        <v>-850</v>
      </c>
      <c r="C8" s="31">
        <f>(VLOOKUP($B$1,'Multipliers and Adjustments'!$A$70:$I$86,TRUNC(COLUMN(C$2)/5)+2,FALSE)*SUMIFS('EPA Data'!$I:$I,'EPA Data'!$D:$D,'Country Selector'!$A$2,'EPA Data'!$J:$J,$B$1,'EPA Data'!$C:$C,C$2,'EPA Data'!$G:$G,"&gt;="&amp;$A8,'EPA Data'!$G:$G,"&lt;"&amp;$B8)+VLOOKUP($C$1,'Multipliers and Adjustments'!$A$70:$I$86,TRUNC(COLUMN(C$2)/5)+2,FALSE)*SUMIFS('EPA Data'!$I:$I,'EPA Data'!$D:$D,'Country Selector'!$A$2,'EPA Data'!$J:$J,$C$1,'EPA Data'!$C:$C,C$2,'EPA Data'!$G:$G,"&gt;="&amp;$A8,'EPA Data'!$G:$G,"&lt;"&amp;$B8)+VLOOKUP($D$1,'Multipliers and Adjustments'!$A$70:$I$86,TRUNC(COLUMN(C$2)/5)+2,FALSE)*SUMIFS('EPA Data'!$I:$I,'EPA Data'!$D:$D,'Country Selector'!$A$2,'EPA Data'!$J:$J,$D$1,'EPA Data'!$C:$C,C$2,'EPA Data'!$G:$G,"&gt;="&amp;$A8,'EPA Data'!$G:$G,"&lt;"&amp;$B8))*unit_conv</f>
        <v>0</v>
      </c>
      <c r="D8">
        <f t="shared" si="0"/>
        <v>0</v>
      </c>
      <c r="E8">
        <f t="shared" si="0"/>
        <v>0</v>
      </c>
      <c r="F8">
        <f t="shared" si="0"/>
        <v>0</v>
      </c>
      <c r="G8">
        <f t="shared" si="0"/>
        <v>0</v>
      </c>
      <c r="H8" s="31">
        <f>(VLOOKUP($B$1,'Multipliers and Adjustments'!$A$70:$I$86,TRUNC(COLUMN(H$2)/5)+2,FALSE)*SUMIFS('EPA Data'!$I:$I,'EPA Data'!$D:$D,'Country Selector'!$A$2,'EPA Data'!$J:$J,$B$1,'EPA Data'!$C:$C,H$2,'EPA Data'!$G:$G,"&gt;="&amp;$A8,'EPA Data'!$G:$G,"&lt;"&amp;$B8)+VLOOKUP($C$1,'Multipliers and Adjustments'!$A$70:$I$86,TRUNC(COLUMN(H$2)/5)+2,FALSE)*SUMIFS('EPA Data'!$I:$I,'EPA Data'!$D:$D,'Country Selector'!$A$2,'EPA Data'!$J:$J,$C$1,'EPA Data'!$C:$C,H$2,'EPA Data'!$G:$G,"&gt;="&amp;$A8,'EPA Data'!$G:$G,"&lt;"&amp;$B8)+VLOOKUP($D$1,'Multipliers and Adjustments'!$A$70:$I$86,TRUNC(COLUMN(H$2)/5)+2,FALSE)*SUMIFS('EPA Data'!$I:$I,'EPA Data'!$D:$D,'Country Selector'!$A$2,'EPA Data'!$J:$J,$D$1,'EPA Data'!$C:$C,H$2,'EPA Data'!$G:$G,"&gt;="&amp;$A8,'EPA Data'!$G:$G,"&lt;"&amp;$B8))*unit_conv</f>
        <v>0</v>
      </c>
      <c r="I8">
        <f t="shared" si="1"/>
        <v>0</v>
      </c>
      <c r="J8">
        <f t="shared" si="1"/>
        <v>0</v>
      </c>
      <c r="K8">
        <f t="shared" si="1"/>
        <v>0</v>
      </c>
      <c r="L8">
        <f t="shared" si="1"/>
        <v>0</v>
      </c>
      <c r="M8" s="31">
        <f>(VLOOKUP($B$1,'Multipliers and Adjustments'!$A$70:$I$86,TRUNC(COLUMN(M$2)/5)+2,FALSE)*SUMIFS('EPA Data'!$I:$I,'EPA Data'!$D:$D,'Country Selector'!$A$2,'EPA Data'!$J:$J,$B$1,'EPA Data'!$C:$C,M$2,'EPA Data'!$G:$G,"&gt;="&amp;$A8,'EPA Data'!$G:$G,"&lt;"&amp;$B8)+VLOOKUP($C$1,'Multipliers and Adjustments'!$A$70:$I$86,TRUNC(COLUMN(M$2)/5)+2,FALSE)*SUMIFS('EPA Data'!$I:$I,'EPA Data'!$D:$D,'Country Selector'!$A$2,'EPA Data'!$J:$J,$C$1,'EPA Data'!$C:$C,M$2,'EPA Data'!$G:$G,"&gt;="&amp;$A8,'EPA Data'!$G:$G,"&lt;"&amp;$B8)+VLOOKUP($D$1,'Multipliers and Adjustments'!$A$70:$I$86,TRUNC(COLUMN(M$2)/5)+2,FALSE)*SUMIFS('EPA Data'!$I:$I,'EPA Data'!$D:$D,'Country Selector'!$A$2,'EPA Data'!$J:$J,$D$1,'EPA Data'!$C:$C,M$2,'EPA Data'!$G:$G,"&gt;="&amp;$A8,'EPA Data'!$G:$G,"&lt;"&amp;$B8))*unit_conv</f>
        <v>0</v>
      </c>
      <c r="N8">
        <f t="shared" si="2"/>
        <v>0</v>
      </c>
      <c r="O8">
        <f t="shared" si="2"/>
        <v>0</v>
      </c>
      <c r="P8">
        <f t="shared" si="2"/>
        <v>0</v>
      </c>
      <c r="Q8">
        <f t="shared" si="2"/>
        <v>0</v>
      </c>
      <c r="R8" s="31">
        <f>(VLOOKUP($B$1,'Multipliers and Adjustments'!$A$70:$I$86,TRUNC(COLUMN(R$2)/5)+2,FALSE)*SUMIFS('EPA Data'!$I:$I,'EPA Data'!$D:$D,'Country Selector'!$A$2,'EPA Data'!$J:$J,$B$1,'EPA Data'!$C:$C,R$2,'EPA Data'!$G:$G,"&gt;="&amp;$A8,'EPA Data'!$G:$G,"&lt;"&amp;$B8)+VLOOKUP($C$1,'Multipliers and Adjustments'!$A$70:$I$86,TRUNC(COLUMN(R$2)/5)+2,FALSE)*SUMIFS('EPA Data'!$I:$I,'EPA Data'!$D:$D,'Country Selector'!$A$2,'EPA Data'!$J:$J,$C$1,'EPA Data'!$C:$C,R$2,'EPA Data'!$G:$G,"&gt;="&amp;$A8,'EPA Data'!$G:$G,"&lt;"&amp;$B8)+VLOOKUP($D$1,'Multipliers and Adjustments'!$A$70:$I$86,TRUNC(COLUMN(R$2)/5)+2,FALSE)*SUMIFS('EPA Data'!$I:$I,'EPA Data'!$D:$D,'Country Selector'!$A$2,'EPA Data'!$J:$J,$D$1,'EPA Data'!$C:$C,R$2,'EPA Data'!$G:$G,"&gt;="&amp;$A8,'EPA Data'!$G:$G,"&lt;"&amp;$B8))*unit_conv</f>
        <v>0</v>
      </c>
      <c r="S8">
        <f t="shared" si="3"/>
        <v>0</v>
      </c>
      <c r="T8">
        <f t="shared" si="3"/>
        <v>0</v>
      </c>
      <c r="U8">
        <f t="shared" si="3"/>
        <v>0</v>
      </c>
      <c r="V8">
        <f t="shared" si="3"/>
        <v>0</v>
      </c>
      <c r="W8" s="31">
        <f>(VLOOKUP($B$1,'Multipliers and Adjustments'!$A$70:$I$86,TRUNC(COLUMN(W$2)/5)+2,FALSE)*SUMIFS('EPA Data'!$I:$I,'EPA Data'!$D:$D,'Country Selector'!$A$2,'EPA Data'!$J:$J,$B$1,'EPA Data'!$C:$C,W$2,'EPA Data'!$G:$G,"&gt;="&amp;$A8,'EPA Data'!$G:$G,"&lt;"&amp;$B8)+VLOOKUP($C$1,'Multipliers and Adjustments'!$A$70:$I$86,TRUNC(COLUMN(W$2)/5)+2,FALSE)*SUMIFS('EPA Data'!$I:$I,'EPA Data'!$D:$D,'Country Selector'!$A$2,'EPA Data'!$J:$J,$C$1,'EPA Data'!$C:$C,W$2,'EPA Data'!$G:$G,"&gt;="&amp;$A8,'EPA Data'!$G:$G,"&lt;"&amp;$B8)+VLOOKUP($D$1,'Multipliers and Adjustments'!$A$70:$I$86,TRUNC(COLUMN(W$2)/5)+2,FALSE)*SUMIFS('EPA Data'!$I:$I,'EPA Data'!$D:$D,'Country Selector'!$A$2,'EPA Data'!$J:$J,$D$1,'EPA Data'!$C:$C,W$2,'EPA Data'!$G:$G,"&gt;="&amp;$A8,'EPA Data'!$G:$G,"&lt;"&amp;$B8))*unit_conv</f>
        <v>0</v>
      </c>
      <c r="X8">
        <f t="shared" si="4"/>
        <v>0</v>
      </c>
      <c r="Y8">
        <f t="shared" si="4"/>
        <v>0</v>
      </c>
      <c r="Z8">
        <f t="shared" si="4"/>
        <v>0</v>
      </c>
      <c r="AA8">
        <f t="shared" si="4"/>
        <v>0</v>
      </c>
      <c r="AB8" s="31">
        <f>(VLOOKUP($B$1,'Multipliers and Adjustments'!$A$70:$I$86,TRUNC(COLUMN(AB$2)/5)+2,FALSE)*SUMIFS('EPA Data'!$I:$I,'EPA Data'!$D:$D,'Country Selector'!$A$2,'EPA Data'!$J:$J,$B$1,'EPA Data'!$C:$C,AB$2,'EPA Data'!$G:$G,"&gt;="&amp;$A8,'EPA Data'!$G:$G,"&lt;"&amp;$B8)+VLOOKUP($C$1,'Multipliers and Adjustments'!$A$70:$I$86,TRUNC(COLUMN(AB$2)/5)+2,FALSE)*SUMIFS('EPA Data'!$I:$I,'EPA Data'!$D:$D,'Country Selector'!$A$2,'EPA Data'!$J:$J,$C$1,'EPA Data'!$C:$C,AB$2,'EPA Data'!$G:$G,"&gt;="&amp;$A8,'EPA Data'!$G:$G,"&lt;"&amp;$B8)+VLOOKUP($D$1,'Multipliers and Adjustments'!$A$70:$I$86,TRUNC(COLUMN(AB$2)/5)+2,FALSE)*SUMIFS('EPA Data'!$I:$I,'EPA Data'!$D:$D,'Country Selector'!$A$2,'EPA Data'!$J:$J,$D$1,'EPA Data'!$C:$C,AB$2,'EPA Data'!$G:$G,"&gt;="&amp;$A8,'EPA Data'!$G:$G,"&lt;"&amp;$B8))*unit_conv</f>
        <v>0</v>
      </c>
      <c r="AC8">
        <f t="shared" si="5"/>
        <v>0</v>
      </c>
      <c r="AD8">
        <f t="shared" si="5"/>
        <v>0</v>
      </c>
      <c r="AE8">
        <f t="shared" si="5"/>
        <v>0</v>
      </c>
      <c r="AF8">
        <f t="shared" si="5"/>
        <v>0</v>
      </c>
      <c r="AG8" s="31">
        <f>(VLOOKUP($B$1,'Multipliers and Adjustments'!$A$70:$I$86,TRUNC(COLUMN(AG$2)/5)+2,FALSE)*SUMIFS('EPA Data'!$I:$I,'EPA Data'!$D:$D,'Country Selector'!$A$2,'EPA Data'!$J:$J,$B$1,'EPA Data'!$C:$C,AG$2,'EPA Data'!$G:$G,"&gt;="&amp;$A8,'EPA Data'!$G:$G,"&lt;"&amp;$B8)+VLOOKUP($C$1,'Multipliers and Adjustments'!$A$70:$I$86,TRUNC(COLUMN(AG$2)/5)+2,FALSE)*SUMIFS('EPA Data'!$I:$I,'EPA Data'!$D:$D,'Country Selector'!$A$2,'EPA Data'!$J:$J,$C$1,'EPA Data'!$C:$C,AG$2,'EPA Data'!$G:$G,"&gt;="&amp;$A8,'EPA Data'!$G:$G,"&lt;"&amp;$B8)+VLOOKUP($D$1,'Multipliers and Adjustments'!$A$70:$I$86,TRUNC(COLUMN(AG$2)/5)+2,FALSE)*SUMIFS('EPA Data'!$I:$I,'EPA Data'!$D:$D,'Country Selector'!$A$2,'EPA Data'!$J:$J,$D$1,'EPA Data'!$C:$C,AG$2,'EPA Data'!$G:$G,"&gt;="&amp;$A8,'EPA Data'!$G:$G,"&lt;"&amp;$B8))*unit_conv</f>
        <v>0</v>
      </c>
      <c r="AH8">
        <f t="shared" si="6"/>
        <v>0</v>
      </c>
      <c r="AI8">
        <f t="shared" si="6"/>
        <v>0</v>
      </c>
      <c r="AJ8">
        <f t="shared" si="6"/>
        <v>0</v>
      </c>
      <c r="AK8">
        <f t="shared" si="6"/>
        <v>0</v>
      </c>
      <c r="AL8" s="31">
        <f>(VLOOKUP($B$1,'Multipliers and Adjustments'!$A$70:$I$86,TRUNC(COLUMN(AL$2)/5)+2,FALSE)*SUMIFS('EPA Data'!$I:$I,'EPA Data'!$D:$D,'Country Selector'!$A$2,'EPA Data'!$J:$J,$B$1,'EPA Data'!$C:$C,AL$2,'EPA Data'!$G:$G,"&gt;="&amp;$A8,'EPA Data'!$G:$G,"&lt;"&amp;$B8)+VLOOKUP($C$1,'Multipliers and Adjustments'!$A$70:$I$86,TRUNC(COLUMN(AL$2)/5)+2,FALSE)*SUMIFS('EPA Data'!$I:$I,'EPA Data'!$D:$D,'Country Selector'!$A$2,'EPA Data'!$J:$J,$C$1,'EPA Data'!$C:$C,AL$2,'EPA Data'!$G:$G,"&gt;="&amp;$A8,'EPA Data'!$G:$G,"&lt;"&amp;$B8)+VLOOKUP($D$1,'Multipliers and Adjustments'!$A$70:$I$86,TRUNC(COLUMN(AL$2)/5)+2,FALSE)*SUMIFS('EPA Data'!$I:$I,'EPA Data'!$D:$D,'Country Selector'!$A$2,'EPA Data'!$J:$J,$D$1,'EPA Data'!$C:$C,AL$2,'EPA Data'!$G:$G,"&gt;="&amp;$A8,'EPA Data'!$G:$G,"&lt;"&amp;$B8))*unit_conv</f>
        <v>0</v>
      </c>
    </row>
    <row r="9" spans="1:38" x14ac:dyDescent="0.45">
      <c r="A9" s="12">
        <f t="shared" si="8"/>
        <v>-850</v>
      </c>
      <c r="B9" s="11">
        <f t="shared" si="7"/>
        <v>-800</v>
      </c>
      <c r="C9" s="31">
        <f>(VLOOKUP($B$1,'Multipliers and Adjustments'!$A$70:$I$86,TRUNC(COLUMN(C$2)/5)+2,FALSE)*SUMIFS('EPA Data'!$I:$I,'EPA Data'!$D:$D,'Country Selector'!$A$2,'EPA Data'!$J:$J,$B$1,'EPA Data'!$C:$C,C$2,'EPA Data'!$G:$G,"&gt;="&amp;$A9,'EPA Data'!$G:$G,"&lt;"&amp;$B9)+VLOOKUP($C$1,'Multipliers and Adjustments'!$A$70:$I$86,TRUNC(COLUMN(C$2)/5)+2,FALSE)*SUMIFS('EPA Data'!$I:$I,'EPA Data'!$D:$D,'Country Selector'!$A$2,'EPA Data'!$J:$J,$C$1,'EPA Data'!$C:$C,C$2,'EPA Data'!$G:$G,"&gt;="&amp;$A9,'EPA Data'!$G:$G,"&lt;"&amp;$B9)+VLOOKUP($D$1,'Multipliers and Adjustments'!$A$70:$I$86,TRUNC(COLUMN(C$2)/5)+2,FALSE)*SUMIFS('EPA Data'!$I:$I,'EPA Data'!$D:$D,'Country Selector'!$A$2,'EPA Data'!$J:$J,$D$1,'EPA Data'!$C:$C,C$2,'EPA Data'!$G:$G,"&gt;="&amp;$A9,'EPA Data'!$G:$G,"&lt;"&amp;$B9))*unit_conv</f>
        <v>0</v>
      </c>
      <c r="D9">
        <f t="shared" si="0"/>
        <v>0</v>
      </c>
      <c r="E9">
        <f t="shared" si="0"/>
        <v>0</v>
      </c>
      <c r="F9">
        <f t="shared" si="0"/>
        <v>0</v>
      </c>
      <c r="G9">
        <f t="shared" si="0"/>
        <v>0</v>
      </c>
      <c r="H9" s="31">
        <f>(VLOOKUP($B$1,'Multipliers and Adjustments'!$A$70:$I$86,TRUNC(COLUMN(H$2)/5)+2,FALSE)*SUMIFS('EPA Data'!$I:$I,'EPA Data'!$D:$D,'Country Selector'!$A$2,'EPA Data'!$J:$J,$B$1,'EPA Data'!$C:$C,H$2,'EPA Data'!$G:$G,"&gt;="&amp;$A9,'EPA Data'!$G:$G,"&lt;"&amp;$B9)+VLOOKUP($C$1,'Multipliers and Adjustments'!$A$70:$I$86,TRUNC(COLUMN(H$2)/5)+2,FALSE)*SUMIFS('EPA Data'!$I:$I,'EPA Data'!$D:$D,'Country Selector'!$A$2,'EPA Data'!$J:$J,$C$1,'EPA Data'!$C:$C,H$2,'EPA Data'!$G:$G,"&gt;="&amp;$A9,'EPA Data'!$G:$G,"&lt;"&amp;$B9)+VLOOKUP($D$1,'Multipliers and Adjustments'!$A$70:$I$86,TRUNC(COLUMN(H$2)/5)+2,FALSE)*SUMIFS('EPA Data'!$I:$I,'EPA Data'!$D:$D,'Country Selector'!$A$2,'EPA Data'!$J:$J,$D$1,'EPA Data'!$C:$C,H$2,'EPA Data'!$G:$G,"&gt;="&amp;$A9,'EPA Data'!$G:$G,"&lt;"&amp;$B9))*unit_conv</f>
        <v>0</v>
      </c>
      <c r="I9">
        <f t="shared" si="1"/>
        <v>0</v>
      </c>
      <c r="J9">
        <f t="shared" si="1"/>
        <v>0</v>
      </c>
      <c r="K9">
        <f t="shared" si="1"/>
        <v>0</v>
      </c>
      <c r="L9">
        <f t="shared" si="1"/>
        <v>0</v>
      </c>
      <c r="M9" s="31">
        <f>(VLOOKUP($B$1,'Multipliers and Adjustments'!$A$70:$I$86,TRUNC(COLUMN(M$2)/5)+2,FALSE)*SUMIFS('EPA Data'!$I:$I,'EPA Data'!$D:$D,'Country Selector'!$A$2,'EPA Data'!$J:$J,$B$1,'EPA Data'!$C:$C,M$2,'EPA Data'!$G:$G,"&gt;="&amp;$A9,'EPA Data'!$G:$G,"&lt;"&amp;$B9)+VLOOKUP($C$1,'Multipliers and Adjustments'!$A$70:$I$86,TRUNC(COLUMN(M$2)/5)+2,FALSE)*SUMIFS('EPA Data'!$I:$I,'EPA Data'!$D:$D,'Country Selector'!$A$2,'EPA Data'!$J:$J,$C$1,'EPA Data'!$C:$C,M$2,'EPA Data'!$G:$G,"&gt;="&amp;$A9,'EPA Data'!$G:$G,"&lt;"&amp;$B9)+VLOOKUP($D$1,'Multipliers and Adjustments'!$A$70:$I$86,TRUNC(COLUMN(M$2)/5)+2,FALSE)*SUMIFS('EPA Data'!$I:$I,'EPA Data'!$D:$D,'Country Selector'!$A$2,'EPA Data'!$J:$J,$D$1,'EPA Data'!$C:$C,M$2,'EPA Data'!$G:$G,"&gt;="&amp;$A9,'EPA Data'!$G:$G,"&lt;"&amp;$B9))*unit_conv</f>
        <v>0</v>
      </c>
      <c r="N9">
        <f t="shared" si="2"/>
        <v>0</v>
      </c>
      <c r="O9">
        <f t="shared" si="2"/>
        <v>0</v>
      </c>
      <c r="P9">
        <f t="shared" si="2"/>
        <v>0</v>
      </c>
      <c r="Q9">
        <f t="shared" si="2"/>
        <v>0</v>
      </c>
      <c r="R9" s="31">
        <f>(VLOOKUP($B$1,'Multipliers and Adjustments'!$A$70:$I$86,TRUNC(COLUMN(R$2)/5)+2,FALSE)*SUMIFS('EPA Data'!$I:$I,'EPA Data'!$D:$D,'Country Selector'!$A$2,'EPA Data'!$J:$J,$B$1,'EPA Data'!$C:$C,R$2,'EPA Data'!$G:$G,"&gt;="&amp;$A9,'EPA Data'!$G:$G,"&lt;"&amp;$B9)+VLOOKUP($C$1,'Multipliers and Adjustments'!$A$70:$I$86,TRUNC(COLUMN(R$2)/5)+2,FALSE)*SUMIFS('EPA Data'!$I:$I,'EPA Data'!$D:$D,'Country Selector'!$A$2,'EPA Data'!$J:$J,$C$1,'EPA Data'!$C:$C,R$2,'EPA Data'!$G:$G,"&gt;="&amp;$A9,'EPA Data'!$G:$G,"&lt;"&amp;$B9)+VLOOKUP($D$1,'Multipliers and Adjustments'!$A$70:$I$86,TRUNC(COLUMN(R$2)/5)+2,FALSE)*SUMIFS('EPA Data'!$I:$I,'EPA Data'!$D:$D,'Country Selector'!$A$2,'EPA Data'!$J:$J,$D$1,'EPA Data'!$C:$C,R$2,'EPA Data'!$G:$G,"&gt;="&amp;$A9,'EPA Data'!$G:$G,"&lt;"&amp;$B9))*unit_conv</f>
        <v>0</v>
      </c>
      <c r="S9">
        <f t="shared" si="3"/>
        <v>0</v>
      </c>
      <c r="T9">
        <f t="shared" si="3"/>
        <v>0</v>
      </c>
      <c r="U9">
        <f t="shared" si="3"/>
        <v>0</v>
      </c>
      <c r="V9">
        <f t="shared" si="3"/>
        <v>0</v>
      </c>
      <c r="W9" s="31">
        <f>(VLOOKUP($B$1,'Multipliers and Adjustments'!$A$70:$I$86,TRUNC(COLUMN(W$2)/5)+2,FALSE)*SUMIFS('EPA Data'!$I:$I,'EPA Data'!$D:$D,'Country Selector'!$A$2,'EPA Data'!$J:$J,$B$1,'EPA Data'!$C:$C,W$2,'EPA Data'!$G:$G,"&gt;="&amp;$A9,'EPA Data'!$G:$G,"&lt;"&amp;$B9)+VLOOKUP($C$1,'Multipliers and Adjustments'!$A$70:$I$86,TRUNC(COLUMN(W$2)/5)+2,FALSE)*SUMIFS('EPA Data'!$I:$I,'EPA Data'!$D:$D,'Country Selector'!$A$2,'EPA Data'!$J:$J,$C$1,'EPA Data'!$C:$C,W$2,'EPA Data'!$G:$G,"&gt;="&amp;$A9,'EPA Data'!$G:$G,"&lt;"&amp;$B9)+VLOOKUP($D$1,'Multipliers and Adjustments'!$A$70:$I$86,TRUNC(COLUMN(W$2)/5)+2,FALSE)*SUMIFS('EPA Data'!$I:$I,'EPA Data'!$D:$D,'Country Selector'!$A$2,'EPA Data'!$J:$J,$D$1,'EPA Data'!$C:$C,W$2,'EPA Data'!$G:$G,"&gt;="&amp;$A9,'EPA Data'!$G:$G,"&lt;"&amp;$B9))*unit_conv</f>
        <v>0</v>
      </c>
      <c r="X9">
        <f t="shared" si="4"/>
        <v>0</v>
      </c>
      <c r="Y9">
        <f t="shared" si="4"/>
        <v>0</v>
      </c>
      <c r="Z9">
        <f t="shared" si="4"/>
        <v>0</v>
      </c>
      <c r="AA9">
        <f t="shared" si="4"/>
        <v>0</v>
      </c>
      <c r="AB9" s="31">
        <f>(VLOOKUP($B$1,'Multipliers and Adjustments'!$A$70:$I$86,TRUNC(COLUMN(AB$2)/5)+2,FALSE)*SUMIFS('EPA Data'!$I:$I,'EPA Data'!$D:$D,'Country Selector'!$A$2,'EPA Data'!$J:$J,$B$1,'EPA Data'!$C:$C,AB$2,'EPA Data'!$G:$G,"&gt;="&amp;$A9,'EPA Data'!$G:$G,"&lt;"&amp;$B9)+VLOOKUP($C$1,'Multipliers and Adjustments'!$A$70:$I$86,TRUNC(COLUMN(AB$2)/5)+2,FALSE)*SUMIFS('EPA Data'!$I:$I,'EPA Data'!$D:$D,'Country Selector'!$A$2,'EPA Data'!$J:$J,$C$1,'EPA Data'!$C:$C,AB$2,'EPA Data'!$G:$G,"&gt;="&amp;$A9,'EPA Data'!$G:$G,"&lt;"&amp;$B9)+VLOOKUP($D$1,'Multipliers and Adjustments'!$A$70:$I$86,TRUNC(COLUMN(AB$2)/5)+2,FALSE)*SUMIFS('EPA Data'!$I:$I,'EPA Data'!$D:$D,'Country Selector'!$A$2,'EPA Data'!$J:$J,$D$1,'EPA Data'!$C:$C,AB$2,'EPA Data'!$G:$G,"&gt;="&amp;$A9,'EPA Data'!$G:$G,"&lt;"&amp;$B9))*unit_conv</f>
        <v>0</v>
      </c>
      <c r="AC9">
        <f t="shared" si="5"/>
        <v>0</v>
      </c>
      <c r="AD9">
        <f t="shared" si="5"/>
        <v>0</v>
      </c>
      <c r="AE9">
        <f t="shared" si="5"/>
        <v>0</v>
      </c>
      <c r="AF9">
        <f t="shared" si="5"/>
        <v>0</v>
      </c>
      <c r="AG9" s="31">
        <f>(VLOOKUP($B$1,'Multipliers and Adjustments'!$A$70:$I$86,TRUNC(COLUMN(AG$2)/5)+2,FALSE)*SUMIFS('EPA Data'!$I:$I,'EPA Data'!$D:$D,'Country Selector'!$A$2,'EPA Data'!$J:$J,$B$1,'EPA Data'!$C:$C,AG$2,'EPA Data'!$G:$G,"&gt;="&amp;$A9,'EPA Data'!$G:$G,"&lt;"&amp;$B9)+VLOOKUP($C$1,'Multipliers and Adjustments'!$A$70:$I$86,TRUNC(COLUMN(AG$2)/5)+2,FALSE)*SUMIFS('EPA Data'!$I:$I,'EPA Data'!$D:$D,'Country Selector'!$A$2,'EPA Data'!$J:$J,$C$1,'EPA Data'!$C:$C,AG$2,'EPA Data'!$G:$G,"&gt;="&amp;$A9,'EPA Data'!$G:$G,"&lt;"&amp;$B9)+VLOOKUP($D$1,'Multipliers and Adjustments'!$A$70:$I$86,TRUNC(COLUMN(AG$2)/5)+2,FALSE)*SUMIFS('EPA Data'!$I:$I,'EPA Data'!$D:$D,'Country Selector'!$A$2,'EPA Data'!$J:$J,$D$1,'EPA Data'!$C:$C,AG$2,'EPA Data'!$G:$G,"&gt;="&amp;$A9,'EPA Data'!$G:$G,"&lt;"&amp;$B9))*unit_conv</f>
        <v>0</v>
      </c>
      <c r="AH9">
        <f t="shared" si="6"/>
        <v>0</v>
      </c>
      <c r="AI9">
        <f t="shared" si="6"/>
        <v>0</v>
      </c>
      <c r="AJ9">
        <f t="shared" si="6"/>
        <v>0</v>
      </c>
      <c r="AK9">
        <f t="shared" si="6"/>
        <v>0</v>
      </c>
      <c r="AL9" s="31">
        <f>(VLOOKUP($B$1,'Multipliers and Adjustments'!$A$70:$I$86,TRUNC(COLUMN(AL$2)/5)+2,FALSE)*SUMIFS('EPA Data'!$I:$I,'EPA Data'!$D:$D,'Country Selector'!$A$2,'EPA Data'!$J:$J,$B$1,'EPA Data'!$C:$C,AL$2,'EPA Data'!$G:$G,"&gt;="&amp;$A9,'EPA Data'!$G:$G,"&lt;"&amp;$B9)+VLOOKUP($C$1,'Multipliers and Adjustments'!$A$70:$I$86,TRUNC(COLUMN(AL$2)/5)+2,FALSE)*SUMIFS('EPA Data'!$I:$I,'EPA Data'!$D:$D,'Country Selector'!$A$2,'EPA Data'!$J:$J,$C$1,'EPA Data'!$C:$C,AL$2,'EPA Data'!$G:$G,"&gt;="&amp;$A9,'EPA Data'!$G:$G,"&lt;"&amp;$B9)+VLOOKUP($D$1,'Multipliers and Adjustments'!$A$70:$I$86,TRUNC(COLUMN(AL$2)/5)+2,FALSE)*SUMIFS('EPA Data'!$I:$I,'EPA Data'!$D:$D,'Country Selector'!$A$2,'EPA Data'!$J:$J,$D$1,'EPA Data'!$C:$C,AL$2,'EPA Data'!$G:$G,"&gt;="&amp;$A9,'EPA Data'!$G:$G,"&lt;"&amp;$B9))*unit_conv</f>
        <v>0</v>
      </c>
    </row>
    <row r="10" spans="1:38" x14ac:dyDescent="0.45">
      <c r="A10" s="12">
        <f t="shared" si="8"/>
        <v>-800</v>
      </c>
      <c r="B10" s="11">
        <f t="shared" si="7"/>
        <v>-750</v>
      </c>
      <c r="C10" s="31">
        <f>(VLOOKUP($B$1,'Multipliers and Adjustments'!$A$70:$I$86,TRUNC(COLUMN(C$2)/5)+2,FALSE)*SUMIFS('EPA Data'!$I:$I,'EPA Data'!$D:$D,'Country Selector'!$A$2,'EPA Data'!$J:$J,$B$1,'EPA Data'!$C:$C,C$2,'EPA Data'!$G:$G,"&gt;="&amp;$A10,'EPA Data'!$G:$G,"&lt;"&amp;$B10)+VLOOKUP($C$1,'Multipliers and Adjustments'!$A$70:$I$86,TRUNC(COLUMN(C$2)/5)+2,FALSE)*SUMIFS('EPA Data'!$I:$I,'EPA Data'!$D:$D,'Country Selector'!$A$2,'EPA Data'!$J:$J,$C$1,'EPA Data'!$C:$C,C$2,'EPA Data'!$G:$G,"&gt;="&amp;$A10,'EPA Data'!$G:$G,"&lt;"&amp;$B10)+VLOOKUP($D$1,'Multipliers and Adjustments'!$A$70:$I$86,TRUNC(COLUMN(C$2)/5)+2,FALSE)*SUMIFS('EPA Data'!$I:$I,'EPA Data'!$D:$D,'Country Selector'!$A$2,'EPA Data'!$J:$J,$D$1,'EPA Data'!$C:$C,C$2,'EPA Data'!$G:$G,"&gt;="&amp;$A10,'EPA Data'!$G:$G,"&lt;"&amp;$B10))*unit_conv</f>
        <v>0</v>
      </c>
      <c r="D10">
        <f t="shared" si="0"/>
        <v>0</v>
      </c>
      <c r="E10">
        <f t="shared" si="0"/>
        <v>0</v>
      </c>
      <c r="F10">
        <f t="shared" si="0"/>
        <v>0</v>
      </c>
      <c r="G10">
        <f t="shared" si="0"/>
        <v>0</v>
      </c>
      <c r="H10" s="31">
        <f>(VLOOKUP($B$1,'Multipliers and Adjustments'!$A$70:$I$86,TRUNC(COLUMN(H$2)/5)+2,FALSE)*SUMIFS('EPA Data'!$I:$I,'EPA Data'!$D:$D,'Country Selector'!$A$2,'EPA Data'!$J:$J,$B$1,'EPA Data'!$C:$C,H$2,'EPA Data'!$G:$G,"&gt;="&amp;$A10,'EPA Data'!$G:$G,"&lt;"&amp;$B10)+VLOOKUP($C$1,'Multipliers and Adjustments'!$A$70:$I$86,TRUNC(COLUMN(H$2)/5)+2,FALSE)*SUMIFS('EPA Data'!$I:$I,'EPA Data'!$D:$D,'Country Selector'!$A$2,'EPA Data'!$J:$J,$C$1,'EPA Data'!$C:$C,H$2,'EPA Data'!$G:$G,"&gt;="&amp;$A10,'EPA Data'!$G:$G,"&lt;"&amp;$B10)+VLOOKUP($D$1,'Multipliers and Adjustments'!$A$70:$I$86,TRUNC(COLUMN(H$2)/5)+2,FALSE)*SUMIFS('EPA Data'!$I:$I,'EPA Data'!$D:$D,'Country Selector'!$A$2,'EPA Data'!$J:$J,$D$1,'EPA Data'!$C:$C,H$2,'EPA Data'!$G:$G,"&gt;="&amp;$A10,'EPA Data'!$G:$G,"&lt;"&amp;$B10))*unit_conv</f>
        <v>0</v>
      </c>
      <c r="I10">
        <f t="shared" si="1"/>
        <v>0</v>
      </c>
      <c r="J10">
        <f t="shared" si="1"/>
        <v>0</v>
      </c>
      <c r="K10">
        <f t="shared" si="1"/>
        <v>0</v>
      </c>
      <c r="L10">
        <f t="shared" si="1"/>
        <v>0</v>
      </c>
      <c r="M10" s="31">
        <f>(VLOOKUP($B$1,'Multipliers and Adjustments'!$A$70:$I$86,TRUNC(COLUMN(M$2)/5)+2,FALSE)*SUMIFS('EPA Data'!$I:$I,'EPA Data'!$D:$D,'Country Selector'!$A$2,'EPA Data'!$J:$J,$B$1,'EPA Data'!$C:$C,M$2,'EPA Data'!$G:$G,"&gt;="&amp;$A10,'EPA Data'!$G:$G,"&lt;"&amp;$B10)+VLOOKUP($C$1,'Multipliers and Adjustments'!$A$70:$I$86,TRUNC(COLUMN(M$2)/5)+2,FALSE)*SUMIFS('EPA Data'!$I:$I,'EPA Data'!$D:$D,'Country Selector'!$A$2,'EPA Data'!$J:$J,$C$1,'EPA Data'!$C:$C,M$2,'EPA Data'!$G:$G,"&gt;="&amp;$A10,'EPA Data'!$G:$G,"&lt;"&amp;$B10)+VLOOKUP($D$1,'Multipliers and Adjustments'!$A$70:$I$86,TRUNC(COLUMN(M$2)/5)+2,FALSE)*SUMIFS('EPA Data'!$I:$I,'EPA Data'!$D:$D,'Country Selector'!$A$2,'EPA Data'!$J:$J,$D$1,'EPA Data'!$C:$C,M$2,'EPA Data'!$G:$G,"&gt;="&amp;$A10,'EPA Data'!$G:$G,"&lt;"&amp;$B10))*unit_conv</f>
        <v>0</v>
      </c>
      <c r="N10">
        <f t="shared" si="2"/>
        <v>0</v>
      </c>
      <c r="O10">
        <f t="shared" si="2"/>
        <v>0</v>
      </c>
      <c r="P10">
        <f t="shared" si="2"/>
        <v>0</v>
      </c>
      <c r="Q10">
        <f t="shared" si="2"/>
        <v>0</v>
      </c>
      <c r="R10" s="31">
        <f>(VLOOKUP($B$1,'Multipliers and Adjustments'!$A$70:$I$86,TRUNC(COLUMN(R$2)/5)+2,FALSE)*SUMIFS('EPA Data'!$I:$I,'EPA Data'!$D:$D,'Country Selector'!$A$2,'EPA Data'!$J:$J,$B$1,'EPA Data'!$C:$C,R$2,'EPA Data'!$G:$G,"&gt;="&amp;$A10,'EPA Data'!$G:$G,"&lt;"&amp;$B10)+VLOOKUP($C$1,'Multipliers and Adjustments'!$A$70:$I$86,TRUNC(COLUMN(R$2)/5)+2,FALSE)*SUMIFS('EPA Data'!$I:$I,'EPA Data'!$D:$D,'Country Selector'!$A$2,'EPA Data'!$J:$J,$C$1,'EPA Data'!$C:$C,R$2,'EPA Data'!$G:$G,"&gt;="&amp;$A10,'EPA Data'!$G:$G,"&lt;"&amp;$B10)+VLOOKUP($D$1,'Multipliers and Adjustments'!$A$70:$I$86,TRUNC(COLUMN(R$2)/5)+2,FALSE)*SUMIFS('EPA Data'!$I:$I,'EPA Data'!$D:$D,'Country Selector'!$A$2,'EPA Data'!$J:$J,$D$1,'EPA Data'!$C:$C,R$2,'EPA Data'!$G:$G,"&gt;="&amp;$A10,'EPA Data'!$G:$G,"&lt;"&amp;$B10))*unit_conv</f>
        <v>0</v>
      </c>
      <c r="S10">
        <f t="shared" si="3"/>
        <v>0</v>
      </c>
      <c r="T10">
        <f t="shared" si="3"/>
        <v>0</v>
      </c>
      <c r="U10">
        <f t="shared" si="3"/>
        <v>0</v>
      </c>
      <c r="V10">
        <f t="shared" si="3"/>
        <v>0</v>
      </c>
      <c r="W10" s="31">
        <f>(VLOOKUP($B$1,'Multipliers and Adjustments'!$A$70:$I$86,TRUNC(COLUMN(W$2)/5)+2,FALSE)*SUMIFS('EPA Data'!$I:$I,'EPA Data'!$D:$D,'Country Selector'!$A$2,'EPA Data'!$J:$J,$B$1,'EPA Data'!$C:$C,W$2,'EPA Data'!$G:$G,"&gt;="&amp;$A10,'EPA Data'!$G:$G,"&lt;"&amp;$B10)+VLOOKUP($C$1,'Multipliers and Adjustments'!$A$70:$I$86,TRUNC(COLUMN(W$2)/5)+2,FALSE)*SUMIFS('EPA Data'!$I:$I,'EPA Data'!$D:$D,'Country Selector'!$A$2,'EPA Data'!$J:$J,$C$1,'EPA Data'!$C:$C,W$2,'EPA Data'!$G:$G,"&gt;="&amp;$A10,'EPA Data'!$G:$G,"&lt;"&amp;$B10)+VLOOKUP($D$1,'Multipliers and Adjustments'!$A$70:$I$86,TRUNC(COLUMN(W$2)/5)+2,FALSE)*SUMIFS('EPA Data'!$I:$I,'EPA Data'!$D:$D,'Country Selector'!$A$2,'EPA Data'!$J:$J,$D$1,'EPA Data'!$C:$C,W$2,'EPA Data'!$G:$G,"&gt;="&amp;$A10,'EPA Data'!$G:$G,"&lt;"&amp;$B10))*unit_conv</f>
        <v>0</v>
      </c>
      <c r="X10">
        <f t="shared" si="4"/>
        <v>0</v>
      </c>
      <c r="Y10">
        <f t="shared" si="4"/>
        <v>0</v>
      </c>
      <c r="Z10">
        <f t="shared" si="4"/>
        <v>0</v>
      </c>
      <c r="AA10">
        <f t="shared" si="4"/>
        <v>0</v>
      </c>
      <c r="AB10" s="31">
        <f>(VLOOKUP($B$1,'Multipliers and Adjustments'!$A$70:$I$86,TRUNC(COLUMN(AB$2)/5)+2,FALSE)*SUMIFS('EPA Data'!$I:$I,'EPA Data'!$D:$D,'Country Selector'!$A$2,'EPA Data'!$J:$J,$B$1,'EPA Data'!$C:$C,AB$2,'EPA Data'!$G:$G,"&gt;="&amp;$A10,'EPA Data'!$G:$G,"&lt;"&amp;$B10)+VLOOKUP($C$1,'Multipliers and Adjustments'!$A$70:$I$86,TRUNC(COLUMN(AB$2)/5)+2,FALSE)*SUMIFS('EPA Data'!$I:$I,'EPA Data'!$D:$D,'Country Selector'!$A$2,'EPA Data'!$J:$J,$C$1,'EPA Data'!$C:$C,AB$2,'EPA Data'!$G:$G,"&gt;="&amp;$A10,'EPA Data'!$G:$G,"&lt;"&amp;$B10)+VLOOKUP($D$1,'Multipliers and Adjustments'!$A$70:$I$86,TRUNC(COLUMN(AB$2)/5)+2,FALSE)*SUMIFS('EPA Data'!$I:$I,'EPA Data'!$D:$D,'Country Selector'!$A$2,'EPA Data'!$J:$J,$D$1,'EPA Data'!$C:$C,AB$2,'EPA Data'!$G:$G,"&gt;="&amp;$A10,'EPA Data'!$G:$G,"&lt;"&amp;$B10))*unit_conv</f>
        <v>0</v>
      </c>
      <c r="AC10">
        <f t="shared" si="5"/>
        <v>0</v>
      </c>
      <c r="AD10">
        <f t="shared" si="5"/>
        <v>0</v>
      </c>
      <c r="AE10">
        <f t="shared" si="5"/>
        <v>0</v>
      </c>
      <c r="AF10">
        <f t="shared" si="5"/>
        <v>0</v>
      </c>
      <c r="AG10" s="31">
        <f>(VLOOKUP($B$1,'Multipliers and Adjustments'!$A$70:$I$86,TRUNC(COLUMN(AG$2)/5)+2,FALSE)*SUMIFS('EPA Data'!$I:$I,'EPA Data'!$D:$D,'Country Selector'!$A$2,'EPA Data'!$J:$J,$B$1,'EPA Data'!$C:$C,AG$2,'EPA Data'!$G:$G,"&gt;="&amp;$A10,'EPA Data'!$G:$G,"&lt;"&amp;$B10)+VLOOKUP($C$1,'Multipliers and Adjustments'!$A$70:$I$86,TRUNC(COLUMN(AG$2)/5)+2,FALSE)*SUMIFS('EPA Data'!$I:$I,'EPA Data'!$D:$D,'Country Selector'!$A$2,'EPA Data'!$J:$J,$C$1,'EPA Data'!$C:$C,AG$2,'EPA Data'!$G:$G,"&gt;="&amp;$A10,'EPA Data'!$G:$G,"&lt;"&amp;$B10)+VLOOKUP($D$1,'Multipliers and Adjustments'!$A$70:$I$86,TRUNC(COLUMN(AG$2)/5)+2,FALSE)*SUMIFS('EPA Data'!$I:$I,'EPA Data'!$D:$D,'Country Selector'!$A$2,'EPA Data'!$J:$J,$D$1,'EPA Data'!$C:$C,AG$2,'EPA Data'!$G:$G,"&gt;="&amp;$A10,'EPA Data'!$G:$G,"&lt;"&amp;$B10))*unit_conv</f>
        <v>0</v>
      </c>
      <c r="AH10">
        <f t="shared" si="6"/>
        <v>0</v>
      </c>
      <c r="AI10">
        <f t="shared" si="6"/>
        <v>0</v>
      </c>
      <c r="AJ10">
        <f t="shared" si="6"/>
        <v>0</v>
      </c>
      <c r="AK10">
        <f t="shared" si="6"/>
        <v>0</v>
      </c>
      <c r="AL10" s="31">
        <f>(VLOOKUP($B$1,'Multipliers and Adjustments'!$A$70:$I$86,TRUNC(COLUMN(AL$2)/5)+2,FALSE)*SUMIFS('EPA Data'!$I:$I,'EPA Data'!$D:$D,'Country Selector'!$A$2,'EPA Data'!$J:$J,$B$1,'EPA Data'!$C:$C,AL$2,'EPA Data'!$G:$G,"&gt;="&amp;$A10,'EPA Data'!$G:$G,"&lt;"&amp;$B10)+VLOOKUP($C$1,'Multipliers and Adjustments'!$A$70:$I$86,TRUNC(COLUMN(AL$2)/5)+2,FALSE)*SUMIFS('EPA Data'!$I:$I,'EPA Data'!$D:$D,'Country Selector'!$A$2,'EPA Data'!$J:$J,$C$1,'EPA Data'!$C:$C,AL$2,'EPA Data'!$G:$G,"&gt;="&amp;$A10,'EPA Data'!$G:$G,"&lt;"&amp;$B10)+VLOOKUP($D$1,'Multipliers and Adjustments'!$A$70:$I$86,TRUNC(COLUMN(AL$2)/5)+2,FALSE)*SUMIFS('EPA Data'!$I:$I,'EPA Data'!$D:$D,'Country Selector'!$A$2,'EPA Data'!$J:$J,$D$1,'EPA Data'!$C:$C,AL$2,'EPA Data'!$G:$G,"&gt;="&amp;$A10,'EPA Data'!$G:$G,"&lt;"&amp;$B10))*unit_conv</f>
        <v>0</v>
      </c>
    </row>
    <row r="11" spans="1:38" x14ac:dyDescent="0.45">
      <c r="A11" s="12">
        <f t="shared" si="8"/>
        <v>-750</v>
      </c>
      <c r="B11" s="11">
        <f t="shared" si="7"/>
        <v>-700</v>
      </c>
      <c r="C11" s="31">
        <f>(VLOOKUP($B$1,'Multipliers and Adjustments'!$A$70:$I$86,TRUNC(COLUMN(C$2)/5)+2,FALSE)*SUMIFS('EPA Data'!$I:$I,'EPA Data'!$D:$D,'Country Selector'!$A$2,'EPA Data'!$J:$J,$B$1,'EPA Data'!$C:$C,C$2,'EPA Data'!$G:$G,"&gt;="&amp;$A11,'EPA Data'!$G:$G,"&lt;"&amp;$B11)+VLOOKUP($C$1,'Multipliers and Adjustments'!$A$70:$I$86,TRUNC(COLUMN(C$2)/5)+2,FALSE)*SUMIFS('EPA Data'!$I:$I,'EPA Data'!$D:$D,'Country Selector'!$A$2,'EPA Data'!$J:$J,$C$1,'EPA Data'!$C:$C,C$2,'EPA Data'!$G:$G,"&gt;="&amp;$A11,'EPA Data'!$G:$G,"&lt;"&amp;$B11)+VLOOKUP($D$1,'Multipliers and Adjustments'!$A$70:$I$86,TRUNC(COLUMN(C$2)/5)+2,FALSE)*SUMIFS('EPA Data'!$I:$I,'EPA Data'!$D:$D,'Country Selector'!$A$2,'EPA Data'!$J:$J,$D$1,'EPA Data'!$C:$C,C$2,'EPA Data'!$G:$G,"&gt;="&amp;$A11,'EPA Data'!$G:$G,"&lt;"&amp;$B11))*unit_conv</f>
        <v>0</v>
      </c>
      <c r="D11">
        <f t="shared" si="0"/>
        <v>0</v>
      </c>
      <c r="E11">
        <f t="shared" si="0"/>
        <v>0</v>
      </c>
      <c r="F11">
        <f t="shared" si="0"/>
        <v>0</v>
      </c>
      <c r="G11">
        <f t="shared" si="0"/>
        <v>0</v>
      </c>
      <c r="H11" s="31">
        <f>(VLOOKUP($B$1,'Multipliers and Adjustments'!$A$70:$I$86,TRUNC(COLUMN(H$2)/5)+2,FALSE)*SUMIFS('EPA Data'!$I:$I,'EPA Data'!$D:$D,'Country Selector'!$A$2,'EPA Data'!$J:$J,$B$1,'EPA Data'!$C:$C,H$2,'EPA Data'!$G:$G,"&gt;="&amp;$A11,'EPA Data'!$G:$G,"&lt;"&amp;$B11)+VLOOKUP($C$1,'Multipliers and Adjustments'!$A$70:$I$86,TRUNC(COLUMN(H$2)/5)+2,FALSE)*SUMIFS('EPA Data'!$I:$I,'EPA Data'!$D:$D,'Country Selector'!$A$2,'EPA Data'!$J:$J,$C$1,'EPA Data'!$C:$C,H$2,'EPA Data'!$G:$G,"&gt;="&amp;$A11,'EPA Data'!$G:$G,"&lt;"&amp;$B11)+VLOOKUP($D$1,'Multipliers and Adjustments'!$A$70:$I$86,TRUNC(COLUMN(H$2)/5)+2,FALSE)*SUMIFS('EPA Data'!$I:$I,'EPA Data'!$D:$D,'Country Selector'!$A$2,'EPA Data'!$J:$J,$D$1,'EPA Data'!$C:$C,H$2,'EPA Data'!$G:$G,"&gt;="&amp;$A11,'EPA Data'!$G:$G,"&lt;"&amp;$B11))*unit_conv</f>
        <v>0</v>
      </c>
      <c r="I11">
        <f t="shared" si="1"/>
        <v>0</v>
      </c>
      <c r="J11">
        <f t="shared" si="1"/>
        <v>0</v>
      </c>
      <c r="K11">
        <f t="shared" si="1"/>
        <v>0</v>
      </c>
      <c r="L11">
        <f t="shared" si="1"/>
        <v>0</v>
      </c>
      <c r="M11" s="31">
        <f>(VLOOKUP($B$1,'Multipliers and Adjustments'!$A$70:$I$86,TRUNC(COLUMN(M$2)/5)+2,FALSE)*SUMIFS('EPA Data'!$I:$I,'EPA Data'!$D:$D,'Country Selector'!$A$2,'EPA Data'!$J:$J,$B$1,'EPA Data'!$C:$C,M$2,'EPA Data'!$G:$G,"&gt;="&amp;$A11,'EPA Data'!$G:$G,"&lt;"&amp;$B11)+VLOOKUP($C$1,'Multipliers and Adjustments'!$A$70:$I$86,TRUNC(COLUMN(M$2)/5)+2,FALSE)*SUMIFS('EPA Data'!$I:$I,'EPA Data'!$D:$D,'Country Selector'!$A$2,'EPA Data'!$J:$J,$C$1,'EPA Data'!$C:$C,M$2,'EPA Data'!$G:$G,"&gt;="&amp;$A11,'EPA Data'!$G:$G,"&lt;"&amp;$B11)+VLOOKUP($D$1,'Multipliers and Adjustments'!$A$70:$I$86,TRUNC(COLUMN(M$2)/5)+2,FALSE)*SUMIFS('EPA Data'!$I:$I,'EPA Data'!$D:$D,'Country Selector'!$A$2,'EPA Data'!$J:$J,$D$1,'EPA Data'!$C:$C,M$2,'EPA Data'!$G:$G,"&gt;="&amp;$A11,'EPA Data'!$G:$G,"&lt;"&amp;$B11))*unit_conv</f>
        <v>0</v>
      </c>
      <c r="N11">
        <f t="shared" si="2"/>
        <v>0</v>
      </c>
      <c r="O11">
        <f t="shared" si="2"/>
        <v>0</v>
      </c>
      <c r="P11">
        <f t="shared" si="2"/>
        <v>0</v>
      </c>
      <c r="Q11">
        <f t="shared" si="2"/>
        <v>0</v>
      </c>
      <c r="R11" s="31">
        <f>(VLOOKUP($B$1,'Multipliers and Adjustments'!$A$70:$I$86,TRUNC(COLUMN(R$2)/5)+2,FALSE)*SUMIFS('EPA Data'!$I:$I,'EPA Data'!$D:$D,'Country Selector'!$A$2,'EPA Data'!$J:$J,$B$1,'EPA Data'!$C:$C,R$2,'EPA Data'!$G:$G,"&gt;="&amp;$A11,'EPA Data'!$G:$G,"&lt;"&amp;$B11)+VLOOKUP($C$1,'Multipliers and Adjustments'!$A$70:$I$86,TRUNC(COLUMN(R$2)/5)+2,FALSE)*SUMIFS('EPA Data'!$I:$I,'EPA Data'!$D:$D,'Country Selector'!$A$2,'EPA Data'!$J:$J,$C$1,'EPA Data'!$C:$C,R$2,'EPA Data'!$G:$G,"&gt;="&amp;$A11,'EPA Data'!$G:$G,"&lt;"&amp;$B11)+VLOOKUP($D$1,'Multipliers and Adjustments'!$A$70:$I$86,TRUNC(COLUMN(R$2)/5)+2,FALSE)*SUMIFS('EPA Data'!$I:$I,'EPA Data'!$D:$D,'Country Selector'!$A$2,'EPA Data'!$J:$J,$D$1,'EPA Data'!$C:$C,R$2,'EPA Data'!$G:$G,"&gt;="&amp;$A11,'EPA Data'!$G:$G,"&lt;"&amp;$B11))*unit_conv</f>
        <v>0</v>
      </c>
      <c r="S11">
        <f t="shared" si="3"/>
        <v>0</v>
      </c>
      <c r="T11">
        <f t="shared" si="3"/>
        <v>0</v>
      </c>
      <c r="U11">
        <f t="shared" si="3"/>
        <v>0</v>
      </c>
      <c r="V11">
        <f t="shared" si="3"/>
        <v>0</v>
      </c>
      <c r="W11" s="31">
        <f>(VLOOKUP($B$1,'Multipliers and Adjustments'!$A$70:$I$86,TRUNC(COLUMN(W$2)/5)+2,FALSE)*SUMIFS('EPA Data'!$I:$I,'EPA Data'!$D:$D,'Country Selector'!$A$2,'EPA Data'!$J:$J,$B$1,'EPA Data'!$C:$C,W$2,'EPA Data'!$G:$G,"&gt;="&amp;$A11,'EPA Data'!$G:$G,"&lt;"&amp;$B11)+VLOOKUP($C$1,'Multipliers and Adjustments'!$A$70:$I$86,TRUNC(COLUMN(W$2)/5)+2,FALSE)*SUMIFS('EPA Data'!$I:$I,'EPA Data'!$D:$D,'Country Selector'!$A$2,'EPA Data'!$J:$J,$C$1,'EPA Data'!$C:$C,W$2,'EPA Data'!$G:$G,"&gt;="&amp;$A11,'EPA Data'!$G:$G,"&lt;"&amp;$B11)+VLOOKUP($D$1,'Multipliers and Adjustments'!$A$70:$I$86,TRUNC(COLUMN(W$2)/5)+2,FALSE)*SUMIFS('EPA Data'!$I:$I,'EPA Data'!$D:$D,'Country Selector'!$A$2,'EPA Data'!$J:$J,$D$1,'EPA Data'!$C:$C,W$2,'EPA Data'!$G:$G,"&gt;="&amp;$A11,'EPA Data'!$G:$G,"&lt;"&amp;$B11))*unit_conv</f>
        <v>0</v>
      </c>
      <c r="X11">
        <f t="shared" si="4"/>
        <v>0</v>
      </c>
      <c r="Y11">
        <f t="shared" si="4"/>
        <v>0</v>
      </c>
      <c r="Z11">
        <f t="shared" si="4"/>
        <v>0</v>
      </c>
      <c r="AA11">
        <f t="shared" si="4"/>
        <v>0</v>
      </c>
      <c r="AB11" s="31">
        <f>(VLOOKUP($B$1,'Multipliers and Adjustments'!$A$70:$I$86,TRUNC(COLUMN(AB$2)/5)+2,FALSE)*SUMIFS('EPA Data'!$I:$I,'EPA Data'!$D:$D,'Country Selector'!$A$2,'EPA Data'!$J:$J,$B$1,'EPA Data'!$C:$C,AB$2,'EPA Data'!$G:$G,"&gt;="&amp;$A11,'EPA Data'!$G:$G,"&lt;"&amp;$B11)+VLOOKUP($C$1,'Multipliers and Adjustments'!$A$70:$I$86,TRUNC(COLUMN(AB$2)/5)+2,FALSE)*SUMIFS('EPA Data'!$I:$I,'EPA Data'!$D:$D,'Country Selector'!$A$2,'EPA Data'!$J:$J,$C$1,'EPA Data'!$C:$C,AB$2,'EPA Data'!$G:$G,"&gt;="&amp;$A11,'EPA Data'!$G:$G,"&lt;"&amp;$B11)+VLOOKUP($D$1,'Multipliers and Adjustments'!$A$70:$I$86,TRUNC(COLUMN(AB$2)/5)+2,FALSE)*SUMIFS('EPA Data'!$I:$I,'EPA Data'!$D:$D,'Country Selector'!$A$2,'EPA Data'!$J:$J,$D$1,'EPA Data'!$C:$C,AB$2,'EPA Data'!$G:$G,"&gt;="&amp;$A11,'EPA Data'!$G:$G,"&lt;"&amp;$B11))*unit_conv</f>
        <v>0</v>
      </c>
      <c r="AC11">
        <f t="shared" si="5"/>
        <v>0</v>
      </c>
      <c r="AD11">
        <f t="shared" si="5"/>
        <v>0</v>
      </c>
      <c r="AE11">
        <f t="shared" si="5"/>
        <v>0</v>
      </c>
      <c r="AF11">
        <f t="shared" si="5"/>
        <v>0</v>
      </c>
      <c r="AG11" s="31">
        <f>(VLOOKUP($B$1,'Multipliers and Adjustments'!$A$70:$I$86,TRUNC(COLUMN(AG$2)/5)+2,FALSE)*SUMIFS('EPA Data'!$I:$I,'EPA Data'!$D:$D,'Country Selector'!$A$2,'EPA Data'!$J:$J,$B$1,'EPA Data'!$C:$C,AG$2,'EPA Data'!$G:$G,"&gt;="&amp;$A11,'EPA Data'!$G:$G,"&lt;"&amp;$B11)+VLOOKUP($C$1,'Multipliers and Adjustments'!$A$70:$I$86,TRUNC(COLUMN(AG$2)/5)+2,FALSE)*SUMIFS('EPA Data'!$I:$I,'EPA Data'!$D:$D,'Country Selector'!$A$2,'EPA Data'!$J:$J,$C$1,'EPA Data'!$C:$C,AG$2,'EPA Data'!$G:$G,"&gt;="&amp;$A11,'EPA Data'!$G:$G,"&lt;"&amp;$B11)+VLOOKUP($D$1,'Multipliers and Adjustments'!$A$70:$I$86,TRUNC(COLUMN(AG$2)/5)+2,FALSE)*SUMIFS('EPA Data'!$I:$I,'EPA Data'!$D:$D,'Country Selector'!$A$2,'EPA Data'!$J:$J,$D$1,'EPA Data'!$C:$C,AG$2,'EPA Data'!$G:$G,"&gt;="&amp;$A11,'EPA Data'!$G:$G,"&lt;"&amp;$B11))*unit_conv</f>
        <v>0</v>
      </c>
      <c r="AH11">
        <f t="shared" si="6"/>
        <v>0</v>
      </c>
      <c r="AI11">
        <f t="shared" si="6"/>
        <v>0</v>
      </c>
      <c r="AJ11">
        <f t="shared" si="6"/>
        <v>0</v>
      </c>
      <c r="AK11">
        <f t="shared" si="6"/>
        <v>0</v>
      </c>
      <c r="AL11" s="31">
        <f>(VLOOKUP($B$1,'Multipliers and Adjustments'!$A$70:$I$86,TRUNC(COLUMN(AL$2)/5)+2,FALSE)*SUMIFS('EPA Data'!$I:$I,'EPA Data'!$D:$D,'Country Selector'!$A$2,'EPA Data'!$J:$J,$B$1,'EPA Data'!$C:$C,AL$2,'EPA Data'!$G:$G,"&gt;="&amp;$A11,'EPA Data'!$G:$G,"&lt;"&amp;$B11)+VLOOKUP($C$1,'Multipliers and Adjustments'!$A$70:$I$86,TRUNC(COLUMN(AL$2)/5)+2,FALSE)*SUMIFS('EPA Data'!$I:$I,'EPA Data'!$D:$D,'Country Selector'!$A$2,'EPA Data'!$J:$J,$C$1,'EPA Data'!$C:$C,AL$2,'EPA Data'!$G:$G,"&gt;="&amp;$A11,'EPA Data'!$G:$G,"&lt;"&amp;$B11)+VLOOKUP($D$1,'Multipliers and Adjustments'!$A$70:$I$86,TRUNC(COLUMN(AL$2)/5)+2,FALSE)*SUMIFS('EPA Data'!$I:$I,'EPA Data'!$D:$D,'Country Selector'!$A$2,'EPA Data'!$J:$J,$D$1,'EPA Data'!$C:$C,AL$2,'EPA Data'!$G:$G,"&gt;="&amp;$A11,'EPA Data'!$G:$G,"&lt;"&amp;$B11))*unit_conv</f>
        <v>0</v>
      </c>
    </row>
    <row r="12" spans="1:38" x14ac:dyDescent="0.45">
      <c r="A12" s="12">
        <f t="shared" si="8"/>
        <v>-700</v>
      </c>
      <c r="B12" s="11">
        <f t="shared" si="7"/>
        <v>-650</v>
      </c>
      <c r="C12" s="31">
        <f>(VLOOKUP($B$1,'Multipliers and Adjustments'!$A$70:$I$86,TRUNC(COLUMN(C$2)/5)+2,FALSE)*SUMIFS('EPA Data'!$I:$I,'EPA Data'!$D:$D,'Country Selector'!$A$2,'EPA Data'!$J:$J,$B$1,'EPA Data'!$C:$C,C$2,'EPA Data'!$G:$G,"&gt;="&amp;$A12,'EPA Data'!$G:$G,"&lt;"&amp;$B12)+VLOOKUP($C$1,'Multipliers and Adjustments'!$A$70:$I$86,TRUNC(COLUMN(C$2)/5)+2,FALSE)*SUMIFS('EPA Data'!$I:$I,'EPA Data'!$D:$D,'Country Selector'!$A$2,'EPA Data'!$J:$J,$C$1,'EPA Data'!$C:$C,C$2,'EPA Data'!$G:$G,"&gt;="&amp;$A12,'EPA Data'!$G:$G,"&lt;"&amp;$B12)+VLOOKUP($D$1,'Multipliers and Adjustments'!$A$70:$I$86,TRUNC(COLUMN(C$2)/5)+2,FALSE)*SUMIFS('EPA Data'!$I:$I,'EPA Data'!$D:$D,'Country Selector'!$A$2,'EPA Data'!$J:$J,$D$1,'EPA Data'!$C:$C,C$2,'EPA Data'!$G:$G,"&gt;="&amp;$A12,'EPA Data'!$G:$G,"&lt;"&amp;$B12))*unit_conv</f>
        <v>0</v>
      </c>
      <c r="D12">
        <f t="shared" si="0"/>
        <v>0</v>
      </c>
      <c r="E12">
        <f t="shared" si="0"/>
        <v>0</v>
      </c>
      <c r="F12">
        <f t="shared" si="0"/>
        <v>0</v>
      </c>
      <c r="G12">
        <f t="shared" si="0"/>
        <v>0</v>
      </c>
      <c r="H12" s="31">
        <f>(VLOOKUP($B$1,'Multipliers and Adjustments'!$A$70:$I$86,TRUNC(COLUMN(H$2)/5)+2,FALSE)*SUMIFS('EPA Data'!$I:$I,'EPA Data'!$D:$D,'Country Selector'!$A$2,'EPA Data'!$J:$J,$B$1,'EPA Data'!$C:$C,H$2,'EPA Data'!$G:$G,"&gt;="&amp;$A12,'EPA Data'!$G:$G,"&lt;"&amp;$B12)+VLOOKUP($C$1,'Multipliers and Adjustments'!$A$70:$I$86,TRUNC(COLUMN(H$2)/5)+2,FALSE)*SUMIFS('EPA Data'!$I:$I,'EPA Data'!$D:$D,'Country Selector'!$A$2,'EPA Data'!$J:$J,$C$1,'EPA Data'!$C:$C,H$2,'EPA Data'!$G:$G,"&gt;="&amp;$A12,'EPA Data'!$G:$G,"&lt;"&amp;$B12)+VLOOKUP($D$1,'Multipliers and Adjustments'!$A$70:$I$86,TRUNC(COLUMN(H$2)/5)+2,FALSE)*SUMIFS('EPA Data'!$I:$I,'EPA Data'!$D:$D,'Country Selector'!$A$2,'EPA Data'!$J:$J,$D$1,'EPA Data'!$C:$C,H$2,'EPA Data'!$G:$G,"&gt;="&amp;$A12,'EPA Data'!$G:$G,"&lt;"&amp;$B12))*unit_conv</f>
        <v>0</v>
      </c>
      <c r="I12">
        <f t="shared" si="1"/>
        <v>0</v>
      </c>
      <c r="J12">
        <f t="shared" si="1"/>
        <v>0</v>
      </c>
      <c r="K12">
        <f t="shared" si="1"/>
        <v>0</v>
      </c>
      <c r="L12">
        <f t="shared" si="1"/>
        <v>0</v>
      </c>
      <c r="M12" s="31">
        <f>(VLOOKUP($B$1,'Multipliers and Adjustments'!$A$70:$I$86,TRUNC(COLUMN(M$2)/5)+2,FALSE)*SUMIFS('EPA Data'!$I:$I,'EPA Data'!$D:$D,'Country Selector'!$A$2,'EPA Data'!$J:$J,$B$1,'EPA Data'!$C:$C,M$2,'EPA Data'!$G:$G,"&gt;="&amp;$A12,'EPA Data'!$G:$G,"&lt;"&amp;$B12)+VLOOKUP($C$1,'Multipliers and Adjustments'!$A$70:$I$86,TRUNC(COLUMN(M$2)/5)+2,FALSE)*SUMIFS('EPA Data'!$I:$I,'EPA Data'!$D:$D,'Country Selector'!$A$2,'EPA Data'!$J:$J,$C$1,'EPA Data'!$C:$C,M$2,'EPA Data'!$G:$G,"&gt;="&amp;$A12,'EPA Data'!$G:$G,"&lt;"&amp;$B12)+VLOOKUP($D$1,'Multipliers and Adjustments'!$A$70:$I$86,TRUNC(COLUMN(M$2)/5)+2,FALSE)*SUMIFS('EPA Data'!$I:$I,'EPA Data'!$D:$D,'Country Selector'!$A$2,'EPA Data'!$J:$J,$D$1,'EPA Data'!$C:$C,M$2,'EPA Data'!$G:$G,"&gt;="&amp;$A12,'EPA Data'!$G:$G,"&lt;"&amp;$B12))*unit_conv</f>
        <v>0</v>
      </c>
      <c r="N12">
        <f t="shared" si="2"/>
        <v>0</v>
      </c>
      <c r="O12">
        <f t="shared" si="2"/>
        <v>0</v>
      </c>
      <c r="P12">
        <f t="shared" si="2"/>
        <v>0</v>
      </c>
      <c r="Q12">
        <f t="shared" si="2"/>
        <v>0</v>
      </c>
      <c r="R12" s="31">
        <f>(VLOOKUP($B$1,'Multipliers and Adjustments'!$A$70:$I$86,TRUNC(COLUMN(R$2)/5)+2,FALSE)*SUMIFS('EPA Data'!$I:$I,'EPA Data'!$D:$D,'Country Selector'!$A$2,'EPA Data'!$J:$J,$B$1,'EPA Data'!$C:$C,R$2,'EPA Data'!$G:$G,"&gt;="&amp;$A12,'EPA Data'!$G:$G,"&lt;"&amp;$B12)+VLOOKUP($C$1,'Multipliers and Adjustments'!$A$70:$I$86,TRUNC(COLUMN(R$2)/5)+2,FALSE)*SUMIFS('EPA Data'!$I:$I,'EPA Data'!$D:$D,'Country Selector'!$A$2,'EPA Data'!$J:$J,$C$1,'EPA Data'!$C:$C,R$2,'EPA Data'!$G:$G,"&gt;="&amp;$A12,'EPA Data'!$G:$G,"&lt;"&amp;$B12)+VLOOKUP($D$1,'Multipliers and Adjustments'!$A$70:$I$86,TRUNC(COLUMN(R$2)/5)+2,FALSE)*SUMIFS('EPA Data'!$I:$I,'EPA Data'!$D:$D,'Country Selector'!$A$2,'EPA Data'!$J:$J,$D$1,'EPA Data'!$C:$C,R$2,'EPA Data'!$G:$G,"&gt;="&amp;$A12,'EPA Data'!$G:$G,"&lt;"&amp;$B12))*unit_conv</f>
        <v>0</v>
      </c>
      <c r="S12">
        <f t="shared" si="3"/>
        <v>0</v>
      </c>
      <c r="T12">
        <f t="shared" si="3"/>
        <v>0</v>
      </c>
      <c r="U12">
        <f t="shared" si="3"/>
        <v>0</v>
      </c>
      <c r="V12">
        <f t="shared" si="3"/>
        <v>0</v>
      </c>
      <c r="W12" s="31">
        <f>(VLOOKUP($B$1,'Multipliers and Adjustments'!$A$70:$I$86,TRUNC(COLUMN(W$2)/5)+2,FALSE)*SUMIFS('EPA Data'!$I:$I,'EPA Data'!$D:$D,'Country Selector'!$A$2,'EPA Data'!$J:$J,$B$1,'EPA Data'!$C:$C,W$2,'EPA Data'!$G:$G,"&gt;="&amp;$A12,'EPA Data'!$G:$G,"&lt;"&amp;$B12)+VLOOKUP($C$1,'Multipliers and Adjustments'!$A$70:$I$86,TRUNC(COLUMN(W$2)/5)+2,FALSE)*SUMIFS('EPA Data'!$I:$I,'EPA Data'!$D:$D,'Country Selector'!$A$2,'EPA Data'!$J:$J,$C$1,'EPA Data'!$C:$C,W$2,'EPA Data'!$G:$G,"&gt;="&amp;$A12,'EPA Data'!$G:$G,"&lt;"&amp;$B12)+VLOOKUP($D$1,'Multipliers and Adjustments'!$A$70:$I$86,TRUNC(COLUMN(W$2)/5)+2,FALSE)*SUMIFS('EPA Data'!$I:$I,'EPA Data'!$D:$D,'Country Selector'!$A$2,'EPA Data'!$J:$J,$D$1,'EPA Data'!$C:$C,W$2,'EPA Data'!$G:$G,"&gt;="&amp;$A12,'EPA Data'!$G:$G,"&lt;"&amp;$B12))*unit_conv</f>
        <v>0</v>
      </c>
      <c r="X12">
        <f t="shared" si="4"/>
        <v>0</v>
      </c>
      <c r="Y12">
        <f t="shared" si="4"/>
        <v>0</v>
      </c>
      <c r="Z12">
        <f t="shared" si="4"/>
        <v>0</v>
      </c>
      <c r="AA12">
        <f t="shared" si="4"/>
        <v>0</v>
      </c>
      <c r="AB12" s="31">
        <f>(VLOOKUP($B$1,'Multipliers and Adjustments'!$A$70:$I$86,TRUNC(COLUMN(AB$2)/5)+2,FALSE)*SUMIFS('EPA Data'!$I:$I,'EPA Data'!$D:$D,'Country Selector'!$A$2,'EPA Data'!$J:$J,$B$1,'EPA Data'!$C:$C,AB$2,'EPA Data'!$G:$G,"&gt;="&amp;$A12,'EPA Data'!$G:$G,"&lt;"&amp;$B12)+VLOOKUP($C$1,'Multipliers and Adjustments'!$A$70:$I$86,TRUNC(COLUMN(AB$2)/5)+2,FALSE)*SUMIFS('EPA Data'!$I:$I,'EPA Data'!$D:$D,'Country Selector'!$A$2,'EPA Data'!$J:$J,$C$1,'EPA Data'!$C:$C,AB$2,'EPA Data'!$G:$G,"&gt;="&amp;$A12,'EPA Data'!$G:$G,"&lt;"&amp;$B12)+VLOOKUP($D$1,'Multipliers and Adjustments'!$A$70:$I$86,TRUNC(COLUMN(AB$2)/5)+2,FALSE)*SUMIFS('EPA Data'!$I:$I,'EPA Data'!$D:$D,'Country Selector'!$A$2,'EPA Data'!$J:$J,$D$1,'EPA Data'!$C:$C,AB$2,'EPA Data'!$G:$G,"&gt;="&amp;$A12,'EPA Data'!$G:$G,"&lt;"&amp;$B12))*unit_conv</f>
        <v>0</v>
      </c>
      <c r="AC12">
        <f t="shared" si="5"/>
        <v>0</v>
      </c>
      <c r="AD12">
        <f t="shared" si="5"/>
        <v>0</v>
      </c>
      <c r="AE12">
        <f t="shared" si="5"/>
        <v>0</v>
      </c>
      <c r="AF12">
        <f t="shared" si="5"/>
        <v>0</v>
      </c>
      <c r="AG12" s="31">
        <f>(VLOOKUP($B$1,'Multipliers and Adjustments'!$A$70:$I$86,TRUNC(COLUMN(AG$2)/5)+2,FALSE)*SUMIFS('EPA Data'!$I:$I,'EPA Data'!$D:$D,'Country Selector'!$A$2,'EPA Data'!$J:$J,$B$1,'EPA Data'!$C:$C,AG$2,'EPA Data'!$G:$G,"&gt;="&amp;$A12,'EPA Data'!$G:$G,"&lt;"&amp;$B12)+VLOOKUP($C$1,'Multipliers and Adjustments'!$A$70:$I$86,TRUNC(COLUMN(AG$2)/5)+2,FALSE)*SUMIFS('EPA Data'!$I:$I,'EPA Data'!$D:$D,'Country Selector'!$A$2,'EPA Data'!$J:$J,$C$1,'EPA Data'!$C:$C,AG$2,'EPA Data'!$G:$G,"&gt;="&amp;$A12,'EPA Data'!$G:$G,"&lt;"&amp;$B12)+VLOOKUP($D$1,'Multipliers and Adjustments'!$A$70:$I$86,TRUNC(COLUMN(AG$2)/5)+2,FALSE)*SUMIFS('EPA Data'!$I:$I,'EPA Data'!$D:$D,'Country Selector'!$A$2,'EPA Data'!$J:$J,$D$1,'EPA Data'!$C:$C,AG$2,'EPA Data'!$G:$G,"&gt;="&amp;$A12,'EPA Data'!$G:$G,"&lt;"&amp;$B12))*unit_conv</f>
        <v>0</v>
      </c>
      <c r="AH12">
        <f t="shared" si="6"/>
        <v>0</v>
      </c>
      <c r="AI12">
        <f t="shared" si="6"/>
        <v>0</v>
      </c>
      <c r="AJ12">
        <f t="shared" si="6"/>
        <v>0</v>
      </c>
      <c r="AK12">
        <f t="shared" si="6"/>
        <v>0</v>
      </c>
      <c r="AL12" s="31">
        <f>(VLOOKUP($B$1,'Multipliers and Adjustments'!$A$70:$I$86,TRUNC(COLUMN(AL$2)/5)+2,FALSE)*SUMIFS('EPA Data'!$I:$I,'EPA Data'!$D:$D,'Country Selector'!$A$2,'EPA Data'!$J:$J,$B$1,'EPA Data'!$C:$C,AL$2,'EPA Data'!$G:$G,"&gt;="&amp;$A12,'EPA Data'!$G:$G,"&lt;"&amp;$B12)+VLOOKUP($C$1,'Multipliers and Adjustments'!$A$70:$I$86,TRUNC(COLUMN(AL$2)/5)+2,FALSE)*SUMIFS('EPA Data'!$I:$I,'EPA Data'!$D:$D,'Country Selector'!$A$2,'EPA Data'!$J:$J,$C$1,'EPA Data'!$C:$C,AL$2,'EPA Data'!$G:$G,"&gt;="&amp;$A12,'EPA Data'!$G:$G,"&lt;"&amp;$B12)+VLOOKUP($D$1,'Multipliers and Adjustments'!$A$70:$I$86,TRUNC(COLUMN(AL$2)/5)+2,FALSE)*SUMIFS('EPA Data'!$I:$I,'EPA Data'!$D:$D,'Country Selector'!$A$2,'EPA Data'!$J:$J,$D$1,'EPA Data'!$C:$C,AL$2,'EPA Data'!$G:$G,"&gt;="&amp;$A12,'EPA Data'!$G:$G,"&lt;"&amp;$B12))*unit_conv</f>
        <v>0</v>
      </c>
    </row>
    <row r="13" spans="1:38" x14ac:dyDescent="0.45">
      <c r="A13" s="12">
        <f t="shared" si="8"/>
        <v>-650</v>
      </c>
      <c r="B13" s="11">
        <f t="shared" si="7"/>
        <v>-600</v>
      </c>
      <c r="C13" s="31">
        <f>(VLOOKUP($B$1,'Multipliers and Adjustments'!$A$70:$I$86,TRUNC(COLUMN(C$2)/5)+2,FALSE)*SUMIFS('EPA Data'!$I:$I,'EPA Data'!$D:$D,'Country Selector'!$A$2,'EPA Data'!$J:$J,$B$1,'EPA Data'!$C:$C,C$2,'EPA Data'!$G:$G,"&gt;="&amp;$A13,'EPA Data'!$G:$G,"&lt;"&amp;$B13)+VLOOKUP($C$1,'Multipliers and Adjustments'!$A$70:$I$86,TRUNC(COLUMN(C$2)/5)+2,FALSE)*SUMIFS('EPA Data'!$I:$I,'EPA Data'!$D:$D,'Country Selector'!$A$2,'EPA Data'!$J:$J,$C$1,'EPA Data'!$C:$C,C$2,'EPA Data'!$G:$G,"&gt;="&amp;$A13,'EPA Data'!$G:$G,"&lt;"&amp;$B13)+VLOOKUP($D$1,'Multipliers and Adjustments'!$A$70:$I$86,TRUNC(COLUMN(C$2)/5)+2,FALSE)*SUMIFS('EPA Data'!$I:$I,'EPA Data'!$D:$D,'Country Selector'!$A$2,'EPA Data'!$J:$J,$D$1,'EPA Data'!$C:$C,C$2,'EPA Data'!$G:$G,"&gt;="&amp;$A13,'EPA Data'!$G:$G,"&lt;"&amp;$B13))*unit_conv</f>
        <v>0</v>
      </c>
      <c r="D13">
        <f t="shared" si="0"/>
        <v>0</v>
      </c>
      <c r="E13">
        <f t="shared" si="0"/>
        <v>0</v>
      </c>
      <c r="F13">
        <f t="shared" si="0"/>
        <v>0</v>
      </c>
      <c r="G13">
        <f t="shared" si="0"/>
        <v>0</v>
      </c>
      <c r="H13" s="31">
        <f>(VLOOKUP($B$1,'Multipliers and Adjustments'!$A$70:$I$86,TRUNC(COLUMN(H$2)/5)+2,FALSE)*SUMIFS('EPA Data'!$I:$I,'EPA Data'!$D:$D,'Country Selector'!$A$2,'EPA Data'!$J:$J,$B$1,'EPA Data'!$C:$C,H$2,'EPA Data'!$G:$G,"&gt;="&amp;$A13,'EPA Data'!$G:$G,"&lt;"&amp;$B13)+VLOOKUP($C$1,'Multipliers and Adjustments'!$A$70:$I$86,TRUNC(COLUMN(H$2)/5)+2,FALSE)*SUMIFS('EPA Data'!$I:$I,'EPA Data'!$D:$D,'Country Selector'!$A$2,'EPA Data'!$J:$J,$C$1,'EPA Data'!$C:$C,H$2,'EPA Data'!$G:$G,"&gt;="&amp;$A13,'EPA Data'!$G:$G,"&lt;"&amp;$B13)+VLOOKUP($D$1,'Multipliers and Adjustments'!$A$70:$I$86,TRUNC(COLUMN(H$2)/5)+2,FALSE)*SUMIFS('EPA Data'!$I:$I,'EPA Data'!$D:$D,'Country Selector'!$A$2,'EPA Data'!$J:$J,$D$1,'EPA Data'!$C:$C,H$2,'EPA Data'!$G:$G,"&gt;="&amp;$A13,'EPA Data'!$G:$G,"&lt;"&amp;$B13))*unit_conv</f>
        <v>0</v>
      </c>
      <c r="I13">
        <f t="shared" si="1"/>
        <v>0</v>
      </c>
      <c r="J13">
        <f t="shared" si="1"/>
        <v>0</v>
      </c>
      <c r="K13">
        <f t="shared" si="1"/>
        <v>0</v>
      </c>
      <c r="L13">
        <f t="shared" si="1"/>
        <v>0</v>
      </c>
      <c r="M13" s="31">
        <f>(VLOOKUP($B$1,'Multipliers and Adjustments'!$A$70:$I$86,TRUNC(COLUMN(M$2)/5)+2,FALSE)*SUMIFS('EPA Data'!$I:$I,'EPA Data'!$D:$D,'Country Selector'!$A$2,'EPA Data'!$J:$J,$B$1,'EPA Data'!$C:$C,M$2,'EPA Data'!$G:$G,"&gt;="&amp;$A13,'EPA Data'!$G:$G,"&lt;"&amp;$B13)+VLOOKUP($C$1,'Multipliers and Adjustments'!$A$70:$I$86,TRUNC(COLUMN(M$2)/5)+2,FALSE)*SUMIFS('EPA Data'!$I:$I,'EPA Data'!$D:$D,'Country Selector'!$A$2,'EPA Data'!$J:$J,$C$1,'EPA Data'!$C:$C,M$2,'EPA Data'!$G:$G,"&gt;="&amp;$A13,'EPA Data'!$G:$G,"&lt;"&amp;$B13)+VLOOKUP($D$1,'Multipliers and Adjustments'!$A$70:$I$86,TRUNC(COLUMN(M$2)/5)+2,FALSE)*SUMIFS('EPA Data'!$I:$I,'EPA Data'!$D:$D,'Country Selector'!$A$2,'EPA Data'!$J:$J,$D$1,'EPA Data'!$C:$C,M$2,'EPA Data'!$G:$G,"&gt;="&amp;$A13,'EPA Data'!$G:$G,"&lt;"&amp;$B13))*unit_conv</f>
        <v>0</v>
      </c>
      <c r="N13">
        <f t="shared" si="2"/>
        <v>0</v>
      </c>
      <c r="O13">
        <f t="shared" si="2"/>
        <v>0</v>
      </c>
      <c r="P13">
        <f t="shared" si="2"/>
        <v>0</v>
      </c>
      <c r="Q13">
        <f t="shared" si="2"/>
        <v>0</v>
      </c>
      <c r="R13" s="31">
        <f>(VLOOKUP($B$1,'Multipliers and Adjustments'!$A$70:$I$86,TRUNC(COLUMN(R$2)/5)+2,FALSE)*SUMIFS('EPA Data'!$I:$I,'EPA Data'!$D:$D,'Country Selector'!$A$2,'EPA Data'!$J:$J,$B$1,'EPA Data'!$C:$C,R$2,'EPA Data'!$G:$G,"&gt;="&amp;$A13,'EPA Data'!$G:$G,"&lt;"&amp;$B13)+VLOOKUP($C$1,'Multipliers and Adjustments'!$A$70:$I$86,TRUNC(COLUMN(R$2)/5)+2,FALSE)*SUMIFS('EPA Data'!$I:$I,'EPA Data'!$D:$D,'Country Selector'!$A$2,'EPA Data'!$J:$J,$C$1,'EPA Data'!$C:$C,R$2,'EPA Data'!$G:$G,"&gt;="&amp;$A13,'EPA Data'!$G:$G,"&lt;"&amp;$B13)+VLOOKUP($D$1,'Multipliers and Adjustments'!$A$70:$I$86,TRUNC(COLUMN(R$2)/5)+2,FALSE)*SUMIFS('EPA Data'!$I:$I,'EPA Data'!$D:$D,'Country Selector'!$A$2,'EPA Data'!$J:$J,$D$1,'EPA Data'!$C:$C,R$2,'EPA Data'!$G:$G,"&gt;="&amp;$A13,'EPA Data'!$G:$G,"&lt;"&amp;$B13))*unit_conv</f>
        <v>0</v>
      </c>
      <c r="S13">
        <f t="shared" si="3"/>
        <v>0</v>
      </c>
      <c r="T13">
        <f t="shared" si="3"/>
        <v>0</v>
      </c>
      <c r="U13">
        <f t="shared" si="3"/>
        <v>0</v>
      </c>
      <c r="V13">
        <f t="shared" si="3"/>
        <v>0</v>
      </c>
      <c r="W13" s="31">
        <f>(VLOOKUP($B$1,'Multipliers and Adjustments'!$A$70:$I$86,TRUNC(COLUMN(W$2)/5)+2,FALSE)*SUMIFS('EPA Data'!$I:$I,'EPA Data'!$D:$D,'Country Selector'!$A$2,'EPA Data'!$J:$J,$B$1,'EPA Data'!$C:$C,W$2,'EPA Data'!$G:$G,"&gt;="&amp;$A13,'EPA Data'!$G:$G,"&lt;"&amp;$B13)+VLOOKUP($C$1,'Multipliers and Adjustments'!$A$70:$I$86,TRUNC(COLUMN(W$2)/5)+2,FALSE)*SUMIFS('EPA Data'!$I:$I,'EPA Data'!$D:$D,'Country Selector'!$A$2,'EPA Data'!$J:$J,$C$1,'EPA Data'!$C:$C,W$2,'EPA Data'!$G:$G,"&gt;="&amp;$A13,'EPA Data'!$G:$G,"&lt;"&amp;$B13)+VLOOKUP($D$1,'Multipliers and Adjustments'!$A$70:$I$86,TRUNC(COLUMN(W$2)/5)+2,FALSE)*SUMIFS('EPA Data'!$I:$I,'EPA Data'!$D:$D,'Country Selector'!$A$2,'EPA Data'!$J:$J,$D$1,'EPA Data'!$C:$C,W$2,'EPA Data'!$G:$G,"&gt;="&amp;$A13,'EPA Data'!$G:$G,"&lt;"&amp;$B13))*unit_conv</f>
        <v>0</v>
      </c>
      <c r="X13">
        <f t="shared" si="4"/>
        <v>0</v>
      </c>
      <c r="Y13">
        <f t="shared" si="4"/>
        <v>0</v>
      </c>
      <c r="Z13">
        <f t="shared" si="4"/>
        <v>0</v>
      </c>
      <c r="AA13">
        <f t="shared" si="4"/>
        <v>0</v>
      </c>
      <c r="AB13" s="31">
        <f>(VLOOKUP($B$1,'Multipliers and Adjustments'!$A$70:$I$86,TRUNC(COLUMN(AB$2)/5)+2,FALSE)*SUMIFS('EPA Data'!$I:$I,'EPA Data'!$D:$D,'Country Selector'!$A$2,'EPA Data'!$J:$J,$B$1,'EPA Data'!$C:$C,AB$2,'EPA Data'!$G:$G,"&gt;="&amp;$A13,'EPA Data'!$G:$G,"&lt;"&amp;$B13)+VLOOKUP($C$1,'Multipliers and Adjustments'!$A$70:$I$86,TRUNC(COLUMN(AB$2)/5)+2,FALSE)*SUMIFS('EPA Data'!$I:$I,'EPA Data'!$D:$D,'Country Selector'!$A$2,'EPA Data'!$J:$J,$C$1,'EPA Data'!$C:$C,AB$2,'EPA Data'!$G:$G,"&gt;="&amp;$A13,'EPA Data'!$G:$G,"&lt;"&amp;$B13)+VLOOKUP($D$1,'Multipliers and Adjustments'!$A$70:$I$86,TRUNC(COLUMN(AB$2)/5)+2,FALSE)*SUMIFS('EPA Data'!$I:$I,'EPA Data'!$D:$D,'Country Selector'!$A$2,'EPA Data'!$J:$J,$D$1,'EPA Data'!$C:$C,AB$2,'EPA Data'!$G:$G,"&gt;="&amp;$A13,'EPA Data'!$G:$G,"&lt;"&amp;$B13))*unit_conv</f>
        <v>0</v>
      </c>
      <c r="AC13">
        <f t="shared" si="5"/>
        <v>0</v>
      </c>
      <c r="AD13">
        <f t="shared" si="5"/>
        <v>0</v>
      </c>
      <c r="AE13">
        <f t="shared" si="5"/>
        <v>0</v>
      </c>
      <c r="AF13">
        <f t="shared" si="5"/>
        <v>0</v>
      </c>
      <c r="AG13" s="31">
        <f>(VLOOKUP($B$1,'Multipliers and Adjustments'!$A$70:$I$86,TRUNC(COLUMN(AG$2)/5)+2,FALSE)*SUMIFS('EPA Data'!$I:$I,'EPA Data'!$D:$D,'Country Selector'!$A$2,'EPA Data'!$J:$J,$B$1,'EPA Data'!$C:$C,AG$2,'EPA Data'!$G:$G,"&gt;="&amp;$A13,'EPA Data'!$G:$G,"&lt;"&amp;$B13)+VLOOKUP($C$1,'Multipliers and Adjustments'!$A$70:$I$86,TRUNC(COLUMN(AG$2)/5)+2,FALSE)*SUMIFS('EPA Data'!$I:$I,'EPA Data'!$D:$D,'Country Selector'!$A$2,'EPA Data'!$J:$J,$C$1,'EPA Data'!$C:$C,AG$2,'EPA Data'!$G:$G,"&gt;="&amp;$A13,'EPA Data'!$G:$G,"&lt;"&amp;$B13)+VLOOKUP($D$1,'Multipliers and Adjustments'!$A$70:$I$86,TRUNC(COLUMN(AG$2)/5)+2,FALSE)*SUMIFS('EPA Data'!$I:$I,'EPA Data'!$D:$D,'Country Selector'!$A$2,'EPA Data'!$J:$J,$D$1,'EPA Data'!$C:$C,AG$2,'EPA Data'!$G:$G,"&gt;="&amp;$A13,'EPA Data'!$G:$G,"&lt;"&amp;$B13))*unit_conv</f>
        <v>0</v>
      </c>
      <c r="AH13">
        <f t="shared" si="6"/>
        <v>0</v>
      </c>
      <c r="AI13">
        <f t="shared" si="6"/>
        <v>0</v>
      </c>
      <c r="AJ13">
        <f t="shared" si="6"/>
        <v>0</v>
      </c>
      <c r="AK13">
        <f t="shared" si="6"/>
        <v>0</v>
      </c>
      <c r="AL13" s="31">
        <f>(VLOOKUP($B$1,'Multipliers and Adjustments'!$A$70:$I$86,TRUNC(COLUMN(AL$2)/5)+2,FALSE)*SUMIFS('EPA Data'!$I:$I,'EPA Data'!$D:$D,'Country Selector'!$A$2,'EPA Data'!$J:$J,$B$1,'EPA Data'!$C:$C,AL$2,'EPA Data'!$G:$G,"&gt;="&amp;$A13,'EPA Data'!$G:$G,"&lt;"&amp;$B13)+VLOOKUP($C$1,'Multipliers and Adjustments'!$A$70:$I$86,TRUNC(COLUMN(AL$2)/5)+2,FALSE)*SUMIFS('EPA Data'!$I:$I,'EPA Data'!$D:$D,'Country Selector'!$A$2,'EPA Data'!$J:$J,$C$1,'EPA Data'!$C:$C,AL$2,'EPA Data'!$G:$G,"&gt;="&amp;$A13,'EPA Data'!$G:$G,"&lt;"&amp;$B13)+VLOOKUP($D$1,'Multipliers and Adjustments'!$A$70:$I$86,TRUNC(COLUMN(AL$2)/5)+2,FALSE)*SUMIFS('EPA Data'!$I:$I,'EPA Data'!$D:$D,'Country Selector'!$A$2,'EPA Data'!$J:$J,$D$1,'EPA Data'!$C:$C,AL$2,'EPA Data'!$G:$G,"&gt;="&amp;$A13,'EPA Data'!$G:$G,"&lt;"&amp;$B13))*unit_conv</f>
        <v>0</v>
      </c>
    </row>
    <row r="14" spans="1:38" x14ac:dyDescent="0.45">
      <c r="A14" s="12">
        <f t="shared" si="8"/>
        <v>-600</v>
      </c>
      <c r="B14" s="11">
        <f t="shared" si="7"/>
        <v>-550</v>
      </c>
      <c r="C14" s="31">
        <f>(VLOOKUP($B$1,'Multipliers and Adjustments'!$A$70:$I$86,TRUNC(COLUMN(C$2)/5)+2,FALSE)*SUMIFS('EPA Data'!$I:$I,'EPA Data'!$D:$D,'Country Selector'!$A$2,'EPA Data'!$J:$J,$B$1,'EPA Data'!$C:$C,C$2,'EPA Data'!$G:$G,"&gt;="&amp;$A14,'EPA Data'!$G:$G,"&lt;"&amp;$B14)+VLOOKUP($C$1,'Multipliers and Adjustments'!$A$70:$I$86,TRUNC(COLUMN(C$2)/5)+2,FALSE)*SUMIFS('EPA Data'!$I:$I,'EPA Data'!$D:$D,'Country Selector'!$A$2,'EPA Data'!$J:$J,$C$1,'EPA Data'!$C:$C,C$2,'EPA Data'!$G:$G,"&gt;="&amp;$A14,'EPA Data'!$G:$G,"&lt;"&amp;$B14)+VLOOKUP($D$1,'Multipliers and Adjustments'!$A$70:$I$86,TRUNC(COLUMN(C$2)/5)+2,FALSE)*SUMIFS('EPA Data'!$I:$I,'EPA Data'!$D:$D,'Country Selector'!$A$2,'EPA Data'!$J:$J,$D$1,'EPA Data'!$C:$C,C$2,'EPA Data'!$G:$G,"&gt;="&amp;$A14,'EPA Data'!$G:$G,"&lt;"&amp;$B14))*unit_conv</f>
        <v>0</v>
      </c>
      <c r="D14">
        <f t="shared" si="0"/>
        <v>0</v>
      </c>
      <c r="E14">
        <f t="shared" si="0"/>
        <v>0</v>
      </c>
      <c r="F14">
        <f t="shared" si="0"/>
        <v>0</v>
      </c>
      <c r="G14">
        <f t="shared" si="0"/>
        <v>0</v>
      </c>
      <c r="H14" s="31">
        <f>(VLOOKUP($B$1,'Multipliers and Adjustments'!$A$70:$I$86,TRUNC(COLUMN(H$2)/5)+2,FALSE)*SUMIFS('EPA Data'!$I:$I,'EPA Data'!$D:$D,'Country Selector'!$A$2,'EPA Data'!$J:$J,$B$1,'EPA Data'!$C:$C,H$2,'EPA Data'!$G:$G,"&gt;="&amp;$A14,'EPA Data'!$G:$G,"&lt;"&amp;$B14)+VLOOKUP($C$1,'Multipliers and Adjustments'!$A$70:$I$86,TRUNC(COLUMN(H$2)/5)+2,FALSE)*SUMIFS('EPA Data'!$I:$I,'EPA Data'!$D:$D,'Country Selector'!$A$2,'EPA Data'!$J:$J,$C$1,'EPA Data'!$C:$C,H$2,'EPA Data'!$G:$G,"&gt;="&amp;$A14,'EPA Data'!$G:$G,"&lt;"&amp;$B14)+VLOOKUP($D$1,'Multipliers and Adjustments'!$A$70:$I$86,TRUNC(COLUMN(H$2)/5)+2,FALSE)*SUMIFS('EPA Data'!$I:$I,'EPA Data'!$D:$D,'Country Selector'!$A$2,'EPA Data'!$J:$J,$D$1,'EPA Data'!$C:$C,H$2,'EPA Data'!$G:$G,"&gt;="&amp;$A14,'EPA Data'!$G:$G,"&lt;"&amp;$B14))*unit_conv</f>
        <v>0</v>
      </c>
      <c r="I14">
        <f t="shared" si="1"/>
        <v>0</v>
      </c>
      <c r="J14">
        <f t="shared" si="1"/>
        <v>0</v>
      </c>
      <c r="K14">
        <f t="shared" si="1"/>
        <v>0</v>
      </c>
      <c r="L14">
        <f t="shared" si="1"/>
        <v>0</v>
      </c>
      <c r="M14" s="31">
        <f>(VLOOKUP($B$1,'Multipliers and Adjustments'!$A$70:$I$86,TRUNC(COLUMN(M$2)/5)+2,FALSE)*SUMIFS('EPA Data'!$I:$I,'EPA Data'!$D:$D,'Country Selector'!$A$2,'EPA Data'!$J:$J,$B$1,'EPA Data'!$C:$C,M$2,'EPA Data'!$G:$G,"&gt;="&amp;$A14,'EPA Data'!$G:$G,"&lt;"&amp;$B14)+VLOOKUP($C$1,'Multipliers and Adjustments'!$A$70:$I$86,TRUNC(COLUMN(M$2)/5)+2,FALSE)*SUMIFS('EPA Data'!$I:$I,'EPA Data'!$D:$D,'Country Selector'!$A$2,'EPA Data'!$J:$J,$C$1,'EPA Data'!$C:$C,M$2,'EPA Data'!$G:$G,"&gt;="&amp;$A14,'EPA Data'!$G:$G,"&lt;"&amp;$B14)+VLOOKUP($D$1,'Multipliers and Adjustments'!$A$70:$I$86,TRUNC(COLUMN(M$2)/5)+2,FALSE)*SUMIFS('EPA Data'!$I:$I,'EPA Data'!$D:$D,'Country Selector'!$A$2,'EPA Data'!$J:$J,$D$1,'EPA Data'!$C:$C,M$2,'EPA Data'!$G:$G,"&gt;="&amp;$A14,'EPA Data'!$G:$G,"&lt;"&amp;$B14))*unit_conv</f>
        <v>0</v>
      </c>
      <c r="N14">
        <f t="shared" si="2"/>
        <v>0</v>
      </c>
      <c r="O14">
        <f t="shared" si="2"/>
        <v>0</v>
      </c>
      <c r="P14">
        <f t="shared" si="2"/>
        <v>0</v>
      </c>
      <c r="Q14">
        <f t="shared" si="2"/>
        <v>0</v>
      </c>
      <c r="R14" s="31">
        <f>(VLOOKUP($B$1,'Multipliers and Adjustments'!$A$70:$I$86,TRUNC(COLUMN(R$2)/5)+2,FALSE)*SUMIFS('EPA Data'!$I:$I,'EPA Data'!$D:$D,'Country Selector'!$A$2,'EPA Data'!$J:$J,$B$1,'EPA Data'!$C:$C,R$2,'EPA Data'!$G:$G,"&gt;="&amp;$A14,'EPA Data'!$G:$G,"&lt;"&amp;$B14)+VLOOKUP($C$1,'Multipliers and Adjustments'!$A$70:$I$86,TRUNC(COLUMN(R$2)/5)+2,FALSE)*SUMIFS('EPA Data'!$I:$I,'EPA Data'!$D:$D,'Country Selector'!$A$2,'EPA Data'!$J:$J,$C$1,'EPA Data'!$C:$C,R$2,'EPA Data'!$G:$G,"&gt;="&amp;$A14,'EPA Data'!$G:$G,"&lt;"&amp;$B14)+VLOOKUP($D$1,'Multipliers and Adjustments'!$A$70:$I$86,TRUNC(COLUMN(R$2)/5)+2,FALSE)*SUMIFS('EPA Data'!$I:$I,'EPA Data'!$D:$D,'Country Selector'!$A$2,'EPA Data'!$J:$J,$D$1,'EPA Data'!$C:$C,R$2,'EPA Data'!$G:$G,"&gt;="&amp;$A14,'EPA Data'!$G:$G,"&lt;"&amp;$B14))*unit_conv</f>
        <v>0</v>
      </c>
      <c r="S14">
        <f t="shared" si="3"/>
        <v>0</v>
      </c>
      <c r="T14">
        <f t="shared" si="3"/>
        <v>0</v>
      </c>
      <c r="U14">
        <f t="shared" si="3"/>
        <v>0</v>
      </c>
      <c r="V14">
        <f t="shared" si="3"/>
        <v>0</v>
      </c>
      <c r="W14" s="31">
        <f>(VLOOKUP($B$1,'Multipliers and Adjustments'!$A$70:$I$86,TRUNC(COLUMN(W$2)/5)+2,FALSE)*SUMIFS('EPA Data'!$I:$I,'EPA Data'!$D:$D,'Country Selector'!$A$2,'EPA Data'!$J:$J,$B$1,'EPA Data'!$C:$C,W$2,'EPA Data'!$G:$G,"&gt;="&amp;$A14,'EPA Data'!$G:$G,"&lt;"&amp;$B14)+VLOOKUP($C$1,'Multipliers and Adjustments'!$A$70:$I$86,TRUNC(COLUMN(W$2)/5)+2,FALSE)*SUMIFS('EPA Data'!$I:$I,'EPA Data'!$D:$D,'Country Selector'!$A$2,'EPA Data'!$J:$J,$C$1,'EPA Data'!$C:$C,W$2,'EPA Data'!$G:$G,"&gt;="&amp;$A14,'EPA Data'!$G:$G,"&lt;"&amp;$B14)+VLOOKUP($D$1,'Multipliers and Adjustments'!$A$70:$I$86,TRUNC(COLUMN(W$2)/5)+2,FALSE)*SUMIFS('EPA Data'!$I:$I,'EPA Data'!$D:$D,'Country Selector'!$A$2,'EPA Data'!$J:$J,$D$1,'EPA Data'!$C:$C,W$2,'EPA Data'!$G:$G,"&gt;="&amp;$A14,'EPA Data'!$G:$G,"&lt;"&amp;$B14))*unit_conv</f>
        <v>0</v>
      </c>
      <c r="X14">
        <f t="shared" si="4"/>
        <v>0</v>
      </c>
      <c r="Y14">
        <f t="shared" si="4"/>
        <v>0</v>
      </c>
      <c r="Z14">
        <f t="shared" si="4"/>
        <v>0</v>
      </c>
      <c r="AA14">
        <f t="shared" si="4"/>
        <v>0</v>
      </c>
      <c r="AB14" s="31">
        <f>(VLOOKUP($B$1,'Multipliers and Adjustments'!$A$70:$I$86,TRUNC(COLUMN(AB$2)/5)+2,FALSE)*SUMIFS('EPA Data'!$I:$I,'EPA Data'!$D:$D,'Country Selector'!$A$2,'EPA Data'!$J:$J,$B$1,'EPA Data'!$C:$C,AB$2,'EPA Data'!$G:$G,"&gt;="&amp;$A14,'EPA Data'!$G:$G,"&lt;"&amp;$B14)+VLOOKUP($C$1,'Multipliers and Adjustments'!$A$70:$I$86,TRUNC(COLUMN(AB$2)/5)+2,FALSE)*SUMIFS('EPA Data'!$I:$I,'EPA Data'!$D:$D,'Country Selector'!$A$2,'EPA Data'!$J:$J,$C$1,'EPA Data'!$C:$C,AB$2,'EPA Data'!$G:$G,"&gt;="&amp;$A14,'EPA Data'!$G:$G,"&lt;"&amp;$B14)+VLOOKUP($D$1,'Multipliers and Adjustments'!$A$70:$I$86,TRUNC(COLUMN(AB$2)/5)+2,FALSE)*SUMIFS('EPA Data'!$I:$I,'EPA Data'!$D:$D,'Country Selector'!$A$2,'EPA Data'!$J:$J,$D$1,'EPA Data'!$C:$C,AB$2,'EPA Data'!$G:$G,"&gt;="&amp;$A14,'EPA Data'!$G:$G,"&lt;"&amp;$B14))*unit_conv</f>
        <v>0</v>
      </c>
      <c r="AC14">
        <f t="shared" si="5"/>
        <v>0</v>
      </c>
      <c r="AD14">
        <f t="shared" si="5"/>
        <v>0</v>
      </c>
      <c r="AE14">
        <f t="shared" si="5"/>
        <v>0</v>
      </c>
      <c r="AF14">
        <f t="shared" si="5"/>
        <v>0</v>
      </c>
      <c r="AG14" s="31">
        <f>(VLOOKUP($B$1,'Multipliers and Adjustments'!$A$70:$I$86,TRUNC(COLUMN(AG$2)/5)+2,FALSE)*SUMIFS('EPA Data'!$I:$I,'EPA Data'!$D:$D,'Country Selector'!$A$2,'EPA Data'!$J:$J,$B$1,'EPA Data'!$C:$C,AG$2,'EPA Data'!$G:$G,"&gt;="&amp;$A14,'EPA Data'!$G:$G,"&lt;"&amp;$B14)+VLOOKUP($C$1,'Multipliers and Adjustments'!$A$70:$I$86,TRUNC(COLUMN(AG$2)/5)+2,FALSE)*SUMIFS('EPA Data'!$I:$I,'EPA Data'!$D:$D,'Country Selector'!$A$2,'EPA Data'!$J:$J,$C$1,'EPA Data'!$C:$C,AG$2,'EPA Data'!$G:$G,"&gt;="&amp;$A14,'EPA Data'!$G:$G,"&lt;"&amp;$B14)+VLOOKUP($D$1,'Multipliers and Adjustments'!$A$70:$I$86,TRUNC(COLUMN(AG$2)/5)+2,FALSE)*SUMIFS('EPA Data'!$I:$I,'EPA Data'!$D:$D,'Country Selector'!$A$2,'EPA Data'!$J:$J,$D$1,'EPA Data'!$C:$C,AG$2,'EPA Data'!$G:$G,"&gt;="&amp;$A14,'EPA Data'!$G:$G,"&lt;"&amp;$B14))*unit_conv</f>
        <v>0</v>
      </c>
      <c r="AH14">
        <f t="shared" si="6"/>
        <v>0</v>
      </c>
      <c r="AI14">
        <f t="shared" si="6"/>
        <v>0</v>
      </c>
      <c r="AJ14">
        <f t="shared" si="6"/>
        <v>0</v>
      </c>
      <c r="AK14">
        <f t="shared" si="6"/>
        <v>0</v>
      </c>
      <c r="AL14" s="31">
        <f>(VLOOKUP($B$1,'Multipliers and Adjustments'!$A$70:$I$86,TRUNC(COLUMN(AL$2)/5)+2,FALSE)*SUMIFS('EPA Data'!$I:$I,'EPA Data'!$D:$D,'Country Selector'!$A$2,'EPA Data'!$J:$J,$B$1,'EPA Data'!$C:$C,AL$2,'EPA Data'!$G:$G,"&gt;="&amp;$A14,'EPA Data'!$G:$G,"&lt;"&amp;$B14)+VLOOKUP($C$1,'Multipliers and Adjustments'!$A$70:$I$86,TRUNC(COLUMN(AL$2)/5)+2,FALSE)*SUMIFS('EPA Data'!$I:$I,'EPA Data'!$D:$D,'Country Selector'!$A$2,'EPA Data'!$J:$J,$C$1,'EPA Data'!$C:$C,AL$2,'EPA Data'!$G:$G,"&gt;="&amp;$A14,'EPA Data'!$G:$G,"&lt;"&amp;$B14)+VLOOKUP($D$1,'Multipliers and Adjustments'!$A$70:$I$86,TRUNC(COLUMN(AL$2)/5)+2,FALSE)*SUMIFS('EPA Data'!$I:$I,'EPA Data'!$D:$D,'Country Selector'!$A$2,'EPA Data'!$J:$J,$D$1,'EPA Data'!$C:$C,AL$2,'EPA Data'!$G:$G,"&gt;="&amp;$A14,'EPA Data'!$G:$G,"&lt;"&amp;$B14))*unit_conv</f>
        <v>0</v>
      </c>
    </row>
    <row r="15" spans="1:38" x14ac:dyDescent="0.45">
      <c r="A15" s="12">
        <f t="shared" si="8"/>
        <v>-550</v>
      </c>
      <c r="B15" s="11">
        <f t="shared" si="7"/>
        <v>-500</v>
      </c>
      <c r="C15" s="31">
        <f>(VLOOKUP($B$1,'Multipliers and Adjustments'!$A$70:$I$86,TRUNC(COLUMN(C$2)/5)+2,FALSE)*SUMIFS('EPA Data'!$I:$I,'EPA Data'!$D:$D,'Country Selector'!$A$2,'EPA Data'!$J:$J,$B$1,'EPA Data'!$C:$C,C$2,'EPA Data'!$G:$G,"&gt;="&amp;$A15,'EPA Data'!$G:$G,"&lt;"&amp;$B15)+VLOOKUP($C$1,'Multipliers and Adjustments'!$A$70:$I$86,TRUNC(COLUMN(C$2)/5)+2,FALSE)*SUMIFS('EPA Data'!$I:$I,'EPA Data'!$D:$D,'Country Selector'!$A$2,'EPA Data'!$J:$J,$C$1,'EPA Data'!$C:$C,C$2,'EPA Data'!$G:$G,"&gt;="&amp;$A15,'EPA Data'!$G:$G,"&lt;"&amp;$B15)+VLOOKUP($D$1,'Multipliers and Adjustments'!$A$70:$I$86,TRUNC(COLUMN(C$2)/5)+2,FALSE)*SUMIFS('EPA Data'!$I:$I,'EPA Data'!$D:$D,'Country Selector'!$A$2,'EPA Data'!$J:$J,$D$1,'EPA Data'!$C:$C,C$2,'EPA Data'!$G:$G,"&gt;="&amp;$A15,'EPA Data'!$G:$G,"&lt;"&amp;$B15))*unit_conv</f>
        <v>0</v>
      </c>
      <c r="D15">
        <f t="shared" si="0"/>
        <v>0</v>
      </c>
      <c r="E15">
        <f t="shared" si="0"/>
        <v>0</v>
      </c>
      <c r="F15">
        <f t="shared" si="0"/>
        <v>0</v>
      </c>
      <c r="G15">
        <f t="shared" si="0"/>
        <v>0</v>
      </c>
      <c r="H15" s="31">
        <f>(VLOOKUP($B$1,'Multipliers and Adjustments'!$A$70:$I$86,TRUNC(COLUMN(H$2)/5)+2,FALSE)*SUMIFS('EPA Data'!$I:$I,'EPA Data'!$D:$D,'Country Selector'!$A$2,'EPA Data'!$J:$J,$B$1,'EPA Data'!$C:$C,H$2,'EPA Data'!$G:$G,"&gt;="&amp;$A15,'EPA Data'!$G:$G,"&lt;"&amp;$B15)+VLOOKUP($C$1,'Multipliers and Adjustments'!$A$70:$I$86,TRUNC(COLUMN(H$2)/5)+2,FALSE)*SUMIFS('EPA Data'!$I:$I,'EPA Data'!$D:$D,'Country Selector'!$A$2,'EPA Data'!$J:$J,$C$1,'EPA Data'!$C:$C,H$2,'EPA Data'!$G:$G,"&gt;="&amp;$A15,'EPA Data'!$G:$G,"&lt;"&amp;$B15)+VLOOKUP($D$1,'Multipliers and Adjustments'!$A$70:$I$86,TRUNC(COLUMN(H$2)/5)+2,FALSE)*SUMIFS('EPA Data'!$I:$I,'EPA Data'!$D:$D,'Country Selector'!$A$2,'EPA Data'!$J:$J,$D$1,'EPA Data'!$C:$C,H$2,'EPA Data'!$G:$G,"&gt;="&amp;$A15,'EPA Data'!$G:$G,"&lt;"&amp;$B15))*unit_conv</f>
        <v>0</v>
      </c>
      <c r="I15">
        <f t="shared" si="1"/>
        <v>0</v>
      </c>
      <c r="J15">
        <f t="shared" si="1"/>
        <v>0</v>
      </c>
      <c r="K15">
        <f t="shared" si="1"/>
        <v>0</v>
      </c>
      <c r="L15">
        <f t="shared" si="1"/>
        <v>0</v>
      </c>
      <c r="M15" s="31">
        <f>(VLOOKUP($B$1,'Multipliers and Adjustments'!$A$70:$I$86,TRUNC(COLUMN(M$2)/5)+2,FALSE)*SUMIFS('EPA Data'!$I:$I,'EPA Data'!$D:$D,'Country Selector'!$A$2,'EPA Data'!$J:$J,$B$1,'EPA Data'!$C:$C,M$2,'EPA Data'!$G:$G,"&gt;="&amp;$A15,'EPA Data'!$G:$G,"&lt;"&amp;$B15)+VLOOKUP($C$1,'Multipliers and Adjustments'!$A$70:$I$86,TRUNC(COLUMN(M$2)/5)+2,FALSE)*SUMIFS('EPA Data'!$I:$I,'EPA Data'!$D:$D,'Country Selector'!$A$2,'EPA Data'!$J:$J,$C$1,'EPA Data'!$C:$C,M$2,'EPA Data'!$G:$G,"&gt;="&amp;$A15,'EPA Data'!$G:$G,"&lt;"&amp;$B15)+VLOOKUP($D$1,'Multipliers and Adjustments'!$A$70:$I$86,TRUNC(COLUMN(M$2)/5)+2,FALSE)*SUMIFS('EPA Data'!$I:$I,'EPA Data'!$D:$D,'Country Selector'!$A$2,'EPA Data'!$J:$J,$D$1,'EPA Data'!$C:$C,M$2,'EPA Data'!$G:$G,"&gt;="&amp;$A15,'EPA Data'!$G:$G,"&lt;"&amp;$B15))*unit_conv</f>
        <v>0</v>
      </c>
      <c r="N15">
        <f t="shared" si="2"/>
        <v>0</v>
      </c>
      <c r="O15">
        <f t="shared" si="2"/>
        <v>0</v>
      </c>
      <c r="P15">
        <f t="shared" si="2"/>
        <v>0</v>
      </c>
      <c r="Q15">
        <f t="shared" si="2"/>
        <v>0</v>
      </c>
      <c r="R15" s="31">
        <f>(VLOOKUP($B$1,'Multipliers and Adjustments'!$A$70:$I$86,TRUNC(COLUMN(R$2)/5)+2,FALSE)*SUMIFS('EPA Data'!$I:$I,'EPA Data'!$D:$D,'Country Selector'!$A$2,'EPA Data'!$J:$J,$B$1,'EPA Data'!$C:$C,R$2,'EPA Data'!$G:$G,"&gt;="&amp;$A15,'EPA Data'!$G:$G,"&lt;"&amp;$B15)+VLOOKUP($C$1,'Multipliers and Adjustments'!$A$70:$I$86,TRUNC(COLUMN(R$2)/5)+2,FALSE)*SUMIFS('EPA Data'!$I:$I,'EPA Data'!$D:$D,'Country Selector'!$A$2,'EPA Data'!$J:$J,$C$1,'EPA Data'!$C:$C,R$2,'EPA Data'!$G:$G,"&gt;="&amp;$A15,'EPA Data'!$G:$G,"&lt;"&amp;$B15)+VLOOKUP($D$1,'Multipliers and Adjustments'!$A$70:$I$86,TRUNC(COLUMN(R$2)/5)+2,FALSE)*SUMIFS('EPA Data'!$I:$I,'EPA Data'!$D:$D,'Country Selector'!$A$2,'EPA Data'!$J:$J,$D$1,'EPA Data'!$C:$C,R$2,'EPA Data'!$G:$G,"&gt;="&amp;$A15,'EPA Data'!$G:$G,"&lt;"&amp;$B15))*unit_conv</f>
        <v>0</v>
      </c>
      <c r="S15">
        <f t="shared" si="3"/>
        <v>0</v>
      </c>
      <c r="T15">
        <f t="shared" si="3"/>
        <v>0</v>
      </c>
      <c r="U15">
        <f t="shared" si="3"/>
        <v>0</v>
      </c>
      <c r="V15">
        <f t="shared" si="3"/>
        <v>0</v>
      </c>
      <c r="W15" s="31">
        <f>(VLOOKUP($B$1,'Multipliers and Adjustments'!$A$70:$I$86,TRUNC(COLUMN(W$2)/5)+2,FALSE)*SUMIFS('EPA Data'!$I:$I,'EPA Data'!$D:$D,'Country Selector'!$A$2,'EPA Data'!$J:$J,$B$1,'EPA Data'!$C:$C,W$2,'EPA Data'!$G:$G,"&gt;="&amp;$A15,'EPA Data'!$G:$G,"&lt;"&amp;$B15)+VLOOKUP($C$1,'Multipliers and Adjustments'!$A$70:$I$86,TRUNC(COLUMN(W$2)/5)+2,FALSE)*SUMIFS('EPA Data'!$I:$I,'EPA Data'!$D:$D,'Country Selector'!$A$2,'EPA Data'!$J:$J,$C$1,'EPA Data'!$C:$C,W$2,'EPA Data'!$G:$G,"&gt;="&amp;$A15,'EPA Data'!$G:$G,"&lt;"&amp;$B15)+VLOOKUP($D$1,'Multipliers and Adjustments'!$A$70:$I$86,TRUNC(COLUMN(W$2)/5)+2,FALSE)*SUMIFS('EPA Data'!$I:$I,'EPA Data'!$D:$D,'Country Selector'!$A$2,'EPA Data'!$J:$J,$D$1,'EPA Data'!$C:$C,W$2,'EPA Data'!$G:$G,"&gt;="&amp;$A15,'EPA Data'!$G:$G,"&lt;"&amp;$B15))*unit_conv</f>
        <v>0</v>
      </c>
      <c r="X15">
        <f t="shared" si="4"/>
        <v>0</v>
      </c>
      <c r="Y15">
        <f t="shared" si="4"/>
        <v>0</v>
      </c>
      <c r="Z15">
        <f t="shared" si="4"/>
        <v>0</v>
      </c>
      <c r="AA15">
        <f t="shared" si="4"/>
        <v>0</v>
      </c>
      <c r="AB15" s="31">
        <f>(VLOOKUP($B$1,'Multipliers and Adjustments'!$A$70:$I$86,TRUNC(COLUMN(AB$2)/5)+2,FALSE)*SUMIFS('EPA Data'!$I:$I,'EPA Data'!$D:$D,'Country Selector'!$A$2,'EPA Data'!$J:$J,$B$1,'EPA Data'!$C:$C,AB$2,'EPA Data'!$G:$G,"&gt;="&amp;$A15,'EPA Data'!$G:$G,"&lt;"&amp;$B15)+VLOOKUP($C$1,'Multipliers and Adjustments'!$A$70:$I$86,TRUNC(COLUMN(AB$2)/5)+2,FALSE)*SUMIFS('EPA Data'!$I:$I,'EPA Data'!$D:$D,'Country Selector'!$A$2,'EPA Data'!$J:$J,$C$1,'EPA Data'!$C:$C,AB$2,'EPA Data'!$G:$G,"&gt;="&amp;$A15,'EPA Data'!$G:$G,"&lt;"&amp;$B15)+VLOOKUP($D$1,'Multipliers and Adjustments'!$A$70:$I$86,TRUNC(COLUMN(AB$2)/5)+2,FALSE)*SUMIFS('EPA Data'!$I:$I,'EPA Data'!$D:$D,'Country Selector'!$A$2,'EPA Data'!$J:$J,$D$1,'EPA Data'!$C:$C,AB$2,'EPA Data'!$G:$G,"&gt;="&amp;$A15,'EPA Data'!$G:$G,"&lt;"&amp;$B15))*unit_conv</f>
        <v>0</v>
      </c>
      <c r="AC15">
        <f t="shared" si="5"/>
        <v>0</v>
      </c>
      <c r="AD15">
        <f t="shared" si="5"/>
        <v>0</v>
      </c>
      <c r="AE15">
        <f t="shared" si="5"/>
        <v>0</v>
      </c>
      <c r="AF15">
        <f t="shared" si="5"/>
        <v>0</v>
      </c>
      <c r="AG15" s="31">
        <f>(VLOOKUP($B$1,'Multipliers and Adjustments'!$A$70:$I$86,TRUNC(COLUMN(AG$2)/5)+2,FALSE)*SUMIFS('EPA Data'!$I:$I,'EPA Data'!$D:$D,'Country Selector'!$A$2,'EPA Data'!$J:$J,$B$1,'EPA Data'!$C:$C,AG$2,'EPA Data'!$G:$G,"&gt;="&amp;$A15,'EPA Data'!$G:$G,"&lt;"&amp;$B15)+VLOOKUP($C$1,'Multipliers and Adjustments'!$A$70:$I$86,TRUNC(COLUMN(AG$2)/5)+2,FALSE)*SUMIFS('EPA Data'!$I:$I,'EPA Data'!$D:$D,'Country Selector'!$A$2,'EPA Data'!$J:$J,$C$1,'EPA Data'!$C:$C,AG$2,'EPA Data'!$G:$G,"&gt;="&amp;$A15,'EPA Data'!$G:$G,"&lt;"&amp;$B15)+VLOOKUP($D$1,'Multipliers and Adjustments'!$A$70:$I$86,TRUNC(COLUMN(AG$2)/5)+2,FALSE)*SUMIFS('EPA Data'!$I:$I,'EPA Data'!$D:$D,'Country Selector'!$A$2,'EPA Data'!$J:$J,$D$1,'EPA Data'!$C:$C,AG$2,'EPA Data'!$G:$G,"&gt;="&amp;$A15,'EPA Data'!$G:$G,"&lt;"&amp;$B15))*unit_conv</f>
        <v>0</v>
      </c>
      <c r="AH15">
        <f t="shared" si="6"/>
        <v>0</v>
      </c>
      <c r="AI15">
        <f t="shared" si="6"/>
        <v>0</v>
      </c>
      <c r="AJ15">
        <f t="shared" si="6"/>
        <v>0</v>
      </c>
      <c r="AK15">
        <f t="shared" si="6"/>
        <v>0</v>
      </c>
      <c r="AL15" s="31">
        <f>(VLOOKUP($B$1,'Multipliers and Adjustments'!$A$70:$I$86,TRUNC(COLUMN(AL$2)/5)+2,FALSE)*SUMIFS('EPA Data'!$I:$I,'EPA Data'!$D:$D,'Country Selector'!$A$2,'EPA Data'!$J:$J,$B$1,'EPA Data'!$C:$C,AL$2,'EPA Data'!$G:$G,"&gt;="&amp;$A15,'EPA Data'!$G:$G,"&lt;"&amp;$B15)+VLOOKUP($C$1,'Multipliers and Adjustments'!$A$70:$I$86,TRUNC(COLUMN(AL$2)/5)+2,FALSE)*SUMIFS('EPA Data'!$I:$I,'EPA Data'!$D:$D,'Country Selector'!$A$2,'EPA Data'!$J:$J,$C$1,'EPA Data'!$C:$C,AL$2,'EPA Data'!$G:$G,"&gt;="&amp;$A15,'EPA Data'!$G:$G,"&lt;"&amp;$B15)+VLOOKUP($D$1,'Multipliers and Adjustments'!$A$70:$I$86,TRUNC(COLUMN(AL$2)/5)+2,FALSE)*SUMIFS('EPA Data'!$I:$I,'EPA Data'!$D:$D,'Country Selector'!$A$2,'EPA Data'!$J:$J,$D$1,'EPA Data'!$C:$C,AL$2,'EPA Data'!$G:$G,"&gt;="&amp;$A15,'EPA Data'!$G:$G,"&lt;"&amp;$B15))*unit_conv</f>
        <v>0</v>
      </c>
    </row>
    <row r="16" spans="1:38" x14ac:dyDescent="0.45">
      <c r="A16" s="12">
        <f t="shared" si="8"/>
        <v>-500</v>
      </c>
      <c r="B16" s="11">
        <f t="shared" si="7"/>
        <v>-450</v>
      </c>
      <c r="C16" s="31">
        <f>(VLOOKUP($B$1,'Multipliers and Adjustments'!$A$70:$I$86,TRUNC(COLUMN(C$2)/5)+2,FALSE)*SUMIFS('EPA Data'!$I:$I,'EPA Data'!$D:$D,'Country Selector'!$A$2,'EPA Data'!$J:$J,$B$1,'EPA Data'!$C:$C,C$2,'EPA Data'!$G:$G,"&gt;="&amp;$A16,'EPA Data'!$G:$G,"&lt;"&amp;$B16)+VLOOKUP($C$1,'Multipliers and Adjustments'!$A$70:$I$86,TRUNC(COLUMN(C$2)/5)+2,FALSE)*SUMIFS('EPA Data'!$I:$I,'EPA Data'!$D:$D,'Country Selector'!$A$2,'EPA Data'!$J:$J,$C$1,'EPA Data'!$C:$C,C$2,'EPA Data'!$G:$G,"&gt;="&amp;$A16,'EPA Data'!$G:$G,"&lt;"&amp;$B16)+VLOOKUP($D$1,'Multipliers and Adjustments'!$A$70:$I$86,TRUNC(COLUMN(C$2)/5)+2,FALSE)*SUMIFS('EPA Data'!$I:$I,'EPA Data'!$D:$D,'Country Selector'!$A$2,'EPA Data'!$J:$J,$D$1,'EPA Data'!$C:$C,C$2,'EPA Data'!$G:$G,"&gt;="&amp;$A16,'EPA Data'!$G:$G,"&lt;"&amp;$B16))*unit_conv</f>
        <v>0</v>
      </c>
      <c r="D16">
        <f t="shared" si="0"/>
        <v>0</v>
      </c>
      <c r="E16">
        <f t="shared" si="0"/>
        <v>0</v>
      </c>
      <c r="F16">
        <f t="shared" si="0"/>
        <v>0</v>
      </c>
      <c r="G16">
        <f t="shared" si="0"/>
        <v>0</v>
      </c>
      <c r="H16" s="31">
        <f>(VLOOKUP($B$1,'Multipliers and Adjustments'!$A$70:$I$86,TRUNC(COLUMN(H$2)/5)+2,FALSE)*SUMIFS('EPA Data'!$I:$I,'EPA Data'!$D:$D,'Country Selector'!$A$2,'EPA Data'!$J:$J,$B$1,'EPA Data'!$C:$C,H$2,'EPA Data'!$G:$G,"&gt;="&amp;$A16,'EPA Data'!$G:$G,"&lt;"&amp;$B16)+VLOOKUP($C$1,'Multipliers and Adjustments'!$A$70:$I$86,TRUNC(COLUMN(H$2)/5)+2,FALSE)*SUMIFS('EPA Data'!$I:$I,'EPA Data'!$D:$D,'Country Selector'!$A$2,'EPA Data'!$J:$J,$C$1,'EPA Data'!$C:$C,H$2,'EPA Data'!$G:$G,"&gt;="&amp;$A16,'EPA Data'!$G:$G,"&lt;"&amp;$B16)+VLOOKUP($D$1,'Multipliers and Adjustments'!$A$70:$I$86,TRUNC(COLUMN(H$2)/5)+2,FALSE)*SUMIFS('EPA Data'!$I:$I,'EPA Data'!$D:$D,'Country Selector'!$A$2,'EPA Data'!$J:$J,$D$1,'EPA Data'!$C:$C,H$2,'EPA Data'!$G:$G,"&gt;="&amp;$A16,'EPA Data'!$G:$G,"&lt;"&amp;$B16))*unit_conv</f>
        <v>0</v>
      </c>
      <c r="I16">
        <f t="shared" si="1"/>
        <v>0</v>
      </c>
      <c r="J16">
        <f t="shared" si="1"/>
        <v>0</v>
      </c>
      <c r="K16">
        <f t="shared" si="1"/>
        <v>0</v>
      </c>
      <c r="L16">
        <f t="shared" si="1"/>
        <v>0</v>
      </c>
      <c r="M16" s="31">
        <f>(VLOOKUP($B$1,'Multipliers and Adjustments'!$A$70:$I$86,TRUNC(COLUMN(M$2)/5)+2,FALSE)*SUMIFS('EPA Data'!$I:$I,'EPA Data'!$D:$D,'Country Selector'!$A$2,'EPA Data'!$J:$J,$B$1,'EPA Data'!$C:$C,M$2,'EPA Data'!$G:$G,"&gt;="&amp;$A16,'EPA Data'!$G:$G,"&lt;"&amp;$B16)+VLOOKUP($C$1,'Multipliers and Adjustments'!$A$70:$I$86,TRUNC(COLUMN(M$2)/5)+2,FALSE)*SUMIFS('EPA Data'!$I:$I,'EPA Data'!$D:$D,'Country Selector'!$A$2,'EPA Data'!$J:$J,$C$1,'EPA Data'!$C:$C,M$2,'EPA Data'!$G:$G,"&gt;="&amp;$A16,'EPA Data'!$G:$G,"&lt;"&amp;$B16)+VLOOKUP($D$1,'Multipliers and Adjustments'!$A$70:$I$86,TRUNC(COLUMN(M$2)/5)+2,FALSE)*SUMIFS('EPA Data'!$I:$I,'EPA Data'!$D:$D,'Country Selector'!$A$2,'EPA Data'!$J:$J,$D$1,'EPA Data'!$C:$C,M$2,'EPA Data'!$G:$G,"&gt;="&amp;$A16,'EPA Data'!$G:$G,"&lt;"&amp;$B16))*unit_conv</f>
        <v>0</v>
      </c>
      <c r="N16">
        <f t="shared" si="2"/>
        <v>0</v>
      </c>
      <c r="O16">
        <f t="shared" si="2"/>
        <v>0</v>
      </c>
      <c r="P16">
        <f t="shared" si="2"/>
        <v>0</v>
      </c>
      <c r="Q16">
        <f t="shared" si="2"/>
        <v>0</v>
      </c>
      <c r="R16" s="31">
        <f>(VLOOKUP($B$1,'Multipliers and Adjustments'!$A$70:$I$86,TRUNC(COLUMN(R$2)/5)+2,FALSE)*SUMIFS('EPA Data'!$I:$I,'EPA Data'!$D:$D,'Country Selector'!$A$2,'EPA Data'!$J:$J,$B$1,'EPA Data'!$C:$C,R$2,'EPA Data'!$G:$G,"&gt;="&amp;$A16,'EPA Data'!$G:$G,"&lt;"&amp;$B16)+VLOOKUP($C$1,'Multipliers and Adjustments'!$A$70:$I$86,TRUNC(COLUMN(R$2)/5)+2,FALSE)*SUMIFS('EPA Data'!$I:$I,'EPA Data'!$D:$D,'Country Selector'!$A$2,'EPA Data'!$J:$J,$C$1,'EPA Data'!$C:$C,R$2,'EPA Data'!$G:$G,"&gt;="&amp;$A16,'EPA Data'!$G:$G,"&lt;"&amp;$B16)+VLOOKUP($D$1,'Multipliers and Adjustments'!$A$70:$I$86,TRUNC(COLUMN(R$2)/5)+2,FALSE)*SUMIFS('EPA Data'!$I:$I,'EPA Data'!$D:$D,'Country Selector'!$A$2,'EPA Data'!$J:$J,$D$1,'EPA Data'!$C:$C,R$2,'EPA Data'!$G:$G,"&gt;="&amp;$A16,'EPA Data'!$G:$G,"&lt;"&amp;$B16))*unit_conv</f>
        <v>0</v>
      </c>
      <c r="S16">
        <f t="shared" si="3"/>
        <v>0</v>
      </c>
      <c r="T16">
        <f t="shared" si="3"/>
        <v>0</v>
      </c>
      <c r="U16">
        <f t="shared" si="3"/>
        <v>0</v>
      </c>
      <c r="V16">
        <f t="shared" si="3"/>
        <v>0</v>
      </c>
      <c r="W16" s="31">
        <f>(VLOOKUP($B$1,'Multipliers and Adjustments'!$A$70:$I$86,TRUNC(COLUMN(W$2)/5)+2,FALSE)*SUMIFS('EPA Data'!$I:$I,'EPA Data'!$D:$D,'Country Selector'!$A$2,'EPA Data'!$J:$J,$B$1,'EPA Data'!$C:$C,W$2,'EPA Data'!$G:$G,"&gt;="&amp;$A16,'EPA Data'!$G:$G,"&lt;"&amp;$B16)+VLOOKUP($C$1,'Multipliers and Adjustments'!$A$70:$I$86,TRUNC(COLUMN(W$2)/5)+2,FALSE)*SUMIFS('EPA Data'!$I:$I,'EPA Data'!$D:$D,'Country Selector'!$A$2,'EPA Data'!$J:$J,$C$1,'EPA Data'!$C:$C,W$2,'EPA Data'!$G:$G,"&gt;="&amp;$A16,'EPA Data'!$G:$G,"&lt;"&amp;$B16)+VLOOKUP($D$1,'Multipliers and Adjustments'!$A$70:$I$86,TRUNC(COLUMN(W$2)/5)+2,FALSE)*SUMIFS('EPA Data'!$I:$I,'EPA Data'!$D:$D,'Country Selector'!$A$2,'EPA Data'!$J:$J,$D$1,'EPA Data'!$C:$C,W$2,'EPA Data'!$G:$G,"&gt;="&amp;$A16,'EPA Data'!$G:$G,"&lt;"&amp;$B16))*unit_conv</f>
        <v>0</v>
      </c>
      <c r="X16">
        <f t="shared" si="4"/>
        <v>0</v>
      </c>
      <c r="Y16">
        <f t="shared" si="4"/>
        <v>0</v>
      </c>
      <c r="Z16">
        <f t="shared" si="4"/>
        <v>0</v>
      </c>
      <c r="AA16">
        <f t="shared" si="4"/>
        <v>0</v>
      </c>
      <c r="AB16" s="31">
        <f>(VLOOKUP($B$1,'Multipliers and Adjustments'!$A$70:$I$86,TRUNC(COLUMN(AB$2)/5)+2,FALSE)*SUMIFS('EPA Data'!$I:$I,'EPA Data'!$D:$D,'Country Selector'!$A$2,'EPA Data'!$J:$J,$B$1,'EPA Data'!$C:$C,AB$2,'EPA Data'!$G:$G,"&gt;="&amp;$A16,'EPA Data'!$G:$G,"&lt;"&amp;$B16)+VLOOKUP($C$1,'Multipliers and Adjustments'!$A$70:$I$86,TRUNC(COLUMN(AB$2)/5)+2,FALSE)*SUMIFS('EPA Data'!$I:$I,'EPA Data'!$D:$D,'Country Selector'!$A$2,'EPA Data'!$J:$J,$C$1,'EPA Data'!$C:$C,AB$2,'EPA Data'!$G:$G,"&gt;="&amp;$A16,'EPA Data'!$G:$G,"&lt;"&amp;$B16)+VLOOKUP($D$1,'Multipliers and Adjustments'!$A$70:$I$86,TRUNC(COLUMN(AB$2)/5)+2,FALSE)*SUMIFS('EPA Data'!$I:$I,'EPA Data'!$D:$D,'Country Selector'!$A$2,'EPA Data'!$J:$J,$D$1,'EPA Data'!$C:$C,AB$2,'EPA Data'!$G:$G,"&gt;="&amp;$A16,'EPA Data'!$G:$G,"&lt;"&amp;$B16))*unit_conv</f>
        <v>0</v>
      </c>
      <c r="AC16">
        <f t="shared" si="5"/>
        <v>0</v>
      </c>
      <c r="AD16">
        <f t="shared" si="5"/>
        <v>0</v>
      </c>
      <c r="AE16">
        <f t="shared" si="5"/>
        <v>0</v>
      </c>
      <c r="AF16">
        <f t="shared" si="5"/>
        <v>0</v>
      </c>
      <c r="AG16" s="31">
        <f>(VLOOKUP($B$1,'Multipliers and Adjustments'!$A$70:$I$86,TRUNC(COLUMN(AG$2)/5)+2,FALSE)*SUMIFS('EPA Data'!$I:$I,'EPA Data'!$D:$D,'Country Selector'!$A$2,'EPA Data'!$J:$J,$B$1,'EPA Data'!$C:$C,AG$2,'EPA Data'!$G:$G,"&gt;="&amp;$A16,'EPA Data'!$G:$G,"&lt;"&amp;$B16)+VLOOKUP($C$1,'Multipliers and Adjustments'!$A$70:$I$86,TRUNC(COLUMN(AG$2)/5)+2,FALSE)*SUMIFS('EPA Data'!$I:$I,'EPA Data'!$D:$D,'Country Selector'!$A$2,'EPA Data'!$J:$J,$C$1,'EPA Data'!$C:$C,AG$2,'EPA Data'!$G:$G,"&gt;="&amp;$A16,'EPA Data'!$G:$G,"&lt;"&amp;$B16)+VLOOKUP($D$1,'Multipliers and Adjustments'!$A$70:$I$86,TRUNC(COLUMN(AG$2)/5)+2,FALSE)*SUMIFS('EPA Data'!$I:$I,'EPA Data'!$D:$D,'Country Selector'!$A$2,'EPA Data'!$J:$J,$D$1,'EPA Data'!$C:$C,AG$2,'EPA Data'!$G:$G,"&gt;="&amp;$A16,'EPA Data'!$G:$G,"&lt;"&amp;$B16))*unit_conv</f>
        <v>0</v>
      </c>
      <c r="AH16">
        <f t="shared" si="6"/>
        <v>0</v>
      </c>
      <c r="AI16">
        <f t="shared" si="6"/>
        <v>0</v>
      </c>
      <c r="AJ16">
        <f t="shared" si="6"/>
        <v>0</v>
      </c>
      <c r="AK16">
        <f t="shared" si="6"/>
        <v>0</v>
      </c>
      <c r="AL16" s="31">
        <f>(VLOOKUP($B$1,'Multipliers and Adjustments'!$A$70:$I$86,TRUNC(COLUMN(AL$2)/5)+2,FALSE)*SUMIFS('EPA Data'!$I:$I,'EPA Data'!$D:$D,'Country Selector'!$A$2,'EPA Data'!$J:$J,$B$1,'EPA Data'!$C:$C,AL$2,'EPA Data'!$G:$G,"&gt;="&amp;$A16,'EPA Data'!$G:$G,"&lt;"&amp;$B16)+VLOOKUP($C$1,'Multipliers and Adjustments'!$A$70:$I$86,TRUNC(COLUMN(AL$2)/5)+2,FALSE)*SUMIFS('EPA Data'!$I:$I,'EPA Data'!$D:$D,'Country Selector'!$A$2,'EPA Data'!$J:$J,$C$1,'EPA Data'!$C:$C,AL$2,'EPA Data'!$G:$G,"&gt;="&amp;$A16,'EPA Data'!$G:$G,"&lt;"&amp;$B16)+VLOOKUP($D$1,'Multipliers and Adjustments'!$A$70:$I$86,TRUNC(COLUMN(AL$2)/5)+2,FALSE)*SUMIFS('EPA Data'!$I:$I,'EPA Data'!$D:$D,'Country Selector'!$A$2,'EPA Data'!$J:$J,$D$1,'EPA Data'!$C:$C,AL$2,'EPA Data'!$G:$G,"&gt;="&amp;$A16,'EPA Data'!$G:$G,"&lt;"&amp;$B16))*unit_conv</f>
        <v>0</v>
      </c>
    </row>
    <row r="17" spans="1:38" x14ac:dyDescent="0.45">
      <c r="A17" s="12">
        <f t="shared" si="8"/>
        <v>-450</v>
      </c>
      <c r="B17" s="11">
        <f t="shared" si="7"/>
        <v>-400</v>
      </c>
      <c r="C17" s="31">
        <f>(VLOOKUP($B$1,'Multipliers and Adjustments'!$A$70:$I$86,TRUNC(COLUMN(C$2)/5)+2,FALSE)*SUMIFS('EPA Data'!$I:$I,'EPA Data'!$D:$D,'Country Selector'!$A$2,'EPA Data'!$J:$J,$B$1,'EPA Data'!$C:$C,C$2,'EPA Data'!$G:$G,"&gt;="&amp;$A17,'EPA Data'!$G:$G,"&lt;"&amp;$B17)+VLOOKUP($C$1,'Multipliers and Adjustments'!$A$70:$I$86,TRUNC(COLUMN(C$2)/5)+2,FALSE)*SUMIFS('EPA Data'!$I:$I,'EPA Data'!$D:$D,'Country Selector'!$A$2,'EPA Data'!$J:$J,$C$1,'EPA Data'!$C:$C,C$2,'EPA Data'!$G:$G,"&gt;="&amp;$A17,'EPA Data'!$G:$G,"&lt;"&amp;$B17)+VLOOKUP($D$1,'Multipliers and Adjustments'!$A$70:$I$86,TRUNC(COLUMN(C$2)/5)+2,FALSE)*SUMIFS('EPA Data'!$I:$I,'EPA Data'!$D:$D,'Country Selector'!$A$2,'EPA Data'!$J:$J,$D$1,'EPA Data'!$C:$C,C$2,'EPA Data'!$G:$G,"&gt;="&amp;$A17,'EPA Data'!$G:$G,"&lt;"&amp;$B17))*unit_conv</f>
        <v>0</v>
      </c>
      <c r="D17">
        <f>C17+($H17-$C17)/5</f>
        <v>0</v>
      </c>
      <c r="E17">
        <f t="shared" si="0"/>
        <v>0</v>
      </c>
      <c r="F17">
        <f t="shared" si="0"/>
        <v>0</v>
      </c>
      <c r="G17">
        <f t="shared" si="0"/>
        <v>0</v>
      </c>
      <c r="H17" s="31">
        <f>(VLOOKUP($B$1,'Multipliers and Adjustments'!$A$70:$I$86,TRUNC(COLUMN(H$2)/5)+2,FALSE)*SUMIFS('EPA Data'!$I:$I,'EPA Data'!$D:$D,'Country Selector'!$A$2,'EPA Data'!$J:$J,$B$1,'EPA Data'!$C:$C,H$2,'EPA Data'!$G:$G,"&gt;="&amp;$A17,'EPA Data'!$G:$G,"&lt;"&amp;$B17)+VLOOKUP($C$1,'Multipliers and Adjustments'!$A$70:$I$86,TRUNC(COLUMN(H$2)/5)+2,FALSE)*SUMIFS('EPA Data'!$I:$I,'EPA Data'!$D:$D,'Country Selector'!$A$2,'EPA Data'!$J:$J,$C$1,'EPA Data'!$C:$C,H$2,'EPA Data'!$G:$G,"&gt;="&amp;$A17,'EPA Data'!$G:$G,"&lt;"&amp;$B17)+VLOOKUP($D$1,'Multipliers and Adjustments'!$A$70:$I$86,TRUNC(COLUMN(H$2)/5)+2,FALSE)*SUMIFS('EPA Data'!$I:$I,'EPA Data'!$D:$D,'Country Selector'!$A$2,'EPA Data'!$J:$J,$D$1,'EPA Data'!$C:$C,H$2,'EPA Data'!$G:$G,"&gt;="&amp;$A17,'EPA Data'!$G:$G,"&lt;"&amp;$B17))*unit_conv</f>
        <v>0</v>
      </c>
      <c r="I17">
        <f t="shared" si="1"/>
        <v>0</v>
      </c>
      <c r="J17">
        <f t="shared" si="1"/>
        <v>0</v>
      </c>
      <c r="K17">
        <f t="shared" si="1"/>
        <v>0</v>
      </c>
      <c r="L17">
        <f t="shared" si="1"/>
        <v>0</v>
      </c>
      <c r="M17" s="31">
        <f>(VLOOKUP($B$1,'Multipliers and Adjustments'!$A$70:$I$86,TRUNC(COLUMN(M$2)/5)+2,FALSE)*SUMIFS('EPA Data'!$I:$I,'EPA Data'!$D:$D,'Country Selector'!$A$2,'EPA Data'!$J:$J,$B$1,'EPA Data'!$C:$C,M$2,'EPA Data'!$G:$G,"&gt;="&amp;$A17,'EPA Data'!$G:$G,"&lt;"&amp;$B17)+VLOOKUP($C$1,'Multipliers and Adjustments'!$A$70:$I$86,TRUNC(COLUMN(M$2)/5)+2,FALSE)*SUMIFS('EPA Data'!$I:$I,'EPA Data'!$D:$D,'Country Selector'!$A$2,'EPA Data'!$J:$J,$C$1,'EPA Data'!$C:$C,M$2,'EPA Data'!$G:$G,"&gt;="&amp;$A17,'EPA Data'!$G:$G,"&lt;"&amp;$B17)+VLOOKUP($D$1,'Multipliers and Adjustments'!$A$70:$I$86,TRUNC(COLUMN(M$2)/5)+2,FALSE)*SUMIFS('EPA Data'!$I:$I,'EPA Data'!$D:$D,'Country Selector'!$A$2,'EPA Data'!$J:$J,$D$1,'EPA Data'!$C:$C,M$2,'EPA Data'!$G:$G,"&gt;="&amp;$A17,'EPA Data'!$G:$G,"&lt;"&amp;$B17))*unit_conv</f>
        <v>0</v>
      </c>
      <c r="N17">
        <f t="shared" si="2"/>
        <v>0</v>
      </c>
      <c r="O17">
        <f t="shared" si="2"/>
        <v>0</v>
      </c>
      <c r="P17">
        <f t="shared" si="2"/>
        <v>0</v>
      </c>
      <c r="Q17">
        <f t="shared" si="2"/>
        <v>0</v>
      </c>
      <c r="R17" s="31">
        <f>(VLOOKUP($B$1,'Multipliers and Adjustments'!$A$70:$I$86,TRUNC(COLUMN(R$2)/5)+2,FALSE)*SUMIFS('EPA Data'!$I:$I,'EPA Data'!$D:$D,'Country Selector'!$A$2,'EPA Data'!$J:$J,$B$1,'EPA Data'!$C:$C,R$2,'EPA Data'!$G:$G,"&gt;="&amp;$A17,'EPA Data'!$G:$G,"&lt;"&amp;$B17)+VLOOKUP($C$1,'Multipliers and Adjustments'!$A$70:$I$86,TRUNC(COLUMN(R$2)/5)+2,FALSE)*SUMIFS('EPA Data'!$I:$I,'EPA Data'!$D:$D,'Country Selector'!$A$2,'EPA Data'!$J:$J,$C$1,'EPA Data'!$C:$C,R$2,'EPA Data'!$G:$G,"&gt;="&amp;$A17,'EPA Data'!$G:$G,"&lt;"&amp;$B17)+VLOOKUP($D$1,'Multipliers and Adjustments'!$A$70:$I$86,TRUNC(COLUMN(R$2)/5)+2,FALSE)*SUMIFS('EPA Data'!$I:$I,'EPA Data'!$D:$D,'Country Selector'!$A$2,'EPA Data'!$J:$J,$D$1,'EPA Data'!$C:$C,R$2,'EPA Data'!$G:$G,"&gt;="&amp;$A17,'EPA Data'!$G:$G,"&lt;"&amp;$B17))*unit_conv</f>
        <v>0</v>
      </c>
      <c r="S17">
        <f t="shared" si="3"/>
        <v>0</v>
      </c>
      <c r="T17">
        <f t="shared" si="3"/>
        <v>0</v>
      </c>
      <c r="U17">
        <f t="shared" si="3"/>
        <v>0</v>
      </c>
      <c r="V17">
        <f t="shared" si="3"/>
        <v>0</v>
      </c>
      <c r="W17" s="31">
        <f>(VLOOKUP($B$1,'Multipliers and Adjustments'!$A$70:$I$86,TRUNC(COLUMN(W$2)/5)+2,FALSE)*SUMIFS('EPA Data'!$I:$I,'EPA Data'!$D:$D,'Country Selector'!$A$2,'EPA Data'!$J:$J,$B$1,'EPA Data'!$C:$C,W$2,'EPA Data'!$G:$G,"&gt;="&amp;$A17,'EPA Data'!$G:$G,"&lt;"&amp;$B17)+VLOOKUP($C$1,'Multipliers and Adjustments'!$A$70:$I$86,TRUNC(COLUMN(W$2)/5)+2,FALSE)*SUMIFS('EPA Data'!$I:$I,'EPA Data'!$D:$D,'Country Selector'!$A$2,'EPA Data'!$J:$J,$C$1,'EPA Data'!$C:$C,W$2,'EPA Data'!$G:$G,"&gt;="&amp;$A17,'EPA Data'!$G:$G,"&lt;"&amp;$B17)+VLOOKUP($D$1,'Multipliers and Adjustments'!$A$70:$I$86,TRUNC(COLUMN(W$2)/5)+2,FALSE)*SUMIFS('EPA Data'!$I:$I,'EPA Data'!$D:$D,'Country Selector'!$A$2,'EPA Data'!$J:$J,$D$1,'EPA Data'!$C:$C,W$2,'EPA Data'!$G:$G,"&gt;="&amp;$A17,'EPA Data'!$G:$G,"&lt;"&amp;$B17))*unit_conv</f>
        <v>0</v>
      </c>
      <c r="X17">
        <f t="shared" si="4"/>
        <v>0</v>
      </c>
      <c r="Y17">
        <f t="shared" si="4"/>
        <v>0</v>
      </c>
      <c r="Z17">
        <f t="shared" si="4"/>
        <v>0</v>
      </c>
      <c r="AA17">
        <f t="shared" si="4"/>
        <v>0</v>
      </c>
      <c r="AB17" s="31">
        <f>(VLOOKUP($B$1,'Multipliers and Adjustments'!$A$70:$I$86,TRUNC(COLUMN(AB$2)/5)+2,FALSE)*SUMIFS('EPA Data'!$I:$I,'EPA Data'!$D:$D,'Country Selector'!$A$2,'EPA Data'!$J:$J,$B$1,'EPA Data'!$C:$C,AB$2,'EPA Data'!$G:$G,"&gt;="&amp;$A17,'EPA Data'!$G:$G,"&lt;"&amp;$B17)+VLOOKUP($C$1,'Multipliers and Adjustments'!$A$70:$I$86,TRUNC(COLUMN(AB$2)/5)+2,FALSE)*SUMIFS('EPA Data'!$I:$I,'EPA Data'!$D:$D,'Country Selector'!$A$2,'EPA Data'!$J:$J,$C$1,'EPA Data'!$C:$C,AB$2,'EPA Data'!$G:$G,"&gt;="&amp;$A17,'EPA Data'!$G:$G,"&lt;"&amp;$B17)+VLOOKUP($D$1,'Multipliers and Adjustments'!$A$70:$I$86,TRUNC(COLUMN(AB$2)/5)+2,FALSE)*SUMIFS('EPA Data'!$I:$I,'EPA Data'!$D:$D,'Country Selector'!$A$2,'EPA Data'!$J:$J,$D$1,'EPA Data'!$C:$C,AB$2,'EPA Data'!$G:$G,"&gt;="&amp;$A17,'EPA Data'!$G:$G,"&lt;"&amp;$B17))*unit_conv</f>
        <v>0</v>
      </c>
      <c r="AC17">
        <f t="shared" si="5"/>
        <v>0</v>
      </c>
      <c r="AD17">
        <f t="shared" si="5"/>
        <v>0</v>
      </c>
      <c r="AE17">
        <f t="shared" si="5"/>
        <v>0</v>
      </c>
      <c r="AF17">
        <f t="shared" si="5"/>
        <v>0</v>
      </c>
      <c r="AG17" s="31">
        <f>(VLOOKUP($B$1,'Multipliers and Adjustments'!$A$70:$I$86,TRUNC(COLUMN(AG$2)/5)+2,FALSE)*SUMIFS('EPA Data'!$I:$I,'EPA Data'!$D:$D,'Country Selector'!$A$2,'EPA Data'!$J:$J,$B$1,'EPA Data'!$C:$C,AG$2,'EPA Data'!$G:$G,"&gt;="&amp;$A17,'EPA Data'!$G:$G,"&lt;"&amp;$B17)+VLOOKUP($C$1,'Multipliers and Adjustments'!$A$70:$I$86,TRUNC(COLUMN(AG$2)/5)+2,FALSE)*SUMIFS('EPA Data'!$I:$I,'EPA Data'!$D:$D,'Country Selector'!$A$2,'EPA Data'!$J:$J,$C$1,'EPA Data'!$C:$C,AG$2,'EPA Data'!$G:$G,"&gt;="&amp;$A17,'EPA Data'!$G:$G,"&lt;"&amp;$B17)+VLOOKUP($D$1,'Multipliers and Adjustments'!$A$70:$I$86,TRUNC(COLUMN(AG$2)/5)+2,FALSE)*SUMIFS('EPA Data'!$I:$I,'EPA Data'!$D:$D,'Country Selector'!$A$2,'EPA Data'!$J:$J,$D$1,'EPA Data'!$C:$C,AG$2,'EPA Data'!$G:$G,"&gt;="&amp;$A17,'EPA Data'!$G:$G,"&lt;"&amp;$B17))*unit_conv</f>
        <v>0</v>
      </c>
      <c r="AH17">
        <f t="shared" si="6"/>
        <v>0</v>
      </c>
      <c r="AI17">
        <f t="shared" si="6"/>
        <v>0</v>
      </c>
      <c r="AJ17">
        <f t="shared" si="6"/>
        <v>0</v>
      </c>
      <c r="AK17">
        <f t="shared" si="6"/>
        <v>0</v>
      </c>
      <c r="AL17" s="31">
        <f>(VLOOKUP($B$1,'Multipliers and Adjustments'!$A$70:$I$86,TRUNC(COLUMN(AL$2)/5)+2,FALSE)*SUMIFS('EPA Data'!$I:$I,'EPA Data'!$D:$D,'Country Selector'!$A$2,'EPA Data'!$J:$J,$B$1,'EPA Data'!$C:$C,AL$2,'EPA Data'!$G:$G,"&gt;="&amp;$A17,'EPA Data'!$G:$G,"&lt;"&amp;$B17)+VLOOKUP($C$1,'Multipliers and Adjustments'!$A$70:$I$86,TRUNC(COLUMN(AL$2)/5)+2,FALSE)*SUMIFS('EPA Data'!$I:$I,'EPA Data'!$D:$D,'Country Selector'!$A$2,'EPA Data'!$J:$J,$C$1,'EPA Data'!$C:$C,AL$2,'EPA Data'!$G:$G,"&gt;="&amp;$A17,'EPA Data'!$G:$G,"&lt;"&amp;$B17)+VLOOKUP($D$1,'Multipliers and Adjustments'!$A$70:$I$86,TRUNC(COLUMN(AL$2)/5)+2,FALSE)*SUMIFS('EPA Data'!$I:$I,'EPA Data'!$D:$D,'Country Selector'!$A$2,'EPA Data'!$J:$J,$D$1,'EPA Data'!$C:$C,AL$2,'EPA Data'!$G:$G,"&gt;="&amp;$A17,'EPA Data'!$G:$G,"&lt;"&amp;$B17))*unit_conv</f>
        <v>0</v>
      </c>
    </row>
    <row r="18" spans="1:38" x14ac:dyDescent="0.45">
      <c r="A18" s="12">
        <f t="shared" si="8"/>
        <v>-400</v>
      </c>
      <c r="B18" s="11">
        <f t="shared" si="7"/>
        <v>-350</v>
      </c>
      <c r="C18" s="31">
        <f>(VLOOKUP($B$1,'Multipliers and Adjustments'!$A$70:$I$86,TRUNC(COLUMN(C$2)/5)+2,FALSE)*SUMIFS('EPA Data'!$I:$I,'EPA Data'!$D:$D,'Country Selector'!$A$2,'EPA Data'!$J:$J,$B$1,'EPA Data'!$C:$C,C$2,'EPA Data'!$G:$G,"&gt;="&amp;$A18,'EPA Data'!$G:$G,"&lt;"&amp;$B18)+VLOOKUP($C$1,'Multipliers and Adjustments'!$A$70:$I$86,TRUNC(COLUMN(C$2)/5)+2,FALSE)*SUMIFS('EPA Data'!$I:$I,'EPA Data'!$D:$D,'Country Selector'!$A$2,'EPA Data'!$J:$J,$C$1,'EPA Data'!$C:$C,C$2,'EPA Data'!$G:$G,"&gt;="&amp;$A18,'EPA Data'!$G:$G,"&lt;"&amp;$B18)+VLOOKUP($D$1,'Multipliers and Adjustments'!$A$70:$I$86,TRUNC(COLUMN(C$2)/5)+2,FALSE)*SUMIFS('EPA Data'!$I:$I,'EPA Data'!$D:$D,'Country Selector'!$A$2,'EPA Data'!$J:$J,$D$1,'EPA Data'!$C:$C,C$2,'EPA Data'!$G:$G,"&gt;="&amp;$A18,'EPA Data'!$G:$G,"&lt;"&amp;$B18))*unit_conv</f>
        <v>0</v>
      </c>
      <c r="D18">
        <f t="shared" ref="D18:G33" si="9">C18+($H18-$C18)/5</f>
        <v>0</v>
      </c>
      <c r="E18">
        <f t="shared" si="9"/>
        <v>0</v>
      </c>
      <c r="F18">
        <f t="shared" si="9"/>
        <v>0</v>
      </c>
      <c r="G18">
        <f t="shared" si="9"/>
        <v>0</v>
      </c>
      <c r="H18" s="31">
        <f>(VLOOKUP($B$1,'Multipliers and Adjustments'!$A$70:$I$86,TRUNC(COLUMN(H$2)/5)+2,FALSE)*SUMIFS('EPA Data'!$I:$I,'EPA Data'!$D:$D,'Country Selector'!$A$2,'EPA Data'!$J:$J,$B$1,'EPA Data'!$C:$C,H$2,'EPA Data'!$G:$G,"&gt;="&amp;$A18,'EPA Data'!$G:$G,"&lt;"&amp;$B18)+VLOOKUP($C$1,'Multipliers and Adjustments'!$A$70:$I$86,TRUNC(COLUMN(H$2)/5)+2,FALSE)*SUMIFS('EPA Data'!$I:$I,'EPA Data'!$D:$D,'Country Selector'!$A$2,'EPA Data'!$J:$J,$C$1,'EPA Data'!$C:$C,H$2,'EPA Data'!$G:$G,"&gt;="&amp;$A18,'EPA Data'!$G:$G,"&lt;"&amp;$B18)+VLOOKUP($D$1,'Multipliers and Adjustments'!$A$70:$I$86,TRUNC(COLUMN(H$2)/5)+2,FALSE)*SUMIFS('EPA Data'!$I:$I,'EPA Data'!$D:$D,'Country Selector'!$A$2,'EPA Data'!$J:$J,$D$1,'EPA Data'!$C:$C,H$2,'EPA Data'!$G:$G,"&gt;="&amp;$A18,'EPA Data'!$G:$G,"&lt;"&amp;$B18))*unit_conv</f>
        <v>0</v>
      </c>
      <c r="I18">
        <f t="shared" si="1"/>
        <v>0</v>
      </c>
      <c r="J18">
        <f t="shared" si="1"/>
        <v>0</v>
      </c>
      <c r="K18">
        <f t="shared" si="1"/>
        <v>0</v>
      </c>
      <c r="L18">
        <f t="shared" si="1"/>
        <v>0</v>
      </c>
      <c r="M18" s="31">
        <f>(VLOOKUP($B$1,'Multipliers and Adjustments'!$A$70:$I$86,TRUNC(COLUMN(M$2)/5)+2,FALSE)*SUMIFS('EPA Data'!$I:$I,'EPA Data'!$D:$D,'Country Selector'!$A$2,'EPA Data'!$J:$J,$B$1,'EPA Data'!$C:$C,M$2,'EPA Data'!$G:$G,"&gt;="&amp;$A18,'EPA Data'!$G:$G,"&lt;"&amp;$B18)+VLOOKUP($C$1,'Multipliers and Adjustments'!$A$70:$I$86,TRUNC(COLUMN(M$2)/5)+2,FALSE)*SUMIFS('EPA Data'!$I:$I,'EPA Data'!$D:$D,'Country Selector'!$A$2,'EPA Data'!$J:$J,$C$1,'EPA Data'!$C:$C,M$2,'EPA Data'!$G:$G,"&gt;="&amp;$A18,'EPA Data'!$G:$G,"&lt;"&amp;$B18)+VLOOKUP($D$1,'Multipliers and Adjustments'!$A$70:$I$86,TRUNC(COLUMN(M$2)/5)+2,FALSE)*SUMIFS('EPA Data'!$I:$I,'EPA Data'!$D:$D,'Country Selector'!$A$2,'EPA Data'!$J:$J,$D$1,'EPA Data'!$C:$C,M$2,'EPA Data'!$G:$G,"&gt;="&amp;$A18,'EPA Data'!$G:$G,"&lt;"&amp;$B18))*unit_conv</f>
        <v>0</v>
      </c>
      <c r="N18">
        <f t="shared" si="2"/>
        <v>0</v>
      </c>
      <c r="O18">
        <f t="shared" si="2"/>
        <v>0</v>
      </c>
      <c r="P18">
        <f t="shared" si="2"/>
        <v>0</v>
      </c>
      <c r="Q18">
        <f t="shared" si="2"/>
        <v>0</v>
      </c>
      <c r="R18" s="31">
        <f>(VLOOKUP($B$1,'Multipliers and Adjustments'!$A$70:$I$86,TRUNC(COLUMN(R$2)/5)+2,FALSE)*SUMIFS('EPA Data'!$I:$I,'EPA Data'!$D:$D,'Country Selector'!$A$2,'EPA Data'!$J:$J,$B$1,'EPA Data'!$C:$C,R$2,'EPA Data'!$G:$G,"&gt;="&amp;$A18,'EPA Data'!$G:$G,"&lt;"&amp;$B18)+VLOOKUP($C$1,'Multipliers and Adjustments'!$A$70:$I$86,TRUNC(COLUMN(R$2)/5)+2,FALSE)*SUMIFS('EPA Data'!$I:$I,'EPA Data'!$D:$D,'Country Selector'!$A$2,'EPA Data'!$J:$J,$C$1,'EPA Data'!$C:$C,R$2,'EPA Data'!$G:$G,"&gt;="&amp;$A18,'EPA Data'!$G:$G,"&lt;"&amp;$B18)+VLOOKUP($D$1,'Multipliers and Adjustments'!$A$70:$I$86,TRUNC(COLUMN(R$2)/5)+2,FALSE)*SUMIFS('EPA Data'!$I:$I,'EPA Data'!$D:$D,'Country Selector'!$A$2,'EPA Data'!$J:$J,$D$1,'EPA Data'!$C:$C,R$2,'EPA Data'!$G:$G,"&gt;="&amp;$A18,'EPA Data'!$G:$G,"&lt;"&amp;$B18))*unit_conv</f>
        <v>0</v>
      </c>
      <c r="S18">
        <f t="shared" si="3"/>
        <v>0</v>
      </c>
      <c r="T18">
        <f t="shared" si="3"/>
        <v>0</v>
      </c>
      <c r="U18">
        <f t="shared" si="3"/>
        <v>0</v>
      </c>
      <c r="V18">
        <f t="shared" si="3"/>
        <v>0</v>
      </c>
      <c r="W18" s="31">
        <f>(VLOOKUP($B$1,'Multipliers and Adjustments'!$A$70:$I$86,TRUNC(COLUMN(W$2)/5)+2,FALSE)*SUMIFS('EPA Data'!$I:$I,'EPA Data'!$D:$D,'Country Selector'!$A$2,'EPA Data'!$J:$J,$B$1,'EPA Data'!$C:$C,W$2,'EPA Data'!$G:$G,"&gt;="&amp;$A18,'EPA Data'!$G:$G,"&lt;"&amp;$B18)+VLOOKUP($C$1,'Multipliers and Adjustments'!$A$70:$I$86,TRUNC(COLUMN(W$2)/5)+2,FALSE)*SUMIFS('EPA Data'!$I:$I,'EPA Data'!$D:$D,'Country Selector'!$A$2,'EPA Data'!$J:$J,$C$1,'EPA Data'!$C:$C,W$2,'EPA Data'!$G:$G,"&gt;="&amp;$A18,'EPA Data'!$G:$G,"&lt;"&amp;$B18)+VLOOKUP($D$1,'Multipliers and Adjustments'!$A$70:$I$86,TRUNC(COLUMN(W$2)/5)+2,FALSE)*SUMIFS('EPA Data'!$I:$I,'EPA Data'!$D:$D,'Country Selector'!$A$2,'EPA Data'!$J:$J,$D$1,'EPA Data'!$C:$C,W$2,'EPA Data'!$G:$G,"&gt;="&amp;$A18,'EPA Data'!$G:$G,"&lt;"&amp;$B18))*unit_conv</f>
        <v>0</v>
      </c>
      <c r="X18">
        <f t="shared" si="4"/>
        <v>0</v>
      </c>
      <c r="Y18">
        <f t="shared" si="4"/>
        <v>0</v>
      </c>
      <c r="Z18">
        <f t="shared" si="4"/>
        <v>0</v>
      </c>
      <c r="AA18">
        <f t="shared" si="4"/>
        <v>0</v>
      </c>
      <c r="AB18" s="31">
        <f>(VLOOKUP($B$1,'Multipliers and Adjustments'!$A$70:$I$86,TRUNC(COLUMN(AB$2)/5)+2,FALSE)*SUMIFS('EPA Data'!$I:$I,'EPA Data'!$D:$D,'Country Selector'!$A$2,'EPA Data'!$J:$J,$B$1,'EPA Data'!$C:$C,AB$2,'EPA Data'!$G:$G,"&gt;="&amp;$A18,'EPA Data'!$G:$G,"&lt;"&amp;$B18)+VLOOKUP($C$1,'Multipliers and Adjustments'!$A$70:$I$86,TRUNC(COLUMN(AB$2)/5)+2,FALSE)*SUMIFS('EPA Data'!$I:$I,'EPA Data'!$D:$D,'Country Selector'!$A$2,'EPA Data'!$J:$J,$C$1,'EPA Data'!$C:$C,AB$2,'EPA Data'!$G:$G,"&gt;="&amp;$A18,'EPA Data'!$G:$G,"&lt;"&amp;$B18)+VLOOKUP($D$1,'Multipliers and Adjustments'!$A$70:$I$86,TRUNC(COLUMN(AB$2)/5)+2,FALSE)*SUMIFS('EPA Data'!$I:$I,'EPA Data'!$D:$D,'Country Selector'!$A$2,'EPA Data'!$J:$J,$D$1,'EPA Data'!$C:$C,AB$2,'EPA Data'!$G:$G,"&gt;="&amp;$A18,'EPA Data'!$G:$G,"&lt;"&amp;$B18))*unit_conv</f>
        <v>0</v>
      </c>
      <c r="AC18">
        <f t="shared" si="5"/>
        <v>0</v>
      </c>
      <c r="AD18">
        <f t="shared" si="5"/>
        <v>0</v>
      </c>
      <c r="AE18">
        <f t="shared" si="5"/>
        <v>0</v>
      </c>
      <c r="AF18">
        <f t="shared" si="5"/>
        <v>0</v>
      </c>
      <c r="AG18" s="31">
        <f>(VLOOKUP($B$1,'Multipliers and Adjustments'!$A$70:$I$86,TRUNC(COLUMN(AG$2)/5)+2,FALSE)*SUMIFS('EPA Data'!$I:$I,'EPA Data'!$D:$D,'Country Selector'!$A$2,'EPA Data'!$J:$J,$B$1,'EPA Data'!$C:$C,AG$2,'EPA Data'!$G:$G,"&gt;="&amp;$A18,'EPA Data'!$G:$G,"&lt;"&amp;$B18)+VLOOKUP($C$1,'Multipliers and Adjustments'!$A$70:$I$86,TRUNC(COLUMN(AG$2)/5)+2,FALSE)*SUMIFS('EPA Data'!$I:$I,'EPA Data'!$D:$D,'Country Selector'!$A$2,'EPA Data'!$J:$J,$C$1,'EPA Data'!$C:$C,AG$2,'EPA Data'!$G:$G,"&gt;="&amp;$A18,'EPA Data'!$G:$G,"&lt;"&amp;$B18)+VLOOKUP($D$1,'Multipliers and Adjustments'!$A$70:$I$86,TRUNC(COLUMN(AG$2)/5)+2,FALSE)*SUMIFS('EPA Data'!$I:$I,'EPA Data'!$D:$D,'Country Selector'!$A$2,'EPA Data'!$J:$J,$D$1,'EPA Data'!$C:$C,AG$2,'EPA Data'!$G:$G,"&gt;="&amp;$A18,'EPA Data'!$G:$G,"&lt;"&amp;$B18))*unit_conv</f>
        <v>0</v>
      </c>
      <c r="AH18">
        <f t="shared" si="6"/>
        <v>0</v>
      </c>
      <c r="AI18">
        <f t="shared" si="6"/>
        <v>0</v>
      </c>
      <c r="AJ18">
        <f t="shared" si="6"/>
        <v>0</v>
      </c>
      <c r="AK18">
        <f t="shared" si="6"/>
        <v>0</v>
      </c>
      <c r="AL18" s="31">
        <f>(VLOOKUP($B$1,'Multipliers and Adjustments'!$A$70:$I$86,TRUNC(COLUMN(AL$2)/5)+2,FALSE)*SUMIFS('EPA Data'!$I:$I,'EPA Data'!$D:$D,'Country Selector'!$A$2,'EPA Data'!$J:$J,$B$1,'EPA Data'!$C:$C,AL$2,'EPA Data'!$G:$G,"&gt;="&amp;$A18,'EPA Data'!$G:$G,"&lt;"&amp;$B18)+VLOOKUP($C$1,'Multipliers and Adjustments'!$A$70:$I$86,TRUNC(COLUMN(AL$2)/5)+2,FALSE)*SUMIFS('EPA Data'!$I:$I,'EPA Data'!$D:$D,'Country Selector'!$A$2,'EPA Data'!$J:$J,$C$1,'EPA Data'!$C:$C,AL$2,'EPA Data'!$G:$G,"&gt;="&amp;$A18,'EPA Data'!$G:$G,"&lt;"&amp;$B18)+VLOOKUP($D$1,'Multipliers and Adjustments'!$A$70:$I$86,TRUNC(COLUMN(AL$2)/5)+2,FALSE)*SUMIFS('EPA Data'!$I:$I,'EPA Data'!$D:$D,'Country Selector'!$A$2,'EPA Data'!$J:$J,$D$1,'EPA Data'!$C:$C,AL$2,'EPA Data'!$G:$G,"&gt;="&amp;$A18,'EPA Data'!$G:$G,"&lt;"&amp;$B18))*unit_conv</f>
        <v>0</v>
      </c>
    </row>
    <row r="19" spans="1:38" x14ac:dyDescent="0.45">
      <c r="A19" s="12">
        <f t="shared" si="8"/>
        <v>-350</v>
      </c>
      <c r="B19" s="11">
        <f t="shared" si="7"/>
        <v>-300</v>
      </c>
      <c r="C19" s="31">
        <f>(VLOOKUP($B$1,'Multipliers and Adjustments'!$A$70:$I$86,TRUNC(COLUMN(C$2)/5)+2,FALSE)*SUMIFS('EPA Data'!$I:$I,'EPA Data'!$D:$D,'Country Selector'!$A$2,'EPA Data'!$J:$J,$B$1,'EPA Data'!$C:$C,C$2,'EPA Data'!$G:$G,"&gt;="&amp;$A19,'EPA Data'!$G:$G,"&lt;"&amp;$B19)+VLOOKUP($C$1,'Multipliers and Adjustments'!$A$70:$I$86,TRUNC(COLUMN(C$2)/5)+2,FALSE)*SUMIFS('EPA Data'!$I:$I,'EPA Data'!$D:$D,'Country Selector'!$A$2,'EPA Data'!$J:$J,$C$1,'EPA Data'!$C:$C,C$2,'EPA Data'!$G:$G,"&gt;="&amp;$A19,'EPA Data'!$G:$G,"&lt;"&amp;$B19)+VLOOKUP($D$1,'Multipliers and Adjustments'!$A$70:$I$86,TRUNC(COLUMN(C$2)/5)+2,FALSE)*SUMIFS('EPA Data'!$I:$I,'EPA Data'!$D:$D,'Country Selector'!$A$2,'EPA Data'!$J:$J,$D$1,'EPA Data'!$C:$C,C$2,'EPA Data'!$G:$G,"&gt;="&amp;$A19,'EPA Data'!$G:$G,"&lt;"&amp;$B19))*unit_conv</f>
        <v>0</v>
      </c>
      <c r="D19">
        <f t="shared" si="9"/>
        <v>0</v>
      </c>
      <c r="E19">
        <f t="shared" si="9"/>
        <v>0</v>
      </c>
      <c r="F19">
        <f t="shared" si="9"/>
        <v>0</v>
      </c>
      <c r="G19">
        <f t="shared" si="9"/>
        <v>0</v>
      </c>
      <c r="H19" s="31">
        <f>(VLOOKUP($B$1,'Multipliers and Adjustments'!$A$70:$I$86,TRUNC(COLUMN(H$2)/5)+2,FALSE)*SUMIFS('EPA Data'!$I:$I,'EPA Data'!$D:$D,'Country Selector'!$A$2,'EPA Data'!$J:$J,$B$1,'EPA Data'!$C:$C,H$2,'EPA Data'!$G:$G,"&gt;="&amp;$A19,'EPA Data'!$G:$G,"&lt;"&amp;$B19)+VLOOKUP($C$1,'Multipliers and Adjustments'!$A$70:$I$86,TRUNC(COLUMN(H$2)/5)+2,FALSE)*SUMIFS('EPA Data'!$I:$I,'EPA Data'!$D:$D,'Country Selector'!$A$2,'EPA Data'!$J:$J,$C$1,'EPA Data'!$C:$C,H$2,'EPA Data'!$G:$G,"&gt;="&amp;$A19,'EPA Data'!$G:$G,"&lt;"&amp;$B19)+VLOOKUP($D$1,'Multipliers and Adjustments'!$A$70:$I$86,TRUNC(COLUMN(H$2)/5)+2,FALSE)*SUMIFS('EPA Data'!$I:$I,'EPA Data'!$D:$D,'Country Selector'!$A$2,'EPA Data'!$J:$J,$D$1,'EPA Data'!$C:$C,H$2,'EPA Data'!$G:$G,"&gt;="&amp;$A19,'EPA Data'!$G:$G,"&lt;"&amp;$B19))*unit_conv</f>
        <v>0</v>
      </c>
      <c r="I19">
        <f t="shared" ref="I19:L34" si="10">H19+($M19-$H19)/5</f>
        <v>0</v>
      </c>
      <c r="J19">
        <f t="shared" si="10"/>
        <v>0</v>
      </c>
      <c r="K19">
        <f t="shared" si="10"/>
        <v>0</v>
      </c>
      <c r="L19">
        <f t="shared" si="10"/>
        <v>0</v>
      </c>
      <c r="M19" s="31">
        <f>(VLOOKUP($B$1,'Multipliers and Adjustments'!$A$70:$I$86,TRUNC(COLUMN(M$2)/5)+2,FALSE)*SUMIFS('EPA Data'!$I:$I,'EPA Data'!$D:$D,'Country Selector'!$A$2,'EPA Data'!$J:$J,$B$1,'EPA Data'!$C:$C,M$2,'EPA Data'!$G:$G,"&gt;="&amp;$A19,'EPA Data'!$G:$G,"&lt;"&amp;$B19)+VLOOKUP($C$1,'Multipliers and Adjustments'!$A$70:$I$86,TRUNC(COLUMN(M$2)/5)+2,FALSE)*SUMIFS('EPA Data'!$I:$I,'EPA Data'!$D:$D,'Country Selector'!$A$2,'EPA Data'!$J:$J,$C$1,'EPA Data'!$C:$C,M$2,'EPA Data'!$G:$G,"&gt;="&amp;$A19,'EPA Data'!$G:$G,"&lt;"&amp;$B19)+VLOOKUP($D$1,'Multipliers and Adjustments'!$A$70:$I$86,TRUNC(COLUMN(M$2)/5)+2,FALSE)*SUMIFS('EPA Data'!$I:$I,'EPA Data'!$D:$D,'Country Selector'!$A$2,'EPA Data'!$J:$J,$D$1,'EPA Data'!$C:$C,M$2,'EPA Data'!$G:$G,"&gt;="&amp;$A19,'EPA Data'!$G:$G,"&lt;"&amp;$B19))*unit_conv</f>
        <v>0</v>
      </c>
      <c r="N19">
        <f t="shared" ref="N19:Q34" si="11">M19+($R19-$M19)/5</f>
        <v>0</v>
      </c>
      <c r="O19">
        <f t="shared" si="11"/>
        <v>0</v>
      </c>
      <c r="P19">
        <f t="shared" si="11"/>
        <v>0</v>
      </c>
      <c r="Q19">
        <f t="shared" si="11"/>
        <v>0</v>
      </c>
      <c r="R19" s="31">
        <f>(VLOOKUP($B$1,'Multipliers and Adjustments'!$A$70:$I$86,TRUNC(COLUMN(R$2)/5)+2,FALSE)*SUMIFS('EPA Data'!$I:$I,'EPA Data'!$D:$D,'Country Selector'!$A$2,'EPA Data'!$J:$J,$B$1,'EPA Data'!$C:$C,R$2,'EPA Data'!$G:$G,"&gt;="&amp;$A19,'EPA Data'!$G:$G,"&lt;"&amp;$B19)+VLOOKUP($C$1,'Multipliers and Adjustments'!$A$70:$I$86,TRUNC(COLUMN(R$2)/5)+2,FALSE)*SUMIFS('EPA Data'!$I:$I,'EPA Data'!$D:$D,'Country Selector'!$A$2,'EPA Data'!$J:$J,$C$1,'EPA Data'!$C:$C,R$2,'EPA Data'!$G:$G,"&gt;="&amp;$A19,'EPA Data'!$G:$G,"&lt;"&amp;$B19)+VLOOKUP($D$1,'Multipliers and Adjustments'!$A$70:$I$86,TRUNC(COLUMN(R$2)/5)+2,FALSE)*SUMIFS('EPA Data'!$I:$I,'EPA Data'!$D:$D,'Country Selector'!$A$2,'EPA Data'!$J:$J,$D$1,'EPA Data'!$C:$C,R$2,'EPA Data'!$G:$G,"&gt;="&amp;$A19,'EPA Data'!$G:$G,"&lt;"&amp;$B19))*unit_conv</f>
        <v>0</v>
      </c>
      <c r="S19">
        <f t="shared" ref="S19:V34" si="12">R19+($W19-$R19)/5</f>
        <v>0</v>
      </c>
      <c r="T19">
        <f t="shared" si="12"/>
        <v>0</v>
      </c>
      <c r="U19">
        <f t="shared" si="12"/>
        <v>0</v>
      </c>
      <c r="V19">
        <f t="shared" si="12"/>
        <v>0</v>
      </c>
      <c r="W19" s="31">
        <f>(VLOOKUP($B$1,'Multipliers and Adjustments'!$A$70:$I$86,TRUNC(COLUMN(W$2)/5)+2,FALSE)*SUMIFS('EPA Data'!$I:$I,'EPA Data'!$D:$D,'Country Selector'!$A$2,'EPA Data'!$J:$J,$B$1,'EPA Data'!$C:$C,W$2,'EPA Data'!$G:$G,"&gt;="&amp;$A19,'EPA Data'!$G:$G,"&lt;"&amp;$B19)+VLOOKUP($C$1,'Multipliers and Adjustments'!$A$70:$I$86,TRUNC(COLUMN(W$2)/5)+2,FALSE)*SUMIFS('EPA Data'!$I:$I,'EPA Data'!$D:$D,'Country Selector'!$A$2,'EPA Data'!$J:$J,$C$1,'EPA Data'!$C:$C,W$2,'EPA Data'!$G:$G,"&gt;="&amp;$A19,'EPA Data'!$G:$G,"&lt;"&amp;$B19)+VLOOKUP($D$1,'Multipliers and Adjustments'!$A$70:$I$86,TRUNC(COLUMN(W$2)/5)+2,FALSE)*SUMIFS('EPA Data'!$I:$I,'EPA Data'!$D:$D,'Country Selector'!$A$2,'EPA Data'!$J:$J,$D$1,'EPA Data'!$C:$C,W$2,'EPA Data'!$G:$G,"&gt;="&amp;$A19,'EPA Data'!$G:$G,"&lt;"&amp;$B19))*unit_conv</f>
        <v>0</v>
      </c>
      <c r="X19">
        <f t="shared" ref="X19:AA34" si="13">W19+($AB19-$W19)/5</f>
        <v>0</v>
      </c>
      <c r="Y19">
        <f t="shared" si="13"/>
        <v>0</v>
      </c>
      <c r="Z19">
        <f t="shared" si="13"/>
        <v>0</v>
      </c>
      <c r="AA19">
        <f t="shared" si="13"/>
        <v>0</v>
      </c>
      <c r="AB19" s="31">
        <f>(VLOOKUP($B$1,'Multipliers and Adjustments'!$A$70:$I$86,TRUNC(COLUMN(AB$2)/5)+2,FALSE)*SUMIFS('EPA Data'!$I:$I,'EPA Data'!$D:$D,'Country Selector'!$A$2,'EPA Data'!$J:$J,$B$1,'EPA Data'!$C:$C,AB$2,'EPA Data'!$G:$G,"&gt;="&amp;$A19,'EPA Data'!$G:$G,"&lt;"&amp;$B19)+VLOOKUP($C$1,'Multipliers and Adjustments'!$A$70:$I$86,TRUNC(COLUMN(AB$2)/5)+2,FALSE)*SUMIFS('EPA Data'!$I:$I,'EPA Data'!$D:$D,'Country Selector'!$A$2,'EPA Data'!$J:$J,$C$1,'EPA Data'!$C:$C,AB$2,'EPA Data'!$G:$G,"&gt;="&amp;$A19,'EPA Data'!$G:$G,"&lt;"&amp;$B19)+VLOOKUP($D$1,'Multipliers and Adjustments'!$A$70:$I$86,TRUNC(COLUMN(AB$2)/5)+2,FALSE)*SUMIFS('EPA Data'!$I:$I,'EPA Data'!$D:$D,'Country Selector'!$A$2,'EPA Data'!$J:$J,$D$1,'EPA Data'!$C:$C,AB$2,'EPA Data'!$G:$G,"&gt;="&amp;$A19,'EPA Data'!$G:$G,"&lt;"&amp;$B19))*unit_conv</f>
        <v>0</v>
      </c>
      <c r="AC19">
        <f t="shared" ref="AC19:AF34" si="14">AB19+($AG19-$AB19)/5</f>
        <v>0</v>
      </c>
      <c r="AD19">
        <f t="shared" si="14"/>
        <v>0</v>
      </c>
      <c r="AE19">
        <f t="shared" si="14"/>
        <v>0</v>
      </c>
      <c r="AF19">
        <f t="shared" si="14"/>
        <v>0</v>
      </c>
      <c r="AG19" s="31">
        <f>(VLOOKUP($B$1,'Multipliers and Adjustments'!$A$70:$I$86,TRUNC(COLUMN(AG$2)/5)+2,FALSE)*SUMIFS('EPA Data'!$I:$I,'EPA Data'!$D:$D,'Country Selector'!$A$2,'EPA Data'!$J:$J,$B$1,'EPA Data'!$C:$C,AG$2,'EPA Data'!$G:$G,"&gt;="&amp;$A19,'EPA Data'!$G:$G,"&lt;"&amp;$B19)+VLOOKUP($C$1,'Multipliers and Adjustments'!$A$70:$I$86,TRUNC(COLUMN(AG$2)/5)+2,FALSE)*SUMIFS('EPA Data'!$I:$I,'EPA Data'!$D:$D,'Country Selector'!$A$2,'EPA Data'!$J:$J,$C$1,'EPA Data'!$C:$C,AG$2,'EPA Data'!$G:$G,"&gt;="&amp;$A19,'EPA Data'!$G:$G,"&lt;"&amp;$B19)+VLOOKUP($D$1,'Multipliers and Adjustments'!$A$70:$I$86,TRUNC(COLUMN(AG$2)/5)+2,FALSE)*SUMIFS('EPA Data'!$I:$I,'EPA Data'!$D:$D,'Country Selector'!$A$2,'EPA Data'!$J:$J,$D$1,'EPA Data'!$C:$C,AG$2,'EPA Data'!$G:$G,"&gt;="&amp;$A19,'EPA Data'!$G:$G,"&lt;"&amp;$B19))*unit_conv</f>
        <v>0</v>
      </c>
      <c r="AH19">
        <f t="shared" ref="AH19:AK34" si="15">AG19+($AL19-$AG19)/5</f>
        <v>0</v>
      </c>
      <c r="AI19">
        <f t="shared" si="15"/>
        <v>0</v>
      </c>
      <c r="AJ19">
        <f t="shared" si="15"/>
        <v>0</v>
      </c>
      <c r="AK19">
        <f t="shared" si="15"/>
        <v>0</v>
      </c>
      <c r="AL19" s="31">
        <f>(VLOOKUP($B$1,'Multipliers and Adjustments'!$A$70:$I$86,TRUNC(COLUMN(AL$2)/5)+2,FALSE)*SUMIFS('EPA Data'!$I:$I,'EPA Data'!$D:$D,'Country Selector'!$A$2,'EPA Data'!$J:$J,$B$1,'EPA Data'!$C:$C,AL$2,'EPA Data'!$G:$G,"&gt;="&amp;$A19,'EPA Data'!$G:$G,"&lt;"&amp;$B19)+VLOOKUP($C$1,'Multipliers and Adjustments'!$A$70:$I$86,TRUNC(COLUMN(AL$2)/5)+2,FALSE)*SUMIFS('EPA Data'!$I:$I,'EPA Data'!$D:$D,'Country Selector'!$A$2,'EPA Data'!$J:$J,$C$1,'EPA Data'!$C:$C,AL$2,'EPA Data'!$G:$G,"&gt;="&amp;$A19,'EPA Data'!$G:$G,"&lt;"&amp;$B19)+VLOOKUP($D$1,'Multipliers and Adjustments'!$A$70:$I$86,TRUNC(COLUMN(AL$2)/5)+2,FALSE)*SUMIFS('EPA Data'!$I:$I,'EPA Data'!$D:$D,'Country Selector'!$A$2,'EPA Data'!$J:$J,$D$1,'EPA Data'!$C:$C,AL$2,'EPA Data'!$G:$G,"&gt;="&amp;$A19,'EPA Data'!$G:$G,"&lt;"&amp;$B19))*unit_conv</f>
        <v>0</v>
      </c>
    </row>
    <row r="20" spans="1:38" x14ac:dyDescent="0.45">
      <c r="A20" s="12">
        <f t="shared" si="8"/>
        <v>-300</v>
      </c>
      <c r="B20" s="11">
        <f t="shared" si="7"/>
        <v>-250</v>
      </c>
      <c r="C20" s="31">
        <f>(VLOOKUP($B$1,'Multipliers and Adjustments'!$A$70:$I$86,TRUNC(COLUMN(C$2)/5)+2,FALSE)*SUMIFS('EPA Data'!$I:$I,'EPA Data'!$D:$D,'Country Selector'!$A$2,'EPA Data'!$J:$J,$B$1,'EPA Data'!$C:$C,C$2,'EPA Data'!$G:$G,"&gt;="&amp;$A20,'EPA Data'!$G:$G,"&lt;"&amp;$B20)+VLOOKUP($C$1,'Multipliers and Adjustments'!$A$70:$I$86,TRUNC(COLUMN(C$2)/5)+2,FALSE)*SUMIFS('EPA Data'!$I:$I,'EPA Data'!$D:$D,'Country Selector'!$A$2,'EPA Data'!$J:$J,$C$1,'EPA Data'!$C:$C,C$2,'EPA Data'!$G:$G,"&gt;="&amp;$A20,'EPA Data'!$G:$G,"&lt;"&amp;$B20)+VLOOKUP($D$1,'Multipliers and Adjustments'!$A$70:$I$86,TRUNC(COLUMN(C$2)/5)+2,FALSE)*SUMIFS('EPA Data'!$I:$I,'EPA Data'!$D:$D,'Country Selector'!$A$2,'EPA Data'!$J:$J,$D$1,'EPA Data'!$C:$C,C$2,'EPA Data'!$G:$G,"&gt;="&amp;$A20,'EPA Data'!$G:$G,"&lt;"&amp;$B20))*unit_conv</f>
        <v>0</v>
      </c>
      <c r="D20">
        <f t="shared" si="9"/>
        <v>0</v>
      </c>
      <c r="E20">
        <f t="shared" si="9"/>
        <v>0</v>
      </c>
      <c r="F20">
        <f t="shared" si="9"/>
        <v>0</v>
      </c>
      <c r="G20">
        <f t="shared" si="9"/>
        <v>0</v>
      </c>
      <c r="H20" s="31">
        <f>(VLOOKUP($B$1,'Multipliers and Adjustments'!$A$70:$I$86,TRUNC(COLUMN(H$2)/5)+2,FALSE)*SUMIFS('EPA Data'!$I:$I,'EPA Data'!$D:$D,'Country Selector'!$A$2,'EPA Data'!$J:$J,$B$1,'EPA Data'!$C:$C,H$2,'EPA Data'!$G:$G,"&gt;="&amp;$A20,'EPA Data'!$G:$G,"&lt;"&amp;$B20)+VLOOKUP($C$1,'Multipliers and Adjustments'!$A$70:$I$86,TRUNC(COLUMN(H$2)/5)+2,FALSE)*SUMIFS('EPA Data'!$I:$I,'EPA Data'!$D:$D,'Country Selector'!$A$2,'EPA Data'!$J:$J,$C$1,'EPA Data'!$C:$C,H$2,'EPA Data'!$G:$G,"&gt;="&amp;$A20,'EPA Data'!$G:$G,"&lt;"&amp;$B20)+VLOOKUP($D$1,'Multipliers and Adjustments'!$A$70:$I$86,TRUNC(COLUMN(H$2)/5)+2,FALSE)*SUMIFS('EPA Data'!$I:$I,'EPA Data'!$D:$D,'Country Selector'!$A$2,'EPA Data'!$J:$J,$D$1,'EPA Data'!$C:$C,H$2,'EPA Data'!$G:$G,"&gt;="&amp;$A20,'EPA Data'!$G:$G,"&lt;"&amp;$B20))*unit_conv</f>
        <v>0</v>
      </c>
      <c r="I20">
        <f t="shared" si="10"/>
        <v>0</v>
      </c>
      <c r="J20">
        <f t="shared" si="10"/>
        <v>0</v>
      </c>
      <c r="K20">
        <f t="shared" si="10"/>
        <v>0</v>
      </c>
      <c r="L20">
        <f t="shared" si="10"/>
        <v>0</v>
      </c>
      <c r="M20" s="31">
        <f>(VLOOKUP($B$1,'Multipliers and Adjustments'!$A$70:$I$86,TRUNC(COLUMN(M$2)/5)+2,FALSE)*SUMIFS('EPA Data'!$I:$I,'EPA Data'!$D:$D,'Country Selector'!$A$2,'EPA Data'!$J:$J,$B$1,'EPA Data'!$C:$C,M$2,'EPA Data'!$G:$G,"&gt;="&amp;$A20,'EPA Data'!$G:$G,"&lt;"&amp;$B20)+VLOOKUP($C$1,'Multipliers and Adjustments'!$A$70:$I$86,TRUNC(COLUMN(M$2)/5)+2,FALSE)*SUMIFS('EPA Data'!$I:$I,'EPA Data'!$D:$D,'Country Selector'!$A$2,'EPA Data'!$J:$J,$C$1,'EPA Data'!$C:$C,M$2,'EPA Data'!$G:$G,"&gt;="&amp;$A20,'EPA Data'!$G:$G,"&lt;"&amp;$B20)+VLOOKUP($D$1,'Multipliers and Adjustments'!$A$70:$I$86,TRUNC(COLUMN(M$2)/5)+2,FALSE)*SUMIFS('EPA Data'!$I:$I,'EPA Data'!$D:$D,'Country Selector'!$A$2,'EPA Data'!$J:$J,$D$1,'EPA Data'!$C:$C,M$2,'EPA Data'!$G:$G,"&gt;="&amp;$A20,'EPA Data'!$G:$G,"&lt;"&amp;$B20))*unit_conv</f>
        <v>0</v>
      </c>
      <c r="N20">
        <f t="shared" si="11"/>
        <v>0</v>
      </c>
      <c r="O20">
        <f t="shared" si="11"/>
        <v>0</v>
      </c>
      <c r="P20">
        <f t="shared" si="11"/>
        <v>0</v>
      </c>
      <c r="Q20">
        <f t="shared" si="11"/>
        <v>0</v>
      </c>
      <c r="R20" s="31">
        <f>(VLOOKUP($B$1,'Multipliers and Adjustments'!$A$70:$I$86,TRUNC(COLUMN(R$2)/5)+2,FALSE)*SUMIFS('EPA Data'!$I:$I,'EPA Data'!$D:$D,'Country Selector'!$A$2,'EPA Data'!$J:$J,$B$1,'EPA Data'!$C:$C,R$2,'EPA Data'!$G:$G,"&gt;="&amp;$A20,'EPA Data'!$G:$G,"&lt;"&amp;$B20)+VLOOKUP($C$1,'Multipliers and Adjustments'!$A$70:$I$86,TRUNC(COLUMN(R$2)/5)+2,FALSE)*SUMIFS('EPA Data'!$I:$I,'EPA Data'!$D:$D,'Country Selector'!$A$2,'EPA Data'!$J:$J,$C$1,'EPA Data'!$C:$C,R$2,'EPA Data'!$G:$G,"&gt;="&amp;$A20,'EPA Data'!$G:$G,"&lt;"&amp;$B20)+VLOOKUP($D$1,'Multipliers and Adjustments'!$A$70:$I$86,TRUNC(COLUMN(R$2)/5)+2,FALSE)*SUMIFS('EPA Data'!$I:$I,'EPA Data'!$D:$D,'Country Selector'!$A$2,'EPA Data'!$J:$J,$D$1,'EPA Data'!$C:$C,R$2,'EPA Data'!$G:$G,"&gt;="&amp;$A20,'EPA Data'!$G:$G,"&lt;"&amp;$B20))*unit_conv</f>
        <v>0</v>
      </c>
      <c r="S20">
        <f t="shared" si="12"/>
        <v>0</v>
      </c>
      <c r="T20">
        <f t="shared" si="12"/>
        <v>0</v>
      </c>
      <c r="U20">
        <f t="shared" si="12"/>
        <v>0</v>
      </c>
      <c r="V20">
        <f t="shared" si="12"/>
        <v>0</v>
      </c>
      <c r="W20" s="31">
        <f>(VLOOKUP($B$1,'Multipliers and Adjustments'!$A$70:$I$86,TRUNC(COLUMN(W$2)/5)+2,FALSE)*SUMIFS('EPA Data'!$I:$I,'EPA Data'!$D:$D,'Country Selector'!$A$2,'EPA Data'!$J:$J,$B$1,'EPA Data'!$C:$C,W$2,'EPA Data'!$G:$G,"&gt;="&amp;$A20,'EPA Data'!$G:$G,"&lt;"&amp;$B20)+VLOOKUP($C$1,'Multipliers and Adjustments'!$A$70:$I$86,TRUNC(COLUMN(W$2)/5)+2,FALSE)*SUMIFS('EPA Data'!$I:$I,'EPA Data'!$D:$D,'Country Selector'!$A$2,'EPA Data'!$J:$J,$C$1,'EPA Data'!$C:$C,W$2,'EPA Data'!$G:$G,"&gt;="&amp;$A20,'EPA Data'!$G:$G,"&lt;"&amp;$B20)+VLOOKUP($D$1,'Multipliers and Adjustments'!$A$70:$I$86,TRUNC(COLUMN(W$2)/5)+2,FALSE)*SUMIFS('EPA Data'!$I:$I,'EPA Data'!$D:$D,'Country Selector'!$A$2,'EPA Data'!$J:$J,$D$1,'EPA Data'!$C:$C,W$2,'EPA Data'!$G:$G,"&gt;="&amp;$A20,'EPA Data'!$G:$G,"&lt;"&amp;$B20))*unit_conv</f>
        <v>0</v>
      </c>
      <c r="X20">
        <f t="shared" si="13"/>
        <v>0</v>
      </c>
      <c r="Y20">
        <f t="shared" si="13"/>
        <v>0</v>
      </c>
      <c r="Z20">
        <f t="shared" si="13"/>
        <v>0</v>
      </c>
      <c r="AA20">
        <f t="shared" si="13"/>
        <v>0</v>
      </c>
      <c r="AB20" s="31">
        <f>(VLOOKUP($B$1,'Multipliers and Adjustments'!$A$70:$I$86,TRUNC(COLUMN(AB$2)/5)+2,FALSE)*SUMIFS('EPA Data'!$I:$I,'EPA Data'!$D:$D,'Country Selector'!$A$2,'EPA Data'!$J:$J,$B$1,'EPA Data'!$C:$C,AB$2,'EPA Data'!$G:$G,"&gt;="&amp;$A20,'EPA Data'!$G:$G,"&lt;"&amp;$B20)+VLOOKUP($C$1,'Multipliers and Adjustments'!$A$70:$I$86,TRUNC(COLUMN(AB$2)/5)+2,FALSE)*SUMIFS('EPA Data'!$I:$I,'EPA Data'!$D:$D,'Country Selector'!$A$2,'EPA Data'!$J:$J,$C$1,'EPA Data'!$C:$C,AB$2,'EPA Data'!$G:$G,"&gt;="&amp;$A20,'EPA Data'!$G:$G,"&lt;"&amp;$B20)+VLOOKUP($D$1,'Multipliers and Adjustments'!$A$70:$I$86,TRUNC(COLUMN(AB$2)/5)+2,FALSE)*SUMIFS('EPA Data'!$I:$I,'EPA Data'!$D:$D,'Country Selector'!$A$2,'EPA Data'!$J:$J,$D$1,'EPA Data'!$C:$C,AB$2,'EPA Data'!$G:$G,"&gt;="&amp;$A20,'EPA Data'!$G:$G,"&lt;"&amp;$B20))*unit_conv</f>
        <v>0</v>
      </c>
      <c r="AC20">
        <f t="shared" si="14"/>
        <v>0</v>
      </c>
      <c r="AD20">
        <f t="shared" si="14"/>
        <v>0</v>
      </c>
      <c r="AE20">
        <f t="shared" si="14"/>
        <v>0</v>
      </c>
      <c r="AF20">
        <f t="shared" si="14"/>
        <v>0</v>
      </c>
      <c r="AG20" s="31">
        <f>(VLOOKUP($B$1,'Multipliers and Adjustments'!$A$70:$I$86,TRUNC(COLUMN(AG$2)/5)+2,FALSE)*SUMIFS('EPA Data'!$I:$I,'EPA Data'!$D:$D,'Country Selector'!$A$2,'EPA Data'!$J:$J,$B$1,'EPA Data'!$C:$C,AG$2,'EPA Data'!$G:$G,"&gt;="&amp;$A20,'EPA Data'!$G:$G,"&lt;"&amp;$B20)+VLOOKUP($C$1,'Multipliers and Adjustments'!$A$70:$I$86,TRUNC(COLUMN(AG$2)/5)+2,FALSE)*SUMIFS('EPA Data'!$I:$I,'EPA Data'!$D:$D,'Country Selector'!$A$2,'EPA Data'!$J:$J,$C$1,'EPA Data'!$C:$C,AG$2,'EPA Data'!$G:$G,"&gt;="&amp;$A20,'EPA Data'!$G:$G,"&lt;"&amp;$B20)+VLOOKUP($D$1,'Multipliers and Adjustments'!$A$70:$I$86,TRUNC(COLUMN(AG$2)/5)+2,FALSE)*SUMIFS('EPA Data'!$I:$I,'EPA Data'!$D:$D,'Country Selector'!$A$2,'EPA Data'!$J:$J,$D$1,'EPA Data'!$C:$C,AG$2,'EPA Data'!$G:$G,"&gt;="&amp;$A20,'EPA Data'!$G:$G,"&lt;"&amp;$B20))*unit_conv</f>
        <v>0</v>
      </c>
      <c r="AH20">
        <f t="shared" si="15"/>
        <v>0</v>
      </c>
      <c r="AI20">
        <f t="shared" si="15"/>
        <v>0</v>
      </c>
      <c r="AJ20">
        <f t="shared" si="15"/>
        <v>0</v>
      </c>
      <c r="AK20">
        <f t="shared" si="15"/>
        <v>0</v>
      </c>
      <c r="AL20" s="31">
        <f>(VLOOKUP($B$1,'Multipliers and Adjustments'!$A$70:$I$86,TRUNC(COLUMN(AL$2)/5)+2,FALSE)*SUMIFS('EPA Data'!$I:$I,'EPA Data'!$D:$D,'Country Selector'!$A$2,'EPA Data'!$J:$J,$B$1,'EPA Data'!$C:$C,AL$2,'EPA Data'!$G:$G,"&gt;="&amp;$A20,'EPA Data'!$G:$G,"&lt;"&amp;$B20)+VLOOKUP($C$1,'Multipliers and Adjustments'!$A$70:$I$86,TRUNC(COLUMN(AL$2)/5)+2,FALSE)*SUMIFS('EPA Data'!$I:$I,'EPA Data'!$D:$D,'Country Selector'!$A$2,'EPA Data'!$J:$J,$C$1,'EPA Data'!$C:$C,AL$2,'EPA Data'!$G:$G,"&gt;="&amp;$A20,'EPA Data'!$G:$G,"&lt;"&amp;$B20)+VLOOKUP($D$1,'Multipliers and Adjustments'!$A$70:$I$86,TRUNC(COLUMN(AL$2)/5)+2,FALSE)*SUMIFS('EPA Data'!$I:$I,'EPA Data'!$D:$D,'Country Selector'!$A$2,'EPA Data'!$J:$J,$D$1,'EPA Data'!$C:$C,AL$2,'EPA Data'!$G:$G,"&gt;="&amp;$A20,'EPA Data'!$G:$G,"&lt;"&amp;$B20))*unit_conv</f>
        <v>0</v>
      </c>
    </row>
    <row r="21" spans="1:38" x14ac:dyDescent="0.45">
      <c r="A21" s="12">
        <f t="shared" si="8"/>
        <v>-250</v>
      </c>
      <c r="B21" s="11">
        <f t="shared" si="7"/>
        <v>-200</v>
      </c>
      <c r="C21" s="31">
        <f>(VLOOKUP($B$1,'Multipliers and Adjustments'!$A$70:$I$86,TRUNC(COLUMN(C$2)/5)+2,FALSE)*SUMIFS('EPA Data'!$I:$I,'EPA Data'!$D:$D,'Country Selector'!$A$2,'EPA Data'!$J:$J,$B$1,'EPA Data'!$C:$C,C$2,'EPA Data'!$G:$G,"&gt;="&amp;$A21,'EPA Data'!$G:$G,"&lt;"&amp;$B21)+VLOOKUP($C$1,'Multipliers and Adjustments'!$A$70:$I$86,TRUNC(COLUMN(C$2)/5)+2,FALSE)*SUMIFS('EPA Data'!$I:$I,'EPA Data'!$D:$D,'Country Selector'!$A$2,'EPA Data'!$J:$J,$C$1,'EPA Data'!$C:$C,C$2,'EPA Data'!$G:$G,"&gt;="&amp;$A21,'EPA Data'!$G:$G,"&lt;"&amp;$B21)+VLOOKUP($D$1,'Multipliers and Adjustments'!$A$70:$I$86,TRUNC(COLUMN(C$2)/5)+2,FALSE)*SUMIFS('EPA Data'!$I:$I,'EPA Data'!$D:$D,'Country Selector'!$A$2,'EPA Data'!$J:$J,$D$1,'EPA Data'!$C:$C,C$2,'EPA Data'!$G:$G,"&gt;="&amp;$A21,'EPA Data'!$G:$G,"&lt;"&amp;$B21))*unit_conv</f>
        <v>0</v>
      </c>
      <c r="D21">
        <f t="shared" si="9"/>
        <v>0</v>
      </c>
      <c r="E21">
        <f t="shared" si="9"/>
        <v>0</v>
      </c>
      <c r="F21">
        <f t="shared" si="9"/>
        <v>0</v>
      </c>
      <c r="G21">
        <f t="shared" si="9"/>
        <v>0</v>
      </c>
      <c r="H21" s="31">
        <f>(VLOOKUP($B$1,'Multipliers and Adjustments'!$A$70:$I$86,TRUNC(COLUMN(H$2)/5)+2,FALSE)*SUMIFS('EPA Data'!$I:$I,'EPA Data'!$D:$D,'Country Selector'!$A$2,'EPA Data'!$J:$J,$B$1,'EPA Data'!$C:$C,H$2,'EPA Data'!$G:$G,"&gt;="&amp;$A21,'EPA Data'!$G:$G,"&lt;"&amp;$B21)+VLOOKUP($C$1,'Multipliers and Adjustments'!$A$70:$I$86,TRUNC(COLUMN(H$2)/5)+2,FALSE)*SUMIFS('EPA Data'!$I:$I,'EPA Data'!$D:$D,'Country Selector'!$A$2,'EPA Data'!$J:$J,$C$1,'EPA Data'!$C:$C,H$2,'EPA Data'!$G:$G,"&gt;="&amp;$A21,'EPA Data'!$G:$G,"&lt;"&amp;$B21)+VLOOKUP($D$1,'Multipliers and Adjustments'!$A$70:$I$86,TRUNC(COLUMN(H$2)/5)+2,FALSE)*SUMIFS('EPA Data'!$I:$I,'EPA Data'!$D:$D,'Country Selector'!$A$2,'EPA Data'!$J:$J,$D$1,'EPA Data'!$C:$C,H$2,'EPA Data'!$G:$G,"&gt;="&amp;$A21,'EPA Data'!$G:$G,"&lt;"&amp;$B21))*unit_conv</f>
        <v>0</v>
      </c>
      <c r="I21">
        <f t="shared" si="10"/>
        <v>0</v>
      </c>
      <c r="J21">
        <f t="shared" si="10"/>
        <v>0</v>
      </c>
      <c r="K21">
        <f t="shared" si="10"/>
        <v>0</v>
      </c>
      <c r="L21">
        <f t="shared" si="10"/>
        <v>0</v>
      </c>
      <c r="M21" s="31">
        <f>(VLOOKUP($B$1,'Multipliers and Adjustments'!$A$70:$I$86,TRUNC(COLUMN(M$2)/5)+2,FALSE)*SUMIFS('EPA Data'!$I:$I,'EPA Data'!$D:$D,'Country Selector'!$A$2,'EPA Data'!$J:$J,$B$1,'EPA Data'!$C:$C,M$2,'EPA Data'!$G:$G,"&gt;="&amp;$A21,'EPA Data'!$G:$G,"&lt;"&amp;$B21)+VLOOKUP($C$1,'Multipliers and Adjustments'!$A$70:$I$86,TRUNC(COLUMN(M$2)/5)+2,FALSE)*SUMIFS('EPA Data'!$I:$I,'EPA Data'!$D:$D,'Country Selector'!$A$2,'EPA Data'!$J:$J,$C$1,'EPA Data'!$C:$C,M$2,'EPA Data'!$G:$G,"&gt;="&amp;$A21,'EPA Data'!$G:$G,"&lt;"&amp;$B21)+VLOOKUP($D$1,'Multipliers and Adjustments'!$A$70:$I$86,TRUNC(COLUMN(M$2)/5)+2,FALSE)*SUMIFS('EPA Data'!$I:$I,'EPA Data'!$D:$D,'Country Selector'!$A$2,'EPA Data'!$J:$J,$D$1,'EPA Data'!$C:$C,M$2,'EPA Data'!$G:$G,"&gt;="&amp;$A21,'EPA Data'!$G:$G,"&lt;"&amp;$B21))*unit_conv</f>
        <v>0</v>
      </c>
      <c r="N21">
        <f t="shared" si="11"/>
        <v>0</v>
      </c>
      <c r="O21">
        <f t="shared" si="11"/>
        <v>0</v>
      </c>
      <c r="P21">
        <f t="shared" si="11"/>
        <v>0</v>
      </c>
      <c r="Q21">
        <f t="shared" si="11"/>
        <v>0</v>
      </c>
      <c r="R21" s="31">
        <f>(VLOOKUP($B$1,'Multipliers and Adjustments'!$A$70:$I$86,TRUNC(COLUMN(R$2)/5)+2,FALSE)*SUMIFS('EPA Data'!$I:$I,'EPA Data'!$D:$D,'Country Selector'!$A$2,'EPA Data'!$J:$J,$B$1,'EPA Data'!$C:$C,R$2,'EPA Data'!$G:$G,"&gt;="&amp;$A21,'EPA Data'!$G:$G,"&lt;"&amp;$B21)+VLOOKUP($C$1,'Multipliers and Adjustments'!$A$70:$I$86,TRUNC(COLUMN(R$2)/5)+2,FALSE)*SUMIFS('EPA Data'!$I:$I,'EPA Data'!$D:$D,'Country Selector'!$A$2,'EPA Data'!$J:$J,$C$1,'EPA Data'!$C:$C,R$2,'EPA Data'!$G:$G,"&gt;="&amp;$A21,'EPA Data'!$G:$G,"&lt;"&amp;$B21)+VLOOKUP($D$1,'Multipliers and Adjustments'!$A$70:$I$86,TRUNC(COLUMN(R$2)/5)+2,FALSE)*SUMIFS('EPA Data'!$I:$I,'EPA Data'!$D:$D,'Country Selector'!$A$2,'EPA Data'!$J:$J,$D$1,'EPA Data'!$C:$C,R$2,'EPA Data'!$G:$G,"&gt;="&amp;$A21,'EPA Data'!$G:$G,"&lt;"&amp;$B21))*unit_conv</f>
        <v>0</v>
      </c>
      <c r="S21">
        <f t="shared" si="12"/>
        <v>0</v>
      </c>
      <c r="T21">
        <f t="shared" si="12"/>
        <v>0</v>
      </c>
      <c r="U21">
        <f t="shared" si="12"/>
        <v>0</v>
      </c>
      <c r="V21">
        <f t="shared" si="12"/>
        <v>0</v>
      </c>
      <c r="W21" s="31">
        <f>(VLOOKUP($B$1,'Multipliers and Adjustments'!$A$70:$I$86,TRUNC(COLUMN(W$2)/5)+2,FALSE)*SUMIFS('EPA Data'!$I:$I,'EPA Data'!$D:$D,'Country Selector'!$A$2,'EPA Data'!$J:$J,$B$1,'EPA Data'!$C:$C,W$2,'EPA Data'!$G:$G,"&gt;="&amp;$A21,'EPA Data'!$G:$G,"&lt;"&amp;$B21)+VLOOKUP($C$1,'Multipliers and Adjustments'!$A$70:$I$86,TRUNC(COLUMN(W$2)/5)+2,FALSE)*SUMIFS('EPA Data'!$I:$I,'EPA Data'!$D:$D,'Country Selector'!$A$2,'EPA Data'!$J:$J,$C$1,'EPA Data'!$C:$C,W$2,'EPA Data'!$G:$G,"&gt;="&amp;$A21,'EPA Data'!$G:$G,"&lt;"&amp;$B21)+VLOOKUP($D$1,'Multipliers and Adjustments'!$A$70:$I$86,TRUNC(COLUMN(W$2)/5)+2,FALSE)*SUMIFS('EPA Data'!$I:$I,'EPA Data'!$D:$D,'Country Selector'!$A$2,'EPA Data'!$J:$J,$D$1,'EPA Data'!$C:$C,W$2,'EPA Data'!$G:$G,"&gt;="&amp;$A21,'EPA Data'!$G:$G,"&lt;"&amp;$B21))*unit_conv</f>
        <v>0</v>
      </c>
      <c r="X21">
        <f t="shared" si="13"/>
        <v>0</v>
      </c>
      <c r="Y21">
        <f t="shared" si="13"/>
        <v>0</v>
      </c>
      <c r="Z21">
        <f t="shared" si="13"/>
        <v>0</v>
      </c>
      <c r="AA21">
        <f t="shared" si="13"/>
        <v>0</v>
      </c>
      <c r="AB21" s="31">
        <f>(VLOOKUP($B$1,'Multipliers and Adjustments'!$A$70:$I$86,TRUNC(COLUMN(AB$2)/5)+2,FALSE)*SUMIFS('EPA Data'!$I:$I,'EPA Data'!$D:$D,'Country Selector'!$A$2,'EPA Data'!$J:$J,$B$1,'EPA Data'!$C:$C,AB$2,'EPA Data'!$G:$G,"&gt;="&amp;$A21,'EPA Data'!$G:$G,"&lt;"&amp;$B21)+VLOOKUP($C$1,'Multipliers and Adjustments'!$A$70:$I$86,TRUNC(COLUMN(AB$2)/5)+2,FALSE)*SUMIFS('EPA Data'!$I:$I,'EPA Data'!$D:$D,'Country Selector'!$A$2,'EPA Data'!$J:$J,$C$1,'EPA Data'!$C:$C,AB$2,'EPA Data'!$G:$G,"&gt;="&amp;$A21,'EPA Data'!$G:$G,"&lt;"&amp;$B21)+VLOOKUP($D$1,'Multipliers and Adjustments'!$A$70:$I$86,TRUNC(COLUMN(AB$2)/5)+2,FALSE)*SUMIFS('EPA Data'!$I:$I,'EPA Data'!$D:$D,'Country Selector'!$A$2,'EPA Data'!$J:$J,$D$1,'EPA Data'!$C:$C,AB$2,'EPA Data'!$G:$G,"&gt;="&amp;$A21,'EPA Data'!$G:$G,"&lt;"&amp;$B21))*unit_conv</f>
        <v>0</v>
      </c>
      <c r="AC21">
        <f t="shared" si="14"/>
        <v>0</v>
      </c>
      <c r="AD21">
        <f t="shared" si="14"/>
        <v>0</v>
      </c>
      <c r="AE21">
        <f t="shared" si="14"/>
        <v>0</v>
      </c>
      <c r="AF21">
        <f t="shared" si="14"/>
        <v>0</v>
      </c>
      <c r="AG21" s="31">
        <f>(VLOOKUP($B$1,'Multipliers and Adjustments'!$A$70:$I$86,TRUNC(COLUMN(AG$2)/5)+2,FALSE)*SUMIFS('EPA Data'!$I:$I,'EPA Data'!$D:$D,'Country Selector'!$A$2,'EPA Data'!$J:$J,$B$1,'EPA Data'!$C:$C,AG$2,'EPA Data'!$G:$G,"&gt;="&amp;$A21,'EPA Data'!$G:$G,"&lt;"&amp;$B21)+VLOOKUP($C$1,'Multipliers and Adjustments'!$A$70:$I$86,TRUNC(COLUMN(AG$2)/5)+2,FALSE)*SUMIFS('EPA Data'!$I:$I,'EPA Data'!$D:$D,'Country Selector'!$A$2,'EPA Data'!$J:$J,$C$1,'EPA Data'!$C:$C,AG$2,'EPA Data'!$G:$G,"&gt;="&amp;$A21,'EPA Data'!$G:$G,"&lt;"&amp;$B21)+VLOOKUP($D$1,'Multipliers and Adjustments'!$A$70:$I$86,TRUNC(COLUMN(AG$2)/5)+2,FALSE)*SUMIFS('EPA Data'!$I:$I,'EPA Data'!$D:$D,'Country Selector'!$A$2,'EPA Data'!$J:$J,$D$1,'EPA Data'!$C:$C,AG$2,'EPA Data'!$G:$G,"&gt;="&amp;$A21,'EPA Data'!$G:$G,"&lt;"&amp;$B21))*unit_conv</f>
        <v>0</v>
      </c>
      <c r="AH21">
        <f t="shared" si="15"/>
        <v>0</v>
      </c>
      <c r="AI21">
        <f t="shared" si="15"/>
        <v>0</v>
      </c>
      <c r="AJ21">
        <f t="shared" si="15"/>
        <v>0</v>
      </c>
      <c r="AK21">
        <f t="shared" si="15"/>
        <v>0</v>
      </c>
      <c r="AL21" s="31">
        <f>(VLOOKUP($B$1,'Multipliers and Adjustments'!$A$70:$I$86,TRUNC(COLUMN(AL$2)/5)+2,FALSE)*SUMIFS('EPA Data'!$I:$I,'EPA Data'!$D:$D,'Country Selector'!$A$2,'EPA Data'!$J:$J,$B$1,'EPA Data'!$C:$C,AL$2,'EPA Data'!$G:$G,"&gt;="&amp;$A21,'EPA Data'!$G:$G,"&lt;"&amp;$B21)+VLOOKUP($C$1,'Multipliers and Adjustments'!$A$70:$I$86,TRUNC(COLUMN(AL$2)/5)+2,FALSE)*SUMIFS('EPA Data'!$I:$I,'EPA Data'!$D:$D,'Country Selector'!$A$2,'EPA Data'!$J:$J,$C$1,'EPA Data'!$C:$C,AL$2,'EPA Data'!$G:$G,"&gt;="&amp;$A21,'EPA Data'!$G:$G,"&lt;"&amp;$B21)+VLOOKUP($D$1,'Multipliers and Adjustments'!$A$70:$I$86,TRUNC(COLUMN(AL$2)/5)+2,FALSE)*SUMIFS('EPA Data'!$I:$I,'EPA Data'!$D:$D,'Country Selector'!$A$2,'EPA Data'!$J:$J,$D$1,'EPA Data'!$C:$C,AL$2,'EPA Data'!$G:$G,"&gt;="&amp;$A21,'EPA Data'!$G:$G,"&lt;"&amp;$B21))*unit_conv</f>
        <v>0</v>
      </c>
    </row>
    <row r="22" spans="1:38" x14ac:dyDescent="0.45">
      <c r="A22" s="12">
        <f t="shared" si="8"/>
        <v>-200</v>
      </c>
      <c r="B22" s="11">
        <f t="shared" si="7"/>
        <v>-150</v>
      </c>
      <c r="C22" s="31">
        <f>(VLOOKUP($B$1,'Multipliers and Adjustments'!$A$70:$I$86,TRUNC(COLUMN(C$2)/5)+2,FALSE)*SUMIFS('EPA Data'!$I:$I,'EPA Data'!$D:$D,'Country Selector'!$A$2,'EPA Data'!$J:$J,$B$1,'EPA Data'!$C:$C,C$2,'EPA Data'!$G:$G,"&gt;="&amp;$A22,'EPA Data'!$G:$G,"&lt;"&amp;$B22)+VLOOKUP($C$1,'Multipliers and Adjustments'!$A$70:$I$86,TRUNC(COLUMN(C$2)/5)+2,FALSE)*SUMIFS('EPA Data'!$I:$I,'EPA Data'!$D:$D,'Country Selector'!$A$2,'EPA Data'!$J:$J,$C$1,'EPA Data'!$C:$C,C$2,'EPA Data'!$G:$G,"&gt;="&amp;$A22,'EPA Data'!$G:$G,"&lt;"&amp;$B22)+VLOOKUP($D$1,'Multipliers and Adjustments'!$A$70:$I$86,TRUNC(COLUMN(C$2)/5)+2,FALSE)*SUMIFS('EPA Data'!$I:$I,'EPA Data'!$D:$D,'Country Selector'!$A$2,'EPA Data'!$J:$J,$D$1,'EPA Data'!$C:$C,C$2,'EPA Data'!$G:$G,"&gt;="&amp;$A22,'EPA Data'!$G:$G,"&lt;"&amp;$B22))*unit_conv</f>
        <v>0</v>
      </c>
      <c r="D22">
        <f t="shared" si="9"/>
        <v>0</v>
      </c>
      <c r="E22">
        <f t="shared" si="9"/>
        <v>0</v>
      </c>
      <c r="F22">
        <f t="shared" si="9"/>
        <v>0</v>
      </c>
      <c r="G22">
        <f t="shared" si="9"/>
        <v>0</v>
      </c>
      <c r="H22" s="31">
        <f>(VLOOKUP($B$1,'Multipliers and Adjustments'!$A$70:$I$86,TRUNC(COLUMN(H$2)/5)+2,FALSE)*SUMIFS('EPA Data'!$I:$I,'EPA Data'!$D:$D,'Country Selector'!$A$2,'EPA Data'!$J:$J,$B$1,'EPA Data'!$C:$C,H$2,'EPA Data'!$G:$G,"&gt;="&amp;$A22,'EPA Data'!$G:$G,"&lt;"&amp;$B22)+VLOOKUP($C$1,'Multipliers and Adjustments'!$A$70:$I$86,TRUNC(COLUMN(H$2)/5)+2,FALSE)*SUMIFS('EPA Data'!$I:$I,'EPA Data'!$D:$D,'Country Selector'!$A$2,'EPA Data'!$J:$J,$C$1,'EPA Data'!$C:$C,H$2,'EPA Data'!$G:$G,"&gt;="&amp;$A22,'EPA Data'!$G:$G,"&lt;"&amp;$B22)+VLOOKUP($D$1,'Multipliers and Adjustments'!$A$70:$I$86,TRUNC(COLUMN(H$2)/5)+2,FALSE)*SUMIFS('EPA Data'!$I:$I,'EPA Data'!$D:$D,'Country Selector'!$A$2,'EPA Data'!$J:$J,$D$1,'EPA Data'!$C:$C,H$2,'EPA Data'!$G:$G,"&gt;="&amp;$A22,'EPA Data'!$G:$G,"&lt;"&amp;$B22))*unit_conv</f>
        <v>0</v>
      </c>
      <c r="I22">
        <f t="shared" si="10"/>
        <v>0</v>
      </c>
      <c r="J22">
        <f t="shared" si="10"/>
        <v>0</v>
      </c>
      <c r="K22">
        <f t="shared" si="10"/>
        <v>0</v>
      </c>
      <c r="L22">
        <f t="shared" si="10"/>
        <v>0</v>
      </c>
      <c r="M22" s="31">
        <f>(VLOOKUP($B$1,'Multipliers and Adjustments'!$A$70:$I$86,TRUNC(COLUMN(M$2)/5)+2,FALSE)*SUMIFS('EPA Data'!$I:$I,'EPA Data'!$D:$D,'Country Selector'!$A$2,'EPA Data'!$J:$J,$B$1,'EPA Data'!$C:$C,M$2,'EPA Data'!$G:$G,"&gt;="&amp;$A22,'EPA Data'!$G:$G,"&lt;"&amp;$B22)+VLOOKUP($C$1,'Multipliers and Adjustments'!$A$70:$I$86,TRUNC(COLUMN(M$2)/5)+2,FALSE)*SUMIFS('EPA Data'!$I:$I,'EPA Data'!$D:$D,'Country Selector'!$A$2,'EPA Data'!$J:$J,$C$1,'EPA Data'!$C:$C,M$2,'EPA Data'!$G:$G,"&gt;="&amp;$A22,'EPA Data'!$G:$G,"&lt;"&amp;$B22)+VLOOKUP($D$1,'Multipliers and Adjustments'!$A$70:$I$86,TRUNC(COLUMN(M$2)/5)+2,FALSE)*SUMIFS('EPA Data'!$I:$I,'EPA Data'!$D:$D,'Country Selector'!$A$2,'EPA Data'!$J:$J,$D$1,'EPA Data'!$C:$C,M$2,'EPA Data'!$G:$G,"&gt;="&amp;$A22,'EPA Data'!$G:$G,"&lt;"&amp;$B22))*unit_conv</f>
        <v>0</v>
      </c>
      <c r="N22">
        <f t="shared" si="11"/>
        <v>0</v>
      </c>
      <c r="O22">
        <f t="shared" si="11"/>
        <v>0</v>
      </c>
      <c r="P22">
        <f t="shared" si="11"/>
        <v>0</v>
      </c>
      <c r="Q22">
        <f t="shared" si="11"/>
        <v>0</v>
      </c>
      <c r="R22" s="31">
        <f>(VLOOKUP($B$1,'Multipliers and Adjustments'!$A$70:$I$86,TRUNC(COLUMN(R$2)/5)+2,FALSE)*SUMIFS('EPA Data'!$I:$I,'EPA Data'!$D:$D,'Country Selector'!$A$2,'EPA Data'!$J:$J,$B$1,'EPA Data'!$C:$C,R$2,'EPA Data'!$G:$G,"&gt;="&amp;$A22,'EPA Data'!$G:$G,"&lt;"&amp;$B22)+VLOOKUP($C$1,'Multipliers and Adjustments'!$A$70:$I$86,TRUNC(COLUMN(R$2)/5)+2,FALSE)*SUMIFS('EPA Data'!$I:$I,'EPA Data'!$D:$D,'Country Selector'!$A$2,'EPA Data'!$J:$J,$C$1,'EPA Data'!$C:$C,R$2,'EPA Data'!$G:$G,"&gt;="&amp;$A22,'EPA Data'!$G:$G,"&lt;"&amp;$B22)+VLOOKUP($D$1,'Multipliers and Adjustments'!$A$70:$I$86,TRUNC(COLUMN(R$2)/5)+2,FALSE)*SUMIFS('EPA Data'!$I:$I,'EPA Data'!$D:$D,'Country Selector'!$A$2,'EPA Data'!$J:$J,$D$1,'EPA Data'!$C:$C,R$2,'EPA Data'!$G:$G,"&gt;="&amp;$A22,'EPA Data'!$G:$G,"&lt;"&amp;$B22))*unit_conv</f>
        <v>0</v>
      </c>
      <c r="S22">
        <f t="shared" si="12"/>
        <v>0</v>
      </c>
      <c r="T22">
        <f t="shared" si="12"/>
        <v>0</v>
      </c>
      <c r="U22">
        <f t="shared" si="12"/>
        <v>0</v>
      </c>
      <c r="V22">
        <f t="shared" si="12"/>
        <v>0</v>
      </c>
      <c r="W22" s="31">
        <f>(VLOOKUP($B$1,'Multipliers and Adjustments'!$A$70:$I$86,TRUNC(COLUMN(W$2)/5)+2,FALSE)*SUMIFS('EPA Data'!$I:$I,'EPA Data'!$D:$D,'Country Selector'!$A$2,'EPA Data'!$J:$J,$B$1,'EPA Data'!$C:$C,W$2,'EPA Data'!$G:$G,"&gt;="&amp;$A22,'EPA Data'!$G:$G,"&lt;"&amp;$B22)+VLOOKUP($C$1,'Multipliers and Adjustments'!$A$70:$I$86,TRUNC(COLUMN(W$2)/5)+2,FALSE)*SUMIFS('EPA Data'!$I:$I,'EPA Data'!$D:$D,'Country Selector'!$A$2,'EPA Data'!$J:$J,$C$1,'EPA Data'!$C:$C,W$2,'EPA Data'!$G:$G,"&gt;="&amp;$A22,'EPA Data'!$G:$G,"&lt;"&amp;$B22)+VLOOKUP($D$1,'Multipliers and Adjustments'!$A$70:$I$86,TRUNC(COLUMN(W$2)/5)+2,FALSE)*SUMIFS('EPA Data'!$I:$I,'EPA Data'!$D:$D,'Country Selector'!$A$2,'EPA Data'!$J:$J,$D$1,'EPA Data'!$C:$C,W$2,'EPA Data'!$G:$G,"&gt;="&amp;$A22,'EPA Data'!$G:$G,"&lt;"&amp;$B22))*unit_conv</f>
        <v>0</v>
      </c>
      <c r="X22">
        <f t="shared" si="13"/>
        <v>0</v>
      </c>
      <c r="Y22">
        <f t="shared" si="13"/>
        <v>0</v>
      </c>
      <c r="Z22">
        <f t="shared" si="13"/>
        <v>0</v>
      </c>
      <c r="AA22">
        <f t="shared" si="13"/>
        <v>0</v>
      </c>
      <c r="AB22" s="31">
        <f>(VLOOKUP($B$1,'Multipliers and Adjustments'!$A$70:$I$86,TRUNC(COLUMN(AB$2)/5)+2,FALSE)*SUMIFS('EPA Data'!$I:$I,'EPA Data'!$D:$D,'Country Selector'!$A$2,'EPA Data'!$J:$J,$B$1,'EPA Data'!$C:$C,AB$2,'EPA Data'!$G:$G,"&gt;="&amp;$A22,'EPA Data'!$G:$G,"&lt;"&amp;$B22)+VLOOKUP($C$1,'Multipliers and Adjustments'!$A$70:$I$86,TRUNC(COLUMN(AB$2)/5)+2,FALSE)*SUMIFS('EPA Data'!$I:$I,'EPA Data'!$D:$D,'Country Selector'!$A$2,'EPA Data'!$J:$J,$C$1,'EPA Data'!$C:$C,AB$2,'EPA Data'!$G:$G,"&gt;="&amp;$A22,'EPA Data'!$G:$G,"&lt;"&amp;$B22)+VLOOKUP($D$1,'Multipliers and Adjustments'!$A$70:$I$86,TRUNC(COLUMN(AB$2)/5)+2,FALSE)*SUMIFS('EPA Data'!$I:$I,'EPA Data'!$D:$D,'Country Selector'!$A$2,'EPA Data'!$J:$J,$D$1,'EPA Data'!$C:$C,AB$2,'EPA Data'!$G:$G,"&gt;="&amp;$A22,'EPA Data'!$G:$G,"&lt;"&amp;$B22))*unit_conv</f>
        <v>0</v>
      </c>
      <c r="AC22">
        <f t="shared" si="14"/>
        <v>0</v>
      </c>
      <c r="AD22">
        <f t="shared" si="14"/>
        <v>0</v>
      </c>
      <c r="AE22">
        <f t="shared" si="14"/>
        <v>0</v>
      </c>
      <c r="AF22">
        <f t="shared" si="14"/>
        <v>0</v>
      </c>
      <c r="AG22" s="31">
        <f>(VLOOKUP($B$1,'Multipliers and Adjustments'!$A$70:$I$86,TRUNC(COLUMN(AG$2)/5)+2,FALSE)*SUMIFS('EPA Data'!$I:$I,'EPA Data'!$D:$D,'Country Selector'!$A$2,'EPA Data'!$J:$J,$B$1,'EPA Data'!$C:$C,AG$2,'EPA Data'!$G:$G,"&gt;="&amp;$A22,'EPA Data'!$G:$G,"&lt;"&amp;$B22)+VLOOKUP($C$1,'Multipliers and Adjustments'!$A$70:$I$86,TRUNC(COLUMN(AG$2)/5)+2,FALSE)*SUMIFS('EPA Data'!$I:$I,'EPA Data'!$D:$D,'Country Selector'!$A$2,'EPA Data'!$J:$J,$C$1,'EPA Data'!$C:$C,AG$2,'EPA Data'!$G:$G,"&gt;="&amp;$A22,'EPA Data'!$G:$G,"&lt;"&amp;$B22)+VLOOKUP($D$1,'Multipliers and Adjustments'!$A$70:$I$86,TRUNC(COLUMN(AG$2)/5)+2,FALSE)*SUMIFS('EPA Data'!$I:$I,'EPA Data'!$D:$D,'Country Selector'!$A$2,'EPA Data'!$J:$J,$D$1,'EPA Data'!$C:$C,AG$2,'EPA Data'!$G:$G,"&gt;="&amp;$A22,'EPA Data'!$G:$G,"&lt;"&amp;$B22))*unit_conv</f>
        <v>0</v>
      </c>
      <c r="AH22">
        <f t="shared" si="15"/>
        <v>0</v>
      </c>
      <c r="AI22">
        <f t="shared" si="15"/>
        <v>0</v>
      </c>
      <c r="AJ22">
        <f t="shared" si="15"/>
        <v>0</v>
      </c>
      <c r="AK22">
        <f t="shared" si="15"/>
        <v>0</v>
      </c>
      <c r="AL22" s="31">
        <f>(VLOOKUP($B$1,'Multipliers and Adjustments'!$A$70:$I$86,TRUNC(COLUMN(AL$2)/5)+2,FALSE)*SUMIFS('EPA Data'!$I:$I,'EPA Data'!$D:$D,'Country Selector'!$A$2,'EPA Data'!$J:$J,$B$1,'EPA Data'!$C:$C,AL$2,'EPA Data'!$G:$G,"&gt;="&amp;$A22,'EPA Data'!$G:$G,"&lt;"&amp;$B22)+VLOOKUP($C$1,'Multipliers and Adjustments'!$A$70:$I$86,TRUNC(COLUMN(AL$2)/5)+2,FALSE)*SUMIFS('EPA Data'!$I:$I,'EPA Data'!$D:$D,'Country Selector'!$A$2,'EPA Data'!$J:$J,$C$1,'EPA Data'!$C:$C,AL$2,'EPA Data'!$G:$G,"&gt;="&amp;$A22,'EPA Data'!$G:$G,"&lt;"&amp;$B22)+VLOOKUP($D$1,'Multipliers and Adjustments'!$A$70:$I$86,TRUNC(COLUMN(AL$2)/5)+2,FALSE)*SUMIFS('EPA Data'!$I:$I,'EPA Data'!$D:$D,'Country Selector'!$A$2,'EPA Data'!$J:$J,$D$1,'EPA Data'!$C:$C,AL$2,'EPA Data'!$G:$G,"&gt;="&amp;$A22,'EPA Data'!$G:$G,"&lt;"&amp;$B22))*unit_conv</f>
        <v>0</v>
      </c>
    </row>
    <row r="23" spans="1:38" x14ac:dyDescent="0.45">
      <c r="A23" s="12">
        <f t="shared" si="8"/>
        <v>-150</v>
      </c>
      <c r="B23" s="11">
        <f t="shared" si="7"/>
        <v>-100</v>
      </c>
      <c r="C23" s="31">
        <f>(VLOOKUP($B$1,'Multipliers and Adjustments'!$A$70:$I$86,TRUNC(COLUMN(C$2)/5)+2,FALSE)*SUMIFS('EPA Data'!$I:$I,'EPA Data'!$D:$D,'Country Selector'!$A$2,'EPA Data'!$J:$J,$B$1,'EPA Data'!$C:$C,C$2,'EPA Data'!$G:$G,"&gt;="&amp;$A23,'EPA Data'!$G:$G,"&lt;"&amp;$B23)+VLOOKUP($C$1,'Multipliers and Adjustments'!$A$70:$I$86,TRUNC(COLUMN(C$2)/5)+2,FALSE)*SUMIFS('EPA Data'!$I:$I,'EPA Data'!$D:$D,'Country Selector'!$A$2,'EPA Data'!$J:$J,$C$1,'EPA Data'!$C:$C,C$2,'EPA Data'!$G:$G,"&gt;="&amp;$A23,'EPA Data'!$G:$G,"&lt;"&amp;$B23)+VLOOKUP($D$1,'Multipliers and Adjustments'!$A$70:$I$86,TRUNC(COLUMN(C$2)/5)+2,FALSE)*SUMIFS('EPA Data'!$I:$I,'EPA Data'!$D:$D,'Country Selector'!$A$2,'EPA Data'!$J:$J,$D$1,'EPA Data'!$C:$C,C$2,'EPA Data'!$G:$G,"&gt;="&amp;$A23,'EPA Data'!$G:$G,"&lt;"&amp;$B23))*unit_conv</f>
        <v>0</v>
      </c>
      <c r="D23">
        <f t="shared" si="9"/>
        <v>0</v>
      </c>
      <c r="E23">
        <f t="shared" si="9"/>
        <v>0</v>
      </c>
      <c r="F23">
        <f t="shared" si="9"/>
        <v>0</v>
      </c>
      <c r="G23">
        <f t="shared" si="9"/>
        <v>0</v>
      </c>
      <c r="H23" s="31">
        <f>(VLOOKUP($B$1,'Multipliers and Adjustments'!$A$70:$I$86,TRUNC(COLUMN(H$2)/5)+2,FALSE)*SUMIFS('EPA Data'!$I:$I,'EPA Data'!$D:$D,'Country Selector'!$A$2,'EPA Data'!$J:$J,$B$1,'EPA Data'!$C:$C,H$2,'EPA Data'!$G:$G,"&gt;="&amp;$A23,'EPA Data'!$G:$G,"&lt;"&amp;$B23)+VLOOKUP($C$1,'Multipliers and Adjustments'!$A$70:$I$86,TRUNC(COLUMN(H$2)/5)+2,FALSE)*SUMIFS('EPA Data'!$I:$I,'EPA Data'!$D:$D,'Country Selector'!$A$2,'EPA Data'!$J:$J,$C$1,'EPA Data'!$C:$C,H$2,'EPA Data'!$G:$G,"&gt;="&amp;$A23,'EPA Data'!$G:$G,"&lt;"&amp;$B23)+VLOOKUP($D$1,'Multipliers and Adjustments'!$A$70:$I$86,TRUNC(COLUMN(H$2)/5)+2,FALSE)*SUMIFS('EPA Data'!$I:$I,'EPA Data'!$D:$D,'Country Selector'!$A$2,'EPA Data'!$J:$J,$D$1,'EPA Data'!$C:$C,H$2,'EPA Data'!$G:$G,"&gt;="&amp;$A23,'EPA Data'!$G:$G,"&lt;"&amp;$B23))*unit_conv</f>
        <v>0</v>
      </c>
      <c r="I23">
        <f t="shared" si="10"/>
        <v>0</v>
      </c>
      <c r="J23">
        <f t="shared" si="10"/>
        <v>0</v>
      </c>
      <c r="K23">
        <f t="shared" si="10"/>
        <v>0</v>
      </c>
      <c r="L23">
        <f t="shared" si="10"/>
        <v>0</v>
      </c>
      <c r="M23" s="31">
        <f>(VLOOKUP($B$1,'Multipliers and Adjustments'!$A$70:$I$86,TRUNC(COLUMN(M$2)/5)+2,FALSE)*SUMIFS('EPA Data'!$I:$I,'EPA Data'!$D:$D,'Country Selector'!$A$2,'EPA Data'!$J:$J,$B$1,'EPA Data'!$C:$C,M$2,'EPA Data'!$G:$G,"&gt;="&amp;$A23,'EPA Data'!$G:$G,"&lt;"&amp;$B23)+VLOOKUP($C$1,'Multipliers and Adjustments'!$A$70:$I$86,TRUNC(COLUMN(M$2)/5)+2,FALSE)*SUMIFS('EPA Data'!$I:$I,'EPA Data'!$D:$D,'Country Selector'!$A$2,'EPA Data'!$J:$J,$C$1,'EPA Data'!$C:$C,M$2,'EPA Data'!$G:$G,"&gt;="&amp;$A23,'EPA Data'!$G:$G,"&lt;"&amp;$B23)+VLOOKUP($D$1,'Multipliers and Adjustments'!$A$70:$I$86,TRUNC(COLUMN(M$2)/5)+2,FALSE)*SUMIFS('EPA Data'!$I:$I,'EPA Data'!$D:$D,'Country Selector'!$A$2,'EPA Data'!$J:$J,$D$1,'EPA Data'!$C:$C,M$2,'EPA Data'!$G:$G,"&gt;="&amp;$A23,'EPA Data'!$G:$G,"&lt;"&amp;$B23))*unit_conv</f>
        <v>0</v>
      </c>
      <c r="N23">
        <f t="shared" si="11"/>
        <v>0</v>
      </c>
      <c r="O23">
        <f t="shared" si="11"/>
        <v>0</v>
      </c>
      <c r="P23">
        <f t="shared" si="11"/>
        <v>0</v>
      </c>
      <c r="Q23">
        <f t="shared" si="11"/>
        <v>0</v>
      </c>
      <c r="R23" s="31">
        <f>(VLOOKUP($B$1,'Multipliers and Adjustments'!$A$70:$I$86,TRUNC(COLUMN(R$2)/5)+2,FALSE)*SUMIFS('EPA Data'!$I:$I,'EPA Data'!$D:$D,'Country Selector'!$A$2,'EPA Data'!$J:$J,$B$1,'EPA Data'!$C:$C,R$2,'EPA Data'!$G:$G,"&gt;="&amp;$A23,'EPA Data'!$G:$G,"&lt;"&amp;$B23)+VLOOKUP($C$1,'Multipliers and Adjustments'!$A$70:$I$86,TRUNC(COLUMN(R$2)/5)+2,FALSE)*SUMIFS('EPA Data'!$I:$I,'EPA Data'!$D:$D,'Country Selector'!$A$2,'EPA Data'!$J:$J,$C$1,'EPA Data'!$C:$C,R$2,'EPA Data'!$G:$G,"&gt;="&amp;$A23,'EPA Data'!$G:$G,"&lt;"&amp;$B23)+VLOOKUP($D$1,'Multipliers and Adjustments'!$A$70:$I$86,TRUNC(COLUMN(R$2)/5)+2,FALSE)*SUMIFS('EPA Data'!$I:$I,'EPA Data'!$D:$D,'Country Selector'!$A$2,'EPA Data'!$J:$J,$D$1,'EPA Data'!$C:$C,R$2,'EPA Data'!$G:$G,"&gt;="&amp;$A23,'EPA Data'!$G:$G,"&lt;"&amp;$B23))*unit_conv</f>
        <v>0</v>
      </c>
      <c r="S23">
        <f t="shared" si="12"/>
        <v>0</v>
      </c>
      <c r="T23">
        <f t="shared" si="12"/>
        <v>0</v>
      </c>
      <c r="U23">
        <f t="shared" si="12"/>
        <v>0</v>
      </c>
      <c r="V23">
        <f t="shared" si="12"/>
        <v>0</v>
      </c>
      <c r="W23" s="31">
        <f>(VLOOKUP($B$1,'Multipliers and Adjustments'!$A$70:$I$86,TRUNC(COLUMN(W$2)/5)+2,FALSE)*SUMIFS('EPA Data'!$I:$I,'EPA Data'!$D:$D,'Country Selector'!$A$2,'EPA Data'!$J:$J,$B$1,'EPA Data'!$C:$C,W$2,'EPA Data'!$G:$G,"&gt;="&amp;$A23,'EPA Data'!$G:$G,"&lt;"&amp;$B23)+VLOOKUP($C$1,'Multipliers and Adjustments'!$A$70:$I$86,TRUNC(COLUMN(W$2)/5)+2,FALSE)*SUMIFS('EPA Data'!$I:$I,'EPA Data'!$D:$D,'Country Selector'!$A$2,'EPA Data'!$J:$J,$C$1,'EPA Data'!$C:$C,W$2,'EPA Data'!$G:$G,"&gt;="&amp;$A23,'EPA Data'!$G:$G,"&lt;"&amp;$B23)+VLOOKUP($D$1,'Multipliers and Adjustments'!$A$70:$I$86,TRUNC(COLUMN(W$2)/5)+2,FALSE)*SUMIFS('EPA Data'!$I:$I,'EPA Data'!$D:$D,'Country Selector'!$A$2,'EPA Data'!$J:$J,$D$1,'EPA Data'!$C:$C,W$2,'EPA Data'!$G:$G,"&gt;="&amp;$A23,'EPA Data'!$G:$G,"&lt;"&amp;$B23))*unit_conv</f>
        <v>0</v>
      </c>
      <c r="X23">
        <f t="shared" si="13"/>
        <v>0</v>
      </c>
      <c r="Y23">
        <f t="shared" si="13"/>
        <v>0</v>
      </c>
      <c r="Z23">
        <f t="shared" si="13"/>
        <v>0</v>
      </c>
      <c r="AA23">
        <f t="shared" si="13"/>
        <v>0</v>
      </c>
      <c r="AB23" s="31">
        <f>(VLOOKUP($B$1,'Multipliers and Adjustments'!$A$70:$I$86,TRUNC(COLUMN(AB$2)/5)+2,FALSE)*SUMIFS('EPA Data'!$I:$I,'EPA Data'!$D:$D,'Country Selector'!$A$2,'EPA Data'!$J:$J,$B$1,'EPA Data'!$C:$C,AB$2,'EPA Data'!$G:$G,"&gt;="&amp;$A23,'EPA Data'!$G:$G,"&lt;"&amp;$B23)+VLOOKUP($C$1,'Multipliers and Adjustments'!$A$70:$I$86,TRUNC(COLUMN(AB$2)/5)+2,FALSE)*SUMIFS('EPA Data'!$I:$I,'EPA Data'!$D:$D,'Country Selector'!$A$2,'EPA Data'!$J:$J,$C$1,'EPA Data'!$C:$C,AB$2,'EPA Data'!$G:$G,"&gt;="&amp;$A23,'EPA Data'!$G:$G,"&lt;"&amp;$B23)+VLOOKUP($D$1,'Multipliers and Adjustments'!$A$70:$I$86,TRUNC(COLUMN(AB$2)/5)+2,FALSE)*SUMIFS('EPA Data'!$I:$I,'EPA Data'!$D:$D,'Country Selector'!$A$2,'EPA Data'!$J:$J,$D$1,'EPA Data'!$C:$C,AB$2,'EPA Data'!$G:$G,"&gt;="&amp;$A23,'EPA Data'!$G:$G,"&lt;"&amp;$B23))*unit_conv</f>
        <v>0</v>
      </c>
      <c r="AC23">
        <f t="shared" si="14"/>
        <v>0</v>
      </c>
      <c r="AD23">
        <f t="shared" si="14"/>
        <v>0</v>
      </c>
      <c r="AE23">
        <f t="shared" si="14"/>
        <v>0</v>
      </c>
      <c r="AF23">
        <f t="shared" si="14"/>
        <v>0</v>
      </c>
      <c r="AG23" s="31">
        <f>(VLOOKUP($B$1,'Multipliers and Adjustments'!$A$70:$I$86,TRUNC(COLUMN(AG$2)/5)+2,FALSE)*SUMIFS('EPA Data'!$I:$I,'EPA Data'!$D:$D,'Country Selector'!$A$2,'EPA Data'!$J:$J,$B$1,'EPA Data'!$C:$C,AG$2,'EPA Data'!$G:$G,"&gt;="&amp;$A23,'EPA Data'!$G:$G,"&lt;"&amp;$B23)+VLOOKUP($C$1,'Multipliers and Adjustments'!$A$70:$I$86,TRUNC(COLUMN(AG$2)/5)+2,FALSE)*SUMIFS('EPA Data'!$I:$I,'EPA Data'!$D:$D,'Country Selector'!$A$2,'EPA Data'!$J:$J,$C$1,'EPA Data'!$C:$C,AG$2,'EPA Data'!$G:$G,"&gt;="&amp;$A23,'EPA Data'!$G:$G,"&lt;"&amp;$B23)+VLOOKUP($D$1,'Multipliers and Adjustments'!$A$70:$I$86,TRUNC(COLUMN(AG$2)/5)+2,FALSE)*SUMIFS('EPA Data'!$I:$I,'EPA Data'!$D:$D,'Country Selector'!$A$2,'EPA Data'!$J:$J,$D$1,'EPA Data'!$C:$C,AG$2,'EPA Data'!$G:$G,"&gt;="&amp;$A23,'EPA Data'!$G:$G,"&lt;"&amp;$B23))*unit_conv</f>
        <v>0</v>
      </c>
      <c r="AH23">
        <f t="shared" si="15"/>
        <v>0</v>
      </c>
      <c r="AI23">
        <f t="shared" si="15"/>
        <v>0</v>
      </c>
      <c r="AJ23">
        <f t="shared" si="15"/>
        <v>0</v>
      </c>
      <c r="AK23">
        <f t="shared" si="15"/>
        <v>0</v>
      </c>
      <c r="AL23" s="31">
        <f>(VLOOKUP($B$1,'Multipliers and Adjustments'!$A$70:$I$86,TRUNC(COLUMN(AL$2)/5)+2,FALSE)*SUMIFS('EPA Data'!$I:$I,'EPA Data'!$D:$D,'Country Selector'!$A$2,'EPA Data'!$J:$J,$B$1,'EPA Data'!$C:$C,AL$2,'EPA Data'!$G:$G,"&gt;="&amp;$A23,'EPA Data'!$G:$G,"&lt;"&amp;$B23)+VLOOKUP($C$1,'Multipliers and Adjustments'!$A$70:$I$86,TRUNC(COLUMN(AL$2)/5)+2,FALSE)*SUMIFS('EPA Data'!$I:$I,'EPA Data'!$D:$D,'Country Selector'!$A$2,'EPA Data'!$J:$J,$C$1,'EPA Data'!$C:$C,AL$2,'EPA Data'!$G:$G,"&gt;="&amp;$A23,'EPA Data'!$G:$G,"&lt;"&amp;$B23)+VLOOKUP($D$1,'Multipliers and Adjustments'!$A$70:$I$86,TRUNC(COLUMN(AL$2)/5)+2,FALSE)*SUMIFS('EPA Data'!$I:$I,'EPA Data'!$D:$D,'Country Selector'!$A$2,'EPA Data'!$J:$J,$D$1,'EPA Data'!$C:$C,AL$2,'EPA Data'!$G:$G,"&gt;="&amp;$A23,'EPA Data'!$G:$G,"&lt;"&amp;$B23))*unit_conv</f>
        <v>0</v>
      </c>
    </row>
    <row r="24" spans="1:38" x14ac:dyDescent="0.45">
      <c r="A24" s="15">
        <f t="shared" si="8"/>
        <v>-100</v>
      </c>
      <c r="B24" s="16">
        <f>A24+10</f>
        <v>-90</v>
      </c>
      <c r="C24" s="31">
        <f>(VLOOKUP($B$1,'Multipliers and Adjustments'!$A$70:$I$86,TRUNC(COLUMN(C$2)/5)+2,FALSE)*SUMIFS('EPA Data'!$I:$I,'EPA Data'!$D:$D,'Country Selector'!$A$2,'EPA Data'!$J:$J,$B$1,'EPA Data'!$C:$C,C$2,'EPA Data'!$G:$G,"&gt;="&amp;$A24,'EPA Data'!$G:$G,"&lt;"&amp;$B24)+VLOOKUP($C$1,'Multipliers and Adjustments'!$A$70:$I$86,TRUNC(COLUMN(C$2)/5)+2,FALSE)*SUMIFS('EPA Data'!$I:$I,'EPA Data'!$D:$D,'Country Selector'!$A$2,'EPA Data'!$J:$J,$C$1,'EPA Data'!$C:$C,C$2,'EPA Data'!$G:$G,"&gt;="&amp;$A24,'EPA Data'!$G:$G,"&lt;"&amp;$B24)+VLOOKUP($D$1,'Multipliers and Adjustments'!$A$70:$I$86,TRUNC(COLUMN(C$2)/5)+2,FALSE)*SUMIFS('EPA Data'!$I:$I,'EPA Data'!$D:$D,'Country Selector'!$A$2,'EPA Data'!$J:$J,$D$1,'EPA Data'!$C:$C,C$2,'EPA Data'!$G:$G,"&gt;="&amp;$A24,'EPA Data'!$G:$G,"&lt;"&amp;$B24))*unit_conv</f>
        <v>0</v>
      </c>
      <c r="D24">
        <f t="shared" si="9"/>
        <v>0</v>
      </c>
      <c r="E24">
        <f t="shared" si="9"/>
        <v>0</v>
      </c>
      <c r="F24">
        <f t="shared" si="9"/>
        <v>0</v>
      </c>
      <c r="G24">
        <f t="shared" si="9"/>
        <v>0</v>
      </c>
      <c r="H24" s="31">
        <f>(VLOOKUP($B$1,'Multipliers and Adjustments'!$A$70:$I$86,TRUNC(COLUMN(H$2)/5)+2,FALSE)*SUMIFS('EPA Data'!$I:$I,'EPA Data'!$D:$D,'Country Selector'!$A$2,'EPA Data'!$J:$J,$B$1,'EPA Data'!$C:$C,H$2,'EPA Data'!$G:$G,"&gt;="&amp;$A24,'EPA Data'!$G:$G,"&lt;"&amp;$B24)+VLOOKUP($C$1,'Multipliers and Adjustments'!$A$70:$I$86,TRUNC(COLUMN(H$2)/5)+2,FALSE)*SUMIFS('EPA Data'!$I:$I,'EPA Data'!$D:$D,'Country Selector'!$A$2,'EPA Data'!$J:$J,$C$1,'EPA Data'!$C:$C,H$2,'EPA Data'!$G:$G,"&gt;="&amp;$A24,'EPA Data'!$G:$G,"&lt;"&amp;$B24)+VLOOKUP($D$1,'Multipliers and Adjustments'!$A$70:$I$86,TRUNC(COLUMN(H$2)/5)+2,FALSE)*SUMIFS('EPA Data'!$I:$I,'EPA Data'!$D:$D,'Country Selector'!$A$2,'EPA Data'!$J:$J,$D$1,'EPA Data'!$C:$C,H$2,'EPA Data'!$G:$G,"&gt;="&amp;$A24,'EPA Data'!$G:$G,"&lt;"&amp;$B24))*unit_conv</f>
        <v>0</v>
      </c>
      <c r="I24">
        <f t="shared" si="10"/>
        <v>0</v>
      </c>
      <c r="J24">
        <f t="shared" si="10"/>
        <v>0</v>
      </c>
      <c r="K24">
        <f t="shared" si="10"/>
        <v>0</v>
      </c>
      <c r="L24">
        <f t="shared" si="10"/>
        <v>0</v>
      </c>
      <c r="M24" s="31">
        <f>(VLOOKUP($B$1,'Multipliers and Adjustments'!$A$70:$I$86,TRUNC(COLUMN(M$2)/5)+2,FALSE)*SUMIFS('EPA Data'!$I:$I,'EPA Data'!$D:$D,'Country Selector'!$A$2,'EPA Data'!$J:$J,$B$1,'EPA Data'!$C:$C,M$2,'EPA Data'!$G:$G,"&gt;="&amp;$A24,'EPA Data'!$G:$G,"&lt;"&amp;$B24)+VLOOKUP($C$1,'Multipliers and Adjustments'!$A$70:$I$86,TRUNC(COLUMN(M$2)/5)+2,FALSE)*SUMIFS('EPA Data'!$I:$I,'EPA Data'!$D:$D,'Country Selector'!$A$2,'EPA Data'!$J:$J,$C$1,'EPA Data'!$C:$C,M$2,'EPA Data'!$G:$G,"&gt;="&amp;$A24,'EPA Data'!$G:$G,"&lt;"&amp;$B24)+VLOOKUP($D$1,'Multipliers and Adjustments'!$A$70:$I$86,TRUNC(COLUMN(M$2)/5)+2,FALSE)*SUMIFS('EPA Data'!$I:$I,'EPA Data'!$D:$D,'Country Selector'!$A$2,'EPA Data'!$J:$J,$D$1,'EPA Data'!$C:$C,M$2,'EPA Data'!$G:$G,"&gt;="&amp;$A24,'EPA Data'!$G:$G,"&lt;"&amp;$B24))*unit_conv</f>
        <v>0</v>
      </c>
      <c r="N24">
        <f t="shared" si="11"/>
        <v>0</v>
      </c>
      <c r="O24">
        <f t="shared" si="11"/>
        <v>0</v>
      </c>
      <c r="P24">
        <f t="shared" si="11"/>
        <v>0</v>
      </c>
      <c r="Q24">
        <f t="shared" si="11"/>
        <v>0</v>
      </c>
      <c r="R24" s="31">
        <f>(VLOOKUP($B$1,'Multipliers and Adjustments'!$A$70:$I$86,TRUNC(COLUMN(R$2)/5)+2,FALSE)*SUMIFS('EPA Data'!$I:$I,'EPA Data'!$D:$D,'Country Selector'!$A$2,'EPA Data'!$J:$J,$B$1,'EPA Data'!$C:$C,R$2,'EPA Data'!$G:$G,"&gt;="&amp;$A24,'EPA Data'!$G:$G,"&lt;"&amp;$B24)+VLOOKUP($C$1,'Multipliers and Adjustments'!$A$70:$I$86,TRUNC(COLUMN(R$2)/5)+2,FALSE)*SUMIFS('EPA Data'!$I:$I,'EPA Data'!$D:$D,'Country Selector'!$A$2,'EPA Data'!$J:$J,$C$1,'EPA Data'!$C:$C,R$2,'EPA Data'!$G:$G,"&gt;="&amp;$A24,'EPA Data'!$G:$G,"&lt;"&amp;$B24)+VLOOKUP($D$1,'Multipliers and Adjustments'!$A$70:$I$86,TRUNC(COLUMN(R$2)/5)+2,FALSE)*SUMIFS('EPA Data'!$I:$I,'EPA Data'!$D:$D,'Country Selector'!$A$2,'EPA Data'!$J:$J,$D$1,'EPA Data'!$C:$C,R$2,'EPA Data'!$G:$G,"&gt;="&amp;$A24,'EPA Data'!$G:$G,"&lt;"&amp;$B24))*unit_conv</f>
        <v>0</v>
      </c>
      <c r="S24">
        <f t="shared" si="12"/>
        <v>0</v>
      </c>
      <c r="T24">
        <f t="shared" si="12"/>
        <v>0</v>
      </c>
      <c r="U24">
        <f t="shared" si="12"/>
        <v>0</v>
      </c>
      <c r="V24">
        <f t="shared" si="12"/>
        <v>0</v>
      </c>
      <c r="W24" s="31">
        <f>(VLOOKUP($B$1,'Multipliers and Adjustments'!$A$70:$I$86,TRUNC(COLUMN(W$2)/5)+2,FALSE)*SUMIFS('EPA Data'!$I:$I,'EPA Data'!$D:$D,'Country Selector'!$A$2,'EPA Data'!$J:$J,$B$1,'EPA Data'!$C:$C,W$2,'EPA Data'!$G:$G,"&gt;="&amp;$A24,'EPA Data'!$G:$G,"&lt;"&amp;$B24)+VLOOKUP($C$1,'Multipliers and Adjustments'!$A$70:$I$86,TRUNC(COLUMN(W$2)/5)+2,FALSE)*SUMIFS('EPA Data'!$I:$I,'EPA Data'!$D:$D,'Country Selector'!$A$2,'EPA Data'!$J:$J,$C$1,'EPA Data'!$C:$C,W$2,'EPA Data'!$G:$G,"&gt;="&amp;$A24,'EPA Data'!$G:$G,"&lt;"&amp;$B24)+VLOOKUP($D$1,'Multipliers and Adjustments'!$A$70:$I$86,TRUNC(COLUMN(W$2)/5)+2,FALSE)*SUMIFS('EPA Data'!$I:$I,'EPA Data'!$D:$D,'Country Selector'!$A$2,'EPA Data'!$J:$J,$D$1,'EPA Data'!$C:$C,W$2,'EPA Data'!$G:$G,"&gt;="&amp;$A24,'EPA Data'!$G:$G,"&lt;"&amp;$B24))*unit_conv</f>
        <v>0</v>
      </c>
      <c r="X24">
        <f t="shared" si="13"/>
        <v>0</v>
      </c>
      <c r="Y24">
        <f t="shared" si="13"/>
        <v>0</v>
      </c>
      <c r="Z24">
        <f t="shared" si="13"/>
        <v>0</v>
      </c>
      <c r="AA24">
        <f t="shared" si="13"/>
        <v>0</v>
      </c>
      <c r="AB24" s="31">
        <f>(VLOOKUP($B$1,'Multipliers and Adjustments'!$A$70:$I$86,TRUNC(COLUMN(AB$2)/5)+2,FALSE)*SUMIFS('EPA Data'!$I:$I,'EPA Data'!$D:$D,'Country Selector'!$A$2,'EPA Data'!$J:$J,$B$1,'EPA Data'!$C:$C,AB$2,'EPA Data'!$G:$G,"&gt;="&amp;$A24,'EPA Data'!$G:$G,"&lt;"&amp;$B24)+VLOOKUP($C$1,'Multipliers and Adjustments'!$A$70:$I$86,TRUNC(COLUMN(AB$2)/5)+2,FALSE)*SUMIFS('EPA Data'!$I:$I,'EPA Data'!$D:$D,'Country Selector'!$A$2,'EPA Data'!$J:$J,$C$1,'EPA Data'!$C:$C,AB$2,'EPA Data'!$G:$G,"&gt;="&amp;$A24,'EPA Data'!$G:$G,"&lt;"&amp;$B24)+VLOOKUP($D$1,'Multipliers and Adjustments'!$A$70:$I$86,TRUNC(COLUMN(AB$2)/5)+2,FALSE)*SUMIFS('EPA Data'!$I:$I,'EPA Data'!$D:$D,'Country Selector'!$A$2,'EPA Data'!$J:$J,$D$1,'EPA Data'!$C:$C,AB$2,'EPA Data'!$G:$G,"&gt;="&amp;$A24,'EPA Data'!$G:$G,"&lt;"&amp;$B24))*unit_conv</f>
        <v>0</v>
      </c>
      <c r="AC24">
        <f t="shared" si="14"/>
        <v>0</v>
      </c>
      <c r="AD24">
        <f t="shared" si="14"/>
        <v>0</v>
      </c>
      <c r="AE24">
        <f t="shared" si="14"/>
        <v>0</v>
      </c>
      <c r="AF24">
        <f t="shared" si="14"/>
        <v>0</v>
      </c>
      <c r="AG24" s="31">
        <f>(VLOOKUP($B$1,'Multipliers and Adjustments'!$A$70:$I$86,TRUNC(COLUMN(AG$2)/5)+2,FALSE)*SUMIFS('EPA Data'!$I:$I,'EPA Data'!$D:$D,'Country Selector'!$A$2,'EPA Data'!$J:$J,$B$1,'EPA Data'!$C:$C,AG$2,'EPA Data'!$G:$G,"&gt;="&amp;$A24,'EPA Data'!$G:$G,"&lt;"&amp;$B24)+VLOOKUP($C$1,'Multipliers and Adjustments'!$A$70:$I$86,TRUNC(COLUMN(AG$2)/5)+2,FALSE)*SUMIFS('EPA Data'!$I:$I,'EPA Data'!$D:$D,'Country Selector'!$A$2,'EPA Data'!$J:$J,$C$1,'EPA Data'!$C:$C,AG$2,'EPA Data'!$G:$G,"&gt;="&amp;$A24,'EPA Data'!$G:$G,"&lt;"&amp;$B24)+VLOOKUP($D$1,'Multipliers and Adjustments'!$A$70:$I$86,TRUNC(COLUMN(AG$2)/5)+2,FALSE)*SUMIFS('EPA Data'!$I:$I,'EPA Data'!$D:$D,'Country Selector'!$A$2,'EPA Data'!$J:$J,$D$1,'EPA Data'!$C:$C,AG$2,'EPA Data'!$G:$G,"&gt;="&amp;$A24,'EPA Data'!$G:$G,"&lt;"&amp;$B24))*unit_conv</f>
        <v>0</v>
      </c>
      <c r="AH24">
        <f t="shared" si="15"/>
        <v>0</v>
      </c>
      <c r="AI24">
        <f t="shared" si="15"/>
        <v>0</v>
      </c>
      <c r="AJ24">
        <f t="shared" si="15"/>
        <v>0</v>
      </c>
      <c r="AK24">
        <f t="shared" si="15"/>
        <v>0</v>
      </c>
      <c r="AL24" s="31">
        <f>(VLOOKUP($B$1,'Multipliers and Adjustments'!$A$70:$I$86,TRUNC(COLUMN(AL$2)/5)+2,FALSE)*SUMIFS('EPA Data'!$I:$I,'EPA Data'!$D:$D,'Country Selector'!$A$2,'EPA Data'!$J:$J,$B$1,'EPA Data'!$C:$C,AL$2,'EPA Data'!$G:$G,"&gt;="&amp;$A24,'EPA Data'!$G:$G,"&lt;"&amp;$B24)+VLOOKUP($C$1,'Multipliers and Adjustments'!$A$70:$I$86,TRUNC(COLUMN(AL$2)/5)+2,FALSE)*SUMIFS('EPA Data'!$I:$I,'EPA Data'!$D:$D,'Country Selector'!$A$2,'EPA Data'!$J:$J,$C$1,'EPA Data'!$C:$C,AL$2,'EPA Data'!$G:$G,"&gt;="&amp;$A24,'EPA Data'!$G:$G,"&lt;"&amp;$B24)+VLOOKUP($D$1,'Multipliers and Adjustments'!$A$70:$I$86,TRUNC(COLUMN(AL$2)/5)+2,FALSE)*SUMIFS('EPA Data'!$I:$I,'EPA Data'!$D:$D,'Country Selector'!$A$2,'EPA Data'!$J:$J,$D$1,'EPA Data'!$C:$C,AL$2,'EPA Data'!$G:$G,"&gt;="&amp;$A24,'EPA Data'!$G:$G,"&lt;"&amp;$B24))*unit_conv</f>
        <v>0</v>
      </c>
    </row>
    <row r="25" spans="1:38" x14ac:dyDescent="0.45">
      <c r="A25" s="15">
        <f t="shared" si="8"/>
        <v>-90</v>
      </c>
      <c r="B25" s="16">
        <f t="shared" ref="B25:B44" si="16">A25+10</f>
        <v>-80</v>
      </c>
      <c r="C25" s="31">
        <f>(VLOOKUP($B$1,'Multipliers and Adjustments'!$A$70:$I$86,TRUNC(COLUMN(C$2)/5)+2,FALSE)*SUMIFS('EPA Data'!$I:$I,'EPA Data'!$D:$D,'Country Selector'!$A$2,'EPA Data'!$J:$J,$B$1,'EPA Data'!$C:$C,C$2,'EPA Data'!$G:$G,"&gt;="&amp;$A25,'EPA Data'!$G:$G,"&lt;"&amp;$B25)+VLOOKUP($C$1,'Multipliers and Adjustments'!$A$70:$I$86,TRUNC(COLUMN(C$2)/5)+2,FALSE)*SUMIFS('EPA Data'!$I:$I,'EPA Data'!$D:$D,'Country Selector'!$A$2,'EPA Data'!$J:$J,$C$1,'EPA Data'!$C:$C,C$2,'EPA Data'!$G:$G,"&gt;="&amp;$A25,'EPA Data'!$G:$G,"&lt;"&amp;$B25)+VLOOKUP($D$1,'Multipliers and Adjustments'!$A$70:$I$86,TRUNC(COLUMN(C$2)/5)+2,FALSE)*SUMIFS('EPA Data'!$I:$I,'EPA Data'!$D:$D,'Country Selector'!$A$2,'EPA Data'!$J:$J,$D$1,'EPA Data'!$C:$C,C$2,'EPA Data'!$G:$G,"&gt;="&amp;$A25,'EPA Data'!$G:$G,"&lt;"&amp;$B25))*unit_conv</f>
        <v>0</v>
      </c>
      <c r="D25">
        <f t="shared" si="9"/>
        <v>0</v>
      </c>
      <c r="E25">
        <f t="shared" si="9"/>
        <v>0</v>
      </c>
      <c r="F25">
        <f t="shared" si="9"/>
        <v>0</v>
      </c>
      <c r="G25">
        <f t="shared" si="9"/>
        <v>0</v>
      </c>
      <c r="H25" s="31">
        <f>(VLOOKUP($B$1,'Multipliers and Adjustments'!$A$70:$I$86,TRUNC(COLUMN(H$2)/5)+2,FALSE)*SUMIFS('EPA Data'!$I:$I,'EPA Data'!$D:$D,'Country Selector'!$A$2,'EPA Data'!$J:$J,$B$1,'EPA Data'!$C:$C,H$2,'EPA Data'!$G:$G,"&gt;="&amp;$A25,'EPA Data'!$G:$G,"&lt;"&amp;$B25)+VLOOKUP($C$1,'Multipliers and Adjustments'!$A$70:$I$86,TRUNC(COLUMN(H$2)/5)+2,FALSE)*SUMIFS('EPA Data'!$I:$I,'EPA Data'!$D:$D,'Country Selector'!$A$2,'EPA Data'!$J:$J,$C$1,'EPA Data'!$C:$C,H$2,'EPA Data'!$G:$G,"&gt;="&amp;$A25,'EPA Data'!$G:$G,"&lt;"&amp;$B25)+VLOOKUP($D$1,'Multipliers and Adjustments'!$A$70:$I$86,TRUNC(COLUMN(H$2)/5)+2,FALSE)*SUMIFS('EPA Data'!$I:$I,'EPA Data'!$D:$D,'Country Selector'!$A$2,'EPA Data'!$J:$J,$D$1,'EPA Data'!$C:$C,H$2,'EPA Data'!$G:$G,"&gt;="&amp;$A25,'EPA Data'!$G:$G,"&lt;"&amp;$B25))*unit_conv</f>
        <v>0</v>
      </c>
      <c r="I25">
        <f t="shared" si="10"/>
        <v>0</v>
      </c>
      <c r="J25">
        <f t="shared" si="10"/>
        <v>0</v>
      </c>
      <c r="K25">
        <f t="shared" si="10"/>
        <v>0</v>
      </c>
      <c r="L25">
        <f t="shared" si="10"/>
        <v>0</v>
      </c>
      <c r="M25" s="31">
        <f>(VLOOKUP($B$1,'Multipliers and Adjustments'!$A$70:$I$86,TRUNC(COLUMN(M$2)/5)+2,FALSE)*SUMIFS('EPA Data'!$I:$I,'EPA Data'!$D:$D,'Country Selector'!$A$2,'EPA Data'!$J:$J,$B$1,'EPA Data'!$C:$C,M$2,'EPA Data'!$G:$G,"&gt;="&amp;$A25,'EPA Data'!$G:$G,"&lt;"&amp;$B25)+VLOOKUP($C$1,'Multipliers and Adjustments'!$A$70:$I$86,TRUNC(COLUMN(M$2)/5)+2,FALSE)*SUMIFS('EPA Data'!$I:$I,'EPA Data'!$D:$D,'Country Selector'!$A$2,'EPA Data'!$J:$J,$C$1,'EPA Data'!$C:$C,M$2,'EPA Data'!$G:$G,"&gt;="&amp;$A25,'EPA Data'!$G:$G,"&lt;"&amp;$B25)+VLOOKUP($D$1,'Multipliers and Adjustments'!$A$70:$I$86,TRUNC(COLUMN(M$2)/5)+2,FALSE)*SUMIFS('EPA Data'!$I:$I,'EPA Data'!$D:$D,'Country Selector'!$A$2,'EPA Data'!$J:$J,$D$1,'EPA Data'!$C:$C,M$2,'EPA Data'!$G:$G,"&gt;="&amp;$A25,'EPA Data'!$G:$G,"&lt;"&amp;$B25))*unit_conv</f>
        <v>0</v>
      </c>
      <c r="N25">
        <f t="shared" si="11"/>
        <v>0</v>
      </c>
      <c r="O25">
        <f t="shared" si="11"/>
        <v>0</v>
      </c>
      <c r="P25">
        <f t="shared" si="11"/>
        <v>0</v>
      </c>
      <c r="Q25">
        <f t="shared" si="11"/>
        <v>0</v>
      </c>
      <c r="R25" s="31">
        <f>(VLOOKUP($B$1,'Multipliers and Adjustments'!$A$70:$I$86,TRUNC(COLUMN(R$2)/5)+2,FALSE)*SUMIFS('EPA Data'!$I:$I,'EPA Data'!$D:$D,'Country Selector'!$A$2,'EPA Data'!$J:$J,$B$1,'EPA Data'!$C:$C,R$2,'EPA Data'!$G:$G,"&gt;="&amp;$A25,'EPA Data'!$G:$G,"&lt;"&amp;$B25)+VLOOKUP($C$1,'Multipliers and Adjustments'!$A$70:$I$86,TRUNC(COLUMN(R$2)/5)+2,FALSE)*SUMIFS('EPA Data'!$I:$I,'EPA Data'!$D:$D,'Country Selector'!$A$2,'EPA Data'!$J:$J,$C$1,'EPA Data'!$C:$C,R$2,'EPA Data'!$G:$G,"&gt;="&amp;$A25,'EPA Data'!$G:$G,"&lt;"&amp;$B25)+VLOOKUP($D$1,'Multipliers and Adjustments'!$A$70:$I$86,TRUNC(COLUMN(R$2)/5)+2,FALSE)*SUMIFS('EPA Data'!$I:$I,'EPA Data'!$D:$D,'Country Selector'!$A$2,'EPA Data'!$J:$J,$D$1,'EPA Data'!$C:$C,R$2,'EPA Data'!$G:$G,"&gt;="&amp;$A25,'EPA Data'!$G:$G,"&lt;"&amp;$B25))*unit_conv</f>
        <v>0</v>
      </c>
      <c r="S25">
        <f t="shared" si="12"/>
        <v>0</v>
      </c>
      <c r="T25">
        <f t="shared" si="12"/>
        <v>0</v>
      </c>
      <c r="U25">
        <f t="shared" si="12"/>
        <v>0</v>
      </c>
      <c r="V25">
        <f t="shared" si="12"/>
        <v>0</v>
      </c>
      <c r="W25" s="31">
        <f>(VLOOKUP($B$1,'Multipliers and Adjustments'!$A$70:$I$86,TRUNC(COLUMN(W$2)/5)+2,FALSE)*SUMIFS('EPA Data'!$I:$I,'EPA Data'!$D:$D,'Country Selector'!$A$2,'EPA Data'!$J:$J,$B$1,'EPA Data'!$C:$C,W$2,'EPA Data'!$G:$G,"&gt;="&amp;$A25,'EPA Data'!$G:$G,"&lt;"&amp;$B25)+VLOOKUP($C$1,'Multipliers and Adjustments'!$A$70:$I$86,TRUNC(COLUMN(W$2)/5)+2,FALSE)*SUMIFS('EPA Data'!$I:$I,'EPA Data'!$D:$D,'Country Selector'!$A$2,'EPA Data'!$J:$J,$C$1,'EPA Data'!$C:$C,W$2,'EPA Data'!$G:$G,"&gt;="&amp;$A25,'EPA Data'!$G:$G,"&lt;"&amp;$B25)+VLOOKUP($D$1,'Multipliers and Adjustments'!$A$70:$I$86,TRUNC(COLUMN(W$2)/5)+2,FALSE)*SUMIFS('EPA Data'!$I:$I,'EPA Data'!$D:$D,'Country Selector'!$A$2,'EPA Data'!$J:$J,$D$1,'EPA Data'!$C:$C,W$2,'EPA Data'!$G:$G,"&gt;="&amp;$A25,'EPA Data'!$G:$G,"&lt;"&amp;$B25))*unit_conv</f>
        <v>0</v>
      </c>
      <c r="X25">
        <f t="shared" si="13"/>
        <v>0</v>
      </c>
      <c r="Y25">
        <f t="shared" si="13"/>
        <v>0</v>
      </c>
      <c r="Z25">
        <f t="shared" si="13"/>
        <v>0</v>
      </c>
      <c r="AA25">
        <f t="shared" si="13"/>
        <v>0</v>
      </c>
      <c r="AB25" s="31">
        <f>(VLOOKUP($B$1,'Multipliers and Adjustments'!$A$70:$I$86,TRUNC(COLUMN(AB$2)/5)+2,FALSE)*SUMIFS('EPA Data'!$I:$I,'EPA Data'!$D:$D,'Country Selector'!$A$2,'EPA Data'!$J:$J,$B$1,'EPA Data'!$C:$C,AB$2,'EPA Data'!$G:$G,"&gt;="&amp;$A25,'EPA Data'!$G:$G,"&lt;"&amp;$B25)+VLOOKUP($C$1,'Multipliers and Adjustments'!$A$70:$I$86,TRUNC(COLUMN(AB$2)/5)+2,FALSE)*SUMIFS('EPA Data'!$I:$I,'EPA Data'!$D:$D,'Country Selector'!$A$2,'EPA Data'!$J:$J,$C$1,'EPA Data'!$C:$C,AB$2,'EPA Data'!$G:$G,"&gt;="&amp;$A25,'EPA Data'!$G:$G,"&lt;"&amp;$B25)+VLOOKUP($D$1,'Multipliers and Adjustments'!$A$70:$I$86,TRUNC(COLUMN(AB$2)/5)+2,FALSE)*SUMIFS('EPA Data'!$I:$I,'EPA Data'!$D:$D,'Country Selector'!$A$2,'EPA Data'!$J:$J,$D$1,'EPA Data'!$C:$C,AB$2,'EPA Data'!$G:$G,"&gt;="&amp;$A25,'EPA Data'!$G:$G,"&lt;"&amp;$B25))*unit_conv</f>
        <v>0</v>
      </c>
      <c r="AC25">
        <f t="shared" si="14"/>
        <v>0</v>
      </c>
      <c r="AD25">
        <f t="shared" si="14"/>
        <v>0</v>
      </c>
      <c r="AE25">
        <f t="shared" si="14"/>
        <v>0</v>
      </c>
      <c r="AF25">
        <f t="shared" si="14"/>
        <v>0</v>
      </c>
      <c r="AG25" s="31">
        <f>(VLOOKUP($B$1,'Multipliers and Adjustments'!$A$70:$I$86,TRUNC(COLUMN(AG$2)/5)+2,FALSE)*SUMIFS('EPA Data'!$I:$I,'EPA Data'!$D:$D,'Country Selector'!$A$2,'EPA Data'!$J:$J,$B$1,'EPA Data'!$C:$C,AG$2,'EPA Data'!$G:$G,"&gt;="&amp;$A25,'EPA Data'!$G:$G,"&lt;"&amp;$B25)+VLOOKUP($C$1,'Multipliers and Adjustments'!$A$70:$I$86,TRUNC(COLUMN(AG$2)/5)+2,FALSE)*SUMIFS('EPA Data'!$I:$I,'EPA Data'!$D:$D,'Country Selector'!$A$2,'EPA Data'!$J:$J,$C$1,'EPA Data'!$C:$C,AG$2,'EPA Data'!$G:$G,"&gt;="&amp;$A25,'EPA Data'!$G:$G,"&lt;"&amp;$B25)+VLOOKUP($D$1,'Multipliers and Adjustments'!$A$70:$I$86,TRUNC(COLUMN(AG$2)/5)+2,FALSE)*SUMIFS('EPA Data'!$I:$I,'EPA Data'!$D:$D,'Country Selector'!$A$2,'EPA Data'!$J:$J,$D$1,'EPA Data'!$C:$C,AG$2,'EPA Data'!$G:$G,"&gt;="&amp;$A25,'EPA Data'!$G:$G,"&lt;"&amp;$B25))*unit_conv</f>
        <v>0</v>
      </c>
      <c r="AH25">
        <f t="shared" si="15"/>
        <v>0</v>
      </c>
      <c r="AI25">
        <f t="shared" si="15"/>
        <v>0</v>
      </c>
      <c r="AJ25">
        <f t="shared" si="15"/>
        <v>0</v>
      </c>
      <c r="AK25">
        <f t="shared" si="15"/>
        <v>0</v>
      </c>
      <c r="AL25" s="31">
        <f>(VLOOKUP($B$1,'Multipliers and Adjustments'!$A$70:$I$86,TRUNC(COLUMN(AL$2)/5)+2,FALSE)*SUMIFS('EPA Data'!$I:$I,'EPA Data'!$D:$D,'Country Selector'!$A$2,'EPA Data'!$J:$J,$B$1,'EPA Data'!$C:$C,AL$2,'EPA Data'!$G:$G,"&gt;="&amp;$A25,'EPA Data'!$G:$G,"&lt;"&amp;$B25)+VLOOKUP($C$1,'Multipliers and Adjustments'!$A$70:$I$86,TRUNC(COLUMN(AL$2)/5)+2,FALSE)*SUMIFS('EPA Data'!$I:$I,'EPA Data'!$D:$D,'Country Selector'!$A$2,'EPA Data'!$J:$J,$C$1,'EPA Data'!$C:$C,AL$2,'EPA Data'!$G:$G,"&gt;="&amp;$A25,'EPA Data'!$G:$G,"&lt;"&amp;$B25)+VLOOKUP($D$1,'Multipliers and Adjustments'!$A$70:$I$86,TRUNC(COLUMN(AL$2)/5)+2,FALSE)*SUMIFS('EPA Data'!$I:$I,'EPA Data'!$D:$D,'Country Selector'!$A$2,'EPA Data'!$J:$J,$D$1,'EPA Data'!$C:$C,AL$2,'EPA Data'!$G:$G,"&gt;="&amp;$A25,'EPA Data'!$G:$G,"&lt;"&amp;$B25))*unit_conv</f>
        <v>0</v>
      </c>
    </row>
    <row r="26" spans="1:38" x14ac:dyDescent="0.45">
      <c r="A26" s="15">
        <f t="shared" si="8"/>
        <v>-80</v>
      </c>
      <c r="B26" s="16">
        <f t="shared" si="16"/>
        <v>-70</v>
      </c>
      <c r="C26" s="31">
        <f>(VLOOKUP($B$1,'Multipliers and Adjustments'!$A$70:$I$86,TRUNC(COLUMN(C$2)/5)+2,FALSE)*SUMIFS('EPA Data'!$I:$I,'EPA Data'!$D:$D,'Country Selector'!$A$2,'EPA Data'!$J:$J,$B$1,'EPA Data'!$C:$C,C$2,'EPA Data'!$G:$G,"&gt;="&amp;$A26,'EPA Data'!$G:$G,"&lt;"&amp;$B26)+VLOOKUP($C$1,'Multipliers and Adjustments'!$A$70:$I$86,TRUNC(COLUMN(C$2)/5)+2,FALSE)*SUMIFS('EPA Data'!$I:$I,'EPA Data'!$D:$D,'Country Selector'!$A$2,'EPA Data'!$J:$J,$C$1,'EPA Data'!$C:$C,C$2,'EPA Data'!$G:$G,"&gt;="&amp;$A26,'EPA Data'!$G:$G,"&lt;"&amp;$B26)+VLOOKUP($D$1,'Multipliers and Adjustments'!$A$70:$I$86,TRUNC(COLUMN(C$2)/5)+2,FALSE)*SUMIFS('EPA Data'!$I:$I,'EPA Data'!$D:$D,'Country Selector'!$A$2,'EPA Data'!$J:$J,$D$1,'EPA Data'!$C:$C,C$2,'EPA Data'!$G:$G,"&gt;="&amp;$A26,'EPA Data'!$G:$G,"&lt;"&amp;$B26))*unit_conv</f>
        <v>0</v>
      </c>
      <c r="D26">
        <f t="shared" si="9"/>
        <v>0</v>
      </c>
      <c r="E26">
        <f t="shared" si="9"/>
        <v>0</v>
      </c>
      <c r="F26">
        <f t="shared" si="9"/>
        <v>0</v>
      </c>
      <c r="G26">
        <f t="shared" si="9"/>
        <v>0</v>
      </c>
      <c r="H26" s="31">
        <f>(VLOOKUP($B$1,'Multipliers and Adjustments'!$A$70:$I$86,TRUNC(COLUMN(H$2)/5)+2,FALSE)*SUMIFS('EPA Data'!$I:$I,'EPA Data'!$D:$D,'Country Selector'!$A$2,'EPA Data'!$J:$J,$B$1,'EPA Data'!$C:$C,H$2,'EPA Data'!$G:$G,"&gt;="&amp;$A26,'EPA Data'!$G:$G,"&lt;"&amp;$B26)+VLOOKUP($C$1,'Multipliers and Adjustments'!$A$70:$I$86,TRUNC(COLUMN(H$2)/5)+2,FALSE)*SUMIFS('EPA Data'!$I:$I,'EPA Data'!$D:$D,'Country Selector'!$A$2,'EPA Data'!$J:$J,$C$1,'EPA Data'!$C:$C,H$2,'EPA Data'!$G:$G,"&gt;="&amp;$A26,'EPA Data'!$G:$G,"&lt;"&amp;$B26)+VLOOKUP($D$1,'Multipliers and Adjustments'!$A$70:$I$86,TRUNC(COLUMN(H$2)/5)+2,FALSE)*SUMIFS('EPA Data'!$I:$I,'EPA Data'!$D:$D,'Country Selector'!$A$2,'EPA Data'!$J:$J,$D$1,'EPA Data'!$C:$C,H$2,'EPA Data'!$G:$G,"&gt;="&amp;$A26,'EPA Data'!$G:$G,"&lt;"&amp;$B26))*unit_conv</f>
        <v>0</v>
      </c>
      <c r="I26">
        <f t="shared" si="10"/>
        <v>0</v>
      </c>
      <c r="J26">
        <f t="shared" si="10"/>
        <v>0</v>
      </c>
      <c r="K26">
        <f t="shared" si="10"/>
        <v>0</v>
      </c>
      <c r="L26">
        <f t="shared" si="10"/>
        <v>0</v>
      </c>
      <c r="M26" s="31">
        <f>(VLOOKUP($B$1,'Multipliers and Adjustments'!$A$70:$I$86,TRUNC(COLUMN(M$2)/5)+2,FALSE)*SUMIFS('EPA Data'!$I:$I,'EPA Data'!$D:$D,'Country Selector'!$A$2,'EPA Data'!$J:$J,$B$1,'EPA Data'!$C:$C,M$2,'EPA Data'!$G:$G,"&gt;="&amp;$A26,'EPA Data'!$G:$G,"&lt;"&amp;$B26)+VLOOKUP($C$1,'Multipliers and Adjustments'!$A$70:$I$86,TRUNC(COLUMN(M$2)/5)+2,FALSE)*SUMIFS('EPA Data'!$I:$I,'EPA Data'!$D:$D,'Country Selector'!$A$2,'EPA Data'!$J:$J,$C$1,'EPA Data'!$C:$C,M$2,'EPA Data'!$G:$G,"&gt;="&amp;$A26,'EPA Data'!$G:$G,"&lt;"&amp;$B26)+VLOOKUP($D$1,'Multipliers and Adjustments'!$A$70:$I$86,TRUNC(COLUMN(M$2)/5)+2,FALSE)*SUMIFS('EPA Data'!$I:$I,'EPA Data'!$D:$D,'Country Selector'!$A$2,'EPA Data'!$J:$J,$D$1,'EPA Data'!$C:$C,M$2,'EPA Data'!$G:$G,"&gt;="&amp;$A26,'EPA Data'!$G:$G,"&lt;"&amp;$B26))*unit_conv</f>
        <v>0</v>
      </c>
      <c r="N26">
        <f t="shared" si="11"/>
        <v>0</v>
      </c>
      <c r="O26">
        <f t="shared" si="11"/>
        <v>0</v>
      </c>
      <c r="P26">
        <f t="shared" si="11"/>
        <v>0</v>
      </c>
      <c r="Q26">
        <f t="shared" si="11"/>
        <v>0</v>
      </c>
      <c r="R26" s="31">
        <f>(VLOOKUP($B$1,'Multipliers and Adjustments'!$A$70:$I$86,TRUNC(COLUMN(R$2)/5)+2,FALSE)*SUMIFS('EPA Data'!$I:$I,'EPA Data'!$D:$D,'Country Selector'!$A$2,'EPA Data'!$J:$J,$B$1,'EPA Data'!$C:$C,R$2,'EPA Data'!$G:$G,"&gt;="&amp;$A26,'EPA Data'!$G:$G,"&lt;"&amp;$B26)+VLOOKUP($C$1,'Multipliers and Adjustments'!$A$70:$I$86,TRUNC(COLUMN(R$2)/5)+2,FALSE)*SUMIFS('EPA Data'!$I:$I,'EPA Data'!$D:$D,'Country Selector'!$A$2,'EPA Data'!$J:$J,$C$1,'EPA Data'!$C:$C,R$2,'EPA Data'!$G:$G,"&gt;="&amp;$A26,'EPA Data'!$G:$G,"&lt;"&amp;$B26)+VLOOKUP($D$1,'Multipliers and Adjustments'!$A$70:$I$86,TRUNC(COLUMN(R$2)/5)+2,FALSE)*SUMIFS('EPA Data'!$I:$I,'EPA Data'!$D:$D,'Country Selector'!$A$2,'EPA Data'!$J:$J,$D$1,'EPA Data'!$C:$C,R$2,'EPA Data'!$G:$G,"&gt;="&amp;$A26,'EPA Data'!$G:$G,"&lt;"&amp;$B26))*unit_conv</f>
        <v>0</v>
      </c>
      <c r="S26">
        <f t="shared" si="12"/>
        <v>0</v>
      </c>
      <c r="T26">
        <f t="shared" si="12"/>
        <v>0</v>
      </c>
      <c r="U26">
        <f t="shared" si="12"/>
        <v>0</v>
      </c>
      <c r="V26">
        <f t="shared" si="12"/>
        <v>0</v>
      </c>
      <c r="W26" s="31">
        <f>(VLOOKUP($B$1,'Multipliers and Adjustments'!$A$70:$I$86,TRUNC(COLUMN(W$2)/5)+2,FALSE)*SUMIFS('EPA Data'!$I:$I,'EPA Data'!$D:$D,'Country Selector'!$A$2,'EPA Data'!$J:$J,$B$1,'EPA Data'!$C:$C,W$2,'EPA Data'!$G:$G,"&gt;="&amp;$A26,'EPA Data'!$G:$G,"&lt;"&amp;$B26)+VLOOKUP($C$1,'Multipliers and Adjustments'!$A$70:$I$86,TRUNC(COLUMN(W$2)/5)+2,FALSE)*SUMIFS('EPA Data'!$I:$I,'EPA Data'!$D:$D,'Country Selector'!$A$2,'EPA Data'!$J:$J,$C$1,'EPA Data'!$C:$C,W$2,'EPA Data'!$G:$G,"&gt;="&amp;$A26,'EPA Data'!$G:$G,"&lt;"&amp;$B26)+VLOOKUP($D$1,'Multipliers and Adjustments'!$A$70:$I$86,TRUNC(COLUMN(W$2)/5)+2,FALSE)*SUMIFS('EPA Data'!$I:$I,'EPA Data'!$D:$D,'Country Selector'!$A$2,'EPA Data'!$J:$J,$D$1,'EPA Data'!$C:$C,W$2,'EPA Data'!$G:$G,"&gt;="&amp;$A26,'EPA Data'!$G:$G,"&lt;"&amp;$B26))*unit_conv</f>
        <v>0</v>
      </c>
      <c r="X26">
        <f t="shared" si="13"/>
        <v>0</v>
      </c>
      <c r="Y26">
        <f t="shared" si="13"/>
        <v>0</v>
      </c>
      <c r="Z26">
        <f t="shared" si="13"/>
        <v>0</v>
      </c>
      <c r="AA26">
        <f t="shared" si="13"/>
        <v>0</v>
      </c>
      <c r="AB26" s="31">
        <f>(VLOOKUP($B$1,'Multipliers and Adjustments'!$A$70:$I$86,TRUNC(COLUMN(AB$2)/5)+2,FALSE)*SUMIFS('EPA Data'!$I:$I,'EPA Data'!$D:$D,'Country Selector'!$A$2,'EPA Data'!$J:$J,$B$1,'EPA Data'!$C:$C,AB$2,'EPA Data'!$G:$G,"&gt;="&amp;$A26,'EPA Data'!$G:$G,"&lt;"&amp;$B26)+VLOOKUP($C$1,'Multipliers and Adjustments'!$A$70:$I$86,TRUNC(COLUMN(AB$2)/5)+2,FALSE)*SUMIFS('EPA Data'!$I:$I,'EPA Data'!$D:$D,'Country Selector'!$A$2,'EPA Data'!$J:$J,$C$1,'EPA Data'!$C:$C,AB$2,'EPA Data'!$G:$G,"&gt;="&amp;$A26,'EPA Data'!$G:$G,"&lt;"&amp;$B26)+VLOOKUP($D$1,'Multipliers and Adjustments'!$A$70:$I$86,TRUNC(COLUMN(AB$2)/5)+2,FALSE)*SUMIFS('EPA Data'!$I:$I,'EPA Data'!$D:$D,'Country Selector'!$A$2,'EPA Data'!$J:$J,$D$1,'EPA Data'!$C:$C,AB$2,'EPA Data'!$G:$G,"&gt;="&amp;$A26,'EPA Data'!$G:$G,"&lt;"&amp;$B26))*unit_conv</f>
        <v>0</v>
      </c>
      <c r="AC26">
        <f t="shared" si="14"/>
        <v>0</v>
      </c>
      <c r="AD26">
        <f t="shared" si="14"/>
        <v>0</v>
      </c>
      <c r="AE26">
        <f t="shared" si="14"/>
        <v>0</v>
      </c>
      <c r="AF26">
        <f t="shared" si="14"/>
        <v>0</v>
      </c>
      <c r="AG26" s="31">
        <f>(VLOOKUP($B$1,'Multipliers and Adjustments'!$A$70:$I$86,TRUNC(COLUMN(AG$2)/5)+2,FALSE)*SUMIFS('EPA Data'!$I:$I,'EPA Data'!$D:$D,'Country Selector'!$A$2,'EPA Data'!$J:$J,$B$1,'EPA Data'!$C:$C,AG$2,'EPA Data'!$G:$G,"&gt;="&amp;$A26,'EPA Data'!$G:$G,"&lt;"&amp;$B26)+VLOOKUP($C$1,'Multipliers and Adjustments'!$A$70:$I$86,TRUNC(COLUMN(AG$2)/5)+2,FALSE)*SUMIFS('EPA Data'!$I:$I,'EPA Data'!$D:$D,'Country Selector'!$A$2,'EPA Data'!$J:$J,$C$1,'EPA Data'!$C:$C,AG$2,'EPA Data'!$G:$G,"&gt;="&amp;$A26,'EPA Data'!$G:$G,"&lt;"&amp;$B26)+VLOOKUP($D$1,'Multipliers and Adjustments'!$A$70:$I$86,TRUNC(COLUMN(AG$2)/5)+2,FALSE)*SUMIFS('EPA Data'!$I:$I,'EPA Data'!$D:$D,'Country Selector'!$A$2,'EPA Data'!$J:$J,$D$1,'EPA Data'!$C:$C,AG$2,'EPA Data'!$G:$G,"&gt;="&amp;$A26,'EPA Data'!$G:$G,"&lt;"&amp;$B26))*unit_conv</f>
        <v>0</v>
      </c>
      <c r="AH26">
        <f t="shared" si="15"/>
        <v>0</v>
      </c>
      <c r="AI26">
        <f t="shared" si="15"/>
        <v>0</v>
      </c>
      <c r="AJ26">
        <f t="shared" si="15"/>
        <v>0</v>
      </c>
      <c r="AK26">
        <f t="shared" si="15"/>
        <v>0</v>
      </c>
      <c r="AL26" s="31">
        <f>(VLOOKUP($B$1,'Multipliers and Adjustments'!$A$70:$I$86,TRUNC(COLUMN(AL$2)/5)+2,FALSE)*SUMIFS('EPA Data'!$I:$I,'EPA Data'!$D:$D,'Country Selector'!$A$2,'EPA Data'!$J:$J,$B$1,'EPA Data'!$C:$C,AL$2,'EPA Data'!$G:$G,"&gt;="&amp;$A26,'EPA Data'!$G:$G,"&lt;"&amp;$B26)+VLOOKUP($C$1,'Multipliers and Adjustments'!$A$70:$I$86,TRUNC(COLUMN(AL$2)/5)+2,FALSE)*SUMIFS('EPA Data'!$I:$I,'EPA Data'!$D:$D,'Country Selector'!$A$2,'EPA Data'!$J:$J,$C$1,'EPA Data'!$C:$C,AL$2,'EPA Data'!$G:$G,"&gt;="&amp;$A26,'EPA Data'!$G:$G,"&lt;"&amp;$B26)+VLOOKUP($D$1,'Multipliers and Adjustments'!$A$70:$I$86,TRUNC(COLUMN(AL$2)/5)+2,FALSE)*SUMIFS('EPA Data'!$I:$I,'EPA Data'!$D:$D,'Country Selector'!$A$2,'EPA Data'!$J:$J,$D$1,'EPA Data'!$C:$C,AL$2,'EPA Data'!$G:$G,"&gt;="&amp;$A26,'EPA Data'!$G:$G,"&lt;"&amp;$B26))*unit_conv</f>
        <v>0</v>
      </c>
    </row>
    <row r="27" spans="1:38" x14ac:dyDescent="0.45">
      <c r="A27" s="15">
        <f t="shared" si="8"/>
        <v>-70</v>
      </c>
      <c r="B27" s="16">
        <f t="shared" si="16"/>
        <v>-60</v>
      </c>
      <c r="C27" s="31">
        <f>(VLOOKUP($B$1,'Multipliers and Adjustments'!$A$70:$I$86,TRUNC(COLUMN(C$2)/5)+2,FALSE)*SUMIFS('EPA Data'!$I:$I,'EPA Data'!$D:$D,'Country Selector'!$A$2,'EPA Data'!$J:$J,$B$1,'EPA Data'!$C:$C,C$2,'EPA Data'!$G:$G,"&gt;="&amp;$A27,'EPA Data'!$G:$G,"&lt;"&amp;$B27)+VLOOKUP($C$1,'Multipliers and Adjustments'!$A$70:$I$86,TRUNC(COLUMN(C$2)/5)+2,FALSE)*SUMIFS('EPA Data'!$I:$I,'EPA Data'!$D:$D,'Country Selector'!$A$2,'EPA Data'!$J:$J,$C$1,'EPA Data'!$C:$C,C$2,'EPA Data'!$G:$G,"&gt;="&amp;$A27,'EPA Data'!$G:$G,"&lt;"&amp;$B27)+VLOOKUP($D$1,'Multipliers and Adjustments'!$A$70:$I$86,TRUNC(COLUMN(C$2)/5)+2,FALSE)*SUMIFS('EPA Data'!$I:$I,'EPA Data'!$D:$D,'Country Selector'!$A$2,'EPA Data'!$J:$J,$D$1,'EPA Data'!$C:$C,C$2,'EPA Data'!$G:$G,"&gt;="&amp;$A27,'EPA Data'!$G:$G,"&lt;"&amp;$B27))*unit_conv</f>
        <v>0</v>
      </c>
      <c r="D27">
        <f t="shared" si="9"/>
        <v>0</v>
      </c>
      <c r="E27">
        <f t="shared" si="9"/>
        <v>0</v>
      </c>
      <c r="F27">
        <f t="shared" si="9"/>
        <v>0</v>
      </c>
      <c r="G27">
        <f t="shared" si="9"/>
        <v>0</v>
      </c>
      <c r="H27" s="31">
        <f>(VLOOKUP($B$1,'Multipliers and Adjustments'!$A$70:$I$86,TRUNC(COLUMN(H$2)/5)+2,FALSE)*SUMIFS('EPA Data'!$I:$I,'EPA Data'!$D:$D,'Country Selector'!$A$2,'EPA Data'!$J:$J,$B$1,'EPA Data'!$C:$C,H$2,'EPA Data'!$G:$G,"&gt;="&amp;$A27,'EPA Data'!$G:$G,"&lt;"&amp;$B27)+VLOOKUP($C$1,'Multipliers and Adjustments'!$A$70:$I$86,TRUNC(COLUMN(H$2)/5)+2,FALSE)*SUMIFS('EPA Data'!$I:$I,'EPA Data'!$D:$D,'Country Selector'!$A$2,'EPA Data'!$J:$J,$C$1,'EPA Data'!$C:$C,H$2,'EPA Data'!$G:$G,"&gt;="&amp;$A27,'EPA Data'!$G:$G,"&lt;"&amp;$B27)+VLOOKUP($D$1,'Multipliers and Adjustments'!$A$70:$I$86,TRUNC(COLUMN(H$2)/5)+2,FALSE)*SUMIFS('EPA Data'!$I:$I,'EPA Data'!$D:$D,'Country Selector'!$A$2,'EPA Data'!$J:$J,$D$1,'EPA Data'!$C:$C,H$2,'EPA Data'!$G:$G,"&gt;="&amp;$A27,'EPA Data'!$G:$G,"&lt;"&amp;$B27))*unit_conv</f>
        <v>0</v>
      </c>
      <c r="I27">
        <f t="shared" si="10"/>
        <v>0</v>
      </c>
      <c r="J27">
        <f t="shared" si="10"/>
        <v>0</v>
      </c>
      <c r="K27">
        <f t="shared" si="10"/>
        <v>0</v>
      </c>
      <c r="L27">
        <f t="shared" si="10"/>
        <v>0</v>
      </c>
      <c r="M27" s="31">
        <f>(VLOOKUP($B$1,'Multipliers and Adjustments'!$A$70:$I$86,TRUNC(COLUMN(M$2)/5)+2,FALSE)*SUMIFS('EPA Data'!$I:$I,'EPA Data'!$D:$D,'Country Selector'!$A$2,'EPA Data'!$J:$J,$B$1,'EPA Data'!$C:$C,M$2,'EPA Data'!$G:$G,"&gt;="&amp;$A27,'EPA Data'!$G:$G,"&lt;"&amp;$B27)+VLOOKUP($C$1,'Multipliers and Adjustments'!$A$70:$I$86,TRUNC(COLUMN(M$2)/5)+2,FALSE)*SUMIFS('EPA Data'!$I:$I,'EPA Data'!$D:$D,'Country Selector'!$A$2,'EPA Data'!$J:$J,$C$1,'EPA Data'!$C:$C,M$2,'EPA Data'!$G:$G,"&gt;="&amp;$A27,'EPA Data'!$G:$G,"&lt;"&amp;$B27)+VLOOKUP($D$1,'Multipliers and Adjustments'!$A$70:$I$86,TRUNC(COLUMN(M$2)/5)+2,FALSE)*SUMIFS('EPA Data'!$I:$I,'EPA Data'!$D:$D,'Country Selector'!$A$2,'EPA Data'!$J:$J,$D$1,'EPA Data'!$C:$C,M$2,'EPA Data'!$G:$G,"&gt;="&amp;$A27,'EPA Data'!$G:$G,"&lt;"&amp;$B27))*unit_conv</f>
        <v>0</v>
      </c>
      <c r="N27">
        <f t="shared" si="11"/>
        <v>0</v>
      </c>
      <c r="O27">
        <f t="shared" si="11"/>
        <v>0</v>
      </c>
      <c r="P27">
        <f t="shared" si="11"/>
        <v>0</v>
      </c>
      <c r="Q27">
        <f t="shared" si="11"/>
        <v>0</v>
      </c>
      <c r="R27" s="31">
        <f>(VLOOKUP($B$1,'Multipliers and Adjustments'!$A$70:$I$86,TRUNC(COLUMN(R$2)/5)+2,FALSE)*SUMIFS('EPA Data'!$I:$I,'EPA Data'!$D:$D,'Country Selector'!$A$2,'EPA Data'!$J:$J,$B$1,'EPA Data'!$C:$C,R$2,'EPA Data'!$G:$G,"&gt;="&amp;$A27,'EPA Data'!$G:$G,"&lt;"&amp;$B27)+VLOOKUP($C$1,'Multipliers and Adjustments'!$A$70:$I$86,TRUNC(COLUMN(R$2)/5)+2,FALSE)*SUMIFS('EPA Data'!$I:$I,'EPA Data'!$D:$D,'Country Selector'!$A$2,'EPA Data'!$J:$J,$C$1,'EPA Data'!$C:$C,R$2,'EPA Data'!$G:$G,"&gt;="&amp;$A27,'EPA Data'!$G:$G,"&lt;"&amp;$B27)+VLOOKUP($D$1,'Multipliers and Adjustments'!$A$70:$I$86,TRUNC(COLUMN(R$2)/5)+2,FALSE)*SUMIFS('EPA Data'!$I:$I,'EPA Data'!$D:$D,'Country Selector'!$A$2,'EPA Data'!$J:$J,$D$1,'EPA Data'!$C:$C,R$2,'EPA Data'!$G:$G,"&gt;="&amp;$A27,'EPA Data'!$G:$G,"&lt;"&amp;$B27))*unit_conv</f>
        <v>0</v>
      </c>
      <c r="S27">
        <f t="shared" si="12"/>
        <v>0</v>
      </c>
      <c r="T27">
        <f t="shared" si="12"/>
        <v>0</v>
      </c>
      <c r="U27">
        <f t="shared" si="12"/>
        <v>0</v>
      </c>
      <c r="V27">
        <f t="shared" si="12"/>
        <v>0</v>
      </c>
      <c r="W27" s="31">
        <f>(VLOOKUP($B$1,'Multipliers and Adjustments'!$A$70:$I$86,TRUNC(COLUMN(W$2)/5)+2,FALSE)*SUMIFS('EPA Data'!$I:$I,'EPA Data'!$D:$D,'Country Selector'!$A$2,'EPA Data'!$J:$J,$B$1,'EPA Data'!$C:$C,W$2,'EPA Data'!$G:$G,"&gt;="&amp;$A27,'EPA Data'!$G:$G,"&lt;"&amp;$B27)+VLOOKUP($C$1,'Multipliers and Adjustments'!$A$70:$I$86,TRUNC(COLUMN(W$2)/5)+2,FALSE)*SUMIFS('EPA Data'!$I:$I,'EPA Data'!$D:$D,'Country Selector'!$A$2,'EPA Data'!$J:$J,$C$1,'EPA Data'!$C:$C,W$2,'EPA Data'!$G:$G,"&gt;="&amp;$A27,'EPA Data'!$G:$G,"&lt;"&amp;$B27)+VLOOKUP($D$1,'Multipliers and Adjustments'!$A$70:$I$86,TRUNC(COLUMN(W$2)/5)+2,FALSE)*SUMIFS('EPA Data'!$I:$I,'EPA Data'!$D:$D,'Country Selector'!$A$2,'EPA Data'!$J:$J,$D$1,'EPA Data'!$C:$C,W$2,'EPA Data'!$G:$G,"&gt;="&amp;$A27,'EPA Data'!$G:$G,"&lt;"&amp;$B27))*unit_conv</f>
        <v>0</v>
      </c>
      <c r="X27">
        <f t="shared" si="13"/>
        <v>0</v>
      </c>
      <c r="Y27">
        <f t="shared" si="13"/>
        <v>0</v>
      </c>
      <c r="Z27">
        <f t="shared" si="13"/>
        <v>0</v>
      </c>
      <c r="AA27">
        <f t="shared" si="13"/>
        <v>0</v>
      </c>
      <c r="AB27" s="31">
        <f>(VLOOKUP($B$1,'Multipliers and Adjustments'!$A$70:$I$86,TRUNC(COLUMN(AB$2)/5)+2,FALSE)*SUMIFS('EPA Data'!$I:$I,'EPA Data'!$D:$D,'Country Selector'!$A$2,'EPA Data'!$J:$J,$B$1,'EPA Data'!$C:$C,AB$2,'EPA Data'!$G:$G,"&gt;="&amp;$A27,'EPA Data'!$G:$G,"&lt;"&amp;$B27)+VLOOKUP($C$1,'Multipliers and Adjustments'!$A$70:$I$86,TRUNC(COLUMN(AB$2)/5)+2,FALSE)*SUMIFS('EPA Data'!$I:$I,'EPA Data'!$D:$D,'Country Selector'!$A$2,'EPA Data'!$J:$J,$C$1,'EPA Data'!$C:$C,AB$2,'EPA Data'!$G:$G,"&gt;="&amp;$A27,'EPA Data'!$G:$G,"&lt;"&amp;$B27)+VLOOKUP($D$1,'Multipliers and Adjustments'!$A$70:$I$86,TRUNC(COLUMN(AB$2)/5)+2,FALSE)*SUMIFS('EPA Data'!$I:$I,'EPA Data'!$D:$D,'Country Selector'!$A$2,'EPA Data'!$J:$J,$D$1,'EPA Data'!$C:$C,AB$2,'EPA Data'!$G:$G,"&gt;="&amp;$A27,'EPA Data'!$G:$G,"&lt;"&amp;$B27))*unit_conv</f>
        <v>0</v>
      </c>
      <c r="AC27">
        <f t="shared" si="14"/>
        <v>0</v>
      </c>
      <c r="AD27">
        <f t="shared" si="14"/>
        <v>0</v>
      </c>
      <c r="AE27">
        <f t="shared" si="14"/>
        <v>0</v>
      </c>
      <c r="AF27">
        <f t="shared" si="14"/>
        <v>0</v>
      </c>
      <c r="AG27" s="31">
        <f>(VLOOKUP($B$1,'Multipliers and Adjustments'!$A$70:$I$86,TRUNC(COLUMN(AG$2)/5)+2,FALSE)*SUMIFS('EPA Data'!$I:$I,'EPA Data'!$D:$D,'Country Selector'!$A$2,'EPA Data'!$J:$J,$B$1,'EPA Data'!$C:$C,AG$2,'EPA Data'!$G:$G,"&gt;="&amp;$A27,'EPA Data'!$G:$G,"&lt;"&amp;$B27)+VLOOKUP($C$1,'Multipliers and Adjustments'!$A$70:$I$86,TRUNC(COLUMN(AG$2)/5)+2,FALSE)*SUMIFS('EPA Data'!$I:$I,'EPA Data'!$D:$D,'Country Selector'!$A$2,'EPA Data'!$J:$J,$C$1,'EPA Data'!$C:$C,AG$2,'EPA Data'!$G:$G,"&gt;="&amp;$A27,'EPA Data'!$G:$G,"&lt;"&amp;$B27)+VLOOKUP($D$1,'Multipliers and Adjustments'!$A$70:$I$86,TRUNC(COLUMN(AG$2)/5)+2,FALSE)*SUMIFS('EPA Data'!$I:$I,'EPA Data'!$D:$D,'Country Selector'!$A$2,'EPA Data'!$J:$J,$D$1,'EPA Data'!$C:$C,AG$2,'EPA Data'!$G:$G,"&gt;="&amp;$A27,'EPA Data'!$G:$G,"&lt;"&amp;$B27))*unit_conv</f>
        <v>0</v>
      </c>
      <c r="AH27">
        <f t="shared" si="15"/>
        <v>0</v>
      </c>
      <c r="AI27">
        <f t="shared" si="15"/>
        <v>0</v>
      </c>
      <c r="AJ27">
        <f t="shared" si="15"/>
        <v>0</v>
      </c>
      <c r="AK27">
        <f t="shared" si="15"/>
        <v>0</v>
      </c>
      <c r="AL27" s="31">
        <f>(VLOOKUP($B$1,'Multipliers and Adjustments'!$A$70:$I$86,TRUNC(COLUMN(AL$2)/5)+2,FALSE)*SUMIFS('EPA Data'!$I:$I,'EPA Data'!$D:$D,'Country Selector'!$A$2,'EPA Data'!$J:$J,$B$1,'EPA Data'!$C:$C,AL$2,'EPA Data'!$G:$G,"&gt;="&amp;$A27,'EPA Data'!$G:$G,"&lt;"&amp;$B27)+VLOOKUP($C$1,'Multipliers and Adjustments'!$A$70:$I$86,TRUNC(COLUMN(AL$2)/5)+2,FALSE)*SUMIFS('EPA Data'!$I:$I,'EPA Data'!$D:$D,'Country Selector'!$A$2,'EPA Data'!$J:$J,$C$1,'EPA Data'!$C:$C,AL$2,'EPA Data'!$G:$G,"&gt;="&amp;$A27,'EPA Data'!$G:$G,"&lt;"&amp;$B27)+VLOOKUP($D$1,'Multipliers and Adjustments'!$A$70:$I$86,TRUNC(COLUMN(AL$2)/5)+2,FALSE)*SUMIFS('EPA Data'!$I:$I,'EPA Data'!$D:$D,'Country Selector'!$A$2,'EPA Data'!$J:$J,$D$1,'EPA Data'!$C:$C,AL$2,'EPA Data'!$G:$G,"&gt;="&amp;$A27,'EPA Data'!$G:$G,"&lt;"&amp;$B27))*unit_conv</f>
        <v>0</v>
      </c>
    </row>
    <row r="28" spans="1:38" x14ac:dyDescent="0.45">
      <c r="A28" s="15">
        <f t="shared" si="8"/>
        <v>-60</v>
      </c>
      <c r="B28" s="16">
        <f t="shared" si="16"/>
        <v>-50</v>
      </c>
      <c r="C28" s="31">
        <f>(VLOOKUP($B$1,'Multipliers and Adjustments'!$A$70:$I$86,TRUNC(COLUMN(C$2)/5)+2,FALSE)*SUMIFS('EPA Data'!$I:$I,'EPA Data'!$D:$D,'Country Selector'!$A$2,'EPA Data'!$J:$J,$B$1,'EPA Data'!$C:$C,C$2,'EPA Data'!$G:$G,"&gt;="&amp;$A28,'EPA Data'!$G:$G,"&lt;"&amp;$B28)+VLOOKUP($C$1,'Multipliers and Adjustments'!$A$70:$I$86,TRUNC(COLUMN(C$2)/5)+2,FALSE)*SUMIFS('EPA Data'!$I:$I,'EPA Data'!$D:$D,'Country Selector'!$A$2,'EPA Data'!$J:$J,$C$1,'EPA Data'!$C:$C,C$2,'EPA Data'!$G:$G,"&gt;="&amp;$A28,'EPA Data'!$G:$G,"&lt;"&amp;$B28)+VLOOKUP($D$1,'Multipliers and Adjustments'!$A$70:$I$86,TRUNC(COLUMN(C$2)/5)+2,FALSE)*SUMIFS('EPA Data'!$I:$I,'EPA Data'!$D:$D,'Country Selector'!$A$2,'EPA Data'!$J:$J,$D$1,'EPA Data'!$C:$C,C$2,'EPA Data'!$G:$G,"&gt;="&amp;$A28,'EPA Data'!$G:$G,"&lt;"&amp;$B28))*unit_conv</f>
        <v>0</v>
      </c>
      <c r="D28">
        <f t="shared" si="9"/>
        <v>0</v>
      </c>
      <c r="E28">
        <f t="shared" si="9"/>
        <v>0</v>
      </c>
      <c r="F28">
        <f t="shared" si="9"/>
        <v>0</v>
      </c>
      <c r="G28">
        <f t="shared" si="9"/>
        <v>0</v>
      </c>
      <c r="H28" s="31">
        <f>(VLOOKUP($B$1,'Multipliers and Adjustments'!$A$70:$I$86,TRUNC(COLUMN(H$2)/5)+2,FALSE)*SUMIFS('EPA Data'!$I:$I,'EPA Data'!$D:$D,'Country Selector'!$A$2,'EPA Data'!$J:$J,$B$1,'EPA Data'!$C:$C,H$2,'EPA Data'!$G:$G,"&gt;="&amp;$A28,'EPA Data'!$G:$G,"&lt;"&amp;$B28)+VLOOKUP($C$1,'Multipliers and Adjustments'!$A$70:$I$86,TRUNC(COLUMN(H$2)/5)+2,FALSE)*SUMIFS('EPA Data'!$I:$I,'EPA Data'!$D:$D,'Country Selector'!$A$2,'EPA Data'!$J:$J,$C$1,'EPA Data'!$C:$C,H$2,'EPA Data'!$G:$G,"&gt;="&amp;$A28,'EPA Data'!$G:$G,"&lt;"&amp;$B28)+VLOOKUP($D$1,'Multipliers and Adjustments'!$A$70:$I$86,TRUNC(COLUMN(H$2)/5)+2,FALSE)*SUMIFS('EPA Data'!$I:$I,'EPA Data'!$D:$D,'Country Selector'!$A$2,'EPA Data'!$J:$J,$D$1,'EPA Data'!$C:$C,H$2,'EPA Data'!$G:$G,"&gt;="&amp;$A28,'EPA Data'!$G:$G,"&lt;"&amp;$B28))*unit_conv</f>
        <v>0</v>
      </c>
      <c r="I28">
        <f t="shared" si="10"/>
        <v>0</v>
      </c>
      <c r="J28">
        <f t="shared" si="10"/>
        <v>0</v>
      </c>
      <c r="K28">
        <f t="shared" si="10"/>
        <v>0</v>
      </c>
      <c r="L28">
        <f t="shared" si="10"/>
        <v>0</v>
      </c>
      <c r="M28" s="31">
        <f>(VLOOKUP($B$1,'Multipliers and Adjustments'!$A$70:$I$86,TRUNC(COLUMN(M$2)/5)+2,FALSE)*SUMIFS('EPA Data'!$I:$I,'EPA Data'!$D:$D,'Country Selector'!$A$2,'EPA Data'!$J:$J,$B$1,'EPA Data'!$C:$C,M$2,'EPA Data'!$G:$G,"&gt;="&amp;$A28,'EPA Data'!$G:$G,"&lt;"&amp;$B28)+VLOOKUP($C$1,'Multipliers and Adjustments'!$A$70:$I$86,TRUNC(COLUMN(M$2)/5)+2,FALSE)*SUMIFS('EPA Data'!$I:$I,'EPA Data'!$D:$D,'Country Selector'!$A$2,'EPA Data'!$J:$J,$C$1,'EPA Data'!$C:$C,M$2,'EPA Data'!$G:$G,"&gt;="&amp;$A28,'EPA Data'!$G:$G,"&lt;"&amp;$B28)+VLOOKUP($D$1,'Multipliers and Adjustments'!$A$70:$I$86,TRUNC(COLUMN(M$2)/5)+2,FALSE)*SUMIFS('EPA Data'!$I:$I,'EPA Data'!$D:$D,'Country Selector'!$A$2,'EPA Data'!$J:$J,$D$1,'EPA Data'!$C:$C,M$2,'EPA Data'!$G:$G,"&gt;="&amp;$A28,'EPA Data'!$G:$G,"&lt;"&amp;$B28))*unit_conv</f>
        <v>0</v>
      </c>
      <c r="N28">
        <f t="shared" si="11"/>
        <v>0</v>
      </c>
      <c r="O28">
        <f t="shared" si="11"/>
        <v>0</v>
      </c>
      <c r="P28">
        <f t="shared" si="11"/>
        <v>0</v>
      </c>
      <c r="Q28">
        <f t="shared" si="11"/>
        <v>0</v>
      </c>
      <c r="R28" s="31">
        <f>(VLOOKUP($B$1,'Multipliers and Adjustments'!$A$70:$I$86,TRUNC(COLUMN(R$2)/5)+2,FALSE)*SUMIFS('EPA Data'!$I:$I,'EPA Data'!$D:$D,'Country Selector'!$A$2,'EPA Data'!$J:$J,$B$1,'EPA Data'!$C:$C,R$2,'EPA Data'!$G:$G,"&gt;="&amp;$A28,'EPA Data'!$G:$G,"&lt;"&amp;$B28)+VLOOKUP($C$1,'Multipliers and Adjustments'!$A$70:$I$86,TRUNC(COLUMN(R$2)/5)+2,FALSE)*SUMIFS('EPA Data'!$I:$I,'EPA Data'!$D:$D,'Country Selector'!$A$2,'EPA Data'!$J:$J,$C$1,'EPA Data'!$C:$C,R$2,'EPA Data'!$G:$G,"&gt;="&amp;$A28,'EPA Data'!$G:$G,"&lt;"&amp;$B28)+VLOOKUP($D$1,'Multipliers and Adjustments'!$A$70:$I$86,TRUNC(COLUMN(R$2)/5)+2,FALSE)*SUMIFS('EPA Data'!$I:$I,'EPA Data'!$D:$D,'Country Selector'!$A$2,'EPA Data'!$J:$J,$D$1,'EPA Data'!$C:$C,R$2,'EPA Data'!$G:$G,"&gt;="&amp;$A28,'EPA Data'!$G:$G,"&lt;"&amp;$B28))*unit_conv</f>
        <v>0</v>
      </c>
      <c r="S28">
        <f t="shared" si="12"/>
        <v>0</v>
      </c>
      <c r="T28">
        <f t="shared" si="12"/>
        <v>0</v>
      </c>
      <c r="U28">
        <f t="shared" si="12"/>
        <v>0</v>
      </c>
      <c r="V28">
        <f t="shared" si="12"/>
        <v>0</v>
      </c>
      <c r="W28" s="31">
        <f>(VLOOKUP($B$1,'Multipliers and Adjustments'!$A$70:$I$86,TRUNC(COLUMN(W$2)/5)+2,FALSE)*SUMIFS('EPA Data'!$I:$I,'EPA Data'!$D:$D,'Country Selector'!$A$2,'EPA Data'!$J:$J,$B$1,'EPA Data'!$C:$C,W$2,'EPA Data'!$G:$G,"&gt;="&amp;$A28,'EPA Data'!$G:$G,"&lt;"&amp;$B28)+VLOOKUP($C$1,'Multipliers and Adjustments'!$A$70:$I$86,TRUNC(COLUMN(W$2)/5)+2,FALSE)*SUMIFS('EPA Data'!$I:$I,'EPA Data'!$D:$D,'Country Selector'!$A$2,'EPA Data'!$J:$J,$C$1,'EPA Data'!$C:$C,W$2,'EPA Data'!$G:$G,"&gt;="&amp;$A28,'EPA Data'!$G:$G,"&lt;"&amp;$B28)+VLOOKUP($D$1,'Multipliers and Adjustments'!$A$70:$I$86,TRUNC(COLUMN(W$2)/5)+2,FALSE)*SUMIFS('EPA Data'!$I:$I,'EPA Data'!$D:$D,'Country Selector'!$A$2,'EPA Data'!$J:$J,$D$1,'EPA Data'!$C:$C,W$2,'EPA Data'!$G:$G,"&gt;="&amp;$A28,'EPA Data'!$G:$G,"&lt;"&amp;$B28))*unit_conv</f>
        <v>0</v>
      </c>
      <c r="X28">
        <f t="shared" si="13"/>
        <v>0</v>
      </c>
      <c r="Y28">
        <f t="shared" si="13"/>
        <v>0</v>
      </c>
      <c r="Z28">
        <f t="shared" si="13"/>
        <v>0</v>
      </c>
      <c r="AA28">
        <f t="shared" si="13"/>
        <v>0</v>
      </c>
      <c r="AB28" s="31">
        <f>(VLOOKUP($B$1,'Multipliers and Adjustments'!$A$70:$I$86,TRUNC(COLUMN(AB$2)/5)+2,FALSE)*SUMIFS('EPA Data'!$I:$I,'EPA Data'!$D:$D,'Country Selector'!$A$2,'EPA Data'!$J:$J,$B$1,'EPA Data'!$C:$C,AB$2,'EPA Data'!$G:$G,"&gt;="&amp;$A28,'EPA Data'!$G:$G,"&lt;"&amp;$B28)+VLOOKUP($C$1,'Multipliers and Adjustments'!$A$70:$I$86,TRUNC(COLUMN(AB$2)/5)+2,FALSE)*SUMIFS('EPA Data'!$I:$I,'EPA Data'!$D:$D,'Country Selector'!$A$2,'EPA Data'!$J:$J,$C$1,'EPA Data'!$C:$C,AB$2,'EPA Data'!$G:$G,"&gt;="&amp;$A28,'EPA Data'!$G:$G,"&lt;"&amp;$B28)+VLOOKUP($D$1,'Multipliers and Adjustments'!$A$70:$I$86,TRUNC(COLUMN(AB$2)/5)+2,FALSE)*SUMIFS('EPA Data'!$I:$I,'EPA Data'!$D:$D,'Country Selector'!$A$2,'EPA Data'!$J:$J,$D$1,'EPA Data'!$C:$C,AB$2,'EPA Data'!$G:$G,"&gt;="&amp;$A28,'EPA Data'!$G:$G,"&lt;"&amp;$B28))*unit_conv</f>
        <v>0</v>
      </c>
      <c r="AC28">
        <f t="shared" si="14"/>
        <v>0</v>
      </c>
      <c r="AD28">
        <f t="shared" si="14"/>
        <v>0</v>
      </c>
      <c r="AE28">
        <f t="shared" si="14"/>
        <v>0</v>
      </c>
      <c r="AF28">
        <f t="shared" si="14"/>
        <v>0</v>
      </c>
      <c r="AG28" s="31">
        <f>(VLOOKUP($B$1,'Multipliers and Adjustments'!$A$70:$I$86,TRUNC(COLUMN(AG$2)/5)+2,FALSE)*SUMIFS('EPA Data'!$I:$I,'EPA Data'!$D:$D,'Country Selector'!$A$2,'EPA Data'!$J:$J,$B$1,'EPA Data'!$C:$C,AG$2,'EPA Data'!$G:$G,"&gt;="&amp;$A28,'EPA Data'!$G:$G,"&lt;"&amp;$B28)+VLOOKUP($C$1,'Multipliers and Adjustments'!$A$70:$I$86,TRUNC(COLUMN(AG$2)/5)+2,FALSE)*SUMIFS('EPA Data'!$I:$I,'EPA Data'!$D:$D,'Country Selector'!$A$2,'EPA Data'!$J:$J,$C$1,'EPA Data'!$C:$C,AG$2,'EPA Data'!$G:$G,"&gt;="&amp;$A28,'EPA Data'!$G:$G,"&lt;"&amp;$B28)+VLOOKUP($D$1,'Multipliers and Adjustments'!$A$70:$I$86,TRUNC(COLUMN(AG$2)/5)+2,FALSE)*SUMIFS('EPA Data'!$I:$I,'EPA Data'!$D:$D,'Country Selector'!$A$2,'EPA Data'!$J:$J,$D$1,'EPA Data'!$C:$C,AG$2,'EPA Data'!$G:$G,"&gt;="&amp;$A28,'EPA Data'!$G:$G,"&lt;"&amp;$B28))*unit_conv</f>
        <v>0</v>
      </c>
      <c r="AH28">
        <f t="shared" si="15"/>
        <v>0</v>
      </c>
      <c r="AI28">
        <f t="shared" si="15"/>
        <v>0</v>
      </c>
      <c r="AJ28">
        <f t="shared" si="15"/>
        <v>0</v>
      </c>
      <c r="AK28">
        <f t="shared" si="15"/>
        <v>0</v>
      </c>
      <c r="AL28" s="31">
        <f>(VLOOKUP($B$1,'Multipliers and Adjustments'!$A$70:$I$86,TRUNC(COLUMN(AL$2)/5)+2,FALSE)*SUMIFS('EPA Data'!$I:$I,'EPA Data'!$D:$D,'Country Selector'!$A$2,'EPA Data'!$J:$J,$B$1,'EPA Data'!$C:$C,AL$2,'EPA Data'!$G:$G,"&gt;="&amp;$A28,'EPA Data'!$G:$G,"&lt;"&amp;$B28)+VLOOKUP($C$1,'Multipliers and Adjustments'!$A$70:$I$86,TRUNC(COLUMN(AL$2)/5)+2,FALSE)*SUMIFS('EPA Data'!$I:$I,'EPA Data'!$D:$D,'Country Selector'!$A$2,'EPA Data'!$J:$J,$C$1,'EPA Data'!$C:$C,AL$2,'EPA Data'!$G:$G,"&gt;="&amp;$A28,'EPA Data'!$G:$G,"&lt;"&amp;$B28)+VLOOKUP($D$1,'Multipliers and Adjustments'!$A$70:$I$86,TRUNC(COLUMN(AL$2)/5)+2,FALSE)*SUMIFS('EPA Data'!$I:$I,'EPA Data'!$D:$D,'Country Selector'!$A$2,'EPA Data'!$J:$J,$D$1,'EPA Data'!$C:$C,AL$2,'EPA Data'!$G:$G,"&gt;="&amp;$A28,'EPA Data'!$G:$G,"&lt;"&amp;$B28))*unit_conv</f>
        <v>0</v>
      </c>
    </row>
    <row r="29" spans="1:38" x14ac:dyDescent="0.45">
      <c r="A29" s="15">
        <f t="shared" si="8"/>
        <v>-50</v>
      </c>
      <c r="B29" s="16">
        <f t="shared" si="16"/>
        <v>-40</v>
      </c>
      <c r="C29" s="31">
        <f>(VLOOKUP($B$1,'Multipliers and Adjustments'!$A$70:$I$86,TRUNC(COLUMN(C$2)/5)+2,FALSE)*SUMIFS('EPA Data'!$I:$I,'EPA Data'!$D:$D,'Country Selector'!$A$2,'EPA Data'!$J:$J,$B$1,'EPA Data'!$C:$C,C$2,'EPA Data'!$G:$G,"&gt;="&amp;$A29,'EPA Data'!$G:$G,"&lt;"&amp;$B29)+VLOOKUP($C$1,'Multipliers and Adjustments'!$A$70:$I$86,TRUNC(COLUMN(C$2)/5)+2,FALSE)*SUMIFS('EPA Data'!$I:$I,'EPA Data'!$D:$D,'Country Selector'!$A$2,'EPA Data'!$J:$J,$C$1,'EPA Data'!$C:$C,C$2,'EPA Data'!$G:$G,"&gt;="&amp;$A29,'EPA Data'!$G:$G,"&lt;"&amp;$B29)+VLOOKUP($D$1,'Multipliers and Adjustments'!$A$70:$I$86,TRUNC(COLUMN(C$2)/5)+2,FALSE)*SUMIFS('EPA Data'!$I:$I,'EPA Data'!$D:$D,'Country Selector'!$A$2,'EPA Data'!$J:$J,$D$1,'EPA Data'!$C:$C,C$2,'EPA Data'!$G:$G,"&gt;="&amp;$A29,'EPA Data'!$G:$G,"&lt;"&amp;$B29))*unit_conv</f>
        <v>0</v>
      </c>
      <c r="D29">
        <f t="shared" si="9"/>
        <v>0</v>
      </c>
      <c r="E29">
        <f t="shared" si="9"/>
        <v>0</v>
      </c>
      <c r="F29">
        <f t="shared" si="9"/>
        <v>0</v>
      </c>
      <c r="G29">
        <f t="shared" si="9"/>
        <v>0</v>
      </c>
      <c r="H29" s="31">
        <f>(VLOOKUP($B$1,'Multipliers and Adjustments'!$A$70:$I$86,TRUNC(COLUMN(H$2)/5)+2,FALSE)*SUMIFS('EPA Data'!$I:$I,'EPA Data'!$D:$D,'Country Selector'!$A$2,'EPA Data'!$J:$J,$B$1,'EPA Data'!$C:$C,H$2,'EPA Data'!$G:$G,"&gt;="&amp;$A29,'EPA Data'!$G:$G,"&lt;"&amp;$B29)+VLOOKUP($C$1,'Multipliers and Adjustments'!$A$70:$I$86,TRUNC(COLUMN(H$2)/5)+2,FALSE)*SUMIFS('EPA Data'!$I:$I,'EPA Data'!$D:$D,'Country Selector'!$A$2,'EPA Data'!$J:$J,$C$1,'EPA Data'!$C:$C,H$2,'EPA Data'!$G:$G,"&gt;="&amp;$A29,'EPA Data'!$G:$G,"&lt;"&amp;$B29)+VLOOKUP($D$1,'Multipliers and Adjustments'!$A$70:$I$86,TRUNC(COLUMN(H$2)/5)+2,FALSE)*SUMIFS('EPA Data'!$I:$I,'EPA Data'!$D:$D,'Country Selector'!$A$2,'EPA Data'!$J:$J,$D$1,'EPA Data'!$C:$C,H$2,'EPA Data'!$G:$G,"&gt;="&amp;$A29,'EPA Data'!$G:$G,"&lt;"&amp;$B29))*unit_conv</f>
        <v>0</v>
      </c>
      <c r="I29">
        <f t="shared" si="10"/>
        <v>0</v>
      </c>
      <c r="J29">
        <f t="shared" si="10"/>
        <v>0</v>
      </c>
      <c r="K29">
        <f t="shared" si="10"/>
        <v>0</v>
      </c>
      <c r="L29">
        <f t="shared" si="10"/>
        <v>0</v>
      </c>
      <c r="M29" s="31">
        <f>(VLOOKUP($B$1,'Multipliers and Adjustments'!$A$70:$I$86,TRUNC(COLUMN(M$2)/5)+2,FALSE)*SUMIFS('EPA Data'!$I:$I,'EPA Data'!$D:$D,'Country Selector'!$A$2,'EPA Data'!$J:$J,$B$1,'EPA Data'!$C:$C,M$2,'EPA Data'!$G:$G,"&gt;="&amp;$A29,'EPA Data'!$G:$G,"&lt;"&amp;$B29)+VLOOKUP($C$1,'Multipliers and Adjustments'!$A$70:$I$86,TRUNC(COLUMN(M$2)/5)+2,FALSE)*SUMIFS('EPA Data'!$I:$I,'EPA Data'!$D:$D,'Country Selector'!$A$2,'EPA Data'!$J:$J,$C$1,'EPA Data'!$C:$C,M$2,'EPA Data'!$G:$G,"&gt;="&amp;$A29,'EPA Data'!$G:$G,"&lt;"&amp;$B29)+VLOOKUP($D$1,'Multipliers and Adjustments'!$A$70:$I$86,TRUNC(COLUMN(M$2)/5)+2,FALSE)*SUMIFS('EPA Data'!$I:$I,'EPA Data'!$D:$D,'Country Selector'!$A$2,'EPA Data'!$J:$J,$D$1,'EPA Data'!$C:$C,M$2,'EPA Data'!$G:$G,"&gt;="&amp;$A29,'EPA Data'!$G:$G,"&lt;"&amp;$B29))*unit_conv</f>
        <v>0</v>
      </c>
      <c r="N29">
        <f t="shared" si="11"/>
        <v>0</v>
      </c>
      <c r="O29">
        <f t="shared" si="11"/>
        <v>0</v>
      </c>
      <c r="P29">
        <f t="shared" si="11"/>
        <v>0</v>
      </c>
      <c r="Q29">
        <f t="shared" si="11"/>
        <v>0</v>
      </c>
      <c r="R29" s="31">
        <f>(VLOOKUP($B$1,'Multipliers and Adjustments'!$A$70:$I$86,TRUNC(COLUMN(R$2)/5)+2,FALSE)*SUMIFS('EPA Data'!$I:$I,'EPA Data'!$D:$D,'Country Selector'!$A$2,'EPA Data'!$J:$J,$B$1,'EPA Data'!$C:$C,R$2,'EPA Data'!$G:$G,"&gt;="&amp;$A29,'EPA Data'!$G:$G,"&lt;"&amp;$B29)+VLOOKUP($C$1,'Multipliers and Adjustments'!$A$70:$I$86,TRUNC(COLUMN(R$2)/5)+2,FALSE)*SUMIFS('EPA Data'!$I:$I,'EPA Data'!$D:$D,'Country Selector'!$A$2,'EPA Data'!$J:$J,$C$1,'EPA Data'!$C:$C,R$2,'EPA Data'!$G:$G,"&gt;="&amp;$A29,'EPA Data'!$G:$G,"&lt;"&amp;$B29)+VLOOKUP($D$1,'Multipliers and Adjustments'!$A$70:$I$86,TRUNC(COLUMN(R$2)/5)+2,FALSE)*SUMIFS('EPA Data'!$I:$I,'EPA Data'!$D:$D,'Country Selector'!$A$2,'EPA Data'!$J:$J,$D$1,'EPA Data'!$C:$C,R$2,'EPA Data'!$G:$G,"&gt;="&amp;$A29,'EPA Data'!$G:$G,"&lt;"&amp;$B29))*unit_conv</f>
        <v>0</v>
      </c>
      <c r="S29">
        <f t="shared" si="12"/>
        <v>0</v>
      </c>
      <c r="T29">
        <f t="shared" si="12"/>
        <v>0</v>
      </c>
      <c r="U29">
        <f t="shared" si="12"/>
        <v>0</v>
      </c>
      <c r="V29">
        <f t="shared" si="12"/>
        <v>0</v>
      </c>
      <c r="W29" s="31">
        <f>(VLOOKUP($B$1,'Multipliers and Adjustments'!$A$70:$I$86,TRUNC(COLUMN(W$2)/5)+2,FALSE)*SUMIFS('EPA Data'!$I:$I,'EPA Data'!$D:$D,'Country Selector'!$A$2,'EPA Data'!$J:$J,$B$1,'EPA Data'!$C:$C,W$2,'EPA Data'!$G:$G,"&gt;="&amp;$A29,'EPA Data'!$G:$G,"&lt;"&amp;$B29)+VLOOKUP($C$1,'Multipliers and Adjustments'!$A$70:$I$86,TRUNC(COLUMN(W$2)/5)+2,FALSE)*SUMIFS('EPA Data'!$I:$I,'EPA Data'!$D:$D,'Country Selector'!$A$2,'EPA Data'!$J:$J,$C$1,'EPA Data'!$C:$C,W$2,'EPA Data'!$G:$G,"&gt;="&amp;$A29,'EPA Data'!$G:$G,"&lt;"&amp;$B29)+VLOOKUP($D$1,'Multipliers and Adjustments'!$A$70:$I$86,TRUNC(COLUMN(W$2)/5)+2,FALSE)*SUMIFS('EPA Data'!$I:$I,'EPA Data'!$D:$D,'Country Selector'!$A$2,'EPA Data'!$J:$J,$D$1,'EPA Data'!$C:$C,W$2,'EPA Data'!$G:$G,"&gt;="&amp;$A29,'EPA Data'!$G:$G,"&lt;"&amp;$B29))*unit_conv</f>
        <v>0</v>
      </c>
      <c r="X29">
        <f t="shared" si="13"/>
        <v>0</v>
      </c>
      <c r="Y29">
        <f t="shared" si="13"/>
        <v>0</v>
      </c>
      <c r="Z29">
        <f t="shared" si="13"/>
        <v>0</v>
      </c>
      <c r="AA29">
        <f t="shared" si="13"/>
        <v>0</v>
      </c>
      <c r="AB29" s="31">
        <f>(VLOOKUP($B$1,'Multipliers and Adjustments'!$A$70:$I$86,TRUNC(COLUMN(AB$2)/5)+2,FALSE)*SUMIFS('EPA Data'!$I:$I,'EPA Data'!$D:$D,'Country Selector'!$A$2,'EPA Data'!$J:$J,$B$1,'EPA Data'!$C:$C,AB$2,'EPA Data'!$G:$G,"&gt;="&amp;$A29,'EPA Data'!$G:$G,"&lt;"&amp;$B29)+VLOOKUP($C$1,'Multipliers and Adjustments'!$A$70:$I$86,TRUNC(COLUMN(AB$2)/5)+2,FALSE)*SUMIFS('EPA Data'!$I:$I,'EPA Data'!$D:$D,'Country Selector'!$A$2,'EPA Data'!$J:$J,$C$1,'EPA Data'!$C:$C,AB$2,'EPA Data'!$G:$G,"&gt;="&amp;$A29,'EPA Data'!$G:$G,"&lt;"&amp;$B29)+VLOOKUP($D$1,'Multipliers and Adjustments'!$A$70:$I$86,TRUNC(COLUMN(AB$2)/5)+2,FALSE)*SUMIFS('EPA Data'!$I:$I,'EPA Data'!$D:$D,'Country Selector'!$A$2,'EPA Data'!$J:$J,$D$1,'EPA Data'!$C:$C,AB$2,'EPA Data'!$G:$G,"&gt;="&amp;$A29,'EPA Data'!$G:$G,"&lt;"&amp;$B29))*unit_conv</f>
        <v>0</v>
      </c>
      <c r="AC29">
        <f t="shared" si="14"/>
        <v>0</v>
      </c>
      <c r="AD29">
        <f t="shared" si="14"/>
        <v>0</v>
      </c>
      <c r="AE29">
        <f t="shared" si="14"/>
        <v>0</v>
      </c>
      <c r="AF29">
        <f t="shared" si="14"/>
        <v>0</v>
      </c>
      <c r="AG29" s="31">
        <f>(VLOOKUP($B$1,'Multipliers and Adjustments'!$A$70:$I$86,TRUNC(COLUMN(AG$2)/5)+2,FALSE)*SUMIFS('EPA Data'!$I:$I,'EPA Data'!$D:$D,'Country Selector'!$A$2,'EPA Data'!$J:$J,$B$1,'EPA Data'!$C:$C,AG$2,'EPA Data'!$G:$G,"&gt;="&amp;$A29,'EPA Data'!$G:$G,"&lt;"&amp;$B29)+VLOOKUP($C$1,'Multipliers and Adjustments'!$A$70:$I$86,TRUNC(COLUMN(AG$2)/5)+2,FALSE)*SUMIFS('EPA Data'!$I:$I,'EPA Data'!$D:$D,'Country Selector'!$A$2,'EPA Data'!$J:$J,$C$1,'EPA Data'!$C:$C,AG$2,'EPA Data'!$G:$G,"&gt;="&amp;$A29,'EPA Data'!$G:$G,"&lt;"&amp;$B29)+VLOOKUP($D$1,'Multipliers and Adjustments'!$A$70:$I$86,TRUNC(COLUMN(AG$2)/5)+2,FALSE)*SUMIFS('EPA Data'!$I:$I,'EPA Data'!$D:$D,'Country Selector'!$A$2,'EPA Data'!$J:$J,$D$1,'EPA Data'!$C:$C,AG$2,'EPA Data'!$G:$G,"&gt;="&amp;$A29,'EPA Data'!$G:$G,"&lt;"&amp;$B29))*unit_conv</f>
        <v>0</v>
      </c>
      <c r="AH29">
        <f t="shared" si="15"/>
        <v>0</v>
      </c>
      <c r="AI29">
        <f t="shared" si="15"/>
        <v>0</v>
      </c>
      <c r="AJ29">
        <f t="shared" si="15"/>
        <v>0</v>
      </c>
      <c r="AK29">
        <f t="shared" si="15"/>
        <v>0</v>
      </c>
      <c r="AL29" s="31">
        <f>(VLOOKUP($B$1,'Multipliers and Adjustments'!$A$70:$I$86,TRUNC(COLUMN(AL$2)/5)+2,FALSE)*SUMIFS('EPA Data'!$I:$I,'EPA Data'!$D:$D,'Country Selector'!$A$2,'EPA Data'!$J:$J,$B$1,'EPA Data'!$C:$C,AL$2,'EPA Data'!$G:$G,"&gt;="&amp;$A29,'EPA Data'!$G:$G,"&lt;"&amp;$B29)+VLOOKUP($C$1,'Multipliers and Adjustments'!$A$70:$I$86,TRUNC(COLUMN(AL$2)/5)+2,FALSE)*SUMIFS('EPA Data'!$I:$I,'EPA Data'!$D:$D,'Country Selector'!$A$2,'EPA Data'!$J:$J,$C$1,'EPA Data'!$C:$C,AL$2,'EPA Data'!$G:$G,"&gt;="&amp;$A29,'EPA Data'!$G:$G,"&lt;"&amp;$B29)+VLOOKUP($D$1,'Multipliers and Adjustments'!$A$70:$I$86,TRUNC(COLUMN(AL$2)/5)+2,FALSE)*SUMIFS('EPA Data'!$I:$I,'EPA Data'!$D:$D,'Country Selector'!$A$2,'EPA Data'!$J:$J,$D$1,'EPA Data'!$C:$C,AL$2,'EPA Data'!$G:$G,"&gt;="&amp;$A29,'EPA Data'!$G:$G,"&lt;"&amp;$B29))*unit_conv</f>
        <v>0</v>
      </c>
    </row>
    <row r="30" spans="1:38" x14ac:dyDescent="0.45">
      <c r="A30" s="15">
        <f t="shared" si="8"/>
        <v>-40</v>
      </c>
      <c r="B30" s="16">
        <f t="shared" si="16"/>
        <v>-30</v>
      </c>
      <c r="C30" s="31">
        <f>(VLOOKUP($B$1,'Multipliers and Adjustments'!$A$70:$I$86,TRUNC(COLUMN(C$2)/5)+2,FALSE)*SUMIFS('EPA Data'!$I:$I,'EPA Data'!$D:$D,'Country Selector'!$A$2,'EPA Data'!$J:$J,$B$1,'EPA Data'!$C:$C,C$2,'EPA Data'!$G:$G,"&gt;="&amp;$A30,'EPA Data'!$G:$G,"&lt;"&amp;$B30)+VLOOKUP($C$1,'Multipliers and Adjustments'!$A$70:$I$86,TRUNC(COLUMN(C$2)/5)+2,FALSE)*SUMIFS('EPA Data'!$I:$I,'EPA Data'!$D:$D,'Country Selector'!$A$2,'EPA Data'!$J:$J,$C$1,'EPA Data'!$C:$C,C$2,'EPA Data'!$G:$G,"&gt;="&amp;$A30,'EPA Data'!$G:$G,"&lt;"&amp;$B30)+VLOOKUP($D$1,'Multipliers and Adjustments'!$A$70:$I$86,TRUNC(COLUMN(C$2)/5)+2,FALSE)*SUMIFS('EPA Data'!$I:$I,'EPA Data'!$D:$D,'Country Selector'!$A$2,'EPA Data'!$J:$J,$D$1,'EPA Data'!$C:$C,C$2,'EPA Data'!$G:$G,"&gt;="&amp;$A30,'EPA Data'!$G:$G,"&lt;"&amp;$B30))*unit_conv</f>
        <v>0</v>
      </c>
      <c r="D30">
        <f t="shared" si="9"/>
        <v>0</v>
      </c>
      <c r="E30">
        <f t="shared" si="9"/>
        <v>0</v>
      </c>
      <c r="F30">
        <f t="shared" si="9"/>
        <v>0</v>
      </c>
      <c r="G30">
        <f t="shared" si="9"/>
        <v>0</v>
      </c>
      <c r="H30" s="31">
        <f>(VLOOKUP($B$1,'Multipliers and Adjustments'!$A$70:$I$86,TRUNC(COLUMN(H$2)/5)+2,FALSE)*SUMIFS('EPA Data'!$I:$I,'EPA Data'!$D:$D,'Country Selector'!$A$2,'EPA Data'!$J:$J,$B$1,'EPA Data'!$C:$C,H$2,'EPA Data'!$G:$G,"&gt;="&amp;$A30,'EPA Data'!$G:$G,"&lt;"&amp;$B30)+VLOOKUP($C$1,'Multipliers and Adjustments'!$A$70:$I$86,TRUNC(COLUMN(H$2)/5)+2,FALSE)*SUMIFS('EPA Data'!$I:$I,'EPA Data'!$D:$D,'Country Selector'!$A$2,'EPA Data'!$J:$J,$C$1,'EPA Data'!$C:$C,H$2,'EPA Data'!$G:$G,"&gt;="&amp;$A30,'EPA Data'!$G:$G,"&lt;"&amp;$B30)+VLOOKUP($D$1,'Multipliers and Adjustments'!$A$70:$I$86,TRUNC(COLUMN(H$2)/5)+2,FALSE)*SUMIFS('EPA Data'!$I:$I,'EPA Data'!$D:$D,'Country Selector'!$A$2,'EPA Data'!$J:$J,$D$1,'EPA Data'!$C:$C,H$2,'EPA Data'!$G:$G,"&gt;="&amp;$A30,'EPA Data'!$G:$G,"&lt;"&amp;$B30))*unit_conv</f>
        <v>0</v>
      </c>
      <c r="I30">
        <f t="shared" si="10"/>
        <v>0</v>
      </c>
      <c r="J30">
        <f t="shared" si="10"/>
        <v>0</v>
      </c>
      <c r="K30">
        <f t="shared" si="10"/>
        <v>0</v>
      </c>
      <c r="L30">
        <f t="shared" si="10"/>
        <v>0</v>
      </c>
      <c r="M30" s="31">
        <f>(VLOOKUP($B$1,'Multipliers and Adjustments'!$A$70:$I$86,TRUNC(COLUMN(M$2)/5)+2,FALSE)*SUMIFS('EPA Data'!$I:$I,'EPA Data'!$D:$D,'Country Selector'!$A$2,'EPA Data'!$J:$J,$B$1,'EPA Data'!$C:$C,M$2,'EPA Data'!$G:$G,"&gt;="&amp;$A30,'EPA Data'!$G:$G,"&lt;"&amp;$B30)+VLOOKUP($C$1,'Multipliers and Adjustments'!$A$70:$I$86,TRUNC(COLUMN(M$2)/5)+2,FALSE)*SUMIFS('EPA Data'!$I:$I,'EPA Data'!$D:$D,'Country Selector'!$A$2,'EPA Data'!$J:$J,$C$1,'EPA Data'!$C:$C,M$2,'EPA Data'!$G:$G,"&gt;="&amp;$A30,'EPA Data'!$G:$G,"&lt;"&amp;$B30)+VLOOKUP($D$1,'Multipliers and Adjustments'!$A$70:$I$86,TRUNC(COLUMN(M$2)/5)+2,FALSE)*SUMIFS('EPA Data'!$I:$I,'EPA Data'!$D:$D,'Country Selector'!$A$2,'EPA Data'!$J:$J,$D$1,'EPA Data'!$C:$C,M$2,'EPA Data'!$G:$G,"&gt;="&amp;$A30,'EPA Data'!$G:$G,"&lt;"&amp;$B30))*unit_conv</f>
        <v>0</v>
      </c>
      <c r="N30">
        <f t="shared" si="11"/>
        <v>0</v>
      </c>
      <c r="O30">
        <f t="shared" si="11"/>
        <v>0</v>
      </c>
      <c r="P30">
        <f t="shared" si="11"/>
        <v>0</v>
      </c>
      <c r="Q30">
        <f t="shared" si="11"/>
        <v>0</v>
      </c>
      <c r="R30" s="31">
        <f>(VLOOKUP($B$1,'Multipliers and Adjustments'!$A$70:$I$86,TRUNC(COLUMN(R$2)/5)+2,FALSE)*SUMIFS('EPA Data'!$I:$I,'EPA Data'!$D:$D,'Country Selector'!$A$2,'EPA Data'!$J:$J,$B$1,'EPA Data'!$C:$C,R$2,'EPA Data'!$G:$G,"&gt;="&amp;$A30,'EPA Data'!$G:$G,"&lt;"&amp;$B30)+VLOOKUP($C$1,'Multipliers and Adjustments'!$A$70:$I$86,TRUNC(COLUMN(R$2)/5)+2,FALSE)*SUMIFS('EPA Data'!$I:$I,'EPA Data'!$D:$D,'Country Selector'!$A$2,'EPA Data'!$J:$J,$C$1,'EPA Data'!$C:$C,R$2,'EPA Data'!$G:$G,"&gt;="&amp;$A30,'EPA Data'!$G:$G,"&lt;"&amp;$B30)+VLOOKUP($D$1,'Multipliers and Adjustments'!$A$70:$I$86,TRUNC(COLUMN(R$2)/5)+2,FALSE)*SUMIFS('EPA Data'!$I:$I,'EPA Data'!$D:$D,'Country Selector'!$A$2,'EPA Data'!$J:$J,$D$1,'EPA Data'!$C:$C,R$2,'EPA Data'!$G:$G,"&gt;="&amp;$A30,'EPA Data'!$G:$G,"&lt;"&amp;$B30))*unit_conv</f>
        <v>0</v>
      </c>
      <c r="S30">
        <f t="shared" si="12"/>
        <v>0</v>
      </c>
      <c r="T30">
        <f t="shared" si="12"/>
        <v>0</v>
      </c>
      <c r="U30">
        <f t="shared" si="12"/>
        <v>0</v>
      </c>
      <c r="V30">
        <f t="shared" si="12"/>
        <v>0</v>
      </c>
      <c r="W30" s="31">
        <f>(VLOOKUP($B$1,'Multipliers and Adjustments'!$A$70:$I$86,TRUNC(COLUMN(W$2)/5)+2,FALSE)*SUMIFS('EPA Data'!$I:$I,'EPA Data'!$D:$D,'Country Selector'!$A$2,'EPA Data'!$J:$J,$B$1,'EPA Data'!$C:$C,W$2,'EPA Data'!$G:$G,"&gt;="&amp;$A30,'EPA Data'!$G:$G,"&lt;"&amp;$B30)+VLOOKUP($C$1,'Multipliers and Adjustments'!$A$70:$I$86,TRUNC(COLUMN(W$2)/5)+2,FALSE)*SUMIFS('EPA Data'!$I:$I,'EPA Data'!$D:$D,'Country Selector'!$A$2,'EPA Data'!$J:$J,$C$1,'EPA Data'!$C:$C,W$2,'EPA Data'!$G:$G,"&gt;="&amp;$A30,'EPA Data'!$G:$G,"&lt;"&amp;$B30)+VLOOKUP($D$1,'Multipliers and Adjustments'!$A$70:$I$86,TRUNC(COLUMN(W$2)/5)+2,FALSE)*SUMIFS('EPA Data'!$I:$I,'EPA Data'!$D:$D,'Country Selector'!$A$2,'EPA Data'!$J:$J,$D$1,'EPA Data'!$C:$C,W$2,'EPA Data'!$G:$G,"&gt;="&amp;$A30,'EPA Data'!$G:$G,"&lt;"&amp;$B30))*unit_conv</f>
        <v>0</v>
      </c>
      <c r="X30">
        <f t="shared" si="13"/>
        <v>0</v>
      </c>
      <c r="Y30">
        <f t="shared" si="13"/>
        <v>0</v>
      </c>
      <c r="Z30">
        <f t="shared" si="13"/>
        <v>0</v>
      </c>
      <c r="AA30">
        <f t="shared" si="13"/>
        <v>0</v>
      </c>
      <c r="AB30" s="31">
        <f>(VLOOKUP($B$1,'Multipliers and Adjustments'!$A$70:$I$86,TRUNC(COLUMN(AB$2)/5)+2,FALSE)*SUMIFS('EPA Data'!$I:$I,'EPA Data'!$D:$D,'Country Selector'!$A$2,'EPA Data'!$J:$J,$B$1,'EPA Data'!$C:$C,AB$2,'EPA Data'!$G:$G,"&gt;="&amp;$A30,'EPA Data'!$G:$G,"&lt;"&amp;$B30)+VLOOKUP($C$1,'Multipliers and Adjustments'!$A$70:$I$86,TRUNC(COLUMN(AB$2)/5)+2,FALSE)*SUMIFS('EPA Data'!$I:$I,'EPA Data'!$D:$D,'Country Selector'!$A$2,'EPA Data'!$J:$J,$C$1,'EPA Data'!$C:$C,AB$2,'EPA Data'!$G:$G,"&gt;="&amp;$A30,'EPA Data'!$G:$G,"&lt;"&amp;$B30)+VLOOKUP($D$1,'Multipliers and Adjustments'!$A$70:$I$86,TRUNC(COLUMN(AB$2)/5)+2,FALSE)*SUMIFS('EPA Data'!$I:$I,'EPA Data'!$D:$D,'Country Selector'!$A$2,'EPA Data'!$J:$J,$D$1,'EPA Data'!$C:$C,AB$2,'EPA Data'!$G:$G,"&gt;="&amp;$A30,'EPA Data'!$G:$G,"&lt;"&amp;$B30))*unit_conv</f>
        <v>0</v>
      </c>
      <c r="AC30">
        <f t="shared" si="14"/>
        <v>0</v>
      </c>
      <c r="AD30">
        <f t="shared" si="14"/>
        <v>0</v>
      </c>
      <c r="AE30">
        <f t="shared" si="14"/>
        <v>0</v>
      </c>
      <c r="AF30">
        <f t="shared" si="14"/>
        <v>0</v>
      </c>
      <c r="AG30" s="31">
        <f>(VLOOKUP($B$1,'Multipliers and Adjustments'!$A$70:$I$86,TRUNC(COLUMN(AG$2)/5)+2,FALSE)*SUMIFS('EPA Data'!$I:$I,'EPA Data'!$D:$D,'Country Selector'!$A$2,'EPA Data'!$J:$J,$B$1,'EPA Data'!$C:$C,AG$2,'EPA Data'!$G:$G,"&gt;="&amp;$A30,'EPA Data'!$G:$G,"&lt;"&amp;$B30)+VLOOKUP($C$1,'Multipliers and Adjustments'!$A$70:$I$86,TRUNC(COLUMN(AG$2)/5)+2,FALSE)*SUMIFS('EPA Data'!$I:$I,'EPA Data'!$D:$D,'Country Selector'!$A$2,'EPA Data'!$J:$J,$C$1,'EPA Data'!$C:$C,AG$2,'EPA Data'!$G:$G,"&gt;="&amp;$A30,'EPA Data'!$G:$G,"&lt;"&amp;$B30)+VLOOKUP($D$1,'Multipliers and Adjustments'!$A$70:$I$86,TRUNC(COLUMN(AG$2)/5)+2,FALSE)*SUMIFS('EPA Data'!$I:$I,'EPA Data'!$D:$D,'Country Selector'!$A$2,'EPA Data'!$J:$J,$D$1,'EPA Data'!$C:$C,AG$2,'EPA Data'!$G:$G,"&gt;="&amp;$A30,'EPA Data'!$G:$G,"&lt;"&amp;$B30))*unit_conv</f>
        <v>0</v>
      </c>
      <c r="AH30">
        <f t="shared" si="15"/>
        <v>0</v>
      </c>
      <c r="AI30">
        <f t="shared" si="15"/>
        <v>0</v>
      </c>
      <c r="AJ30">
        <f t="shared" si="15"/>
        <v>0</v>
      </c>
      <c r="AK30">
        <f t="shared" si="15"/>
        <v>0</v>
      </c>
      <c r="AL30" s="31">
        <f>(VLOOKUP($B$1,'Multipliers and Adjustments'!$A$70:$I$86,TRUNC(COLUMN(AL$2)/5)+2,FALSE)*SUMIFS('EPA Data'!$I:$I,'EPA Data'!$D:$D,'Country Selector'!$A$2,'EPA Data'!$J:$J,$B$1,'EPA Data'!$C:$C,AL$2,'EPA Data'!$G:$G,"&gt;="&amp;$A30,'EPA Data'!$G:$G,"&lt;"&amp;$B30)+VLOOKUP($C$1,'Multipliers and Adjustments'!$A$70:$I$86,TRUNC(COLUMN(AL$2)/5)+2,FALSE)*SUMIFS('EPA Data'!$I:$I,'EPA Data'!$D:$D,'Country Selector'!$A$2,'EPA Data'!$J:$J,$C$1,'EPA Data'!$C:$C,AL$2,'EPA Data'!$G:$G,"&gt;="&amp;$A30,'EPA Data'!$G:$G,"&lt;"&amp;$B30)+VLOOKUP($D$1,'Multipliers and Adjustments'!$A$70:$I$86,TRUNC(COLUMN(AL$2)/5)+2,FALSE)*SUMIFS('EPA Data'!$I:$I,'EPA Data'!$D:$D,'Country Selector'!$A$2,'EPA Data'!$J:$J,$D$1,'EPA Data'!$C:$C,AL$2,'EPA Data'!$G:$G,"&gt;="&amp;$A30,'EPA Data'!$G:$G,"&lt;"&amp;$B30))*unit_conv</f>
        <v>0</v>
      </c>
    </row>
    <row r="31" spans="1:38" x14ac:dyDescent="0.45">
      <c r="A31" s="15">
        <f t="shared" si="8"/>
        <v>-30</v>
      </c>
      <c r="B31" s="16">
        <f t="shared" si="16"/>
        <v>-20</v>
      </c>
      <c r="C31" s="31">
        <f>(VLOOKUP($B$1,'Multipliers and Adjustments'!$A$70:$I$86,TRUNC(COLUMN(C$2)/5)+2,FALSE)*SUMIFS('EPA Data'!$I:$I,'EPA Data'!$D:$D,'Country Selector'!$A$2,'EPA Data'!$J:$J,$B$1,'EPA Data'!$C:$C,C$2,'EPA Data'!$G:$G,"&gt;="&amp;$A31,'EPA Data'!$G:$G,"&lt;"&amp;$B31)+VLOOKUP($C$1,'Multipliers and Adjustments'!$A$70:$I$86,TRUNC(COLUMN(C$2)/5)+2,FALSE)*SUMIFS('EPA Data'!$I:$I,'EPA Data'!$D:$D,'Country Selector'!$A$2,'EPA Data'!$J:$J,$C$1,'EPA Data'!$C:$C,C$2,'EPA Data'!$G:$G,"&gt;="&amp;$A31,'EPA Data'!$G:$G,"&lt;"&amp;$B31)+VLOOKUP($D$1,'Multipliers and Adjustments'!$A$70:$I$86,TRUNC(COLUMN(C$2)/5)+2,FALSE)*SUMIFS('EPA Data'!$I:$I,'EPA Data'!$D:$D,'Country Selector'!$A$2,'EPA Data'!$J:$J,$D$1,'EPA Data'!$C:$C,C$2,'EPA Data'!$G:$G,"&gt;="&amp;$A31,'EPA Data'!$G:$G,"&lt;"&amp;$B31))*unit_conv</f>
        <v>0</v>
      </c>
      <c r="D31">
        <f t="shared" si="9"/>
        <v>0</v>
      </c>
      <c r="E31">
        <f t="shared" si="9"/>
        <v>0</v>
      </c>
      <c r="F31">
        <f t="shared" si="9"/>
        <v>0</v>
      </c>
      <c r="G31">
        <f t="shared" si="9"/>
        <v>0</v>
      </c>
      <c r="H31" s="31">
        <f>(VLOOKUP($B$1,'Multipliers and Adjustments'!$A$70:$I$86,TRUNC(COLUMN(H$2)/5)+2,FALSE)*SUMIFS('EPA Data'!$I:$I,'EPA Data'!$D:$D,'Country Selector'!$A$2,'EPA Data'!$J:$J,$B$1,'EPA Data'!$C:$C,H$2,'EPA Data'!$G:$G,"&gt;="&amp;$A31,'EPA Data'!$G:$G,"&lt;"&amp;$B31)+VLOOKUP($C$1,'Multipliers and Adjustments'!$A$70:$I$86,TRUNC(COLUMN(H$2)/5)+2,FALSE)*SUMIFS('EPA Data'!$I:$I,'EPA Data'!$D:$D,'Country Selector'!$A$2,'EPA Data'!$J:$J,$C$1,'EPA Data'!$C:$C,H$2,'EPA Data'!$G:$G,"&gt;="&amp;$A31,'EPA Data'!$G:$G,"&lt;"&amp;$B31)+VLOOKUP($D$1,'Multipliers and Adjustments'!$A$70:$I$86,TRUNC(COLUMN(H$2)/5)+2,FALSE)*SUMIFS('EPA Data'!$I:$I,'EPA Data'!$D:$D,'Country Selector'!$A$2,'EPA Data'!$J:$J,$D$1,'EPA Data'!$C:$C,H$2,'EPA Data'!$G:$G,"&gt;="&amp;$A31,'EPA Data'!$G:$G,"&lt;"&amp;$B31))*unit_conv</f>
        <v>0</v>
      </c>
      <c r="I31">
        <f t="shared" si="10"/>
        <v>0</v>
      </c>
      <c r="J31">
        <f t="shared" si="10"/>
        <v>0</v>
      </c>
      <c r="K31">
        <f t="shared" si="10"/>
        <v>0</v>
      </c>
      <c r="L31">
        <f t="shared" si="10"/>
        <v>0</v>
      </c>
      <c r="M31" s="31">
        <f>(VLOOKUP($B$1,'Multipliers and Adjustments'!$A$70:$I$86,TRUNC(COLUMN(M$2)/5)+2,FALSE)*SUMIFS('EPA Data'!$I:$I,'EPA Data'!$D:$D,'Country Selector'!$A$2,'EPA Data'!$J:$J,$B$1,'EPA Data'!$C:$C,M$2,'EPA Data'!$G:$G,"&gt;="&amp;$A31,'EPA Data'!$G:$G,"&lt;"&amp;$B31)+VLOOKUP($C$1,'Multipliers and Adjustments'!$A$70:$I$86,TRUNC(COLUMN(M$2)/5)+2,FALSE)*SUMIFS('EPA Data'!$I:$I,'EPA Data'!$D:$D,'Country Selector'!$A$2,'EPA Data'!$J:$J,$C$1,'EPA Data'!$C:$C,M$2,'EPA Data'!$G:$G,"&gt;="&amp;$A31,'EPA Data'!$G:$G,"&lt;"&amp;$B31)+VLOOKUP($D$1,'Multipliers and Adjustments'!$A$70:$I$86,TRUNC(COLUMN(M$2)/5)+2,FALSE)*SUMIFS('EPA Data'!$I:$I,'EPA Data'!$D:$D,'Country Selector'!$A$2,'EPA Data'!$J:$J,$D$1,'EPA Data'!$C:$C,M$2,'EPA Data'!$G:$G,"&gt;="&amp;$A31,'EPA Data'!$G:$G,"&lt;"&amp;$B31))*unit_conv</f>
        <v>0</v>
      </c>
      <c r="N31">
        <f t="shared" si="11"/>
        <v>0</v>
      </c>
      <c r="O31">
        <f t="shared" si="11"/>
        <v>0</v>
      </c>
      <c r="P31">
        <f t="shared" si="11"/>
        <v>0</v>
      </c>
      <c r="Q31">
        <f t="shared" si="11"/>
        <v>0</v>
      </c>
      <c r="R31" s="31">
        <f>(VLOOKUP($B$1,'Multipliers and Adjustments'!$A$70:$I$86,TRUNC(COLUMN(R$2)/5)+2,FALSE)*SUMIFS('EPA Data'!$I:$I,'EPA Data'!$D:$D,'Country Selector'!$A$2,'EPA Data'!$J:$J,$B$1,'EPA Data'!$C:$C,R$2,'EPA Data'!$G:$G,"&gt;="&amp;$A31,'EPA Data'!$G:$G,"&lt;"&amp;$B31)+VLOOKUP($C$1,'Multipliers and Adjustments'!$A$70:$I$86,TRUNC(COLUMN(R$2)/5)+2,FALSE)*SUMIFS('EPA Data'!$I:$I,'EPA Data'!$D:$D,'Country Selector'!$A$2,'EPA Data'!$J:$J,$C$1,'EPA Data'!$C:$C,R$2,'EPA Data'!$G:$G,"&gt;="&amp;$A31,'EPA Data'!$G:$G,"&lt;"&amp;$B31)+VLOOKUP($D$1,'Multipliers and Adjustments'!$A$70:$I$86,TRUNC(COLUMN(R$2)/5)+2,FALSE)*SUMIFS('EPA Data'!$I:$I,'EPA Data'!$D:$D,'Country Selector'!$A$2,'EPA Data'!$J:$J,$D$1,'EPA Data'!$C:$C,R$2,'EPA Data'!$G:$G,"&gt;="&amp;$A31,'EPA Data'!$G:$G,"&lt;"&amp;$B31))*unit_conv</f>
        <v>0</v>
      </c>
      <c r="S31">
        <f t="shared" si="12"/>
        <v>0</v>
      </c>
      <c r="T31">
        <f t="shared" si="12"/>
        <v>0</v>
      </c>
      <c r="U31">
        <f t="shared" si="12"/>
        <v>0</v>
      </c>
      <c r="V31">
        <f t="shared" si="12"/>
        <v>0</v>
      </c>
      <c r="W31" s="31">
        <f>(VLOOKUP($B$1,'Multipliers and Adjustments'!$A$70:$I$86,TRUNC(COLUMN(W$2)/5)+2,FALSE)*SUMIFS('EPA Data'!$I:$I,'EPA Data'!$D:$D,'Country Selector'!$A$2,'EPA Data'!$J:$J,$B$1,'EPA Data'!$C:$C,W$2,'EPA Data'!$G:$G,"&gt;="&amp;$A31,'EPA Data'!$G:$G,"&lt;"&amp;$B31)+VLOOKUP($C$1,'Multipliers and Adjustments'!$A$70:$I$86,TRUNC(COLUMN(W$2)/5)+2,FALSE)*SUMIFS('EPA Data'!$I:$I,'EPA Data'!$D:$D,'Country Selector'!$A$2,'EPA Data'!$J:$J,$C$1,'EPA Data'!$C:$C,W$2,'EPA Data'!$G:$G,"&gt;="&amp;$A31,'EPA Data'!$G:$G,"&lt;"&amp;$B31)+VLOOKUP($D$1,'Multipliers and Adjustments'!$A$70:$I$86,TRUNC(COLUMN(W$2)/5)+2,FALSE)*SUMIFS('EPA Data'!$I:$I,'EPA Data'!$D:$D,'Country Selector'!$A$2,'EPA Data'!$J:$J,$D$1,'EPA Data'!$C:$C,W$2,'EPA Data'!$G:$G,"&gt;="&amp;$A31,'EPA Data'!$G:$G,"&lt;"&amp;$B31))*unit_conv</f>
        <v>0</v>
      </c>
      <c r="X31">
        <f t="shared" si="13"/>
        <v>0</v>
      </c>
      <c r="Y31">
        <f t="shared" si="13"/>
        <v>0</v>
      </c>
      <c r="Z31">
        <f t="shared" si="13"/>
        <v>0</v>
      </c>
      <c r="AA31">
        <f t="shared" si="13"/>
        <v>0</v>
      </c>
      <c r="AB31" s="31">
        <f>(VLOOKUP($B$1,'Multipliers and Adjustments'!$A$70:$I$86,TRUNC(COLUMN(AB$2)/5)+2,FALSE)*SUMIFS('EPA Data'!$I:$I,'EPA Data'!$D:$D,'Country Selector'!$A$2,'EPA Data'!$J:$J,$B$1,'EPA Data'!$C:$C,AB$2,'EPA Data'!$G:$G,"&gt;="&amp;$A31,'EPA Data'!$G:$G,"&lt;"&amp;$B31)+VLOOKUP($C$1,'Multipliers and Adjustments'!$A$70:$I$86,TRUNC(COLUMN(AB$2)/5)+2,FALSE)*SUMIFS('EPA Data'!$I:$I,'EPA Data'!$D:$D,'Country Selector'!$A$2,'EPA Data'!$J:$J,$C$1,'EPA Data'!$C:$C,AB$2,'EPA Data'!$G:$G,"&gt;="&amp;$A31,'EPA Data'!$G:$G,"&lt;"&amp;$B31)+VLOOKUP($D$1,'Multipliers and Adjustments'!$A$70:$I$86,TRUNC(COLUMN(AB$2)/5)+2,FALSE)*SUMIFS('EPA Data'!$I:$I,'EPA Data'!$D:$D,'Country Selector'!$A$2,'EPA Data'!$J:$J,$D$1,'EPA Data'!$C:$C,AB$2,'EPA Data'!$G:$G,"&gt;="&amp;$A31,'EPA Data'!$G:$G,"&lt;"&amp;$B31))*unit_conv</f>
        <v>0</v>
      </c>
      <c r="AC31">
        <f t="shared" si="14"/>
        <v>0</v>
      </c>
      <c r="AD31">
        <f t="shared" si="14"/>
        <v>0</v>
      </c>
      <c r="AE31">
        <f t="shared" si="14"/>
        <v>0</v>
      </c>
      <c r="AF31">
        <f t="shared" si="14"/>
        <v>0</v>
      </c>
      <c r="AG31" s="31">
        <f>(VLOOKUP($B$1,'Multipliers and Adjustments'!$A$70:$I$86,TRUNC(COLUMN(AG$2)/5)+2,FALSE)*SUMIFS('EPA Data'!$I:$I,'EPA Data'!$D:$D,'Country Selector'!$A$2,'EPA Data'!$J:$J,$B$1,'EPA Data'!$C:$C,AG$2,'EPA Data'!$G:$G,"&gt;="&amp;$A31,'EPA Data'!$G:$G,"&lt;"&amp;$B31)+VLOOKUP($C$1,'Multipliers and Adjustments'!$A$70:$I$86,TRUNC(COLUMN(AG$2)/5)+2,FALSE)*SUMIFS('EPA Data'!$I:$I,'EPA Data'!$D:$D,'Country Selector'!$A$2,'EPA Data'!$J:$J,$C$1,'EPA Data'!$C:$C,AG$2,'EPA Data'!$G:$G,"&gt;="&amp;$A31,'EPA Data'!$G:$G,"&lt;"&amp;$B31)+VLOOKUP($D$1,'Multipliers and Adjustments'!$A$70:$I$86,TRUNC(COLUMN(AG$2)/5)+2,FALSE)*SUMIFS('EPA Data'!$I:$I,'EPA Data'!$D:$D,'Country Selector'!$A$2,'EPA Data'!$J:$J,$D$1,'EPA Data'!$C:$C,AG$2,'EPA Data'!$G:$G,"&gt;="&amp;$A31,'EPA Data'!$G:$G,"&lt;"&amp;$B31))*unit_conv</f>
        <v>0</v>
      </c>
      <c r="AH31">
        <f t="shared" si="15"/>
        <v>0</v>
      </c>
      <c r="AI31">
        <f t="shared" si="15"/>
        <v>0</v>
      </c>
      <c r="AJ31">
        <f t="shared" si="15"/>
        <v>0</v>
      </c>
      <c r="AK31">
        <f t="shared" si="15"/>
        <v>0</v>
      </c>
      <c r="AL31" s="31">
        <f>(VLOOKUP($B$1,'Multipliers and Adjustments'!$A$70:$I$86,TRUNC(COLUMN(AL$2)/5)+2,FALSE)*SUMIFS('EPA Data'!$I:$I,'EPA Data'!$D:$D,'Country Selector'!$A$2,'EPA Data'!$J:$J,$B$1,'EPA Data'!$C:$C,AL$2,'EPA Data'!$G:$G,"&gt;="&amp;$A31,'EPA Data'!$G:$G,"&lt;"&amp;$B31)+VLOOKUP($C$1,'Multipliers and Adjustments'!$A$70:$I$86,TRUNC(COLUMN(AL$2)/5)+2,FALSE)*SUMIFS('EPA Data'!$I:$I,'EPA Data'!$D:$D,'Country Selector'!$A$2,'EPA Data'!$J:$J,$C$1,'EPA Data'!$C:$C,AL$2,'EPA Data'!$G:$G,"&gt;="&amp;$A31,'EPA Data'!$G:$G,"&lt;"&amp;$B31)+VLOOKUP($D$1,'Multipliers and Adjustments'!$A$70:$I$86,TRUNC(COLUMN(AL$2)/5)+2,FALSE)*SUMIFS('EPA Data'!$I:$I,'EPA Data'!$D:$D,'Country Selector'!$A$2,'EPA Data'!$J:$J,$D$1,'EPA Data'!$C:$C,AL$2,'EPA Data'!$G:$G,"&gt;="&amp;$A31,'EPA Data'!$G:$G,"&lt;"&amp;$B31))*unit_conv</f>
        <v>0</v>
      </c>
    </row>
    <row r="32" spans="1:38" x14ac:dyDescent="0.45">
      <c r="A32" s="15">
        <f t="shared" si="8"/>
        <v>-20</v>
      </c>
      <c r="B32" s="16">
        <f t="shared" si="16"/>
        <v>-10</v>
      </c>
      <c r="C32" s="31">
        <f>(VLOOKUP($B$1,'Multipliers and Adjustments'!$A$70:$I$86,TRUNC(COLUMN(C$2)/5)+2,FALSE)*SUMIFS('EPA Data'!$I:$I,'EPA Data'!$D:$D,'Country Selector'!$A$2,'EPA Data'!$J:$J,$B$1,'EPA Data'!$C:$C,C$2,'EPA Data'!$G:$G,"&gt;="&amp;$A32,'EPA Data'!$G:$G,"&lt;"&amp;$B32)+VLOOKUP($C$1,'Multipliers and Adjustments'!$A$70:$I$86,TRUNC(COLUMN(C$2)/5)+2,FALSE)*SUMIFS('EPA Data'!$I:$I,'EPA Data'!$D:$D,'Country Selector'!$A$2,'EPA Data'!$J:$J,$C$1,'EPA Data'!$C:$C,C$2,'EPA Data'!$G:$G,"&gt;="&amp;$A32,'EPA Data'!$G:$G,"&lt;"&amp;$B32)+VLOOKUP($D$1,'Multipliers and Adjustments'!$A$70:$I$86,TRUNC(COLUMN(C$2)/5)+2,FALSE)*SUMIFS('EPA Data'!$I:$I,'EPA Data'!$D:$D,'Country Selector'!$A$2,'EPA Data'!$J:$J,$D$1,'EPA Data'!$C:$C,C$2,'EPA Data'!$G:$G,"&gt;="&amp;$A32,'EPA Data'!$G:$G,"&lt;"&amp;$B32))*unit_conv</f>
        <v>0</v>
      </c>
      <c r="D32">
        <f t="shared" si="9"/>
        <v>0</v>
      </c>
      <c r="E32">
        <f t="shared" si="9"/>
        <v>0</v>
      </c>
      <c r="F32">
        <f t="shared" si="9"/>
        <v>0</v>
      </c>
      <c r="G32">
        <f t="shared" si="9"/>
        <v>0</v>
      </c>
      <c r="H32" s="31">
        <f>(VLOOKUP($B$1,'Multipliers and Adjustments'!$A$70:$I$86,TRUNC(COLUMN(H$2)/5)+2,FALSE)*SUMIFS('EPA Data'!$I:$I,'EPA Data'!$D:$D,'Country Selector'!$A$2,'EPA Data'!$J:$J,$B$1,'EPA Data'!$C:$C,H$2,'EPA Data'!$G:$G,"&gt;="&amp;$A32,'EPA Data'!$G:$G,"&lt;"&amp;$B32)+VLOOKUP($C$1,'Multipliers and Adjustments'!$A$70:$I$86,TRUNC(COLUMN(H$2)/5)+2,FALSE)*SUMIFS('EPA Data'!$I:$I,'EPA Data'!$D:$D,'Country Selector'!$A$2,'EPA Data'!$J:$J,$C$1,'EPA Data'!$C:$C,H$2,'EPA Data'!$G:$G,"&gt;="&amp;$A32,'EPA Data'!$G:$G,"&lt;"&amp;$B32)+VLOOKUP($D$1,'Multipliers and Adjustments'!$A$70:$I$86,TRUNC(COLUMN(H$2)/5)+2,FALSE)*SUMIFS('EPA Data'!$I:$I,'EPA Data'!$D:$D,'Country Selector'!$A$2,'EPA Data'!$J:$J,$D$1,'EPA Data'!$C:$C,H$2,'EPA Data'!$G:$G,"&gt;="&amp;$A32,'EPA Data'!$G:$G,"&lt;"&amp;$B32))*unit_conv</f>
        <v>0</v>
      </c>
      <c r="I32">
        <f t="shared" si="10"/>
        <v>0</v>
      </c>
      <c r="J32">
        <f t="shared" si="10"/>
        <v>0</v>
      </c>
      <c r="K32">
        <f t="shared" si="10"/>
        <v>0</v>
      </c>
      <c r="L32">
        <f t="shared" si="10"/>
        <v>0</v>
      </c>
      <c r="M32" s="31">
        <f>(VLOOKUP($B$1,'Multipliers and Adjustments'!$A$70:$I$86,TRUNC(COLUMN(M$2)/5)+2,FALSE)*SUMIFS('EPA Data'!$I:$I,'EPA Data'!$D:$D,'Country Selector'!$A$2,'EPA Data'!$J:$J,$B$1,'EPA Data'!$C:$C,M$2,'EPA Data'!$G:$G,"&gt;="&amp;$A32,'EPA Data'!$G:$G,"&lt;"&amp;$B32)+VLOOKUP($C$1,'Multipliers and Adjustments'!$A$70:$I$86,TRUNC(COLUMN(M$2)/5)+2,FALSE)*SUMIFS('EPA Data'!$I:$I,'EPA Data'!$D:$D,'Country Selector'!$A$2,'EPA Data'!$J:$J,$C$1,'EPA Data'!$C:$C,M$2,'EPA Data'!$G:$G,"&gt;="&amp;$A32,'EPA Data'!$G:$G,"&lt;"&amp;$B32)+VLOOKUP($D$1,'Multipliers and Adjustments'!$A$70:$I$86,TRUNC(COLUMN(M$2)/5)+2,FALSE)*SUMIFS('EPA Data'!$I:$I,'EPA Data'!$D:$D,'Country Selector'!$A$2,'EPA Data'!$J:$J,$D$1,'EPA Data'!$C:$C,M$2,'EPA Data'!$G:$G,"&gt;="&amp;$A32,'EPA Data'!$G:$G,"&lt;"&amp;$B32))*unit_conv</f>
        <v>0</v>
      </c>
      <c r="N32">
        <f t="shared" si="11"/>
        <v>0</v>
      </c>
      <c r="O32">
        <f t="shared" si="11"/>
        <v>0</v>
      </c>
      <c r="P32">
        <f t="shared" si="11"/>
        <v>0</v>
      </c>
      <c r="Q32">
        <f t="shared" si="11"/>
        <v>0</v>
      </c>
      <c r="R32" s="31">
        <f>(VLOOKUP($B$1,'Multipliers and Adjustments'!$A$70:$I$86,TRUNC(COLUMN(R$2)/5)+2,FALSE)*SUMIFS('EPA Data'!$I:$I,'EPA Data'!$D:$D,'Country Selector'!$A$2,'EPA Data'!$J:$J,$B$1,'EPA Data'!$C:$C,R$2,'EPA Data'!$G:$G,"&gt;="&amp;$A32,'EPA Data'!$G:$G,"&lt;"&amp;$B32)+VLOOKUP($C$1,'Multipliers and Adjustments'!$A$70:$I$86,TRUNC(COLUMN(R$2)/5)+2,FALSE)*SUMIFS('EPA Data'!$I:$I,'EPA Data'!$D:$D,'Country Selector'!$A$2,'EPA Data'!$J:$J,$C$1,'EPA Data'!$C:$C,R$2,'EPA Data'!$G:$G,"&gt;="&amp;$A32,'EPA Data'!$G:$G,"&lt;"&amp;$B32)+VLOOKUP($D$1,'Multipliers and Adjustments'!$A$70:$I$86,TRUNC(COLUMN(R$2)/5)+2,FALSE)*SUMIFS('EPA Data'!$I:$I,'EPA Data'!$D:$D,'Country Selector'!$A$2,'EPA Data'!$J:$J,$D$1,'EPA Data'!$C:$C,R$2,'EPA Data'!$G:$G,"&gt;="&amp;$A32,'EPA Data'!$G:$G,"&lt;"&amp;$B32))*unit_conv</f>
        <v>0</v>
      </c>
      <c r="S32">
        <f t="shared" si="12"/>
        <v>0</v>
      </c>
      <c r="T32">
        <f t="shared" si="12"/>
        <v>0</v>
      </c>
      <c r="U32">
        <f t="shared" si="12"/>
        <v>0</v>
      </c>
      <c r="V32">
        <f t="shared" si="12"/>
        <v>0</v>
      </c>
      <c r="W32" s="31">
        <f>(VLOOKUP($B$1,'Multipliers and Adjustments'!$A$70:$I$86,TRUNC(COLUMN(W$2)/5)+2,FALSE)*SUMIFS('EPA Data'!$I:$I,'EPA Data'!$D:$D,'Country Selector'!$A$2,'EPA Data'!$J:$J,$B$1,'EPA Data'!$C:$C,W$2,'EPA Data'!$G:$G,"&gt;="&amp;$A32,'EPA Data'!$G:$G,"&lt;"&amp;$B32)+VLOOKUP($C$1,'Multipliers and Adjustments'!$A$70:$I$86,TRUNC(COLUMN(W$2)/5)+2,FALSE)*SUMIFS('EPA Data'!$I:$I,'EPA Data'!$D:$D,'Country Selector'!$A$2,'EPA Data'!$J:$J,$C$1,'EPA Data'!$C:$C,W$2,'EPA Data'!$G:$G,"&gt;="&amp;$A32,'EPA Data'!$G:$G,"&lt;"&amp;$B32)+VLOOKUP($D$1,'Multipliers and Adjustments'!$A$70:$I$86,TRUNC(COLUMN(W$2)/5)+2,FALSE)*SUMIFS('EPA Data'!$I:$I,'EPA Data'!$D:$D,'Country Selector'!$A$2,'EPA Data'!$J:$J,$D$1,'EPA Data'!$C:$C,W$2,'EPA Data'!$G:$G,"&gt;="&amp;$A32,'EPA Data'!$G:$G,"&lt;"&amp;$B32))*unit_conv</f>
        <v>0</v>
      </c>
      <c r="X32">
        <f t="shared" si="13"/>
        <v>0</v>
      </c>
      <c r="Y32">
        <f t="shared" si="13"/>
        <v>0</v>
      </c>
      <c r="Z32">
        <f t="shared" si="13"/>
        <v>0</v>
      </c>
      <c r="AA32">
        <f t="shared" si="13"/>
        <v>0</v>
      </c>
      <c r="AB32" s="31">
        <f>(VLOOKUP($B$1,'Multipliers and Adjustments'!$A$70:$I$86,TRUNC(COLUMN(AB$2)/5)+2,FALSE)*SUMIFS('EPA Data'!$I:$I,'EPA Data'!$D:$D,'Country Selector'!$A$2,'EPA Data'!$J:$J,$B$1,'EPA Data'!$C:$C,AB$2,'EPA Data'!$G:$G,"&gt;="&amp;$A32,'EPA Data'!$G:$G,"&lt;"&amp;$B32)+VLOOKUP($C$1,'Multipliers and Adjustments'!$A$70:$I$86,TRUNC(COLUMN(AB$2)/5)+2,FALSE)*SUMIFS('EPA Data'!$I:$I,'EPA Data'!$D:$D,'Country Selector'!$A$2,'EPA Data'!$J:$J,$C$1,'EPA Data'!$C:$C,AB$2,'EPA Data'!$G:$G,"&gt;="&amp;$A32,'EPA Data'!$G:$G,"&lt;"&amp;$B32)+VLOOKUP($D$1,'Multipliers and Adjustments'!$A$70:$I$86,TRUNC(COLUMN(AB$2)/5)+2,FALSE)*SUMIFS('EPA Data'!$I:$I,'EPA Data'!$D:$D,'Country Selector'!$A$2,'EPA Data'!$J:$J,$D$1,'EPA Data'!$C:$C,AB$2,'EPA Data'!$G:$G,"&gt;="&amp;$A32,'EPA Data'!$G:$G,"&lt;"&amp;$B32))*unit_conv</f>
        <v>0</v>
      </c>
      <c r="AC32">
        <f t="shared" si="14"/>
        <v>0</v>
      </c>
      <c r="AD32">
        <f t="shared" si="14"/>
        <v>0</v>
      </c>
      <c r="AE32">
        <f t="shared" si="14"/>
        <v>0</v>
      </c>
      <c r="AF32">
        <f t="shared" si="14"/>
        <v>0</v>
      </c>
      <c r="AG32" s="31">
        <f>(VLOOKUP($B$1,'Multipliers and Adjustments'!$A$70:$I$86,TRUNC(COLUMN(AG$2)/5)+2,FALSE)*SUMIFS('EPA Data'!$I:$I,'EPA Data'!$D:$D,'Country Selector'!$A$2,'EPA Data'!$J:$J,$B$1,'EPA Data'!$C:$C,AG$2,'EPA Data'!$G:$G,"&gt;="&amp;$A32,'EPA Data'!$G:$G,"&lt;"&amp;$B32)+VLOOKUP($C$1,'Multipliers and Adjustments'!$A$70:$I$86,TRUNC(COLUMN(AG$2)/5)+2,FALSE)*SUMIFS('EPA Data'!$I:$I,'EPA Data'!$D:$D,'Country Selector'!$A$2,'EPA Data'!$J:$J,$C$1,'EPA Data'!$C:$C,AG$2,'EPA Data'!$G:$G,"&gt;="&amp;$A32,'EPA Data'!$G:$G,"&lt;"&amp;$B32)+VLOOKUP($D$1,'Multipliers and Adjustments'!$A$70:$I$86,TRUNC(COLUMN(AG$2)/5)+2,FALSE)*SUMIFS('EPA Data'!$I:$I,'EPA Data'!$D:$D,'Country Selector'!$A$2,'EPA Data'!$J:$J,$D$1,'EPA Data'!$C:$C,AG$2,'EPA Data'!$G:$G,"&gt;="&amp;$A32,'EPA Data'!$G:$G,"&lt;"&amp;$B32))*unit_conv</f>
        <v>0</v>
      </c>
      <c r="AH32">
        <f t="shared" si="15"/>
        <v>0</v>
      </c>
      <c r="AI32">
        <f t="shared" si="15"/>
        <v>0</v>
      </c>
      <c r="AJ32">
        <f t="shared" si="15"/>
        <v>0</v>
      </c>
      <c r="AK32">
        <f t="shared" si="15"/>
        <v>0</v>
      </c>
      <c r="AL32" s="31">
        <f>(VLOOKUP($B$1,'Multipliers and Adjustments'!$A$70:$I$86,TRUNC(COLUMN(AL$2)/5)+2,FALSE)*SUMIFS('EPA Data'!$I:$I,'EPA Data'!$D:$D,'Country Selector'!$A$2,'EPA Data'!$J:$J,$B$1,'EPA Data'!$C:$C,AL$2,'EPA Data'!$G:$G,"&gt;="&amp;$A32,'EPA Data'!$G:$G,"&lt;"&amp;$B32)+VLOOKUP($C$1,'Multipliers and Adjustments'!$A$70:$I$86,TRUNC(COLUMN(AL$2)/5)+2,FALSE)*SUMIFS('EPA Data'!$I:$I,'EPA Data'!$D:$D,'Country Selector'!$A$2,'EPA Data'!$J:$J,$C$1,'EPA Data'!$C:$C,AL$2,'EPA Data'!$G:$G,"&gt;="&amp;$A32,'EPA Data'!$G:$G,"&lt;"&amp;$B32)+VLOOKUP($D$1,'Multipliers and Adjustments'!$A$70:$I$86,TRUNC(COLUMN(AL$2)/5)+2,FALSE)*SUMIFS('EPA Data'!$I:$I,'EPA Data'!$D:$D,'Country Selector'!$A$2,'EPA Data'!$J:$J,$D$1,'EPA Data'!$C:$C,AL$2,'EPA Data'!$G:$G,"&gt;="&amp;$A32,'EPA Data'!$G:$G,"&lt;"&amp;$B32))*unit_conv</f>
        <v>0</v>
      </c>
    </row>
    <row r="33" spans="1:38" x14ac:dyDescent="0.45">
      <c r="A33" s="15">
        <f t="shared" si="8"/>
        <v>-10</v>
      </c>
      <c r="B33" s="16">
        <f t="shared" si="16"/>
        <v>0</v>
      </c>
      <c r="C33" s="31">
        <f>(VLOOKUP($B$1,'Multipliers and Adjustments'!$A$70:$I$86,TRUNC(COLUMN(C$2)/5)+2,FALSE)*SUMIFS('EPA Data'!$I:$I,'EPA Data'!$D:$D,'Country Selector'!$A$2,'EPA Data'!$J:$J,$B$1,'EPA Data'!$C:$C,C$2,'EPA Data'!$G:$G,"&gt;="&amp;$A33,'EPA Data'!$G:$G,"&lt;"&amp;$B33)+VLOOKUP($C$1,'Multipliers and Adjustments'!$A$70:$I$86,TRUNC(COLUMN(C$2)/5)+2,FALSE)*SUMIFS('EPA Data'!$I:$I,'EPA Data'!$D:$D,'Country Selector'!$A$2,'EPA Data'!$J:$J,$C$1,'EPA Data'!$C:$C,C$2,'EPA Data'!$G:$G,"&gt;="&amp;$A33,'EPA Data'!$G:$G,"&lt;"&amp;$B33)+VLOOKUP($D$1,'Multipliers and Adjustments'!$A$70:$I$86,TRUNC(COLUMN(C$2)/5)+2,FALSE)*SUMIFS('EPA Data'!$I:$I,'EPA Data'!$D:$D,'Country Selector'!$A$2,'EPA Data'!$J:$J,$D$1,'EPA Data'!$C:$C,C$2,'EPA Data'!$G:$G,"&gt;="&amp;$A33,'EPA Data'!$G:$G,"&lt;"&amp;$B33))*unit_conv</f>
        <v>0</v>
      </c>
      <c r="D33">
        <f t="shared" si="9"/>
        <v>0</v>
      </c>
      <c r="E33">
        <f t="shared" si="9"/>
        <v>0</v>
      </c>
      <c r="F33">
        <f t="shared" si="9"/>
        <v>0</v>
      </c>
      <c r="G33">
        <f t="shared" si="9"/>
        <v>0</v>
      </c>
      <c r="H33" s="31">
        <f>(VLOOKUP($B$1,'Multipliers and Adjustments'!$A$70:$I$86,TRUNC(COLUMN(H$2)/5)+2,FALSE)*SUMIFS('EPA Data'!$I:$I,'EPA Data'!$D:$D,'Country Selector'!$A$2,'EPA Data'!$J:$J,$B$1,'EPA Data'!$C:$C,H$2,'EPA Data'!$G:$G,"&gt;="&amp;$A33,'EPA Data'!$G:$G,"&lt;"&amp;$B33)+VLOOKUP($C$1,'Multipliers and Adjustments'!$A$70:$I$86,TRUNC(COLUMN(H$2)/5)+2,FALSE)*SUMIFS('EPA Data'!$I:$I,'EPA Data'!$D:$D,'Country Selector'!$A$2,'EPA Data'!$J:$J,$C$1,'EPA Data'!$C:$C,H$2,'EPA Data'!$G:$G,"&gt;="&amp;$A33,'EPA Data'!$G:$G,"&lt;"&amp;$B33)+VLOOKUP($D$1,'Multipliers and Adjustments'!$A$70:$I$86,TRUNC(COLUMN(H$2)/5)+2,FALSE)*SUMIFS('EPA Data'!$I:$I,'EPA Data'!$D:$D,'Country Selector'!$A$2,'EPA Data'!$J:$J,$D$1,'EPA Data'!$C:$C,H$2,'EPA Data'!$G:$G,"&gt;="&amp;$A33,'EPA Data'!$G:$G,"&lt;"&amp;$B33))*unit_conv</f>
        <v>0</v>
      </c>
      <c r="I33">
        <f t="shared" si="10"/>
        <v>0</v>
      </c>
      <c r="J33">
        <f t="shared" si="10"/>
        <v>0</v>
      </c>
      <c r="K33">
        <f t="shared" si="10"/>
        <v>0</v>
      </c>
      <c r="L33">
        <f t="shared" si="10"/>
        <v>0</v>
      </c>
      <c r="M33" s="31">
        <f>(VLOOKUP($B$1,'Multipliers and Adjustments'!$A$70:$I$86,TRUNC(COLUMN(M$2)/5)+2,FALSE)*SUMIFS('EPA Data'!$I:$I,'EPA Data'!$D:$D,'Country Selector'!$A$2,'EPA Data'!$J:$J,$B$1,'EPA Data'!$C:$C,M$2,'EPA Data'!$G:$G,"&gt;="&amp;$A33,'EPA Data'!$G:$G,"&lt;"&amp;$B33)+VLOOKUP($C$1,'Multipliers and Adjustments'!$A$70:$I$86,TRUNC(COLUMN(M$2)/5)+2,FALSE)*SUMIFS('EPA Data'!$I:$I,'EPA Data'!$D:$D,'Country Selector'!$A$2,'EPA Data'!$J:$J,$C$1,'EPA Data'!$C:$C,M$2,'EPA Data'!$G:$G,"&gt;="&amp;$A33,'EPA Data'!$G:$G,"&lt;"&amp;$B33)+VLOOKUP($D$1,'Multipliers and Adjustments'!$A$70:$I$86,TRUNC(COLUMN(M$2)/5)+2,FALSE)*SUMIFS('EPA Data'!$I:$I,'EPA Data'!$D:$D,'Country Selector'!$A$2,'EPA Data'!$J:$J,$D$1,'EPA Data'!$C:$C,M$2,'EPA Data'!$G:$G,"&gt;="&amp;$A33,'EPA Data'!$G:$G,"&lt;"&amp;$B33))*unit_conv</f>
        <v>0</v>
      </c>
      <c r="N33">
        <f t="shared" si="11"/>
        <v>0</v>
      </c>
      <c r="O33">
        <f t="shared" si="11"/>
        <v>0</v>
      </c>
      <c r="P33">
        <f t="shared" si="11"/>
        <v>0</v>
      </c>
      <c r="Q33">
        <f t="shared" si="11"/>
        <v>0</v>
      </c>
      <c r="R33" s="31">
        <f>(VLOOKUP($B$1,'Multipliers and Adjustments'!$A$70:$I$86,TRUNC(COLUMN(R$2)/5)+2,FALSE)*SUMIFS('EPA Data'!$I:$I,'EPA Data'!$D:$D,'Country Selector'!$A$2,'EPA Data'!$J:$J,$B$1,'EPA Data'!$C:$C,R$2,'EPA Data'!$G:$G,"&gt;="&amp;$A33,'EPA Data'!$G:$G,"&lt;"&amp;$B33)+VLOOKUP($C$1,'Multipliers and Adjustments'!$A$70:$I$86,TRUNC(COLUMN(R$2)/5)+2,FALSE)*SUMIFS('EPA Data'!$I:$I,'EPA Data'!$D:$D,'Country Selector'!$A$2,'EPA Data'!$J:$J,$C$1,'EPA Data'!$C:$C,R$2,'EPA Data'!$G:$G,"&gt;="&amp;$A33,'EPA Data'!$G:$G,"&lt;"&amp;$B33)+VLOOKUP($D$1,'Multipliers and Adjustments'!$A$70:$I$86,TRUNC(COLUMN(R$2)/5)+2,FALSE)*SUMIFS('EPA Data'!$I:$I,'EPA Data'!$D:$D,'Country Selector'!$A$2,'EPA Data'!$J:$J,$D$1,'EPA Data'!$C:$C,R$2,'EPA Data'!$G:$G,"&gt;="&amp;$A33,'EPA Data'!$G:$G,"&lt;"&amp;$B33))*unit_conv</f>
        <v>0</v>
      </c>
      <c r="S33">
        <f t="shared" si="12"/>
        <v>0</v>
      </c>
      <c r="T33">
        <f t="shared" si="12"/>
        <v>0</v>
      </c>
      <c r="U33">
        <f t="shared" si="12"/>
        <v>0</v>
      </c>
      <c r="V33">
        <f t="shared" si="12"/>
        <v>0</v>
      </c>
      <c r="W33" s="31">
        <f>(VLOOKUP($B$1,'Multipliers and Adjustments'!$A$70:$I$86,TRUNC(COLUMN(W$2)/5)+2,FALSE)*SUMIFS('EPA Data'!$I:$I,'EPA Data'!$D:$D,'Country Selector'!$A$2,'EPA Data'!$J:$J,$B$1,'EPA Data'!$C:$C,W$2,'EPA Data'!$G:$G,"&gt;="&amp;$A33,'EPA Data'!$G:$G,"&lt;"&amp;$B33)+VLOOKUP($C$1,'Multipliers and Adjustments'!$A$70:$I$86,TRUNC(COLUMN(W$2)/5)+2,FALSE)*SUMIFS('EPA Data'!$I:$I,'EPA Data'!$D:$D,'Country Selector'!$A$2,'EPA Data'!$J:$J,$C$1,'EPA Data'!$C:$C,W$2,'EPA Data'!$G:$G,"&gt;="&amp;$A33,'EPA Data'!$G:$G,"&lt;"&amp;$B33)+VLOOKUP($D$1,'Multipliers and Adjustments'!$A$70:$I$86,TRUNC(COLUMN(W$2)/5)+2,FALSE)*SUMIFS('EPA Data'!$I:$I,'EPA Data'!$D:$D,'Country Selector'!$A$2,'EPA Data'!$J:$J,$D$1,'EPA Data'!$C:$C,W$2,'EPA Data'!$G:$G,"&gt;="&amp;$A33,'EPA Data'!$G:$G,"&lt;"&amp;$B33))*unit_conv</f>
        <v>0</v>
      </c>
      <c r="X33">
        <f t="shared" si="13"/>
        <v>0</v>
      </c>
      <c r="Y33">
        <f t="shared" si="13"/>
        <v>0</v>
      </c>
      <c r="Z33">
        <f t="shared" si="13"/>
        <v>0</v>
      </c>
      <c r="AA33">
        <f t="shared" si="13"/>
        <v>0</v>
      </c>
      <c r="AB33" s="31">
        <f>(VLOOKUP($B$1,'Multipliers and Adjustments'!$A$70:$I$86,TRUNC(COLUMN(AB$2)/5)+2,FALSE)*SUMIFS('EPA Data'!$I:$I,'EPA Data'!$D:$D,'Country Selector'!$A$2,'EPA Data'!$J:$J,$B$1,'EPA Data'!$C:$C,AB$2,'EPA Data'!$G:$G,"&gt;="&amp;$A33,'EPA Data'!$G:$G,"&lt;"&amp;$B33)+VLOOKUP($C$1,'Multipliers and Adjustments'!$A$70:$I$86,TRUNC(COLUMN(AB$2)/5)+2,FALSE)*SUMIFS('EPA Data'!$I:$I,'EPA Data'!$D:$D,'Country Selector'!$A$2,'EPA Data'!$J:$J,$C$1,'EPA Data'!$C:$C,AB$2,'EPA Data'!$G:$G,"&gt;="&amp;$A33,'EPA Data'!$G:$G,"&lt;"&amp;$B33)+VLOOKUP($D$1,'Multipliers and Adjustments'!$A$70:$I$86,TRUNC(COLUMN(AB$2)/5)+2,FALSE)*SUMIFS('EPA Data'!$I:$I,'EPA Data'!$D:$D,'Country Selector'!$A$2,'EPA Data'!$J:$J,$D$1,'EPA Data'!$C:$C,AB$2,'EPA Data'!$G:$G,"&gt;="&amp;$A33,'EPA Data'!$G:$G,"&lt;"&amp;$B33))*unit_conv</f>
        <v>0</v>
      </c>
      <c r="AC33">
        <f t="shared" si="14"/>
        <v>0</v>
      </c>
      <c r="AD33">
        <f t="shared" si="14"/>
        <v>0</v>
      </c>
      <c r="AE33">
        <f t="shared" si="14"/>
        <v>0</v>
      </c>
      <c r="AF33">
        <f t="shared" si="14"/>
        <v>0</v>
      </c>
      <c r="AG33" s="31">
        <f>(VLOOKUP($B$1,'Multipliers and Adjustments'!$A$70:$I$86,TRUNC(COLUMN(AG$2)/5)+2,FALSE)*SUMIFS('EPA Data'!$I:$I,'EPA Data'!$D:$D,'Country Selector'!$A$2,'EPA Data'!$J:$J,$B$1,'EPA Data'!$C:$C,AG$2,'EPA Data'!$G:$G,"&gt;="&amp;$A33,'EPA Data'!$G:$G,"&lt;"&amp;$B33)+VLOOKUP($C$1,'Multipliers and Adjustments'!$A$70:$I$86,TRUNC(COLUMN(AG$2)/5)+2,FALSE)*SUMIFS('EPA Data'!$I:$I,'EPA Data'!$D:$D,'Country Selector'!$A$2,'EPA Data'!$J:$J,$C$1,'EPA Data'!$C:$C,AG$2,'EPA Data'!$G:$G,"&gt;="&amp;$A33,'EPA Data'!$G:$G,"&lt;"&amp;$B33)+VLOOKUP($D$1,'Multipliers and Adjustments'!$A$70:$I$86,TRUNC(COLUMN(AG$2)/5)+2,FALSE)*SUMIFS('EPA Data'!$I:$I,'EPA Data'!$D:$D,'Country Selector'!$A$2,'EPA Data'!$J:$J,$D$1,'EPA Data'!$C:$C,AG$2,'EPA Data'!$G:$G,"&gt;="&amp;$A33,'EPA Data'!$G:$G,"&lt;"&amp;$B33))*unit_conv</f>
        <v>0</v>
      </c>
      <c r="AH33">
        <f t="shared" si="15"/>
        <v>0</v>
      </c>
      <c r="AI33">
        <f t="shared" si="15"/>
        <v>0</v>
      </c>
      <c r="AJ33">
        <f t="shared" si="15"/>
        <v>0</v>
      </c>
      <c r="AK33">
        <f t="shared" si="15"/>
        <v>0</v>
      </c>
      <c r="AL33" s="31">
        <f>(VLOOKUP($B$1,'Multipliers and Adjustments'!$A$70:$I$86,TRUNC(COLUMN(AL$2)/5)+2,FALSE)*SUMIFS('EPA Data'!$I:$I,'EPA Data'!$D:$D,'Country Selector'!$A$2,'EPA Data'!$J:$J,$B$1,'EPA Data'!$C:$C,AL$2,'EPA Data'!$G:$G,"&gt;="&amp;$A33,'EPA Data'!$G:$G,"&lt;"&amp;$B33)+VLOOKUP($C$1,'Multipliers and Adjustments'!$A$70:$I$86,TRUNC(COLUMN(AL$2)/5)+2,FALSE)*SUMIFS('EPA Data'!$I:$I,'EPA Data'!$D:$D,'Country Selector'!$A$2,'EPA Data'!$J:$J,$C$1,'EPA Data'!$C:$C,AL$2,'EPA Data'!$G:$G,"&gt;="&amp;$A33,'EPA Data'!$G:$G,"&lt;"&amp;$B33)+VLOOKUP($D$1,'Multipliers and Adjustments'!$A$70:$I$86,TRUNC(COLUMN(AL$2)/5)+2,FALSE)*SUMIFS('EPA Data'!$I:$I,'EPA Data'!$D:$D,'Country Selector'!$A$2,'EPA Data'!$J:$J,$D$1,'EPA Data'!$C:$C,AL$2,'EPA Data'!$G:$G,"&gt;="&amp;$A33,'EPA Data'!$G:$G,"&lt;"&amp;$B33))*unit_conv</f>
        <v>0</v>
      </c>
    </row>
    <row r="34" spans="1:38" x14ac:dyDescent="0.45">
      <c r="A34" s="17">
        <f t="shared" si="8"/>
        <v>0</v>
      </c>
      <c r="B34" s="18">
        <f>A34</f>
        <v>0</v>
      </c>
      <c r="C34" s="37">
        <f>(VLOOKUP($B$1,'Multipliers and Adjustments'!$A$70:$I$86,TRUNC(COLUMN(C$2)/5)+2,FALSE)*SUMIFS('EPA Data'!$I:$I,'EPA Data'!$D:$D,'Country Selector'!$A$2,'EPA Data'!$J:$J,$B$1,'EPA Data'!$C:$C,C$2,'EPA Data'!$G:$G,$A34)+VLOOKUP($C$1,'Multipliers and Adjustments'!$A$70:$I$86,TRUNC(COLUMN(C$2)/5)+2,FALSE)*SUMIFS('EPA Data'!$I:$I,'EPA Data'!$D:$D,'Country Selector'!$A$2,'EPA Data'!$J:$J,$C$1,'EPA Data'!$C:$C,C$2,'EPA Data'!$G:$G,$A34)+VLOOKUP($D$1,'Multipliers and Adjustments'!$A$70:$I$86,TRUNC(COLUMN(C$2)/5)+2,FALSE)*SUMIFS('EPA Data'!$I:$I,'EPA Data'!$D:$D,'Country Selector'!$A$2,'EPA Data'!$J:$J,$D$1,'EPA Data'!$C:$C,C$2,'EPA Data'!$G:$G,$A34))*unit_conv</f>
        <v>0</v>
      </c>
      <c r="D34">
        <f t="shared" ref="D34:G49" si="17">C34+($H34-$C34)/5</f>
        <v>0</v>
      </c>
      <c r="E34">
        <f t="shared" si="17"/>
        <v>0</v>
      </c>
      <c r="F34">
        <f t="shared" si="17"/>
        <v>0</v>
      </c>
      <c r="G34">
        <f t="shared" si="17"/>
        <v>0</v>
      </c>
      <c r="H34" s="37">
        <f>(VLOOKUP($B$1,'Multipliers and Adjustments'!$A$70:$I$86,TRUNC(COLUMN(H$2)/5)+2,FALSE)*SUMIFS('EPA Data'!$I:$I,'EPA Data'!$D:$D,'Country Selector'!$A$2,'EPA Data'!$J:$J,$B$1,'EPA Data'!$C:$C,H$2,'EPA Data'!$G:$G,$A34)+VLOOKUP($C$1,'Multipliers and Adjustments'!$A$70:$I$86,TRUNC(COLUMN(H$2)/5)+2,FALSE)*SUMIFS('EPA Data'!$I:$I,'EPA Data'!$D:$D,'Country Selector'!$A$2,'EPA Data'!$J:$J,$C$1,'EPA Data'!$C:$C,H$2,'EPA Data'!$G:$G,$A34)+VLOOKUP($D$1,'Multipliers and Adjustments'!$A$70:$I$86,TRUNC(COLUMN(H$2)/5)+2,FALSE)*SUMIFS('EPA Data'!$I:$I,'EPA Data'!$D:$D,'Country Selector'!$A$2,'EPA Data'!$J:$J,$D$1,'EPA Data'!$C:$C,H$2,'EPA Data'!$G:$G,$A34))*unit_conv</f>
        <v>0</v>
      </c>
      <c r="I34">
        <f t="shared" si="10"/>
        <v>0</v>
      </c>
      <c r="J34">
        <f t="shared" si="10"/>
        <v>0</v>
      </c>
      <c r="K34">
        <f t="shared" si="10"/>
        <v>0</v>
      </c>
      <c r="L34">
        <f t="shared" si="10"/>
        <v>0</v>
      </c>
      <c r="M34" s="37">
        <f>(VLOOKUP($B$1,'Multipliers and Adjustments'!$A$70:$I$86,TRUNC(COLUMN(M$2)/5)+2,FALSE)*SUMIFS('EPA Data'!$I:$I,'EPA Data'!$D:$D,'Country Selector'!$A$2,'EPA Data'!$J:$J,$B$1,'EPA Data'!$C:$C,M$2,'EPA Data'!$G:$G,$A34)+VLOOKUP($C$1,'Multipliers and Adjustments'!$A$70:$I$86,TRUNC(COLUMN(M$2)/5)+2,FALSE)*SUMIFS('EPA Data'!$I:$I,'EPA Data'!$D:$D,'Country Selector'!$A$2,'EPA Data'!$J:$J,$C$1,'EPA Data'!$C:$C,M$2,'EPA Data'!$G:$G,$A34)+VLOOKUP($D$1,'Multipliers and Adjustments'!$A$70:$I$86,TRUNC(COLUMN(M$2)/5)+2,FALSE)*SUMIFS('EPA Data'!$I:$I,'EPA Data'!$D:$D,'Country Selector'!$A$2,'EPA Data'!$J:$J,$D$1,'EPA Data'!$C:$C,M$2,'EPA Data'!$G:$G,$A34))*unit_conv</f>
        <v>0</v>
      </c>
      <c r="N34">
        <f t="shared" si="11"/>
        <v>0</v>
      </c>
      <c r="O34">
        <f t="shared" si="11"/>
        <v>0</v>
      </c>
      <c r="P34">
        <f t="shared" si="11"/>
        <v>0</v>
      </c>
      <c r="Q34">
        <f t="shared" si="11"/>
        <v>0</v>
      </c>
      <c r="R34" s="37">
        <f>(VLOOKUP($B$1,'Multipliers and Adjustments'!$A$70:$I$86,TRUNC(COLUMN(R$2)/5)+2,FALSE)*SUMIFS('EPA Data'!$I:$I,'EPA Data'!$D:$D,'Country Selector'!$A$2,'EPA Data'!$J:$J,$B$1,'EPA Data'!$C:$C,R$2,'EPA Data'!$G:$G,$A34)+VLOOKUP($C$1,'Multipliers and Adjustments'!$A$70:$I$86,TRUNC(COLUMN(R$2)/5)+2,FALSE)*SUMIFS('EPA Data'!$I:$I,'EPA Data'!$D:$D,'Country Selector'!$A$2,'EPA Data'!$J:$J,$C$1,'EPA Data'!$C:$C,R$2,'EPA Data'!$G:$G,$A34)+VLOOKUP($D$1,'Multipliers and Adjustments'!$A$70:$I$86,TRUNC(COLUMN(R$2)/5)+2,FALSE)*SUMIFS('EPA Data'!$I:$I,'EPA Data'!$D:$D,'Country Selector'!$A$2,'EPA Data'!$J:$J,$D$1,'EPA Data'!$C:$C,R$2,'EPA Data'!$G:$G,$A34))*unit_conv</f>
        <v>0</v>
      </c>
      <c r="S34">
        <f t="shared" si="12"/>
        <v>0</v>
      </c>
      <c r="T34">
        <f t="shared" si="12"/>
        <v>0</v>
      </c>
      <c r="U34">
        <f t="shared" si="12"/>
        <v>0</v>
      </c>
      <c r="V34">
        <f t="shared" si="12"/>
        <v>0</v>
      </c>
      <c r="W34" s="37">
        <f>(VLOOKUP($B$1,'Multipliers and Adjustments'!$A$70:$I$86,TRUNC(COLUMN(W$2)/5)+2,FALSE)*SUMIFS('EPA Data'!$I:$I,'EPA Data'!$D:$D,'Country Selector'!$A$2,'EPA Data'!$J:$J,$B$1,'EPA Data'!$C:$C,W$2,'EPA Data'!$G:$G,$A34)+VLOOKUP($C$1,'Multipliers and Adjustments'!$A$70:$I$86,TRUNC(COLUMN(W$2)/5)+2,FALSE)*SUMIFS('EPA Data'!$I:$I,'EPA Data'!$D:$D,'Country Selector'!$A$2,'EPA Data'!$J:$J,$C$1,'EPA Data'!$C:$C,W$2,'EPA Data'!$G:$G,$A34)+VLOOKUP($D$1,'Multipliers and Adjustments'!$A$70:$I$86,TRUNC(COLUMN(W$2)/5)+2,FALSE)*SUMIFS('EPA Data'!$I:$I,'EPA Data'!$D:$D,'Country Selector'!$A$2,'EPA Data'!$J:$J,$D$1,'EPA Data'!$C:$C,W$2,'EPA Data'!$G:$G,$A34))*unit_conv</f>
        <v>0</v>
      </c>
      <c r="X34">
        <f t="shared" si="13"/>
        <v>0</v>
      </c>
      <c r="Y34">
        <f t="shared" si="13"/>
        <v>0</v>
      </c>
      <c r="Z34">
        <f t="shared" si="13"/>
        <v>0</v>
      </c>
      <c r="AA34">
        <f t="shared" si="13"/>
        <v>0</v>
      </c>
      <c r="AB34" s="37">
        <f>(VLOOKUP($B$1,'Multipliers and Adjustments'!$A$70:$I$86,TRUNC(COLUMN(AB$2)/5)+2,FALSE)*SUMIFS('EPA Data'!$I:$I,'EPA Data'!$D:$D,'Country Selector'!$A$2,'EPA Data'!$J:$J,$B$1,'EPA Data'!$C:$C,AB$2,'EPA Data'!$G:$G,$A34)+VLOOKUP($C$1,'Multipliers and Adjustments'!$A$70:$I$86,TRUNC(COLUMN(AB$2)/5)+2,FALSE)*SUMIFS('EPA Data'!$I:$I,'EPA Data'!$D:$D,'Country Selector'!$A$2,'EPA Data'!$J:$J,$C$1,'EPA Data'!$C:$C,AB$2,'EPA Data'!$G:$G,$A34)+VLOOKUP($D$1,'Multipliers and Adjustments'!$A$70:$I$86,TRUNC(COLUMN(AB$2)/5)+2,FALSE)*SUMIFS('EPA Data'!$I:$I,'EPA Data'!$D:$D,'Country Selector'!$A$2,'EPA Data'!$J:$J,$D$1,'EPA Data'!$C:$C,AB$2,'EPA Data'!$G:$G,$A34))*unit_conv</f>
        <v>0</v>
      </c>
      <c r="AC34">
        <f t="shared" si="14"/>
        <v>0</v>
      </c>
      <c r="AD34">
        <f t="shared" si="14"/>
        <v>0</v>
      </c>
      <c r="AE34">
        <f t="shared" si="14"/>
        <v>0</v>
      </c>
      <c r="AF34">
        <f t="shared" si="14"/>
        <v>0</v>
      </c>
      <c r="AG34" s="37">
        <f>(VLOOKUP($B$1,'Multipliers and Adjustments'!$A$70:$I$86,TRUNC(COLUMN(AG$2)/5)+2,FALSE)*SUMIFS('EPA Data'!$I:$I,'EPA Data'!$D:$D,'Country Selector'!$A$2,'EPA Data'!$J:$J,$B$1,'EPA Data'!$C:$C,AG$2,'EPA Data'!$G:$G,$A34)+VLOOKUP($C$1,'Multipliers and Adjustments'!$A$70:$I$86,TRUNC(COLUMN(AG$2)/5)+2,FALSE)*SUMIFS('EPA Data'!$I:$I,'EPA Data'!$D:$D,'Country Selector'!$A$2,'EPA Data'!$J:$J,$C$1,'EPA Data'!$C:$C,AG$2,'EPA Data'!$G:$G,$A34)+VLOOKUP($D$1,'Multipliers and Adjustments'!$A$70:$I$86,TRUNC(COLUMN(AG$2)/5)+2,FALSE)*SUMIFS('EPA Data'!$I:$I,'EPA Data'!$D:$D,'Country Selector'!$A$2,'EPA Data'!$J:$J,$D$1,'EPA Data'!$C:$C,AG$2,'EPA Data'!$G:$G,$A34))*unit_conv</f>
        <v>0</v>
      </c>
      <c r="AH34">
        <f t="shared" si="15"/>
        <v>0</v>
      </c>
      <c r="AI34">
        <f t="shared" si="15"/>
        <v>0</v>
      </c>
      <c r="AJ34">
        <f t="shared" si="15"/>
        <v>0</v>
      </c>
      <c r="AK34">
        <f t="shared" si="15"/>
        <v>0</v>
      </c>
      <c r="AL34" s="37">
        <f>(VLOOKUP($B$1,'Multipliers and Adjustments'!$A$70:$I$86,TRUNC(COLUMN(AL$2)/5)+2,FALSE)*SUMIFS('EPA Data'!$I:$I,'EPA Data'!$D:$D,'Country Selector'!$A$2,'EPA Data'!$J:$J,$B$1,'EPA Data'!$C:$C,AL$2,'EPA Data'!$G:$G,$A34)+VLOOKUP($C$1,'Multipliers and Adjustments'!$A$70:$I$86,TRUNC(COLUMN(AL$2)/5)+2,FALSE)*SUMIFS('EPA Data'!$I:$I,'EPA Data'!$D:$D,'Country Selector'!$A$2,'EPA Data'!$J:$J,$C$1,'EPA Data'!$C:$C,AL$2,'EPA Data'!$G:$G,$A34)+VLOOKUP($D$1,'Multipliers and Adjustments'!$A$70:$I$86,TRUNC(COLUMN(AL$2)/5)+2,FALSE)*SUMIFS('EPA Data'!$I:$I,'EPA Data'!$D:$D,'Country Selector'!$A$2,'EPA Data'!$J:$J,$D$1,'EPA Data'!$C:$C,AL$2,'EPA Data'!$G:$G,$A34))*unit_conv</f>
        <v>0</v>
      </c>
    </row>
    <row r="35" spans="1:38" x14ac:dyDescent="0.45">
      <c r="A35" s="19">
        <v>0.1</v>
      </c>
      <c r="B35" s="20">
        <f>A35+9.9</f>
        <v>10</v>
      </c>
      <c r="C35" s="31">
        <f>(VLOOKUP($B$1,'Multipliers and Adjustments'!$A$70:$I$86,TRUNC(COLUMN(C$2)/5)+2,FALSE)*SUMIFS('EPA Data'!$I:$I,'EPA Data'!$D:$D,'Country Selector'!$A$2,'EPA Data'!$J:$J,$B$1,'EPA Data'!$C:$C,C$2,'EPA Data'!$G:$G,"&gt;="&amp;$A35,'EPA Data'!$G:$G,"&lt;"&amp;$B35)+VLOOKUP($C$1,'Multipliers and Adjustments'!$A$70:$I$86,TRUNC(COLUMN(C$2)/5)+2,FALSE)*SUMIFS('EPA Data'!$I:$I,'EPA Data'!$D:$D,'Country Selector'!$A$2,'EPA Data'!$J:$J,$C$1,'EPA Data'!$C:$C,C$2,'EPA Data'!$G:$G,"&gt;="&amp;$A35,'EPA Data'!$G:$G,"&lt;"&amp;$B35)+VLOOKUP($D$1,'Multipliers and Adjustments'!$A$70:$I$86,TRUNC(COLUMN(C$2)/5)+2,FALSE)*SUMIFS('EPA Data'!$I:$I,'EPA Data'!$D:$D,'Country Selector'!$A$2,'EPA Data'!$J:$J,$D$1,'EPA Data'!$C:$C,C$2,'EPA Data'!$G:$G,"&gt;="&amp;$A35,'EPA Data'!$G:$G,"&lt;"&amp;$B35))*unit_conv</f>
        <v>0</v>
      </c>
      <c r="D35">
        <f t="shared" si="17"/>
        <v>0</v>
      </c>
      <c r="E35">
        <f t="shared" si="17"/>
        <v>0</v>
      </c>
      <c r="F35">
        <f t="shared" si="17"/>
        <v>0</v>
      </c>
      <c r="G35">
        <f t="shared" si="17"/>
        <v>0</v>
      </c>
      <c r="H35" s="31">
        <f>(VLOOKUP($B$1,'Multipliers and Adjustments'!$A$70:$I$86,TRUNC(COLUMN(H$2)/5)+2,FALSE)*SUMIFS('EPA Data'!$I:$I,'EPA Data'!$D:$D,'Country Selector'!$A$2,'EPA Data'!$J:$J,$B$1,'EPA Data'!$C:$C,H$2,'EPA Data'!$G:$G,"&gt;="&amp;$A35,'EPA Data'!$G:$G,"&lt;"&amp;$B35)+VLOOKUP($C$1,'Multipliers and Adjustments'!$A$70:$I$86,TRUNC(COLUMN(H$2)/5)+2,FALSE)*SUMIFS('EPA Data'!$I:$I,'EPA Data'!$D:$D,'Country Selector'!$A$2,'EPA Data'!$J:$J,$C$1,'EPA Data'!$C:$C,H$2,'EPA Data'!$G:$G,"&gt;="&amp;$A35,'EPA Data'!$G:$G,"&lt;"&amp;$B35)+VLOOKUP($D$1,'Multipliers and Adjustments'!$A$70:$I$86,TRUNC(COLUMN(H$2)/5)+2,FALSE)*SUMIFS('EPA Data'!$I:$I,'EPA Data'!$D:$D,'Country Selector'!$A$2,'EPA Data'!$J:$J,$D$1,'EPA Data'!$C:$C,H$2,'EPA Data'!$G:$G,"&gt;="&amp;$A35,'EPA Data'!$G:$G,"&lt;"&amp;$B35))*unit_conv</f>
        <v>0</v>
      </c>
      <c r="I35">
        <f t="shared" ref="I35:L50" si="18">H35+($M35-$H35)/5</f>
        <v>0</v>
      </c>
      <c r="J35">
        <f t="shared" si="18"/>
        <v>0</v>
      </c>
      <c r="K35">
        <f t="shared" si="18"/>
        <v>0</v>
      </c>
      <c r="L35">
        <f t="shared" si="18"/>
        <v>0</v>
      </c>
      <c r="M35" s="31">
        <f>(VLOOKUP($B$1,'Multipliers and Adjustments'!$A$70:$I$86,TRUNC(COLUMN(M$2)/5)+2,FALSE)*SUMIFS('EPA Data'!$I:$I,'EPA Data'!$D:$D,'Country Selector'!$A$2,'EPA Data'!$J:$J,$B$1,'EPA Data'!$C:$C,M$2,'EPA Data'!$G:$G,"&gt;="&amp;$A35,'EPA Data'!$G:$G,"&lt;"&amp;$B35)+VLOOKUP($C$1,'Multipliers and Adjustments'!$A$70:$I$86,TRUNC(COLUMN(M$2)/5)+2,FALSE)*SUMIFS('EPA Data'!$I:$I,'EPA Data'!$D:$D,'Country Selector'!$A$2,'EPA Data'!$J:$J,$C$1,'EPA Data'!$C:$C,M$2,'EPA Data'!$G:$G,"&gt;="&amp;$A35,'EPA Data'!$G:$G,"&lt;"&amp;$B35)+VLOOKUP($D$1,'Multipliers and Adjustments'!$A$70:$I$86,TRUNC(COLUMN(M$2)/5)+2,FALSE)*SUMIFS('EPA Data'!$I:$I,'EPA Data'!$D:$D,'Country Selector'!$A$2,'EPA Data'!$J:$J,$D$1,'EPA Data'!$C:$C,M$2,'EPA Data'!$G:$G,"&gt;="&amp;$A35,'EPA Data'!$G:$G,"&lt;"&amp;$B35))*unit_conv</f>
        <v>0</v>
      </c>
      <c r="N35">
        <f t="shared" ref="N35:Q50" si="19">M35+($R35-$M35)/5</f>
        <v>0</v>
      </c>
      <c r="O35">
        <f t="shared" si="19"/>
        <v>0</v>
      </c>
      <c r="P35">
        <f t="shared" si="19"/>
        <v>0</v>
      </c>
      <c r="Q35">
        <f t="shared" si="19"/>
        <v>0</v>
      </c>
      <c r="R35" s="31">
        <f>(VLOOKUP($B$1,'Multipliers and Adjustments'!$A$70:$I$86,TRUNC(COLUMN(R$2)/5)+2,FALSE)*SUMIFS('EPA Data'!$I:$I,'EPA Data'!$D:$D,'Country Selector'!$A$2,'EPA Data'!$J:$J,$B$1,'EPA Data'!$C:$C,R$2,'EPA Data'!$G:$G,"&gt;="&amp;$A35,'EPA Data'!$G:$G,"&lt;"&amp;$B35)+VLOOKUP($C$1,'Multipliers and Adjustments'!$A$70:$I$86,TRUNC(COLUMN(R$2)/5)+2,FALSE)*SUMIFS('EPA Data'!$I:$I,'EPA Data'!$D:$D,'Country Selector'!$A$2,'EPA Data'!$J:$J,$C$1,'EPA Data'!$C:$C,R$2,'EPA Data'!$G:$G,"&gt;="&amp;$A35,'EPA Data'!$G:$G,"&lt;"&amp;$B35)+VLOOKUP($D$1,'Multipliers and Adjustments'!$A$70:$I$86,TRUNC(COLUMN(R$2)/5)+2,FALSE)*SUMIFS('EPA Data'!$I:$I,'EPA Data'!$D:$D,'Country Selector'!$A$2,'EPA Data'!$J:$J,$D$1,'EPA Data'!$C:$C,R$2,'EPA Data'!$G:$G,"&gt;="&amp;$A35,'EPA Data'!$G:$G,"&lt;"&amp;$B35))*unit_conv</f>
        <v>0</v>
      </c>
      <c r="S35">
        <f t="shared" ref="S35:V50" si="20">R35+($W35-$R35)/5</f>
        <v>0</v>
      </c>
      <c r="T35">
        <f t="shared" si="20"/>
        <v>0</v>
      </c>
      <c r="U35">
        <f t="shared" si="20"/>
        <v>0</v>
      </c>
      <c r="V35">
        <f t="shared" si="20"/>
        <v>0</v>
      </c>
      <c r="W35" s="31">
        <f>(VLOOKUP($B$1,'Multipliers and Adjustments'!$A$70:$I$86,TRUNC(COLUMN(W$2)/5)+2,FALSE)*SUMIFS('EPA Data'!$I:$I,'EPA Data'!$D:$D,'Country Selector'!$A$2,'EPA Data'!$J:$J,$B$1,'EPA Data'!$C:$C,W$2,'EPA Data'!$G:$G,"&gt;="&amp;$A35,'EPA Data'!$G:$G,"&lt;"&amp;$B35)+VLOOKUP($C$1,'Multipliers and Adjustments'!$A$70:$I$86,TRUNC(COLUMN(W$2)/5)+2,FALSE)*SUMIFS('EPA Data'!$I:$I,'EPA Data'!$D:$D,'Country Selector'!$A$2,'EPA Data'!$J:$J,$C$1,'EPA Data'!$C:$C,W$2,'EPA Data'!$G:$G,"&gt;="&amp;$A35,'EPA Data'!$G:$G,"&lt;"&amp;$B35)+VLOOKUP($D$1,'Multipliers and Adjustments'!$A$70:$I$86,TRUNC(COLUMN(W$2)/5)+2,FALSE)*SUMIFS('EPA Data'!$I:$I,'EPA Data'!$D:$D,'Country Selector'!$A$2,'EPA Data'!$J:$J,$D$1,'EPA Data'!$C:$C,W$2,'EPA Data'!$G:$G,"&gt;="&amp;$A35,'EPA Data'!$G:$G,"&lt;"&amp;$B35))*unit_conv</f>
        <v>0</v>
      </c>
      <c r="X35">
        <f t="shared" ref="X35:AA50" si="21">W35+($AB35-$W35)/5</f>
        <v>0</v>
      </c>
      <c r="Y35">
        <f t="shared" si="21"/>
        <v>0</v>
      </c>
      <c r="Z35">
        <f t="shared" si="21"/>
        <v>0</v>
      </c>
      <c r="AA35">
        <f t="shared" si="21"/>
        <v>0</v>
      </c>
      <c r="AB35" s="31">
        <f>(VLOOKUP($B$1,'Multipliers and Adjustments'!$A$70:$I$86,TRUNC(COLUMN(AB$2)/5)+2,FALSE)*SUMIFS('EPA Data'!$I:$I,'EPA Data'!$D:$D,'Country Selector'!$A$2,'EPA Data'!$J:$J,$B$1,'EPA Data'!$C:$C,AB$2,'EPA Data'!$G:$G,"&gt;="&amp;$A35,'EPA Data'!$G:$G,"&lt;"&amp;$B35)+VLOOKUP($C$1,'Multipliers and Adjustments'!$A$70:$I$86,TRUNC(COLUMN(AB$2)/5)+2,FALSE)*SUMIFS('EPA Data'!$I:$I,'EPA Data'!$D:$D,'Country Selector'!$A$2,'EPA Data'!$J:$J,$C$1,'EPA Data'!$C:$C,AB$2,'EPA Data'!$G:$G,"&gt;="&amp;$A35,'EPA Data'!$G:$G,"&lt;"&amp;$B35)+VLOOKUP($D$1,'Multipliers and Adjustments'!$A$70:$I$86,TRUNC(COLUMN(AB$2)/5)+2,FALSE)*SUMIFS('EPA Data'!$I:$I,'EPA Data'!$D:$D,'Country Selector'!$A$2,'EPA Data'!$J:$J,$D$1,'EPA Data'!$C:$C,AB$2,'EPA Data'!$G:$G,"&gt;="&amp;$A35,'EPA Data'!$G:$G,"&lt;"&amp;$B35))*unit_conv</f>
        <v>0</v>
      </c>
      <c r="AC35">
        <f t="shared" ref="AC35:AF50" si="22">AB35+($AG35-$AB35)/5</f>
        <v>0</v>
      </c>
      <c r="AD35">
        <f t="shared" si="22"/>
        <v>0</v>
      </c>
      <c r="AE35">
        <f t="shared" si="22"/>
        <v>0</v>
      </c>
      <c r="AF35">
        <f t="shared" si="22"/>
        <v>0</v>
      </c>
      <c r="AG35" s="31">
        <f>(VLOOKUP($B$1,'Multipliers and Adjustments'!$A$70:$I$86,TRUNC(COLUMN(AG$2)/5)+2,FALSE)*SUMIFS('EPA Data'!$I:$I,'EPA Data'!$D:$D,'Country Selector'!$A$2,'EPA Data'!$J:$J,$B$1,'EPA Data'!$C:$C,AG$2,'EPA Data'!$G:$G,"&gt;="&amp;$A35,'EPA Data'!$G:$G,"&lt;"&amp;$B35)+VLOOKUP($C$1,'Multipliers and Adjustments'!$A$70:$I$86,TRUNC(COLUMN(AG$2)/5)+2,FALSE)*SUMIFS('EPA Data'!$I:$I,'EPA Data'!$D:$D,'Country Selector'!$A$2,'EPA Data'!$J:$J,$C$1,'EPA Data'!$C:$C,AG$2,'EPA Data'!$G:$G,"&gt;="&amp;$A35,'EPA Data'!$G:$G,"&lt;"&amp;$B35)+VLOOKUP($D$1,'Multipliers and Adjustments'!$A$70:$I$86,TRUNC(COLUMN(AG$2)/5)+2,FALSE)*SUMIFS('EPA Data'!$I:$I,'EPA Data'!$D:$D,'Country Selector'!$A$2,'EPA Data'!$J:$J,$D$1,'EPA Data'!$C:$C,AG$2,'EPA Data'!$G:$G,"&gt;="&amp;$A35,'EPA Data'!$G:$G,"&lt;"&amp;$B35))*unit_conv</f>
        <v>0</v>
      </c>
      <c r="AH35">
        <f t="shared" ref="AH35:AK50" si="23">AG35+($AL35-$AG35)/5</f>
        <v>0</v>
      </c>
      <c r="AI35">
        <f t="shared" si="23"/>
        <v>0</v>
      </c>
      <c r="AJ35">
        <f t="shared" si="23"/>
        <v>0</v>
      </c>
      <c r="AK35">
        <f t="shared" si="23"/>
        <v>0</v>
      </c>
      <c r="AL35" s="31">
        <f>(VLOOKUP($B$1,'Multipliers and Adjustments'!$A$70:$I$86,TRUNC(COLUMN(AL$2)/5)+2,FALSE)*SUMIFS('EPA Data'!$I:$I,'EPA Data'!$D:$D,'Country Selector'!$A$2,'EPA Data'!$J:$J,$B$1,'EPA Data'!$C:$C,AL$2,'EPA Data'!$G:$G,"&gt;="&amp;$A35,'EPA Data'!$G:$G,"&lt;"&amp;$B35)+VLOOKUP($C$1,'Multipliers and Adjustments'!$A$70:$I$86,TRUNC(COLUMN(AL$2)/5)+2,FALSE)*SUMIFS('EPA Data'!$I:$I,'EPA Data'!$D:$D,'Country Selector'!$A$2,'EPA Data'!$J:$J,$C$1,'EPA Data'!$C:$C,AL$2,'EPA Data'!$G:$G,"&gt;="&amp;$A35,'EPA Data'!$G:$G,"&lt;"&amp;$B35)+VLOOKUP($D$1,'Multipliers and Adjustments'!$A$70:$I$86,TRUNC(COLUMN(AL$2)/5)+2,FALSE)*SUMIFS('EPA Data'!$I:$I,'EPA Data'!$D:$D,'Country Selector'!$A$2,'EPA Data'!$J:$J,$D$1,'EPA Data'!$C:$C,AL$2,'EPA Data'!$G:$G,"&gt;="&amp;$A35,'EPA Data'!$G:$G,"&lt;"&amp;$B35))*unit_conv</f>
        <v>0</v>
      </c>
    </row>
    <row r="36" spans="1:38" x14ac:dyDescent="0.45">
      <c r="A36" s="15">
        <f t="shared" si="8"/>
        <v>10</v>
      </c>
      <c r="B36" s="16">
        <f t="shared" si="16"/>
        <v>20</v>
      </c>
      <c r="C36" s="31">
        <f>(VLOOKUP($B$1,'Multipliers and Adjustments'!$A$70:$I$86,TRUNC(COLUMN(C$2)/5)+2,FALSE)*SUMIFS('EPA Data'!$I:$I,'EPA Data'!$D:$D,'Country Selector'!$A$2,'EPA Data'!$J:$J,$B$1,'EPA Data'!$C:$C,C$2,'EPA Data'!$G:$G,"&gt;="&amp;$A36,'EPA Data'!$G:$G,"&lt;"&amp;$B36)+VLOOKUP($C$1,'Multipliers and Adjustments'!$A$70:$I$86,TRUNC(COLUMN(C$2)/5)+2,FALSE)*SUMIFS('EPA Data'!$I:$I,'EPA Data'!$D:$D,'Country Selector'!$A$2,'EPA Data'!$J:$J,$C$1,'EPA Data'!$C:$C,C$2,'EPA Data'!$G:$G,"&gt;="&amp;$A36,'EPA Data'!$G:$G,"&lt;"&amp;$B36)+VLOOKUP($D$1,'Multipliers and Adjustments'!$A$70:$I$86,TRUNC(COLUMN(C$2)/5)+2,FALSE)*SUMIFS('EPA Data'!$I:$I,'EPA Data'!$D:$D,'Country Selector'!$A$2,'EPA Data'!$J:$J,$D$1,'EPA Data'!$C:$C,C$2,'EPA Data'!$G:$G,"&gt;="&amp;$A36,'EPA Data'!$G:$G,"&lt;"&amp;$B36))*unit_conv</f>
        <v>0</v>
      </c>
      <c r="D36">
        <f t="shared" si="17"/>
        <v>0</v>
      </c>
      <c r="E36">
        <f t="shared" si="17"/>
        <v>0</v>
      </c>
      <c r="F36">
        <f t="shared" si="17"/>
        <v>0</v>
      </c>
      <c r="G36">
        <f t="shared" si="17"/>
        <v>0</v>
      </c>
      <c r="H36" s="31">
        <f>(VLOOKUP($B$1,'Multipliers and Adjustments'!$A$70:$I$86,TRUNC(COLUMN(H$2)/5)+2,FALSE)*SUMIFS('EPA Data'!$I:$I,'EPA Data'!$D:$D,'Country Selector'!$A$2,'EPA Data'!$J:$J,$B$1,'EPA Data'!$C:$C,H$2,'EPA Data'!$G:$G,"&gt;="&amp;$A36,'EPA Data'!$G:$G,"&lt;"&amp;$B36)+VLOOKUP($C$1,'Multipliers and Adjustments'!$A$70:$I$86,TRUNC(COLUMN(H$2)/5)+2,FALSE)*SUMIFS('EPA Data'!$I:$I,'EPA Data'!$D:$D,'Country Selector'!$A$2,'EPA Data'!$J:$J,$C$1,'EPA Data'!$C:$C,H$2,'EPA Data'!$G:$G,"&gt;="&amp;$A36,'EPA Data'!$G:$G,"&lt;"&amp;$B36)+VLOOKUP($D$1,'Multipliers and Adjustments'!$A$70:$I$86,TRUNC(COLUMN(H$2)/5)+2,FALSE)*SUMIFS('EPA Data'!$I:$I,'EPA Data'!$D:$D,'Country Selector'!$A$2,'EPA Data'!$J:$J,$D$1,'EPA Data'!$C:$C,H$2,'EPA Data'!$G:$G,"&gt;="&amp;$A36,'EPA Data'!$G:$G,"&lt;"&amp;$B36))*unit_conv</f>
        <v>0</v>
      </c>
      <c r="I36">
        <f t="shared" si="18"/>
        <v>0</v>
      </c>
      <c r="J36">
        <f t="shared" si="18"/>
        <v>0</v>
      </c>
      <c r="K36">
        <f t="shared" si="18"/>
        <v>0</v>
      </c>
      <c r="L36">
        <f t="shared" si="18"/>
        <v>0</v>
      </c>
      <c r="M36" s="31">
        <f>(VLOOKUP($B$1,'Multipliers and Adjustments'!$A$70:$I$86,TRUNC(COLUMN(M$2)/5)+2,FALSE)*SUMIFS('EPA Data'!$I:$I,'EPA Data'!$D:$D,'Country Selector'!$A$2,'EPA Data'!$J:$J,$B$1,'EPA Data'!$C:$C,M$2,'EPA Data'!$G:$G,"&gt;="&amp;$A36,'EPA Data'!$G:$G,"&lt;"&amp;$B36)+VLOOKUP($C$1,'Multipliers and Adjustments'!$A$70:$I$86,TRUNC(COLUMN(M$2)/5)+2,FALSE)*SUMIFS('EPA Data'!$I:$I,'EPA Data'!$D:$D,'Country Selector'!$A$2,'EPA Data'!$J:$J,$C$1,'EPA Data'!$C:$C,M$2,'EPA Data'!$G:$G,"&gt;="&amp;$A36,'EPA Data'!$G:$G,"&lt;"&amp;$B36)+VLOOKUP($D$1,'Multipliers and Adjustments'!$A$70:$I$86,TRUNC(COLUMN(M$2)/5)+2,FALSE)*SUMIFS('EPA Data'!$I:$I,'EPA Data'!$D:$D,'Country Selector'!$A$2,'EPA Data'!$J:$J,$D$1,'EPA Data'!$C:$C,M$2,'EPA Data'!$G:$G,"&gt;="&amp;$A36,'EPA Data'!$G:$G,"&lt;"&amp;$B36))*unit_conv</f>
        <v>0</v>
      </c>
      <c r="N36">
        <f t="shared" si="19"/>
        <v>0</v>
      </c>
      <c r="O36">
        <f t="shared" si="19"/>
        <v>0</v>
      </c>
      <c r="P36">
        <f t="shared" si="19"/>
        <v>0</v>
      </c>
      <c r="Q36">
        <f t="shared" si="19"/>
        <v>0</v>
      </c>
      <c r="R36" s="31">
        <f>(VLOOKUP($B$1,'Multipliers and Adjustments'!$A$70:$I$86,TRUNC(COLUMN(R$2)/5)+2,FALSE)*SUMIFS('EPA Data'!$I:$I,'EPA Data'!$D:$D,'Country Selector'!$A$2,'EPA Data'!$J:$J,$B$1,'EPA Data'!$C:$C,R$2,'EPA Data'!$G:$G,"&gt;="&amp;$A36,'EPA Data'!$G:$G,"&lt;"&amp;$B36)+VLOOKUP($C$1,'Multipliers and Adjustments'!$A$70:$I$86,TRUNC(COLUMN(R$2)/5)+2,FALSE)*SUMIFS('EPA Data'!$I:$I,'EPA Data'!$D:$D,'Country Selector'!$A$2,'EPA Data'!$J:$J,$C$1,'EPA Data'!$C:$C,R$2,'EPA Data'!$G:$G,"&gt;="&amp;$A36,'EPA Data'!$G:$G,"&lt;"&amp;$B36)+VLOOKUP($D$1,'Multipliers and Adjustments'!$A$70:$I$86,TRUNC(COLUMN(R$2)/5)+2,FALSE)*SUMIFS('EPA Data'!$I:$I,'EPA Data'!$D:$D,'Country Selector'!$A$2,'EPA Data'!$J:$J,$D$1,'EPA Data'!$C:$C,R$2,'EPA Data'!$G:$G,"&gt;="&amp;$A36,'EPA Data'!$G:$G,"&lt;"&amp;$B36))*unit_conv</f>
        <v>0</v>
      </c>
      <c r="S36">
        <f t="shared" si="20"/>
        <v>0</v>
      </c>
      <c r="T36">
        <f t="shared" si="20"/>
        <v>0</v>
      </c>
      <c r="U36">
        <f t="shared" si="20"/>
        <v>0</v>
      </c>
      <c r="V36">
        <f t="shared" si="20"/>
        <v>0</v>
      </c>
      <c r="W36" s="31">
        <f>(VLOOKUP($B$1,'Multipliers and Adjustments'!$A$70:$I$86,TRUNC(COLUMN(W$2)/5)+2,FALSE)*SUMIFS('EPA Data'!$I:$I,'EPA Data'!$D:$D,'Country Selector'!$A$2,'EPA Data'!$J:$J,$B$1,'EPA Data'!$C:$C,W$2,'EPA Data'!$G:$G,"&gt;="&amp;$A36,'EPA Data'!$G:$G,"&lt;"&amp;$B36)+VLOOKUP($C$1,'Multipliers and Adjustments'!$A$70:$I$86,TRUNC(COLUMN(W$2)/5)+2,FALSE)*SUMIFS('EPA Data'!$I:$I,'EPA Data'!$D:$D,'Country Selector'!$A$2,'EPA Data'!$J:$J,$C$1,'EPA Data'!$C:$C,W$2,'EPA Data'!$G:$G,"&gt;="&amp;$A36,'EPA Data'!$G:$G,"&lt;"&amp;$B36)+VLOOKUP($D$1,'Multipliers and Adjustments'!$A$70:$I$86,TRUNC(COLUMN(W$2)/5)+2,FALSE)*SUMIFS('EPA Data'!$I:$I,'EPA Data'!$D:$D,'Country Selector'!$A$2,'EPA Data'!$J:$J,$D$1,'EPA Data'!$C:$C,W$2,'EPA Data'!$G:$G,"&gt;="&amp;$A36,'EPA Data'!$G:$G,"&lt;"&amp;$B36))*unit_conv</f>
        <v>0</v>
      </c>
      <c r="X36">
        <f t="shared" si="21"/>
        <v>0</v>
      </c>
      <c r="Y36">
        <f t="shared" si="21"/>
        <v>0</v>
      </c>
      <c r="Z36">
        <f t="shared" si="21"/>
        <v>0</v>
      </c>
      <c r="AA36">
        <f t="shared" si="21"/>
        <v>0</v>
      </c>
      <c r="AB36" s="31">
        <f>(VLOOKUP($B$1,'Multipliers and Adjustments'!$A$70:$I$86,TRUNC(COLUMN(AB$2)/5)+2,FALSE)*SUMIFS('EPA Data'!$I:$I,'EPA Data'!$D:$D,'Country Selector'!$A$2,'EPA Data'!$J:$J,$B$1,'EPA Data'!$C:$C,AB$2,'EPA Data'!$G:$G,"&gt;="&amp;$A36,'EPA Data'!$G:$G,"&lt;"&amp;$B36)+VLOOKUP($C$1,'Multipliers and Adjustments'!$A$70:$I$86,TRUNC(COLUMN(AB$2)/5)+2,FALSE)*SUMIFS('EPA Data'!$I:$I,'EPA Data'!$D:$D,'Country Selector'!$A$2,'EPA Data'!$J:$J,$C$1,'EPA Data'!$C:$C,AB$2,'EPA Data'!$G:$G,"&gt;="&amp;$A36,'EPA Data'!$G:$G,"&lt;"&amp;$B36)+VLOOKUP($D$1,'Multipliers and Adjustments'!$A$70:$I$86,TRUNC(COLUMN(AB$2)/5)+2,FALSE)*SUMIFS('EPA Data'!$I:$I,'EPA Data'!$D:$D,'Country Selector'!$A$2,'EPA Data'!$J:$J,$D$1,'EPA Data'!$C:$C,AB$2,'EPA Data'!$G:$G,"&gt;="&amp;$A36,'EPA Data'!$G:$G,"&lt;"&amp;$B36))*unit_conv</f>
        <v>0</v>
      </c>
      <c r="AC36">
        <f t="shared" si="22"/>
        <v>0</v>
      </c>
      <c r="AD36">
        <f t="shared" si="22"/>
        <v>0</v>
      </c>
      <c r="AE36">
        <f t="shared" si="22"/>
        <v>0</v>
      </c>
      <c r="AF36">
        <f t="shared" si="22"/>
        <v>0</v>
      </c>
      <c r="AG36" s="31">
        <f>(VLOOKUP($B$1,'Multipliers and Adjustments'!$A$70:$I$86,TRUNC(COLUMN(AG$2)/5)+2,FALSE)*SUMIFS('EPA Data'!$I:$I,'EPA Data'!$D:$D,'Country Selector'!$A$2,'EPA Data'!$J:$J,$B$1,'EPA Data'!$C:$C,AG$2,'EPA Data'!$G:$G,"&gt;="&amp;$A36,'EPA Data'!$G:$G,"&lt;"&amp;$B36)+VLOOKUP($C$1,'Multipliers and Adjustments'!$A$70:$I$86,TRUNC(COLUMN(AG$2)/5)+2,FALSE)*SUMIFS('EPA Data'!$I:$I,'EPA Data'!$D:$D,'Country Selector'!$A$2,'EPA Data'!$J:$J,$C$1,'EPA Data'!$C:$C,AG$2,'EPA Data'!$G:$G,"&gt;="&amp;$A36,'EPA Data'!$G:$G,"&lt;"&amp;$B36)+VLOOKUP($D$1,'Multipliers and Adjustments'!$A$70:$I$86,TRUNC(COLUMN(AG$2)/5)+2,FALSE)*SUMIFS('EPA Data'!$I:$I,'EPA Data'!$D:$D,'Country Selector'!$A$2,'EPA Data'!$J:$J,$D$1,'EPA Data'!$C:$C,AG$2,'EPA Data'!$G:$G,"&gt;="&amp;$A36,'EPA Data'!$G:$G,"&lt;"&amp;$B36))*unit_conv</f>
        <v>0</v>
      </c>
      <c r="AH36">
        <f t="shared" si="23"/>
        <v>0</v>
      </c>
      <c r="AI36">
        <f t="shared" si="23"/>
        <v>0</v>
      </c>
      <c r="AJ36">
        <f t="shared" si="23"/>
        <v>0</v>
      </c>
      <c r="AK36">
        <f t="shared" si="23"/>
        <v>0</v>
      </c>
      <c r="AL36" s="31">
        <f>(VLOOKUP($B$1,'Multipliers and Adjustments'!$A$70:$I$86,TRUNC(COLUMN(AL$2)/5)+2,FALSE)*SUMIFS('EPA Data'!$I:$I,'EPA Data'!$D:$D,'Country Selector'!$A$2,'EPA Data'!$J:$J,$B$1,'EPA Data'!$C:$C,AL$2,'EPA Data'!$G:$G,"&gt;="&amp;$A36,'EPA Data'!$G:$G,"&lt;"&amp;$B36)+VLOOKUP($C$1,'Multipliers and Adjustments'!$A$70:$I$86,TRUNC(COLUMN(AL$2)/5)+2,FALSE)*SUMIFS('EPA Data'!$I:$I,'EPA Data'!$D:$D,'Country Selector'!$A$2,'EPA Data'!$J:$J,$C$1,'EPA Data'!$C:$C,AL$2,'EPA Data'!$G:$G,"&gt;="&amp;$A36,'EPA Data'!$G:$G,"&lt;"&amp;$B36)+VLOOKUP($D$1,'Multipliers and Adjustments'!$A$70:$I$86,TRUNC(COLUMN(AL$2)/5)+2,FALSE)*SUMIFS('EPA Data'!$I:$I,'EPA Data'!$D:$D,'Country Selector'!$A$2,'EPA Data'!$J:$J,$D$1,'EPA Data'!$C:$C,AL$2,'EPA Data'!$G:$G,"&gt;="&amp;$A36,'EPA Data'!$G:$G,"&lt;"&amp;$B36))*unit_conv</f>
        <v>0</v>
      </c>
    </row>
    <row r="37" spans="1:38" x14ac:dyDescent="0.45">
      <c r="A37" s="15">
        <f t="shared" si="8"/>
        <v>20</v>
      </c>
      <c r="B37" s="16">
        <f t="shared" si="16"/>
        <v>30</v>
      </c>
      <c r="C37" s="31">
        <f>(VLOOKUP($B$1,'Multipliers and Adjustments'!$A$70:$I$86,TRUNC(COLUMN(C$2)/5)+2,FALSE)*SUMIFS('EPA Data'!$I:$I,'EPA Data'!$D:$D,'Country Selector'!$A$2,'EPA Data'!$J:$J,$B$1,'EPA Data'!$C:$C,C$2,'EPA Data'!$G:$G,"&gt;="&amp;$A37,'EPA Data'!$G:$G,"&lt;"&amp;$B37)+VLOOKUP($C$1,'Multipliers and Adjustments'!$A$70:$I$86,TRUNC(COLUMN(C$2)/5)+2,FALSE)*SUMIFS('EPA Data'!$I:$I,'EPA Data'!$D:$D,'Country Selector'!$A$2,'EPA Data'!$J:$J,$C$1,'EPA Data'!$C:$C,C$2,'EPA Data'!$G:$G,"&gt;="&amp;$A37,'EPA Data'!$G:$G,"&lt;"&amp;$B37)+VLOOKUP($D$1,'Multipliers and Adjustments'!$A$70:$I$86,TRUNC(COLUMN(C$2)/5)+2,FALSE)*SUMIFS('EPA Data'!$I:$I,'EPA Data'!$D:$D,'Country Selector'!$A$2,'EPA Data'!$J:$J,$D$1,'EPA Data'!$C:$C,C$2,'EPA Data'!$G:$G,"&gt;="&amp;$A37,'EPA Data'!$G:$G,"&lt;"&amp;$B37))*unit_conv</f>
        <v>0</v>
      </c>
      <c r="D37">
        <f t="shared" si="17"/>
        <v>0</v>
      </c>
      <c r="E37">
        <f t="shared" si="17"/>
        <v>0</v>
      </c>
      <c r="F37">
        <f t="shared" si="17"/>
        <v>0</v>
      </c>
      <c r="G37">
        <f t="shared" si="17"/>
        <v>0</v>
      </c>
      <c r="H37" s="31">
        <f>(VLOOKUP($B$1,'Multipliers and Adjustments'!$A$70:$I$86,TRUNC(COLUMN(H$2)/5)+2,FALSE)*SUMIFS('EPA Data'!$I:$I,'EPA Data'!$D:$D,'Country Selector'!$A$2,'EPA Data'!$J:$J,$B$1,'EPA Data'!$C:$C,H$2,'EPA Data'!$G:$G,"&gt;="&amp;$A37,'EPA Data'!$G:$G,"&lt;"&amp;$B37)+VLOOKUP($C$1,'Multipliers and Adjustments'!$A$70:$I$86,TRUNC(COLUMN(H$2)/5)+2,FALSE)*SUMIFS('EPA Data'!$I:$I,'EPA Data'!$D:$D,'Country Selector'!$A$2,'EPA Data'!$J:$J,$C$1,'EPA Data'!$C:$C,H$2,'EPA Data'!$G:$G,"&gt;="&amp;$A37,'EPA Data'!$G:$G,"&lt;"&amp;$B37)+VLOOKUP($D$1,'Multipliers and Adjustments'!$A$70:$I$86,TRUNC(COLUMN(H$2)/5)+2,FALSE)*SUMIFS('EPA Data'!$I:$I,'EPA Data'!$D:$D,'Country Selector'!$A$2,'EPA Data'!$J:$J,$D$1,'EPA Data'!$C:$C,H$2,'EPA Data'!$G:$G,"&gt;="&amp;$A37,'EPA Data'!$G:$G,"&lt;"&amp;$B37))*unit_conv</f>
        <v>0</v>
      </c>
      <c r="I37">
        <f t="shared" si="18"/>
        <v>0</v>
      </c>
      <c r="J37">
        <f t="shared" si="18"/>
        <v>0</v>
      </c>
      <c r="K37">
        <f t="shared" si="18"/>
        <v>0</v>
      </c>
      <c r="L37">
        <f t="shared" si="18"/>
        <v>0</v>
      </c>
      <c r="M37" s="31">
        <f>(VLOOKUP($B$1,'Multipliers and Adjustments'!$A$70:$I$86,TRUNC(COLUMN(M$2)/5)+2,FALSE)*SUMIFS('EPA Data'!$I:$I,'EPA Data'!$D:$D,'Country Selector'!$A$2,'EPA Data'!$J:$J,$B$1,'EPA Data'!$C:$C,M$2,'EPA Data'!$G:$G,"&gt;="&amp;$A37,'EPA Data'!$G:$G,"&lt;"&amp;$B37)+VLOOKUP($C$1,'Multipliers and Adjustments'!$A$70:$I$86,TRUNC(COLUMN(M$2)/5)+2,FALSE)*SUMIFS('EPA Data'!$I:$I,'EPA Data'!$D:$D,'Country Selector'!$A$2,'EPA Data'!$J:$J,$C$1,'EPA Data'!$C:$C,M$2,'EPA Data'!$G:$G,"&gt;="&amp;$A37,'EPA Data'!$G:$G,"&lt;"&amp;$B37)+VLOOKUP($D$1,'Multipliers and Adjustments'!$A$70:$I$86,TRUNC(COLUMN(M$2)/5)+2,FALSE)*SUMIFS('EPA Data'!$I:$I,'EPA Data'!$D:$D,'Country Selector'!$A$2,'EPA Data'!$J:$J,$D$1,'EPA Data'!$C:$C,M$2,'EPA Data'!$G:$G,"&gt;="&amp;$A37,'EPA Data'!$G:$G,"&lt;"&amp;$B37))*unit_conv</f>
        <v>0</v>
      </c>
      <c r="N37">
        <f t="shared" si="19"/>
        <v>0</v>
      </c>
      <c r="O37">
        <f t="shared" si="19"/>
        <v>0</v>
      </c>
      <c r="P37">
        <f t="shared" si="19"/>
        <v>0</v>
      </c>
      <c r="Q37">
        <f t="shared" si="19"/>
        <v>0</v>
      </c>
      <c r="R37" s="31">
        <f>(VLOOKUP($B$1,'Multipliers and Adjustments'!$A$70:$I$86,TRUNC(COLUMN(R$2)/5)+2,FALSE)*SUMIFS('EPA Data'!$I:$I,'EPA Data'!$D:$D,'Country Selector'!$A$2,'EPA Data'!$J:$J,$B$1,'EPA Data'!$C:$C,R$2,'EPA Data'!$G:$G,"&gt;="&amp;$A37,'EPA Data'!$G:$G,"&lt;"&amp;$B37)+VLOOKUP($C$1,'Multipliers and Adjustments'!$A$70:$I$86,TRUNC(COLUMN(R$2)/5)+2,FALSE)*SUMIFS('EPA Data'!$I:$I,'EPA Data'!$D:$D,'Country Selector'!$A$2,'EPA Data'!$J:$J,$C$1,'EPA Data'!$C:$C,R$2,'EPA Data'!$G:$G,"&gt;="&amp;$A37,'EPA Data'!$G:$G,"&lt;"&amp;$B37)+VLOOKUP($D$1,'Multipliers and Adjustments'!$A$70:$I$86,TRUNC(COLUMN(R$2)/5)+2,FALSE)*SUMIFS('EPA Data'!$I:$I,'EPA Data'!$D:$D,'Country Selector'!$A$2,'EPA Data'!$J:$J,$D$1,'EPA Data'!$C:$C,R$2,'EPA Data'!$G:$G,"&gt;="&amp;$A37,'EPA Data'!$G:$G,"&lt;"&amp;$B37))*unit_conv</f>
        <v>0</v>
      </c>
      <c r="S37">
        <f t="shared" si="20"/>
        <v>0</v>
      </c>
      <c r="T37">
        <f t="shared" si="20"/>
        <v>0</v>
      </c>
      <c r="U37">
        <f t="shared" si="20"/>
        <v>0</v>
      </c>
      <c r="V37">
        <f t="shared" si="20"/>
        <v>0</v>
      </c>
      <c r="W37" s="31">
        <f>(VLOOKUP($B$1,'Multipliers and Adjustments'!$A$70:$I$86,TRUNC(COLUMN(W$2)/5)+2,FALSE)*SUMIFS('EPA Data'!$I:$I,'EPA Data'!$D:$D,'Country Selector'!$A$2,'EPA Data'!$J:$J,$B$1,'EPA Data'!$C:$C,W$2,'EPA Data'!$G:$G,"&gt;="&amp;$A37,'EPA Data'!$G:$G,"&lt;"&amp;$B37)+VLOOKUP($C$1,'Multipliers and Adjustments'!$A$70:$I$86,TRUNC(COLUMN(W$2)/5)+2,FALSE)*SUMIFS('EPA Data'!$I:$I,'EPA Data'!$D:$D,'Country Selector'!$A$2,'EPA Data'!$J:$J,$C$1,'EPA Data'!$C:$C,W$2,'EPA Data'!$G:$G,"&gt;="&amp;$A37,'EPA Data'!$G:$G,"&lt;"&amp;$B37)+VLOOKUP($D$1,'Multipliers and Adjustments'!$A$70:$I$86,TRUNC(COLUMN(W$2)/5)+2,FALSE)*SUMIFS('EPA Data'!$I:$I,'EPA Data'!$D:$D,'Country Selector'!$A$2,'EPA Data'!$J:$J,$D$1,'EPA Data'!$C:$C,W$2,'EPA Data'!$G:$G,"&gt;="&amp;$A37,'EPA Data'!$G:$G,"&lt;"&amp;$B37))*unit_conv</f>
        <v>0</v>
      </c>
      <c r="X37">
        <f t="shared" si="21"/>
        <v>0</v>
      </c>
      <c r="Y37">
        <f t="shared" si="21"/>
        <v>0</v>
      </c>
      <c r="Z37">
        <f t="shared" si="21"/>
        <v>0</v>
      </c>
      <c r="AA37">
        <f t="shared" si="21"/>
        <v>0</v>
      </c>
      <c r="AB37" s="31">
        <f>(VLOOKUP($B$1,'Multipliers and Adjustments'!$A$70:$I$86,TRUNC(COLUMN(AB$2)/5)+2,FALSE)*SUMIFS('EPA Data'!$I:$I,'EPA Data'!$D:$D,'Country Selector'!$A$2,'EPA Data'!$J:$J,$B$1,'EPA Data'!$C:$C,AB$2,'EPA Data'!$G:$G,"&gt;="&amp;$A37,'EPA Data'!$G:$G,"&lt;"&amp;$B37)+VLOOKUP($C$1,'Multipliers and Adjustments'!$A$70:$I$86,TRUNC(COLUMN(AB$2)/5)+2,FALSE)*SUMIFS('EPA Data'!$I:$I,'EPA Data'!$D:$D,'Country Selector'!$A$2,'EPA Data'!$J:$J,$C$1,'EPA Data'!$C:$C,AB$2,'EPA Data'!$G:$G,"&gt;="&amp;$A37,'EPA Data'!$G:$G,"&lt;"&amp;$B37)+VLOOKUP($D$1,'Multipliers and Adjustments'!$A$70:$I$86,TRUNC(COLUMN(AB$2)/5)+2,FALSE)*SUMIFS('EPA Data'!$I:$I,'EPA Data'!$D:$D,'Country Selector'!$A$2,'EPA Data'!$J:$J,$D$1,'EPA Data'!$C:$C,AB$2,'EPA Data'!$G:$G,"&gt;="&amp;$A37,'EPA Data'!$G:$G,"&lt;"&amp;$B37))*unit_conv</f>
        <v>0</v>
      </c>
      <c r="AC37">
        <f t="shared" si="22"/>
        <v>0</v>
      </c>
      <c r="AD37">
        <f t="shared" si="22"/>
        <v>0</v>
      </c>
      <c r="AE37">
        <f t="shared" si="22"/>
        <v>0</v>
      </c>
      <c r="AF37">
        <f t="shared" si="22"/>
        <v>0</v>
      </c>
      <c r="AG37" s="31">
        <f>(VLOOKUP($B$1,'Multipliers and Adjustments'!$A$70:$I$86,TRUNC(COLUMN(AG$2)/5)+2,FALSE)*SUMIFS('EPA Data'!$I:$I,'EPA Data'!$D:$D,'Country Selector'!$A$2,'EPA Data'!$J:$J,$B$1,'EPA Data'!$C:$C,AG$2,'EPA Data'!$G:$G,"&gt;="&amp;$A37,'EPA Data'!$G:$G,"&lt;"&amp;$B37)+VLOOKUP($C$1,'Multipliers and Adjustments'!$A$70:$I$86,TRUNC(COLUMN(AG$2)/5)+2,FALSE)*SUMIFS('EPA Data'!$I:$I,'EPA Data'!$D:$D,'Country Selector'!$A$2,'EPA Data'!$J:$J,$C$1,'EPA Data'!$C:$C,AG$2,'EPA Data'!$G:$G,"&gt;="&amp;$A37,'EPA Data'!$G:$G,"&lt;"&amp;$B37)+VLOOKUP($D$1,'Multipliers and Adjustments'!$A$70:$I$86,TRUNC(COLUMN(AG$2)/5)+2,FALSE)*SUMIFS('EPA Data'!$I:$I,'EPA Data'!$D:$D,'Country Selector'!$A$2,'EPA Data'!$J:$J,$D$1,'EPA Data'!$C:$C,AG$2,'EPA Data'!$G:$G,"&gt;="&amp;$A37,'EPA Data'!$G:$G,"&lt;"&amp;$B37))*unit_conv</f>
        <v>0</v>
      </c>
      <c r="AH37">
        <f t="shared" si="23"/>
        <v>0</v>
      </c>
      <c r="AI37">
        <f t="shared" si="23"/>
        <v>0</v>
      </c>
      <c r="AJ37">
        <f t="shared" si="23"/>
        <v>0</v>
      </c>
      <c r="AK37">
        <f t="shared" si="23"/>
        <v>0</v>
      </c>
      <c r="AL37" s="31">
        <f>(VLOOKUP($B$1,'Multipliers and Adjustments'!$A$70:$I$86,TRUNC(COLUMN(AL$2)/5)+2,FALSE)*SUMIFS('EPA Data'!$I:$I,'EPA Data'!$D:$D,'Country Selector'!$A$2,'EPA Data'!$J:$J,$B$1,'EPA Data'!$C:$C,AL$2,'EPA Data'!$G:$G,"&gt;="&amp;$A37,'EPA Data'!$G:$G,"&lt;"&amp;$B37)+VLOOKUP($C$1,'Multipliers and Adjustments'!$A$70:$I$86,TRUNC(COLUMN(AL$2)/5)+2,FALSE)*SUMIFS('EPA Data'!$I:$I,'EPA Data'!$D:$D,'Country Selector'!$A$2,'EPA Data'!$J:$J,$C$1,'EPA Data'!$C:$C,AL$2,'EPA Data'!$G:$G,"&gt;="&amp;$A37,'EPA Data'!$G:$G,"&lt;"&amp;$B37)+VLOOKUP($D$1,'Multipliers and Adjustments'!$A$70:$I$86,TRUNC(COLUMN(AL$2)/5)+2,FALSE)*SUMIFS('EPA Data'!$I:$I,'EPA Data'!$D:$D,'Country Selector'!$A$2,'EPA Data'!$J:$J,$D$1,'EPA Data'!$C:$C,AL$2,'EPA Data'!$G:$G,"&gt;="&amp;$A37,'EPA Data'!$G:$G,"&lt;"&amp;$B37))*unit_conv</f>
        <v>0</v>
      </c>
    </row>
    <row r="38" spans="1:38" x14ac:dyDescent="0.45">
      <c r="A38" s="15">
        <f t="shared" si="8"/>
        <v>30</v>
      </c>
      <c r="B38" s="16">
        <f t="shared" si="16"/>
        <v>40</v>
      </c>
      <c r="C38" s="31">
        <f>(VLOOKUP($B$1,'Multipliers and Adjustments'!$A$70:$I$86,TRUNC(COLUMN(C$2)/5)+2,FALSE)*SUMIFS('EPA Data'!$I:$I,'EPA Data'!$D:$D,'Country Selector'!$A$2,'EPA Data'!$J:$J,$B$1,'EPA Data'!$C:$C,C$2,'EPA Data'!$G:$G,"&gt;="&amp;$A38,'EPA Data'!$G:$G,"&lt;"&amp;$B38)+VLOOKUP($C$1,'Multipliers and Adjustments'!$A$70:$I$86,TRUNC(COLUMN(C$2)/5)+2,FALSE)*SUMIFS('EPA Data'!$I:$I,'EPA Data'!$D:$D,'Country Selector'!$A$2,'EPA Data'!$J:$J,$C$1,'EPA Data'!$C:$C,C$2,'EPA Data'!$G:$G,"&gt;="&amp;$A38,'EPA Data'!$G:$G,"&lt;"&amp;$B38)+VLOOKUP($D$1,'Multipliers and Adjustments'!$A$70:$I$86,TRUNC(COLUMN(C$2)/5)+2,FALSE)*SUMIFS('EPA Data'!$I:$I,'EPA Data'!$D:$D,'Country Selector'!$A$2,'EPA Data'!$J:$J,$D$1,'EPA Data'!$C:$C,C$2,'EPA Data'!$G:$G,"&gt;="&amp;$A38,'EPA Data'!$G:$G,"&lt;"&amp;$B38))*unit_conv</f>
        <v>0</v>
      </c>
      <c r="D38">
        <f t="shared" si="17"/>
        <v>0</v>
      </c>
      <c r="E38">
        <f t="shared" si="17"/>
        <v>0</v>
      </c>
      <c r="F38">
        <f t="shared" si="17"/>
        <v>0</v>
      </c>
      <c r="G38">
        <f t="shared" si="17"/>
        <v>0</v>
      </c>
      <c r="H38" s="31">
        <f>(VLOOKUP($B$1,'Multipliers and Adjustments'!$A$70:$I$86,TRUNC(COLUMN(H$2)/5)+2,FALSE)*SUMIFS('EPA Data'!$I:$I,'EPA Data'!$D:$D,'Country Selector'!$A$2,'EPA Data'!$J:$J,$B$1,'EPA Data'!$C:$C,H$2,'EPA Data'!$G:$G,"&gt;="&amp;$A38,'EPA Data'!$G:$G,"&lt;"&amp;$B38)+VLOOKUP($C$1,'Multipliers and Adjustments'!$A$70:$I$86,TRUNC(COLUMN(H$2)/5)+2,FALSE)*SUMIFS('EPA Data'!$I:$I,'EPA Data'!$D:$D,'Country Selector'!$A$2,'EPA Data'!$J:$J,$C$1,'EPA Data'!$C:$C,H$2,'EPA Data'!$G:$G,"&gt;="&amp;$A38,'EPA Data'!$G:$G,"&lt;"&amp;$B38)+VLOOKUP($D$1,'Multipliers and Adjustments'!$A$70:$I$86,TRUNC(COLUMN(H$2)/5)+2,FALSE)*SUMIFS('EPA Data'!$I:$I,'EPA Data'!$D:$D,'Country Selector'!$A$2,'EPA Data'!$J:$J,$D$1,'EPA Data'!$C:$C,H$2,'EPA Data'!$G:$G,"&gt;="&amp;$A38,'EPA Data'!$G:$G,"&lt;"&amp;$B38))*unit_conv</f>
        <v>0</v>
      </c>
      <c r="I38">
        <f t="shared" si="18"/>
        <v>0</v>
      </c>
      <c r="J38">
        <f t="shared" si="18"/>
        <v>0</v>
      </c>
      <c r="K38">
        <f t="shared" si="18"/>
        <v>0</v>
      </c>
      <c r="L38">
        <f t="shared" si="18"/>
        <v>0</v>
      </c>
      <c r="M38" s="31">
        <f>(VLOOKUP($B$1,'Multipliers and Adjustments'!$A$70:$I$86,TRUNC(COLUMN(M$2)/5)+2,FALSE)*SUMIFS('EPA Data'!$I:$I,'EPA Data'!$D:$D,'Country Selector'!$A$2,'EPA Data'!$J:$J,$B$1,'EPA Data'!$C:$C,M$2,'EPA Data'!$G:$G,"&gt;="&amp;$A38,'EPA Data'!$G:$G,"&lt;"&amp;$B38)+VLOOKUP($C$1,'Multipliers and Adjustments'!$A$70:$I$86,TRUNC(COLUMN(M$2)/5)+2,FALSE)*SUMIFS('EPA Data'!$I:$I,'EPA Data'!$D:$D,'Country Selector'!$A$2,'EPA Data'!$J:$J,$C$1,'EPA Data'!$C:$C,M$2,'EPA Data'!$G:$G,"&gt;="&amp;$A38,'EPA Data'!$G:$G,"&lt;"&amp;$B38)+VLOOKUP($D$1,'Multipliers and Adjustments'!$A$70:$I$86,TRUNC(COLUMN(M$2)/5)+2,FALSE)*SUMIFS('EPA Data'!$I:$I,'EPA Data'!$D:$D,'Country Selector'!$A$2,'EPA Data'!$J:$J,$D$1,'EPA Data'!$C:$C,M$2,'EPA Data'!$G:$G,"&gt;="&amp;$A38,'EPA Data'!$G:$G,"&lt;"&amp;$B38))*unit_conv</f>
        <v>0</v>
      </c>
      <c r="N38">
        <f t="shared" si="19"/>
        <v>0</v>
      </c>
      <c r="O38">
        <f t="shared" si="19"/>
        <v>0</v>
      </c>
      <c r="P38">
        <f t="shared" si="19"/>
        <v>0</v>
      </c>
      <c r="Q38">
        <f t="shared" si="19"/>
        <v>0</v>
      </c>
      <c r="R38" s="31">
        <f>(VLOOKUP($B$1,'Multipliers and Adjustments'!$A$70:$I$86,TRUNC(COLUMN(R$2)/5)+2,FALSE)*SUMIFS('EPA Data'!$I:$I,'EPA Data'!$D:$D,'Country Selector'!$A$2,'EPA Data'!$J:$J,$B$1,'EPA Data'!$C:$C,R$2,'EPA Data'!$G:$G,"&gt;="&amp;$A38,'EPA Data'!$G:$G,"&lt;"&amp;$B38)+VLOOKUP($C$1,'Multipliers and Adjustments'!$A$70:$I$86,TRUNC(COLUMN(R$2)/5)+2,FALSE)*SUMIFS('EPA Data'!$I:$I,'EPA Data'!$D:$D,'Country Selector'!$A$2,'EPA Data'!$J:$J,$C$1,'EPA Data'!$C:$C,R$2,'EPA Data'!$G:$G,"&gt;="&amp;$A38,'EPA Data'!$G:$G,"&lt;"&amp;$B38)+VLOOKUP($D$1,'Multipliers and Adjustments'!$A$70:$I$86,TRUNC(COLUMN(R$2)/5)+2,FALSE)*SUMIFS('EPA Data'!$I:$I,'EPA Data'!$D:$D,'Country Selector'!$A$2,'EPA Data'!$J:$J,$D$1,'EPA Data'!$C:$C,R$2,'EPA Data'!$G:$G,"&gt;="&amp;$A38,'EPA Data'!$G:$G,"&lt;"&amp;$B38))*unit_conv</f>
        <v>0</v>
      </c>
      <c r="S38">
        <f t="shared" si="20"/>
        <v>0</v>
      </c>
      <c r="T38">
        <f t="shared" si="20"/>
        <v>0</v>
      </c>
      <c r="U38">
        <f t="shared" si="20"/>
        <v>0</v>
      </c>
      <c r="V38">
        <f t="shared" si="20"/>
        <v>0</v>
      </c>
      <c r="W38" s="31">
        <f>(VLOOKUP($B$1,'Multipliers and Adjustments'!$A$70:$I$86,TRUNC(COLUMN(W$2)/5)+2,FALSE)*SUMIFS('EPA Data'!$I:$I,'EPA Data'!$D:$D,'Country Selector'!$A$2,'EPA Data'!$J:$J,$B$1,'EPA Data'!$C:$C,W$2,'EPA Data'!$G:$G,"&gt;="&amp;$A38,'EPA Data'!$G:$G,"&lt;"&amp;$B38)+VLOOKUP($C$1,'Multipliers and Adjustments'!$A$70:$I$86,TRUNC(COLUMN(W$2)/5)+2,FALSE)*SUMIFS('EPA Data'!$I:$I,'EPA Data'!$D:$D,'Country Selector'!$A$2,'EPA Data'!$J:$J,$C$1,'EPA Data'!$C:$C,W$2,'EPA Data'!$G:$G,"&gt;="&amp;$A38,'EPA Data'!$G:$G,"&lt;"&amp;$B38)+VLOOKUP($D$1,'Multipliers and Adjustments'!$A$70:$I$86,TRUNC(COLUMN(W$2)/5)+2,FALSE)*SUMIFS('EPA Data'!$I:$I,'EPA Data'!$D:$D,'Country Selector'!$A$2,'EPA Data'!$J:$J,$D$1,'EPA Data'!$C:$C,W$2,'EPA Data'!$G:$G,"&gt;="&amp;$A38,'EPA Data'!$G:$G,"&lt;"&amp;$B38))*unit_conv</f>
        <v>0</v>
      </c>
      <c r="X38">
        <f t="shared" si="21"/>
        <v>0</v>
      </c>
      <c r="Y38">
        <f t="shared" si="21"/>
        <v>0</v>
      </c>
      <c r="Z38">
        <f t="shared" si="21"/>
        <v>0</v>
      </c>
      <c r="AA38">
        <f t="shared" si="21"/>
        <v>0</v>
      </c>
      <c r="AB38" s="31">
        <f>(VLOOKUP($B$1,'Multipliers and Adjustments'!$A$70:$I$86,TRUNC(COLUMN(AB$2)/5)+2,FALSE)*SUMIFS('EPA Data'!$I:$I,'EPA Data'!$D:$D,'Country Selector'!$A$2,'EPA Data'!$J:$J,$B$1,'EPA Data'!$C:$C,AB$2,'EPA Data'!$G:$G,"&gt;="&amp;$A38,'EPA Data'!$G:$G,"&lt;"&amp;$B38)+VLOOKUP($C$1,'Multipliers and Adjustments'!$A$70:$I$86,TRUNC(COLUMN(AB$2)/5)+2,FALSE)*SUMIFS('EPA Data'!$I:$I,'EPA Data'!$D:$D,'Country Selector'!$A$2,'EPA Data'!$J:$J,$C$1,'EPA Data'!$C:$C,AB$2,'EPA Data'!$G:$G,"&gt;="&amp;$A38,'EPA Data'!$G:$G,"&lt;"&amp;$B38)+VLOOKUP($D$1,'Multipliers and Adjustments'!$A$70:$I$86,TRUNC(COLUMN(AB$2)/5)+2,FALSE)*SUMIFS('EPA Data'!$I:$I,'EPA Data'!$D:$D,'Country Selector'!$A$2,'EPA Data'!$J:$J,$D$1,'EPA Data'!$C:$C,AB$2,'EPA Data'!$G:$G,"&gt;="&amp;$A38,'EPA Data'!$G:$G,"&lt;"&amp;$B38))*unit_conv</f>
        <v>0</v>
      </c>
      <c r="AC38">
        <f t="shared" si="22"/>
        <v>0</v>
      </c>
      <c r="AD38">
        <f t="shared" si="22"/>
        <v>0</v>
      </c>
      <c r="AE38">
        <f t="shared" si="22"/>
        <v>0</v>
      </c>
      <c r="AF38">
        <f t="shared" si="22"/>
        <v>0</v>
      </c>
      <c r="AG38" s="31">
        <f>(VLOOKUP($B$1,'Multipliers and Adjustments'!$A$70:$I$86,TRUNC(COLUMN(AG$2)/5)+2,FALSE)*SUMIFS('EPA Data'!$I:$I,'EPA Data'!$D:$D,'Country Selector'!$A$2,'EPA Data'!$J:$J,$B$1,'EPA Data'!$C:$C,AG$2,'EPA Data'!$G:$G,"&gt;="&amp;$A38,'EPA Data'!$G:$G,"&lt;"&amp;$B38)+VLOOKUP($C$1,'Multipliers and Adjustments'!$A$70:$I$86,TRUNC(COLUMN(AG$2)/5)+2,FALSE)*SUMIFS('EPA Data'!$I:$I,'EPA Data'!$D:$D,'Country Selector'!$A$2,'EPA Data'!$J:$J,$C$1,'EPA Data'!$C:$C,AG$2,'EPA Data'!$G:$G,"&gt;="&amp;$A38,'EPA Data'!$G:$G,"&lt;"&amp;$B38)+VLOOKUP($D$1,'Multipliers and Adjustments'!$A$70:$I$86,TRUNC(COLUMN(AG$2)/5)+2,FALSE)*SUMIFS('EPA Data'!$I:$I,'EPA Data'!$D:$D,'Country Selector'!$A$2,'EPA Data'!$J:$J,$D$1,'EPA Data'!$C:$C,AG$2,'EPA Data'!$G:$G,"&gt;="&amp;$A38,'EPA Data'!$G:$G,"&lt;"&amp;$B38))*unit_conv</f>
        <v>0</v>
      </c>
      <c r="AH38">
        <f t="shared" si="23"/>
        <v>0</v>
      </c>
      <c r="AI38">
        <f t="shared" si="23"/>
        <v>0</v>
      </c>
      <c r="AJ38">
        <f t="shared" si="23"/>
        <v>0</v>
      </c>
      <c r="AK38">
        <f t="shared" si="23"/>
        <v>0</v>
      </c>
      <c r="AL38" s="31">
        <f>(VLOOKUP($B$1,'Multipliers and Adjustments'!$A$70:$I$86,TRUNC(COLUMN(AL$2)/5)+2,FALSE)*SUMIFS('EPA Data'!$I:$I,'EPA Data'!$D:$D,'Country Selector'!$A$2,'EPA Data'!$J:$J,$B$1,'EPA Data'!$C:$C,AL$2,'EPA Data'!$G:$G,"&gt;="&amp;$A38,'EPA Data'!$G:$G,"&lt;"&amp;$B38)+VLOOKUP($C$1,'Multipliers and Adjustments'!$A$70:$I$86,TRUNC(COLUMN(AL$2)/5)+2,FALSE)*SUMIFS('EPA Data'!$I:$I,'EPA Data'!$D:$D,'Country Selector'!$A$2,'EPA Data'!$J:$J,$C$1,'EPA Data'!$C:$C,AL$2,'EPA Data'!$G:$G,"&gt;="&amp;$A38,'EPA Data'!$G:$G,"&lt;"&amp;$B38)+VLOOKUP($D$1,'Multipliers and Adjustments'!$A$70:$I$86,TRUNC(COLUMN(AL$2)/5)+2,FALSE)*SUMIFS('EPA Data'!$I:$I,'EPA Data'!$D:$D,'Country Selector'!$A$2,'EPA Data'!$J:$J,$D$1,'EPA Data'!$C:$C,AL$2,'EPA Data'!$G:$G,"&gt;="&amp;$A38,'EPA Data'!$G:$G,"&lt;"&amp;$B38))*unit_conv</f>
        <v>0</v>
      </c>
    </row>
    <row r="39" spans="1:38" x14ac:dyDescent="0.45">
      <c r="A39" s="15">
        <f t="shared" si="8"/>
        <v>40</v>
      </c>
      <c r="B39" s="16">
        <f t="shared" si="16"/>
        <v>50</v>
      </c>
      <c r="C39" s="31">
        <f>(VLOOKUP($B$1,'Multipliers and Adjustments'!$A$70:$I$86,TRUNC(COLUMN(C$2)/5)+2,FALSE)*SUMIFS('EPA Data'!$I:$I,'EPA Data'!$D:$D,'Country Selector'!$A$2,'EPA Data'!$J:$J,$B$1,'EPA Data'!$C:$C,C$2,'EPA Data'!$G:$G,"&gt;="&amp;$A39,'EPA Data'!$G:$G,"&lt;"&amp;$B39)+VLOOKUP($C$1,'Multipliers and Adjustments'!$A$70:$I$86,TRUNC(COLUMN(C$2)/5)+2,FALSE)*SUMIFS('EPA Data'!$I:$I,'EPA Data'!$D:$D,'Country Selector'!$A$2,'EPA Data'!$J:$J,$C$1,'EPA Data'!$C:$C,C$2,'EPA Data'!$G:$G,"&gt;="&amp;$A39,'EPA Data'!$G:$G,"&lt;"&amp;$B39)+VLOOKUP($D$1,'Multipliers and Adjustments'!$A$70:$I$86,TRUNC(COLUMN(C$2)/5)+2,FALSE)*SUMIFS('EPA Data'!$I:$I,'EPA Data'!$D:$D,'Country Selector'!$A$2,'EPA Data'!$J:$J,$D$1,'EPA Data'!$C:$C,C$2,'EPA Data'!$G:$G,"&gt;="&amp;$A39,'EPA Data'!$G:$G,"&lt;"&amp;$B39))*unit_conv</f>
        <v>0</v>
      </c>
      <c r="D39">
        <f t="shared" si="17"/>
        <v>0</v>
      </c>
      <c r="E39">
        <f t="shared" si="17"/>
        <v>0</v>
      </c>
      <c r="F39">
        <f t="shared" si="17"/>
        <v>0</v>
      </c>
      <c r="G39">
        <f t="shared" si="17"/>
        <v>0</v>
      </c>
      <c r="H39" s="31">
        <f>(VLOOKUP($B$1,'Multipliers and Adjustments'!$A$70:$I$86,TRUNC(COLUMN(H$2)/5)+2,FALSE)*SUMIFS('EPA Data'!$I:$I,'EPA Data'!$D:$D,'Country Selector'!$A$2,'EPA Data'!$J:$J,$B$1,'EPA Data'!$C:$C,H$2,'EPA Data'!$G:$G,"&gt;="&amp;$A39,'EPA Data'!$G:$G,"&lt;"&amp;$B39)+VLOOKUP($C$1,'Multipliers and Adjustments'!$A$70:$I$86,TRUNC(COLUMN(H$2)/5)+2,FALSE)*SUMIFS('EPA Data'!$I:$I,'EPA Data'!$D:$D,'Country Selector'!$A$2,'EPA Data'!$J:$J,$C$1,'EPA Data'!$C:$C,H$2,'EPA Data'!$G:$G,"&gt;="&amp;$A39,'EPA Data'!$G:$G,"&lt;"&amp;$B39)+VLOOKUP($D$1,'Multipliers and Adjustments'!$A$70:$I$86,TRUNC(COLUMN(H$2)/5)+2,FALSE)*SUMIFS('EPA Data'!$I:$I,'EPA Data'!$D:$D,'Country Selector'!$A$2,'EPA Data'!$J:$J,$D$1,'EPA Data'!$C:$C,H$2,'EPA Data'!$G:$G,"&gt;="&amp;$A39,'EPA Data'!$G:$G,"&lt;"&amp;$B39))*unit_conv</f>
        <v>0</v>
      </c>
      <c r="I39">
        <f t="shared" si="18"/>
        <v>0</v>
      </c>
      <c r="J39">
        <f t="shared" si="18"/>
        <v>0</v>
      </c>
      <c r="K39">
        <f t="shared" si="18"/>
        <v>0</v>
      </c>
      <c r="L39">
        <f t="shared" si="18"/>
        <v>0</v>
      </c>
      <c r="M39" s="31">
        <f>(VLOOKUP($B$1,'Multipliers and Adjustments'!$A$70:$I$86,TRUNC(COLUMN(M$2)/5)+2,FALSE)*SUMIFS('EPA Data'!$I:$I,'EPA Data'!$D:$D,'Country Selector'!$A$2,'EPA Data'!$J:$J,$B$1,'EPA Data'!$C:$C,M$2,'EPA Data'!$G:$G,"&gt;="&amp;$A39,'EPA Data'!$G:$G,"&lt;"&amp;$B39)+VLOOKUP($C$1,'Multipliers and Adjustments'!$A$70:$I$86,TRUNC(COLUMN(M$2)/5)+2,FALSE)*SUMIFS('EPA Data'!$I:$I,'EPA Data'!$D:$D,'Country Selector'!$A$2,'EPA Data'!$J:$J,$C$1,'EPA Data'!$C:$C,M$2,'EPA Data'!$G:$G,"&gt;="&amp;$A39,'EPA Data'!$G:$G,"&lt;"&amp;$B39)+VLOOKUP($D$1,'Multipliers and Adjustments'!$A$70:$I$86,TRUNC(COLUMN(M$2)/5)+2,FALSE)*SUMIFS('EPA Data'!$I:$I,'EPA Data'!$D:$D,'Country Selector'!$A$2,'EPA Data'!$J:$J,$D$1,'EPA Data'!$C:$C,M$2,'EPA Data'!$G:$G,"&gt;="&amp;$A39,'EPA Data'!$G:$G,"&lt;"&amp;$B39))*unit_conv</f>
        <v>0</v>
      </c>
      <c r="N39">
        <f t="shared" si="19"/>
        <v>0</v>
      </c>
      <c r="O39">
        <f t="shared" si="19"/>
        <v>0</v>
      </c>
      <c r="P39">
        <f t="shared" si="19"/>
        <v>0</v>
      </c>
      <c r="Q39">
        <f t="shared" si="19"/>
        <v>0</v>
      </c>
      <c r="R39" s="31">
        <f>(VLOOKUP($B$1,'Multipliers and Adjustments'!$A$70:$I$86,TRUNC(COLUMN(R$2)/5)+2,FALSE)*SUMIFS('EPA Data'!$I:$I,'EPA Data'!$D:$D,'Country Selector'!$A$2,'EPA Data'!$J:$J,$B$1,'EPA Data'!$C:$C,R$2,'EPA Data'!$G:$G,"&gt;="&amp;$A39,'EPA Data'!$G:$G,"&lt;"&amp;$B39)+VLOOKUP($C$1,'Multipliers and Adjustments'!$A$70:$I$86,TRUNC(COLUMN(R$2)/5)+2,FALSE)*SUMIFS('EPA Data'!$I:$I,'EPA Data'!$D:$D,'Country Selector'!$A$2,'EPA Data'!$J:$J,$C$1,'EPA Data'!$C:$C,R$2,'EPA Data'!$G:$G,"&gt;="&amp;$A39,'EPA Data'!$G:$G,"&lt;"&amp;$B39)+VLOOKUP($D$1,'Multipliers and Adjustments'!$A$70:$I$86,TRUNC(COLUMN(R$2)/5)+2,FALSE)*SUMIFS('EPA Data'!$I:$I,'EPA Data'!$D:$D,'Country Selector'!$A$2,'EPA Data'!$J:$J,$D$1,'EPA Data'!$C:$C,R$2,'EPA Data'!$G:$G,"&gt;="&amp;$A39,'EPA Data'!$G:$G,"&lt;"&amp;$B39))*unit_conv</f>
        <v>0</v>
      </c>
      <c r="S39">
        <f t="shared" si="20"/>
        <v>0</v>
      </c>
      <c r="T39">
        <f t="shared" si="20"/>
        <v>0</v>
      </c>
      <c r="U39">
        <f t="shared" si="20"/>
        <v>0</v>
      </c>
      <c r="V39">
        <f t="shared" si="20"/>
        <v>0</v>
      </c>
      <c r="W39" s="31">
        <f>(VLOOKUP($B$1,'Multipliers and Adjustments'!$A$70:$I$86,TRUNC(COLUMN(W$2)/5)+2,FALSE)*SUMIFS('EPA Data'!$I:$I,'EPA Data'!$D:$D,'Country Selector'!$A$2,'EPA Data'!$J:$J,$B$1,'EPA Data'!$C:$C,W$2,'EPA Data'!$G:$G,"&gt;="&amp;$A39,'EPA Data'!$G:$G,"&lt;"&amp;$B39)+VLOOKUP($C$1,'Multipliers and Adjustments'!$A$70:$I$86,TRUNC(COLUMN(W$2)/5)+2,FALSE)*SUMIFS('EPA Data'!$I:$I,'EPA Data'!$D:$D,'Country Selector'!$A$2,'EPA Data'!$J:$J,$C$1,'EPA Data'!$C:$C,W$2,'EPA Data'!$G:$G,"&gt;="&amp;$A39,'EPA Data'!$G:$G,"&lt;"&amp;$B39)+VLOOKUP($D$1,'Multipliers and Adjustments'!$A$70:$I$86,TRUNC(COLUMN(W$2)/5)+2,FALSE)*SUMIFS('EPA Data'!$I:$I,'EPA Data'!$D:$D,'Country Selector'!$A$2,'EPA Data'!$J:$J,$D$1,'EPA Data'!$C:$C,W$2,'EPA Data'!$G:$G,"&gt;="&amp;$A39,'EPA Data'!$G:$G,"&lt;"&amp;$B39))*unit_conv</f>
        <v>0</v>
      </c>
      <c r="X39">
        <f t="shared" si="21"/>
        <v>0</v>
      </c>
      <c r="Y39">
        <f t="shared" si="21"/>
        <v>0</v>
      </c>
      <c r="Z39">
        <f t="shared" si="21"/>
        <v>0</v>
      </c>
      <c r="AA39">
        <f t="shared" si="21"/>
        <v>0</v>
      </c>
      <c r="AB39" s="31">
        <f>(VLOOKUP($B$1,'Multipliers and Adjustments'!$A$70:$I$86,TRUNC(COLUMN(AB$2)/5)+2,FALSE)*SUMIFS('EPA Data'!$I:$I,'EPA Data'!$D:$D,'Country Selector'!$A$2,'EPA Data'!$J:$J,$B$1,'EPA Data'!$C:$C,AB$2,'EPA Data'!$G:$G,"&gt;="&amp;$A39,'EPA Data'!$G:$G,"&lt;"&amp;$B39)+VLOOKUP($C$1,'Multipliers and Adjustments'!$A$70:$I$86,TRUNC(COLUMN(AB$2)/5)+2,FALSE)*SUMIFS('EPA Data'!$I:$I,'EPA Data'!$D:$D,'Country Selector'!$A$2,'EPA Data'!$J:$J,$C$1,'EPA Data'!$C:$C,AB$2,'EPA Data'!$G:$G,"&gt;="&amp;$A39,'EPA Data'!$G:$G,"&lt;"&amp;$B39)+VLOOKUP($D$1,'Multipliers and Adjustments'!$A$70:$I$86,TRUNC(COLUMN(AB$2)/5)+2,FALSE)*SUMIFS('EPA Data'!$I:$I,'EPA Data'!$D:$D,'Country Selector'!$A$2,'EPA Data'!$J:$J,$D$1,'EPA Data'!$C:$C,AB$2,'EPA Data'!$G:$G,"&gt;="&amp;$A39,'EPA Data'!$G:$G,"&lt;"&amp;$B39))*unit_conv</f>
        <v>0</v>
      </c>
      <c r="AC39">
        <f t="shared" si="22"/>
        <v>0</v>
      </c>
      <c r="AD39">
        <f t="shared" si="22"/>
        <v>0</v>
      </c>
      <c r="AE39">
        <f t="shared" si="22"/>
        <v>0</v>
      </c>
      <c r="AF39">
        <f t="shared" si="22"/>
        <v>0</v>
      </c>
      <c r="AG39" s="31">
        <f>(VLOOKUP($B$1,'Multipliers and Adjustments'!$A$70:$I$86,TRUNC(COLUMN(AG$2)/5)+2,FALSE)*SUMIFS('EPA Data'!$I:$I,'EPA Data'!$D:$D,'Country Selector'!$A$2,'EPA Data'!$J:$J,$B$1,'EPA Data'!$C:$C,AG$2,'EPA Data'!$G:$G,"&gt;="&amp;$A39,'EPA Data'!$G:$G,"&lt;"&amp;$B39)+VLOOKUP($C$1,'Multipliers and Adjustments'!$A$70:$I$86,TRUNC(COLUMN(AG$2)/5)+2,FALSE)*SUMIFS('EPA Data'!$I:$I,'EPA Data'!$D:$D,'Country Selector'!$A$2,'EPA Data'!$J:$J,$C$1,'EPA Data'!$C:$C,AG$2,'EPA Data'!$G:$G,"&gt;="&amp;$A39,'EPA Data'!$G:$G,"&lt;"&amp;$B39)+VLOOKUP($D$1,'Multipliers and Adjustments'!$A$70:$I$86,TRUNC(COLUMN(AG$2)/5)+2,FALSE)*SUMIFS('EPA Data'!$I:$I,'EPA Data'!$D:$D,'Country Selector'!$A$2,'EPA Data'!$J:$J,$D$1,'EPA Data'!$C:$C,AG$2,'EPA Data'!$G:$G,"&gt;="&amp;$A39,'EPA Data'!$G:$G,"&lt;"&amp;$B39))*unit_conv</f>
        <v>0</v>
      </c>
      <c r="AH39">
        <f t="shared" si="23"/>
        <v>0</v>
      </c>
      <c r="AI39">
        <f t="shared" si="23"/>
        <v>0</v>
      </c>
      <c r="AJ39">
        <f t="shared" si="23"/>
        <v>0</v>
      </c>
      <c r="AK39">
        <f t="shared" si="23"/>
        <v>0</v>
      </c>
      <c r="AL39" s="31">
        <f>(VLOOKUP($B$1,'Multipliers and Adjustments'!$A$70:$I$86,TRUNC(COLUMN(AL$2)/5)+2,FALSE)*SUMIFS('EPA Data'!$I:$I,'EPA Data'!$D:$D,'Country Selector'!$A$2,'EPA Data'!$J:$J,$B$1,'EPA Data'!$C:$C,AL$2,'EPA Data'!$G:$G,"&gt;="&amp;$A39,'EPA Data'!$G:$G,"&lt;"&amp;$B39)+VLOOKUP($C$1,'Multipliers and Adjustments'!$A$70:$I$86,TRUNC(COLUMN(AL$2)/5)+2,FALSE)*SUMIFS('EPA Data'!$I:$I,'EPA Data'!$D:$D,'Country Selector'!$A$2,'EPA Data'!$J:$J,$C$1,'EPA Data'!$C:$C,AL$2,'EPA Data'!$G:$G,"&gt;="&amp;$A39,'EPA Data'!$G:$G,"&lt;"&amp;$B39)+VLOOKUP($D$1,'Multipliers and Adjustments'!$A$70:$I$86,TRUNC(COLUMN(AL$2)/5)+2,FALSE)*SUMIFS('EPA Data'!$I:$I,'EPA Data'!$D:$D,'Country Selector'!$A$2,'EPA Data'!$J:$J,$D$1,'EPA Data'!$C:$C,AL$2,'EPA Data'!$G:$G,"&gt;="&amp;$A39,'EPA Data'!$G:$G,"&lt;"&amp;$B39))*unit_conv</f>
        <v>0</v>
      </c>
    </row>
    <row r="40" spans="1:38" x14ac:dyDescent="0.45">
      <c r="A40" s="15">
        <f t="shared" si="8"/>
        <v>50</v>
      </c>
      <c r="B40" s="16">
        <f t="shared" si="16"/>
        <v>60</v>
      </c>
      <c r="C40" s="31">
        <f>(VLOOKUP($B$1,'Multipliers and Adjustments'!$A$70:$I$86,TRUNC(COLUMN(C$2)/5)+2,FALSE)*SUMIFS('EPA Data'!$I:$I,'EPA Data'!$D:$D,'Country Selector'!$A$2,'EPA Data'!$J:$J,$B$1,'EPA Data'!$C:$C,C$2,'EPA Data'!$G:$G,"&gt;="&amp;$A40,'EPA Data'!$G:$G,"&lt;"&amp;$B40)+VLOOKUP($C$1,'Multipliers and Adjustments'!$A$70:$I$86,TRUNC(COLUMN(C$2)/5)+2,FALSE)*SUMIFS('EPA Data'!$I:$I,'EPA Data'!$D:$D,'Country Selector'!$A$2,'EPA Data'!$J:$J,$C$1,'EPA Data'!$C:$C,C$2,'EPA Data'!$G:$G,"&gt;="&amp;$A40,'EPA Data'!$G:$G,"&lt;"&amp;$B40)+VLOOKUP($D$1,'Multipliers and Adjustments'!$A$70:$I$86,TRUNC(COLUMN(C$2)/5)+2,FALSE)*SUMIFS('EPA Data'!$I:$I,'EPA Data'!$D:$D,'Country Selector'!$A$2,'EPA Data'!$J:$J,$D$1,'EPA Data'!$C:$C,C$2,'EPA Data'!$G:$G,"&gt;="&amp;$A40,'EPA Data'!$G:$G,"&lt;"&amp;$B40))*unit_conv</f>
        <v>0</v>
      </c>
      <c r="D40">
        <f t="shared" si="17"/>
        <v>0</v>
      </c>
      <c r="E40">
        <f t="shared" si="17"/>
        <v>0</v>
      </c>
      <c r="F40">
        <f t="shared" si="17"/>
        <v>0</v>
      </c>
      <c r="G40">
        <f t="shared" si="17"/>
        <v>0</v>
      </c>
      <c r="H40" s="31">
        <f>(VLOOKUP($B$1,'Multipliers and Adjustments'!$A$70:$I$86,TRUNC(COLUMN(H$2)/5)+2,FALSE)*SUMIFS('EPA Data'!$I:$I,'EPA Data'!$D:$D,'Country Selector'!$A$2,'EPA Data'!$J:$J,$B$1,'EPA Data'!$C:$C,H$2,'EPA Data'!$G:$G,"&gt;="&amp;$A40,'EPA Data'!$G:$G,"&lt;"&amp;$B40)+VLOOKUP($C$1,'Multipliers and Adjustments'!$A$70:$I$86,TRUNC(COLUMN(H$2)/5)+2,FALSE)*SUMIFS('EPA Data'!$I:$I,'EPA Data'!$D:$D,'Country Selector'!$A$2,'EPA Data'!$J:$J,$C$1,'EPA Data'!$C:$C,H$2,'EPA Data'!$G:$G,"&gt;="&amp;$A40,'EPA Data'!$G:$G,"&lt;"&amp;$B40)+VLOOKUP($D$1,'Multipliers and Adjustments'!$A$70:$I$86,TRUNC(COLUMN(H$2)/5)+2,FALSE)*SUMIFS('EPA Data'!$I:$I,'EPA Data'!$D:$D,'Country Selector'!$A$2,'EPA Data'!$J:$J,$D$1,'EPA Data'!$C:$C,H$2,'EPA Data'!$G:$G,"&gt;="&amp;$A40,'EPA Data'!$G:$G,"&lt;"&amp;$B40))*unit_conv</f>
        <v>0</v>
      </c>
      <c r="I40">
        <f t="shared" si="18"/>
        <v>0</v>
      </c>
      <c r="J40">
        <f t="shared" si="18"/>
        <v>0</v>
      </c>
      <c r="K40">
        <f t="shared" si="18"/>
        <v>0</v>
      </c>
      <c r="L40">
        <f t="shared" si="18"/>
        <v>0</v>
      </c>
      <c r="M40" s="31">
        <f>(VLOOKUP($B$1,'Multipliers and Adjustments'!$A$70:$I$86,TRUNC(COLUMN(M$2)/5)+2,FALSE)*SUMIFS('EPA Data'!$I:$I,'EPA Data'!$D:$D,'Country Selector'!$A$2,'EPA Data'!$J:$J,$B$1,'EPA Data'!$C:$C,M$2,'EPA Data'!$G:$G,"&gt;="&amp;$A40,'EPA Data'!$G:$G,"&lt;"&amp;$B40)+VLOOKUP($C$1,'Multipliers and Adjustments'!$A$70:$I$86,TRUNC(COLUMN(M$2)/5)+2,FALSE)*SUMIFS('EPA Data'!$I:$I,'EPA Data'!$D:$D,'Country Selector'!$A$2,'EPA Data'!$J:$J,$C$1,'EPA Data'!$C:$C,M$2,'EPA Data'!$G:$G,"&gt;="&amp;$A40,'EPA Data'!$G:$G,"&lt;"&amp;$B40)+VLOOKUP($D$1,'Multipliers and Adjustments'!$A$70:$I$86,TRUNC(COLUMN(M$2)/5)+2,FALSE)*SUMIFS('EPA Data'!$I:$I,'EPA Data'!$D:$D,'Country Selector'!$A$2,'EPA Data'!$J:$J,$D$1,'EPA Data'!$C:$C,M$2,'EPA Data'!$G:$G,"&gt;="&amp;$A40,'EPA Data'!$G:$G,"&lt;"&amp;$B40))*unit_conv</f>
        <v>0</v>
      </c>
      <c r="N40">
        <f t="shared" si="19"/>
        <v>0</v>
      </c>
      <c r="O40">
        <f t="shared" si="19"/>
        <v>0</v>
      </c>
      <c r="P40">
        <f t="shared" si="19"/>
        <v>0</v>
      </c>
      <c r="Q40">
        <f t="shared" si="19"/>
        <v>0</v>
      </c>
      <c r="R40" s="31">
        <f>(VLOOKUP($B$1,'Multipliers and Adjustments'!$A$70:$I$86,TRUNC(COLUMN(R$2)/5)+2,FALSE)*SUMIFS('EPA Data'!$I:$I,'EPA Data'!$D:$D,'Country Selector'!$A$2,'EPA Data'!$J:$J,$B$1,'EPA Data'!$C:$C,R$2,'EPA Data'!$G:$G,"&gt;="&amp;$A40,'EPA Data'!$G:$G,"&lt;"&amp;$B40)+VLOOKUP($C$1,'Multipliers and Adjustments'!$A$70:$I$86,TRUNC(COLUMN(R$2)/5)+2,FALSE)*SUMIFS('EPA Data'!$I:$I,'EPA Data'!$D:$D,'Country Selector'!$A$2,'EPA Data'!$J:$J,$C$1,'EPA Data'!$C:$C,R$2,'EPA Data'!$G:$G,"&gt;="&amp;$A40,'EPA Data'!$G:$G,"&lt;"&amp;$B40)+VLOOKUP($D$1,'Multipliers and Adjustments'!$A$70:$I$86,TRUNC(COLUMN(R$2)/5)+2,FALSE)*SUMIFS('EPA Data'!$I:$I,'EPA Data'!$D:$D,'Country Selector'!$A$2,'EPA Data'!$J:$J,$D$1,'EPA Data'!$C:$C,R$2,'EPA Data'!$G:$G,"&gt;="&amp;$A40,'EPA Data'!$G:$G,"&lt;"&amp;$B40))*unit_conv</f>
        <v>0</v>
      </c>
      <c r="S40">
        <f t="shared" si="20"/>
        <v>0</v>
      </c>
      <c r="T40">
        <f t="shared" si="20"/>
        <v>0</v>
      </c>
      <c r="U40">
        <f t="shared" si="20"/>
        <v>0</v>
      </c>
      <c r="V40">
        <f t="shared" si="20"/>
        <v>0</v>
      </c>
      <c r="W40" s="31">
        <f>(VLOOKUP($B$1,'Multipliers and Adjustments'!$A$70:$I$86,TRUNC(COLUMN(W$2)/5)+2,FALSE)*SUMIFS('EPA Data'!$I:$I,'EPA Data'!$D:$D,'Country Selector'!$A$2,'EPA Data'!$J:$J,$B$1,'EPA Data'!$C:$C,W$2,'EPA Data'!$G:$G,"&gt;="&amp;$A40,'EPA Data'!$G:$G,"&lt;"&amp;$B40)+VLOOKUP($C$1,'Multipliers and Adjustments'!$A$70:$I$86,TRUNC(COLUMN(W$2)/5)+2,FALSE)*SUMIFS('EPA Data'!$I:$I,'EPA Data'!$D:$D,'Country Selector'!$A$2,'EPA Data'!$J:$J,$C$1,'EPA Data'!$C:$C,W$2,'EPA Data'!$G:$G,"&gt;="&amp;$A40,'EPA Data'!$G:$G,"&lt;"&amp;$B40)+VLOOKUP($D$1,'Multipliers and Adjustments'!$A$70:$I$86,TRUNC(COLUMN(W$2)/5)+2,FALSE)*SUMIFS('EPA Data'!$I:$I,'EPA Data'!$D:$D,'Country Selector'!$A$2,'EPA Data'!$J:$J,$D$1,'EPA Data'!$C:$C,W$2,'EPA Data'!$G:$G,"&gt;="&amp;$A40,'EPA Data'!$G:$G,"&lt;"&amp;$B40))*unit_conv</f>
        <v>0</v>
      </c>
      <c r="X40">
        <f t="shared" si="21"/>
        <v>0</v>
      </c>
      <c r="Y40">
        <f t="shared" si="21"/>
        <v>0</v>
      </c>
      <c r="Z40">
        <f t="shared" si="21"/>
        <v>0</v>
      </c>
      <c r="AA40">
        <f t="shared" si="21"/>
        <v>0</v>
      </c>
      <c r="AB40" s="31">
        <f>(VLOOKUP($B$1,'Multipliers and Adjustments'!$A$70:$I$86,TRUNC(COLUMN(AB$2)/5)+2,FALSE)*SUMIFS('EPA Data'!$I:$I,'EPA Data'!$D:$D,'Country Selector'!$A$2,'EPA Data'!$J:$J,$B$1,'EPA Data'!$C:$C,AB$2,'EPA Data'!$G:$G,"&gt;="&amp;$A40,'EPA Data'!$G:$G,"&lt;"&amp;$B40)+VLOOKUP($C$1,'Multipliers and Adjustments'!$A$70:$I$86,TRUNC(COLUMN(AB$2)/5)+2,FALSE)*SUMIFS('EPA Data'!$I:$I,'EPA Data'!$D:$D,'Country Selector'!$A$2,'EPA Data'!$J:$J,$C$1,'EPA Data'!$C:$C,AB$2,'EPA Data'!$G:$G,"&gt;="&amp;$A40,'EPA Data'!$G:$G,"&lt;"&amp;$B40)+VLOOKUP($D$1,'Multipliers and Adjustments'!$A$70:$I$86,TRUNC(COLUMN(AB$2)/5)+2,FALSE)*SUMIFS('EPA Data'!$I:$I,'EPA Data'!$D:$D,'Country Selector'!$A$2,'EPA Data'!$J:$J,$D$1,'EPA Data'!$C:$C,AB$2,'EPA Data'!$G:$G,"&gt;="&amp;$A40,'EPA Data'!$G:$G,"&lt;"&amp;$B40))*unit_conv</f>
        <v>0</v>
      </c>
      <c r="AC40">
        <f t="shared" si="22"/>
        <v>0</v>
      </c>
      <c r="AD40">
        <f t="shared" si="22"/>
        <v>0</v>
      </c>
      <c r="AE40">
        <f t="shared" si="22"/>
        <v>0</v>
      </c>
      <c r="AF40">
        <f t="shared" si="22"/>
        <v>0</v>
      </c>
      <c r="AG40" s="31">
        <f>(VLOOKUP($B$1,'Multipliers and Adjustments'!$A$70:$I$86,TRUNC(COLUMN(AG$2)/5)+2,FALSE)*SUMIFS('EPA Data'!$I:$I,'EPA Data'!$D:$D,'Country Selector'!$A$2,'EPA Data'!$J:$J,$B$1,'EPA Data'!$C:$C,AG$2,'EPA Data'!$G:$G,"&gt;="&amp;$A40,'EPA Data'!$G:$G,"&lt;"&amp;$B40)+VLOOKUP($C$1,'Multipliers and Adjustments'!$A$70:$I$86,TRUNC(COLUMN(AG$2)/5)+2,FALSE)*SUMIFS('EPA Data'!$I:$I,'EPA Data'!$D:$D,'Country Selector'!$A$2,'EPA Data'!$J:$J,$C$1,'EPA Data'!$C:$C,AG$2,'EPA Data'!$G:$G,"&gt;="&amp;$A40,'EPA Data'!$G:$G,"&lt;"&amp;$B40)+VLOOKUP($D$1,'Multipliers and Adjustments'!$A$70:$I$86,TRUNC(COLUMN(AG$2)/5)+2,FALSE)*SUMIFS('EPA Data'!$I:$I,'EPA Data'!$D:$D,'Country Selector'!$A$2,'EPA Data'!$J:$J,$D$1,'EPA Data'!$C:$C,AG$2,'EPA Data'!$G:$G,"&gt;="&amp;$A40,'EPA Data'!$G:$G,"&lt;"&amp;$B40))*unit_conv</f>
        <v>0</v>
      </c>
      <c r="AH40">
        <f t="shared" si="23"/>
        <v>0</v>
      </c>
      <c r="AI40">
        <f t="shared" si="23"/>
        <v>0</v>
      </c>
      <c r="AJ40">
        <f t="shared" si="23"/>
        <v>0</v>
      </c>
      <c r="AK40">
        <f t="shared" si="23"/>
        <v>0</v>
      </c>
      <c r="AL40" s="31">
        <f>(VLOOKUP($B$1,'Multipliers and Adjustments'!$A$70:$I$86,TRUNC(COLUMN(AL$2)/5)+2,FALSE)*SUMIFS('EPA Data'!$I:$I,'EPA Data'!$D:$D,'Country Selector'!$A$2,'EPA Data'!$J:$J,$B$1,'EPA Data'!$C:$C,AL$2,'EPA Data'!$G:$G,"&gt;="&amp;$A40,'EPA Data'!$G:$G,"&lt;"&amp;$B40)+VLOOKUP($C$1,'Multipliers and Adjustments'!$A$70:$I$86,TRUNC(COLUMN(AL$2)/5)+2,FALSE)*SUMIFS('EPA Data'!$I:$I,'EPA Data'!$D:$D,'Country Selector'!$A$2,'EPA Data'!$J:$J,$C$1,'EPA Data'!$C:$C,AL$2,'EPA Data'!$G:$G,"&gt;="&amp;$A40,'EPA Data'!$G:$G,"&lt;"&amp;$B40)+VLOOKUP($D$1,'Multipliers and Adjustments'!$A$70:$I$86,TRUNC(COLUMN(AL$2)/5)+2,FALSE)*SUMIFS('EPA Data'!$I:$I,'EPA Data'!$D:$D,'Country Selector'!$A$2,'EPA Data'!$J:$J,$D$1,'EPA Data'!$C:$C,AL$2,'EPA Data'!$G:$G,"&gt;="&amp;$A40,'EPA Data'!$G:$G,"&lt;"&amp;$B40))*unit_conv</f>
        <v>0</v>
      </c>
    </row>
    <row r="41" spans="1:38" x14ac:dyDescent="0.45">
      <c r="A41" s="15">
        <f t="shared" si="8"/>
        <v>60</v>
      </c>
      <c r="B41" s="16">
        <f t="shared" si="16"/>
        <v>70</v>
      </c>
      <c r="C41" s="31">
        <f>(VLOOKUP($B$1,'Multipliers and Adjustments'!$A$70:$I$86,TRUNC(COLUMN(C$2)/5)+2,FALSE)*SUMIFS('EPA Data'!$I:$I,'EPA Data'!$D:$D,'Country Selector'!$A$2,'EPA Data'!$J:$J,$B$1,'EPA Data'!$C:$C,C$2,'EPA Data'!$G:$G,"&gt;="&amp;$A41,'EPA Data'!$G:$G,"&lt;"&amp;$B41)+VLOOKUP($C$1,'Multipliers and Adjustments'!$A$70:$I$86,TRUNC(COLUMN(C$2)/5)+2,FALSE)*SUMIFS('EPA Data'!$I:$I,'EPA Data'!$D:$D,'Country Selector'!$A$2,'EPA Data'!$J:$J,$C$1,'EPA Data'!$C:$C,C$2,'EPA Data'!$G:$G,"&gt;="&amp;$A41,'EPA Data'!$G:$G,"&lt;"&amp;$B41)+VLOOKUP($D$1,'Multipliers and Adjustments'!$A$70:$I$86,TRUNC(COLUMN(C$2)/5)+2,FALSE)*SUMIFS('EPA Data'!$I:$I,'EPA Data'!$D:$D,'Country Selector'!$A$2,'EPA Data'!$J:$J,$D$1,'EPA Data'!$C:$C,C$2,'EPA Data'!$G:$G,"&gt;="&amp;$A41,'EPA Data'!$G:$G,"&lt;"&amp;$B41))*unit_conv</f>
        <v>0</v>
      </c>
      <c r="D41">
        <f t="shared" si="17"/>
        <v>0</v>
      </c>
      <c r="E41">
        <f t="shared" si="17"/>
        <v>0</v>
      </c>
      <c r="F41">
        <f t="shared" si="17"/>
        <v>0</v>
      </c>
      <c r="G41">
        <f t="shared" si="17"/>
        <v>0</v>
      </c>
      <c r="H41" s="31">
        <f>(VLOOKUP($B$1,'Multipliers and Adjustments'!$A$70:$I$86,TRUNC(COLUMN(H$2)/5)+2,FALSE)*SUMIFS('EPA Data'!$I:$I,'EPA Data'!$D:$D,'Country Selector'!$A$2,'EPA Data'!$J:$J,$B$1,'EPA Data'!$C:$C,H$2,'EPA Data'!$G:$G,"&gt;="&amp;$A41,'EPA Data'!$G:$G,"&lt;"&amp;$B41)+VLOOKUP($C$1,'Multipliers and Adjustments'!$A$70:$I$86,TRUNC(COLUMN(H$2)/5)+2,FALSE)*SUMIFS('EPA Data'!$I:$I,'EPA Data'!$D:$D,'Country Selector'!$A$2,'EPA Data'!$J:$J,$C$1,'EPA Data'!$C:$C,H$2,'EPA Data'!$G:$G,"&gt;="&amp;$A41,'EPA Data'!$G:$G,"&lt;"&amp;$B41)+VLOOKUP($D$1,'Multipliers and Adjustments'!$A$70:$I$86,TRUNC(COLUMN(H$2)/5)+2,FALSE)*SUMIFS('EPA Data'!$I:$I,'EPA Data'!$D:$D,'Country Selector'!$A$2,'EPA Data'!$J:$J,$D$1,'EPA Data'!$C:$C,H$2,'EPA Data'!$G:$G,"&gt;="&amp;$A41,'EPA Data'!$G:$G,"&lt;"&amp;$B41))*unit_conv</f>
        <v>0</v>
      </c>
      <c r="I41">
        <f t="shared" si="18"/>
        <v>0</v>
      </c>
      <c r="J41">
        <f t="shared" si="18"/>
        <v>0</v>
      </c>
      <c r="K41">
        <f t="shared" si="18"/>
        <v>0</v>
      </c>
      <c r="L41">
        <f t="shared" si="18"/>
        <v>0</v>
      </c>
      <c r="M41" s="31">
        <f>(VLOOKUP($B$1,'Multipliers and Adjustments'!$A$70:$I$86,TRUNC(COLUMN(M$2)/5)+2,FALSE)*SUMIFS('EPA Data'!$I:$I,'EPA Data'!$D:$D,'Country Selector'!$A$2,'EPA Data'!$J:$J,$B$1,'EPA Data'!$C:$C,M$2,'EPA Data'!$G:$G,"&gt;="&amp;$A41,'EPA Data'!$G:$G,"&lt;"&amp;$B41)+VLOOKUP($C$1,'Multipliers and Adjustments'!$A$70:$I$86,TRUNC(COLUMN(M$2)/5)+2,FALSE)*SUMIFS('EPA Data'!$I:$I,'EPA Data'!$D:$D,'Country Selector'!$A$2,'EPA Data'!$J:$J,$C$1,'EPA Data'!$C:$C,M$2,'EPA Data'!$G:$G,"&gt;="&amp;$A41,'EPA Data'!$G:$G,"&lt;"&amp;$B41)+VLOOKUP($D$1,'Multipliers and Adjustments'!$A$70:$I$86,TRUNC(COLUMN(M$2)/5)+2,FALSE)*SUMIFS('EPA Data'!$I:$I,'EPA Data'!$D:$D,'Country Selector'!$A$2,'EPA Data'!$J:$J,$D$1,'EPA Data'!$C:$C,M$2,'EPA Data'!$G:$G,"&gt;="&amp;$A41,'EPA Data'!$G:$G,"&lt;"&amp;$B41))*unit_conv</f>
        <v>0</v>
      </c>
      <c r="N41">
        <f t="shared" si="19"/>
        <v>0</v>
      </c>
      <c r="O41">
        <f t="shared" si="19"/>
        <v>0</v>
      </c>
      <c r="P41">
        <f t="shared" si="19"/>
        <v>0</v>
      </c>
      <c r="Q41">
        <f t="shared" si="19"/>
        <v>0</v>
      </c>
      <c r="R41" s="31">
        <f>(VLOOKUP($B$1,'Multipliers and Adjustments'!$A$70:$I$86,TRUNC(COLUMN(R$2)/5)+2,FALSE)*SUMIFS('EPA Data'!$I:$I,'EPA Data'!$D:$D,'Country Selector'!$A$2,'EPA Data'!$J:$J,$B$1,'EPA Data'!$C:$C,R$2,'EPA Data'!$G:$G,"&gt;="&amp;$A41,'EPA Data'!$G:$G,"&lt;"&amp;$B41)+VLOOKUP($C$1,'Multipliers and Adjustments'!$A$70:$I$86,TRUNC(COLUMN(R$2)/5)+2,FALSE)*SUMIFS('EPA Data'!$I:$I,'EPA Data'!$D:$D,'Country Selector'!$A$2,'EPA Data'!$J:$J,$C$1,'EPA Data'!$C:$C,R$2,'EPA Data'!$G:$G,"&gt;="&amp;$A41,'EPA Data'!$G:$G,"&lt;"&amp;$B41)+VLOOKUP($D$1,'Multipliers and Adjustments'!$A$70:$I$86,TRUNC(COLUMN(R$2)/5)+2,FALSE)*SUMIFS('EPA Data'!$I:$I,'EPA Data'!$D:$D,'Country Selector'!$A$2,'EPA Data'!$J:$J,$D$1,'EPA Data'!$C:$C,R$2,'EPA Data'!$G:$G,"&gt;="&amp;$A41,'EPA Data'!$G:$G,"&lt;"&amp;$B41))*unit_conv</f>
        <v>0</v>
      </c>
      <c r="S41">
        <f t="shared" si="20"/>
        <v>0</v>
      </c>
      <c r="T41">
        <f t="shared" si="20"/>
        <v>0</v>
      </c>
      <c r="U41">
        <f t="shared" si="20"/>
        <v>0</v>
      </c>
      <c r="V41">
        <f t="shared" si="20"/>
        <v>0</v>
      </c>
      <c r="W41" s="31">
        <f>(VLOOKUP($B$1,'Multipliers and Adjustments'!$A$70:$I$86,TRUNC(COLUMN(W$2)/5)+2,FALSE)*SUMIFS('EPA Data'!$I:$I,'EPA Data'!$D:$D,'Country Selector'!$A$2,'EPA Data'!$J:$J,$B$1,'EPA Data'!$C:$C,W$2,'EPA Data'!$G:$G,"&gt;="&amp;$A41,'EPA Data'!$G:$G,"&lt;"&amp;$B41)+VLOOKUP($C$1,'Multipliers and Adjustments'!$A$70:$I$86,TRUNC(COLUMN(W$2)/5)+2,FALSE)*SUMIFS('EPA Data'!$I:$I,'EPA Data'!$D:$D,'Country Selector'!$A$2,'EPA Data'!$J:$J,$C$1,'EPA Data'!$C:$C,W$2,'EPA Data'!$G:$G,"&gt;="&amp;$A41,'EPA Data'!$G:$G,"&lt;"&amp;$B41)+VLOOKUP($D$1,'Multipliers and Adjustments'!$A$70:$I$86,TRUNC(COLUMN(W$2)/5)+2,FALSE)*SUMIFS('EPA Data'!$I:$I,'EPA Data'!$D:$D,'Country Selector'!$A$2,'EPA Data'!$J:$J,$D$1,'EPA Data'!$C:$C,W$2,'EPA Data'!$G:$G,"&gt;="&amp;$A41,'EPA Data'!$G:$G,"&lt;"&amp;$B41))*unit_conv</f>
        <v>0</v>
      </c>
      <c r="X41">
        <f t="shared" si="21"/>
        <v>0</v>
      </c>
      <c r="Y41">
        <f t="shared" si="21"/>
        <v>0</v>
      </c>
      <c r="Z41">
        <f t="shared" si="21"/>
        <v>0</v>
      </c>
      <c r="AA41">
        <f t="shared" si="21"/>
        <v>0</v>
      </c>
      <c r="AB41" s="31">
        <f>(VLOOKUP($B$1,'Multipliers and Adjustments'!$A$70:$I$86,TRUNC(COLUMN(AB$2)/5)+2,FALSE)*SUMIFS('EPA Data'!$I:$I,'EPA Data'!$D:$D,'Country Selector'!$A$2,'EPA Data'!$J:$J,$B$1,'EPA Data'!$C:$C,AB$2,'EPA Data'!$G:$G,"&gt;="&amp;$A41,'EPA Data'!$G:$G,"&lt;"&amp;$B41)+VLOOKUP($C$1,'Multipliers and Adjustments'!$A$70:$I$86,TRUNC(COLUMN(AB$2)/5)+2,FALSE)*SUMIFS('EPA Data'!$I:$I,'EPA Data'!$D:$D,'Country Selector'!$A$2,'EPA Data'!$J:$J,$C$1,'EPA Data'!$C:$C,AB$2,'EPA Data'!$G:$G,"&gt;="&amp;$A41,'EPA Data'!$G:$G,"&lt;"&amp;$B41)+VLOOKUP($D$1,'Multipliers and Adjustments'!$A$70:$I$86,TRUNC(COLUMN(AB$2)/5)+2,FALSE)*SUMIFS('EPA Data'!$I:$I,'EPA Data'!$D:$D,'Country Selector'!$A$2,'EPA Data'!$J:$J,$D$1,'EPA Data'!$C:$C,AB$2,'EPA Data'!$G:$G,"&gt;="&amp;$A41,'EPA Data'!$G:$G,"&lt;"&amp;$B41))*unit_conv</f>
        <v>0</v>
      </c>
      <c r="AC41">
        <f t="shared" si="22"/>
        <v>0</v>
      </c>
      <c r="AD41">
        <f t="shared" si="22"/>
        <v>0</v>
      </c>
      <c r="AE41">
        <f t="shared" si="22"/>
        <v>0</v>
      </c>
      <c r="AF41">
        <f t="shared" si="22"/>
        <v>0</v>
      </c>
      <c r="AG41" s="31">
        <f>(VLOOKUP($B$1,'Multipliers and Adjustments'!$A$70:$I$86,TRUNC(COLUMN(AG$2)/5)+2,FALSE)*SUMIFS('EPA Data'!$I:$I,'EPA Data'!$D:$D,'Country Selector'!$A$2,'EPA Data'!$J:$J,$B$1,'EPA Data'!$C:$C,AG$2,'EPA Data'!$G:$G,"&gt;="&amp;$A41,'EPA Data'!$G:$G,"&lt;"&amp;$B41)+VLOOKUP($C$1,'Multipliers and Adjustments'!$A$70:$I$86,TRUNC(COLUMN(AG$2)/5)+2,FALSE)*SUMIFS('EPA Data'!$I:$I,'EPA Data'!$D:$D,'Country Selector'!$A$2,'EPA Data'!$J:$J,$C$1,'EPA Data'!$C:$C,AG$2,'EPA Data'!$G:$G,"&gt;="&amp;$A41,'EPA Data'!$G:$G,"&lt;"&amp;$B41)+VLOOKUP($D$1,'Multipliers and Adjustments'!$A$70:$I$86,TRUNC(COLUMN(AG$2)/5)+2,FALSE)*SUMIFS('EPA Data'!$I:$I,'EPA Data'!$D:$D,'Country Selector'!$A$2,'EPA Data'!$J:$J,$D$1,'EPA Data'!$C:$C,AG$2,'EPA Data'!$G:$G,"&gt;="&amp;$A41,'EPA Data'!$G:$G,"&lt;"&amp;$B41))*unit_conv</f>
        <v>0</v>
      </c>
      <c r="AH41">
        <f t="shared" si="23"/>
        <v>0</v>
      </c>
      <c r="AI41">
        <f t="shared" si="23"/>
        <v>0</v>
      </c>
      <c r="AJ41">
        <f t="shared" si="23"/>
        <v>0</v>
      </c>
      <c r="AK41">
        <f t="shared" si="23"/>
        <v>0</v>
      </c>
      <c r="AL41" s="31">
        <f>(VLOOKUP($B$1,'Multipliers and Adjustments'!$A$70:$I$86,TRUNC(COLUMN(AL$2)/5)+2,FALSE)*SUMIFS('EPA Data'!$I:$I,'EPA Data'!$D:$D,'Country Selector'!$A$2,'EPA Data'!$J:$J,$B$1,'EPA Data'!$C:$C,AL$2,'EPA Data'!$G:$G,"&gt;="&amp;$A41,'EPA Data'!$G:$G,"&lt;"&amp;$B41)+VLOOKUP($C$1,'Multipliers and Adjustments'!$A$70:$I$86,TRUNC(COLUMN(AL$2)/5)+2,FALSE)*SUMIFS('EPA Data'!$I:$I,'EPA Data'!$D:$D,'Country Selector'!$A$2,'EPA Data'!$J:$J,$C$1,'EPA Data'!$C:$C,AL$2,'EPA Data'!$G:$G,"&gt;="&amp;$A41,'EPA Data'!$G:$G,"&lt;"&amp;$B41)+VLOOKUP($D$1,'Multipliers and Adjustments'!$A$70:$I$86,TRUNC(COLUMN(AL$2)/5)+2,FALSE)*SUMIFS('EPA Data'!$I:$I,'EPA Data'!$D:$D,'Country Selector'!$A$2,'EPA Data'!$J:$J,$D$1,'EPA Data'!$C:$C,AL$2,'EPA Data'!$G:$G,"&gt;="&amp;$A41,'EPA Data'!$G:$G,"&lt;"&amp;$B41))*unit_conv</f>
        <v>0</v>
      </c>
    </row>
    <row r="42" spans="1:38" x14ac:dyDescent="0.45">
      <c r="A42" s="15">
        <f t="shared" si="8"/>
        <v>70</v>
      </c>
      <c r="B42" s="16">
        <f t="shared" si="16"/>
        <v>80</v>
      </c>
      <c r="C42" s="31">
        <f>(VLOOKUP($B$1,'Multipliers and Adjustments'!$A$70:$I$86,TRUNC(COLUMN(C$2)/5)+2,FALSE)*SUMIFS('EPA Data'!$I:$I,'EPA Data'!$D:$D,'Country Selector'!$A$2,'EPA Data'!$J:$J,$B$1,'EPA Data'!$C:$C,C$2,'EPA Data'!$G:$G,"&gt;="&amp;$A42,'EPA Data'!$G:$G,"&lt;"&amp;$B42)+VLOOKUP($C$1,'Multipliers and Adjustments'!$A$70:$I$86,TRUNC(COLUMN(C$2)/5)+2,FALSE)*SUMIFS('EPA Data'!$I:$I,'EPA Data'!$D:$D,'Country Selector'!$A$2,'EPA Data'!$J:$J,$C$1,'EPA Data'!$C:$C,C$2,'EPA Data'!$G:$G,"&gt;="&amp;$A42,'EPA Data'!$G:$G,"&lt;"&amp;$B42)+VLOOKUP($D$1,'Multipliers and Adjustments'!$A$70:$I$86,TRUNC(COLUMN(C$2)/5)+2,FALSE)*SUMIFS('EPA Data'!$I:$I,'EPA Data'!$D:$D,'Country Selector'!$A$2,'EPA Data'!$J:$J,$D$1,'EPA Data'!$C:$C,C$2,'EPA Data'!$G:$G,"&gt;="&amp;$A42,'EPA Data'!$G:$G,"&lt;"&amp;$B42))*unit_conv</f>
        <v>0</v>
      </c>
      <c r="D42">
        <f t="shared" si="17"/>
        <v>0</v>
      </c>
      <c r="E42">
        <f t="shared" si="17"/>
        <v>0</v>
      </c>
      <c r="F42">
        <f t="shared" si="17"/>
        <v>0</v>
      </c>
      <c r="G42">
        <f t="shared" si="17"/>
        <v>0</v>
      </c>
      <c r="H42" s="31">
        <f>(VLOOKUP($B$1,'Multipliers and Adjustments'!$A$70:$I$86,TRUNC(COLUMN(H$2)/5)+2,FALSE)*SUMIFS('EPA Data'!$I:$I,'EPA Data'!$D:$D,'Country Selector'!$A$2,'EPA Data'!$J:$J,$B$1,'EPA Data'!$C:$C,H$2,'EPA Data'!$G:$G,"&gt;="&amp;$A42,'EPA Data'!$G:$G,"&lt;"&amp;$B42)+VLOOKUP($C$1,'Multipliers and Adjustments'!$A$70:$I$86,TRUNC(COLUMN(H$2)/5)+2,FALSE)*SUMIFS('EPA Data'!$I:$I,'EPA Data'!$D:$D,'Country Selector'!$A$2,'EPA Data'!$J:$J,$C$1,'EPA Data'!$C:$C,H$2,'EPA Data'!$G:$G,"&gt;="&amp;$A42,'EPA Data'!$G:$G,"&lt;"&amp;$B42)+VLOOKUP($D$1,'Multipliers and Adjustments'!$A$70:$I$86,TRUNC(COLUMN(H$2)/5)+2,FALSE)*SUMIFS('EPA Data'!$I:$I,'EPA Data'!$D:$D,'Country Selector'!$A$2,'EPA Data'!$J:$J,$D$1,'EPA Data'!$C:$C,H$2,'EPA Data'!$G:$G,"&gt;="&amp;$A42,'EPA Data'!$G:$G,"&lt;"&amp;$B42))*unit_conv</f>
        <v>0</v>
      </c>
      <c r="I42">
        <f t="shared" si="18"/>
        <v>0</v>
      </c>
      <c r="J42">
        <f t="shared" si="18"/>
        <v>0</v>
      </c>
      <c r="K42">
        <f t="shared" si="18"/>
        <v>0</v>
      </c>
      <c r="L42">
        <f t="shared" si="18"/>
        <v>0</v>
      </c>
      <c r="M42" s="31">
        <f>(VLOOKUP($B$1,'Multipliers and Adjustments'!$A$70:$I$86,TRUNC(COLUMN(M$2)/5)+2,FALSE)*SUMIFS('EPA Data'!$I:$I,'EPA Data'!$D:$D,'Country Selector'!$A$2,'EPA Data'!$J:$J,$B$1,'EPA Data'!$C:$C,M$2,'EPA Data'!$G:$G,"&gt;="&amp;$A42,'EPA Data'!$G:$G,"&lt;"&amp;$B42)+VLOOKUP($C$1,'Multipliers and Adjustments'!$A$70:$I$86,TRUNC(COLUMN(M$2)/5)+2,FALSE)*SUMIFS('EPA Data'!$I:$I,'EPA Data'!$D:$D,'Country Selector'!$A$2,'EPA Data'!$J:$J,$C$1,'EPA Data'!$C:$C,M$2,'EPA Data'!$G:$G,"&gt;="&amp;$A42,'EPA Data'!$G:$G,"&lt;"&amp;$B42)+VLOOKUP($D$1,'Multipliers and Adjustments'!$A$70:$I$86,TRUNC(COLUMN(M$2)/5)+2,FALSE)*SUMIFS('EPA Data'!$I:$I,'EPA Data'!$D:$D,'Country Selector'!$A$2,'EPA Data'!$J:$J,$D$1,'EPA Data'!$C:$C,M$2,'EPA Data'!$G:$G,"&gt;="&amp;$A42,'EPA Data'!$G:$G,"&lt;"&amp;$B42))*unit_conv</f>
        <v>0</v>
      </c>
      <c r="N42">
        <f t="shared" si="19"/>
        <v>0</v>
      </c>
      <c r="O42">
        <f t="shared" si="19"/>
        <v>0</v>
      </c>
      <c r="P42">
        <f t="shared" si="19"/>
        <v>0</v>
      </c>
      <c r="Q42">
        <f t="shared" si="19"/>
        <v>0</v>
      </c>
      <c r="R42" s="31">
        <f>(VLOOKUP($B$1,'Multipliers and Adjustments'!$A$70:$I$86,TRUNC(COLUMN(R$2)/5)+2,FALSE)*SUMIFS('EPA Data'!$I:$I,'EPA Data'!$D:$D,'Country Selector'!$A$2,'EPA Data'!$J:$J,$B$1,'EPA Data'!$C:$C,R$2,'EPA Data'!$G:$G,"&gt;="&amp;$A42,'EPA Data'!$G:$G,"&lt;"&amp;$B42)+VLOOKUP($C$1,'Multipliers and Adjustments'!$A$70:$I$86,TRUNC(COLUMN(R$2)/5)+2,FALSE)*SUMIFS('EPA Data'!$I:$I,'EPA Data'!$D:$D,'Country Selector'!$A$2,'EPA Data'!$J:$J,$C$1,'EPA Data'!$C:$C,R$2,'EPA Data'!$G:$G,"&gt;="&amp;$A42,'EPA Data'!$G:$G,"&lt;"&amp;$B42)+VLOOKUP($D$1,'Multipliers and Adjustments'!$A$70:$I$86,TRUNC(COLUMN(R$2)/5)+2,FALSE)*SUMIFS('EPA Data'!$I:$I,'EPA Data'!$D:$D,'Country Selector'!$A$2,'EPA Data'!$J:$J,$D$1,'EPA Data'!$C:$C,R$2,'EPA Data'!$G:$G,"&gt;="&amp;$A42,'EPA Data'!$G:$G,"&lt;"&amp;$B42))*unit_conv</f>
        <v>0</v>
      </c>
      <c r="S42">
        <f t="shared" si="20"/>
        <v>0</v>
      </c>
      <c r="T42">
        <f t="shared" si="20"/>
        <v>0</v>
      </c>
      <c r="U42">
        <f t="shared" si="20"/>
        <v>0</v>
      </c>
      <c r="V42">
        <f t="shared" si="20"/>
        <v>0</v>
      </c>
      <c r="W42" s="31">
        <f>(VLOOKUP($B$1,'Multipliers and Adjustments'!$A$70:$I$86,TRUNC(COLUMN(W$2)/5)+2,FALSE)*SUMIFS('EPA Data'!$I:$I,'EPA Data'!$D:$D,'Country Selector'!$A$2,'EPA Data'!$J:$J,$B$1,'EPA Data'!$C:$C,W$2,'EPA Data'!$G:$G,"&gt;="&amp;$A42,'EPA Data'!$G:$G,"&lt;"&amp;$B42)+VLOOKUP($C$1,'Multipliers and Adjustments'!$A$70:$I$86,TRUNC(COLUMN(W$2)/5)+2,FALSE)*SUMIFS('EPA Data'!$I:$I,'EPA Data'!$D:$D,'Country Selector'!$A$2,'EPA Data'!$J:$J,$C$1,'EPA Data'!$C:$C,W$2,'EPA Data'!$G:$G,"&gt;="&amp;$A42,'EPA Data'!$G:$G,"&lt;"&amp;$B42)+VLOOKUP($D$1,'Multipliers and Adjustments'!$A$70:$I$86,TRUNC(COLUMN(W$2)/5)+2,FALSE)*SUMIFS('EPA Data'!$I:$I,'EPA Data'!$D:$D,'Country Selector'!$A$2,'EPA Data'!$J:$J,$D$1,'EPA Data'!$C:$C,W$2,'EPA Data'!$G:$G,"&gt;="&amp;$A42,'EPA Data'!$G:$G,"&lt;"&amp;$B42))*unit_conv</f>
        <v>0</v>
      </c>
      <c r="X42">
        <f t="shared" si="21"/>
        <v>0</v>
      </c>
      <c r="Y42">
        <f t="shared" si="21"/>
        <v>0</v>
      </c>
      <c r="Z42">
        <f t="shared" si="21"/>
        <v>0</v>
      </c>
      <c r="AA42">
        <f t="shared" si="21"/>
        <v>0</v>
      </c>
      <c r="AB42" s="31">
        <f>(VLOOKUP($B$1,'Multipliers and Adjustments'!$A$70:$I$86,TRUNC(COLUMN(AB$2)/5)+2,FALSE)*SUMIFS('EPA Data'!$I:$I,'EPA Data'!$D:$D,'Country Selector'!$A$2,'EPA Data'!$J:$J,$B$1,'EPA Data'!$C:$C,AB$2,'EPA Data'!$G:$G,"&gt;="&amp;$A42,'EPA Data'!$G:$G,"&lt;"&amp;$B42)+VLOOKUP($C$1,'Multipliers and Adjustments'!$A$70:$I$86,TRUNC(COLUMN(AB$2)/5)+2,FALSE)*SUMIFS('EPA Data'!$I:$I,'EPA Data'!$D:$D,'Country Selector'!$A$2,'EPA Data'!$J:$J,$C$1,'EPA Data'!$C:$C,AB$2,'EPA Data'!$G:$G,"&gt;="&amp;$A42,'EPA Data'!$G:$G,"&lt;"&amp;$B42)+VLOOKUP($D$1,'Multipliers and Adjustments'!$A$70:$I$86,TRUNC(COLUMN(AB$2)/5)+2,FALSE)*SUMIFS('EPA Data'!$I:$I,'EPA Data'!$D:$D,'Country Selector'!$A$2,'EPA Data'!$J:$J,$D$1,'EPA Data'!$C:$C,AB$2,'EPA Data'!$G:$G,"&gt;="&amp;$A42,'EPA Data'!$G:$G,"&lt;"&amp;$B42))*unit_conv</f>
        <v>0</v>
      </c>
      <c r="AC42">
        <f t="shared" si="22"/>
        <v>0</v>
      </c>
      <c r="AD42">
        <f t="shared" si="22"/>
        <v>0</v>
      </c>
      <c r="AE42">
        <f t="shared" si="22"/>
        <v>0</v>
      </c>
      <c r="AF42">
        <f t="shared" si="22"/>
        <v>0</v>
      </c>
      <c r="AG42" s="31">
        <f>(VLOOKUP($B$1,'Multipliers and Adjustments'!$A$70:$I$86,TRUNC(COLUMN(AG$2)/5)+2,FALSE)*SUMIFS('EPA Data'!$I:$I,'EPA Data'!$D:$D,'Country Selector'!$A$2,'EPA Data'!$J:$J,$B$1,'EPA Data'!$C:$C,AG$2,'EPA Data'!$G:$G,"&gt;="&amp;$A42,'EPA Data'!$G:$G,"&lt;"&amp;$B42)+VLOOKUP($C$1,'Multipliers and Adjustments'!$A$70:$I$86,TRUNC(COLUMN(AG$2)/5)+2,FALSE)*SUMIFS('EPA Data'!$I:$I,'EPA Data'!$D:$D,'Country Selector'!$A$2,'EPA Data'!$J:$J,$C$1,'EPA Data'!$C:$C,AG$2,'EPA Data'!$G:$G,"&gt;="&amp;$A42,'EPA Data'!$G:$G,"&lt;"&amp;$B42)+VLOOKUP($D$1,'Multipliers and Adjustments'!$A$70:$I$86,TRUNC(COLUMN(AG$2)/5)+2,FALSE)*SUMIFS('EPA Data'!$I:$I,'EPA Data'!$D:$D,'Country Selector'!$A$2,'EPA Data'!$J:$J,$D$1,'EPA Data'!$C:$C,AG$2,'EPA Data'!$G:$G,"&gt;="&amp;$A42,'EPA Data'!$G:$G,"&lt;"&amp;$B42))*unit_conv</f>
        <v>0</v>
      </c>
      <c r="AH42">
        <f t="shared" si="23"/>
        <v>0</v>
      </c>
      <c r="AI42">
        <f t="shared" si="23"/>
        <v>0</v>
      </c>
      <c r="AJ42">
        <f t="shared" si="23"/>
        <v>0</v>
      </c>
      <c r="AK42">
        <f t="shared" si="23"/>
        <v>0</v>
      </c>
      <c r="AL42" s="31">
        <f>(VLOOKUP($B$1,'Multipliers and Adjustments'!$A$70:$I$86,TRUNC(COLUMN(AL$2)/5)+2,FALSE)*SUMIFS('EPA Data'!$I:$I,'EPA Data'!$D:$D,'Country Selector'!$A$2,'EPA Data'!$J:$J,$B$1,'EPA Data'!$C:$C,AL$2,'EPA Data'!$G:$G,"&gt;="&amp;$A42,'EPA Data'!$G:$G,"&lt;"&amp;$B42)+VLOOKUP($C$1,'Multipliers and Adjustments'!$A$70:$I$86,TRUNC(COLUMN(AL$2)/5)+2,FALSE)*SUMIFS('EPA Data'!$I:$I,'EPA Data'!$D:$D,'Country Selector'!$A$2,'EPA Data'!$J:$J,$C$1,'EPA Data'!$C:$C,AL$2,'EPA Data'!$G:$G,"&gt;="&amp;$A42,'EPA Data'!$G:$G,"&lt;"&amp;$B42)+VLOOKUP($D$1,'Multipliers and Adjustments'!$A$70:$I$86,TRUNC(COLUMN(AL$2)/5)+2,FALSE)*SUMIFS('EPA Data'!$I:$I,'EPA Data'!$D:$D,'Country Selector'!$A$2,'EPA Data'!$J:$J,$D$1,'EPA Data'!$C:$C,AL$2,'EPA Data'!$G:$G,"&gt;="&amp;$A42,'EPA Data'!$G:$G,"&lt;"&amp;$B42))*unit_conv</f>
        <v>0</v>
      </c>
    </row>
    <row r="43" spans="1:38" x14ac:dyDescent="0.45">
      <c r="A43" s="15">
        <f t="shared" si="8"/>
        <v>80</v>
      </c>
      <c r="B43" s="16">
        <f t="shared" si="16"/>
        <v>90</v>
      </c>
      <c r="C43" s="31">
        <f>(VLOOKUP($B$1,'Multipliers and Adjustments'!$A$70:$I$86,TRUNC(COLUMN(C$2)/5)+2,FALSE)*SUMIFS('EPA Data'!$I:$I,'EPA Data'!$D:$D,'Country Selector'!$A$2,'EPA Data'!$J:$J,$B$1,'EPA Data'!$C:$C,C$2,'EPA Data'!$G:$G,"&gt;="&amp;$A43,'EPA Data'!$G:$G,"&lt;"&amp;$B43)+VLOOKUP($C$1,'Multipliers and Adjustments'!$A$70:$I$86,TRUNC(COLUMN(C$2)/5)+2,FALSE)*SUMIFS('EPA Data'!$I:$I,'EPA Data'!$D:$D,'Country Selector'!$A$2,'EPA Data'!$J:$J,$C$1,'EPA Data'!$C:$C,C$2,'EPA Data'!$G:$G,"&gt;="&amp;$A43,'EPA Data'!$G:$G,"&lt;"&amp;$B43)+VLOOKUP($D$1,'Multipliers and Adjustments'!$A$70:$I$86,TRUNC(COLUMN(C$2)/5)+2,FALSE)*SUMIFS('EPA Data'!$I:$I,'EPA Data'!$D:$D,'Country Selector'!$A$2,'EPA Data'!$J:$J,$D$1,'EPA Data'!$C:$C,C$2,'EPA Data'!$G:$G,"&gt;="&amp;$A43,'EPA Data'!$G:$G,"&lt;"&amp;$B43))*unit_conv</f>
        <v>0</v>
      </c>
      <c r="D43">
        <f t="shared" si="17"/>
        <v>0</v>
      </c>
      <c r="E43">
        <f t="shared" si="17"/>
        <v>0</v>
      </c>
      <c r="F43">
        <f t="shared" si="17"/>
        <v>0</v>
      </c>
      <c r="G43">
        <f t="shared" si="17"/>
        <v>0</v>
      </c>
      <c r="H43" s="31">
        <f>(VLOOKUP($B$1,'Multipliers and Adjustments'!$A$70:$I$86,TRUNC(COLUMN(H$2)/5)+2,FALSE)*SUMIFS('EPA Data'!$I:$I,'EPA Data'!$D:$D,'Country Selector'!$A$2,'EPA Data'!$J:$J,$B$1,'EPA Data'!$C:$C,H$2,'EPA Data'!$G:$G,"&gt;="&amp;$A43,'EPA Data'!$G:$G,"&lt;"&amp;$B43)+VLOOKUP($C$1,'Multipliers and Adjustments'!$A$70:$I$86,TRUNC(COLUMN(H$2)/5)+2,FALSE)*SUMIFS('EPA Data'!$I:$I,'EPA Data'!$D:$D,'Country Selector'!$A$2,'EPA Data'!$J:$J,$C$1,'EPA Data'!$C:$C,H$2,'EPA Data'!$G:$G,"&gt;="&amp;$A43,'EPA Data'!$G:$G,"&lt;"&amp;$B43)+VLOOKUP($D$1,'Multipliers and Adjustments'!$A$70:$I$86,TRUNC(COLUMN(H$2)/5)+2,FALSE)*SUMIFS('EPA Data'!$I:$I,'EPA Data'!$D:$D,'Country Selector'!$A$2,'EPA Data'!$J:$J,$D$1,'EPA Data'!$C:$C,H$2,'EPA Data'!$G:$G,"&gt;="&amp;$A43,'EPA Data'!$G:$G,"&lt;"&amp;$B43))*unit_conv</f>
        <v>0</v>
      </c>
      <c r="I43">
        <f t="shared" si="18"/>
        <v>0</v>
      </c>
      <c r="J43">
        <f t="shared" si="18"/>
        <v>0</v>
      </c>
      <c r="K43">
        <f t="shared" si="18"/>
        <v>0</v>
      </c>
      <c r="L43">
        <f t="shared" si="18"/>
        <v>0</v>
      </c>
      <c r="M43" s="31">
        <f>(VLOOKUP($B$1,'Multipliers and Adjustments'!$A$70:$I$86,TRUNC(COLUMN(M$2)/5)+2,FALSE)*SUMIFS('EPA Data'!$I:$I,'EPA Data'!$D:$D,'Country Selector'!$A$2,'EPA Data'!$J:$J,$B$1,'EPA Data'!$C:$C,M$2,'EPA Data'!$G:$G,"&gt;="&amp;$A43,'EPA Data'!$G:$G,"&lt;"&amp;$B43)+VLOOKUP($C$1,'Multipliers and Adjustments'!$A$70:$I$86,TRUNC(COLUMN(M$2)/5)+2,FALSE)*SUMIFS('EPA Data'!$I:$I,'EPA Data'!$D:$D,'Country Selector'!$A$2,'EPA Data'!$J:$J,$C$1,'EPA Data'!$C:$C,M$2,'EPA Data'!$G:$G,"&gt;="&amp;$A43,'EPA Data'!$G:$G,"&lt;"&amp;$B43)+VLOOKUP($D$1,'Multipliers and Adjustments'!$A$70:$I$86,TRUNC(COLUMN(M$2)/5)+2,FALSE)*SUMIFS('EPA Data'!$I:$I,'EPA Data'!$D:$D,'Country Selector'!$A$2,'EPA Data'!$J:$J,$D$1,'EPA Data'!$C:$C,M$2,'EPA Data'!$G:$G,"&gt;="&amp;$A43,'EPA Data'!$G:$G,"&lt;"&amp;$B43))*unit_conv</f>
        <v>0</v>
      </c>
      <c r="N43">
        <f t="shared" si="19"/>
        <v>0</v>
      </c>
      <c r="O43">
        <f t="shared" si="19"/>
        <v>0</v>
      </c>
      <c r="P43">
        <f t="shared" si="19"/>
        <v>0</v>
      </c>
      <c r="Q43">
        <f t="shared" si="19"/>
        <v>0</v>
      </c>
      <c r="R43" s="31">
        <f>(VLOOKUP($B$1,'Multipliers and Adjustments'!$A$70:$I$86,TRUNC(COLUMN(R$2)/5)+2,FALSE)*SUMIFS('EPA Data'!$I:$I,'EPA Data'!$D:$D,'Country Selector'!$A$2,'EPA Data'!$J:$J,$B$1,'EPA Data'!$C:$C,R$2,'EPA Data'!$G:$G,"&gt;="&amp;$A43,'EPA Data'!$G:$G,"&lt;"&amp;$B43)+VLOOKUP($C$1,'Multipliers and Adjustments'!$A$70:$I$86,TRUNC(COLUMN(R$2)/5)+2,FALSE)*SUMIFS('EPA Data'!$I:$I,'EPA Data'!$D:$D,'Country Selector'!$A$2,'EPA Data'!$J:$J,$C$1,'EPA Data'!$C:$C,R$2,'EPA Data'!$G:$G,"&gt;="&amp;$A43,'EPA Data'!$G:$G,"&lt;"&amp;$B43)+VLOOKUP($D$1,'Multipliers and Adjustments'!$A$70:$I$86,TRUNC(COLUMN(R$2)/5)+2,FALSE)*SUMIFS('EPA Data'!$I:$I,'EPA Data'!$D:$D,'Country Selector'!$A$2,'EPA Data'!$J:$J,$D$1,'EPA Data'!$C:$C,R$2,'EPA Data'!$G:$G,"&gt;="&amp;$A43,'EPA Data'!$G:$G,"&lt;"&amp;$B43))*unit_conv</f>
        <v>0</v>
      </c>
      <c r="S43">
        <f t="shared" si="20"/>
        <v>0</v>
      </c>
      <c r="T43">
        <f t="shared" si="20"/>
        <v>0</v>
      </c>
      <c r="U43">
        <f t="shared" si="20"/>
        <v>0</v>
      </c>
      <c r="V43">
        <f t="shared" si="20"/>
        <v>0</v>
      </c>
      <c r="W43" s="31">
        <f>(VLOOKUP($B$1,'Multipliers and Adjustments'!$A$70:$I$86,TRUNC(COLUMN(W$2)/5)+2,FALSE)*SUMIFS('EPA Data'!$I:$I,'EPA Data'!$D:$D,'Country Selector'!$A$2,'EPA Data'!$J:$J,$B$1,'EPA Data'!$C:$C,W$2,'EPA Data'!$G:$G,"&gt;="&amp;$A43,'EPA Data'!$G:$G,"&lt;"&amp;$B43)+VLOOKUP($C$1,'Multipliers and Adjustments'!$A$70:$I$86,TRUNC(COLUMN(W$2)/5)+2,FALSE)*SUMIFS('EPA Data'!$I:$I,'EPA Data'!$D:$D,'Country Selector'!$A$2,'EPA Data'!$J:$J,$C$1,'EPA Data'!$C:$C,W$2,'EPA Data'!$G:$G,"&gt;="&amp;$A43,'EPA Data'!$G:$G,"&lt;"&amp;$B43)+VLOOKUP($D$1,'Multipliers and Adjustments'!$A$70:$I$86,TRUNC(COLUMN(W$2)/5)+2,FALSE)*SUMIFS('EPA Data'!$I:$I,'EPA Data'!$D:$D,'Country Selector'!$A$2,'EPA Data'!$J:$J,$D$1,'EPA Data'!$C:$C,W$2,'EPA Data'!$G:$G,"&gt;="&amp;$A43,'EPA Data'!$G:$G,"&lt;"&amp;$B43))*unit_conv</f>
        <v>0</v>
      </c>
      <c r="X43">
        <f t="shared" si="21"/>
        <v>0</v>
      </c>
      <c r="Y43">
        <f t="shared" si="21"/>
        <v>0</v>
      </c>
      <c r="Z43">
        <f t="shared" si="21"/>
        <v>0</v>
      </c>
      <c r="AA43">
        <f t="shared" si="21"/>
        <v>0</v>
      </c>
      <c r="AB43" s="31">
        <f>(VLOOKUP($B$1,'Multipliers and Adjustments'!$A$70:$I$86,TRUNC(COLUMN(AB$2)/5)+2,FALSE)*SUMIFS('EPA Data'!$I:$I,'EPA Data'!$D:$D,'Country Selector'!$A$2,'EPA Data'!$J:$J,$B$1,'EPA Data'!$C:$C,AB$2,'EPA Data'!$G:$G,"&gt;="&amp;$A43,'EPA Data'!$G:$G,"&lt;"&amp;$B43)+VLOOKUP($C$1,'Multipliers and Adjustments'!$A$70:$I$86,TRUNC(COLUMN(AB$2)/5)+2,FALSE)*SUMIFS('EPA Data'!$I:$I,'EPA Data'!$D:$D,'Country Selector'!$A$2,'EPA Data'!$J:$J,$C$1,'EPA Data'!$C:$C,AB$2,'EPA Data'!$G:$G,"&gt;="&amp;$A43,'EPA Data'!$G:$G,"&lt;"&amp;$B43)+VLOOKUP($D$1,'Multipliers and Adjustments'!$A$70:$I$86,TRUNC(COLUMN(AB$2)/5)+2,FALSE)*SUMIFS('EPA Data'!$I:$I,'EPA Data'!$D:$D,'Country Selector'!$A$2,'EPA Data'!$J:$J,$D$1,'EPA Data'!$C:$C,AB$2,'EPA Data'!$G:$G,"&gt;="&amp;$A43,'EPA Data'!$G:$G,"&lt;"&amp;$B43))*unit_conv</f>
        <v>0</v>
      </c>
      <c r="AC43">
        <f t="shared" si="22"/>
        <v>0</v>
      </c>
      <c r="AD43">
        <f t="shared" si="22"/>
        <v>0</v>
      </c>
      <c r="AE43">
        <f t="shared" si="22"/>
        <v>0</v>
      </c>
      <c r="AF43">
        <f t="shared" si="22"/>
        <v>0</v>
      </c>
      <c r="AG43" s="31">
        <f>(VLOOKUP($B$1,'Multipliers and Adjustments'!$A$70:$I$86,TRUNC(COLUMN(AG$2)/5)+2,FALSE)*SUMIFS('EPA Data'!$I:$I,'EPA Data'!$D:$D,'Country Selector'!$A$2,'EPA Data'!$J:$J,$B$1,'EPA Data'!$C:$C,AG$2,'EPA Data'!$G:$G,"&gt;="&amp;$A43,'EPA Data'!$G:$G,"&lt;"&amp;$B43)+VLOOKUP($C$1,'Multipliers and Adjustments'!$A$70:$I$86,TRUNC(COLUMN(AG$2)/5)+2,FALSE)*SUMIFS('EPA Data'!$I:$I,'EPA Data'!$D:$D,'Country Selector'!$A$2,'EPA Data'!$J:$J,$C$1,'EPA Data'!$C:$C,AG$2,'EPA Data'!$G:$G,"&gt;="&amp;$A43,'EPA Data'!$G:$G,"&lt;"&amp;$B43)+VLOOKUP($D$1,'Multipliers and Adjustments'!$A$70:$I$86,TRUNC(COLUMN(AG$2)/5)+2,FALSE)*SUMIFS('EPA Data'!$I:$I,'EPA Data'!$D:$D,'Country Selector'!$A$2,'EPA Data'!$J:$J,$D$1,'EPA Data'!$C:$C,AG$2,'EPA Data'!$G:$G,"&gt;="&amp;$A43,'EPA Data'!$G:$G,"&lt;"&amp;$B43))*unit_conv</f>
        <v>0</v>
      </c>
      <c r="AH43">
        <f t="shared" si="23"/>
        <v>0</v>
      </c>
      <c r="AI43">
        <f t="shared" si="23"/>
        <v>0</v>
      </c>
      <c r="AJ43">
        <f t="shared" si="23"/>
        <v>0</v>
      </c>
      <c r="AK43">
        <f t="shared" si="23"/>
        <v>0</v>
      </c>
      <c r="AL43" s="31">
        <f>(VLOOKUP($B$1,'Multipliers and Adjustments'!$A$70:$I$86,TRUNC(COLUMN(AL$2)/5)+2,FALSE)*SUMIFS('EPA Data'!$I:$I,'EPA Data'!$D:$D,'Country Selector'!$A$2,'EPA Data'!$J:$J,$B$1,'EPA Data'!$C:$C,AL$2,'EPA Data'!$G:$G,"&gt;="&amp;$A43,'EPA Data'!$G:$G,"&lt;"&amp;$B43)+VLOOKUP($C$1,'Multipliers and Adjustments'!$A$70:$I$86,TRUNC(COLUMN(AL$2)/5)+2,FALSE)*SUMIFS('EPA Data'!$I:$I,'EPA Data'!$D:$D,'Country Selector'!$A$2,'EPA Data'!$J:$J,$C$1,'EPA Data'!$C:$C,AL$2,'EPA Data'!$G:$G,"&gt;="&amp;$A43,'EPA Data'!$G:$G,"&lt;"&amp;$B43)+VLOOKUP($D$1,'Multipliers and Adjustments'!$A$70:$I$86,TRUNC(COLUMN(AL$2)/5)+2,FALSE)*SUMIFS('EPA Data'!$I:$I,'EPA Data'!$D:$D,'Country Selector'!$A$2,'EPA Data'!$J:$J,$D$1,'EPA Data'!$C:$C,AL$2,'EPA Data'!$G:$G,"&gt;="&amp;$A43,'EPA Data'!$G:$G,"&lt;"&amp;$B43))*unit_conv</f>
        <v>0</v>
      </c>
    </row>
    <row r="44" spans="1:38" x14ac:dyDescent="0.45">
      <c r="A44" s="15">
        <f t="shared" si="8"/>
        <v>90</v>
      </c>
      <c r="B44" s="16">
        <f t="shared" si="16"/>
        <v>100</v>
      </c>
      <c r="C44" s="31">
        <f>(VLOOKUP($B$1,'Multipliers and Adjustments'!$A$70:$I$86,TRUNC(COLUMN(C$2)/5)+2,FALSE)*SUMIFS('EPA Data'!$I:$I,'EPA Data'!$D:$D,'Country Selector'!$A$2,'EPA Data'!$J:$J,$B$1,'EPA Data'!$C:$C,C$2,'EPA Data'!$G:$G,"&gt;="&amp;$A44,'EPA Data'!$G:$G,"&lt;"&amp;$B44)+VLOOKUP($C$1,'Multipliers and Adjustments'!$A$70:$I$86,TRUNC(COLUMN(C$2)/5)+2,FALSE)*SUMIFS('EPA Data'!$I:$I,'EPA Data'!$D:$D,'Country Selector'!$A$2,'EPA Data'!$J:$J,$C$1,'EPA Data'!$C:$C,C$2,'EPA Data'!$G:$G,"&gt;="&amp;$A44,'EPA Data'!$G:$G,"&lt;"&amp;$B44)+VLOOKUP($D$1,'Multipliers and Adjustments'!$A$70:$I$86,TRUNC(COLUMN(C$2)/5)+2,FALSE)*SUMIFS('EPA Data'!$I:$I,'EPA Data'!$D:$D,'Country Selector'!$A$2,'EPA Data'!$J:$J,$D$1,'EPA Data'!$C:$C,C$2,'EPA Data'!$G:$G,"&gt;="&amp;$A44,'EPA Data'!$G:$G,"&lt;"&amp;$B44))*unit_conv</f>
        <v>0</v>
      </c>
      <c r="D44">
        <f t="shared" si="17"/>
        <v>0</v>
      </c>
      <c r="E44">
        <f t="shared" si="17"/>
        <v>0</v>
      </c>
      <c r="F44">
        <f t="shared" si="17"/>
        <v>0</v>
      </c>
      <c r="G44">
        <f t="shared" si="17"/>
        <v>0</v>
      </c>
      <c r="H44" s="31">
        <f>(VLOOKUP($B$1,'Multipliers and Adjustments'!$A$70:$I$86,TRUNC(COLUMN(H$2)/5)+2,FALSE)*SUMIFS('EPA Data'!$I:$I,'EPA Data'!$D:$D,'Country Selector'!$A$2,'EPA Data'!$J:$J,$B$1,'EPA Data'!$C:$C,H$2,'EPA Data'!$G:$G,"&gt;="&amp;$A44,'EPA Data'!$G:$G,"&lt;"&amp;$B44)+VLOOKUP($C$1,'Multipliers and Adjustments'!$A$70:$I$86,TRUNC(COLUMN(H$2)/5)+2,FALSE)*SUMIFS('EPA Data'!$I:$I,'EPA Data'!$D:$D,'Country Selector'!$A$2,'EPA Data'!$J:$J,$C$1,'EPA Data'!$C:$C,H$2,'EPA Data'!$G:$G,"&gt;="&amp;$A44,'EPA Data'!$G:$G,"&lt;"&amp;$B44)+VLOOKUP($D$1,'Multipliers and Adjustments'!$A$70:$I$86,TRUNC(COLUMN(H$2)/5)+2,FALSE)*SUMIFS('EPA Data'!$I:$I,'EPA Data'!$D:$D,'Country Selector'!$A$2,'EPA Data'!$J:$J,$D$1,'EPA Data'!$C:$C,H$2,'EPA Data'!$G:$G,"&gt;="&amp;$A44,'EPA Data'!$G:$G,"&lt;"&amp;$B44))*unit_conv</f>
        <v>0</v>
      </c>
      <c r="I44">
        <f t="shared" si="18"/>
        <v>0</v>
      </c>
      <c r="J44">
        <f t="shared" si="18"/>
        <v>0</v>
      </c>
      <c r="K44">
        <f t="shared" si="18"/>
        <v>0</v>
      </c>
      <c r="L44">
        <f t="shared" si="18"/>
        <v>0</v>
      </c>
      <c r="M44" s="31">
        <f>(VLOOKUP($B$1,'Multipliers and Adjustments'!$A$70:$I$86,TRUNC(COLUMN(M$2)/5)+2,FALSE)*SUMIFS('EPA Data'!$I:$I,'EPA Data'!$D:$D,'Country Selector'!$A$2,'EPA Data'!$J:$J,$B$1,'EPA Data'!$C:$C,M$2,'EPA Data'!$G:$G,"&gt;="&amp;$A44,'EPA Data'!$G:$G,"&lt;"&amp;$B44)+VLOOKUP($C$1,'Multipliers and Adjustments'!$A$70:$I$86,TRUNC(COLUMN(M$2)/5)+2,FALSE)*SUMIFS('EPA Data'!$I:$I,'EPA Data'!$D:$D,'Country Selector'!$A$2,'EPA Data'!$J:$J,$C$1,'EPA Data'!$C:$C,M$2,'EPA Data'!$G:$G,"&gt;="&amp;$A44,'EPA Data'!$G:$G,"&lt;"&amp;$B44)+VLOOKUP($D$1,'Multipliers and Adjustments'!$A$70:$I$86,TRUNC(COLUMN(M$2)/5)+2,FALSE)*SUMIFS('EPA Data'!$I:$I,'EPA Data'!$D:$D,'Country Selector'!$A$2,'EPA Data'!$J:$J,$D$1,'EPA Data'!$C:$C,M$2,'EPA Data'!$G:$G,"&gt;="&amp;$A44,'EPA Data'!$G:$G,"&lt;"&amp;$B44))*unit_conv</f>
        <v>0</v>
      </c>
      <c r="N44">
        <f t="shared" si="19"/>
        <v>0</v>
      </c>
      <c r="O44">
        <f t="shared" si="19"/>
        <v>0</v>
      </c>
      <c r="P44">
        <f t="shared" si="19"/>
        <v>0</v>
      </c>
      <c r="Q44">
        <f t="shared" si="19"/>
        <v>0</v>
      </c>
      <c r="R44" s="31">
        <f>(VLOOKUP($B$1,'Multipliers and Adjustments'!$A$70:$I$86,TRUNC(COLUMN(R$2)/5)+2,FALSE)*SUMIFS('EPA Data'!$I:$I,'EPA Data'!$D:$D,'Country Selector'!$A$2,'EPA Data'!$J:$J,$B$1,'EPA Data'!$C:$C,R$2,'EPA Data'!$G:$G,"&gt;="&amp;$A44,'EPA Data'!$G:$G,"&lt;"&amp;$B44)+VLOOKUP($C$1,'Multipliers and Adjustments'!$A$70:$I$86,TRUNC(COLUMN(R$2)/5)+2,FALSE)*SUMIFS('EPA Data'!$I:$I,'EPA Data'!$D:$D,'Country Selector'!$A$2,'EPA Data'!$J:$J,$C$1,'EPA Data'!$C:$C,R$2,'EPA Data'!$G:$G,"&gt;="&amp;$A44,'EPA Data'!$G:$G,"&lt;"&amp;$B44)+VLOOKUP($D$1,'Multipliers and Adjustments'!$A$70:$I$86,TRUNC(COLUMN(R$2)/5)+2,FALSE)*SUMIFS('EPA Data'!$I:$I,'EPA Data'!$D:$D,'Country Selector'!$A$2,'EPA Data'!$J:$J,$D$1,'EPA Data'!$C:$C,R$2,'EPA Data'!$G:$G,"&gt;="&amp;$A44,'EPA Data'!$G:$G,"&lt;"&amp;$B44))*unit_conv</f>
        <v>0</v>
      </c>
      <c r="S44">
        <f t="shared" si="20"/>
        <v>0</v>
      </c>
      <c r="T44">
        <f t="shared" si="20"/>
        <v>0</v>
      </c>
      <c r="U44">
        <f t="shared" si="20"/>
        <v>0</v>
      </c>
      <c r="V44">
        <f t="shared" si="20"/>
        <v>0</v>
      </c>
      <c r="W44" s="31">
        <f>(VLOOKUP($B$1,'Multipliers and Adjustments'!$A$70:$I$86,TRUNC(COLUMN(W$2)/5)+2,FALSE)*SUMIFS('EPA Data'!$I:$I,'EPA Data'!$D:$D,'Country Selector'!$A$2,'EPA Data'!$J:$J,$B$1,'EPA Data'!$C:$C,W$2,'EPA Data'!$G:$G,"&gt;="&amp;$A44,'EPA Data'!$G:$G,"&lt;"&amp;$B44)+VLOOKUP($C$1,'Multipliers and Adjustments'!$A$70:$I$86,TRUNC(COLUMN(W$2)/5)+2,FALSE)*SUMIFS('EPA Data'!$I:$I,'EPA Data'!$D:$D,'Country Selector'!$A$2,'EPA Data'!$J:$J,$C$1,'EPA Data'!$C:$C,W$2,'EPA Data'!$G:$G,"&gt;="&amp;$A44,'EPA Data'!$G:$G,"&lt;"&amp;$B44)+VLOOKUP($D$1,'Multipliers and Adjustments'!$A$70:$I$86,TRUNC(COLUMN(W$2)/5)+2,FALSE)*SUMIFS('EPA Data'!$I:$I,'EPA Data'!$D:$D,'Country Selector'!$A$2,'EPA Data'!$J:$J,$D$1,'EPA Data'!$C:$C,W$2,'EPA Data'!$G:$G,"&gt;="&amp;$A44,'EPA Data'!$G:$G,"&lt;"&amp;$B44))*unit_conv</f>
        <v>0</v>
      </c>
      <c r="X44">
        <f t="shared" si="21"/>
        <v>0</v>
      </c>
      <c r="Y44">
        <f t="shared" si="21"/>
        <v>0</v>
      </c>
      <c r="Z44">
        <f t="shared" si="21"/>
        <v>0</v>
      </c>
      <c r="AA44">
        <f t="shared" si="21"/>
        <v>0</v>
      </c>
      <c r="AB44" s="31">
        <f>(VLOOKUP($B$1,'Multipliers and Adjustments'!$A$70:$I$86,TRUNC(COLUMN(AB$2)/5)+2,FALSE)*SUMIFS('EPA Data'!$I:$I,'EPA Data'!$D:$D,'Country Selector'!$A$2,'EPA Data'!$J:$J,$B$1,'EPA Data'!$C:$C,AB$2,'EPA Data'!$G:$G,"&gt;="&amp;$A44,'EPA Data'!$G:$G,"&lt;"&amp;$B44)+VLOOKUP($C$1,'Multipliers and Adjustments'!$A$70:$I$86,TRUNC(COLUMN(AB$2)/5)+2,FALSE)*SUMIFS('EPA Data'!$I:$I,'EPA Data'!$D:$D,'Country Selector'!$A$2,'EPA Data'!$J:$J,$C$1,'EPA Data'!$C:$C,AB$2,'EPA Data'!$G:$G,"&gt;="&amp;$A44,'EPA Data'!$G:$G,"&lt;"&amp;$B44)+VLOOKUP($D$1,'Multipliers and Adjustments'!$A$70:$I$86,TRUNC(COLUMN(AB$2)/5)+2,FALSE)*SUMIFS('EPA Data'!$I:$I,'EPA Data'!$D:$D,'Country Selector'!$A$2,'EPA Data'!$J:$J,$D$1,'EPA Data'!$C:$C,AB$2,'EPA Data'!$G:$G,"&gt;="&amp;$A44,'EPA Data'!$G:$G,"&lt;"&amp;$B44))*unit_conv</f>
        <v>0</v>
      </c>
      <c r="AC44">
        <f t="shared" si="22"/>
        <v>0</v>
      </c>
      <c r="AD44">
        <f t="shared" si="22"/>
        <v>0</v>
      </c>
      <c r="AE44">
        <f t="shared" si="22"/>
        <v>0</v>
      </c>
      <c r="AF44">
        <f t="shared" si="22"/>
        <v>0</v>
      </c>
      <c r="AG44" s="31">
        <f>(VLOOKUP($B$1,'Multipliers and Adjustments'!$A$70:$I$86,TRUNC(COLUMN(AG$2)/5)+2,FALSE)*SUMIFS('EPA Data'!$I:$I,'EPA Data'!$D:$D,'Country Selector'!$A$2,'EPA Data'!$J:$J,$B$1,'EPA Data'!$C:$C,AG$2,'EPA Data'!$G:$G,"&gt;="&amp;$A44,'EPA Data'!$G:$G,"&lt;"&amp;$B44)+VLOOKUP($C$1,'Multipliers and Adjustments'!$A$70:$I$86,TRUNC(COLUMN(AG$2)/5)+2,FALSE)*SUMIFS('EPA Data'!$I:$I,'EPA Data'!$D:$D,'Country Selector'!$A$2,'EPA Data'!$J:$J,$C$1,'EPA Data'!$C:$C,AG$2,'EPA Data'!$G:$G,"&gt;="&amp;$A44,'EPA Data'!$G:$G,"&lt;"&amp;$B44)+VLOOKUP($D$1,'Multipliers and Adjustments'!$A$70:$I$86,TRUNC(COLUMN(AG$2)/5)+2,FALSE)*SUMIFS('EPA Data'!$I:$I,'EPA Data'!$D:$D,'Country Selector'!$A$2,'EPA Data'!$J:$J,$D$1,'EPA Data'!$C:$C,AG$2,'EPA Data'!$G:$G,"&gt;="&amp;$A44,'EPA Data'!$G:$G,"&lt;"&amp;$B44))*unit_conv</f>
        <v>0</v>
      </c>
      <c r="AH44">
        <f t="shared" si="23"/>
        <v>0</v>
      </c>
      <c r="AI44">
        <f t="shared" si="23"/>
        <v>0</v>
      </c>
      <c r="AJ44">
        <f t="shared" si="23"/>
        <v>0</v>
      </c>
      <c r="AK44">
        <f t="shared" si="23"/>
        <v>0</v>
      </c>
      <c r="AL44" s="31">
        <f>(VLOOKUP($B$1,'Multipliers and Adjustments'!$A$70:$I$86,TRUNC(COLUMN(AL$2)/5)+2,FALSE)*SUMIFS('EPA Data'!$I:$I,'EPA Data'!$D:$D,'Country Selector'!$A$2,'EPA Data'!$J:$J,$B$1,'EPA Data'!$C:$C,AL$2,'EPA Data'!$G:$G,"&gt;="&amp;$A44,'EPA Data'!$G:$G,"&lt;"&amp;$B44)+VLOOKUP($C$1,'Multipliers and Adjustments'!$A$70:$I$86,TRUNC(COLUMN(AL$2)/5)+2,FALSE)*SUMIFS('EPA Data'!$I:$I,'EPA Data'!$D:$D,'Country Selector'!$A$2,'EPA Data'!$J:$J,$C$1,'EPA Data'!$C:$C,AL$2,'EPA Data'!$G:$G,"&gt;="&amp;$A44,'EPA Data'!$G:$G,"&lt;"&amp;$B44)+VLOOKUP($D$1,'Multipliers and Adjustments'!$A$70:$I$86,TRUNC(COLUMN(AL$2)/5)+2,FALSE)*SUMIFS('EPA Data'!$I:$I,'EPA Data'!$D:$D,'Country Selector'!$A$2,'EPA Data'!$J:$J,$D$1,'EPA Data'!$C:$C,AL$2,'EPA Data'!$G:$G,"&gt;="&amp;$A44,'EPA Data'!$G:$G,"&lt;"&amp;$B44))*unit_conv</f>
        <v>0</v>
      </c>
    </row>
    <row r="45" spans="1:38" x14ac:dyDescent="0.45">
      <c r="A45" s="12">
        <f>B44</f>
        <v>100</v>
      </c>
      <c r="B45" s="11">
        <f t="shared" si="7"/>
        <v>150</v>
      </c>
      <c r="C45" s="31">
        <f>(VLOOKUP($B$1,'Multipliers and Adjustments'!$A$70:$I$86,TRUNC(COLUMN(C$2)/5)+2,FALSE)*SUMIFS('EPA Data'!$I:$I,'EPA Data'!$D:$D,'Country Selector'!$A$2,'EPA Data'!$J:$J,$B$1,'EPA Data'!$C:$C,C$2,'EPA Data'!$G:$G,"&gt;="&amp;$A45,'EPA Data'!$G:$G,"&lt;"&amp;$B45)+VLOOKUP($C$1,'Multipliers and Adjustments'!$A$70:$I$86,TRUNC(COLUMN(C$2)/5)+2,FALSE)*SUMIFS('EPA Data'!$I:$I,'EPA Data'!$D:$D,'Country Selector'!$A$2,'EPA Data'!$J:$J,$C$1,'EPA Data'!$C:$C,C$2,'EPA Data'!$G:$G,"&gt;="&amp;$A45,'EPA Data'!$G:$G,"&lt;"&amp;$B45)+VLOOKUP($D$1,'Multipliers and Adjustments'!$A$70:$I$86,TRUNC(COLUMN(C$2)/5)+2,FALSE)*SUMIFS('EPA Data'!$I:$I,'EPA Data'!$D:$D,'Country Selector'!$A$2,'EPA Data'!$J:$J,$D$1,'EPA Data'!$C:$C,C$2,'EPA Data'!$G:$G,"&gt;="&amp;$A45,'EPA Data'!$G:$G,"&lt;"&amp;$B45))*unit_conv</f>
        <v>0</v>
      </c>
      <c r="D45">
        <f t="shared" si="17"/>
        <v>0</v>
      </c>
      <c r="E45">
        <f t="shared" si="17"/>
        <v>0</v>
      </c>
      <c r="F45">
        <f t="shared" si="17"/>
        <v>0</v>
      </c>
      <c r="G45">
        <f t="shared" si="17"/>
        <v>0</v>
      </c>
      <c r="H45" s="31">
        <f>(VLOOKUP($B$1,'Multipliers and Adjustments'!$A$70:$I$86,TRUNC(COLUMN(H$2)/5)+2,FALSE)*SUMIFS('EPA Data'!$I:$I,'EPA Data'!$D:$D,'Country Selector'!$A$2,'EPA Data'!$J:$J,$B$1,'EPA Data'!$C:$C,H$2,'EPA Data'!$G:$G,"&gt;="&amp;$A45,'EPA Data'!$G:$G,"&lt;"&amp;$B45)+VLOOKUP($C$1,'Multipliers and Adjustments'!$A$70:$I$86,TRUNC(COLUMN(H$2)/5)+2,FALSE)*SUMIFS('EPA Data'!$I:$I,'EPA Data'!$D:$D,'Country Selector'!$A$2,'EPA Data'!$J:$J,$C$1,'EPA Data'!$C:$C,H$2,'EPA Data'!$G:$G,"&gt;="&amp;$A45,'EPA Data'!$G:$G,"&lt;"&amp;$B45)+VLOOKUP($D$1,'Multipliers and Adjustments'!$A$70:$I$86,TRUNC(COLUMN(H$2)/5)+2,FALSE)*SUMIFS('EPA Data'!$I:$I,'EPA Data'!$D:$D,'Country Selector'!$A$2,'EPA Data'!$J:$J,$D$1,'EPA Data'!$C:$C,H$2,'EPA Data'!$G:$G,"&gt;="&amp;$A45,'EPA Data'!$G:$G,"&lt;"&amp;$B45))*unit_conv</f>
        <v>0</v>
      </c>
      <c r="I45">
        <f t="shared" si="18"/>
        <v>0</v>
      </c>
      <c r="J45">
        <f t="shared" si="18"/>
        <v>0</v>
      </c>
      <c r="K45">
        <f t="shared" si="18"/>
        <v>0</v>
      </c>
      <c r="L45">
        <f t="shared" si="18"/>
        <v>0</v>
      </c>
      <c r="M45" s="31">
        <f>(VLOOKUP($B$1,'Multipliers and Adjustments'!$A$70:$I$86,TRUNC(COLUMN(M$2)/5)+2,FALSE)*SUMIFS('EPA Data'!$I:$I,'EPA Data'!$D:$D,'Country Selector'!$A$2,'EPA Data'!$J:$J,$B$1,'EPA Data'!$C:$C,M$2,'EPA Data'!$G:$G,"&gt;="&amp;$A45,'EPA Data'!$G:$G,"&lt;"&amp;$B45)+VLOOKUP($C$1,'Multipliers and Adjustments'!$A$70:$I$86,TRUNC(COLUMN(M$2)/5)+2,FALSE)*SUMIFS('EPA Data'!$I:$I,'EPA Data'!$D:$D,'Country Selector'!$A$2,'EPA Data'!$J:$J,$C$1,'EPA Data'!$C:$C,M$2,'EPA Data'!$G:$G,"&gt;="&amp;$A45,'EPA Data'!$G:$G,"&lt;"&amp;$B45)+VLOOKUP($D$1,'Multipliers and Adjustments'!$A$70:$I$86,TRUNC(COLUMN(M$2)/5)+2,FALSE)*SUMIFS('EPA Data'!$I:$I,'EPA Data'!$D:$D,'Country Selector'!$A$2,'EPA Data'!$J:$J,$D$1,'EPA Data'!$C:$C,M$2,'EPA Data'!$G:$G,"&gt;="&amp;$A45,'EPA Data'!$G:$G,"&lt;"&amp;$B45))*unit_conv</f>
        <v>0</v>
      </c>
      <c r="N45">
        <f t="shared" si="19"/>
        <v>0</v>
      </c>
      <c r="O45">
        <f t="shared" si="19"/>
        <v>0</v>
      </c>
      <c r="P45">
        <f t="shared" si="19"/>
        <v>0</v>
      </c>
      <c r="Q45">
        <f t="shared" si="19"/>
        <v>0</v>
      </c>
      <c r="R45" s="31">
        <f>(VLOOKUP($B$1,'Multipliers and Adjustments'!$A$70:$I$86,TRUNC(COLUMN(R$2)/5)+2,FALSE)*SUMIFS('EPA Data'!$I:$I,'EPA Data'!$D:$D,'Country Selector'!$A$2,'EPA Data'!$J:$J,$B$1,'EPA Data'!$C:$C,R$2,'EPA Data'!$G:$G,"&gt;="&amp;$A45,'EPA Data'!$G:$G,"&lt;"&amp;$B45)+VLOOKUP($C$1,'Multipliers and Adjustments'!$A$70:$I$86,TRUNC(COLUMN(R$2)/5)+2,FALSE)*SUMIFS('EPA Data'!$I:$I,'EPA Data'!$D:$D,'Country Selector'!$A$2,'EPA Data'!$J:$J,$C$1,'EPA Data'!$C:$C,R$2,'EPA Data'!$G:$G,"&gt;="&amp;$A45,'EPA Data'!$G:$G,"&lt;"&amp;$B45)+VLOOKUP($D$1,'Multipliers and Adjustments'!$A$70:$I$86,TRUNC(COLUMN(R$2)/5)+2,FALSE)*SUMIFS('EPA Data'!$I:$I,'EPA Data'!$D:$D,'Country Selector'!$A$2,'EPA Data'!$J:$J,$D$1,'EPA Data'!$C:$C,R$2,'EPA Data'!$G:$G,"&gt;="&amp;$A45,'EPA Data'!$G:$G,"&lt;"&amp;$B45))*unit_conv</f>
        <v>0</v>
      </c>
      <c r="S45">
        <f t="shared" si="20"/>
        <v>0</v>
      </c>
      <c r="T45">
        <f t="shared" si="20"/>
        <v>0</v>
      </c>
      <c r="U45">
        <f t="shared" si="20"/>
        <v>0</v>
      </c>
      <c r="V45">
        <f t="shared" si="20"/>
        <v>0</v>
      </c>
      <c r="W45" s="31">
        <f>(VLOOKUP($B$1,'Multipliers and Adjustments'!$A$70:$I$86,TRUNC(COLUMN(W$2)/5)+2,FALSE)*SUMIFS('EPA Data'!$I:$I,'EPA Data'!$D:$D,'Country Selector'!$A$2,'EPA Data'!$J:$J,$B$1,'EPA Data'!$C:$C,W$2,'EPA Data'!$G:$G,"&gt;="&amp;$A45,'EPA Data'!$G:$G,"&lt;"&amp;$B45)+VLOOKUP($C$1,'Multipliers and Adjustments'!$A$70:$I$86,TRUNC(COLUMN(W$2)/5)+2,FALSE)*SUMIFS('EPA Data'!$I:$I,'EPA Data'!$D:$D,'Country Selector'!$A$2,'EPA Data'!$J:$J,$C$1,'EPA Data'!$C:$C,W$2,'EPA Data'!$G:$G,"&gt;="&amp;$A45,'EPA Data'!$G:$G,"&lt;"&amp;$B45)+VLOOKUP($D$1,'Multipliers and Adjustments'!$A$70:$I$86,TRUNC(COLUMN(W$2)/5)+2,FALSE)*SUMIFS('EPA Data'!$I:$I,'EPA Data'!$D:$D,'Country Selector'!$A$2,'EPA Data'!$J:$J,$D$1,'EPA Data'!$C:$C,W$2,'EPA Data'!$G:$G,"&gt;="&amp;$A45,'EPA Data'!$G:$G,"&lt;"&amp;$B45))*unit_conv</f>
        <v>0</v>
      </c>
      <c r="X45">
        <f t="shared" si="21"/>
        <v>0</v>
      </c>
      <c r="Y45">
        <f t="shared" si="21"/>
        <v>0</v>
      </c>
      <c r="Z45">
        <f t="shared" si="21"/>
        <v>0</v>
      </c>
      <c r="AA45">
        <f t="shared" si="21"/>
        <v>0</v>
      </c>
      <c r="AB45" s="31">
        <f>(VLOOKUP($B$1,'Multipliers and Adjustments'!$A$70:$I$86,TRUNC(COLUMN(AB$2)/5)+2,FALSE)*SUMIFS('EPA Data'!$I:$I,'EPA Data'!$D:$D,'Country Selector'!$A$2,'EPA Data'!$J:$J,$B$1,'EPA Data'!$C:$C,AB$2,'EPA Data'!$G:$G,"&gt;="&amp;$A45,'EPA Data'!$G:$G,"&lt;"&amp;$B45)+VLOOKUP($C$1,'Multipliers and Adjustments'!$A$70:$I$86,TRUNC(COLUMN(AB$2)/5)+2,FALSE)*SUMIFS('EPA Data'!$I:$I,'EPA Data'!$D:$D,'Country Selector'!$A$2,'EPA Data'!$J:$J,$C$1,'EPA Data'!$C:$C,AB$2,'EPA Data'!$G:$G,"&gt;="&amp;$A45,'EPA Data'!$G:$G,"&lt;"&amp;$B45)+VLOOKUP($D$1,'Multipliers and Adjustments'!$A$70:$I$86,TRUNC(COLUMN(AB$2)/5)+2,FALSE)*SUMIFS('EPA Data'!$I:$I,'EPA Data'!$D:$D,'Country Selector'!$A$2,'EPA Data'!$J:$J,$D$1,'EPA Data'!$C:$C,AB$2,'EPA Data'!$G:$G,"&gt;="&amp;$A45,'EPA Data'!$G:$G,"&lt;"&amp;$B45))*unit_conv</f>
        <v>0</v>
      </c>
      <c r="AC45">
        <f t="shared" si="22"/>
        <v>0</v>
      </c>
      <c r="AD45">
        <f t="shared" si="22"/>
        <v>0</v>
      </c>
      <c r="AE45">
        <f t="shared" si="22"/>
        <v>0</v>
      </c>
      <c r="AF45">
        <f t="shared" si="22"/>
        <v>0</v>
      </c>
      <c r="AG45" s="31">
        <f>(VLOOKUP($B$1,'Multipliers and Adjustments'!$A$70:$I$86,TRUNC(COLUMN(AG$2)/5)+2,FALSE)*SUMIFS('EPA Data'!$I:$I,'EPA Data'!$D:$D,'Country Selector'!$A$2,'EPA Data'!$J:$J,$B$1,'EPA Data'!$C:$C,AG$2,'EPA Data'!$G:$G,"&gt;="&amp;$A45,'EPA Data'!$G:$G,"&lt;"&amp;$B45)+VLOOKUP($C$1,'Multipliers and Adjustments'!$A$70:$I$86,TRUNC(COLUMN(AG$2)/5)+2,FALSE)*SUMIFS('EPA Data'!$I:$I,'EPA Data'!$D:$D,'Country Selector'!$A$2,'EPA Data'!$J:$J,$C$1,'EPA Data'!$C:$C,AG$2,'EPA Data'!$G:$G,"&gt;="&amp;$A45,'EPA Data'!$G:$G,"&lt;"&amp;$B45)+VLOOKUP($D$1,'Multipliers and Adjustments'!$A$70:$I$86,TRUNC(COLUMN(AG$2)/5)+2,FALSE)*SUMIFS('EPA Data'!$I:$I,'EPA Data'!$D:$D,'Country Selector'!$A$2,'EPA Data'!$J:$J,$D$1,'EPA Data'!$C:$C,AG$2,'EPA Data'!$G:$G,"&gt;="&amp;$A45,'EPA Data'!$G:$G,"&lt;"&amp;$B45))*unit_conv</f>
        <v>0</v>
      </c>
      <c r="AH45">
        <f t="shared" si="23"/>
        <v>0</v>
      </c>
      <c r="AI45">
        <f t="shared" si="23"/>
        <v>0</v>
      </c>
      <c r="AJ45">
        <f t="shared" si="23"/>
        <v>0</v>
      </c>
      <c r="AK45">
        <f t="shared" si="23"/>
        <v>0</v>
      </c>
      <c r="AL45" s="31">
        <f>(VLOOKUP($B$1,'Multipliers and Adjustments'!$A$70:$I$86,TRUNC(COLUMN(AL$2)/5)+2,FALSE)*SUMIFS('EPA Data'!$I:$I,'EPA Data'!$D:$D,'Country Selector'!$A$2,'EPA Data'!$J:$J,$B$1,'EPA Data'!$C:$C,AL$2,'EPA Data'!$G:$G,"&gt;="&amp;$A45,'EPA Data'!$G:$G,"&lt;"&amp;$B45)+VLOOKUP($C$1,'Multipliers and Adjustments'!$A$70:$I$86,TRUNC(COLUMN(AL$2)/5)+2,FALSE)*SUMIFS('EPA Data'!$I:$I,'EPA Data'!$D:$D,'Country Selector'!$A$2,'EPA Data'!$J:$J,$C$1,'EPA Data'!$C:$C,AL$2,'EPA Data'!$G:$G,"&gt;="&amp;$A45,'EPA Data'!$G:$G,"&lt;"&amp;$B45)+VLOOKUP($D$1,'Multipliers and Adjustments'!$A$70:$I$86,TRUNC(COLUMN(AL$2)/5)+2,FALSE)*SUMIFS('EPA Data'!$I:$I,'EPA Data'!$D:$D,'Country Selector'!$A$2,'EPA Data'!$J:$J,$D$1,'EPA Data'!$C:$C,AL$2,'EPA Data'!$G:$G,"&gt;="&amp;$A45,'EPA Data'!$G:$G,"&lt;"&amp;$B45))*unit_conv</f>
        <v>0</v>
      </c>
    </row>
    <row r="46" spans="1:38" x14ac:dyDescent="0.45">
      <c r="A46" s="12">
        <f t="shared" si="8"/>
        <v>150</v>
      </c>
      <c r="B46" s="11">
        <f t="shared" si="7"/>
        <v>200</v>
      </c>
      <c r="C46" s="31">
        <f>(VLOOKUP($B$1,'Multipliers and Adjustments'!$A$70:$I$86,TRUNC(COLUMN(C$2)/5)+2,FALSE)*SUMIFS('EPA Data'!$I:$I,'EPA Data'!$D:$D,'Country Selector'!$A$2,'EPA Data'!$J:$J,$B$1,'EPA Data'!$C:$C,C$2,'EPA Data'!$G:$G,"&gt;="&amp;$A46,'EPA Data'!$G:$G,"&lt;"&amp;$B46)+VLOOKUP($C$1,'Multipliers and Adjustments'!$A$70:$I$86,TRUNC(COLUMN(C$2)/5)+2,FALSE)*SUMIFS('EPA Data'!$I:$I,'EPA Data'!$D:$D,'Country Selector'!$A$2,'EPA Data'!$J:$J,$C$1,'EPA Data'!$C:$C,C$2,'EPA Data'!$G:$G,"&gt;="&amp;$A46,'EPA Data'!$G:$G,"&lt;"&amp;$B46)+VLOOKUP($D$1,'Multipliers and Adjustments'!$A$70:$I$86,TRUNC(COLUMN(C$2)/5)+2,FALSE)*SUMIFS('EPA Data'!$I:$I,'EPA Data'!$D:$D,'Country Selector'!$A$2,'EPA Data'!$J:$J,$D$1,'EPA Data'!$C:$C,C$2,'EPA Data'!$G:$G,"&gt;="&amp;$A46,'EPA Data'!$G:$G,"&lt;"&amp;$B46))*unit_conv</f>
        <v>0</v>
      </c>
      <c r="D46">
        <f t="shared" si="17"/>
        <v>0</v>
      </c>
      <c r="E46">
        <f t="shared" si="17"/>
        <v>0</v>
      </c>
      <c r="F46">
        <f t="shared" si="17"/>
        <v>0</v>
      </c>
      <c r="G46">
        <f t="shared" si="17"/>
        <v>0</v>
      </c>
      <c r="H46" s="31">
        <f>(VLOOKUP($B$1,'Multipliers and Adjustments'!$A$70:$I$86,TRUNC(COLUMN(H$2)/5)+2,FALSE)*SUMIFS('EPA Data'!$I:$I,'EPA Data'!$D:$D,'Country Selector'!$A$2,'EPA Data'!$J:$J,$B$1,'EPA Data'!$C:$C,H$2,'EPA Data'!$G:$G,"&gt;="&amp;$A46,'EPA Data'!$G:$G,"&lt;"&amp;$B46)+VLOOKUP($C$1,'Multipliers and Adjustments'!$A$70:$I$86,TRUNC(COLUMN(H$2)/5)+2,FALSE)*SUMIFS('EPA Data'!$I:$I,'EPA Data'!$D:$D,'Country Selector'!$A$2,'EPA Data'!$J:$J,$C$1,'EPA Data'!$C:$C,H$2,'EPA Data'!$G:$G,"&gt;="&amp;$A46,'EPA Data'!$G:$G,"&lt;"&amp;$B46)+VLOOKUP($D$1,'Multipliers and Adjustments'!$A$70:$I$86,TRUNC(COLUMN(H$2)/5)+2,FALSE)*SUMIFS('EPA Data'!$I:$I,'EPA Data'!$D:$D,'Country Selector'!$A$2,'EPA Data'!$J:$J,$D$1,'EPA Data'!$C:$C,H$2,'EPA Data'!$G:$G,"&gt;="&amp;$A46,'EPA Data'!$G:$G,"&lt;"&amp;$B46))*unit_conv</f>
        <v>0</v>
      </c>
      <c r="I46">
        <f t="shared" si="18"/>
        <v>0</v>
      </c>
      <c r="J46">
        <f t="shared" si="18"/>
        <v>0</v>
      </c>
      <c r="K46">
        <f t="shared" si="18"/>
        <v>0</v>
      </c>
      <c r="L46">
        <f t="shared" si="18"/>
        <v>0</v>
      </c>
      <c r="M46" s="31">
        <f>(VLOOKUP($B$1,'Multipliers and Adjustments'!$A$70:$I$86,TRUNC(COLUMN(M$2)/5)+2,FALSE)*SUMIFS('EPA Data'!$I:$I,'EPA Data'!$D:$D,'Country Selector'!$A$2,'EPA Data'!$J:$J,$B$1,'EPA Data'!$C:$C,M$2,'EPA Data'!$G:$G,"&gt;="&amp;$A46,'EPA Data'!$G:$G,"&lt;"&amp;$B46)+VLOOKUP($C$1,'Multipliers and Adjustments'!$A$70:$I$86,TRUNC(COLUMN(M$2)/5)+2,FALSE)*SUMIFS('EPA Data'!$I:$I,'EPA Data'!$D:$D,'Country Selector'!$A$2,'EPA Data'!$J:$J,$C$1,'EPA Data'!$C:$C,M$2,'EPA Data'!$G:$G,"&gt;="&amp;$A46,'EPA Data'!$G:$G,"&lt;"&amp;$B46)+VLOOKUP($D$1,'Multipliers and Adjustments'!$A$70:$I$86,TRUNC(COLUMN(M$2)/5)+2,FALSE)*SUMIFS('EPA Data'!$I:$I,'EPA Data'!$D:$D,'Country Selector'!$A$2,'EPA Data'!$J:$J,$D$1,'EPA Data'!$C:$C,M$2,'EPA Data'!$G:$G,"&gt;="&amp;$A46,'EPA Data'!$G:$G,"&lt;"&amp;$B46))*unit_conv</f>
        <v>0</v>
      </c>
      <c r="N46">
        <f t="shared" si="19"/>
        <v>0</v>
      </c>
      <c r="O46">
        <f t="shared" si="19"/>
        <v>0</v>
      </c>
      <c r="P46">
        <f t="shared" si="19"/>
        <v>0</v>
      </c>
      <c r="Q46">
        <f t="shared" si="19"/>
        <v>0</v>
      </c>
      <c r="R46" s="31">
        <f>(VLOOKUP($B$1,'Multipliers and Adjustments'!$A$70:$I$86,TRUNC(COLUMN(R$2)/5)+2,FALSE)*SUMIFS('EPA Data'!$I:$I,'EPA Data'!$D:$D,'Country Selector'!$A$2,'EPA Data'!$J:$J,$B$1,'EPA Data'!$C:$C,R$2,'EPA Data'!$G:$G,"&gt;="&amp;$A46,'EPA Data'!$G:$G,"&lt;"&amp;$B46)+VLOOKUP($C$1,'Multipliers and Adjustments'!$A$70:$I$86,TRUNC(COLUMN(R$2)/5)+2,FALSE)*SUMIFS('EPA Data'!$I:$I,'EPA Data'!$D:$D,'Country Selector'!$A$2,'EPA Data'!$J:$J,$C$1,'EPA Data'!$C:$C,R$2,'EPA Data'!$G:$G,"&gt;="&amp;$A46,'EPA Data'!$G:$G,"&lt;"&amp;$B46)+VLOOKUP($D$1,'Multipliers and Adjustments'!$A$70:$I$86,TRUNC(COLUMN(R$2)/5)+2,FALSE)*SUMIFS('EPA Data'!$I:$I,'EPA Data'!$D:$D,'Country Selector'!$A$2,'EPA Data'!$J:$J,$D$1,'EPA Data'!$C:$C,R$2,'EPA Data'!$G:$G,"&gt;="&amp;$A46,'EPA Data'!$G:$G,"&lt;"&amp;$B46))*unit_conv</f>
        <v>0</v>
      </c>
      <c r="S46">
        <f t="shared" si="20"/>
        <v>0</v>
      </c>
      <c r="T46">
        <f t="shared" si="20"/>
        <v>0</v>
      </c>
      <c r="U46">
        <f t="shared" si="20"/>
        <v>0</v>
      </c>
      <c r="V46">
        <f t="shared" si="20"/>
        <v>0</v>
      </c>
      <c r="W46" s="31">
        <f>(VLOOKUP($B$1,'Multipliers and Adjustments'!$A$70:$I$86,TRUNC(COLUMN(W$2)/5)+2,FALSE)*SUMIFS('EPA Data'!$I:$I,'EPA Data'!$D:$D,'Country Selector'!$A$2,'EPA Data'!$J:$J,$B$1,'EPA Data'!$C:$C,W$2,'EPA Data'!$G:$G,"&gt;="&amp;$A46,'EPA Data'!$G:$G,"&lt;"&amp;$B46)+VLOOKUP($C$1,'Multipliers and Adjustments'!$A$70:$I$86,TRUNC(COLUMN(W$2)/5)+2,FALSE)*SUMIFS('EPA Data'!$I:$I,'EPA Data'!$D:$D,'Country Selector'!$A$2,'EPA Data'!$J:$J,$C$1,'EPA Data'!$C:$C,W$2,'EPA Data'!$G:$G,"&gt;="&amp;$A46,'EPA Data'!$G:$G,"&lt;"&amp;$B46)+VLOOKUP($D$1,'Multipliers and Adjustments'!$A$70:$I$86,TRUNC(COLUMN(W$2)/5)+2,FALSE)*SUMIFS('EPA Data'!$I:$I,'EPA Data'!$D:$D,'Country Selector'!$A$2,'EPA Data'!$J:$J,$D$1,'EPA Data'!$C:$C,W$2,'EPA Data'!$G:$G,"&gt;="&amp;$A46,'EPA Data'!$G:$G,"&lt;"&amp;$B46))*unit_conv</f>
        <v>0</v>
      </c>
      <c r="X46">
        <f t="shared" si="21"/>
        <v>0</v>
      </c>
      <c r="Y46">
        <f t="shared" si="21"/>
        <v>0</v>
      </c>
      <c r="Z46">
        <f t="shared" si="21"/>
        <v>0</v>
      </c>
      <c r="AA46">
        <f t="shared" si="21"/>
        <v>0</v>
      </c>
      <c r="AB46" s="31">
        <f>(VLOOKUP($B$1,'Multipliers and Adjustments'!$A$70:$I$86,TRUNC(COLUMN(AB$2)/5)+2,FALSE)*SUMIFS('EPA Data'!$I:$I,'EPA Data'!$D:$D,'Country Selector'!$A$2,'EPA Data'!$J:$J,$B$1,'EPA Data'!$C:$C,AB$2,'EPA Data'!$G:$G,"&gt;="&amp;$A46,'EPA Data'!$G:$G,"&lt;"&amp;$B46)+VLOOKUP($C$1,'Multipliers and Adjustments'!$A$70:$I$86,TRUNC(COLUMN(AB$2)/5)+2,FALSE)*SUMIFS('EPA Data'!$I:$I,'EPA Data'!$D:$D,'Country Selector'!$A$2,'EPA Data'!$J:$J,$C$1,'EPA Data'!$C:$C,AB$2,'EPA Data'!$G:$G,"&gt;="&amp;$A46,'EPA Data'!$G:$G,"&lt;"&amp;$B46)+VLOOKUP($D$1,'Multipliers and Adjustments'!$A$70:$I$86,TRUNC(COLUMN(AB$2)/5)+2,FALSE)*SUMIFS('EPA Data'!$I:$I,'EPA Data'!$D:$D,'Country Selector'!$A$2,'EPA Data'!$J:$J,$D$1,'EPA Data'!$C:$C,AB$2,'EPA Data'!$G:$G,"&gt;="&amp;$A46,'EPA Data'!$G:$G,"&lt;"&amp;$B46))*unit_conv</f>
        <v>0</v>
      </c>
      <c r="AC46">
        <f t="shared" si="22"/>
        <v>0</v>
      </c>
      <c r="AD46">
        <f t="shared" si="22"/>
        <v>0</v>
      </c>
      <c r="AE46">
        <f t="shared" si="22"/>
        <v>0</v>
      </c>
      <c r="AF46">
        <f t="shared" si="22"/>
        <v>0</v>
      </c>
      <c r="AG46" s="31">
        <f>(VLOOKUP($B$1,'Multipliers and Adjustments'!$A$70:$I$86,TRUNC(COLUMN(AG$2)/5)+2,FALSE)*SUMIFS('EPA Data'!$I:$I,'EPA Data'!$D:$D,'Country Selector'!$A$2,'EPA Data'!$J:$J,$B$1,'EPA Data'!$C:$C,AG$2,'EPA Data'!$G:$G,"&gt;="&amp;$A46,'EPA Data'!$G:$G,"&lt;"&amp;$B46)+VLOOKUP($C$1,'Multipliers and Adjustments'!$A$70:$I$86,TRUNC(COLUMN(AG$2)/5)+2,FALSE)*SUMIFS('EPA Data'!$I:$I,'EPA Data'!$D:$D,'Country Selector'!$A$2,'EPA Data'!$J:$J,$C$1,'EPA Data'!$C:$C,AG$2,'EPA Data'!$G:$G,"&gt;="&amp;$A46,'EPA Data'!$G:$G,"&lt;"&amp;$B46)+VLOOKUP($D$1,'Multipliers and Adjustments'!$A$70:$I$86,TRUNC(COLUMN(AG$2)/5)+2,FALSE)*SUMIFS('EPA Data'!$I:$I,'EPA Data'!$D:$D,'Country Selector'!$A$2,'EPA Data'!$J:$J,$D$1,'EPA Data'!$C:$C,AG$2,'EPA Data'!$G:$G,"&gt;="&amp;$A46,'EPA Data'!$G:$G,"&lt;"&amp;$B46))*unit_conv</f>
        <v>0</v>
      </c>
      <c r="AH46">
        <f t="shared" si="23"/>
        <v>0</v>
      </c>
      <c r="AI46">
        <f t="shared" si="23"/>
        <v>0</v>
      </c>
      <c r="AJ46">
        <f t="shared" si="23"/>
        <v>0</v>
      </c>
      <c r="AK46">
        <f t="shared" si="23"/>
        <v>0</v>
      </c>
      <c r="AL46" s="31">
        <f>(VLOOKUP($B$1,'Multipliers and Adjustments'!$A$70:$I$86,TRUNC(COLUMN(AL$2)/5)+2,FALSE)*SUMIFS('EPA Data'!$I:$I,'EPA Data'!$D:$D,'Country Selector'!$A$2,'EPA Data'!$J:$J,$B$1,'EPA Data'!$C:$C,AL$2,'EPA Data'!$G:$G,"&gt;="&amp;$A46,'EPA Data'!$G:$G,"&lt;"&amp;$B46)+VLOOKUP($C$1,'Multipliers and Adjustments'!$A$70:$I$86,TRUNC(COLUMN(AL$2)/5)+2,FALSE)*SUMIFS('EPA Data'!$I:$I,'EPA Data'!$D:$D,'Country Selector'!$A$2,'EPA Data'!$J:$J,$C$1,'EPA Data'!$C:$C,AL$2,'EPA Data'!$G:$G,"&gt;="&amp;$A46,'EPA Data'!$G:$G,"&lt;"&amp;$B46)+VLOOKUP($D$1,'Multipliers and Adjustments'!$A$70:$I$86,TRUNC(COLUMN(AL$2)/5)+2,FALSE)*SUMIFS('EPA Data'!$I:$I,'EPA Data'!$D:$D,'Country Selector'!$A$2,'EPA Data'!$J:$J,$D$1,'EPA Data'!$C:$C,AL$2,'EPA Data'!$G:$G,"&gt;="&amp;$A46,'EPA Data'!$G:$G,"&lt;"&amp;$B46))*unit_conv</f>
        <v>0</v>
      </c>
    </row>
    <row r="47" spans="1:38" x14ac:dyDescent="0.45">
      <c r="A47" s="12">
        <f t="shared" si="8"/>
        <v>200</v>
      </c>
      <c r="B47" s="11">
        <f t="shared" si="7"/>
        <v>250</v>
      </c>
      <c r="C47" s="31">
        <f>(VLOOKUP($B$1,'Multipliers and Adjustments'!$A$70:$I$86,TRUNC(COLUMN(C$2)/5)+2,FALSE)*SUMIFS('EPA Data'!$I:$I,'EPA Data'!$D:$D,'Country Selector'!$A$2,'EPA Data'!$J:$J,$B$1,'EPA Data'!$C:$C,C$2,'EPA Data'!$G:$G,"&gt;="&amp;$A47,'EPA Data'!$G:$G,"&lt;"&amp;$B47)+VLOOKUP($C$1,'Multipliers and Adjustments'!$A$70:$I$86,TRUNC(COLUMN(C$2)/5)+2,FALSE)*SUMIFS('EPA Data'!$I:$I,'EPA Data'!$D:$D,'Country Selector'!$A$2,'EPA Data'!$J:$J,$C$1,'EPA Data'!$C:$C,C$2,'EPA Data'!$G:$G,"&gt;="&amp;$A47,'EPA Data'!$G:$G,"&lt;"&amp;$B47)+VLOOKUP($D$1,'Multipliers and Adjustments'!$A$70:$I$86,TRUNC(COLUMN(C$2)/5)+2,FALSE)*SUMIFS('EPA Data'!$I:$I,'EPA Data'!$D:$D,'Country Selector'!$A$2,'EPA Data'!$J:$J,$D$1,'EPA Data'!$C:$C,C$2,'EPA Data'!$G:$G,"&gt;="&amp;$A47,'EPA Data'!$G:$G,"&lt;"&amp;$B47))*unit_conv</f>
        <v>0</v>
      </c>
      <c r="D47">
        <f t="shared" si="17"/>
        <v>0</v>
      </c>
      <c r="E47">
        <f t="shared" si="17"/>
        <v>0</v>
      </c>
      <c r="F47">
        <f t="shared" si="17"/>
        <v>0</v>
      </c>
      <c r="G47">
        <f t="shared" si="17"/>
        <v>0</v>
      </c>
      <c r="H47" s="31">
        <f>(VLOOKUP($B$1,'Multipliers and Adjustments'!$A$70:$I$86,TRUNC(COLUMN(H$2)/5)+2,FALSE)*SUMIFS('EPA Data'!$I:$I,'EPA Data'!$D:$D,'Country Selector'!$A$2,'EPA Data'!$J:$J,$B$1,'EPA Data'!$C:$C,H$2,'EPA Data'!$G:$G,"&gt;="&amp;$A47,'EPA Data'!$G:$G,"&lt;"&amp;$B47)+VLOOKUP($C$1,'Multipliers and Adjustments'!$A$70:$I$86,TRUNC(COLUMN(H$2)/5)+2,FALSE)*SUMIFS('EPA Data'!$I:$I,'EPA Data'!$D:$D,'Country Selector'!$A$2,'EPA Data'!$J:$J,$C$1,'EPA Data'!$C:$C,H$2,'EPA Data'!$G:$G,"&gt;="&amp;$A47,'EPA Data'!$G:$G,"&lt;"&amp;$B47)+VLOOKUP($D$1,'Multipliers and Adjustments'!$A$70:$I$86,TRUNC(COLUMN(H$2)/5)+2,FALSE)*SUMIFS('EPA Data'!$I:$I,'EPA Data'!$D:$D,'Country Selector'!$A$2,'EPA Data'!$J:$J,$D$1,'EPA Data'!$C:$C,H$2,'EPA Data'!$G:$G,"&gt;="&amp;$A47,'EPA Data'!$G:$G,"&lt;"&amp;$B47))*unit_conv</f>
        <v>0</v>
      </c>
      <c r="I47">
        <f t="shared" si="18"/>
        <v>0</v>
      </c>
      <c r="J47">
        <f t="shared" si="18"/>
        <v>0</v>
      </c>
      <c r="K47">
        <f t="shared" si="18"/>
        <v>0</v>
      </c>
      <c r="L47">
        <f t="shared" si="18"/>
        <v>0</v>
      </c>
      <c r="M47" s="31">
        <f>(VLOOKUP($B$1,'Multipliers and Adjustments'!$A$70:$I$86,TRUNC(COLUMN(M$2)/5)+2,FALSE)*SUMIFS('EPA Data'!$I:$I,'EPA Data'!$D:$D,'Country Selector'!$A$2,'EPA Data'!$J:$J,$B$1,'EPA Data'!$C:$C,M$2,'EPA Data'!$G:$G,"&gt;="&amp;$A47,'EPA Data'!$G:$G,"&lt;"&amp;$B47)+VLOOKUP($C$1,'Multipliers and Adjustments'!$A$70:$I$86,TRUNC(COLUMN(M$2)/5)+2,FALSE)*SUMIFS('EPA Data'!$I:$I,'EPA Data'!$D:$D,'Country Selector'!$A$2,'EPA Data'!$J:$J,$C$1,'EPA Data'!$C:$C,M$2,'EPA Data'!$G:$G,"&gt;="&amp;$A47,'EPA Data'!$G:$G,"&lt;"&amp;$B47)+VLOOKUP($D$1,'Multipliers and Adjustments'!$A$70:$I$86,TRUNC(COLUMN(M$2)/5)+2,FALSE)*SUMIFS('EPA Data'!$I:$I,'EPA Data'!$D:$D,'Country Selector'!$A$2,'EPA Data'!$J:$J,$D$1,'EPA Data'!$C:$C,M$2,'EPA Data'!$G:$G,"&gt;="&amp;$A47,'EPA Data'!$G:$G,"&lt;"&amp;$B47))*unit_conv</f>
        <v>0</v>
      </c>
      <c r="N47">
        <f t="shared" si="19"/>
        <v>0</v>
      </c>
      <c r="O47">
        <f t="shared" si="19"/>
        <v>0</v>
      </c>
      <c r="P47">
        <f t="shared" si="19"/>
        <v>0</v>
      </c>
      <c r="Q47">
        <f t="shared" si="19"/>
        <v>0</v>
      </c>
      <c r="R47" s="31">
        <f>(VLOOKUP($B$1,'Multipliers and Adjustments'!$A$70:$I$86,TRUNC(COLUMN(R$2)/5)+2,FALSE)*SUMIFS('EPA Data'!$I:$I,'EPA Data'!$D:$D,'Country Selector'!$A$2,'EPA Data'!$J:$J,$B$1,'EPA Data'!$C:$C,R$2,'EPA Data'!$G:$G,"&gt;="&amp;$A47,'EPA Data'!$G:$G,"&lt;"&amp;$B47)+VLOOKUP($C$1,'Multipliers and Adjustments'!$A$70:$I$86,TRUNC(COLUMN(R$2)/5)+2,FALSE)*SUMIFS('EPA Data'!$I:$I,'EPA Data'!$D:$D,'Country Selector'!$A$2,'EPA Data'!$J:$J,$C$1,'EPA Data'!$C:$C,R$2,'EPA Data'!$G:$G,"&gt;="&amp;$A47,'EPA Data'!$G:$G,"&lt;"&amp;$B47)+VLOOKUP($D$1,'Multipliers and Adjustments'!$A$70:$I$86,TRUNC(COLUMN(R$2)/5)+2,FALSE)*SUMIFS('EPA Data'!$I:$I,'EPA Data'!$D:$D,'Country Selector'!$A$2,'EPA Data'!$J:$J,$D$1,'EPA Data'!$C:$C,R$2,'EPA Data'!$G:$G,"&gt;="&amp;$A47,'EPA Data'!$G:$G,"&lt;"&amp;$B47))*unit_conv</f>
        <v>0</v>
      </c>
      <c r="S47">
        <f t="shared" si="20"/>
        <v>0</v>
      </c>
      <c r="T47">
        <f t="shared" si="20"/>
        <v>0</v>
      </c>
      <c r="U47">
        <f t="shared" si="20"/>
        <v>0</v>
      </c>
      <c r="V47">
        <f t="shared" si="20"/>
        <v>0</v>
      </c>
      <c r="W47" s="31">
        <f>(VLOOKUP($B$1,'Multipliers and Adjustments'!$A$70:$I$86,TRUNC(COLUMN(W$2)/5)+2,FALSE)*SUMIFS('EPA Data'!$I:$I,'EPA Data'!$D:$D,'Country Selector'!$A$2,'EPA Data'!$J:$J,$B$1,'EPA Data'!$C:$C,W$2,'EPA Data'!$G:$G,"&gt;="&amp;$A47,'EPA Data'!$G:$G,"&lt;"&amp;$B47)+VLOOKUP($C$1,'Multipliers and Adjustments'!$A$70:$I$86,TRUNC(COLUMN(W$2)/5)+2,FALSE)*SUMIFS('EPA Data'!$I:$I,'EPA Data'!$D:$D,'Country Selector'!$A$2,'EPA Data'!$J:$J,$C$1,'EPA Data'!$C:$C,W$2,'EPA Data'!$G:$G,"&gt;="&amp;$A47,'EPA Data'!$G:$G,"&lt;"&amp;$B47)+VLOOKUP($D$1,'Multipliers and Adjustments'!$A$70:$I$86,TRUNC(COLUMN(W$2)/5)+2,FALSE)*SUMIFS('EPA Data'!$I:$I,'EPA Data'!$D:$D,'Country Selector'!$A$2,'EPA Data'!$J:$J,$D$1,'EPA Data'!$C:$C,W$2,'EPA Data'!$G:$G,"&gt;="&amp;$A47,'EPA Data'!$G:$G,"&lt;"&amp;$B47))*unit_conv</f>
        <v>0</v>
      </c>
      <c r="X47">
        <f t="shared" si="21"/>
        <v>0</v>
      </c>
      <c r="Y47">
        <f t="shared" si="21"/>
        <v>0</v>
      </c>
      <c r="Z47">
        <f t="shared" si="21"/>
        <v>0</v>
      </c>
      <c r="AA47">
        <f t="shared" si="21"/>
        <v>0</v>
      </c>
      <c r="AB47" s="31">
        <f>(VLOOKUP($B$1,'Multipliers and Adjustments'!$A$70:$I$86,TRUNC(COLUMN(AB$2)/5)+2,FALSE)*SUMIFS('EPA Data'!$I:$I,'EPA Data'!$D:$D,'Country Selector'!$A$2,'EPA Data'!$J:$J,$B$1,'EPA Data'!$C:$C,AB$2,'EPA Data'!$G:$G,"&gt;="&amp;$A47,'EPA Data'!$G:$G,"&lt;"&amp;$B47)+VLOOKUP($C$1,'Multipliers and Adjustments'!$A$70:$I$86,TRUNC(COLUMN(AB$2)/5)+2,FALSE)*SUMIFS('EPA Data'!$I:$I,'EPA Data'!$D:$D,'Country Selector'!$A$2,'EPA Data'!$J:$J,$C$1,'EPA Data'!$C:$C,AB$2,'EPA Data'!$G:$G,"&gt;="&amp;$A47,'EPA Data'!$G:$G,"&lt;"&amp;$B47)+VLOOKUP($D$1,'Multipliers and Adjustments'!$A$70:$I$86,TRUNC(COLUMN(AB$2)/5)+2,FALSE)*SUMIFS('EPA Data'!$I:$I,'EPA Data'!$D:$D,'Country Selector'!$A$2,'EPA Data'!$J:$J,$D$1,'EPA Data'!$C:$C,AB$2,'EPA Data'!$G:$G,"&gt;="&amp;$A47,'EPA Data'!$G:$G,"&lt;"&amp;$B47))*unit_conv</f>
        <v>0</v>
      </c>
      <c r="AC47">
        <f t="shared" si="22"/>
        <v>0</v>
      </c>
      <c r="AD47">
        <f t="shared" si="22"/>
        <v>0</v>
      </c>
      <c r="AE47">
        <f t="shared" si="22"/>
        <v>0</v>
      </c>
      <c r="AF47">
        <f t="shared" si="22"/>
        <v>0</v>
      </c>
      <c r="AG47" s="31">
        <f>(VLOOKUP($B$1,'Multipliers and Adjustments'!$A$70:$I$86,TRUNC(COLUMN(AG$2)/5)+2,FALSE)*SUMIFS('EPA Data'!$I:$I,'EPA Data'!$D:$D,'Country Selector'!$A$2,'EPA Data'!$J:$J,$B$1,'EPA Data'!$C:$C,AG$2,'EPA Data'!$G:$G,"&gt;="&amp;$A47,'EPA Data'!$G:$G,"&lt;"&amp;$B47)+VLOOKUP($C$1,'Multipliers and Adjustments'!$A$70:$I$86,TRUNC(COLUMN(AG$2)/5)+2,FALSE)*SUMIFS('EPA Data'!$I:$I,'EPA Data'!$D:$D,'Country Selector'!$A$2,'EPA Data'!$J:$J,$C$1,'EPA Data'!$C:$C,AG$2,'EPA Data'!$G:$G,"&gt;="&amp;$A47,'EPA Data'!$G:$G,"&lt;"&amp;$B47)+VLOOKUP($D$1,'Multipliers and Adjustments'!$A$70:$I$86,TRUNC(COLUMN(AG$2)/5)+2,FALSE)*SUMIFS('EPA Data'!$I:$I,'EPA Data'!$D:$D,'Country Selector'!$A$2,'EPA Data'!$J:$J,$D$1,'EPA Data'!$C:$C,AG$2,'EPA Data'!$G:$G,"&gt;="&amp;$A47,'EPA Data'!$G:$G,"&lt;"&amp;$B47))*unit_conv</f>
        <v>0</v>
      </c>
      <c r="AH47">
        <f t="shared" si="23"/>
        <v>0</v>
      </c>
      <c r="AI47">
        <f t="shared" si="23"/>
        <v>0</v>
      </c>
      <c r="AJ47">
        <f t="shared" si="23"/>
        <v>0</v>
      </c>
      <c r="AK47">
        <f t="shared" si="23"/>
        <v>0</v>
      </c>
      <c r="AL47" s="31">
        <f>(VLOOKUP($B$1,'Multipliers and Adjustments'!$A$70:$I$86,TRUNC(COLUMN(AL$2)/5)+2,FALSE)*SUMIFS('EPA Data'!$I:$I,'EPA Data'!$D:$D,'Country Selector'!$A$2,'EPA Data'!$J:$J,$B$1,'EPA Data'!$C:$C,AL$2,'EPA Data'!$G:$G,"&gt;="&amp;$A47,'EPA Data'!$G:$G,"&lt;"&amp;$B47)+VLOOKUP($C$1,'Multipliers and Adjustments'!$A$70:$I$86,TRUNC(COLUMN(AL$2)/5)+2,FALSE)*SUMIFS('EPA Data'!$I:$I,'EPA Data'!$D:$D,'Country Selector'!$A$2,'EPA Data'!$J:$J,$C$1,'EPA Data'!$C:$C,AL$2,'EPA Data'!$G:$G,"&gt;="&amp;$A47,'EPA Data'!$G:$G,"&lt;"&amp;$B47)+VLOOKUP($D$1,'Multipliers and Adjustments'!$A$70:$I$86,TRUNC(COLUMN(AL$2)/5)+2,FALSE)*SUMIFS('EPA Data'!$I:$I,'EPA Data'!$D:$D,'Country Selector'!$A$2,'EPA Data'!$J:$J,$D$1,'EPA Data'!$C:$C,AL$2,'EPA Data'!$G:$G,"&gt;="&amp;$A47,'EPA Data'!$G:$G,"&lt;"&amp;$B47))*unit_conv</f>
        <v>0</v>
      </c>
    </row>
    <row r="48" spans="1:38" x14ac:dyDescent="0.45">
      <c r="A48" s="12">
        <f t="shared" si="8"/>
        <v>250</v>
      </c>
      <c r="B48" s="11">
        <f t="shared" si="7"/>
        <v>300</v>
      </c>
      <c r="C48" s="31">
        <f>(VLOOKUP($B$1,'Multipliers and Adjustments'!$A$70:$I$86,TRUNC(COLUMN(C$2)/5)+2,FALSE)*SUMIFS('EPA Data'!$I:$I,'EPA Data'!$D:$D,'Country Selector'!$A$2,'EPA Data'!$J:$J,$B$1,'EPA Data'!$C:$C,C$2,'EPA Data'!$G:$G,"&gt;="&amp;$A48,'EPA Data'!$G:$G,"&lt;"&amp;$B48)+VLOOKUP($C$1,'Multipliers and Adjustments'!$A$70:$I$86,TRUNC(COLUMN(C$2)/5)+2,FALSE)*SUMIFS('EPA Data'!$I:$I,'EPA Data'!$D:$D,'Country Selector'!$A$2,'EPA Data'!$J:$J,$C$1,'EPA Data'!$C:$C,C$2,'EPA Data'!$G:$G,"&gt;="&amp;$A48,'EPA Data'!$G:$G,"&lt;"&amp;$B48)+VLOOKUP($D$1,'Multipliers and Adjustments'!$A$70:$I$86,TRUNC(COLUMN(C$2)/5)+2,FALSE)*SUMIFS('EPA Data'!$I:$I,'EPA Data'!$D:$D,'Country Selector'!$A$2,'EPA Data'!$J:$J,$D$1,'EPA Data'!$C:$C,C$2,'EPA Data'!$G:$G,"&gt;="&amp;$A48,'EPA Data'!$G:$G,"&lt;"&amp;$B48))*unit_conv</f>
        <v>0</v>
      </c>
      <c r="D48">
        <f t="shared" si="17"/>
        <v>0</v>
      </c>
      <c r="E48">
        <f t="shared" si="17"/>
        <v>0</v>
      </c>
      <c r="F48">
        <f t="shared" si="17"/>
        <v>0</v>
      </c>
      <c r="G48">
        <f t="shared" si="17"/>
        <v>0</v>
      </c>
      <c r="H48" s="31">
        <f>(VLOOKUP($B$1,'Multipliers and Adjustments'!$A$70:$I$86,TRUNC(COLUMN(H$2)/5)+2,FALSE)*SUMIFS('EPA Data'!$I:$I,'EPA Data'!$D:$D,'Country Selector'!$A$2,'EPA Data'!$J:$J,$B$1,'EPA Data'!$C:$C,H$2,'EPA Data'!$G:$G,"&gt;="&amp;$A48,'EPA Data'!$G:$G,"&lt;"&amp;$B48)+VLOOKUP($C$1,'Multipliers and Adjustments'!$A$70:$I$86,TRUNC(COLUMN(H$2)/5)+2,FALSE)*SUMIFS('EPA Data'!$I:$I,'EPA Data'!$D:$D,'Country Selector'!$A$2,'EPA Data'!$J:$J,$C$1,'EPA Data'!$C:$C,H$2,'EPA Data'!$G:$G,"&gt;="&amp;$A48,'EPA Data'!$G:$G,"&lt;"&amp;$B48)+VLOOKUP($D$1,'Multipliers and Adjustments'!$A$70:$I$86,TRUNC(COLUMN(H$2)/5)+2,FALSE)*SUMIFS('EPA Data'!$I:$I,'EPA Data'!$D:$D,'Country Selector'!$A$2,'EPA Data'!$J:$J,$D$1,'EPA Data'!$C:$C,H$2,'EPA Data'!$G:$G,"&gt;="&amp;$A48,'EPA Data'!$G:$G,"&lt;"&amp;$B48))*unit_conv</f>
        <v>0</v>
      </c>
      <c r="I48">
        <f t="shared" si="18"/>
        <v>0</v>
      </c>
      <c r="J48">
        <f t="shared" si="18"/>
        <v>0</v>
      </c>
      <c r="K48">
        <f t="shared" si="18"/>
        <v>0</v>
      </c>
      <c r="L48">
        <f t="shared" si="18"/>
        <v>0</v>
      </c>
      <c r="M48" s="31">
        <f>(VLOOKUP($B$1,'Multipliers and Adjustments'!$A$70:$I$86,TRUNC(COLUMN(M$2)/5)+2,FALSE)*SUMIFS('EPA Data'!$I:$I,'EPA Data'!$D:$D,'Country Selector'!$A$2,'EPA Data'!$J:$J,$B$1,'EPA Data'!$C:$C,M$2,'EPA Data'!$G:$G,"&gt;="&amp;$A48,'EPA Data'!$G:$G,"&lt;"&amp;$B48)+VLOOKUP($C$1,'Multipliers and Adjustments'!$A$70:$I$86,TRUNC(COLUMN(M$2)/5)+2,FALSE)*SUMIFS('EPA Data'!$I:$I,'EPA Data'!$D:$D,'Country Selector'!$A$2,'EPA Data'!$J:$J,$C$1,'EPA Data'!$C:$C,M$2,'EPA Data'!$G:$G,"&gt;="&amp;$A48,'EPA Data'!$G:$G,"&lt;"&amp;$B48)+VLOOKUP($D$1,'Multipliers and Adjustments'!$A$70:$I$86,TRUNC(COLUMN(M$2)/5)+2,FALSE)*SUMIFS('EPA Data'!$I:$I,'EPA Data'!$D:$D,'Country Selector'!$A$2,'EPA Data'!$J:$J,$D$1,'EPA Data'!$C:$C,M$2,'EPA Data'!$G:$G,"&gt;="&amp;$A48,'EPA Data'!$G:$G,"&lt;"&amp;$B48))*unit_conv</f>
        <v>0</v>
      </c>
      <c r="N48">
        <f t="shared" si="19"/>
        <v>0</v>
      </c>
      <c r="O48">
        <f t="shared" si="19"/>
        <v>0</v>
      </c>
      <c r="P48">
        <f t="shared" si="19"/>
        <v>0</v>
      </c>
      <c r="Q48">
        <f t="shared" si="19"/>
        <v>0</v>
      </c>
      <c r="R48" s="31">
        <f>(VLOOKUP($B$1,'Multipliers and Adjustments'!$A$70:$I$86,TRUNC(COLUMN(R$2)/5)+2,FALSE)*SUMIFS('EPA Data'!$I:$I,'EPA Data'!$D:$D,'Country Selector'!$A$2,'EPA Data'!$J:$J,$B$1,'EPA Data'!$C:$C,R$2,'EPA Data'!$G:$G,"&gt;="&amp;$A48,'EPA Data'!$G:$G,"&lt;"&amp;$B48)+VLOOKUP($C$1,'Multipliers and Adjustments'!$A$70:$I$86,TRUNC(COLUMN(R$2)/5)+2,FALSE)*SUMIFS('EPA Data'!$I:$I,'EPA Data'!$D:$D,'Country Selector'!$A$2,'EPA Data'!$J:$J,$C$1,'EPA Data'!$C:$C,R$2,'EPA Data'!$G:$G,"&gt;="&amp;$A48,'EPA Data'!$G:$G,"&lt;"&amp;$B48)+VLOOKUP($D$1,'Multipliers and Adjustments'!$A$70:$I$86,TRUNC(COLUMN(R$2)/5)+2,FALSE)*SUMIFS('EPA Data'!$I:$I,'EPA Data'!$D:$D,'Country Selector'!$A$2,'EPA Data'!$J:$J,$D$1,'EPA Data'!$C:$C,R$2,'EPA Data'!$G:$G,"&gt;="&amp;$A48,'EPA Data'!$G:$G,"&lt;"&amp;$B48))*unit_conv</f>
        <v>0</v>
      </c>
      <c r="S48">
        <f t="shared" si="20"/>
        <v>0</v>
      </c>
      <c r="T48">
        <f t="shared" si="20"/>
        <v>0</v>
      </c>
      <c r="U48">
        <f t="shared" si="20"/>
        <v>0</v>
      </c>
      <c r="V48">
        <f t="shared" si="20"/>
        <v>0</v>
      </c>
      <c r="W48" s="31">
        <f>(VLOOKUP($B$1,'Multipliers and Adjustments'!$A$70:$I$86,TRUNC(COLUMN(W$2)/5)+2,FALSE)*SUMIFS('EPA Data'!$I:$I,'EPA Data'!$D:$D,'Country Selector'!$A$2,'EPA Data'!$J:$J,$B$1,'EPA Data'!$C:$C,W$2,'EPA Data'!$G:$G,"&gt;="&amp;$A48,'EPA Data'!$G:$G,"&lt;"&amp;$B48)+VLOOKUP($C$1,'Multipliers and Adjustments'!$A$70:$I$86,TRUNC(COLUMN(W$2)/5)+2,FALSE)*SUMIFS('EPA Data'!$I:$I,'EPA Data'!$D:$D,'Country Selector'!$A$2,'EPA Data'!$J:$J,$C$1,'EPA Data'!$C:$C,W$2,'EPA Data'!$G:$G,"&gt;="&amp;$A48,'EPA Data'!$G:$G,"&lt;"&amp;$B48)+VLOOKUP($D$1,'Multipliers and Adjustments'!$A$70:$I$86,TRUNC(COLUMN(W$2)/5)+2,FALSE)*SUMIFS('EPA Data'!$I:$I,'EPA Data'!$D:$D,'Country Selector'!$A$2,'EPA Data'!$J:$J,$D$1,'EPA Data'!$C:$C,W$2,'EPA Data'!$G:$G,"&gt;="&amp;$A48,'EPA Data'!$G:$G,"&lt;"&amp;$B48))*unit_conv</f>
        <v>0</v>
      </c>
      <c r="X48">
        <f t="shared" si="21"/>
        <v>0</v>
      </c>
      <c r="Y48">
        <f t="shared" si="21"/>
        <v>0</v>
      </c>
      <c r="Z48">
        <f t="shared" si="21"/>
        <v>0</v>
      </c>
      <c r="AA48">
        <f t="shared" si="21"/>
        <v>0</v>
      </c>
      <c r="AB48" s="31">
        <f>(VLOOKUP($B$1,'Multipliers and Adjustments'!$A$70:$I$86,TRUNC(COLUMN(AB$2)/5)+2,FALSE)*SUMIFS('EPA Data'!$I:$I,'EPA Data'!$D:$D,'Country Selector'!$A$2,'EPA Data'!$J:$J,$B$1,'EPA Data'!$C:$C,AB$2,'EPA Data'!$G:$G,"&gt;="&amp;$A48,'EPA Data'!$G:$G,"&lt;"&amp;$B48)+VLOOKUP($C$1,'Multipliers and Adjustments'!$A$70:$I$86,TRUNC(COLUMN(AB$2)/5)+2,FALSE)*SUMIFS('EPA Data'!$I:$I,'EPA Data'!$D:$D,'Country Selector'!$A$2,'EPA Data'!$J:$J,$C$1,'EPA Data'!$C:$C,AB$2,'EPA Data'!$G:$G,"&gt;="&amp;$A48,'EPA Data'!$G:$G,"&lt;"&amp;$B48)+VLOOKUP($D$1,'Multipliers and Adjustments'!$A$70:$I$86,TRUNC(COLUMN(AB$2)/5)+2,FALSE)*SUMIFS('EPA Data'!$I:$I,'EPA Data'!$D:$D,'Country Selector'!$A$2,'EPA Data'!$J:$J,$D$1,'EPA Data'!$C:$C,AB$2,'EPA Data'!$G:$G,"&gt;="&amp;$A48,'EPA Data'!$G:$G,"&lt;"&amp;$B48))*unit_conv</f>
        <v>0</v>
      </c>
      <c r="AC48">
        <f t="shared" si="22"/>
        <v>0</v>
      </c>
      <c r="AD48">
        <f t="shared" si="22"/>
        <v>0</v>
      </c>
      <c r="AE48">
        <f t="shared" si="22"/>
        <v>0</v>
      </c>
      <c r="AF48">
        <f t="shared" si="22"/>
        <v>0</v>
      </c>
      <c r="AG48" s="31">
        <f>(VLOOKUP($B$1,'Multipliers and Adjustments'!$A$70:$I$86,TRUNC(COLUMN(AG$2)/5)+2,FALSE)*SUMIFS('EPA Data'!$I:$I,'EPA Data'!$D:$D,'Country Selector'!$A$2,'EPA Data'!$J:$J,$B$1,'EPA Data'!$C:$C,AG$2,'EPA Data'!$G:$G,"&gt;="&amp;$A48,'EPA Data'!$G:$G,"&lt;"&amp;$B48)+VLOOKUP($C$1,'Multipliers and Adjustments'!$A$70:$I$86,TRUNC(COLUMN(AG$2)/5)+2,FALSE)*SUMIFS('EPA Data'!$I:$I,'EPA Data'!$D:$D,'Country Selector'!$A$2,'EPA Data'!$J:$J,$C$1,'EPA Data'!$C:$C,AG$2,'EPA Data'!$G:$G,"&gt;="&amp;$A48,'EPA Data'!$G:$G,"&lt;"&amp;$B48)+VLOOKUP($D$1,'Multipliers and Adjustments'!$A$70:$I$86,TRUNC(COLUMN(AG$2)/5)+2,FALSE)*SUMIFS('EPA Data'!$I:$I,'EPA Data'!$D:$D,'Country Selector'!$A$2,'EPA Data'!$J:$J,$D$1,'EPA Data'!$C:$C,AG$2,'EPA Data'!$G:$G,"&gt;="&amp;$A48,'EPA Data'!$G:$G,"&lt;"&amp;$B48))*unit_conv</f>
        <v>0</v>
      </c>
      <c r="AH48">
        <f t="shared" si="23"/>
        <v>0</v>
      </c>
      <c r="AI48">
        <f t="shared" si="23"/>
        <v>0</v>
      </c>
      <c r="AJ48">
        <f t="shared" si="23"/>
        <v>0</v>
      </c>
      <c r="AK48">
        <f t="shared" si="23"/>
        <v>0</v>
      </c>
      <c r="AL48" s="31">
        <f>(VLOOKUP($B$1,'Multipliers and Adjustments'!$A$70:$I$86,TRUNC(COLUMN(AL$2)/5)+2,FALSE)*SUMIFS('EPA Data'!$I:$I,'EPA Data'!$D:$D,'Country Selector'!$A$2,'EPA Data'!$J:$J,$B$1,'EPA Data'!$C:$C,AL$2,'EPA Data'!$G:$G,"&gt;="&amp;$A48,'EPA Data'!$G:$G,"&lt;"&amp;$B48)+VLOOKUP($C$1,'Multipliers and Adjustments'!$A$70:$I$86,TRUNC(COLUMN(AL$2)/5)+2,FALSE)*SUMIFS('EPA Data'!$I:$I,'EPA Data'!$D:$D,'Country Selector'!$A$2,'EPA Data'!$J:$J,$C$1,'EPA Data'!$C:$C,AL$2,'EPA Data'!$G:$G,"&gt;="&amp;$A48,'EPA Data'!$G:$G,"&lt;"&amp;$B48)+VLOOKUP($D$1,'Multipliers and Adjustments'!$A$70:$I$86,TRUNC(COLUMN(AL$2)/5)+2,FALSE)*SUMIFS('EPA Data'!$I:$I,'EPA Data'!$D:$D,'Country Selector'!$A$2,'EPA Data'!$J:$J,$D$1,'EPA Data'!$C:$C,AL$2,'EPA Data'!$G:$G,"&gt;="&amp;$A48,'EPA Data'!$G:$G,"&lt;"&amp;$B48))*unit_conv</f>
        <v>0</v>
      </c>
    </row>
    <row r="49" spans="1:38" x14ac:dyDescent="0.45">
      <c r="A49" s="12">
        <f t="shared" si="8"/>
        <v>300</v>
      </c>
      <c r="B49" s="11">
        <f t="shared" si="7"/>
        <v>350</v>
      </c>
      <c r="C49" s="31">
        <f>(VLOOKUP($B$1,'Multipliers and Adjustments'!$A$70:$I$86,TRUNC(COLUMN(C$2)/5)+2,FALSE)*SUMIFS('EPA Data'!$I:$I,'EPA Data'!$D:$D,'Country Selector'!$A$2,'EPA Data'!$J:$J,$B$1,'EPA Data'!$C:$C,C$2,'EPA Data'!$G:$G,"&gt;="&amp;$A49,'EPA Data'!$G:$G,"&lt;"&amp;$B49)+VLOOKUP($C$1,'Multipliers and Adjustments'!$A$70:$I$86,TRUNC(COLUMN(C$2)/5)+2,FALSE)*SUMIFS('EPA Data'!$I:$I,'EPA Data'!$D:$D,'Country Selector'!$A$2,'EPA Data'!$J:$J,$C$1,'EPA Data'!$C:$C,C$2,'EPA Data'!$G:$G,"&gt;="&amp;$A49,'EPA Data'!$G:$G,"&lt;"&amp;$B49)+VLOOKUP($D$1,'Multipliers and Adjustments'!$A$70:$I$86,TRUNC(COLUMN(C$2)/5)+2,FALSE)*SUMIFS('EPA Data'!$I:$I,'EPA Data'!$D:$D,'Country Selector'!$A$2,'EPA Data'!$J:$J,$D$1,'EPA Data'!$C:$C,C$2,'EPA Data'!$G:$G,"&gt;="&amp;$A49,'EPA Data'!$G:$G,"&lt;"&amp;$B49))*unit_conv</f>
        <v>0</v>
      </c>
      <c r="D49">
        <f t="shared" si="17"/>
        <v>0</v>
      </c>
      <c r="E49">
        <f t="shared" si="17"/>
        <v>0</v>
      </c>
      <c r="F49">
        <f t="shared" si="17"/>
        <v>0</v>
      </c>
      <c r="G49">
        <f t="shared" si="17"/>
        <v>0</v>
      </c>
      <c r="H49" s="31">
        <f>(VLOOKUP($B$1,'Multipliers and Adjustments'!$A$70:$I$86,TRUNC(COLUMN(H$2)/5)+2,FALSE)*SUMIFS('EPA Data'!$I:$I,'EPA Data'!$D:$D,'Country Selector'!$A$2,'EPA Data'!$J:$J,$B$1,'EPA Data'!$C:$C,H$2,'EPA Data'!$G:$G,"&gt;="&amp;$A49,'EPA Data'!$G:$G,"&lt;"&amp;$B49)+VLOOKUP($C$1,'Multipliers and Adjustments'!$A$70:$I$86,TRUNC(COLUMN(H$2)/5)+2,FALSE)*SUMIFS('EPA Data'!$I:$I,'EPA Data'!$D:$D,'Country Selector'!$A$2,'EPA Data'!$J:$J,$C$1,'EPA Data'!$C:$C,H$2,'EPA Data'!$G:$G,"&gt;="&amp;$A49,'EPA Data'!$G:$G,"&lt;"&amp;$B49)+VLOOKUP($D$1,'Multipliers and Adjustments'!$A$70:$I$86,TRUNC(COLUMN(H$2)/5)+2,FALSE)*SUMIFS('EPA Data'!$I:$I,'EPA Data'!$D:$D,'Country Selector'!$A$2,'EPA Data'!$J:$J,$D$1,'EPA Data'!$C:$C,H$2,'EPA Data'!$G:$G,"&gt;="&amp;$A49,'EPA Data'!$G:$G,"&lt;"&amp;$B49))*unit_conv</f>
        <v>0</v>
      </c>
      <c r="I49">
        <f t="shared" si="18"/>
        <v>0</v>
      </c>
      <c r="J49">
        <f t="shared" si="18"/>
        <v>0</v>
      </c>
      <c r="K49">
        <f t="shared" si="18"/>
        <v>0</v>
      </c>
      <c r="L49">
        <f t="shared" si="18"/>
        <v>0</v>
      </c>
      <c r="M49" s="31">
        <f>(VLOOKUP($B$1,'Multipliers and Adjustments'!$A$70:$I$86,TRUNC(COLUMN(M$2)/5)+2,FALSE)*SUMIFS('EPA Data'!$I:$I,'EPA Data'!$D:$D,'Country Selector'!$A$2,'EPA Data'!$J:$J,$B$1,'EPA Data'!$C:$C,M$2,'EPA Data'!$G:$G,"&gt;="&amp;$A49,'EPA Data'!$G:$G,"&lt;"&amp;$B49)+VLOOKUP($C$1,'Multipliers and Adjustments'!$A$70:$I$86,TRUNC(COLUMN(M$2)/5)+2,FALSE)*SUMIFS('EPA Data'!$I:$I,'EPA Data'!$D:$D,'Country Selector'!$A$2,'EPA Data'!$J:$J,$C$1,'EPA Data'!$C:$C,M$2,'EPA Data'!$G:$G,"&gt;="&amp;$A49,'EPA Data'!$G:$G,"&lt;"&amp;$B49)+VLOOKUP($D$1,'Multipliers and Adjustments'!$A$70:$I$86,TRUNC(COLUMN(M$2)/5)+2,FALSE)*SUMIFS('EPA Data'!$I:$I,'EPA Data'!$D:$D,'Country Selector'!$A$2,'EPA Data'!$J:$J,$D$1,'EPA Data'!$C:$C,M$2,'EPA Data'!$G:$G,"&gt;="&amp;$A49,'EPA Data'!$G:$G,"&lt;"&amp;$B49))*unit_conv</f>
        <v>0</v>
      </c>
      <c r="N49">
        <f t="shared" si="19"/>
        <v>0</v>
      </c>
      <c r="O49">
        <f t="shared" si="19"/>
        <v>0</v>
      </c>
      <c r="P49">
        <f t="shared" si="19"/>
        <v>0</v>
      </c>
      <c r="Q49">
        <f t="shared" si="19"/>
        <v>0</v>
      </c>
      <c r="R49" s="31">
        <f>(VLOOKUP($B$1,'Multipliers and Adjustments'!$A$70:$I$86,TRUNC(COLUMN(R$2)/5)+2,FALSE)*SUMIFS('EPA Data'!$I:$I,'EPA Data'!$D:$D,'Country Selector'!$A$2,'EPA Data'!$J:$J,$B$1,'EPA Data'!$C:$C,R$2,'EPA Data'!$G:$G,"&gt;="&amp;$A49,'EPA Data'!$G:$G,"&lt;"&amp;$B49)+VLOOKUP($C$1,'Multipliers and Adjustments'!$A$70:$I$86,TRUNC(COLUMN(R$2)/5)+2,FALSE)*SUMIFS('EPA Data'!$I:$I,'EPA Data'!$D:$D,'Country Selector'!$A$2,'EPA Data'!$J:$J,$C$1,'EPA Data'!$C:$C,R$2,'EPA Data'!$G:$G,"&gt;="&amp;$A49,'EPA Data'!$G:$G,"&lt;"&amp;$B49)+VLOOKUP($D$1,'Multipliers and Adjustments'!$A$70:$I$86,TRUNC(COLUMN(R$2)/5)+2,FALSE)*SUMIFS('EPA Data'!$I:$I,'EPA Data'!$D:$D,'Country Selector'!$A$2,'EPA Data'!$J:$J,$D$1,'EPA Data'!$C:$C,R$2,'EPA Data'!$G:$G,"&gt;="&amp;$A49,'EPA Data'!$G:$G,"&lt;"&amp;$B49))*unit_conv</f>
        <v>0</v>
      </c>
      <c r="S49">
        <f t="shared" si="20"/>
        <v>0</v>
      </c>
      <c r="T49">
        <f t="shared" si="20"/>
        <v>0</v>
      </c>
      <c r="U49">
        <f t="shared" si="20"/>
        <v>0</v>
      </c>
      <c r="V49">
        <f t="shared" si="20"/>
        <v>0</v>
      </c>
      <c r="W49" s="31">
        <f>(VLOOKUP($B$1,'Multipliers and Adjustments'!$A$70:$I$86,TRUNC(COLUMN(W$2)/5)+2,FALSE)*SUMIFS('EPA Data'!$I:$I,'EPA Data'!$D:$D,'Country Selector'!$A$2,'EPA Data'!$J:$J,$B$1,'EPA Data'!$C:$C,W$2,'EPA Data'!$G:$G,"&gt;="&amp;$A49,'EPA Data'!$G:$G,"&lt;"&amp;$B49)+VLOOKUP($C$1,'Multipliers and Adjustments'!$A$70:$I$86,TRUNC(COLUMN(W$2)/5)+2,FALSE)*SUMIFS('EPA Data'!$I:$I,'EPA Data'!$D:$D,'Country Selector'!$A$2,'EPA Data'!$J:$J,$C$1,'EPA Data'!$C:$C,W$2,'EPA Data'!$G:$G,"&gt;="&amp;$A49,'EPA Data'!$G:$G,"&lt;"&amp;$B49)+VLOOKUP($D$1,'Multipliers and Adjustments'!$A$70:$I$86,TRUNC(COLUMN(W$2)/5)+2,FALSE)*SUMIFS('EPA Data'!$I:$I,'EPA Data'!$D:$D,'Country Selector'!$A$2,'EPA Data'!$J:$J,$D$1,'EPA Data'!$C:$C,W$2,'EPA Data'!$G:$G,"&gt;="&amp;$A49,'EPA Data'!$G:$G,"&lt;"&amp;$B49))*unit_conv</f>
        <v>0</v>
      </c>
      <c r="X49">
        <f t="shared" si="21"/>
        <v>0</v>
      </c>
      <c r="Y49">
        <f t="shared" si="21"/>
        <v>0</v>
      </c>
      <c r="Z49">
        <f t="shared" si="21"/>
        <v>0</v>
      </c>
      <c r="AA49">
        <f t="shared" si="21"/>
        <v>0</v>
      </c>
      <c r="AB49" s="31">
        <f>(VLOOKUP($B$1,'Multipliers and Adjustments'!$A$70:$I$86,TRUNC(COLUMN(AB$2)/5)+2,FALSE)*SUMIFS('EPA Data'!$I:$I,'EPA Data'!$D:$D,'Country Selector'!$A$2,'EPA Data'!$J:$J,$B$1,'EPA Data'!$C:$C,AB$2,'EPA Data'!$G:$G,"&gt;="&amp;$A49,'EPA Data'!$G:$G,"&lt;"&amp;$B49)+VLOOKUP($C$1,'Multipliers and Adjustments'!$A$70:$I$86,TRUNC(COLUMN(AB$2)/5)+2,FALSE)*SUMIFS('EPA Data'!$I:$I,'EPA Data'!$D:$D,'Country Selector'!$A$2,'EPA Data'!$J:$J,$C$1,'EPA Data'!$C:$C,AB$2,'EPA Data'!$G:$G,"&gt;="&amp;$A49,'EPA Data'!$G:$G,"&lt;"&amp;$B49)+VLOOKUP($D$1,'Multipliers and Adjustments'!$A$70:$I$86,TRUNC(COLUMN(AB$2)/5)+2,FALSE)*SUMIFS('EPA Data'!$I:$I,'EPA Data'!$D:$D,'Country Selector'!$A$2,'EPA Data'!$J:$J,$D$1,'EPA Data'!$C:$C,AB$2,'EPA Data'!$G:$G,"&gt;="&amp;$A49,'EPA Data'!$G:$G,"&lt;"&amp;$B49))*unit_conv</f>
        <v>0</v>
      </c>
      <c r="AC49">
        <f t="shared" si="22"/>
        <v>0</v>
      </c>
      <c r="AD49">
        <f t="shared" si="22"/>
        <v>0</v>
      </c>
      <c r="AE49">
        <f t="shared" si="22"/>
        <v>0</v>
      </c>
      <c r="AF49">
        <f t="shared" si="22"/>
        <v>0</v>
      </c>
      <c r="AG49" s="31">
        <f>(VLOOKUP($B$1,'Multipliers and Adjustments'!$A$70:$I$86,TRUNC(COLUMN(AG$2)/5)+2,FALSE)*SUMIFS('EPA Data'!$I:$I,'EPA Data'!$D:$D,'Country Selector'!$A$2,'EPA Data'!$J:$J,$B$1,'EPA Data'!$C:$C,AG$2,'EPA Data'!$G:$G,"&gt;="&amp;$A49,'EPA Data'!$G:$G,"&lt;"&amp;$B49)+VLOOKUP($C$1,'Multipliers and Adjustments'!$A$70:$I$86,TRUNC(COLUMN(AG$2)/5)+2,FALSE)*SUMIFS('EPA Data'!$I:$I,'EPA Data'!$D:$D,'Country Selector'!$A$2,'EPA Data'!$J:$J,$C$1,'EPA Data'!$C:$C,AG$2,'EPA Data'!$G:$G,"&gt;="&amp;$A49,'EPA Data'!$G:$G,"&lt;"&amp;$B49)+VLOOKUP($D$1,'Multipliers and Adjustments'!$A$70:$I$86,TRUNC(COLUMN(AG$2)/5)+2,FALSE)*SUMIFS('EPA Data'!$I:$I,'EPA Data'!$D:$D,'Country Selector'!$A$2,'EPA Data'!$J:$J,$D$1,'EPA Data'!$C:$C,AG$2,'EPA Data'!$G:$G,"&gt;="&amp;$A49,'EPA Data'!$G:$G,"&lt;"&amp;$B49))*unit_conv</f>
        <v>0</v>
      </c>
      <c r="AH49">
        <f t="shared" si="23"/>
        <v>0</v>
      </c>
      <c r="AI49">
        <f t="shared" si="23"/>
        <v>0</v>
      </c>
      <c r="AJ49">
        <f t="shared" si="23"/>
        <v>0</v>
      </c>
      <c r="AK49">
        <f t="shared" si="23"/>
        <v>0</v>
      </c>
      <c r="AL49" s="31">
        <f>(VLOOKUP($B$1,'Multipliers and Adjustments'!$A$70:$I$86,TRUNC(COLUMN(AL$2)/5)+2,FALSE)*SUMIFS('EPA Data'!$I:$I,'EPA Data'!$D:$D,'Country Selector'!$A$2,'EPA Data'!$J:$J,$B$1,'EPA Data'!$C:$C,AL$2,'EPA Data'!$G:$G,"&gt;="&amp;$A49,'EPA Data'!$G:$G,"&lt;"&amp;$B49)+VLOOKUP($C$1,'Multipliers and Adjustments'!$A$70:$I$86,TRUNC(COLUMN(AL$2)/5)+2,FALSE)*SUMIFS('EPA Data'!$I:$I,'EPA Data'!$D:$D,'Country Selector'!$A$2,'EPA Data'!$J:$J,$C$1,'EPA Data'!$C:$C,AL$2,'EPA Data'!$G:$G,"&gt;="&amp;$A49,'EPA Data'!$G:$G,"&lt;"&amp;$B49)+VLOOKUP($D$1,'Multipliers and Adjustments'!$A$70:$I$86,TRUNC(COLUMN(AL$2)/5)+2,FALSE)*SUMIFS('EPA Data'!$I:$I,'EPA Data'!$D:$D,'Country Selector'!$A$2,'EPA Data'!$J:$J,$D$1,'EPA Data'!$C:$C,AL$2,'EPA Data'!$G:$G,"&gt;="&amp;$A49,'EPA Data'!$G:$G,"&lt;"&amp;$B49))*unit_conv</f>
        <v>0</v>
      </c>
    </row>
    <row r="50" spans="1:38" x14ac:dyDescent="0.45">
      <c r="A50" s="12">
        <f t="shared" si="8"/>
        <v>350</v>
      </c>
      <c r="B50" s="11">
        <f t="shared" si="7"/>
        <v>400</v>
      </c>
      <c r="C50" s="31">
        <f>(VLOOKUP($B$1,'Multipliers and Adjustments'!$A$70:$I$86,TRUNC(COLUMN(C$2)/5)+2,FALSE)*SUMIFS('EPA Data'!$I:$I,'EPA Data'!$D:$D,'Country Selector'!$A$2,'EPA Data'!$J:$J,$B$1,'EPA Data'!$C:$C,C$2,'EPA Data'!$G:$G,"&gt;="&amp;$A50,'EPA Data'!$G:$G,"&lt;"&amp;$B50)+VLOOKUP($C$1,'Multipliers and Adjustments'!$A$70:$I$86,TRUNC(COLUMN(C$2)/5)+2,FALSE)*SUMIFS('EPA Data'!$I:$I,'EPA Data'!$D:$D,'Country Selector'!$A$2,'EPA Data'!$J:$J,$C$1,'EPA Data'!$C:$C,C$2,'EPA Data'!$G:$G,"&gt;="&amp;$A50,'EPA Data'!$G:$G,"&lt;"&amp;$B50)+VLOOKUP($D$1,'Multipliers and Adjustments'!$A$70:$I$86,TRUNC(COLUMN(C$2)/5)+2,FALSE)*SUMIFS('EPA Data'!$I:$I,'EPA Data'!$D:$D,'Country Selector'!$A$2,'EPA Data'!$J:$J,$D$1,'EPA Data'!$C:$C,C$2,'EPA Data'!$G:$G,"&gt;="&amp;$A50,'EPA Data'!$G:$G,"&lt;"&amp;$B50))*unit_conv</f>
        <v>0</v>
      </c>
      <c r="D50">
        <f t="shared" ref="D50:G65" si="24">C50+($H50-$C50)/5</f>
        <v>0</v>
      </c>
      <c r="E50">
        <f t="shared" si="24"/>
        <v>0</v>
      </c>
      <c r="F50">
        <f t="shared" si="24"/>
        <v>0</v>
      </c>
      <c r="G50">
        <f t="shared" si="24"/>
        <v>0</v>
      </c>
      <c r="H50" s="31">
        <f>(VLOOKUP($B$1,'Multipliers and Adjustments'!$A$70:$I$86,TRUNC(COLUMN(H$2)/5)+2,FALSE)*SUMIFS('EPA Data'!$I:$I,'EPA Data'!$D:$D,'Country Selector'!$A$2,'EPA Data'!$J:$J,$B$1,'EPA Data'!$C:$C,H$2,'EPA Data'!$G:$G,"&gt;="&amp;$A50,'EPA Data'!$G:$G,"&lt;"&amp;$B50)+VLOOKUP($C$1,'Multipliers and Adjustments'!$A$70:$I$86,TRUNC(COLUMN(H$2)/5)+2,FALSE)*SUMIFS('EPA Data'!$I:$I,'EPA Data'!$D:$D,'Country Selector'!$A$2,'EPA Data'!$J:$J,$C$1,'EPA Data'!$C:$C,H$2,'EPA Data'!$G:$G,"&gt;="&amp;$A50,'EPA Data'!$G:$G,"&lt;"&amp;$B50)+VLOOKUP($D$1,'Multipliers and Adjustments'!$A$70:$I$86,TRUNC(COLUMN(H$2)/5)+2,FALSE)*SUMIFS('EPA Data'!$I:$I,'EPA Data'!$D:$D,'Country Selector'!$A$2,'EPA Data'!$J:$J,$D$1,'EPA Data'!$C:$C,H$2,'EPA Data'!$G:$G,"&gt;="&amp;$A50,'EPA Data'!$G:$G,"&lt;"&amp;$B50))*unit_conv</f>
        <v>0</v>
      </c>
      <c r="I50">
        <f t="shared" si="18"/>
        <v>0</v>
      </c>
      <c r="J50">
        <f t="shared" si="18"/>
        <v>0</v>
      </c>
      <c r="K50">
        <f t="shared" si="18"/>
        <v>0</v>
      </c>
      <c r="L50">
        <f t="shared" si="18"/>
        <v>0</v>
      </c>
      <c r="M50" s="31">
        <f>(VLOOKUP($B$1,'Multipliers and Adjustments'!$A$70:$I$86,TRUNC(COLUMN(M$2)/5)+2,FALSE)*SUMIFS('EPA Data'!$I:$I,'EPA Data'!$D:$D,'Country Selector'!$A$2,'EPA Data'!$J:$J,$B$1,'EPA Data'!$C:$C,M$2,'EPA Data'!$G:$G,"&gt;="&amp;$A50,'EPA Data'!$G:$G,"&lt;"&amp;$B50)+VLOOKUP($C$1,'Multipliers and Adjustments'!$A$70:$I$86,TRUNC(COLUMN(M$2)/5)+2,FALSE)*SUMIFS('EPA Data'!$I:$I,'EPA Data'!$D:$D,'Country Selector'!$A$2,'EPA Data'!$J:$J,$C$1,'EPA Data'!$C:$C,M$2,'EPA Data'!$G:$G,"&gt;="&amp;$A50,'EPA Data'!$G:$G,"&lt;"&amp;$B50)+VLOOKUP($D$1,'Multipliers and Adjustments'!$A$70:$I$86,TRUNC(COLUMN(M$2)/5)+2,FALSE)*SUMIFS('EPA Data'!$I:$I,'EPA Data'!$D:$D,'Country Selector'!$A$2,'EPA Data'!$J:$J,$D$1,'EPA Data'!$C:$C,M$2,'EPA Data'!$G:$G,"&gt;="&amp;$A50,'EPA Data'!$G:$G,"&lt;"&amp;$B50))*unit_conv</f>
        <v>0</v>
      </c>
      <c r="N50">
        <f t="shared" si="19"/>
        <v>0</v>
      </c>
      <c r="O50">
        <f t="shared" si="19"/>
        <v>0</v>
      </c>
      <c r="P50">
        <f t="shared" si="19"/>
        <v>0</v>
      </c>
      <c r="Q50">
        <f t="shared" si="19"/>
        <v>0</v>
      </c>
      <c r="R50" s="31">
        <f>(VLOOKUP($B$1,'Multipliers and Adjustments'!$A$70:$I$86,TRUNC(COLUMN(R$2)/5)+2,FALSE)*SUMIFS('EPA Data'!$I:$I,'EPA Data'!$D:$D,'Country Selector'!$A$2,'EPA Data'!$J:$J,$B$1,'EPA Data'!$C:$C,R$2,'EPA Data'!$G:$G,"&gt;="&amp;$A50,'EPA Data'!$G:$G,"&lt;"&amp;$B50)+VLOOKUP($C$1,'Multipliers and Adjustments'!$A$70:$I$86,TRUNC(COLUMN(R$2)/5)+2,FALSE)*SUMIFS('EPA Data'!$I:$I,'EPA Data'!$D:$D,'Country Selector'!$A$2,'EPA Data'!$J:$J,$C$1,'EPA Data'!$C:$C,R$2,'EPA Data'!$G:$G,"&gt;="&amp;$A50,'EPA Data'!$G:$G,"&lt;"&amp;$B50)+VLOOKUP($D$1,'Multipliers and Adjustments'!$A$70:$I$86,TRUNC(COLUMN(R$2)/5)+2,FALSE)*SUMIFS('EPA Data'!$I:$I,'EPA Data'!$D:$D,'Country Selector'!$A$2,'EPA Data'!$J:$J,$D$1,'EPA Data'!$C:$C,R$2,'EPA Data'!$G:$G,"&gt;="&amp;$A50,'EPA Data'!$G:$G,"&lt;"&amp;$B50))*unit_conv</f>
        <v>0</v>
      </c>
      <c r="S50">
        <f t="shared" si="20"/>
        <v>0</v>
      </c>
      <c r="T50">
        <f t="shared" si="20"/>
        <v>0</v>
      </c>
      <c r="U50">
        <f t="shared" si="20"/>
        <v>0</v>
      </c>
      <c r="V50">
        <f t="shared" si="20"/>
        <v>0</v>
      </c>
      <c r="W50" s="31">
        <f>(VLOOKUP($B$1,'Multipliers and Adjustments'!$A$70:$I$86,TRUNC(COLUMN(W$2)/5)+2,FALSE)*SUMIFS('EPA Data'!$I:$I,'EPA Data'!$D:$D,'Country Selector'!$A$2,'EPA Data'!$J:$J,$B$1,'EPA Data'!$C:$C,W$2,'EPA Data'!$G:$G,"&gt;="&amp;$A50,'EPA Data'!$G:$G,"&lt;"&amp;$B50)+VLOOKUP($C$1,'Multipliers and Adjustments'!$A$70:$I$86,TRUNC(COLUMN(W$2)/5)+2,FALSE)*SUMIFS('EPA Data'!$I:$I,'EPA Data'!$D:$D,'Country Selector'!$A$2,'EPA Data'!$J:$J,$C$1,'EPA Data'!$C:$C,W$2,'EPA Data'!$G:$G,"&gt;="&amp;$A50,'EPA Data'!$G:$G,"&lt;"&amp;$B50)+VLOOKUP($D$1,'Multipliers and Adjustments'!$A$70:$I$86,TRUNC(COLUMN(W$2)/5)+2,FALSE)*SUMIFS('EPA Data'!$I:$I,'EPA Data'!$D:$D,'Country Selector'!$A$2,'EPA Data'!$J:$J,$D$1,'EPA Data'!$C:$C,W$2,'EPA Data'!$G:$G,"&gt;="&amp;$A50,'EPA Data'!$G:$G,"&lt;"&amp;$B50))*unit_conv</f>
        <v>0</v>
      </c>
      <c r="X50">
        <f t="shared" si="21"/>
        <v>0</v>
      </c>
      <c r="Y50">
        <f t="shared" si="21"/>
        <v>0</v>
      </c>
      <c r="Z50">
        <f t="shared" si="21"/>
        <v>0</v>
      </c>
      <c r="AA50">
        <f t="shared" si="21"/>
        <v>0</v>
      </c>
      <c r="AB50" s="31">
        <f>(VLOOKUP($B$1,'Multipliers and Adjustments'!$A$70:$I$86,TRUNC(COLUMN(AB$2)/5)+2,FALSE)*SUMIFS('EPA Data'!$I:$I,'EPA Data'!$D:$D,'Country Selector'!$A$2,'EPA Data'!$J:$J,$B$1,'EPA Data'!$C:$C,AB$2,'EPA Data'!$G:$G,"&gt;="&amp;$A50,'EPA Data'!$G:$G,"&lt;"&amp;$B50)+VLOOKUP($C$1,'Multipliers and Adjustments'!$A$70:$I$86,TRUNC(COLUMN(AB$2)/5)+2,FALSE)*SUMIFS('EPA Data'!$I:$I,'EPA Data'!$D:$D,'Country Selector'!$A$2,'EPA Data'!$J:$J,$C$1,'EPA Data'!$C:$C,AB$2,'EPA Data'!$G:$G,"&gt;="&amp;$A50,'EPA Data'!$G:$G,"&lt;"&amp;$B50)+VLOOKUP($D$1,'Multipliers and Adjustments'!$A$70:$I$86,TRUNC(COLUMN(AB$2)/5)+2,FALSE)*SUMIFS('EPA Data'!$I:$I,'EPA Data'!$D:$D,'Country Selector'!$A$2,'EPA Data'!$J:$J,$D$1,'EPA Data'!$C:$C,AB$2,'EPA Data'!$G:$G,"&gt;="&amp;$A50,'EPA Data'!$G:$G,"&lt;"&amp;$B50))*unit_conv</f>
        <v>0</v>
      </c>
      <c r="AC50">
        <f t="shared" si="22"/>
        <v>0</v>
      </c>
      <c r="AD50">
        <f t="shared" si="22"/>
        <v>0</v>
      </c>
      <c r="AE50">
        <f t="shared" si="22"/>
        <v>0</v>
      </c>
      <c r="AF50">
        <f t="shared" si="22"/>
        <v>0</v>
      </c>
      <c r="AG50" s="31">
        <f>(VLOOKUP($B$1,'Multipliers and Adjustments'!$A$70:$I$86,TRUNC(COLUMN(AG$2)/5)+2,FALSE)*SUMIFS('EPA Data'!$I:$I,'EPA Data'!$D:$D,'Country Selector'!$A$2,'EPA Data'!$J:$J,$B$1,'EPA Data'!$C:$C,AG$2,'EPA Data'!$G:$G,"&gt;="&amp;$A50,'EPA Data'!$G:$G,"&lt;"&amp;$B50)+VLOOKUP($C$1,'Multipliers and Adjustments'!$A$70:$I$86,TRUNC(COLUMN(AG$2)/5)+2,FALSE)*SUMIFS('EPA Data'!$I:$I,'EPA Data'!$D:$D,'Country Selector'!$A$2,'EPA Data'!$J:$J,$C$1,'EPA Data'!$C:$C,AG$2,'EPA Data'!$G:$G,"&gt;="&amp;$A50,'EPA Data'!$G:$G,"&lt;"&amp;$B50)+VLOOKUP($D$1,'Multipliers and Adjustments'!$A$70:$I$86,TRUNC(COLUMN(AG$2)/5)+2,FALSE)*SUMIFS('EPA Data'!$I:$I,'EPA Data'!$D:$D,'Country Selector'!$A$2,'EPA Data'!$J:$J,$D$1,'EPA Data'!$C:$C,AG$2,'EPA Data'!$G:$G,"&gt;="&amp;$A50,'EPA Data'!$G:$G,"&lt;"&amp;$B50))*unit_conv</f>
        <v>0</v>
      </c>
      <c r="AH50">
        <f t="shared" si="23"/>
        <v>0</v>
      </c>
      <c r="AI50">
        <f t="shared" si="23"/>
        <v>0</v>
      </c>
      <c r="AJ50">
        <f t="shared" si="23"/>
        <v>0</v>
      </c>
      <c r="AK50">
        <f t="shared" si="23"/>
        <v>0</v>
      </c>
      <c r="AL50" s="31">
        <f>(VLOOKUP($B$1,'Multipliers and Adjustments'!$A$70:$I$86,TRUNC(COLUMN(AL$2)/5)+2,FALSE)*SUMIFS('EPA Data'!$I:$I,'EPA Data'!$D:$D,'Country Selector'!$A$2,'EPA Data'!$J:$J,$B$1,'EPA Data'!$C:$C,AL$2,'EPA Data'!$G:$G,"&gt;="&amp;$A50,'EPA Data'!$G:$G,"&lt;"&amp;$B50)+VLOOKUP($C$1,'Multipliers and Adjustments'!$A$70:$I$86,TRUNC(COLUMN(AL$2)/5)+2,FALSE)*SUMIFS('EPA Data'!$I:$I,'EPA Data'!$D:$D,'Country Selector'!$A$2,'EPA Data'!$J:$J,$C$1,'EPA Data'!$C:$C,AL$2,'EPA Data'!$G:$G,"&gt;="&amp;$A50,'EPA Data'!$G:$G,"&lt;"&amp;$B50)+VLOOKUP($D$1,'Multipliers and Adjustments'!$A$70:$I$86,TRUNC(COLUMN(AL$2)/5)+2,FALSE)*SUMIFS('EPA Data'!$I:$I,'EPA Data'!$D:$D,'Country Selector'!$A$2,'EPA Data'!$J:$J,$D$1,'EPA Data'!$C:$C,AL$2,'EPA Data'!$G:$G,"&gt;="&amp;$A50,'EPA Data'!$G:$G,"&lt;"&amp;$B50))*unit_conv</f>
        <v>0</v>
      </c>
    </row>
    <row r="51" spans="1:38" x14ac:dyDescent="0.45">
      <c r="A51" s="12">
        <f t="shared" si="8"/>
        <v>400</v>
      </c>
      <c r="B51" s="11">
        <f t="shared" si="7"/>
        <v>450</v>
      </c>
      <c r="C51" s="31">
        <f>(VLOOKUP($B$1,'Multipliers and Adjustments'!$A$70:$I$86,TRUNC(COLUMN(C$2)/5)+2,FALSE)*SUMIFS('EPA Data'!$I:$I,'EPA Data'!$D:$D,'Country Selector'!$A$2,'EPA Data'!$J:$J,$B$1,'EPA Data'!$C:$C,C$2,'EPA Data'!$G:$G,"&gt;="&amp;$A51,'EPA Data'!$G:$G,"&lt;"&amp;$B51)+VLOOKUP($C$1,'Multipliers and Adjustments'!$A$70:$I$86,TRUNC(COLUMN(C$2)/5)+2,FALSE)*SUMIFS('EPA Data'!$I:$I,'EPA Data'!$D:$D,'Country Selector'!$A$2,'EPA Data'!$J:$J,$C$1,'EPA Data'!$C:$C,C$2,'EPA Data'!$G:$G,"&gt;="&amp;$A51,'EPA Data'!$G:$G,"&lt;"&amp;$B51)+VLOOKUP($D$1,'Multipliers and Adjustments'!$A$70:$I$86,TRUNC(COLUMN(C$2)/5)+2,FALSE)*SUMIFS('EPA Data'!$I:$I,'EPA Data'!$D:$D,'Country Selector'!$A$2,'EPA Data'!$J:$J,$D$1,'EPA Data'!$C:$C,C$2,'EPA Data'!$G:$G,"&gt;="&amp;$A51,'EPA Data'!$G:$G,"&lt;"&amp;$B51))*unit_conv</f>
        <v>0</v>
      </c>
      <c r="D51">
        <f t="shared" si="24"/>
        <v>0</v>
      </c>
      <c r="E51">
        <f t="shared" si="24"/>
        <v>0</v>
      </c>
      <c r="F51">
        <f t="shared" si="24"/>
        <v>0</v>
      </c>
      <c r="G51">
        <f t="shared" si="24"/>
        <v>0</v>
      </c>
      <c r="H51" s="31">
        <f>(VLOOKUP($B$1,'Multipliers and Adjustments'!$A$70:$I$86,TRUNC(COLUMN(H$2)/5)+2,FALSE)*SUMIFS('EPA Data'!$I:$I,'EPA Data'!$D:$D,'Country Selector'!$A$2,'EPA Data'!$J:$J,$B$1,'EPA Data'!$C:$C,H$2,'EPA Data'!$G:$G,"&gt;="&amp;$A51,'EPA Data'!$G:$G,"&lt;"&amp;$B51)+VLOOKUP($C$1,'Multipliers and Adjustments'!$A$70:$I$86,TRUNC(COLUMN(H$2)/5)+2,FALSE)*SUMIFS('EPA Data'!$I:$I,'EPA Data'!$D:$D,'Country Selector'!$A$2,'EPA Data'!$J:$J,$C$1,'EPA Data'!$C:$C,H$2,'EPA Data'!$G:$G,"&gt;="&amp;$A51,'EPA Data'!$G:$G,"&lt;"&amp;$B51)+VLOOKUP($D$1,'Multipliers and Adjustments'!$A$70:$I$86,TRUNC(COLUMN(H$2)/5)+2,FALSE)*SUMIFS('EPA Data'!$I:$I,'EPA Data'!$D:$D,'Country Selector'!$A$2,'EPA Data'!$J:$J,$D$1,'EPA Data'!$C:$C,H$2,'EPA Data'!$G:$G,"&gt;="&amp;$A51,'EPA Data'!$G:$G,"&lt;"&amp;$B51))*unit_conv</f>
        <v>0</v>
      </c>
      <c r="I51">
        <f t="shared" ref="I51:L66" si="25">H51+($M51-$H51)/5</f>
        <v>0</v>
      </c>
      <c r="J51">
        <f t="shared" si="25"/>
        <v>0</v>
      </c>
      <c r="K51">
        <f t="shared" si="25"/>
        <v>0</v>
      </c>
      <c r="L51">
        <f t="shared" si="25"/>
        <v>0</v>
      </c>
      <c r="M51" s="31">
        <f>(VLOOKUP($B$1,'Multipliers and Adjustments'!$A$70:$I$86,TRUNC(COLUMN(M$2)/5)+2,FALSE)*SUMIFS('EPA Data'!$I:$I,'EPA Data'!$D:$D,'Country Selector'!$A$2,'EPA Data'!$J:$J,$B$1,'EPA Data'!$C:$C,M$2,'EPA Data'!$G:$G,"&gt;="&amp;$A51,'EPA Data'!$G:$G,"&lt;"&amp;$B51)+VLOOKUP($C$1,'Multipliers and Adjustments'!$A$70:$I$86,TRUNC(COLUMN(M$2)/5)+2,FALSE)*SUMIFS('EPA Data'!$I:$I,'EPA Data'!$D:$D,'Country Selector'!$A$2,'EPA Data'!$J:$J,$C$1,'EPA Data'!$C:$C,M$2,'EPA Data'!$G:$G,"&gt;="&amp;$A51,'EPA Data'!$G:$G,"&lt;"&amp;$B51)+VLOOKUP($D$1,'Multipliers and Adjustments'!$A$70:$I$86,TRUNC(COLUMN(M$2)/5)+2,FALSE)*SUMIFS('EPA Data'!$I:$I,'EPA Data'!$D:$D,'Country Selector'!$A$2,'EPA Data'!$J:$J,$D$1,'EPA Data'!$C:$C,M$2,'EPA Data'!$G:$G,"&gt;="&amp;$A51,'EPA Data'!$G:$G,"&lt;"&amp;$B51))*unit_conv</f>
        <v>0</v>
      </c>
      <c r="N51">
        <f t="shared" ref="N51:Q66" si="26">M51+($R51-$M51)/5</f>
        <v>0</v>
      </c>
      <c r="O51">
        <f t="shared" si="26"/>
        <v>0</v>
      </c>
      <c r="P51">
        <f t="shared" si="26"/>
        <v>0</v>
      </c>
      <c r="Q51">
        <f t="shared" si="26"/>
        <v>0</v>
      </c>
      <c r="R51" s="31">
        <f>(VLOOKUP($B$1,'Multipliers and Adjustments'!$A$70:$I$86,TRUNC(COLUMN(R$2)/5)+2,FALSE)*SUMIFS('EPA Data'!$I:$I,'EPA Data'!$D:$D,'Country Selector'!$A$2,'EPA Data'!$J:$J,$B$1,'EPA Data'!$C:$C,R$2,'EPA Data'!$G:$G,"&gt;="&amp;$A51,'EPA Data'!$G:$G,"&lt;"&amp;$B51)+VLOOKUP($C$1,'Multipliers and Adjustments'!$A$70:$I$86,TRUNC(COLUMN(R$2)/5)+2,FALSE)*SUMIFS('EPA Data'!$I:$I,'EPA Data'!$D:$D,'Country Selector'!$A$2,'EPA Data'!$J:$J,$C$1,'EPA Data'!$C:$C,R$2,'EPA Data'!$G:$G,"&gt;="&amp;$A51,'EPA Data'!$G:$G,"&lt;"&amp;$B51)+VLOOKUP($D$1,'Multipliers and Adjustments'!$A$70:$I$86,TRUNC(COLUMN(R$2)/5)+2,FALSE)*SUMIFS('EPA Data'!$I:$I,'EPA Data'!$D:$D,'Country Selector'!$A$2,'EPA Data'!$J:$J,$D$1,'EPA Data'!$C:$C,R$2,'EPA Data'!$G:$G,"&gt;="&amp;$A51,'EPA Data'!$G:$G,"&lt;"&amp;$B51))*unit_conv</f>
        <v>0</v>
      </c>
      <c r="S51">
        <f t="shared" ref="S51:V66" si="27">R51+($W51-$R51)/5</f>
        <v>0</v>
      </c>
      <c r="T51">
        <f t="shared" si="27"/>
        <v>0</v>
      </c>
      <c r="U51">
        <f t="shared" si="27"/>
        <v>0</v>
      </c>
      <c r="V51">
        <f t="shared" si="27"/>
        <v>0</v>
      </c>
      <c r="W51" s="31">
        <f>(VLOOKUP($B$1,'Multipliers and Adjustments'!$A$70:$I$86,TRUNC(COLUMN(W$2)/5)+2,FALSE)*SUMIFS('EPA Data'!$I:$I,'EPA Data'!$D:$D,'Country Selector'!$A$2,'EPA Data'!$J:$J,$B$1,'EPA Data'!$C:$C,W$2,'EPA Data'!$G:$G,"&gt;="&amp;$A51,'EPA Data'!$G:$G,"&lt;"&amp;$B51)+VLOOKUP($C$1,'Multipliers and Adjustments'!$A$70:$I$86,TRUNC(COLUMN(W$2)/5)+2,FALSE)*SUMIFS('EPA Data'!$I:$I,'EPA Data'!$D:$D,'Country Selector'!$A$2,'EPA Data'!$J:$J,$C$1,'EPA Data'!$C:$C,W$2,'EPA Data'!$G:$G,"&gt;="&amp;$A51,'EPA Data'!$G:$G,"&lt;"&amp;$B51)+VLOOKUP($D$1,'Multipliers and Adjustments'!$A$70:$I$86,TRUNC(COLUMN(W$2)/5)+2,FALSE)*SUMIFS('EPA Data'!$I:$I,'EPA Data'!$D:$D,'Country Selector'!$A$2,'EPA Data'!$J:$J,$D$1,'EPA Data'!$C:$C,W$2,'EPA Data'!$G:$G,"&gt;="&amp;$A51,'EPA Data'!$G:$G,"&lt;"&amp;$B51))*unit_conv</f>
        <v>0</v>
      </c>
      <c r="X51">
        <f t="shared" ref="X51:AA66" si="28">W51+($AB51-$W51)/5</f>
        <v>0</v>
      </c>
      <c r="Y51">
        <f t="shared" si="28"/>
        <v>0</v>
      </c>
      <c r="Z51">
        <f t="shared" si="28"/>
        <v>0</v>
      </c>
      <c r="AA51">
        <f t="shared" si="28"/>
        <v>0</v>
      </c>
      <c r="AB51" s="31">
        <f>(VLOOKUP($B$1,'Multipliers and Adjustments'!$A$70:$I$86,TRUNC(COLUMN(AB$2)/5)+2,FALSE)*SUMIFS('EPA Data'!$I:$I,'EPA Data'!$D:$D,'Country Selector'!$A$2,'EPA Data'!$J:$J,$B$1,'EPA Data'!$C:$C,AB$2,'EPA Data'!$G:$G,"&gt;="&amp;$A51,'EPA Data'!$G:$G,"&lt;"&amp;$B51)+VLOOKUP($C$1,'Multipliers and Adjustments'!$A$70:$I$86,TRUNC(COLUMN(AB$2)/5)+2,FALSE)*SUMIFS('EPA Data'!$I:$I,'EPA Data'!$D:$D,'Country Selector'!$A$2,'EPA Data'!$J:$J,$C$1,'EPA Data'!$C:$C,AB$2,'EPA Data'!$G:$G,"&gt;="&amp;$A51,'EPA Data'!$G:$G,"&lt;"&amp;$B51)+VLOOKUP($D$1,'Multipliers and Adjustments'!$A$70:$I$86,TRUNC(COLUMN(AB$2)/5)+2,FALSE)*SUMIFS('EPA Data'!$I:$I,'EPA Data'!$D:$D,'Country Selector'!$A$2,'EPA Data'!$J:$J,$D$1,'EPA Data'!$C:$C,AB$2,'EPA Data'!$G:$G,"&gt;="&amp;$A51,'EPA Data'!$G:$G,"&lt;"&amp;$B51))*unit_conv</f>
        <v>0</v>
      </c>
      <c r="AC51">
        <f t="shared" ref="AC51:AF66" si="29">AB51+($AG51-$AB51)/5</f>
        <v>0</v>
      </c>
      <c r="AD51">
        <f t="shared" si="29"/>
        <v>0</v>
      </c>
      <c r="AE51">
        <f t="shared" si="29"/>
        <v>0</v>
      </c>
      <c r="AF51">
        <f t="shared" si="29"/>
        <v>0</v>
      </c>
      <c r="AG51" s="31">
        <f>(VLOOKUP($B$1,'Multipliers and Adjustments'!$A$70:$I$86,TRUNC(COLUMN(AG$2)/5)+2,FALSE)*SUMIFS('EPA Data'!$I:$I,'EPA Data'!$D:$D,'Country Selector'!$A$2,'EPA Data'!$J:$J,$B$1,'EPA Data'!$C:$C,AG$2,'EPA Data'!$G:$G,"&gt;="&amp;$A51,'EPA Data'!$G:$G,"&lt;"&amp;$B51)+VLOOKUP($C$1,'Multipliers and Adjustments'!$A$70:$I$86,TRUNC(COLUMN(AG$2)/5)+2,FALSE)*SUMIFS('EPA Data'!$I:$I,'EPA Data'!$D:$D,'Country Selector'!$A$2,'EPA Data'!$J:$J,$C$1,'EPA Data'!$C:$C,AG$2,'EPA Data'!$G:$G,"&gt;="&amp;$A51,'EPA Data'!$G:$G,"&lt;"&amp;$B51)+VLOOKUP($D$1,'Multipliers and Adjustments'!$A$70:$I$86,TRUNC(COLUMN(AG$2)/5)+2,FALSE)*SUMIFS('EPA Data'!$I:$I,'EPA Data'!$D:$D,'Country Selector'!$A$2,'EPA Data'!$J:$J,$D$1,'EPA Data'!$C:$C,AG$2,'EPA Data'!$G:$G,"&gt;="&amp;$A51,'EPA Data'!$G:$G,"&lt;"&amp;$B51))*unit_conv</f>
        <v>0</v>
      </c>
      <c r="AH51">
        <f t="shared" ref="AH51:AK66" si="30">AG51+($AL51-$AG51)/5</f>
        <v>0</v>
      </c>
      <c r="AI51">
        <f t="shared" si="30"/>
        <v>0</v>
      </c>
      <c r="AJ51">
        <f t="shared" si="30"/>
        <v>0</v>
      </c>
      <c r="AK51">
        <f t="shared" si="30"/>
        <v>0</v>
      </c>
      <c r="AL51" s="31">
        <f>(VLOOKUP($B$1,'Multipliers and Adjustments'!$A$70:$I$86,TRUNC(COLUMN(AL$2)/5)+2,FALSE)*SUMIFS('EPA Data'!$I:$I,'EPA Data'!$D:$D,'Country Selector'!$A$2,'EPA Data'!$J:$J,$B$1,'EPA Data'!$C:$C,AL$2,'EPA Data'!$G:$G,"&gt;="&amp;$A51,'EPA Data'!$G:$G,"&lt;"&amp;$B51)+VLOOKUP($C$1,'Multipliers and Adjustments'!$A$70:$I$86,TRUNC(COLUMN(AL$2)/5)+2,FALSE)*SUMIFS('EPA Data'!$I:$I,'EPA Data'!$D:$D,'Country Selector'!$A$2,'EPA Data'!$J:$J,$C$1,'EPA Data'!$C:$C,AL$2,'EPA Data'!$G:$G,"&gt;="&amp;$A51,'EPA Data'!$G:$G,"&lt;"&amp;$B51)+VLOOKUP($D$1,'Multipliers and Adjustments'!$A$70:$I$86,TRUNC(COLUMN(AL$2)/5)+2,FALSE)*SUMIFS('EPA Data'!$I:$I,'EPA Data'!$D:$D,'Country Selector'!$A$2,'EPA Data'!$J:$J,$D$1,'EPA Data'!$C:$C,AL$2,'EPA Data'!$G:$G,"&gt;="&amp;$A51,'EPA Data'!$G:$G,"&lt;"&amp;$B51))*unit_conv</f>
        <v>0</v>
      </c>
    </row>
    <row r="52" spans="1:38" x14ac:dyDescent="0.45">
      <c r="A52" s="12">
        <f t="shared" si="8"/>
        <v>450</v>
      </c>
      <c r="B52" s="11">
        <f t="shared" si="7"/>
        <v>500</v>
      </c>
      <c r="C52" s="31">
        <f>(VLOOKUP($B$1,'Multipliers and Adjustments'!$A$70:$I$86,TRUNC(COLUMN(C$2)/5)+2,FALSE)*SUMIFS('EPA Data'!$I:$I,'EPA Data'!$D:$D,'Country Selector'!$A$2,'EPA Data'!$J:$J,$B$1,'EPA Data'!$C:$C,C$2,'EPA Data'!$G:$G,"&gt;="&amp;$A52,'EPA Data'!$G:$G,"&lt;"&amp;$B52)+VLOOKUP($C$1,'Multipliers and Adjustments'!$A$70:$I$86,TRUNC(COLUMN(C$2)/5)+2,FALSE)*SUMIFS('EPA Data'!$I:$I,'EPA Data'!$D:$D,'Country Selector'!$A$2,'EPA Data'!$J:$J,$C$1,'EPA Data'!$C:$C,C$2,'EPA Data'!$G:$G,"&gt;="&amp;$A52,'EPA Data'!$G:$G,"&lt;"&amp;$B52)+VLOOKUP($D$1,'Multipliers and Adjustments'!$A$70:$I$86,TRUNC(COLUMN(C$2)/5)+2,FALSE)*SUMIFS('EPA Data'!$I:$I,'EPA Data'!$D:$D,'Country Selector'!$A$2,'EPA Data'!$J:$J,$D$1,'EPA Data'!$C:$C,C$2,'EPA Data'!$G:$G,"&gt;="&amp;$A52,'EPA Data'!$G:$G,"&lt;"&amp;$B52))*unit_conv</f>
        <v>0</v>
      </c>
      <c r="D52">
        <f t="shared" si="24"/>
        <v>0</v>
      </c>
      <c r="E52">
        <f t="shared" si="24"/>
        <v>0</v>
      </c>
      <c r="F52">
        <f t="shared" si="24"/>
        <v>0</v>
      </c>
      <c r="G52">
        <f t="shared" si="24"/>
        <v>0</v>
      </c>
      <c r="H52" s="31">
        <f>(VLOOKUP($B$1,'Multipliers and Adjustments'!$A$70:$I$86,TRUNC(COLUMN(H$2)/5)+2,FALSE)*SUMIFS('EPA Data'!$I:$I,'EPA Data'!$D:$D,'Country Selector'!$A$2,'EPA Data'!$J:$J,$B$1,'EPA Data'!$C:$C,H$2,'EPA Data'!$G:$G,"&gt;="&amp;$A52,'EPA Data'!$G:$G,"&lt;"&amp;$B52)+VLOOKUP($C$1,'Multipliers and Adjustments'!$A$70:$I$86,TRUNC(COLUMN(H$2)/5)+2,FALSE)*SUMIFS('EPA Data'!$I:$I,'EPA Data'!$D:$D,'Country Selector'!$A$2,'EPA Data'!$J:$J,$C$1,'EPA Data'!$C:$C,H$2,'EPA Data'!$G:$G,"&gt;="&amp;$A52,'EPA Data'!$G:$G,"&lt;"&amp;$B52)+VLOOKUP($D$1,'Multipliers and Adjustments'!$A$70:$I$86,TRUNC(COLUMN(H$2)/5)+2,FALSE)*SUMIFS('EPA Data'!$I:$I,'EPA Data'!$D:$D,'Country Selector'!$A$2,'EPA Data'!$J:$J,$D$1,'EPA Data'!$C:$C,H$2,'EPA Data'!$G:$G,"&gt;="&amp;$A52,'EPA Data'!$G:$G,"&lt;"&amp;$B52))*unit_conv</f>
        <v>0</v>
      </c>
      <c r="I52">
        <f t="shared" si="25"/>
        <v>0</v>
      </c>
      <c r="J52">
        <f t="shared" si="25"/>
        <v>0</v>
      </c>
      <c r="K52">
        <f t="shared" si="25"/>
        <v>0</v>
      </c>
      <c r="L52">
        <f t="shared" si="25"/>
        <v>0</v>
      </c>
      <c r="M52" s="31">
        <f>(VLOOKUP($B$1,'Multipliers and Adjustments'!$A$70:$I$86,TRUNC(COLUMN(M$2)/5)+2,FALSE)*SUMIFS('EPA Data'!$I:$I,'EPA Data'!$D:$D,'Country Selector'!$A$2,'EPA Data'!$J:$J,$B$1,'EPA Data'!$C:$C,M$2,'EPA Data'!$G:$G,"&gt;="&amp;$A52,'EPA Data'!$G:$G,"&lt;"&amp;$B52)+VLOOKUP($C$1,'Multipliers and Adjustments'!$A$70:$I$86,TRUNC(COLUMN(M$2)/5)+2,FALSE)*SUMIFS('EPA Data'!$I:$I,'EPA Data'!$D:$D,'Country Selector'!$A$2,'EPA Data'!$J:$J,$C$1,'EPA Data'!$C:$C,M$2,'EPA Data'!$G:$G,"&gt;="&amp;$A52,'EPA Data'!$G:$G,"&lt;"&amp;$B52)+VLOOKUP($D$1,'Multipliers and Adjustments'!$A$70:$I$86,TRUNC(COLUMN(M$2)/5)+2,FALSE)*SUMIFS('EPA Data'!$I:$I,'EPA Data'!$D:$D,'Country Selector'!$A$2,'EPA Data'!$J:$J,$D$1,'EPA Data'!$C:$C,M$2,'EPA Data'!$G:$G,"&gt;="&amp;$A52,'EPA Data'!$G:$G,"&lt;"&amp;$B52))*unit_conv</f>
        <v>0</v>
      </c>
      <c r="N52">
        <f t="shared" si="26"/>
        <v>0</v>
      </c>
      <c r="O52">
        <f t="shared" si="26"/>
        <v>0</v>
      </c>
      <c r="P52">
        <f t="shared" si="26"/>
        <v>0</v>
      </c>
      <c r="Q52">
        <f t="shared" si="26"/>
        <v>0</v>
      </c>
      <c r="R52" s="31">
        <f>(VLOOKUP($B$1,'Multipliers and Adjustments'!$A$70:$I$86,TRUNC(COLUMN(R$2)/5)+2,FALSE)*SUMIFS('EPA Data'!$I:$I,'EPA Data'!$D:$D,'Country Selector'!$A$2,'EPA Data'!$J:$J,$B$1,'EPA Data'!$C:$C,R$2,'EPA Data'!$G:$G,"&gt;="&amp;$A52,'EPA Data'!$G:$G,"&lt;"&amp;$B52)+VLOOKUP($C$1,'Multipliers and Adjustments'!$A$70:$I$86,TRUNC(COLUMN(R$2)/5)+2,FALSE)*SUMIFS('EPA Data'!$I:$I,'EPA Data'!$D:$D,'Country Selector'!$A$2,'EPA Data'!$J:$J,$C$1,'EPA Data'!$C:$C,R$2,'EPA Data'!$G:$G,"&gt;="&amp;$A52,'EPA Data'!$G:$G,"&lt;"&amp;$B52)+VLOOKUP($D$1,'Multipliers and Adjustments'!$A$70:$I$86,TRUNC(COLUMN(R$2)/5)+2,FALSE)*SUMIFS('EPA Data'!$I:$I,'EPA Data'!$D:$D,'Country Selector'!$A$2,'EPA Data'!$J:$J,$D$1,'EPA Data'!$C:$C,R$2,'EPA Data'!$G:$G,"&gt;="&amp;$A52,'EPA Data'!$G:$G,"&lt;"&amp;$B52))*unit_conv</f>
        <v>0</v>
      </c>
      <c r="S52">
        <f t="shared" si="27"/>
        <v>0</v>
      </c>
      <c r="T52">
        <f t="shared" si="27"/>
        <v>0</v>
      </c>
      <c r="U52">
        <f t="shared" si="27"/>
        <v>0</v>
      </c>
      <c r="V52">
        <f t="shared" si="27"/>
        <v>0</v>
      </c>
      <c r="W52" s="31">
        <f>(VLOOKUP($B$1,'Multipliers and Adjustments'!$A$70:$I$86,TRUNC(COLUMN(W$2)/5)+2,FALSE)*SUMIFS('EPA Data'!$I:$I,'EPA Data'!$D:$D,'Country Selector'!$A$2,'EPA Data'!$J:$J,$B$1,'EPA Data'!$C:$C,W$2,'EPA Data'!$G:$G,"&gt;="&amp;$A52,'EPA Data'!$G:$G,"&lt;"&amp;$B52)+VLOOKUP($C$1,'Multipliers and Adjustments'!$A$70:$I$86,TRUNC(COLUMN(W$2)/5)+2,FALSE)*SUMIFS('EPA Data'!$I:$I,'EPA Data'!$D:$D,'Country Selector'!$A$2,'EPA Data'!$J:$J,$C$1,'EPA Data'!$C:$C,W$2,'EPA Data'!$G:$G,"&gt;="&amp;$A52,'EPA Data'!$G:$G,"&lt;"&amp;$B52)+VLOOKUP($D$1,'Multipliers and Adjustments'!$A$70:$I$86,TRUNC(COLUMN(W$2)/5)+2,FALSE)*SUMIFS('EPA Data'!$I:$I,'EPA Data'!$D:$D,'Country Selector'!$A$2,'EPA Data'!$J:$J,$D$1,'EPA Data'!$C:$C,W$2,'EPA Data'!$G:$G,"&gt;="&amp;$A52,'EPA Data'!$G:$G,"&lt;"&amp;$B52))*unit_conv</f>
        <v>0</v>
      </c>
      <c r="X52">
        <f t="shared" si="28"/>
        <v>0</v>
      </c>
      <c r="Y52">
        <f t="shared" si="28"/>
        <v>0</v>
      </c>
      <c r="Z52">
        <f t="shared" si="28"/>
        <v>0</v>
      </c>
      <c r="AA52">
        <f t="shared" si="28"/>
        <v>0</v>
      </c>
      <c r="AB52" s="31">
        <f>(VLOOKUP($B$1,'Multipliers and Adjustments'!$A$70:$I$86,TRUNC(COLUMN(AB$2)/5)+2,FALSE)*SUMIFS('EPA Data'!$I:$I,'EPA Data'!$D:$D,'Country Selector'!$A$2,'EPA Data'!$J:$J,$B$1,'EPA Data'!$C:$C,AB$2,'EPA Data'!$G:$G,"&gt;="&amp;$A52,'EPA Data'!$G:$G,"&lt;"&amp;$B52)+VLOOKUP($C$1,'Multipliers and Adjustments'!$A$70:$I$86,TRUNC(COLUMN(AB$2)/5)+2,FALSE)*SUMIFS('EPA Data'!$I:$I,'EPA Data'!$D:$D,'Country Selector'!$A$2,'EPA Data'!$J:$J,$C$1,'EPA Data'!$C:$C,AB$2,'EPA Data'!$G:$G,"&gt;="&amp;$A52,'EPA Data'!$G:$G,"&lt;"&amp;$B52)+VLOOKUP($D$1,'Multipliers and Adjustments'!$A$70:$I$86,TRUNC(COLUMN(AB$2)/5)+2,FALSE)*SUMIFS('EPA Data'!$I:$I,'EPA Data'!$D:$D,'Country Selector'!$A$2,'EPA Data'!$J:$J,$D$1,'EPA Data'!$C:$C,AB$2,'EPA Data'!$G:$G,"&gt;="&amp;$A52,'EPA Data'!$G:$G,"&lt;"&amp;$B52))*unit_conv</f>
        <v>0</v>
      </c>
      <c r="AC52">
        <f t="shared" si="29"/>
        <v>0</v>
      </c>
      <c r="AD52">
        <f t="shared" si="29"/>
        <v>0</v>
      </c>
      <c r="AE52">
        <f t="shared" si="29"/>
        <v>0</v>
      </c>
      <c r="AF52">
        <f t="shared" si="29"/>
        <v>0</v>
      </c>
      <c r="AG52" s="31">
        <f>(VLOOKUP($B$1,'Multipliers and Adjustments'!$A$70:$I$86,TRUNC(COLUMN(AG$2)/5)+2,FALSE)*SUMIFS('EPA Data'!$I:$I,'EPA Data'!$D:$D,'Country Selector'!$A$2,'EPA Data'!$J:$J,$B$1,'EPA Data'!$C:$C,AG$2,'EPA Data'!$G:$G,"&gt;="&amp;$A52,'EPA Data'!$G:$G,"&lt;"&amp;$B52)+VLOOKUP($C$1,'Multipliers and Adjustments'!$A$70:$I$86,TRUNC(COLUMN(AG$2)/5)+2,FALSE)*SUMIFS('EPA Data'!$I:$I,'EPA Data'!$D:$D,'Country Selector'!$A$2,'EPA Data'!$J:$J,$C$1,'EPA Data'!$C:$C,AG$2,'EPA Data'!$G:$G,"&gt;="&amp;$A52,'EPA Data'!$G:$G,"&lt;"&amp;$B52)+VLOOKUP($D$1,'Multipliers and Adjustments'!$A$70:$I$86,TRUNC(COLUMN(AG$2)/5)+2,FALSE)*SUMIFS('EPA Data'!$I:$I,'EPA Data'!$D:$D,'Country Selector'!$A$2,'EPA Data'!$J:$J,$D$1,'EPA Data'!$C:$C,AG$2,'EPA Data'!$G:$G,"&gt;="&amp;$A52,'EPA Data'!$G:$G,"&lt;"&amp;$B52))*unit_conv</f>
        <v>0</v>
      </c>
      <c r="AH52">
        <f t="shared" si="30"/>
        <v>0</v>
      </c>
      <c r="AI52">
        <f t="shared" si="30"/>
        <v>0</v>
      </c>
      <c r="AJ52">
        <f t="shared" si="30"/>
        <v>0</v>
      </c>
      <c r="AK52">
        <f t="shared" si="30"/>
        <v>0</v>
      </c>
      <c r="AL52" s="31">
        <f>(VLOOKUP($B$1,'Multipliers and Adjustments'!$A$70:$I$86,TRUNC(COLUMN(AL$2)/5)+2,FALSE)*SUMIFS('EPA Data'!$I:$I,'EPA Data'!$D:$D,'Country Selector'!$A$2,'EPA Data'!$J:$J,$B$1,'EPA Data'!$C:$C,AL$2,'EPA Data'!$G:$G,"&gt;="&amp;$A52,'EPA Data'!$G:$G,"&lt;"&amp;$B52)+VLOOKUP($C$1,'Multipliers and Adjustments'!$A$70:$I$86,TRUNC(COLUMN(AL$2)/5)+2,FALSE)*SUMIFS('EPA Data'!$I:$I,'EPA Data'!$D:$D,'Country Selector'!$A$2,'EPA Data'!$J:$J,$C$1,'EPA Data'!$C:$C,AL$2,'EPA Data'!$G:$G,"&gt;="&amp;$A52,'EPA Data'!$G:$G,"&lt;"&amp;$B52)+VLOOKUP($D$1,'Multipliers and Adjustments'!$A$70:$I$86,TRUNC(COLUMN(AL$2)/5)+2,FALSE)*SUMIFS('EPA Data'!$I:$I,'EPA Data'!$D:$D,'Country Selector'!$A$2,'EPA Data'!$J:$J,$D$1,'EPA Data'!$C:$C,AL$2,'EPA Data'!$G:$G,"&gt;="&amp;$A52,'EPA Data'!$G:$G,"&lt;"&amp;$B52))*unit_conv</f>
        <v>0</v>
      </c>
    </row>
    <row r="53" spans="1:38" x14ac:dyDescent="0.45">
      <c r="A53" s="12">
        <f t="shared" si="8"/>
        <v>500</v>
      </c>
      <c r="B53" s="11">
        <f t="shared" si="7"/>
        <v>550</v>
      </c>
      <c r="C53" s="31">
        <f>(VLOOKUP($B$1,'Multipliers and Adjustments'!$A$70:$I$86,TRUNC(COLUMN(C$2)/5)+2,FALSE)*SUMIFS('EPA Data'!$I:$I,'EPA Data'!$D:$D,'Country Selector'!$A$2,'EPA Data'!$J:$J,$B$1,'EPA Data'!$C:$C,C$2,'EPA Data'!$G:$G,"&gt;="&amp;$A53,'EPA Data'!$G:$G,"&lt;"&amp;$B53)+VLOOKUP($C$1,'Multipliers and Adjustments'!$A$70:$I$86,TRUNC(COLUMN(C$2)/5)+2,FALSE)*SUMIFS('EPA Data'!$I:$I,'EPA Data'!$D:$D,'Country Selector'!$A$2,'EPA Data'!$J:$J,$C$1,'EPA Data'!$C:$C,C$2,'EPA Data'!$G:$G,"&gt;="&amp;$A53,'EPA Data'!$G:$G,"&lt;"&amp;$B53)+VLOOKUP($D$1,'Multipliers and Adjustments'!$A$70:$I$86,TRUNC(COLUMN(C$2)/5)+2,FALSE)*SUMIFS('EPA Data'!$I:$I,'EPA Data'!$D:$D,'Country Selector'!$A$2,'EPA Data'!$J:$J,$D$1,'EPA Data'!$C:$C,C$2,'EPA Data'!$G:$G,"&gt;="&amp;$A53,'EPA Data'!$G:$G,"&lt;"&amp;$B53))*unit_conv</f>
        <v>0</v>
      </c>
      <c r="D53">
        <f t="shared" si="24"/>
        <v>0</v>
      </c>
      <c r="E53">
        <f t="shared" si="24"/>
        <v>0</v>
      </c>
      <c r="F53">
        <f t="shared" si="24"/>
        <v>0</v>
      </c>
      <c r="G53">
        <f t="shared" si="24"/>
        <v>0</v>
      </c>
      <c r="H53" s="31">
        <f>(VLOOKUP($B$1,'Multipliers and Adjustments'!$A$70:$I$86,TRUNC(COLUMN(H$2)/5)+2,FALSE)*SUMIFS('EPA Data'!$I:$I,'EPA Data'!$D:$D,'Country Selector'!$A$2,'EPA Data'!$J:$J,$B$1,'EPA Data'!$C:$C,H$2,'EPA Data'!$G:$G,"&gt;="&amp;$A53,'EPA Data'!$G:$G,"&lt;"&amp;$B53)+VLOOKUP($C$1,'Multipliers and Adjustments'!$A$70:$I$86,TRUNC(COLUMN(H$2)/5)+2,FALSE)*SUMIFS('EPA Data'!$I:$I,'EPA Data'!$D:$D,'Country Selector'!$A$2,'EPA Data'!$J:$J,$C$1,'EPA Data'!$C:$C,H$2,'EPA Data'!$G:$G,"&gt;="&amp;$A53,'EPA Data'!$G:$G,"&lt;"&amp;$B53)+VLOOKUP($D$1,'Multipliers and Adjustments'!$A$70:$I$86,TRUNC(COLUMN(H$2)/5)+2,FALSE)*SUMIFS('EPA Data'!$I:$I,'EPA Data'!$D:$D,'Country Selector'!$A$2,'EPA Data'!$J:$J,$D$1,'EPA Data'!$C:$C,H$2,'EPA Data'!$G:$G,"&gt;="&amp;$A53,'EPA Data'!$G:$G,"&lt;"&amp;$B53))*unit_conv</f>
        <v>0</v>
      </c>
      <c r="I53">
        <f t="shared" si="25"/>
        <v>0</v>
      </c>
      <c r="J53">
        <f t="shared" si="25"/>
        <v>0</v>
      </c>
      <c r="K53">
        <f t="shared" si="25"/>
        <v>0</v>
      </c>
      <c r="L53">
        <f t="shared" si="25"/>
        <v>0</v>
      </c>
      <c r="M53" s="31">
        <f>(VLOOKUP($B$1,'Multipliers and Adjustments'!$A$70:$I$86,TRUNC(COLUMN(M$2)/5)+2,FALSE)*SUMIFS('EPA Data'!$I:$I,'EPA Data'!$D:$D,'Country Selector'!$A$2,'EPA Data'!$J:$J,$B$1,'EPA Data'!$C:$C,M$2,'EPA Data'!$G:$G,"&gt;="&amp;$A53,'EPA Data'!$G:$G,"&lt;"&amp;$B53)+VLOOKUP($C$1,'Multipliers and Adjustments'!$A$70:$I$86,TRUNC(COLUMN(M$2)/5)+2,FALSE)*SUMIFS('EPA Data'!$I:$I,'EPA Data'!$D:$D,'Country Selector'!$A$2,'EPA Data'!$J:$J,$C$1,'EPA Data'!$C:$C,M$2,'EPA Data'!$G:$G,"&gt;="&amp;$A53,'EPA Data'!$G:$G,"&lt;"&amp;$B53)+VLOOKUP($D$1,'Multipliers and Adjustments'!$A$70:$I$86,TRUNC(COLUMN(M$2)/5)+2,FALSE)*SUMIFS('EPA Data'!$I:$I,'EPA Data'!$D:$D,'Country Selector'!$A$2,'EPA Data'!$J:$J,$D$1,'EPA Data'!$C:$C,M$2,'EPA Data'!$G:$G,"&gt;="&amp;$A53,'EPA Data'!$G:$G,"&lt;"&amp;$B53))*unit_conv</f>
        <v>0</v>
      </c>
      <c r="N53">
        <f t="shared" si="26"/>
        <v>0</v>
      </c>
      <c r="O53">
        <f t="shared" si="26"/>
        <v>0</v>
      </c>
      <c r="P53">
        <f t="shared" si="26"/>
        <v>0</v>
      </c>
      <c r="Q53">
        <f t="shared" si="26"/>
        <v>0</v>
      </c>
      <c r="R53" s="31">
        <f>(VLOOKUP($B$1,'Multipliers and Adjustments'!$A$70:$I$86,TRUNC(COLUMN(R$2)/5)+2,FALSE)*SUMIFS('EPA Data'!$I:$I,'EPA Data'!$D:$D,'Country Selector'!$A$2,'EPA Data'!$J:$J,$B$1,'EPA Data'!$C:$C,R$2,'EPA Data'!$G:$G,"&gt;="&amp;$A53,'EPA Data'!$G:$G,"&lt;"&amp;$B53)+VLOOKUP($C$1,'Multipliers and Adjustments'!$A$70:$I$86,TRUNC(COLUMN(R$2)/5)+2,FALSE)*SUMIFS('EPA Data'!$I:$I,'EPA Data'!$D:$D,'Country Selector'!$A$2,'EPA Data'!$J:$J,$C$1,'EPA Data'!$C:$C,R$2,'EPA Data'!$G:$G,"&gt;="&amp;$A53,'EPA Data'!$G:$G,"&lt;"&amp;$B53)+VLOOKUP($D$1,'Multipliers and Adjustments'!$A$70:$I$86,TRUNC(COLUMN(R$2)/5)+2,FALSE)*SUMIFS('EPA Data'!$I:$I,'EPA Data'!$D:$D,'Country Selector'!$A$2,'EPA Data'!$J:$J,$D$1,'EPA Data'!$C:$C,R$2,'EPA Data'!$G:$G,"&gt;="&amp;$A53,'EPA Data'!$G:$G,"&lt;"&amp;$B53))*unit_conv</f>
        <v>0</v>
      </c>
      <c r="S53">
        <f t="shared" si="27"/>
        <v>0</v>
      </c>
      <c r="T53">
        <f t="shared" si="27"/>
        <v>0</v>
      </c>
      <c r="U53">
        <f t="shared" si="27"/>
        <v>0</v>
      </c>
      <c r="V53">
        <f t="shared" si="27"/>
        <v>0</v>
      </c>
      <c r="W53" s="31">
        <f>(VLOOKUP($B$1,'Multipliers and Adjustments'!$A$70:$I$86,TRUNC(COLUMN(W$2)/5)+2,FALSE)*SUMIFS('EPA Data'!$I:$I,'EPA Data'!$D:$D,'Country Selector'!$A$2,'EPA Data'!$J:$J,$B$1,'EPA Data'!$C:$C,W$2,'EPA Data'!$G:$G,"&gt;="&amp;$A53,'EPA Data'!$G:$G,"&lt;"&amp;$B53)+VLOOKUP($C$1,'Multipliers and Adjustments'!$A$70:$I$86,TRUNC(COLUMN(W$2)/5)+2,FALSE)*SUMIFS('EPA Data'!$I:$I,'EPA Data'!$D:$D,'Country Selector'!$A$2,'EPA Data'!$J:$J,$C$1,'EPA Data'!$C:$C,W$2,'EPA Data'!$G:$G,"&gt;="&amp;$A53,'EPA Data'!$G:$G,"&lt;"&amp;$B53)+VLOOKUP($D$1,'Multipliers and Adjustments'!$A$70:$I$86,TRUNC(COLUMN(W$2)/5)+2,FALSE)*SUMIFS('EPA Data'!$I:$I,'EPA Data'!$D:$D,'Country Selector'!$A$2,'EPA Data'!$J:$J,$D$1,'EPA Data'!$C:$C,W$2,'EPA Data'!$G:$G,"&gt;="&amp;$A53,'EPA Data'!$G:$G,"&lt;"&amp;$B53))*unit_conv</f>
        <v>0</v>
      </c>
      <c r="X53">
        <f t="shared" si="28"/>
        <v>0</v>
      </c>
      <c r="Y53">
        <f t="shared" si="28"/>
        <v>0</v>
      </c>
      <c r="Z53">
        <f t="shared" si="28"/>
        <v>0</v>
      </c>
      <c r="AA53">
        <f t="shared" si="28"/>
        <v>0</v>
      </c>
      <c r="AB53" s="31">
        <f>(VLOOKUP($B$1,'Multipliers and Adjustments'!$A$70:$I$86,TRUNC(COLUMN(AB$2)/5)+2,FALSE)*SUMIFS('EPA Data'!$I:$I,'EPA Data'!$D:$D,'Country Selector'!$A$2,'EPA Data'!$J:$J,$B$1,'EPA Data'!$C:$C,AB$2,'EPA Data'!$G:$G,"&gt;="&amp;$A53,'EPA Data'!$G:$G,"&lt;"&amp;$B53)+VLOOKUP($C$1,'Multipliers and Adjustments'!$A$70:$I$86,TRUNC(COLUMN(AB$2)/5)+2,FALSE)*SUMIFS('EPA Data'!$I:$I,'EPA Data'!$D:$D,'Country Selector'!$A$2,'EPA Data'!$J:$J,$C$1,'EPA Data'!$C:$C,AB$2,'EPA Data'!$G:$G,"&gt;="&amp;$A53,'EPA Data'!$G:$G,"&lt;"&amp;$B53)+VLOOKUP($D$1,'Multipliers and Adjustments'!$A$70:$I$86,TRUNC(COLUMN(AB$2)/5)+2,FALSE)*SUMIFS('EPA Data'!$I:$I,'EPA Data'!$D:$D,'Country Selector'!$A$2,'EPA Data'!$J:$J,$D$1,'EPA Data'!$C:$C,AB$2,'EPA Data'!$G:$G,"&gt;="&amp;$A53,'EPA Data'!$G:$G,"&lt;"&amp;$B53))*unit_conv</f>
        <v>0</v>
      </c>
      <c r="AC53">
        <f t="shared" si="29"/>
        <v>0</v>
      </c>
      <c r="AD53">
        <f t="shared" si="29"/>
        <v>0</v>
      </c>
      <c r="AE53">
        <f t="shared" si="29"/>
        <v>0</v>
      </c>
      <c r="AF53">
        <f t="shared" si="29"/>
        <v>0</v>
      </c>
      <c r="AG53" s="31">
        <f>(VLOOKUP($B$1,'Multipliers and Adjustments'!$A$70:$I$86,TRUNC(COLUMN(AG$2)/5)+2,FALSE)*SUMIFS('EPA Data'!$I:$I,'EPA Data'!$D:$D,'Country Selector'!$A$2,'EPA Data'!$J:$J,$B$1,'EPA Data'!$C:$C,AG$2,'EPA Data'!$G:$G,"&gt;="&amp;$A53,'EPA Data'!$G:$G,"&lt;"&amp;$B53)+VLOOKUP($C$1,'Multipliers and Adjustments'!$A$70:$I$86,TRUNC(COLUMN(AG$2)/5)+2,FALSE)*SUMIFS('EPA Data'!$I:$I,'EPA Data'!$D:$D,'Country Selector'!$A$2,'EPA Data'!$J:$J,$C$1,'EPA Data'!$C:$C,AG$2,'EPA Data'!$G:$G,"&gt;="&amp;$A53,'EPA Data'!$G:$G,"&lt;"&amp;$B53)+VLOOKUP($D$1,'Multipliers and Adjustments'!$A$70:$I$86,TRUNC(COLUMN(AG$2)/5)+2,FALSE)*SUMIFS('EPA Data'!$I:$I,'EPA Data'!$D:$D,'Country Selector'!$A$2,'EPA Data'!$J:$J,$D$1,'EPA Data'!$C:$C,AG$2,'EPA Data'!$G:$G,"&gt;="&amp;$A53,'EPA Data'!$G:$G,"&lt;"&amp;$B53))*unit_conv</f>
        <v>0</v>
      </c>
      <c r="AH53">
        <f t="shared" si="30"/>
        <v>0</v>
      </c>
      <c r="AI53">
        <f t="shared" si="30"/>
        <v>0</v>
      </c>
      <c r="AJ53">
        <f t="shared" si="30"/>
        <v>0</v>
      </c>
      <c r="AK53">
        <f t="shared" si="30"/>
        <v>0</v>
      </c>
      <c r="AL53" s="31">
        <f>(VLOOKUP($B$1,'Multipliers and Adjustments'!$A$70:$I$86,TRUNC(COLUMN(AL$2)/5)+2,FALSE)*SUMIFS('EPA Data'!$I:$I,'EPA Data'!$D:$D,'Country Selector'!$A$2,'EPA Data'!$J:$J,$B$1,'EPA Data'!$C:$C,AL$2,'EPA Data'!$G:$G,"&gt;="&amp;$A53,'EPA Data'!$G:$G,"&lt;"&amp;$B53)+VLOOKUP($C$1,'Multipliers and Adjustments'!$A$70:$I$86,TRUNC(COLUMN(AL$2)/5)+2,FALSE)*SUMIFS('EPA Data'!$I:$I,'EPA Data'!$D:$D,'Country Selector'!$A$2,'EPA Data'!$J:$J,$C$1,'EPA Data'!$C:$C,AL$2,'EPA Data'!$G:$G,"&gt;="&amp;$A53,'EPA Data'!$G:$G,"&lt;"&amp;$B53)+VLOOKUP($D$1,'Multipliers and Adjustments'!$A$70:$I$86,TRUNC(COLUMN(AL$2)/5)+2,FALSE)*SUMIFS('EPA Data'!$I:$I,'EPA Data'!$D:$D,'Country Selector'!$A$2,'EPA Data'!$J:$J,$D$1,'EPA Data'!$C:$C,AL$2,'EPA Data'!$G:$G,"&gt;="&amp;$A53,'EPA Data'!$G:$G,"&lt;"&amp;$B53))*unit_conv</f>
        <v>0</v>
      </c>
    </row>
    <row r="54" spans="1:38" x14ac:dyDescent="0.45">
      <c r="A54" s="12">
        <f t="shared" si="8"/>
        <v>550</v>
      </c>
      <c r="B54" s="11">
        <f t="shared" si="7"/>
        <v>600</v>
      </c>
      <c r="C54" s="31">
        <f>(VLOOKUP($B$1,'Multipliers and Adjustments'!$A$70:$I$86,TRUNC(COLUMN(C$2)/5)+2,FALSE)*SUMIFS('EPA Data'!$I:$I,'EPA Data'!$D:$D,'Country Selector'!$A$2,'EPA Data'!$J:$J,$B$1,'EPA Data'!$C:$C,C$2,'EPA Data'!$G:$G,"&gt;="&amp;$A54,'EPA Data'!$G:$G,"&lt;"&amp;$B54)+VLOOKUP($C$1,'Multipliers and Adjustments'!$A$70:$I$86,TRUNC(COLUMN(C$2)/5)+2,FALSE)*SUMIFS('EPA Data'!$I:$I,'EPA Data'!$D:$D,'Country Selector'!$A$2,'EPA Data'!$J:$J,$C$1,'EPA Data'!$C:$C,C$2,'EPA Data'!$G:$G,"&gt;="&amp;$A54,'EPA Data'!$G:$G,"&lt;"&amp;$B54)+VLOOKUP($D$1,'Multipliers and Adjustments'!$A$70:$I$86,TRUNC(COLUMN(C$2)/5)+2,FALSE)*SUMIFS('EPA Data'!$I:$I,'EPA Data'!$D:$D,'Country Selector'!$A$2,'EPA Data'!$J:$J,$D$1,'EPA Data'!$C:$C,C$2,'EPA Data'!$G:$G,"&gt;="&amp;$A54,'EPA Data'!$G:$G,"&lt;"&amp;$B54))*unit_conv</f>
        <v>0</v>
      </c>
      <c r="D54">
        <f t="shared" si="24"/>
        <v>0</v>
      </c>
      <c r="E54">
        <f t="shared" si="24"/>
        <v>0</v>
      </c>
      <c r="F54">
        <f t="shared" si="24"/>
        <v>0</v>
      </c>
      <c r="G54">
        <f t="shared" si="24"/>
        <v>0</v>
      </c>
      <c r="H54" s="31">
        <f>(VLOOKUP($B$1,'Multipliers and Adjustments'!$A$70:$I$86,TRUNC(COLUMN(H$2)/5)+2,FALSE)*SUMIFS('EPA Data'!$I:$I,'EPA Data'!$D:$D,'Country Selector'!$A$2,'EPA Data'!$J:$J,$B$1,'EPA Data'!$C:$C,H$2,'EPA Data'!$G:$G,"&gt;="&amp;$A54,'EPA Data'!$G:$G,"&lt;"&amp;$B54)+VLOOKUP($C$1,'Multipliers and Adjustments'!$A$70:$I$86,TRUNC(COLUMN(H$2)/5)+2,FALSE)*SUMIFS('EPA Data'!$I:$I,'EPA Data'!$D:$D,'Country Selector'!$A$2,'EPA Data'!$J:$J,$C$1,'EPA Data'!$C:$C,H$2,'EPA Data'!$G:$G,"&gt;="&amp;$A54,'EPA Data'!$G:$G,"&lt;"&amp;$B54)+VLOOKUP($D$1,'Multipliers and Adjustments'!$A$70:$I$86,TRUNC(COLUMN(H$2)/5)+2,FALSE)*SUMIFS('EPA Data'!$I:$I,'EPA Data'!$D:$D,'Country Selector'!$A$2,'EPA Data'!$J:$J,$D$1,'EPA Data'!$C:$C,H$2,'EPA Data'!$G:$G,"&gt;="&amp;$A54,'EPA Data'!$G:$G,"&lt;"&amp;$B54))*unit_conv</f>
        <v>0</v>
      </c>
      <c r="I54">
        <f t="shared" si="25"/>
        <v>0</v>
      </c>
      <c r="J54">
        <f t="shared" si="25"/>
        <v>0</v>
      </c>
      <c r="K54">
        <f t="shared" si="25"/>
        <v>0</v>
      </c>
      <c r="L54">
        <f t="shared" si="25"/>
        <v>0</v>
      </c>
      <c r="M54" s="31">
        <f>(VLOOKUP($B$1,'Multipliers and Adjustments'!$A$70:$I$86,TRUNC(COLUMN(M$2)/5)+2,FALSE)*SUMIFS('EPA Data'!$I:$I,'EPA Data'!$D:$D,'Country Selector'!$A$2,'EPA Data'!$J:$J,$B$1,'EPA Data'!$C:$C,M$2,'EPA Data'!$G:$G,"&gt;="&amp;$A54,'EPA Data'!$G:$G,"&lt;"&amp;$B54)+VLOOKUP($C$1,'Multipliers and Adjustments'!$A$70:$I$86,TRUNC(COLUMN(M$2)/5)+2,FALSE)*SUMIFS('EPA Data'!$I:$I,'EPA Data'!$D:$D,'Country Selector'!$A$2,'EPA Data'!$J:$J,$C$1,'EPA Data'!$C:$C,M$2,'EPA Data'!$G:$G,"&gt;="&amp;$A54,'EPA Data'!$G:$G,"&lt;"&amp;$B54)+VLOOKUP($D$1,'Multipliers and Adjustments'!$A$70:$I$86,TRUNC(COLUMN(M$2)/5)+2,FALSE)*SUMIFS('EPA Data'!$I:$I,'EPA Data'!$D:$D,'Country Selector'!$A$2,'EPA Data'!$J:$J,$D$1,'EPA Data'!$C:$C,M$2,'EPA Data'!$G:$G,"&gt;="&amp;$A54,'EPA Data'!$G:$G,"&lt;"&amp;$B54))*unit_conv</f>
        <v>0</v>
      </c>
      <c r="N54">
        <f t="shared" si="26"/>
        <v>0</v>
      </c>
      <c r="O54">
        <f t="shared" si="26"/>
        <v>0</v>
      </c>
      <c r="P54">
        <f t="shared" si="26"/>
        <v>0</v>
      </c>
      <c r="Q54">
        <f t="shared" si="26"/>
        <v>0</v>
      </c>
      <c r="R54" s="31">
        <f>(VLOOKUP($B$1,'Multipliers and Adjustments'!$A$70:$I$86,TRUNC(COLUMN(R$2)/5)+2,FALSE)*SUMIFS('EPA Data'!$I:$I,'EPA Data'!$D:$D,'Country Selector'!$A$2,'EPA Data'!$J:$J,$B$1,'EPA Data'!$C:$C,R$2,'EPA Data'!$G:$G,"&gt;="&amp;$A54,'EPA Data'!$G:$G,"&lt;"&amp;$B54)+VLOOKUP($C$1,'Multipliers and Adjustments'!$A$70:$I$86,TRUNC(COLUMN(R$2)/5)+2,FALSE)*SUMIFS('EPA Data'!$I:$I,'EPA Data'!$D:$D,'Country Selector'!$A$2,'EPA Data'!$J:$J,$C$1,'EPA Data'!$C:$C,R$2,'EPA Data'!$G:$G,"&gt;="&amp;$A54,'EPA Data'!$G:$G,"&lt;"&amp;$B54)+VLOOKUP($D$1,'Multipliers and Adjustments'!$A$70:$I$86,TRUNC(COLUMN(R$2)/5)+2,FALSE)*SUMIFS('EPA Data'!$I:$I,'EPA Data'!$D:$D,'Country Selector'!$A$2,'EPA Data'!$J:$J,$D$1,'EPA Data'!$C:$C,R$2,'EPA Data'!$G:$G,"&gt;="&amp;$A54,'EPA Data'!$G:$G,"&lt;"&amp;$B54))*unit_conv</f>
        <v>0</v>
      </c>
      <c r="S54">
        <f t="shared" si="27"/>
        <v>0</v>
      </c>
      <c r="T54">
        <f t="shared" si="27"/>
        <v>0</v>
      </c>
      <c r="U54">
        <f t="shared" si="27"/>
        <v>0</v>
      </c>
      <c r="V54">
        <f t="shared" si="27"/>
        <v>0</v>
      </c>
      <c r="W54" s="31">
        <f>(VLOOKUP($B$1,'Multipliers and Adjustments'!$A$70:$I$86,TRUNC(COLUMN(W$2)/5)+2,FALSE)*SUMIFS('EPA Data'!$I:$I,'EPA Data'!$D:$D,'Country Selector'!$A$2,'EPA Data'!$J:$J,$B$1,'EPA Data'!$C:$C,W$2,'EPA Data'!$G:$G,"&gt;="&amp;$A54,'EPA Data'!$G:$G,"&lt;"&amp;$B54)+VLOOKUP($C$1,'Multipliers and Adjustments'!$A$70:$I$86,TRUNC(COLUMN(W$2)/5)+2,FALSE)*SUMIFS('EPA Data'!$I:$I,'EPA Data'!$D:$D,'Country Selector'!$A$2,'EPA Data'!$J:$J,$C$1,'EPA Data'!$C:$C,W$2,'EPA Data'!$G:$G,"&gt;="&amp;$A54,'EPA Data'!$G:$G,"&lt;"&amp;$B54)+VLOOKUP($D$1,'Multipliers and Adjustments'!$A$70:$I$86,TRUNC(COLUMN(W$2)/5)+2,FALSE)*SUMIFS('EPA Data'!$I:$I,'EPA Data'!$D:$D,'Country Selector'!$A$2,'EPA Data'!$J:$J,$D$1,'EPA Data'!$C:$C,W$2,'EPA Data'!$G:$G,"&gt;="&amp;$A54,'EPA Data'!$G:$G,"&lt;"&amp;$B54))*unit_conv</f>
        <v>0</v>
      </c>
      <c r="X54">
        <f t="shared" si="28"/>
        <v>0</v>
      </c>
      <c r="Y54">
        <f t="shared" si="28"/>
        <v>0</v>
      </c>
      <c r="Z54">
        <f t="shared" si="28"/>
        <v>0</v>
      </c>
      <c r="AA54">
        <f t="shared" si="28"/>
        <v>0</v>
      </c>
      <c r="AB54" s="31">
        <f>(VLOOKUP($B$1,'Multipliers and Adjustments'!$A$70:$I$86,TRUNC(COLUMN(AB$2)/5)+2,FALSE)*SUMIFS('EPA Data'!$I:$I,'EPA Data'!$D:$D,'Country Selector'!$A$2,'EPA Data'!$J:$J,$B$1,'EPA Data'!$C:$C,AB$2,'EPA Data'!$G:$G,"&gt;="&amp;$A54,'EPA Data'!$G:$G,"&lt;"&amp;$B54)+VLOOKUP($C$1,'Multipliers and Adjustments'!$A$70:$I$86,TRUNC(COLUMN(AB$2)/5)+2,FALSE)*SUMIFS('EPA Data'!$I:$I,'EPA Data'!$D:$D,'Country Selector'!$A$2,'EPA Data'!$J:$J,$C$1,'EPA Data'!$C:$C,AB$2,'EPA Data'!$G:$G,"&gt;="&amp;$A54,'EPA Data'!$G:$G,"&lt;"&amp;$B54)+VLOOKUP($D$1,'Multipliers and Adjustments'!$A$70:$I$86,TRUNC(COLUMN(AB$2)/5)+2,FALSE)*SUMIFS('EPA Data'!$I:$I,'EPA Data'!$D:$D,'Country Selector'!$A$2,'EPA Data'!$J:$J,$D$1,'EPA Data'!$C:$C,AB$2,'EPA Data'!$G:$G,"&gt;="&amp;$A54,'EPA Data'!$G:$G,"&lt;"&amp;$B54))*unit_conv</f>
        <v>0</v>
      </c>
      <c r="AC54">
        <f t="shared" si="29"/>
        <v>0</v>
      </c>
      <c r="AD54">
        <f t="shared" si="29"/>
        <v>0</v>
      </c>
      <c r="AE54">
        <f t="shared" si="29"/>
        <v>0</v>
      </c>
      <c r="AF54">
        <f t="shared" si="29"/>
        <v>0</v>
      </c>
      <c r="AG54" s="31">
        <f>(VLOOKUP($B$1,'Multipliers and Adjustments'!$A$70:$I$86,TRUNC(COLUMN(AG$2)/5)+2,FALSE)*SUMIFS('EPA Data'!$I:$I,'EPA Data'!$D:$D,'Country Selector'!$A$2,'EPA Data'!$J:$J,$B$1,'EPA Data'!$C:$C,AG$2,'EPA Data'!$G:$G,"&gt;="&amp;$A54,'EPA Data'!$G:$G,"&lt;"&amp;$B54)+VLOOKUP($C$1,'Multipliers and Adjustments'!$A$70:$I$86,TRUNC(COLUMN(AG$2)/5)+2,FALSE)*SUMIFS('EPA Data'!$I:$I,'EPA Data'!$D:$D,'Country Selector'!$A$2,'EPA Data'!$J:$J,$C$1,'EPA Data'!$C:$C,AG$2,'EPA Data'!$G:$G,"&gt;="&amp;$A54,'EPA Data'!$G:$G,"&lt;"&amp;$B54)+VLOOKUP($D$1,'Multipliers and Adjustments'!$A$70:$I$86,TRUNC(COLUMN(AG$2)/5)+2,FALSE)*SUMIFS('EPA Data'!$I:$I,'EPA Data'!$D:$D,'Country Selector'!$A$2,'EPA Data'!$J:$J,$D$1,'EPA Data'!$C:$C,AG$2,'EPA Data'!$G:$G,"&gt;="&amp;$A54,'EPA Data'!$G:$G,"&lt;"&amp;$B54))*unit_conv</f>
        <v>0</v>
      </c>
      <c r="AH54">
        <f t="shared" si="30"/>
        <v>0</v>
      </c>
      <c r="AI54">
        <f t="shared" si="30"/>
        <v>0</v>
      </c>
      <c r="AJ54">
        <f t="shared" si="30"/>
        <v>0</v>
      </c>
      <c r="AK54">
        <f t="shared" si="30"/>
        <v>0</v>
      </c>
      <c r="AL54" s="31">
        <f>(VLOOKUP($B$1,'Multipliers and Adjustments'!$A$70:$I$86,TRUNC(COLUMN(AL$2)/5)+2,FALSE)*SUMIFS('EPA Data'!$I:$I,'EPA Data'!$D:$D,'Country Selector'!$A$2,'EPA Data'!$J:$J,$B$1,'EPA Data'!$C:$C,AL$2,'EPA Data'!$G:$G,"&gt;="&amp;$A54,'EPA Data'!$G:$G,"&lt;"&amp;$B54)+VLOOKUP($C$1,'Multipliers and Adjustments'!$A$70:$I$86,TRUNC(COLUMN(AL$2)/5)+2,FALSE)*SUMIFS('EPA Data'!$I:$I,'EPA Data'!$D:$D,'Country Selector'!$A$2,'EPA Data'!$J:$J,$C$1,'EPA Data'!$C:$C,AL$2,'EPA Data'!$G:$G,"&gt;="&amp;$A54,'EPA Data'!$G:$G,"&lt;"&amp;$B54)+VLOOKUP($D$1,'Multipliers and Adjustments'!$A$70:$I$86,TRUNC(COLUMN(AL$2)/5)+2,FALSE)*SUMIFS('EPA Data'!$I:$I,'EPA Data'!$D:$D,'Country Selector'!$A$2,'EPA Data'!$J:$J,$D$1,'EPA Data'!$C:$C,AL$2,'EPA Data'!$G:$G,"&gt;="&amp;$A54,'EPA Data'!$G:$G,"&lt;"&amp;$B54))*unit_conv</f>
        <v>0</v>
      </c>
    </row>
    <row r="55" spans="1:38" x14ac:dyDescent="0.45">
      <c r="A55" s="12">
        <f t="shared" si="8"/>
        <v>600</v>
      </c>
      <c r="B55" s="11">
        <f t="shared" si="7"/>
        <v>650</v>
      </c>
      <c r="C55" s="31">
        <f>(VLOOKUP($B$1,'Multipliers and Adjustments'!$A$70:$I$86,TRUNC(COLUMN(C$2)/5)+2,FALSE)*SUMIFS('EPA Data'!$I:$I,'EPA Data'!$D:$D,'Country Selector'!$A$2,'EPA Data'!$J:$J,$B$1,'EPA Data'!$C:$C,C$2,'EPA Data'!$G:$G,"&gt;="&amp;$A55,'EPA Data'!$G:$G,"&lt;"&amp;$B55)+VLOOKUP($C$1,'Multipliers and Adjustments'!$A$70:$I$86,TRUNC(COLUMN(C$2)/5)+2,FALSE)*SUMIFS('EPA Data'!$I:$I,'EPA Data'!$D:$D,'Country Selector'!$A$2,'EPA Data'!$J:$J,$C$1,'EPA Data'!$C:$C,C$2,'EPA Data'!$G:$G,"&gt;="&amp;$A55,'EPA Data'!$G:$G,"&lt;"&amp;$B55)+VLOOKUP($D$1,'Multipliers and Adjustments'!$A$70:$I$86,TRUNC(COLUMN(C$2)/5)+2,FALSE)*SUMIFS('EPA Data'!$I:$I,'EPA Data'!$D:$D,'Country Selector'!$A$2,'EPA Data'!$J:$J,$D$1,'EPA Data'!$C:$C,C$2,'EPA Data'!$G:$G,"&gt;="&amp;$A55,'EPA Data'!$G:$G,"&lt;"&amp;$B55))*unit_conv</f>
        <v>0</v>
      </c>
      <c r="D55">
        <f t="shared" si="24"/>
        <v>0</v>
      </c>
      <c r="E55">
        <f t="shared" si="24"/>
        <v>0</v>
      </c>
      <c r="F55">
        <f t="shared" si="24"/>
        <v>0</v>
      </c>
      <c r="G55">
        <f t="shared" si="24"/>
        <v>0</v>
      </c>
      <c r="H55" s="31">
        <f>(VLOOKUP($B$1,'Multipliers and Adjustments'!$A$70:$I$86,TRUNC(COLUMN(H$2)/5)+2,FALSE)*SUMIFS('EPA Data'!$I:$I,'EPA Data'!$D:$D,'Country Selector'!$A$2,'EPA Data'!$J:$J,$B$1,'EPA Data'!$C:$C,H$2,'EPA Data'!$G:$G,"&gt;="&amp;$A55,'EPA Data'!$G:$G,"&lt;"&amp;$B55)+VLOOKUP($C$1,'Multipliers and Adjustments'!$A$70:$I$86,TRUNC(COLUMN(H$2)/5)+2,FALSE)*SUMIFS('EPA Data'!$I:$I,'EPA Data'!$D:$D,'Country Selector'!$A$2,'EPA Data'!$J:$J,$C$1,'EPA Data'!$C:$C,H$2,'EPA Data'!$G:$G,"&gt;="&amp;$A55,'EPA Data'!$G:$G,"&lt;"&amp;$B55)+VLOOKUP($D$1,'Multipliers and Adjustments'!$A$70:$I$86,TRUNC(COLUMN(H$2)/5)+2,FALSE)*SUMIFS('EPA Data'!$I:$I,'EPA Data'!$D:$D,'Country Selector'!$A$2,'EPA Data'!$J:$J,$D$1,'EPA Data'!$C:$C,H$2,'EPA Data'!$G:$G,"&gt;="&amp;$A55,'EPA Data'!$G:$G,"&lt;"&amp;$B55))*unit_conv</f>
        <v>0</v>
      </c>
      <c r="I55">
        <f t="shared" si="25"/>
        <v>0</v>
      </c>
      <c r="J55">
        <f t="shared" si="25"/>
        <v>0</v>
      </c>
      <c r="K55">
        <f t="shared" si="25"/>
        <v>0</v>
      </c>
      <c r="L55">
        <f t="shared" si="25"/>
        <v>0</v>
      </c>
      <c r="M55" s="31">
        <f>(VLOOKUP($B$1,'Multipliers and Adjustments'!$A$70:$I$86,TRUNC(COLUMN(M$2)/5)+2,FALSE)*SUMIFS('EPA Data'!$I:$I,'EPA Data'!$D:$D,'Country Selector'!$A$2,'EPA Data'!$J:$J,$B$1,'EPA Data'!$C:$C,M$2,'EPA Data'!$G:$G,"&gt;="&amp;$A55,'EPA Data'!$G:$G,"&lt;"&amp;$B55)+VLOOKUP($C$1,'Multipliers and Adjustments'!$A$70:$I$86,TRUNC(COLUMN(M$2)/5)+2,FALSE)*SUMIFS('EPA Data'!$I:$I,'EPA Data'!$D:$D,'Country Selector'!$A$2,'EPA Data'!$J:$J,$C$1,'EPA Data'!$C:$C,M$2,'EPA Data'!$G:$G,"&gt;="&amp;$A55,'EPA Data'!$G:$G,"&lt;"&amp;$B55)+VLOOKUP($D$1,'Multipliers and Adjustments'!$A$70:$I$86,TRUNC(COLUMN(M$2)/5)+2,FALSE)*SUMIFS('EPA Data'!$I:$I,'EPA Data'!$D:$D,'Country Selector'!$A$2,'EPA Data'!$J:$J,$D$1,'EPA Data'!$C:$C,M$2,'EPA Data'!$G:$G,"&gt;="&amp;$A55,'EPA Data'!$G:$G,"&lt;"&amp;$B55))*unit_conv</f>
        <v>0</v>
      </c>
      <c r="N55">
        <f t="shared" si="26"/>
        <v>0</v>
      </c>
      <c r="O55">
        <f t="shared" si="26"/>
        <v>0</v>
      </c>
      <c r="P55">
        <f t="shared" si="26"/>
        <v>0</v>
      </c>
      <c r="Q55">
        <f t="shared" si="26"/>
        <v>0</v>
      </c>
      <c r="R55" s="31">
        <f>(VLOOKUP($B$1,'Multipliers and Adjustments'!$A$70:$I$86,TRUNC(COLUMN(R$2)/5)+2,FALSE)*SUMIFS('EPA Data'!$I:$I,'EPA Data'!$D:$D,'Country Selector'!$A$2,'EPA Data'!$J:$J,$B$1,'EPA Data'!$C:$C,R$2,'EPA Data'!$G:$G,"&gt;="&amp;$A55,'EPA Data'!$G:$G,"&lt;"&amp;$B55)+VLOOKUP($C$1,'Multipliers and Adjustments'!$A$70:$I$86,TRUNC(COLUMN(R$2)/5)+2,FALSE)*SUMIFS('EPA Data'!$I:$I,'EPA Data'!$D:$D,'Country Selector'!$A$2,'EPA Data'!$J:$J,$C$1,'EPA Data'!$C:$C,R$2,'EPA Data'!$G:$G,"&gt;="&amp;$A55,'EPA Data'!$G:$G,"&lt;"&amp;$B55)+VLOOKUP($D$1,'Multipliers and Adjustments'!$A$70:$I$86,TRUNC(COLUMN(R$2)/5)+2,FALSE)*SUMIFS('EPA Data'!$I:$I,'EPA Data'!$D:$D,'Country Selector'!$A$2,'EPA Data'!$J:$J,$D$1,'EPA Data'!$C:$C,R$2,'EPA Data'!$G:$G,"&gt;="&amp;$A55,'EPA Data'!$G:$G,"&lt;"&amp;$B55))*unit_conv</f>
        <v>0</v>
      </c>
      <c r="S55">
        <f t="shared" si="27"/>
        <v>0</v>
      </c>
      <c r="T55">
        <f t="shared" si="27"/>
        <v>0</v>
      </c>
      <c r="U55">
        <f t="shared" si="27"/>
        <v>0</v>
      </c>
      <c r="V55">
        <f t="shared" si="27"/>
        <v>0</v>
      </c>
      <c r="W55" s="31">
        <f>(VLOOKUP($B$1,'Multipliers and Adjustments'!$A$70:$I$86,TRUNC(COLUMN(W$2)/5)+2,FALSE)*SUMIFS('EPA Data'!$I:$I,'EPA Data'!$D:$D,'Country Selector'!$A$2,'EPA Data'!$J:$J,$B$1,'EPA Data'!$C:$C,W$2,'EPA Data'!$G:$G,"&gt;="&amp;$A55,'EPA Data'!$G:$G,"&lt;"&amp;$B55)+VLOOKUP($C$1,'Multipliers and Adjustments'!$A$70:$I$86,TRUNC(COLUMN(W$2)/5)+2,FALSE)*SUMIFS('EPA Data'!$I:$I,'EPA Data'!$D:$D,'Country Selector'!$A$2,'EPA Data'!$J:$J,$C$1,'EPA Data'!$C:$C,W$2,'EPA Data'!$G:$G,"&gt;="&amp;$A55,'EPA Data'!$G:$G,"&lt;"&amp;$B55)+VLOOKUP($D$1,'Multipliers and Adjustments'!$A$70:$I$86,TRUNC(COLUMN(W$2)/5)+2,FALSE)*SUMIFS('EPA Data'!$I:$I,'EPA Data'!$D:$D,'Country Selector'!$A$2,'EPA Data'!$J:$J,$D$1,'EPA Data'!$C:$C,W$2,'EPA Data'!$G:$G,"&gt;="&amp;$A55,'EPA Data'!$G:$G,"&lt;"&amp;$B55))*unit_conv</f>
        <v>0</v>
      </c>
      <c r="X55">
        <f t="shared" si="28"/>
        <v>0</v>
      </c>
      <c r="Y55">
        <f t="shared" si="28"/>
        <v>0</v>
      </c>
      <c r="Z55">
        <f t="shared" si="28"/>
        <v>0</v>
      </c>
      <c r="AA55">
        <f t="shared" si="28"/>
        <v>0</v>
      </c>
      <c r="AB55" s="31">
        <f>(VLOOKUP($B$1,'Multipliers and Adjustments'!$A$70:$I$86,TRUNC(COLUMN(AB$2)/5)+2,FALSE)*SUMIFS('EPA Data'!$I:$I,'EPA Data'!$D:$D,'Country Selector'!$A$2,'EPA Data'!$J:$J,$B$1,'EPA Data'!$C:$C,AB$2,'EPA Data'!$G:$G,"&gt;="&amp;$A55,'EPA Data'!$G:$G,"&lt;"&amp;$B55)+VLOOKUP($C$1,'Multipliers and Adjustments'!$A$70:$I$86,TRUNC(COLUMN(AB$2)/5)+2,FALSE)*SUMIFS('EPA Data'!$I:$I,'EPA Data'!$D:$D,'Country Selector'!$A$2,'EPA Data'!$J:$J,$C$1,'EPA Data'!$C:$C,AB$2,'EPA Data'!$G:$G,"&gt;="&amp;$A55,'EPA Data'!$G:$G,"&lt;"&amp;$B55)+VLOOKUP($D$1,'Multipliers and Adjustments'!$A$70:$I$86,TRUNC(COLUMN(AB$2)/5)+2,FALSE)*SUMIFS('EPA Data'!$I:$I,'EPA Data'!$D:$D,'Country Selector'!$A$2,'EPA Data'!$J:$J,$D$1,'EPA Data'!$C:$C,AB$2,'EPA Data'!$G:$G,"&gt;="&amp;$A55,'EPA Data'!$G:$G,"&lt;"&amp;$B55))*unit_conv</f>
        <v>0</v>
      </c>
      <c r="AC55">
        <f t="shared" si="29"/>
        <v>0</v>
      </c>
      <c r="AD55">
        <f t="shared" si="29"/>
        <v>0</v>
      </c>
      <c r="AE55">
        <f t="shared" si="29"/>
        <v>0</v>
      </c>
      <c r="AF55">
        <f t="shared" si="29"/>
        <v>0</v>
      </c>
      <c r="AG55" s="31">
        <f>(VLOOKUP($B$1,'Multipliers and Adjustments'!$A$70:$I$86,TRUNC(COLUMN(AG$2)/5)+2,FALSE)*SUMIFS('EPA Data'!$I:$I,'EPA Data'!$D:$D,'Country Selector'!$A$2,'EPA Data'!$J:$J,$B$1,'EPA Data'!$C:$C,AG$2,'EPA Data'!$G:$G,"&gt;="&amp;$A55,'EPA Data'!$G:$G,"&lt;"&amp;$B55)+VLOOKUP($C$1,'Multipliers and Adjustments'!$A$70:$I$86,TRUNC(COLUMN(AG$2)/5)+2,FALSE)*SUMIFS('EPA Data'!$I:$I,'EPA Data'!$D:$D,'Country Selector'!$A$2,'EPA Data'!$J:$J,$C$1,'EPA Data'!$C:$C,AG$2,'EPA Data'!$G:$G,"&gt;="&amp;$A55,'EPA Data'!$G:$G,"&lt;"&amp;$B55)+VLOOKUP($D$1,'Multipliers and Adjustments'!$A$70:$I$86,TRUNC(COLUMN(AG$2)/5)+2,FALSE)*SUMIFS('EPA Data'!$I:$I,'EPA Data'!$D:$D,'Country Selector'!$A$2,'EPA Data'!$J:$J,$D$1,'EPA Data'!$C:$C,AG$2,'EPA Data'!$G:$G,"&gt;="&amp;$A55,'EPA Data'!$G:$G,"&lt;"&amp;$B55))*unit_conv</f>
        <v>0</v>
      </c>
      <c r="AH55">
        <f t="shared" si="30"/>
        <v>0</v>
      </c>
      <c r="AI55">
        <f t="shared" si="30"/>
        <v>0</v>
      </c>
      <c r="AJ55">
        <f t="shared" si="30"/>
        <v>0</v>
      </c>
      <c r="AK55">
        <f t="shared" si="30"/>
        <v>0</v>
      </c>
      <c r="AL55" s="31">
        <f>(VLOOKUP($B$1,'Multipliers and Adjustments'!$A$70:$I$86,TRUNC(COLUMN(AL$2)/5)+2,FALSE)*SUMIFS('EPA Data'!$I:$I,'EPA Data'!$D:$D,'Country Selector'!$A$2,'EPA Data'!$J:$J,$B$1,'EPA Data'!$C:$C,AL$2,'EPA Data'!$G:$G,"&gt;="&amp;$A55,'EPA Data'!$G:$G,"&lt;"&amp;$B55)+VLOOKUP($C$1,'Multipliers and Adjustments'!$A$70:$I$86,TRUNC(COLUMN(AL$2)/5)+2,FALSE)*SUMIFS('EPA Data'!$I:$I,'EPA Data'!$D:$D,'Country Selector'!$A$2,'EPA Data'!$J:$J,$C$1,'EPA Data'!$C:$C,AL$2,'EPA Data'!$G:$G,"&gt;="&amp;$A55,'EPA Data'!$G:$G,"&lt;"&amp;$B55)+VLOOKUP($D$1,'Multipliers and Adjustments'!$A$70:$I$86,TRUNC(COLUMN(AL$2)/5)+2,FALSE)*SUMIFS('EPA Data'!$I:$I,'EPA Data'!$D:$D,'Country Selector'!$A$2,'EPA Data'!$J:$J,$D$1,'EPA Data'!$C:$C,AL$2,'EPA Data'!$G:$G,"&gt;="&amp;$A55,'EPA Data'!$G:$G,"&lt;"&amp;$B55))*unit_conv</f>
        <v>0</v>
      </c>
    </row>
    <row r="56" spans="1:38" x14ac:dyDescent="0.45">
      <c r="A56" s="12">
        <f t="shared" si="8"/>
        <v>650</v>
      </c>
      <c r="B56" s="11">
        <f t="shared" si="7"/>
        <v>700</v>
      </c>
      <c r="C56" s="31">
        <f>(VLOOKUP($B$1,'Multipliers and Adjustments'!$A$70:$I$86,TRUNC(COLUMN(C$2)/5)+2,FALSE)*SUMIFS('EPA Data'!$I:$I,'EPA Data'!$D:$D,'Country Selector'!$A$2,'EPA Data'!$J:$J,$B$1,'EPA Data'!$C:$C,C$2,'EPA Data'!$G:$G,"&gt;="&amp;$A56,'EPA Data'!$G:$G,"&lt;"&amp;$B56)+VLOOKUP($C$1,'Multipliers and Adjustments'!$A$70:$I$86,TRUNC(COLUMN(C$2)/5)+2,FALSE)*SUMIFS('EPA Data'!$I:$I,'EPA Data'!$D:$D,'Country Selector'!$A$2,'EPA Data'!$J:$J,$C$1,'EPA Data'!$C:$C,C$2,'EPA Data'!$G:$G,"&gt;="&amp;$A56,'EPA Data'!$G:$G,"&lt;"&amp;$B56)+VLOOKUP($D$1,'Multipliers and Adjustments'!$A$70:$I$86,TRUNC(COLUMN(C$2)/5)+2,FALSE)*SUMIFS('EPA Data'!$I:$I,'EPA Data'!$D:$D,'Country Selector'!$A$2,'EPA Data'!$J:$J,$D$1,'EPA Data'!$C:$C,C$2,'EPA Data'!$G:$G,"&gt;="&amp;$A56,'EPA Data'!$G:$G,"&lt;"&amp;$B56))*unit_conv</f>
        <v>0</v>
      </c>
      <c r="D56">
        <f t="shared" si="24"/>
        <v>0</v>
      </c>
      <c r="E56">
        <f t="shared" si="24"/>
        <v>0</v>
      </c>
      <c r="F56">
        <f t="shared" si="24"/>
        <v>0</v>
      </c>
      <c r="G56">
        <f t="shared" si="24"/>
        <v>0</v>
      </c>
      <c r="H56" s="31">
        <f>(VLOOKUP($B$1,'Multipliers and Adjustments'!$A$70:$I$86,TRUNC(COLUMN(H$2)/5)+2,FALSE)*SUMIFS('EPA Data'!$I:$I,'EPA Data'!$D:$D,'Country Selector'!$A$2,'EPA Data'!$J:$J,$B$1,'EPA Data'!$C:$C,H$2,'EPA Data'!$G:$G,"&gt;="&amp;$A56,'EPA Data'!$G:$G,"&lt;"&amp;$B56)+VLOOKUP($C$1,'Multipliers and Adjustments'!$A$70:$I$86,TRUNC(COLUMN(H$2)/5)+2,FALSE)*SUMIFS('EPA Data'!$I:$I,'EPA Data'!$D:$D,'Country Selector'!$A$2,'EPA Data'!$J:$J,$C$1,'EPA Data'!$C:$C,H$2,'EPA Data'!$G:$G,"&gt;="&amp;$A56,'EPA Data'!$G:$G,"&lt;"&amp;$B56)+VLOOKUP($D$1,'Multipliers and Adjustments'!$A$70:$I$86,TRUNC(COLUMN(H$2)/5)+2,FALSE)*SUMIFS('EPA Data'!$I:$I,'EPA Data'!$D:$D,'Country Selector'!$A$2,'EPA Data'!$J:$J,$D$1,'EPA Data'!$C:$C,H$2,'EPA Data'!$G:$G,"&gt;="&amp;$A56,'EPA Data'!$G:$G,"&lt;"&amp;$B56))*unit_conv</f>
        <v>0</v>
      </c>
      <c r="I56">
        <f t="shared" si="25"/>
        <v>0</v>
      </c>
      <c r="J56">
        <f t="shared" si="25"/>
        <v>0</v>
      </c>
      <c r="K56">
        <f t="shared" si="25"/>
        <v>0</v>
      </c>
      <c r="L56">
        <f t="shared" si="25"/>
        <v>0</v>
      </c>
      <c r="M56" s="31">
        <f>(VLOOKUP($B$1,'Multipliers and Adjustments'!$A$70:$I$86,TRUNC(COLUMN(M$2)/5)+2,FALSE)*SUMIFS('EPA Data'!$I:$I,'EPA Data'!$D:$D,'Country Selector'!$A$2,'EPA Data'!$J:$J,$B$1,'EPA Data'!$C:$C,M$2,'EPA Data'!$G:$G,"&gt;="&amp;$A56,'EPA Data'!$G:$G,"&lt;"&amp;$B56)+VLOOKUP($C$1,'Multipliers and Adjustments'!$A$70:$I$86,TRUNC(COLUMN(M$2)/5)+2,FALSE)*SUMIFS('EPA Data'!$I:$I,'EPA Data'!$D:$D,'Country Selector'!$A$2,'EPA Data'!$J:$J,$C$1,'EPA Data'!$C:$C,M$2,'EPA Data'!$G:$G,"&gt;="&amp;$A56,'EPA Data'!$G:$G,"&lt;"&amp;$B56)+VLOOKUP($D$1,'Multipliers and Adjustments'!$A$70:$I$86,TRUNC(COLUMN(M$2)/5)+2,FALSE)*SUMIFS('EPA Data'!$I:$I,'EPA Data'!$D:$D,'Country Selector'!$A$2,'EPA Data'!$J:$J,$D$1,'EPA Data'!$C:$C,M$2,'EPA Data'!$G:$G,"&gt;="&amp;$A56,'EPA Data'!$G:$G,"&lt;"&amp;$B56))*unit_conv</f>
        <v>0</v>
      </c>
      <c r="N56">
        <f t="shared" si="26"/>
        <v>0</v>
      </c>
      <c r="O56">
        <f t="shared" si="26"/>
        <v>0</v>
      </c>
      <c r="P56">
        <f t="shared" si="26"/>
        <v>0</v>
      </c>
      <c r="Q56">
        <f t="shared" si="26"/>
        <v>0</v>
      </c>
      <c r="R56" s="31">
        <f>(VLOOKUP($B$1,'Multipliers and Adjustments'!$A$70:$I$86,TRUNC(COLUMN(R$2)/5)+2,FALSE)*SUMIFS('EPA Data'!$I:$I,'EPA Data'!$D:$D,'Country Selector'!$A$2,'EPA Data'!$J:$J,$B$1,'EPA Data'!$C:$C,R$2,'EPA Data'!$G:$G,"&gt;="&amp;$A56,'EPA Data'!$G:$G,"&lt;"&amp;$B56)+VLOOKUP($C$1,'Multipliers and Adjustments'!$A$70:$I$86,TRUNC(COLUMN(R$2)/5)+2,FALSE)*SUMIFS('EPA Data'!$I:$I,'EPA Data'!$D:$D,'Country Selector'!$A$2,'EPA Data'!$J:$J,$C$1,'EPA Data'!$C:$C,R$2,'EPA Data'!$G:$G,"&gt;="&amp;$A56,'EPA Data'!$G:$G,"&lt;"&amp;$B56)+VLOOKUP($D$1,'Multipliers and Adjustments'!$A$70:$I$86,TRUNC(COLUMN(R$2)/5)+2,FALSE)*SUMIFS('EPA Data'!$I:$I,'EPA Data'!$D:$D,'Country Selector'!$A$2,'EPA Data'!$J:$J,$D$1,'EPA Data'!$C:$C,R$2,'EPA Data'!$G:$G,"&gt;="&amp;$A56,'EPA Data'!$G:$G,"&lt;"&amp;$B56))*unit_conv</f>
        <v>0</v>
      </c>
      <c r="S56">
        <f t="shared" si="27"/>
        <v>0</v>
      </c>
      <c r="T56">
        <f t="shared" si="27"/>
        <v>0</v>
      </c>
      <c r="U56">
        <f t="shared" si="27"/>
        <v>0</v>
      </c>
      <c r="V56">
        <f t="shared" si="27"/>
        <v>0</v>
      </c>
      <c r="W56" s="31">
        <f>(VLOOKUP($B$1,'Multipliers and Adjustments'!$A$70:$I$86,TRUNC(COLUMN(W$2)/5)+2,FALSE)*SUMIFS('EPA Data'!$I:$I,'EPA Data'!$D:$D,'Country Selector'!$A$2,'EPA Data'!$J:$J,$B$1,'EPA Data'!$C:$C,W$2,'EPA Data'!$G:$G,"&gt;="&amp;$A56,'EPA Data'!$G:$G,"&lt;"&amp;$B56)+VLOOKUP($C$1,'Multipliers and Adjustments'!$A$70:$I$86,TRUNC(COLUMN(W$2)/5)+2,FALSE)*SUMIFS('EPA Data'!$I:$I,'EPA Data'!$D:$D,'Country Selector'!$A$2,'EPA Data'!$J:$J,$C$1,'EPA Data'!$C:$C,W$2,'EPA Data'!$G:$G,"&gt;="&amp;$A56,'EPA Data'!$G:$G,"&lt;"&amp;$B56)+VLOOKUP($D$1,'Multipliers and Adjustments'!$A$70:$I$86,TRUNC(COLUMN(W$2)/5)+2,FALSE)*SUMIFS('EPA Data'!$I:$I,'EPA Data'!$D:$D,'Country Selector'!$A$2,'EPA Data'!$J:$J,$D$1,'EPA Data'!$C:$C,W$2,'EPA Data'!$G:$G,"&gt;="&amp;$A56,'EPA Data'!$G:$G,"&lt;"&amp;$B56))*unit_conv</f>
        <v>0</v>
      </c>
      <c r="X56">
        <f t="shared" si="28"/>
        <v>0</v>
      </c>
      <c r="Y56">
        <f t="shared" si="28"/>
        <v>0</v>
      </c>
      <c r="Z56">
        <f t="shared" si="28"/>
        <v>0</v>
      </c>
      <c r="AA56">
        <f t="shared" si="28"/>
        <v>0</v>
      </c>
      <c r="AB56" s="31">
        <f>(VLOOKUP($B$1,'Multipliers and Adjustments'!$A$70:$I$86,TRUNC(COLUMN(AB$2)/5)+2,FALSE)*SUMIFS('EPA Data'!$I:$I,'EPA Data'!$D:$D,'Country Selector'!$A$2,'EPA Data'!$J:$J,$B$1,'EPA Data'!$C:$C,AB$2,'EPA Data'!$G:$G,"&gt;="&amp;$A56,'EPA Data'!$G:$G,"&lt;"&amp;$B56)+VLOOKUP($C$1,'Multipliers and Adjustments'!$A$70:$I$86,TRUNC(COLUMN(AB$2)/5)+2,FALSE)*SUMIFS('EPA Data'!$I:$I,'EPA Data'!$D:$D,'Country Selector'!$A$2,'EPA Data'!$J:$J,$C$1,'EPA Data'!$C:$C,AB$2,'EPA Data'!$G:$G,"&gt;="&amp;$A56,'EPA Data'!$G:$G,"&lt;"&amp;$B56)+VLOOKUP($D$1,'Multipliers and Adjustments'!$A$70:$I$86,TRUNC(COLUMN(AB$2)/5)+2,FALSE)*SUMIFS('EPA Data'!$I:$I,'EPA Data'!$D:$D,'Country Selector'!$A$2,'EPA Data'!$J:$J,$D$1,'EPA Data'!$C:$C,AB$2,'EPA Data'!$G:$G,"&gt;="&amp;$A56,'EPA Data'!$G:$G,"&lt;"&amp;$B56))*unit_conv</f>
        <v>0</v>
      </c>
      <c r="AC56">
        <f t="shared" si="29"/>
        <v>0</v>
      </c>
      <c r="AD56">
        <f t="shared" si="29"/>
        <v>0</v>
      </c>
      <c r="AE56">
        <f t="shared" si="29"/>
        <v>0</v>
      </c>
      <c r="AF56">
        <f t="shared" si="29"/>
        <v>0</v>
      </c>
      <c r="AG56" s="31">
        <f>(VLOOKUP($B$1,'Multipliers and Adjustments'!$A$70:$I$86,TRUNC(COLUMN(AG$2)/5)+2,FALSE)*SUMIFS('EPA Data'!$I:$I,'EPA Data'!$D:$D,'Country Selector'!$A$2,'EPA Data'!$J:$J,$B$1,'EPA Data'!$C:$C,AG$2,'EPA Data'!$G:$G,"&gt;="&amp;$A56,'EPA Data'!$G:$G,"&lt;"&amp;$B56)+VLOOKUP($C$1,'Multipliers and Adjustments'!$A$70:$I$86,TRUNC(COLUMN(AG$2)/5)+2,FALSE)*SUMIFS('EPA Data'!$I:$I,'EPA Data'!$D:$D,'Country Selector'!$A$2,'EPA Data'!$J:$J,$C$1,'EPA Data'!$C:$C,AG$2,'EPA Data'!$G:$G,"&gt;="&amp;$A56,'EPA Data'!$G:$G,"&lt;"&amp;$B56)+VLOOKUP($D$1,'Multipliers and Adjustments'!$A$70:$I$86,TRUNC(COLUMN(AG$2)/5)+2,FALSE)*SUMIFS('EPA Data'!$I:$I,'EPA Data'!$D:$D,'Country Selector'!$A$2,'EPA Data'!$J:$J,$D$1,'EPA Data'!$C:$C,AG$2,'EPA Data'!$G:$G,"&gt;="&amp;$A56,'EPA Data'!$G:$G,"&lt;"&amp;$B56))*unit_conv</f>
        <v>0</v>
      </c>
      <c r="AH56">
        <f t="shared" si="30"/>
        <v>0</v>
      </c>
      <c r="AI56">
        <f t="shared" si="30"/>
        <v>0</v>
      </c>
      <c r="AJ56">
        <f t="shared" si="30"/>
        <v>0</v>
      </c>
      <c r="AK56">
        <f t="shared" si="30"/>
        <v>0</v>
      </c>
      <c r="AL56" s="31">
        <f>(VLOOKUP($B$1,'Multipliers and Adjustments'!$A$70:$I$86,TRUNC(COLUMN(AL$2)/5)+2,FALSE)*SUMIFS('EPA Data'!$I:$I,'EPA Data'!$D:$D,'Country Selector'!$A$2,'EPA Data'!$J:$J,$B$1,'EPA Data'!$C:$C,AL$2,'EPA Data'!$G:$G,"&gt;="&amp;$A56,'EPA Data'!$G:$G,"&lt;"&amp;$B56)+VLOOKUP($C$1,'Multipliers and Adjustments'!$A$70:$I$86,TRUNC(COLUMN(AL$2)/5)+2,FALSE)*SUMIFS('EPA Data'!$I:$I,'EPA Data'!$D:$D,'Country Selector'!$A$2,'EPA Data'!$J:$J,$C$1,'EPA Data'!$C:$C,AL$2,'EPA Data'!$G:$G,"&gt;="&amp;$A56,'EPA Data'!$G:$G,"&lt;"&amp;$B56)+VLOOKUP($D$1,'Multipliers and Adjustments'!$A$70:$I$86,TRUNC(COLUMN(AL$2)/5)+2,FALSE)*SUMIFS('EPA Data'!$I:$I,'EPA Data'!$D:$D,'Country Selector'!$A$2,'EPA Data'!$J:$J,$D$1,'EPA Data'!$C:$C,AL$2,'EPA Data'!$G:$G,"&gt;="&amp;$A56,'EPA Data'!$G:$G,"&lt;"&amp;$B56))*unit_conv</f>
        <v>0</v>
      </c>
    </row>
    <row r="57" spans="1:38" x14ac:dyDescent="0.45">
      <c r="A57" s="12">
        <f t="shared" si="8"/>
        <v>700</v>
      </c>
      <c r="B57" s="11">
        <f t="shared" si="7"/>
        <v>750</v>
      </c>
      <c r="C57" s="31">
        <f>(VLOOKUP($B$1,'Multipliers and Adjustments'!$A$70:$I$86,TRUNC(COLUMN(C$2)/5)+2,FALSE)*SUMIFS('EPA Data'!$I:$I,'EPA Data'!$D:$D,'Country Selector'!$A$2,'EPA Data'!$J:$J,$B$1,'EPA Data'!$C:$C,C$2,'EPA Data'!$G:$G,"&gt;="&amp;$A57,'EPA Data'!$G:$G,"&lt;"&amp;$B57)+VLOOKUP($C$1,'Multipliers and Adjustments'!$A$70:$I$86,TRUNC(COLUMN(C$2)/5)+2,FALSE)*SUMIFS('EPA Data'!$I:$I,'EPA Data'!$D:$D,'Country Selector'!$A$2,'EPA Data'!$J:$J,$C$1,'EPA Data'!$C:$C,C$2,'EPA Data'!$G:$G,"&gt;="&amp;$A57,'EPA Data'!$G:$G,"&lt;"&amp;$B57)+VLOOKUP($D$1,'Multipliers and Adjustments'!$A$70:$I$86,TRUNC(COLUMN(C$2)/5)+2,FALSE)*SUMIFS('EPA Data'!$I:$I,'EPA Data'!$D:$D,'Country Selector'!$A$2,'EPA Data'!$J:$J,$D$1,'EPA Data'!$C:$C,C$2,'EPA Data'!$G:$G,"&gt;="&amp;$A57,'EPA Data'!$G:$G,"&lt;"&amp;$B57))*unit_conv</f>
        <v>0</v>
      </c>
      <c r="D57">
        <f t="shared" si="24"/>
        <v>0</v>
      </c>
      <c r="E57">
        <f t="shared" si="24"/>
        <v>0</v>
      </c>
      <c r="F57">
        <f t="shared" si="24"/>
        <v>0</v>
      </c>
      <c r="G57">
        <f t="shared" si="24"/>
        <v>0</v>
      </c>
      <c r="H57" s="31">
        <f>(VLOOKUP($B$1,'Multipliers and Adjustments'!$A$70:$I$86,TRUNC(COLUMN(H$2)/5)+2,FALSE)*SUMIFS('EPA Data'!$I:$I,'EPA Data'!$D:$D,'Country Selector'!$A$2,'EPA Data'!$J:$J,$B$1,'EPA Data'!$C:$C,H$2,'EPA Data'!$G:$G,"&gt;="&amp;$A57,'EPA Data'!$G:$G,"&lt;"&amp;$B57)+VLOOKUP($C$1,'Multipliers and Adjustments'!$A$70:$I$86,TRUNC(COLUMN(H$2)/5)+2,FALSE)*SUMIFS('EPA Data'!$I:$I,'EPA Data'!$D:$D,'Country Selector'!$A$2,'EPA Data'!$J:$J,$C$1,'EPA Data'!$C:$C,H$2,'EPA Data'!$G:$G,"&gt;="&amp;$A57,'EPA Data'!$G:$G,"&lt;"&amp;$B57)+VLOOKUP($D$1,'Multipliers and Adjustments'!$A$70:$I$86,TRUNC(COLUMN(H$2)/5)+2,FALSE)*SUMIFS('EPA Data'!$I:$I,'EPA Data'!$D:$D,'Country Selector'!$A$2,'EPA Data'!$J:$J,$D$1,'EPA Data'!$C:$C,H$2,'EPA Data'!$G:$G,"&gt;="&amp;$A57,'EPA Data'!$G:$G,"&lt;"&amp;$B57))*unit_conv</f>
        <v>0</v>
      </c>
      <c r="I57">
        <f t="shared" si="25"/>
        <v>0</v>
      </c>
      <c r="J57">
        <f t="shared" si="25"/>
        <v>0</v>
      </c>
      <c r="K57">
        <f t="shared" si="25"/>
        <v>0</v>
      </c>
      <c r="L57">
        <f t="shared" si="25"/>
        <v>0</v>
      </c>
      <c r="M57" s="31">
        <f>(VLOOKUP($B$1,'Multipliers and Adjustments'!$A$70:$I$86,TRUNC(COLUMN(M$2)/5)+2,FALSE)*SUMIFS('EPA Data'!$I:$I,'EPA Data'!$D:$D,'Country Selector'!$A$2,'EPA Data'!$J:$J,$B$1,'EPA Data'!$C:$C,M$2,'EPA Data'!$G:$G,"&gt;="&amp;$A57,'EPA Data'!$G:$G,"&lt;"&amp;$B57)+VLOOKUP($C$1,'Multipliers and Adjustments'!$A$70:$I$86,TRUNC(COLUMN(M$2)/5)+2,FALSE)*SUMIFS('EPA Data'!$I:$I,'EPA Data'!$D:$D,'Country Selector'!$A$2,'EPA Data'!$J:$J,$C$1,'EPA Data'!$C:$C,M$2,'EPA Data'!$G:$G,"&gt;="&amp;$A57,'EPA Data'!$G:$G,"&lt;"&amp;$B57)+VLOOKUP($D$1,'Multipliers and Adjustments'!$A$70:$I$86,TRUNC(COLUMN(M$2)/5)+2,FALSE)*SUMIFS('EPA Data'!$I:$I,'EPA Data'!$D:$D,'Country Selector'!$A$2,'EPA Data'!$J:$J,$D$1,'EPA Data'!$C:$C,M$2,'EPA Data'!$G:$G,"&gt;="&amp;$A57,'EPA Data'!$G:$G,"&lt;"&amp;$B57))*unit_conv</f>
        <v>0</v>
      </c>
      <c r="N57">
        <f t="shared" si="26"/>
        <v>0</v>
      </c>
      <c r="O57">
        <f t="shared" si="26"/>
        <v>0</v>
      </c>
      <c r="P57">
        <f t="shared" si="26"/>
        <v>0</v>
      </c>
      <c r="Q57">
        <f t="shared" si="26"/>
        <v>0</v>
      </c>
      <c r="R57" s="31">
        <f>(VLOOKUP($B$1,'Multipliers and Adjustments'!$A$70:$I$86,TRUNC(COLUMN(R$2)/5)+2,FALSE)*SUMIFS('EPA Data'!$I:$I,'EPA Data'!$D:$D,'Country Selector'!$A$2,'EPA Data'!$J:$J,$B$1,'EPA Data'!$C:$C,R$2,'EPA Data'!$G:$G,"&gt;="&amp;$A57,'EPA Data'!$G:$G,"&lt;"&amp;$B57)+VLOOKUP($C$1,'Multipliers and Adjustments'!$A$70:$I$86,TRUNC(COLUMN(R$2)/5)+2,FALSE)*SUMIFS('EPA Data'!$I:$I,'EPA Data'!$D:$D,'Country Selector'!$A$2,'EPA Data'!$J:$J,$C$1,'EPA Data'!$C:$C,R$2,'EPA Data'!$G:$G,"&gt;="&amp;$A57,'EPA Data'!$G:$G,"&lt;"&amp;$B57)+VLOOKUP($D$1,'Multipliers and Adjustments'!$A$70:$I$86,TRUNC(COLUMN(R$2)/5)+2,FALSE)*SUMIFS('EPA Data'!$I:$I,'EPA Data'!$D:$D,'Country Selector'!$A$2,'EPA Data'!$J:$J,$D$1,'EPA Data'!$C:$C,R$2,'EPA Data'!$G:$G,"&gt;="&amp;$A57,'EPA Data'!$G:$G,"&lt;"&amp;$B57))*unit_conv</f>
        <v>0</v>
      </c>
      <c r="S57">
        <f t="shared" si="27"/>
        <v>0</v>
      </c>
      <c r="T57">
        <f t="shared" si="27"/>
        <v>0</v>
      </c>
      <c r="U57">
        <f t="shared" si="27"/>
        <v>0</v>
      </c>
      <c r="V57">
        <f t="shared" si="27"/>
        <v>0</v>
      </c>
      <c r="W57" s="31">
        <f>(VLOOKUP($B$1,'Multipliers and Adjustments'!$A$70:$I$86,TRUNC(COLUMN(W$2)/5)+2,FALSE)*SUMIFS('EPA Data'!$I:$I,'EPA Data'!$D:$D,'Country Selector'!$A$2,'EPA Data'!$J:$J,$B$1,'EPA Data'!$C:$C,W$2,'EPA Data'!$G:$G,"&gt;="&amp;$A57,'EPA Data'!$G:$G,"&lt;"&amp;$B57)+VLOOKUP($C$1,'Multipliers and Adjustments'!$A$70:$I$86,TRUNC(COLUMN(W$2)/5)+2,FALSE)*SUMIFS('EPA Data'!$I:$I,'EPA Data'!$D:$D,'Country Selector'!$A$2,'EPA Data'!$J:$J,$C$1,'EPA Data'!$C:$C,W$2,'EPA Data'!$G:$G,"&gt;="&amp;$A57,'EPA Data'!$G:$G,"&lt;"&amp;$B57)+VLOOKUP($D$1,'Multipliers and Adjustments'!$A$70:$I$86,TRUNC(COLUMN(W$2)/5)+2,FALSE)*SUMIFS('EPA Data'!$I:$I,'EPA Data'!$D:$D,'Country Selector'!$A$2,'EPA Data'!$J:$J,$D$1,'EPA Data'!$C:$C,W$2,'EPA Data'!$G:$G,"&gt;="&amp;$A57,'EPA Data'!$G:$G,"&lt;"&amp;$B57))*unit_conv</f>
        <v>0</v>
      </c>
      <c r="X57">
        <f t="shared" si="28"/>
        <v>0</v>
      </c>
      <c r="Y57">
        <f t="shared" si="28"/>
        <v>0</v>
      </c>
      <c r="Z57">
        <f t="shared" si="28"/>
        <v>0</v>
      </c>
      <c r="AA57">
        <f t="shared" si="28"/>
        <v>0</v>
      </c>
      <c r="AB57" s="31">
        <f>(VLOOKUP($B$1,'Multipliers and Adjustments'!$A$70:$I$86,TRUNC(COLUMN(AB$2)/5)+2,FALSE)*SUMIFS('EPA Data'!$I:$I,'EPA Data'!$D:$D,'Country Selector'!$A$2,'EPA Data'!$J:$J,$B$1,'EPA Data'!$C:$C,AB$2,'EPA Data'!$G:$G,"&gt;="&amp;$A57,'EPA Data'!$G:$G,"&lt;"&amp;$B57)+VLOOKUP($C$1,'Multipliers and Adjustments'!$A$70:$I$86,TRUNC(COLUMN(AB$2)/5)+2,FALSE)*SUMIFS('EPA Data'!$I:$I,'EPA Data'!$D:$D,'Country Selector'!$A$2,'EPA Data'!$J:$J,$C$1,'EPA Data'!$C:$C,AB$2,'EPA Data'!$G:$G,"&gt;="&amp;$A57,'EPA Data'!$G:$G,"&lt;"&amp;$B57)+VLOOKUP($D$1,'Multipliers and Adjustments'!$A$70:$I$86,TRUNC(COLUMN(AB$2)/5)+2,FALSE)*SUMIFS('EPA Data'!$I:$I,'EPA Data'!$D:$D,'Country Selector'!$A$2,'EPA Data'!$J:$J,$D$1,'EPA Data'!$C:$C,AB$2,'EPA Data'!$G:$G,"&gt;="&amp;$A57,'EPA Data'!$G:$G,"&lt;"&amp;$B57))*unit_conv</f>
        <v>0</v>
      </c>
      <c r="AC57">
        <f t="shared" si="29"/>
        <v>0</v>
      </c>
      <c r="AD57">
        <f t="shared" si="29"/>
        <v>0</v>
      </c>
      <c r="AE57">
        <f t="shared" si="29"/>
        <v>0</v>
      </c>
      <c r="AF57">
        <f t="shared" si="29"/>
        <v>0</v>
      </c>
      <c r="AG57" s="31">
        <f>(VLOOKUP($B$1,'Multipliers and Adjustments'!$A$70:$I$86,TRUNC(COLUMN(AG$2)/5)+2,FALSE)*SUMIFS('EPA Data'!$I:$I,'EPA Data'!$D:$D,'Country Selector'!$A$2,'EPA Data'!$J:$J,$B$1,'EPA Data'!$C:$C,AG$2,'EPA Data'!$G:$G,"&gt;="&amp;$A57,'EPA Data'!$G:$G,"&lt;"&amp;$B57)+VLOOKUP($C$1,'Multipliers and Adjustments'!$A$70:$I$86,TRUNC(COLUMN(AG$2)/5)+2,FALSE)*SUMIFS('EPA Data'!$I:$I,'EPA Data'!$D:$D,'Country Selector'!$A$2,'EPA Data'!$J:$J,$C$1,'EPA Data'!$C:$C,AG$2,'EPA Data'!$G:$G,"&gt;="&amp;$A57,'EPA Data'!$G:$G,"&lt;"&amp;$B57)+VLOOKUP($D$1,'Multipliers and Adjustments'!$A$70:$I$86,TRUNC(COLUMN(AG$2)/5)+2,FALSE)*SUMIFS('EPA Data'!$I:$I,'EPA Data'!$D:$D,'Country Selector'!$A$2,'EPA Data'!$J:$J,$D$1,'EPA Data'!$C:$C,AG$2,'EPA Data'!$G:$G,"&gt;="&amp;$A57,'EPA Data'!$G:$G,"&lt;"&amp;$B57))*unit_conv</f>
        <v>0</v>
      </c>
      <c r="AH57">
        <f t="shared" si="30"/>
        <v>0</v>
      </c>
      <c r="AI57">
        <f t="shared" si="30"/>
        <v>0</v>
      </c>
      <c r="AJ57">
        <f t="shared" si="30"/>
        <v>0</v>
      </c>
      <c r="AK57">
        <f t="shared" si="30"/>
        <v>0</v>
      </c>
      <c r="AL57" s="31">
        <f>(VLOOKUP($B$1,'Multipliers and Adjustments'!$A$70:$I$86,TRUNC(COLUMN(AL$2)/5)+2,FALSE)*SUMIFS('EPA Data'!$I:$I,'EPA Data'!$D:$D,'Country Selector'!$A$2,'EPA Data'!$J:$J,$B$1,'EPA Data'!$C:$C,AL$2,'EPA Data'!$G:$G,"&gt;="&amp;$A57,'EPA Data'!$G:$G,"&lt;"&amp;$B57)+VLOOKUP($C$1,'Multipliers and Adjustments'!$A$70:$I$86,TRUNC(COLUMN(AL$2)/5)+2,FALSE)*SUMIFS('EPA Data'!$I:$I,'EPA Data'!$D:$D,'Country Selector'!$A$2,'EPA Data'!$J:$J,$C$1,'EPA Data'!$C:$C,AL$2,'EPA Data'!$G:$G,"&gt;="&amp;$A57,'EPA Data'!$G:$G,"&lt;"&amp;$B57)+VLOOKUP($D$1,'Multipliers and Adjustments'!$A$70:$I$86,TRUNC(COLUMN(AL$2)/5)+2,FALSE)*SUMIFS('EPA Data'!$I:$I,'EPA Data'!$D:$D,'Country Selector'!$A$2,'EPA Data'!$J:$J,$D$1,'EPA Data'!$C:$C,AL$2,'EPA Data'!$G:$G,"&gt;="&amp;$A57,'EPA Data'!$G:$G,"&lt;"&amp;$B57))*unit_conv</f>
        <v>0</v>
      </c>
    </row>
    <row r="58" spans="1:38" x14ac:dyDescent="0.45">
      <c r="A58" s="12">
        <f t="shared" si="8"/>
        <v>750</v>
      </c>
      <c r="B58" s="11">
        <f t="shared" si="7"/>
        <v>800</v>
      </c>
      <c r="C58" s="31">
        <f>(VLOOKUP($B$1,'Multipliers and Adjustments'!$A$70:$I$86,TRUNC(COLUMN(C$2)/5)+2,FALSE)*SUMIFS('EPA Data'!$I:$I,'EPA Data'!$D:$D,'Country Selector'!$A$2,'EPA Data'!$J:$J,$B$1,'EPA Data'!$C:$C,C$2,'EPA Data'!$G:$G,"&gt;="&amp;$A58,'EPA Data'!$G:$G,"&lt;"&amp;$B58)+VLOOKUP($C$1,'Multipliers and Adjustments'!$A$70:$I$86,TRUNC(COLUMN(C$2)/5)+2,FALSE)*SUMIFS('EPA Data'!$I:$I,'EPA Data'!$D:$D,'Country Selector'!$A$2,'EPA Data'!$J:$J,$C$1,'EPA Data'!$C:$C,C$2,'EPA Data'!$G:$G,"&gt;="&amp;$A58,'EPA Data'!$G:$G,"&lt;"&amp;$B58)+VLOOKUP($D$1,'Multipliers and Adjustments'!$A$70:$I$86,TRUNC(COLUMN(C$2)/5)+2,FALSE)*SUMIFS('EPA Data'!$I:$I,'EPA Data'!$D:$D,'Country Selector'!$A$2,'EPA Data'!$J:$J,$D$1,'EPA Data'!$C:$C,C$2,'EPA Data'!$G:$G,"&gt;="&amp;$A58,'EPA Data'!$G:$G,"&lt;"&amp;$B58))*unit_conv</f>
        <v>0</v>
      </c>
      <c r="D58">
        <f t="shared" si="24"/>
        <v>0</v>
      </c>
      <c r="E58">
        <f t="shared" si="24"/>
        <v>0</v>
      </c>
      <c r="F58">
        <f t="shared" si="24"/>
        <v>0</v>
      </c>
      <c r="G58">
        <f t="shared" si="24"/>
        <v>0</v>
      </c>
      <c r="H58" s="31">
        <f>(VLOOKUP($B$1,'Multipliers and Adjustments'!$A$70:$I$86,TRUNC(COLUMN(H$2)/5)+2,FALSE)*SUMIFS('EPA Data'!$I:$I,'EPA Data'!$D:$D,'Country Selector'!$A$2,'EPA Data'!$J:$J,$B$1,'EPA Data'!$C:$C,H$2,'EPA Data'!$G:$G,"&gt;="&amp;$A58,'EPA Data'!$G:$G,"&lt;"&amp;$B58)+VLOOKUP($C$1,'Multipliers and Adjustments'!$A$70:$I$86,TRUNC(COLUMN(H$2)/5)+2,FALSE)*SUMIFS('EPA Data'!$I:$I,'EPA Data'!$D:$D,'Country Selector'!$A$2,'EPA Data'!$J:$J,$C$1,'EPA Data'!$C:$C,H$2,'EPA Data'!$G:$G,"&gt;="&amp;$A58,'EPA Data'!$G:$G,"&lt;"&amp;$B58)+VLOOKUP($D$1,'Multipliers and Adjustments'!$A$70:$I$86,TRUNC(COLUMN(H$2)/5)+2,FALSE)*SUMIFS('EPA Data'!$I:$I,'EPA Data'!$D:$D,'Country Selector'!$A$2,'EPA Data'!$J:$J,$D$1,'EPA Data'!$C:$C,H$2,'EPA Data'!$G:$G,"&gt;="&amp;$A58,'EPA Data'!$G:$G,"&lt;"&amp;$B58))*unit_conv</f>
        <v>0</v>
      </c>
      <c r="I58">
        <f t="shared" si="25"/>
        <v>0</v>
      </c>
      <c r="J58">
        <f t="shared" si="25"/>
        <v>0</v>
      </c>
      <c r="K58">
        <f t="shared" si="25"/>
        <v>0</v>
      </c>
      <c r="L58">
        <f t="shared" si="25"/>
        <v>0</v>
      </c>
      <c r="M58" s="31">
        <f>(VLOOKUP($B$1,'Multipliers and Adjustments'!$A$70:$I$86,TRUNC(COLUMN(M$2)/5)+2,FALSE)*SUMIFS('EPA Data'!$I:$I,'EPA Data'!$D:$D,'Country Selector'!$A$2,'EPA Data'!$J:$J,$B$1,'EPA Data'!$C:$C,M$2,'EPA Data'!$G:$G,"&gt;="&amp;$A58,'EPA Data'!$G:$G,"&lt;"&amp;$B58)+VLOOKUP($C$1,'Multipliers and Adjustments'!$A$70:$I$86,TRUNC(COLUMN(M$2)/5)+2,FALSE)*SUMIFS('EPA Data'!$I:$I,'EPA Data'!$D:$D,'Country Selector'!$A$2,'EPA Data'!$J:$J,$C$1,'EPA Data'!$C:$C,M$2,'EPA Data'!$G:$G,"&gt;="&amp;$A58,'EPA Data'!$G:$G,"&lt;"&amp;$B58)+VLOOKUP($D$1,'Multipliers and Adjustments'!$A$70:$I$86,TRUNC(COLUMN(M$2)/5)+2,FALSE)*SUMIFS('EPA Data'!$I:$I,'EPA Data'!$D:$D,'Country Selector'!$A$2,'EPA Data'!$J:$J,$D$1,'EPA Data'!$C:$C,M$2,'EPA Data'!$G:$G,"&gt;="&amp;$A58,'EPA Data'!$G:$G,"&lt;"&amp;$B58))*unit_conv</f>
        <v>0</v>
      </c>
      <c r="N58">
        <f t="shared" si="26"/>
        <v>0</v>
      </c>
      <c r="O58">
        <f t="shared" si="26"/>
        <v>0</v>
      </c>
      <c r="P58">
        <f t="shared" si="26"/>
        <v>0</v>
      </c>
      <c r="Q58">
        <f t="shared" si="26"/>
        <v>0</v>
      </c>
      <c r="R58" s="31">
        <f>(VLOOKUP($B$1,'Multipliers and Adjustments'!$A$70:$I$86,TRUNC(COLUMN(R$2)/5)+2,FALSE)*SUMIFS('EPA Data'!$I:$I,'EPA Data'!$D:$D,'Country Selector'!$A$2,'EPA Data'!$J:$J,$B$1,'EPA Data'!$C:$C,R$2,'EPA Data'!$G:$G,"&gt;="&amp;$A58,'EPA Data'!$G:$G,"&lt;"&amp;$B58)+VLOOKUP($C$1,'Multipliers and Adjustments'!$A$70:$I$86,TRUNC(COLUMN(R$2)/5)+2,FALSE)*SUMIFS('EPA Data'!$I:$I,'EPA Data'!$D:$D,'Country Selector'!$A$2,'EPA Data'!$J:$J,$C$1,'EPA Data'!$C:$C,R$2,'EPA Data'!$G:$G,"&gt;="&amp;$A58,'EPA Data'!$G:$G,"&lt;"&amp;$B58)+VLOOKUP($D$1,'Multipliers and Adjustments'!$A$70:$I$86,TRUNC(COLUMN(R$2)/5)+2,FALSE)*SUMIFS('EPA Data'!$I:$I,'EPA Data'!$D:$D,'Country Selector'!$A$2,'EPA Data'!$J:$J,$D$1,'EPA Data'!$C:$C,R$2,'EPA Data'!$G:$G,"&gt;="&amp;$A58,'EPA Data'!$G:$G,"&lt;"&amp;$B58))*unit_conv</f>
        <v>0</v>
      </c>
      <c r="S58">
        <f t="shared" si="27"/>
        <v>0</v>
      </c>
      <c r="T58">
        <f t="shared" si="27"/>
        <v>0</v>
      </c>
      <c r="U58">
        <f t="shared" si="27"/>
        <v>0</v>
      </c>
      <c r="V58">
        <f t="shared" si="27"/>
        <v>0</v>
      </c>
      <c r="W58" s="31">
        <f>(VLOOKUP($B$1,'Multipliers and Adjustments'!$A$70:$I$86,TRUNC(COLUMN(W$2)/5)+2,FALSE)*SUMIFS('EPA Data'!$I:$I,'EPA Data'!$D:$D,'Country Selector'!$A$2,'EPA Data'!$J:$J,$B$1,'EPA Data'!$C:$C,W$2,'EPA Data'!$G:$G,"&gt;="&amp;$A58,'EPA Data'!$G:$G,"&lt;"&amp;$B58)+VLOOKUP($C$1,'Multipliers and Adjustments'!$A$70:$I$86,TRUNC(COLUMN(W$2)/5)+2,FALSE)*SUMIFS('EPA Data'!$I:$I,'EPA Data'!$D:$D,'Country Selector'!$A$2,'EPA Data'!$J:$J,$C$1,'EPA Data'!$C:$C,W$2,'EPA Data'!$G:$G,"&gt;="&amp;$A58,'EPA Data'!$G:$G,"&lt;"&amp;$B58)+VLOOKUP($D$1,'Multipliers and Adjustments'!$A$70:$I$86,TRUNC(COLUMN(W$2)/5)+2,FALSE)*SUMIFS('EPA Data'!$I:$I,'EPA Data'!$D:$D,'Country Selector'!$A$2,'EPA Data'!$J:$J,$D$1,'EPA Data'!$C:$C,W$2,'EPA Data'!$G:$G,"&gt;="&amp;$A58,'EPA Data'!$G:$G,"&lt;"&amp;$B58))*unit_conv</f>
        <v>0</v>
      </c>
      <c r="X58">
        <f t="shared" si="28"/>
        <v>0</v>
      </c>
      <c r="Y58">
        <f t="shared" si="28"/>
        <v>0</v>
      </c>
      <c r="Z58">
        <f t="shared" si="28"/>
        <v>0</v>
      </c>
      <c r="AA58">
        <f t="shared" si="28"/>
        <v>0</v>
      </c>
      <c r="AB58" s="31">
        <f>(VLOOKUP($B$1,'Multipliers and Adjustments'!$A$70:$I$86,TRUNC(COLUMN(AB$2)/5)+2,FALSE)*SUMIFS('EPA Data'!$I:$I,'EPA Data'!$D:$D,'Country Selector'!$A$2,'EPA Data'!$J:$J,$B$1,'EPA Data'!$C:$C,AB$2,'EPA Data'!$G:$G,"&gt;="&amp;$A58,'EPA Data'!$G:$G,"&lt;"&amp;$B58)+VLOOKUP($C$1,'Multipliers and Adjustments'!$A$70:$I$86,TRUNC(COLUMN(AB$2)/5)+2,FALSE)*SUMIFS('EPA Data'!$I:$I,'EPA Data'!$D:$D,'Country Selector'!$A$2,'EPA Data'!$J:$J,$C$1,'EPA Data'!$C:$C,AB$2,'EPA Data'!$G:$G,"&gt;="&amp;$A58,'EPA Data'!$G:$G,"&lt;"&amp;$B58)+VLOOKUP($D$1,'Multipliers and Adjustments'!$A$70:$I$86,TRUNC(COLUMN(AB$2)/5)+2,FALSE)*SUMIFS('EPA Data'!$I:$I,'EPA Data'!$D:$D,'Country Selector'!$A$2,'EPA Data'!$J:$J,$D$1,'EPA Data'!$C:$C,AB$2,'EPA Data'!$G:$G,"&gt;="&amp;$A58,'EPA Data'!$G:$G,"&lt;"&amp;$B58))*unit_conv</f>
        <v>0</v>
      </c>
      <c r="AC58">
        <f t="shared" si="29"/>
        <v>0</v>
      </c>
      <c r="AD58">
        <f t="shared" si="29"/>
        <v>0</v>
      </c>
      <c r="AE58">
        <f t="shared" si="29"/>
        <v>0</v>
      </c>
      <c r="AF58">
        <f t="shared" si="29"/>
        <v>0</v>
      </c>
      <c r="AG58" s="31">
        <f>(VLOOKUP($B$1,'Multipliers and Adjustments'!$A$70:$I$86,TRUNC(COLUMN(AG$2)/5)+2,FALSE)*SUMIFS('EPA Data'!$I:$I,'EPA Data'!$D:$D,'Country Selector'!$A$2,'EPA Data'!$J:$J,$B$1,'EPA Data'!$C:$C,AG$2,'EPA Data'!$G:$G,"&gt;="&amp;$A58,'EPA Data'!$G:$G,"&lt;"&amp;$B58)+VLOOKUP($C$1,'Multipliers and Adjustments'!$A$70:$I$86,TRUNC(COLUMN(AG$2)/5)+2,FALSE)*SUMIFS('EPA Data'!$I:$I,'EPA Data'!$D:$D,'Country Selector'!$A$2,'EPA Data'!$J:$J,$C$1,'EPA Data'!$C:$C,AG$2,'EPA Data'!$G:$G,"&gt;="&amp;$A58,'EPA Data'!$G:$G,"&lt;"&amp;$B58)+VLOOKUP($D$1,'Multipliers and Adjustments'!$A$70:$I$86,TRUNC(COLUMN(AG$2)/5)+2,FALSE)*SUMIFS('EPA Data'!$I:$I,'EPA Data'!$D:$D,'Country Selector'!$A$2,'EPA Data'!$J:$J,$D$1,'EPA Data'!$C:$C,AG$2,'EPA Data'!$G:$G,"&gt;="&amp;$A58,'EPA Data'!$G:$G,"&lt;"&amp;$B58))*unit_conv</f>
        <v>0</v>
      </c>
      <c r="AH58">
        <f t="shared" si="30"/>
        <v>0</v>
      </c>
      <c r="AI58">
        <f t="shared" si="30"/>
        <v>0</v>
      </c>
      <c r="AJ58">
        <f t="shared" si="30"/>
        <v>0</v>
      </c>
      <c r="AK58">
        <f t="shared" si="30"/>
        <v>0</v>
      </c>
      <c r="AL58" s="31">
        <f>(VLOOKUP($B$1,'Multipliers and Adjustments'!$A$70:$I$86,TRUNC(COLUMN(AL$2)/5)+2,FALSE)*SUMIFS('EPA Data'!$I:$I,'EPA Data'!$D:$D,'Country Selector'!$A$2,'EPA Data'!$J:$J,$B$1,'EPA Data'!$C:$C,AL$2,'EPA Data'!$G:$G,"&gt;="&amp;$A58,'EPA Data'!$G:$G,"&lt;"&amp;$B58)+VLOOKUP($C$1,'Multipliers and Adjustments'!$A$70:$I$86,TRUNC(COLUMN(AL$2)/5)+2,FALSE)*SUMIFS('EPA Data'!$I:$I,'EPA Data'!$D:$D,'Country Selector'!$A$2,'EPA Data'!$J:$J,$C$1,'EPA Data'!$C:$C,AL$2,'EPA Data'!$G:$G,"&gt;="&amp;$A58,'EPA Data'!$G:$G,"&lt;"&amp;$B58)+VLOOKUP($D$1,'Multipliers and Adjustments'!$A$70:$I$86,TRUNC(COLUMN(AL$2)/5)+2,FALSE)*SUMIFS('EPA Data'!$I:$I,'EPA Data'!$D:$D,'Country Selector'!$A$2,'EPA Data'!$J:$J,$D$1,'EPA Data'!$C:$C,AL$2,'EPA Data'!$G:$G,"&gt;="&amp;$A58,'EPA Data'!$G:$G,"&lt;"&amp;$B58))*unit_conv</f>
        <v>0</v>
      </c>
    </row>
    <row r="59" spans="1:38" x14ac:dyDescent="0.45">
      <c r="A59" s="12">
        <f t="shared" si="8"/>
        <v>800</v>
      </c>
      <c r="B59" s="11">
        <f t="shared" si="7"/>
        <v>850</v>
      </c>
      <c r="C59" s="31">
        <f>(VLOOKUP($B$1,'Multipliers and Adjustments'!$A$70:$I$86,TRUNC(COLUMN(C$2)/5)+2,FALSE)*SUMIFS('EPA Data'!$I:$I,'EPA Data'!$D:$D,'Country Selector'!$A$2,'EPA Data'!$J:$J,$B$1,'EPA Data'!$C:$C,C$2,'EPA Data'!$G:$G,"&gt;="&amp;$A59,'EPA Data'!$G:$G,"&lt;"&amp;$B59)+VLOOKUP($C$1,'Multipliers and Adjustments'!$A$70:$I$86,TRUNC(COLUMN(C$2)/5)+2,FALSE)*SUMIFS('EPA Data'!$I:$I,'EPA Data'!$D:$D,'Country Selector'!$A$2,'EPA Data'!$J:$J,$C$1,'EPA Data'!$C:$C,C$2,'EPA Data'!$G:$G,"&gt;="&amp;$A59,'EPA Data'!$G:$G,"&lt;"&amp;$B59)+VLOOKUP($D$1,'Multipliers and Adjustments'!$A$70:$I$86,TRUNC(COLUMN(C$2)/5)+2,FALSE)*SUMIFS('EPA Data'!$I:$I,'EPA Data'!$D:$D,'Country Selector'!$A$2,'EPA Data'!$J:$J,$D$1,'EPA Data'!$C:$C,C$2,'EPA Data'!$G:$G,"&gt;="&amp;$A59,'EPA Data'!$G:$G,"&lt;"&amp;$B59))*unit_conv</f>
        <v>0</v>
      </c>
      <c r="D59">
        <f t="shared" si="24"/>
        <v>0</v>
      </c>
      <c r="E59">
        <f t="shared" si="24"/>
        <v>0</v>
      </c>
      <c r="F59">
        <f t="shared" si="24"/>
        <v>0</v>
      </c>
      <c r="G59">
        <f t="shared" si="24"/>
        <v>0</v>
      </c>
      <c r="H59" s="31">
        <f>(VLOOKUP($B$1,'Multipliers and Adjustments'!$A$70:$I$86,TRUNC(COLUMN(H$2)/5)+2,FALSE)*SUMIFS('EPA Data'!$I:$I,'EPA Data'!$D:$D,'Country Selector'!$A$2,'EPA Data'!$J:$J,$B$1,'EPA Data'!$C:$C,H$2,'EPA Data'!$G:$G,"&gt;="&amp;$A59,'EPA Data'!$G:$G,"&lt;"&amp;$B59)+VLOOKUP($C$1,'Multipliers and Adjustments'!$A$70:$I$86,TRUNC(COLUMN(H$2)/5)+2,FALSE)*SUMIFS('EPA Data'!$I:$I,'EPA Data'!$D:$D,'Country Selector'!$A$2,'EPA Data'!$J:$J,$C$1,'EPA Data'!$C:$C,H$2,'EPA Data'!$G:$G,"&gt;="&amp;$A59,'EPA Data'!$G:$G,"&lt;"&amp;$B59)+VLOOKUP($D$1,'Multipliers and Adjustments'!$A$70:$I$86,TRUNC(COLUMN(H$2)/5)+2,FALSE)*SUMIFS('EPA Data'!$I:$I,'EPA Data'!$D:$D,'Country Selector'!$A$2,'EPA Data'!$J:$J,$D$1,'EPA Data'!$C:$C,H$2,'EPA Data'!$G:$G,"&gt;="&amp;$A59,'EPA Data'!$G:$G,"&lt;"&amp;$B59))*unit_conv</f>
        <v>0</v>
      </c>
      <c r="I59">
        <f t="shared" si="25"/>
        <v>0</v>
      </c>
      <c r="J59">
        <f t="shared" si="25"/>
        <v>0</v>
      </c>
      <c r="K59">
        <f t="shared" si="25"/>
        <v>0</v>
      </c>
      <c r="L59">
        <f t="shared" si="25"/>
        <v>0</v>
      </c>
      <c r="M59" s="31">
        <f>(VLOOKUP($B$1,'Multipliers and Adjustments'!$A$70:$I$86,TRUNC(COLUMN(M$2)/5)+2,FALSE)*SUMIFS('EPA Data'!$I:$I,'EPA Data'!$D:$D,'Country Selector'!$A$2,'EPA Data'!$J:$J,$B$1,'EPA Data'!$C:$C,M$2,'EPA Data'!$G:$G,"&gt;="&amp;$A59,'EPA Data'!$G:$G,"&lt;"&amp;$B59)+VLOOKUP($C$1,'Multipliers and Adjustments'!$A$70:$I$86,TRUNC(COLUMN(M$2)/5)+2,FALSE)*SUMIFS('EPA Data'!$I:$I,'EPA Data'!$D:$D,'Country Selector'!$A$2,'EPA Data'!$J:$J,$C$1,'EPA Data'!$C:$C,M$2,'EPA Data'!$G:$G,"&gt;="&amp;$A59,'EPA Data'!$G:$G,"&lt;"&amp;$B59)+VLOOKUP($D$1,'Multipliers and Adjustments'!$A$70:$I$86,TRUNC(COLUMN(M$2)/5)+2,FALSE)*SUMIFS('EPA Data'!$I:$I,'EPA Data'!$D:$D,'Country Selector'!$A$2,'EPA Data'!$J:$J,$D$1,'EPA Data'!$C:$C,M$2,'EPA Data'!$G:$G,"&gt;="&amp;$A59,'EPA Data'!$G:$G,"&lt;"&amp;$B59))*unit_conv</f>
        <v>0</v>
      </c>
      <c r="N59">
        <f t="shared" si="26"/>
        <v>0</v>
      </c>
      <c r="O59">
        <f t="shared" si="26"/>
        <v>0</v>
      </c>
      <c r="P59">
        <f t="shared" si="26"/>
        <v>0</v>
      </c>
      <c r="Q59">
        <f t="shared" si="26"/>
        <v>0</v>
      </c>
      <c r="R59" s="31">
        <f>(VLOOKUP($B$1,'Multipliers and Adjustments'!$A$70:$I$86,TRUNC(COLUMN(R$2)/5)+2,FALSE)*SUMIFS('EPA Data'!$I:$I,'EPA Data'!$D:$D,'Country Selector'!$A$2,'EPA Data'!$J:$J,$B$1,'EPA Data'!$C:$C,R$2,'EPA Data'!$G:$G,"&gt;="&amp;$A59,'EPA Data'!$G:$G,"&lt;"&amp;$B59)+VLOOKUP($C$1,'Multipliers and Adjustments'!$A$70:$I$86,TRUNC(COLUMN(R$2)/5)+2,FALSE)*SUMIFS('EPA Data'!$I:$I,'EPA Data'!$D:$D,'Country Selector'!$A$2,'EPA Data'!$J:$J,$C$1,'EPA Data'!$C:$C,R$2,'EPA Data'!$G:$G,"&gt;="&amp;$A59,'EPA Data'!$G:$G,"&lt;"&amp;$B59)+VLOOKUP($D$1,'Multipliers and Adjustments'!$A$70:$I$86,TRUNC(COLUMN(R$2)/5)+2,FALSE)*SUMIFS('EPA Data'!$I:$I,'EPA Data'!$D:$D,'Country Selector'!$A$2,'EPA Data'!$J:$J,$D$1,'EPA Data'!$C:$C,R$2,'EPA Data'!$G:$G,"&gt;="&amp;$A59,'EPA Data'!$G:$G,"&lt;"&amp;$B59))*unit_conv</f>
        <v>0</v>
      </c>
      <c r="S59">
        <f t="shared" si="27"/>
        <v>0</v>
      </c>
      <c r="T59">
        <f t="shared" si="27"/>
        <v>0</v>
      </c>
      <c r="U59">
        <f t="shared" si="27"/>
        <v>0</v>
      </c>
      <c r="V59">
        <f t="shared" si="27"/>
        <v>0</v>
      </c>
      <c r="W59" s="31">
        <f>(VLOOKUP($B$1,'Multipliers and Adjustments'!$A$70:$I$86,TRUNC(COLUMN(W$2)/5)+2,FALSE)*SUMIFS('EPA Data'!$I:$I,'EPA Data'!$D:$D,'Country Selector'!$A$2,'EPA Data'!$J:$J,$B$1,'EPA Data'!$C:$C,W$2,'EPA Data'!$G:$G,"&gt;="&amp;$A59,'EPA Data'!$G:$G,"&lt;"&amp;$B59)+VLOOKUP($C$1,'Multipliers and Adjustments'!$A$70:$I$86,TRUNC(COLUMN(W$2)/5)+2,FALSE)*SUMIFS('EPA Data'!$I:$I,'EPA Data'!$D:$D,'Country Selector'!$A$2,'EPA Data'!$J:$J,$C$1,'EPA Data'!$C:$C,W$2,'EPA Data'!$G:$G,"&gt;="&amp;$A59,'EPA Data'!$G:$G,"&lt;"&amp;$B59)+VLOOKUP($D$1,'Multipliers and Adjustments'!$A$70:$I$86,TRUNC(COLUMN(W$2)/5)+2,FALSE)*SUMIFS('EPA Data'!$I:$I,'EPA Data'!$D:$D,'Country Selector'!$A$2,'EPA Data'!$J:$J,$D$1,'EPA Data'!$C:$C,W$2,'EPA Data'!$G:$G,"&gt;="&amp;$A59,'EPA Data'!$G:$G,"&lt;"&amp;$B59))*unit_conv</f>
        <v>0</v>
      </c>
      <c r="X59">
        <f t="shared" si="28"/>
        <v>0</v>
      </c>
      <c r="Y59">
        <f t="shared" si="28"/>
        <v>0</v>
      </c>
      <c r="Z59">
        <f t="shared" si="28"/>
        <v>0</v>
      </c>
      <c r="AA59">
        <f t="shared" si="28"/>
        <v>0</v>
      </c>
      <c r="AB59" s="31">
        <f>(VLOOKUP($B$1,'Multipliers and Adjustments'!$A$70:$I$86,TRUNC(COLUMN(AB$2)/5)+2,FALSE)*SUMIFS('EPA Data'!$I:$I,'EPA Data'!$D:$D,'Country Selector'!$A$2,'EPA Data'!$J:$J,$B$1,'EPA Data'!$C:$C,AB$2,'EPA Data'!$G:$G,"&gt;="&amp;$A59,'EPA Data'!$G:$G,"&lt;"&amp;$B59)+VLOOKUP($C$1,'Multipliers and Adjustments'!$A$70:$I$86,TRUNC(COLUMN(AB$2)/5)+2,FALSE)*SUMIFS('EPA Data'!$I:$I,'EPA Data'!$D:$D,'Country Selector'!$A$2,'EPA Data'!$J:$J,$C$1,'EPA Data'!$C:$C,AB$2,'EPA Data'!$G:$G,"&gt;="&amp;$A59,'EPA Data'!$G:$G,"&lt;"&amp;$B59)+VLOOKUP($D$1,'Multipliers and Adjustments'!$A$70:$I$86,TRUNC(COLUMN(AB$2)/5)+2,FALSE)*SUMIFS('EPA Data'!$I:$I,'EPA Data'!$D:$D,'Country Selector'!$A$2,'EPA Data'!$J:$J,$D$1,'EPA Data'!$C:$C,AB$2,'EPA Data'!$G:$G,"&gt;="&amp;$A59,'EPA Data'!$G:$G,"&lt;"&amp;$B59))*unit_conv</f>
        <v>0</v>
      </c>
      <c r="AC59">
        <f t="shared" si="29"/>
        <v>0</v>
      </c>
      <c r="AD59">
        <f t="shared" si="29"/>
        <v>0</v>
      </c>
      <c r="AE59">
        <f t="shared" si="29"/>
        <v>0</v>
      </c>
      <c r="AF59">
        <f t="shared" si="29"/>
        <v>0</v>
      </c>
      <c r="AG59" s="31">
        <f>(VLOOKUP($B$1,'Multipliers and Adjustments'!$A$70:$I$86,TRUNC(COLUMN(AG$2)/5)+2,FALSE)*SUMIFS('EPA Data'!$I:$I,'EPA Data'!$D:$D,'Country Selector'!$A$2,'EPA Data'!$J:$J,$B$1,'EPA Data'!$C:$C,AG$2,'EPA Data'!$G:$G,"&gt;="&amp;$A59,'EPA Data'!$G:$G,"&lt;"&amp;$B59)+VLOOKUP($C$1,'Multipliers and Adjustments'!$A$70:$I$86,TRUNC(COLUMN(AG$2)/5)+2,FALSE)*SUMIFS('EPA Data'!$I:$I,'EPA Data'!$D:$D,'Country Selector'!$A$2,'EPA Data'!$J:$J,$C$1,'EPA Data'!$C:$C,AG$2,'EPA Data'!$G:$G,"&gt;="&amp;$A59,'EPA Data'!$G:$G,"&lt;"&amp;$B59)+VLOOKUP($D$1,'Multipliers and Adjustments'!$A$70:$I$86,TRUNC(COLUMN(AG$2)/5)+2,FALSE)*SUMIFS('EPA Data'!$I:$I,'EPA Data'!$D:$D,'Country Selector'!$A$2,'EPA Data'!$J:$J,$D$1,'EPA Data'!$C:$C,AG$2,'EPA Data'!$G:$G,"&gt;="&amp;$A59,'EPA Data'!$G:$G,"&lt;"&amp;$B59))*unit_conv</f>
        <v>0</v>
      </c>
      <c r="AH59">
        <f t="shared" si="30"/>
        <v>0</v>
      </c>
      <c r="AI59">
        <f t="shared" si="30"/>
        <v>0</v>
      </c>
      <c r="AJ59">
        <f t="shared" si="30"/>
        <v>0</v>
      </c>
      <c r="AK59">
        <f t="shared" si="30"/>
        <v>0</v>
      </c>
      <c r="AL59" s="31">
        <f>(VLOOKUP($B$1,'Multipliers and Adjustments'!$A$70:$I$86,TRUNC(COLUMN(AL$2)/5)+2,FALSE)*SUMIFS('EPA Data'!$I:$I,'EPA Data'!$D:$D,'Country Selector'!$A$2,'EPA Data'!$J:$J,$B$1,'EPA Data'!$C:$C,AL$2,'EPA Data'!$G:$G,"&gt;="&amp;$A59,'EPA Data'!$G:$G,"&lt;"&amp;$B59)+VLOOKUP($C$1,'Multipliers and Adjustments'!$A$70:$I$86,TRUNC(COLUMN(AL$2)/5)+2,FALSE)*SUMIFS('EPA Data'!$I:$I,'EPA Data'!$D:$D,'Country Selector'!$A$2,'EPA Data'!$J:$J,$C$1,'EPA Data'!$C:$C,AL$2,'EPA Data'!$G:$G,"&gt;="&amp;$A59,'EPA Data'!$G:$G,"&lt;"&amp;$B59)+VLOOKUP($D$1,'Multipliers and Adjustments'!$A$70:$I$86,TRUNC(COLUMN(AL$2)/5)+2,FALSE)*SUMIFS('EPA Data'!$I:$I,'EPA Data'!$D:$D,'Country Selector'!$A$2,'EPA Data'!$J:$J,$D$1,'EPA Data'!$C:$C,AL$2,'EPA Data'!$G:$G,"&gt;="&amp;$A59,'EPA Data'!$G:$G,"&lt;"&amp;$B59))*unit_conv</f>
        <v>0</v>
      </c>
    </row>
    <row r="60" spans="1:38" x14ac:dyDescent="0.45">
      <c r="A60" s="12">
        <f t="shared" si="8"/>
        <v>850</v>
      </c>
      <c r="B60" s="11">
        <f t="shared" si="7"/>
        <v>900</v>
      </c>
      <c r="C60" s="31">
        <f>(VLOOKUP($B$1,'Multipliers and Adjustments'!$A$70:$I$86,TRUNC(COLUMN(C$2)/5)+2,FALSE)*SUMIFS('EPA Data'!$I:$I,'EPA Data'!$D:$D,'Country Selector'!$A$2,'EPA Data'!$J:$J,$B$1,'EPA Data'!$C:$C,C$2,'EPA Data'!$G:$G,"&gt;="&amp;$A60,'EPA Data'!$G:$G,"&lt;"&amp;$B60)+VLOOKUP($C$1,'Multipliers and Adjustments'!$A$70:$I$86,TRUNC(COLUMN(C$2)/5)+2,FALSE)*SUMIFS('EPA Data'!$I:$I,'EPA Data'!$D:$D,'Country Selector'!$A$2,'EPA Data'!$J:$J,$C$1,'EPA Data'!$C:$C,C$2,'EPA Data'!$G:$G,"&gt;="&amp;$A60,'EPA Data'!$G:$G,"&lt;"&amp;$B60)+VLOOKUP($D$1,'Multipliers and Adjustments'!$A$70:$I$86,TRUNC(COLUMN(C$2)/5)+2,FALSE)*SUMIFS('EPA Data'!$I:$I,'EPA Data'!$D:$D,'Country Selector'!$A$2,'EPA Data'!$J:$J,$D$1,'EPA Data'!$C:$C,C$2,'EPA Data'!$G:$G,"&gt;="&amp;$A60,'EPA Data'!$G:$G,"&lt;"&amp;$B60))*unit_conv</f>
        <v>0</v>
      </c>
      <c r="D60">
        <f t="shared" si="24"/>
        <v>0</v>
      </c>
      <c r="E60">
        <f t="shared" si="24"/>
        <v>0</v>
      </c>
      <c r="F60">
        <f t="shared" si="24"/>
        <v>0</v>
      </c>
      <c r="G60">
        <f t="shared" si="24"/>
        <v>0</v>
      </c>
      <c r="H60" s="31">
        <f>(VLOOKUP($B$1,'Multipliers and Adjustments'!$A$70:$I$86,TRUNC(COLUMN(H$2)/5)+2,FALSE)*SUMIFS('EPA Data'!$I:$I,'EPA Data'!$D:$D,'Country Selector'!$A$2,'EPA Data'!$J:$J,$B$1,'EPA Data'!$C:$C,H$2,'EPA Data'!$G:$G,"&gt;="&amp;$A60,'EPA Data'!$G:$G,"&lt;"&amp;$B60)+VLOOKUP($C$1,'Multipliers and Adjustments'!$A$70:$I$86,TRUNC(COLUMN(H$2)/5)+2,FALSE)*SUMIFS('EPA Data'!$I:$I,'EPA Data'!$D:$D,'Country Selector'!$A$2,'EPA Data'!$J:$J,$C$1,'EPA Data'!$C:$C,H$2,'EPA Data'!$G:$G,"&gt;="&amp;$A60,'EPA Data'!$G:$G,"&lt;"&amp;$B60)+VLOOKUP($D$1,'Multipliers and Adjustments'!$A$70:$I$86,TRUNC(COLUMN(H$2)/5)+2,FALSE)*SUMIFS('EPA Data'!$I:$I,'EPA Data'!$D:$D,'Country Selector'!$A$2,'EPA Data'!$J:$J,$D$1,'EPA Data'!$C:$C,H$2,'EPA Data'!$G:$G,"&gt;="&amp;$A60,'EPA Data'!$G:$G,"&lt;"&amp;$B60))*unit_conv</f>
        <v>0</v>
      </c>
      <c r="I60">
        <f t="shared" si="25"/>
        <v>0</v>
      </c>
      <c r="J60">
        <f t="shared" si="25"/>
        <v>0</v>
      </c>
      <c r="K60">
        <f t="shared" si="25"/>
        <v>0</v>
      </c>
      <c r="L60">
        <f t="shared" si="25"/>
        <v>0</v>
      </c>
      <c r="M60" s="31">
        <f>(VLOOKUP($B$1,'Multipliers and Adjustments'!$A$70:$I$86,TRUNC(COLUMN(M$2)/5)+2,FALSE)*SUMIFS('EPA Data'!$I:$I,'EPA Data'!$D:$D,'Country Selector'!$A$2,'EPA Data'!$J:$J,$B$1,'EPA Data'!$C:$C,M$2,'EPA Data'!$G:$G,"&gt;="&amp;$A60,'EPA Data'!$G:$G,"&lt;"&amp;$B60)+VLOOKUP($C$1,'Multipliers and Adjustments'!$A$70:$I$86,TRUNC(COLUMN(M$2)/5)+2,FALSE)*SUMIFS('EPA Data'!$I:$I,'EPA Data'!$D:$D,'Country Selector'!$A$2,'EPA Data'!$J:$J,$C$1,'EPA Data'!$C:$C,M$2,'EPA Data'!$G:$G,"&gt;="&amp;$A60,'EPA Data'!$G:$G,"&lt;"&amp;$B60)+VLOOKUP($D$1,'Multipliers and Adjustments'!$A$70:$I$86,TRUNC(COLUMN(M$2)/5)+2,FALSE)*SUMIFS('EPA Data'!$I:$I,'EPA Data'!$D:$D,'Country Selector'!$A$2,'EPA Data'!$J:$J,$D$1,'EPA Data'!$C:$C,M$2,'EPA Data'!$G:$G,"&gt;="&amp;$A60,'EPA Data'!$G:$G,"&lt;"&amp;$B60))*unit_conv</f>
        <v>0</v>
      </c>
      <c r="N60">
        <f t="shared" si="26"/>
        <v>0</v>
      </c>
      <c r="O60">
        <f t="shared" si="26"/>
        <v>0</v>
      </c>
      <c r="P60">
        <f t="shared" si="26"/>
        <v>0</v>
      </c>
      <c r="Q60">
        <f t="shared" si="26"/>
        <v>0</v>
      </c>
      <c r="R60" s="31">
        <f>(VLOOKUP($B$1,'Multipliers and Adjustments'!$A$70:$I$86,TRUNC(COLUMN(R$2)/5)+2,FALSE)*SUMIFS('EPA Data'!$I:$I,'EPA Data'!$D:$D,'Country Selector'!$A$2,'EPA Data'!$J:$J,$B$1,'EPA Data'!$C:$C,R$2,'EPA Data'!$G:$G,"&gt;="&amp;$A60,'EPA Data'!$G:$G,"&lt;"&amp;$B60)+VLOOKUP($C$1,'Multipliers and Adjustments'!$A$70:$I$86,TRUNC(COLUMN(R$2)/5)+2,FALSE)*SUMIFS('EPA Data'!$I:$I,'EPA Data'!$D:$D,'Country Selector'!$A$2,'EPA Data'!$J:$J,$C$1,'EPA Data'!$C:$C,R$2,'EPA Data'!$G:$G,"&gt;="&amp;$A60,'EPA Data'!$G:$G,"&lt;"&amp;$B60)+VLOOKUP($D$1,'Multipliers and Adjustments'!$A$70:$I$86,TRUNC(COLUMN(R$2)/5)+2,FALSE)*SUMIFS('EPA Data'!$I:$I,'EPA Data'!$D:$D,'Country Selector'!$A$2,'EPA Data'!$J:$J,$D$1,'EPA Data'!$C:$C,R$2,'EPA Data'!$G:$G,"&gt;="&amp;$A60,'EPA Data'!$G:$G,"&lt;"&amp;$B60))*unit_conv</f>
        <v>0</v>
      </c>
      <c r="S60">
        <f t="shared" si="27"/>
        <v>0</v>
      </c>
      <c r="T60">
        <f t="shared" si="27"/>
        <v>0</v>
      </c>
      <c r="U60">
        <f t="shared" si="27"/>
        <v>0</v>
      </c>
      <c r="V60">
        <f t="shared" si="27"/>
        <v>0</v>
      </c>
      <c r="W60" s="31">
        <f>(VLOOKUP($B$1,'Multipliers and Adjustments'!$A$70:$I$86,TRUNC(COLUMN(W$2)/5)+2,FALSE)*SUMIFS('EPA Data'!$I:$I,'EPA Data'!$D:$D,'Country Selector'!$A$2,'EPA Data'!$J:$J,$B$1,'EPA Data'!$C:$C,W$2,'EPA Data'!$G:$G,"&gt;="&amp;$A60,'EPA Data'!$G:$G,"&lt;"&amp;$B60)+VLOOKUP($C$1,'Multipliers and Adjustments'!$A$70:$I$86,TRUNC(COLUMN(W$2)/5)+2,FALSE)*SUMIFS('EPA Data'!$I:$I,'EPA Data'!$D:$D,'Country Selector'!$A$2,'EPA Data'!$J:$J,$C$1,'EPA Data'!$C:$C,W$2,'EPA Data'!$G:$G,"&gt;="&amp;$A60,'EPA Data'!$G:$G,"&lt;"&amp;$B60)+VLOOKUP($D$1,'Multipliers and Adjustments'!$A$70:$I$86,TRUNC(COLUMN(W$2)/5)+2,FALSE)*SUMIFS('EPA Data'!$I:$I,'EPA Data'!$D:$D,'Country Selector'!$A$2,'EPA Data'!$J:$J,$D$1,'EPA Data'!$C:$C,W$2,'EPA Data'!$G:$G,"&gt;="&amp;$A60,'EPA Data'!$G:$G,"&lt;"&amp;$B60))*unit_conv</f>
        <v>0</v>
      </c>
      <c r="X60">
        <f t="shared" si="28"/>
        <v>0</v>
      </c>
      <c r="Y60">
        <f t="shared" si="28"/>
        <v>0</v>
      </c>
      <c r="Z60">
        <f t="shared" si="28"/>
        <v>0</v>
      </c>
      <c r="AA60">
        <f t="shared" si="28"/>
        <v>0</v>
      </c>
      <c r="AB60" s="31">
        <f>(VLOOKUP($B$1,'Multipliers and Adjustments'!$A$70:$I$86,TRUNC(COLUMN(AB$2)/5)+2,FALSE)*SUMIFS('EPA Data'!$I:$I,'EPA Data'!$D:$D,'Country Selector'!$A$2,'EPA Data'!$J:$J,$B$1,'EPA Data'!$C:$C,AB$2,'EPA Data'!$G:$G,"&gt;="&amp;$A60,'EPA Data'!$G:$G,"&lt;"&amp;$B60)+VLOOKUP($C$1,'Multipliers and Adjustments'!$A$70:$I$86,TRUNC(COLUMN(AB$2)/5)+2,FALSE)*SUMIFS('EPA Data'!$I:$I,'EPA Data'!$D:$D,'Country Selector'!$A$2,'EPA Data'!$J:$J,$C$1,'EPA Data'!$C:$C,AB$2,'EPA Data'!$G:$G,"&gt;="&amp;$A60,'EPA Data'!$G:$G,"&lt;"&amp;$B60)+VLOOKUP($D$1,'Multipliers and Adjustments'!$A$70:$I$86,TRUNC(COLUMN(AB$2)/5)+2,FALSE)*SUMIFS('EPA Data'!$I:$I,'EPA Data'!$D:$D,'Country Selector'!$A$2,'EPA Data'!$J:$J,$D$1,'EPA Data'!$C:$C,AB$2,'EPA Data'!$G:$G,"&gt;="&amp;$A60,'EPA Data'!$G:$G,"&lt;"&amp;$B60))*unit_conv</f>
        <v>0</v>
      </c>
      <c r="AC60">
        <f t="shared" si="29"/>
        <v>0</v>
      </c>
      <c r="AD60">
        <f t="shared" si="29"/>
        <v>0</v>
      </c>
      <c r="AE60">
        <f t="shared" si="29"/>
        <v>0</v>
      </c>
      <c r="AF60">
        <f t="shared" si="29"/>
        <v>0</v>
      </c>
      <c r="AG60" s="31">
        <f>(VLOOKUP($B$1,'Multipliers and Adjustments'!$A$70:$I$86,TRUNC(COLUMN(AG$2)/5)+2,FALSE)*SUMIFS('EPA Data'!$I:$I,'EPA Data'!$D:$D,'Country Selector'!$A$2,'EPA Data'!$J:$J,$B$1,'EPA Data'!$C:$C,AG$2,'EPA Data'!$G:$G,"&gt;="&amp;$A60,'EPA Data'!$G:$G,"&lt;"&amp;$B60)+VLOOKUP($C$1,'Multipliers and Adjustments'!$A$70:$I$86,TRUNC(COLUMN(AG$2)/5)+2,FALSE)*SUMIFS('EPA Data'!$I:$I,'EPA Data'!$D:$D,'Country Selector'!$A$2,'EPA Data'!$J:$J,$C$1,'EPA Data'!$C:$C,AG$2,'EPA Data'!$G:$G,"&gt;="&amp;$A60,'EPA Data'!$G:$G,"&lt;"&amp;$B60)+VLOOKUP($D$1,'Multipliers and Adjustments'!$A$70:$I$86,TRUNC(COLUMN(AG$2)/5)+2,FALSE)*SUMIFS('EPA Data'!$I:$I,'EPA Data'!$D:$D,'Country Selector'!$A$2,'EPA Data'!$J:$J,$D$1,'EPA Data'!$C:$C,AG$2,'EPA Data'!$G:$G,"&gt;="&amp;$A60,'EPA Data'!$G:$G,"&lt;"&amp;$B60))*unit_conv</f>
        <v>0</v>
      </c>
      <c r="AH60">
        <f t="shared" si="30"/>
        <v>0</v>
      </c>
      <c r="AI60">
        <f t="shared" si="30"/>
        <v>0</v>
      </c>
      <c r="AJ60">
        <f t="shared" si="30"/>
        <v>0</v>
      </c>
      <c r="AK60">
        <f t="shared" si="30"/>
        <v>0</v>
      </c>
      <c r="AL60" s="31">
        <f>(VLOOKUP($B$1,'Multipliers and Adjustments'!$A$70:$I$86,TRUNC(COLUMN(AL$2)/5)+2,FALSE)*SUMIFS('EPA Data'!$I:$I,'EPA Data'!$D:$D,'Country Selector'!$A$2,'EPA Data'!$J:$J,$B$1,'EPA Data'!$C:$C,AL$2,'EPA Data'!$G:$G,"&gt;="&amp;$A60,'EPA Data'!$G:$G,"&lt;"&amp;$B60)+VLOOKUP($C$1,'Multipliers and Adjustments'!$A$70:$I$86,TRUNC(COLUMN(AL$2)/5)+2,FALSE)*SUMIFS('EPA Data'!$I:$I,'EPA Data'!$D:$D,'Country Selector'!$A$2,'EPA Data'!$J:$J,$C$1,'EPA Data'!$C:$C,AL$2,'EPA Data'!$G:$G,"&gt;="&amp;$A60,'EPA Data'!$G:$G,"&lt;"&amp;$B60)+VLOOKUP($D$1,'Multipliers and Adjustments'!$A$70:$I$86,TRUNC(COLUMN(AL$2)/5)+2,FALSE)*SUMIFS('EPA Data'!$I:$I,'EPA Data'!$D:$D,'Country Selector'!$A$2,'EPA Data'!$J:$J,$D$1,'EPA Data'!$C:$C,AL$2,'EPA Data'!$G:$G,"&gt;="&amp;$A60,'EPA Data'!$G:$G,"&lt;"&amp;$B60))*unit_conv</f>
        <v>0</v>
      </c>
    </row>
    <row r="61" spans="1:38" x14ac:dyDescent="0.45">
      <c r="A61" s="12">
        <f t="shared" si="8"/>
        <v>900</v>
      </c>
      <c r="B61" s="11">
        <f t="shared" si="7"/>
        <v>950</v>
      </c>
      <c r="C61" s="31">
        <f>(VLOOKUP($B$1,'Multipliers and Adjustments'!$A$70:$I$86,TRUNC(COLUMN(C$2)/5)+2,FALSE)*SUMIFS('EPA Data'!$I:$I,'EPA Data'!$D:$D,'Country Selector'!$A$2,'EPA Data'!$J:$J,$B$1,'EPA Data'!$C:$C,C$2,'EPA Data'!$G:$G,"&gt;="&amp;$A61,'EPA Data'!$G:$G,"&lt;"&amp;$B61)+VLOOKUP($C$1,'Multipliers and Adjustments'!$A$70:$I$86,TRUNC(COLUMN(C$2)/5)+2,FALSE)*SUMIFS('EPA Data'!$I:$I,'EPA Data'!$D:$D,'Country Selector'!$A$2,'EPA Data'!$J:$J,$C$1,'EPA Data'!$C:$C,C$2,'EPA Data'!$G:$G,"&gt;="&amp;$A61,'EPA Data'!$G:$G,"&lt;"&amp;$B61)+VLOOKUP($D$1,'Multipliers and Adjustments'!$A$70:$I$86,TRUNC(COLUMN(C$2)/5)+2,FALSE)*SUMIFS('EPA Data'!$I:$I,'EPA Data'!$D:$D,'Country Selector'!$A$2,'EPA Data'!$J:$J,$D$1,'EPA Data'!$C:$C,C$2,'EPA Data'!$G:$G,"&gt;="&amp;$A61,'EPA Data'!$G:$G,"&lt;"&amp;$B61))*unit_conv</f>
        <v>0</v>
      </c>
      <c r="D61">
        <f t="shared" si="24"/>
        <v>0</v>
      </c>
      <c r="E61">
        <f t="shared" si="24"/>
        <v>0</v>
      </c>
      <c r="F61">
        <f t="shared" si="24"/>
        <v>0</v>
      </c>
      <c r="G61">
        <f t="shared" si="24"/>
        <v>0</v>
      </c>
      <c r="H61" s="31">
        <f>(VLOOKUP($B$1,'Multipliers and Adjustments'!$A$70:$I$86,TRUNC(COLUMN(H$2)/5)+2,FALSE)*SUMIFS('EPA Data'!$I:$I,'EPA Data'!$D:$D,'Country Selector'!$A$2,'EPA Data'!$J:$J,$B$1,'EPA Data'!$C:$C,H$2,'EPA Data'!$G:$G,"&gt;="&amp;$A61,'EPA Data'!$G:$G,"&lt;"&amp;$B61)+VLOOKUP($C$1,'Multipliers and Adjustments'!$A$70:$I$86,TRUNC(COLUMN(H$2)/5)+2,FALSE)*SUMIFS('EPA Data'!$I:$I,'EPA Data'!$D:$D,'Country Selector'!$A$2,'EPA Data'!$J:$J,$C$1,'EPA Data'!$C:$C,H$2,'EPA Data'!$G:$G,"&gt;="&amp;$A61,'EPA Data'!$G:$G,"&lt;"&amp;$B61)+VLOOKUP($D$1,'Multipliers and Adjustments'!$A$70:$I$86,TRUNC(COLUMN(H$2)/5)+2,FALSE)*SUMIFS('EPA Data'!$I:$I,'EPA Data'!$D:$D,'Country Selector'!$A$2,'EPA Data'!$J:$J,$D$1,'EPA Data'!$C:$C,H$2,'EPA Data'!$G:$G,"&gt;="&amp;$A61,'EPA Data'!$G:$G,"&lt;"&amp;$B61))*unit_conv</f>
        <v>0</v>
      </c>
      <c r="I61">
        <f t="shared" si="25"/>
        <v>0</v>
      </c>
      <c r="J61">
        <f t="shared" si="25"/>
        <v>0</v>
      </c>
      <c r="K61">
        <f t="shared" si="25"/>
        <v>0</v>
      </c>
      <c r="L61">
        <f t="shared" si="25"/>
        <v>0</v>
      </c>
      <c r="M61" s="31">
        <f>(VLOOKUP($B$1,'Multipliers and Adjustments'!$A$70:$I$86,TRUNC(COLUMN(M$2)/5)+2,FALSE)*SUMIFS('EPA Data'!$I:$I,'EPA Data'!$D:$D,'Country Selector'!$A$2,'EPA Data'!$J:$J,$B$1,'EPA Data'!$C:$C,M$2,'EPA Data'!$G:$G,"&gt;="&amp;$A61,'EPA Data'!$G:$G,"&lt;"&amp;$B61)+VLOOKUP($C$1,'Multipliers and Adjustments'!$A$70:$I$86,TRUNC(COLUMN(M$2)/5)+2,FALSE)*SUMIFS('EPA Data'!$I:$I,'EPA Data'!$D:$D,'Country Selector'!$A$2,'EPA Data'!$J:$J,$C$1,'EPA Data'!$C:$C,M$2,'EPA Data'!$G:$G,"&gt;="&amp;$A61,'EPA Data'!$G:$G,"&lt;"&amp;$B61)+VLOOKUP($D$1,'Multipliers and Adjustments'!$A$70:$I$86,TRUNC(COLUMN(M$2)/5)+2,FALSE)*SUMIFS('EPA Data'!$I:$I,'EPA Data'!$D:$D,'Country Selector'!$A$2,'EPA Data'!$J:$J,$D$1,'EPA Data'!$C:$C,M$2,'EPA Data'!$G:$G,"&gt;="&amp;$A61,'EPA Data'!$G:$G,"&lt;"&amp;$B61))*unit_conv</f>
        <v>0</v>
      </c>
      <c r="N61">
        <f t="shared" si="26"/>
        <v>0</v>
      </c>
      <c r="O61">
        <f t="shared" si="26"/>
        <v>0</v>
      </c>
      <c r="P61">
        <f t="shared" si="26"/>
        <v>0</v>
      </c>
      <c r="Q61">
        <f t="shared" si="26"/>
        <v>0</v>
      </c>
      <c r="R61" s="31">
        <f>(VLOOKUP($B$1,'Multipliers and Adjustments'!$A$70:$I$86,TRUNC(COLUMN(R$2)/5)+2,FALSE)*SUMIFS('EPA Data'!$I:$I,'EPA Data'!$D:$D,'Country Selector'!$A$2,'EPA Data'!$J:$J,$B$1,'EPA Data'!$C:$C,R$2,'EPA Data'!$G:$G,"&gt;="&amp;$A61,'EPA Data'!$G:$G,"&lt;"&amp;$B61)+VLOOKUP($C$1,'Multipliers and Adjustments'!$A$70:$I$86,TRUNC(COLUMN(R$2)/5)+2,FALSE)*SUMIFS('EPA Data'!$I:$I,'EPA Data'!$D:$D,'Country Selector'!$A$2,'EPA Data'!$J:$J,$C$1,'EPA Data'!$C:$C,R$2,'EPA Data'!$G:$G,"&gt;="&amp;$A61,'EPA Data'!$G:$G,"&lt;"&amp;$B61)+VLOOKUP($D$1,'Multipliers and Adjustments'!$A$70:$I$86,TRUNC(COLUMN(R$2)/5)+2,FALSE)*SUMIFS('EPA Data'!$I:$I,'EPA Data'!$D:$D,'Country Selector'!$A$2,'EPA Data'!$J:$J,$D$1,'EPA Data'!$C:$C,R$2,'EPA Data'!$G:$G,"&gt;="&amp;$A61,'EPA Data'!$G:$G,"&lt;"&amp;$B61))*unit_conv</f>
        <v>0</v>
      </c>
      <c r="S61">
        <f t="shared" si="27"/>
        <v>0</v>
      </c>
      <c r="T61">
        <f t="shared" si="27"/>
        <v>0</v>
      </c>
      <c r="U61">
        <f t="shared" si="27"/>
        <v>0</v>
      </c>
      <c r="V61">
        <f t="shared" si="27"/>
        <v>0</v>
      </c>
      <c r="W61" s="31">
        <f>(VLOOKUP($B$1,'Multipliers and Adjustments'!$A$70:$I$86,TRUNC(COLUMN(W$2)/5)+2,FALSE)*SUMIFS('EPA Data'!$I:$I,'EPA Data'!$D:$D,'Country Selector'!$A$2,'EPA Data'!$J:$J,$B$1,'EPA Data'!$C:$C,W$2,'EPA Data'!$G:$G,"&gt;="&amp;$A61,'EPA Data'!$G:$G,"&lt;"&amp;$B61)+VLOOKUP($C$1,'Multipliers and Adjustments'!$A$70:$I$86,TRUNC(COLUMN(W$2)/5)+2,FALSE)*SUMIFS('EPA Data'!$I:$I,'EPA Data'!$D:$D,'Country Selector'!$A$2,'EPA Data'!$J:$J,$C$1,'EPA Data'!$C:$C,W$2,'EPA Data'!$G:$G,"&gt;="&amp;$A61,'EPA Data'!$G:$G,"&lt;"&amp;$B61)+VLOOKUP($D$1,'Multipliers and Adjustments'!$A$70:$I$86,TRUNC(COLUMN(W$2)/5)+2,FALSE)*SUMIFS('EPA Data'!$I:$I,'EPA Data'!$D:$D,'Country Selector'!$A$2,'EPA Data'!$J:$J,$D$1,'EPA Data'!$C:$C,W$2,'EPA Data'!$G:$G,"&gt;="&amp;$A61,'EPA Data'!$G:$G,"&lt;"&amp;$B61))*unit_conv</f>
        <v>0</v>
      </c>
      <c r="X61">
        <f t="shared" si="28"/>
        <v>0</v>
      </c>
      <c r="Y61">
        <f t="shared" si="28"/>
        <v>0</v>
      </c>
      <c r="Z61">
        <f t="shared" si="28"/>
        <v>0</v>
      </c>
      <c r="AA61">
        <f t="shared" si="28"/>
        <v>0</v>
      </c>
      <c r="AB61" s="31">
        <f>(VLOOKUP($B$1,'Multipliers and Adjustments'!$A$70:$I$86,TRUNC(COLUMN(AB$2)/5)+2,FALSE)*SUMIFS('EPA Data'!$I:$I,'EPA Data'!$D:$D,'Country Selector'!$A$2,'EPA Data'!$J:$J,$B$1,'EPA Data'!$C:$C,AB$2,'EPA Data'!$G:$G,"&gt;="&amp;$A61,'EPA Data'!$G:$G,"&lt;"&amp;$B61)+VLOOKUP($C$1,'Multipliers and Adjustments'!$A$70:$I$86,TRUNC(COLUMN(AB$2)/5)+2,FALSE)*SUMIFS('EPA Data'!$I:$I,'EPA Data'!$D:$D,'Country Selector'!$A$2,'EPA Data'!$J:$J,$C$1,'EPA Data'!$C:$C,AB$2,'EPA Data'!$G:$G,"&gt;="&amp;$A61,'EPA Data'!$G:$G,"&lt;"&amp;$B61)+VLOOKUP($D$1,'Multipliers and Adjustments'!$A$70:$I$86,TRUNC(COLUMN(AB$2)/5)+2,FALSE)*SUMIFS('EPA Data'!$I:$I,'EPA Data'!$D:$D,'Country Selector'!$A$2,'EPA Data'!$J:$J,$D$1,'EPA Data'!$C:$C,AB$2,'EPA Data'!$G:$G,"&gt;="&amp;$A61,'EPA Data'!$G:$G,"&lt;"&amp;$B61))*unit_conv</f>
        <v>0</v>
      </c>
      <c r="AC61">
        <f t="shared" si="29"/>
        <v>0</v>
      </c>
      <c r="AD61">
        <f t="shared" si="29"/>
        <v>0</v>
      </c>
      <c r="AE61">
        <f t="shared" si="29"/>
        <v>0</v>
      </c>
      <c r="AF61">
        <f t="shared" si="29"/>
        <v>0</v>
      </c>
      <c r="AG61" s="31">
        <f>(VLOOKUP($B$1,'Multipliers and Adjustments'!$A$70:$I$86,TRUNC(COLUMN(AG$2)/5)+2,FALSE)*SUMIFS('EPA Data'!$I:$I,'EPA Data'!$D:$D,'Country Selector'!$A$2,'EPA Data'!$J:$J,$B$1,'EPA Data'!$C:$C,AG$2,'EPA Data'!$G:$G,"&gt;="&amp;$A61,'EPA Data'!$G:$G,"&lt;"&amp;$B61)+VLOOKUP($C$1,'Multipliers and Adjustments'!$A$70:$I$86,TRUNC(COLUMN(AG$2)/5)+2,FALSE)*SUMIFS('EPA Data'!$I:$I,'EPA Data'!$D:$D,'Country Selector'!$A$2,'EPA Data'!$J:$J,$C$1,'EPA Data'!$C:$C,AG$2,'EPA Data'!$G:$G,"&gt;="&amp;$A61,'EPA Data'!$G:$G,"&lt;"&amp;$B61)+VLOOKUP($D$1,'Multipliers and Adjustments'!$A$70:$I$86,TRUNC(COLUMN(AG$2)/5)+2,FALSE)*SUMIFS('EPA Data'!$I:$I,'EPA Data'!$D:$D,'Country Selector'!$A$2,'EPA Data'!$J:$J,$D$1,'EPA Data'!$C:$C,AG$2,'EPA Data'!$G:$G,"&gt;="&amp;$A61,'EPA Data'!$G:$G,"&lt;"&amp;$B61))*unit_conv</f>
        <v>0</v>
      </c>
      <c r="AH61">
        <f t="shared" si="30"/>
        <v>0</v>
      </c>
      <c r="AI61">
        <f t="shared" si="30"/>
        <v>0</v>
      </c>
      <c r="AJ61">
        <f t="shared" si="30"/>
        <v>0</v>
      </c>
      <c r="AK61">
        <f t="shared" si="30"/>
        <v>0</v>
      </c>
      <c r="AL61" s="31">
        <f>(VLOOKUP($B$1,'Multipliers and Adjustments'!$A$70:$I$86,TRUNC(COLUMN(AL$2)/5)+2,FALSE)*SUMIFS('EPA Data'!$I:$I,'EPA Data'!$D:$D,'Country Selector'!$A$2,'EPA Data'!$J:$J,$B$1,'EPA Data'!$C:$C,AL$2,'EPA Data'!$G:$G,"&gt;="&amp;$A61,'EPA Data'!$G:$G,"&lt;"&amp;$B61)+VLOOKUP($C$1,'Multipliers and Adjustments'!$A$70:$I$86,TRUNC(COLUMN(AL$2)/5)+2,FALSE)*SUMIFS('EPA Data'!$I:$I,'EPA Data'!$D:$D,'Country Selector'!$A$2,'EPA Data'!$J:$J,$C$1,'EPA Data'!$C:$C,AL$2,'EPA Data'!$G:$G,"&gt;="&amp;$A61,'EPA Data'!$G:$G,"&lt;"&amp;$B61)+VLOOKUP($D$1,'Multipliers and Adjustments'!$A$70:$I$86,TRUNC(COLUMN(AL$2)/5)+2,FALSE)*SUMIFS('EPA Data'!$I:$I,'EPA Data'!$D:$D,'Country Selector'!$A$2,'EPA Data'!$J:$J,$D$1,'EPA Data'!$C:$C,AL$2,'EPA Data'!$G:$G,"&gt;="&amp;$A61,'EPA Data'!$G:$G,"&lt;"&amp;$B61))*unit_conv</f>
        <v>0</v>
      </c>
    </row>
    <row r="62" spans="1:38" x14ac:dyDescent="0.45">
      <c r="A62" s="12">
        <f t="shared" si="8"/>
        <v>950</v>
      </c>
      <c r="B62" s="11">
        <f t="shared" si="7"/>
        <v>1000</v>
      </c>
      <c r="C62" s="31">
        <f>(VLOOKUP($B$1,'Multipliers and Adjustments'!$A$70:$I$86,TRUNC(COLUMN(C$2)/5)+2,FALSE)*SUMIFS('EPA Data'!$I:$I,'EPA Data'!$D:$D,'Country Selector'!$A$2,'EPA Data'!$J:$J,$B$1,'EPA Data'!$C:$C,C$2,'EPA Data'!$G:$G,"&gt;="&amp;$A62,'EPA Data'!$G:$G,"&lt;"&amp;$B62)+VLOOKUP($C$1,'Multipliers and Adjustments'!$A$70:$I$86,TRUNC(COLUMN(C$2)/5)+2,FALSE)*SUMIFS('EPA Data'!$I:$I,'EPA Data'!$D:$D,'Country Selector'!$A$2,'EPA Data'!$J:$J,$C$1,'EPA Data'!$C:$C,C$2,'EPA Data'!$G:$G,"&gt;="&amp;$A62,'EPA Data'!$G:$G,"&lt;"&amp;$B62)+VLOOKUP($D$1,'Multipliers and Adjustments'!$A$70:$I$86,TRUNC(COLUMN(C$2)/5)+2,FALSE)*SUMIFS('EPA Data'!$I:$I,'EPA Data'!$D:$D,'Country Selector'!$A$2,'EPA Data'!$J:$J,$D$1,'EPA Data'!$C:$C,C$2,'EPA Data'!$G:$G,"&gt;="&amp;$A62,'EPA Data'!$G:$G,"&lt;"&amp;$B62))*unit_conv</f>
        <v>0</v>
      </c>
      <c r="D62">
        <f t="shared" si="24"/>
        <v>0</v>
      </c>
      <c r="E62">
        <f t="shared" si="24"/>
        <v>0</v>
      </c>
      <c r="F62">
        <f t="shared" si="24"/>
        <v>0</v>
      </c>
      <c r="G62">
        <f t="shared" si="24"/>
        <v>0</v>
      </c>
      <c r="H62" s="31">
        <f>(VLOOKUP($B$1,'Multipliers and Adjustments'!$A$70:$I$86,TRUNC(COLUMN(H$2)/5)+2,FALSE)*SUMIFS('EPA Data'!$I:$I,'EPA Data'!$D:$D,'Country Selector'!$A$2,'EPA Data'!$J:$J,$B$1,'EPA Data'!$C:$C,H$2,'EPA Data'!$G:$G,"&gt;="&amp;$A62,'EPA Data'!$G:$G,"&lt;"&amp;$B62)+VLOOKUP($C$1,'Multipliers and Adjustments'!$A$70:$I$86,TRUNC(COLUMN(H$2)/5)+2,FALSE)*SUMIFS('EPA Data'!$I:$I,'EPA Data'!$D:$D,'Country Selector'!$A$2,'EPA Data'!$J:$J,$C$1,'EPA Data'!$C:$C,H$2,'EPA Data'!$G:$G,"&gt;="&amp;$A62,'EPA Data'!$G:$G,"&lt;"&amp;$B62)+VLOOKUP($D$1,'Multipliers and Adjustments'!$A$70:$I$86,TRUNC(COLUMN(H$2)/5)+2,FALSE)*SUMIFS('EPA Data'!$I:$I,'EPA Data'!$D:$D,'Country Selector'!$A$2,'EPA Data'!$J:$J,$D$1,'EPA Data'!$C:$C,H$2,'EPA Data'!$G:$G,"&gt;="&amp;$A62,'EPA Data'!$G:$G,"&lt;"&amp;$B62))*unit_conv</f>
        <v>0</v>
      </c>
      <c r="I62">
        <f t="shared" si="25"/>
        <v>0</v>
      </c>
      <c r="J62">
        <f t="shared" si="25"/>
        <v>0</v>
      </c>
      <c r="K62">
        <f t="shared" si="25"/>
        <v>0</v>
      </c>
      <c r="L62">
        <f t="shared" si="25"/>
        <v>0</v>
      </c>
      <c r="M62" s="31">
        <f>(VLOOKUP($B$1,'Multipliers and Adjustments'!$A$70:$I$86,TRUNC(COLUMN(M$2)/5)+2,FALSE)*SUMIFS('EPA Data'!$I:$I,'EPA Data'!$D:$D,'Country Selector'!$A$2,'EPA Data'!$J:$J,$B$1,'EPA Data'!$C:$C,M$2,'EPA Data'!$G:$G,"&gt;="&amp;$A62,'EPA Data'!$G:$G,"&lt;"&amp;$B62)+VLOOKUP($C$1,'Multipliers and Adjustments'!$A$70:$I$86,TRUNC(COLUMN(M$2)/5)+2,FALSE)*SUMIFS('EPA Data'!$I:$I,'EPA Data'!$D:$D,'Country Selector'!$A$2,'EPA Data'!$J:$J,$C$1,'EPA Data'!$C:$C,M$2,'EPA Data'!$G:$G,"&gt;="&amp;$A62,'EPA Data'!$G:$G,"&lt;"&amp;$B62)+VLOOKUP($D$1,'Multipliers and Adjustments'!$A$70:$I$86,TRUNC(COLUMN(M$2)/5)+2,FALSE)*SUMIFS('EPA Data'!$I:$I,'EPA Data'!$D:$D,'Country Selector'!$A$2,'EPA Data'!$J:$J,$D$1,'EPA Data'!$C:$C,M$2,'EPA Data'!$G:$G,"&gt;="&amp;$A62,'EPA Data'!$G:$G,"&lt;"&amp;$B62))*unit_conv</f>
        <v>0</v>
      </c>
      <c r="N62">
        <f t="shared" si="26"/>
        <v>0</v>
      </c>
      <c r="O62">
        <f t="shared" si="26"/>
        <v>0</v>
      </c>
      <c r="P62">
        <f t="shared" si="26"/>
        <v>0</v>
      </c>
      <c r="Q62">
        <f t="shared" si="26"/>
        <v>0</v>
      </c>
      <c r="R62" s="31">
        <f>(VLOOKUP($B$1,'Multipliers and Adjustments'!$A$70:$I$86,TRUNC(COLUMN(R$2)/5)+2,FALSE)*SUMIFS('EPA Data'!$I:$I,'EPA Data'!$D:$D,'Country Selector'!$A$2,'EPA Data'!$J:$J,$B$1,'EPA Data'!$C:$C,R$2,'EPA Data'!$G:$G,"&gt;="&amp;$A62,'EPA Data'!$G:$G,"&lt;"&amp;$B62)+VLOOKUP($C$1,'Multipliers and Adjustments'!$A$70:$I$86,TRUNC(COLUMN(R$2)/5)+2,FALSE)*SUMIFS('EPA Data'!$I:$I,'EPA Data'!$D:$D,'Country Selector'!$A$2,'EPA Data'!$J:$J,$C$1,'EPA Data'!$C:$C,R$2,'EPA Data'!$G:$G,"&gt;="&amp;$A62,'EPA Data'!$G:$G,"&lt;"&amp;$B62)+VLOOKUP($D$1,'Multipliers and Adjustments'!$A$70:$I$86,TRUNC(COLUMN(R$2)/5)+2,FALSE)*SUMIFS('EPA Data'!$I:$I,'EPA Data'!$D:$D,'Country Selector'!$A$2,'EPA Data'!$J:$J,$D$1,'EPA Data'!$C:$C,R$2,'EPA Data'!$G:$G,"&gt;="&amp;$A62,'EPA Data'!$G:$G,"&lt;"&amp;$B62))*unit_conv</f>
        <v>0</v>
      </c>
      <c r="S62">
        <f t="shared" si="27"/>
        <v>0</v>
      </c>
      <c r="T62">
        <f t="shared" si="27"/>
        <v>0</v>
      </c>
      <c r="U62">
        <f t="shared" si="27"/>
        <v>0</v>
      </c>
      <c r="V62">
        <f t="shared" si="27"/>
        <v>0</v>
      </c>
      <c r="W62" s="31">
        <f>(VLOOKUP($B$1,'Multipliers and Adjustments'!$A$70:$I$86,TRUNC(COLUMN(W$2)/5)+2,FALSE)*SUMIFS('EPA Data'!$I:$I,'EPA Data'!$D:$D,'Country Selector'!$A$2,'EPA Data'!$J:$J,$B$1,'EPA Data'!$C:$C,W$2,'EPA Data'!$G:$G,"&gt;="&amp;$A62,'EPA Data'!$G:$G,"&lt;"&amp;$B62)+VLOOKUP($C$1,'Multipliers and Adjustments'!$A$70:$I$86,TRUNC(COLUMN(W$2)/5)+2,FALSE)*SUMIFS('EPA Data'!$I:$I,'EPA Data'!$D:$D,'Country Selector'!$A$2,'EPA Data'!$J:$J,$C$1,'EPA Data'!$C:$C,W$2,'EPA Data'!$G:$G,"&gt;="&amp;$A62,'EPA Data'!$G:$G,"&lt;"&amp;$B62)+VLOOKUP($D$1,'Multipliers and Adjustments'!$A$70:$I$86,TRUNC(COLUMN(W$2)/5)+2,FALSE)*SUMIFS('EPA Data'!$I:$I,'EPA Data'!$D:$D,'Country Selector'!$A$2,'EPA Data'!$J:$J,$D$1,'EPA Data'!$C:$C,W$2,'EPA Data'!$G:$G,"&gt;="&amp;$A62,'EPA Data'!$G:$G,"&lt;"&amp;$B62))*unit_conv</f>
        <v>0</v>
      </c>
      <c r="X62">
        <f t="shared" si="28"/>
        <v>0</v>
      </c>
      <c r="Y62">
        <f t="shared" si="28"/>
        <v>0</v>
      </c>
      <c r="Z62">
        <f t="shared" si="28"/>
        <v>0</v>
      </c>
      <c r="AA62">
        <f t="shared" si="28"/>
        <v>0</v>
      </c>
      <c r="AB62" s="31">
        <f>(VLOOKUP($B$1,'Multipliers and Adjustments'!$A$70:$I$86,TRUNC(COLUMN(AB$2)/5)+2,FALSE)*SUMIFS('EPA Data'!$I:$I,'EPA Data'!$D:$D,'Country Selector'!$A$2,'EPA Data'!$J:$J,$B$1,'EPA Data'!$C:$C,AB$2,'EPA Data'!$G:$G,"&gt;="&amp;$A62,'EPA Data'!$G:$G,"&lt;"&amp;$B62)+VLOOKUP($C$1,'Multipliers and Adjustments'!$A$70:$I$86,TRUNC(COLUMN(AB$2)/5)+2,FALSE)*SUMIFS('EPA Data'!$I:$I,'EPA Data'!$D:$D,'Country Selector'!$A$2,'EPA Data'!$J:$J,$C$1,'EPA Data'!$C:$C,AB$2,'EPA Data'!$G:$G,"&gt;="&amp;$A62,'EPA Data'!$G:$G,"&lt;"&amp;$B62)+VLOOKUP($D$1,'Multipliers and Adjustments'!$A$70:$I$86,TRUNC(COLUMN(AB$2)/5)+2,FALSE)*SUMIFS('EPA Data'!$I:$I,'EPA Data'!$D:$D,'Country Selector'!$A$2,'EPA Data'!$J:$J,$D$1,'EPA Data'!$C:$C,AB$2,'EPA Data'!$G:$G,"&gt;="&amp;$A62,'EPA Data'!$G:$G,"&lt;"&amp;$B62))*unit_conv</f>
        <v>0</v>
      </c>
      <c r="AC62">
        <f t="shared" si="29"/>
        <v>0</v>
      </c>
      <c r="AD62">
        <f t="shared" si="29"/>
        <v>0</v>
      </c>
      <c r="AE62">
        <f t="shared" si="29"/>
        <v>0</v>
      </c>
      <c r="AF62">
        <f t="shared" si="29"/>
        <v>0</v>
      </c>
      <c r="AG62" s="31">
        <f>(VLOOKUP($B$1,'Multipliers and Adjustments'!$A$70:$I$86,TRUNC(COLUMN(AG$2)/5)+2,FALSE)*SUMIFS('EPA Data'!$I:$I,'EPA Data'!$D:$D,'Country Selector'!$A$2,'EPA Data'!$J:$J,$B$1,'EPA Data'!$C:$C,AG$2,'EPA Data'!$G:$G,"&gt;="&amp;$A62,'EPA Data'!$G:$G,"&lt;"&amp;$B62)+VLOOKUP($C$1,'Multipliers and Adjustments'!$A$70:$I$86,TRUNC(COLUMN(AG$2)/5)+2,FALSE)*SUMIFS('EPA Data'!$I:$I,'EPA Data'!$D:$D,'Country Selector'!$A$2,'EPA Data'!$J:$J,$C$1,'EPA Data'!$C:$C,AG$2,'EPA Data'!$G:$G,"&gt;="&amp;$A62,'EPA Data'!$G:$G,"&lt;"&amp;$B62)+VLOOKUP($D$1,'Multipliers and Adjustments'!$A$70:$I$86,TRUNC(COLUMN(AG$2)/5)+2,FALSE)*SUMIFS('EPA Data'!$I:$I,'EPA Data'!$D:$D,'Country Selector'!$A$2,'EPA Data'!$J:$J,$D$1,'EPA Data'!$C:$C,AG$2,'EPA Data'!$G:$G,"&gt;="&amp;$A62,'EPA Data'!$G:$G,"&lt;"&amp;$B62))*unit_conv</f>
        <v>0</v>
      </c>
      <c r="AH62">
        <f t="shared" si="30"/>
        <v>0</v>
      </c>
      <c r="AI62">
        <f t="shared" si="30"/>
        <v>0</v>
      </c>
      <c r="AJ62">
        <f t="shared" si="30"/>
        <v>0</v>
      </c>
      <c r="AK62">
        <f t="shared" si="30"/>
        <v>0</v>
      </c>
      <c r="AL62" s="31">
        <f>(VLOOKUP($B$1,'Multipliers and Adjustments'!$A$70:$I$86,TRUNC(COLUMN(AL$2)/5)+2,FALSE)*SUMIFS('EPA Data'!$I:$I,'EPA Data'!$D:$D,'Country Selector'!$A$2,'EPA Data'!$J:$J,$B$1,'EPA Data'!$C:$C,AL$2,'EPA Data'!$G:$G,"&gt;="&amp;$A62,'EPA Data'!$G:$G,"&lt;"&amp;$B62)+VLOOKUP($C$1,'Multipliers and Adjustments'!$A$70:$I$86,TRUNC(COLUMN(AL$2)/5)+2,FALSE)*SUMIFS('EPA Data'!$I:$I,'EPA Data'!$D:$D,'Country Selector'!$A$2,'EPA Data'!$J:$J,$C$1,'EPA Data'!$C:$C,AL$2,'EPA Data'!$G:$G,"&gt;="&amp;$A62,'EPA Data'!$G:$G,"&lt;"&amp;$B62)+VLOOKUP($D$1,'Multipliers and Adjustments'!$A$70:$I$86,TRUNC(COLUMN(AL$2)/5)+2,FALSE)*SUMIFS('EPA Data'!$I:$I,'EPA Data'!$D:$D,'Country Selector'!$A$2,'EPA Data'!$J:$J,$D$1,'EPA Data'!$C:$C,AL$2,'EPA Data'!$G:$G,"&gt;="&amp;$A62,'EPA Data'!$G:$G,"&lt;"&amp;$B62))*unit_conv</f>
        <v>0</v>
      </c>
    </row>
    <row r="63" spans="1:38" x14ac:dyDescent="0.45">
      <c r="A63" s="12">
        <f t="shared" si="8"/>
        <v>1000</v>
      </c>
      <c r="B63" s="11">
        <f t="shared" si="7"/>
        <v>1050</v>
      </c>
      <c r="C63" s="31">
        <f>(VLOOKUP($B$1,'Multipliers and Adjustments'!$A$70:$I$86,TRUNC(COLUMN(C$2)/5)+2,FALSE)*SUMIFS('EPA Data'!$I:$I,'EPA Data'!$D:$D,'Country Selector'!$A$2,'EPA Data'!$J:$J,$B$1,'EPA Data'!$C:$C,C$2,'EPA Data'!$G:$G,"&gt;="&amp;$A63,'EPA Data'!$G:$G,"&lt;"&amp;$B63)+VLOOKUP($C$1,'Multipliers and Adjustments'!$A$70:$I$86,TRUNC(COLUMN(C$2)/5)+2,FALSE)*SUMIFS('EPA Data'!$I:$I,'EPA Data'!$D:$D,'Country Selector'!$A$2,'EPA Data'!$J:$J,$C$1,'EPA Data'!$C:$C,C$2,'EPA Data'!$G:$G,"&gt;="&amp;$A63,'EPA Data'!$G:$G,"&lt;"&amp;$B63)+VLOOKUP($D$1,'Multipliers and Adjustments'!$A$70:$I$86,TRUNC(COLUMN(C$2)/5)+2,FALSE)*SUMIFS('EPA Data'!$I:$I,'EPA Data'!$D:$D,'Country Selector'!$A$2,'EPA Data'!$J:$J,$D$1,'EPA Data'!$C:$C,C$2,'EPA Data'!$G:$G,"&gt;="&amp;$A63,'EPA Data'!$G:$G,"&lt;"&amp;$B63))*unit_conv</f>
        <v>0</v>
      </c>
      <c r="D63">
        <f t="shared" si="24"/>
        <v>0</v>
      </c>
      <c r="E63">
        <f t="shared" si="24"/>
        <v>0</v>
      </c>
      <c r="F63">
        <f t="shared" si="24"/>
        <v>0</v>
      </c>
      <c r="G63">
        <f t="shared" si="24"/>
        <v>0</v>
      </c>
      <c r="H63" s="31">
        <f>(VLOOKUP($B$1,'Multipliers and Adjustments'!$A$70:$I$86,TRUNC(COLUMN(H$2)/5)+2,FALSE)*SUMIFS('EPA Data'!$I:$I,'EPA Data'!$D:$D,'Country Selector'!$A$2,'EPA Data'!$J:$J,$B$1,'EPA Data'!$C:$C,H$2,'EPA Data'!$G:$G,"&gt;="&amp;$A63,'EPA Data'!$G:$G,"&lt;"&amp;$B63)+VLOOKUP($C$1,'Multipliers and Adjustments'!$A$70:$I$86,TRUNC(COLUMN(H$2)/5)+2,FALSE)*SUMIFS('EPA Data'!$I:$I,'EPA Data'!$D:$D,'Country Selector'!$A$2,'EPA Data'!$J:$J,$C$1,'EPA Data'!$C:$C,H$2,'EPA Data'!$G:$G,"&gt;="&amp;$A63,'EPA Data'!$G:$G,"&lt;"&amp;$B63)+VLOOKUP($D$1,'Multipliers and Adjustments'!$A$70:$I$86,TRUNC(COLUMN(H$2)/5)+2,FALSE)*SUMIFS('EPA Data'!$I:$I,'EPA Data'!$D:$D,'Country Selector'!$A$2,'EPA Data'!$J:$J,$D$1,'EPA Data'!$C:$C,H$2,'EPA Data'!$G:$G,"&gt;="&amp;$A63,'EPA Data'!$G:$G,"&lt;"&amp;$B63))*unit_conv</f>
        <v>0</v>
      </c>
      <c r="I63">
        <f t="shared" si="25"/>
        <v>0</v>
      </c>
      <c r="J63">
        <f t="shared" si="25"/>
        <v>0</v>
      </c>
      <c r="K63">
        <f t="shared" si="25"/>
        <v>0</v>
      </c>
      <c r="L63">
        <f t="shared" si="25"/>
        <v>0</v>
      </c>
      <c r="M63" s="31">
        <f>(VLOOKUP($B$1,'Multipliers and Adjustments'!$A$70:$I$86,TRUNC(COLUMN(M$2)/5)+2,FALSE)*SUMIFS('EPA Data'!$I:$I,'EPA Data'!$D:$D,'Country Selector'!$A$2,'EPA Data'!$J:$J,$B$1,'EPA Data'!$C:$C,M$2,'EPA Data'!$G:$G,"&gt;="&amp;$A63,'EPA Data'!$G:$G,"&lt;"&amp;$B63)+VLOOKUP($C$1,'Multipliers and Adjustments'!$A$70:$I$86,TRUNC(COLUMN(M$2)/5)+2,FALSE)*SUMIFS('EPA Data'!$I:$I,'EPA Data'!$D:$D,'Country Selector'!$A$2,'EPA Data'!$J:$J,$C$1,'EPA Data'!$C:$C,M$2,'EPA Data'!$G:$G,"&gt;="&amp;$A63,'EPA Data'!$G:$G,"&lt;"&amp;$B63)+VLOOKUP($D$1,'Multipliers and Adjustments'!$A$70:$I$86,TRUNC(COLUMN(M$2)/5)+2,FALSE)*SUMIFS('EPA Data'!$I:$I,'EPA Data'!$D:$D,'Country Selector'!$A$2,'EPA Data'!$J:$J,$D$1,'EPA Data'!$C:$C,M$2,'EPA Data'!$G:$G,"&gt;="&amp;$A63,'EPA Data'!$G:$G,"&lt;"&amp;$B63))*unit_conv</f>
        <v>0</v>
      </c>
      <c r="N63">
        <f t="shared" si="26"/>
        <v>0</v>
      </c>
      <c r="O63">
        <f t="shared" si="26"/>
        <v>0</v>
      </c>
      <c r="P63">
        <f t="shared" si="26"/>
        <v>0</v>
      </c>
      <c r="Q63">
        <f t="shared" si="26"/>
        <v>0</v>
      </c>
      <c r="R63" s="31">
        <f>(VLOOKUP($B$1,'Multipliers and Adjustments'!$A$70:$I$86,TRUNC(COLUMN(R$2)/5)+2,FALSE)*SUMIFS('EPA Data'!$I:$I,'EPA Data'!$D:$D,'Country Selector'!$A$2,'EPA Data'!$J:$J,$B$1,'EPA Data'!$C:$C,R$2,'EPA Data'!$G:$G,"&gt;="&amp;$A63,'EPA Data'!$G:$G,"&lt;"&amp;$B63)+VLOOKUP($C$1,'Multipliers and Adjustments'!$A$70:$I$86,TRUNC(COLUMN(R$2)/5)+2,FALSE)*SUMIFS('EPA Data'!$I:$I,'EPA Data'!$D:$D,'Country Selector'!$A$2,'EPA Data'!$J:$J,$C$1,'EPA Data'!$C:$C,R$2,'EPA Data'!$G:$G,"&gt;="&amp;$A63,'EPA Data'!$G:$G,"&lt;"&amp;$B63)+VLOOKUP($D$1,'Multipliers and Adjustments'!$A$70:$I$86,TRUNC(COLUMN(R$2)/5)+2,FALSE)*SUMIFS('EPA Data'!$I:$I,'EPA Data'!$D:$D,'Country Selector'!$A$2,'EPA Data'!$J:$J,$D$1,'EPA Data'!$C:$C,R$2,'EPA Data'!$G:$G,"&gt;="&amp;$A63,'EPA Data'!$G:$G,"&lt;"&amp;$B63))*unit_conv</f>
        <v>0</v>
      </c>
      <c r="S63">
        <f t="shared" si="27"/>
        <v>0</v>
      </c>
      <c r="T63">
        <f t="shared" si="27"/>
        <v>0</v>
      </c>
      <c r="U63">
        <f t="shared" si="27"/>
        <v>0</v>
      </c>
      <c r="V63">
        <f t="shared" si="27"/>
        <v>0</v>
      </c>
      <c r="W63" s="31">
        <f>(VLOOKUP($B$1,'Multipliers and Adjustments'!$A$70:$I$86,TRUNC(COLUMN(W$2)/5)+2,FALSE)*SUMIFS('EPA Data'!$I:$I,'EPA Data'!$D:$D,'Country Selector'!$A$2,'EPA Data'!$J:$J,$B$1,'EPA Data'!$C:$C,W$2,'EPA Data'!$G:$G,"&gt;="&amp;$A63,'EPA Data'!$G:$G,"&lt;"&amp;$B63)+VLOOKUP($C$1,'Multipliers and Adjustments'!$A$70:$I$86,TRUNC(COLUMN(W$2)/5)+2,FALSE)*SUMIFS('EPA Data'!$I:$I,'EPA Data'!$D:$D,'Country Selector'!$A$2,'EPA Data'!$J:$J,$C$1,'EPA Data'!$C:$C,W$2,'EPA Data'!$G:$G,"&gt;="&amp;$A63,'EPA Data'!$G:$G,"&lt;"&amp;$B63)+VLOOKUP($D$1,'Multipliers and Adjustments'!$A$70:$I$86,TRUNC(COLUMN(W$2)/5)+2,FALSE)*SUMIFS('EPA Data'!$I:$I,'EPA Data'!$D:$D,'Country Selector'!$A$2,'EPA Data'!$J:$J,$D$1,'EPA Data'!$C:$C,W$2,'EPA Data'!$G:$G,"&gt;="&amp;$A63,'EPA Data'!$G:$G,"&lt;"&amp;$B63))*unit_conv</f>
        <v>0</v>
      </c>
      <c r="X63">
        <f t="shared" si="28"/>
        <v>0</v>
      </c>
      <c r="Y63">
        <f t="shared" si="28"/>
        <v>0</v>
      </c>
      <c r="Z63">
        <f t="shared" si="28"/>
        <v>0</v>
      </c>
      <c r="AA63">
        <f t="shared" si="28"/>
        <v>0</v>
      </c>
      <c r="AB63" s="31">
        <f>(VLOOKUP($B$1,'Multipliers and Adjustments'!$A$70:$I$86,TRUNC(COLUMN(AB$2)/5)+2,FALSE)*SUMIFS('EPA Data'!$I:$I,'EPA Data'!$D:$D,'Country Selector'!$A$2,'EPA Data'!$J:$J,$B$1,'EPA Data'!$C:$C,AB$2,'EPA Data'!$G:$G,"&gt;="&amp;$A63,'EPA Data'!$G:$G,"&lt;"&amp;$B63)+VLOOKUP($C$1,'Multipliers and Adjustments'!$A$70:$I$86,TRUNC(COLUMN(AB$2)/5)+2,FALSE)*SUMIFS('EPA Data'!$I:$I,'EPA Data'!$D:$D,'Country Selector'!$A$2,'EPA Data'!$J:$J,$C$1,'EPA Data'!$C:$C,AB$2,'EPA Data'!$G:$G,"&gt;="&amp;$A63,'EPA Data'!$G:$G,"&lt;"&amp;$B63)+VLOOKUP($D$1,'Multipliers and Adjustments'!$A$70:$I$86,TRUNC(COLUMN(AB$2)/5)+2,FALSE)*SUMIFS('EPA Data'!$I:$I,'EPA Data'!$D:$D,'Country Selector'!$A$2,'EPA Data'!$J:$J,$D$1,'EPA Data'!$C:$C,AB$2,'EPA Data'!$G:$G,"&gt;="&amp;$A63,'EPA Data'!$G:$G,"&lt;"&amp;$B63))*unit_conv</f>
        <v>0</v>
      </c>
      <c r="AC63">
        <f t="shared" si="29"/>
        <v>0</v>
      </c>
      <c r="AD63">
        <f t="shared" si="29"/>
        <v>0</v>
      </c>
      <c r="AE63">
        <f t="shared" si="29"/>
        <v>0</v>
      </c>
      <c r="AF63">
        <f t="shared" si="29"/>
        <v>0</v>
      </c>
      <c r="AG63" s="31">
        <f>(VLOOKUP($B$1,'Multipliers and Adjustments'!$A$70:$I$86,TRUNC(COLUMN(AG$2)/5)+2,FALSE)*SUMIFS('EPA Data'!$I:$I,'EPA Data'!$D:$D,'Country Selector'!$A$2,'EPA Data'!$J:$J,$B$1,'EPA Data'!$C:$C,AG$2,'EPA Data'!$G:$G,"&gt;="&amp;$A63,'EPA Data'!$G:$G,"&lt;"&amp;$B63)+VLOOKUP($C$1,'Multipliers and Adjustments'!$A$70:$I$86,TRUNC(COLUMN(AG$2)/5)+2,FALSE)*SUMIFS('EPA Data'!$I:$I,'EPA Data'!$D:$D,'Country Selector'!$A$2,'EPA Data'!$J:$J,$C$1,'EPA Data'!$C:$C,AG$2,'EPA Data'!$G:$G,"&gt;="&amp;$A63,'EPA Data'!$G:$G,"&lt;"&amp;$B63)+VLOOKUP($D$1,'Multipliers and Adjustments'!$A$70:$I$86,TRUNC(COLUMN(AG$2)/5)+2,FALSE)*SUMIFS('EPA Data'!$I:$I,'EPA Data'!$D:$D,'Country Selector'!$A$2,'EPA Data'!$J:$J,$D$1,'EPA Data'!$C:$C,AG$2,'EPA Data'!$G:$G,"&gt;="&amp;$A63,'EPA Data'!$G:$G,"&lt;"&amp;$B63))*unit_conv</f>
        <v>0</v>
      </c>
      <c r="AH63">
        <f t="shared" si="30"/>
        <v>0</v>
      </c>
      <c r="AI63">
        <f t="shared" si="30"/>
        <v>0</v>
      </c>
      <c r="AJ63">
        <f t="shared" si="30"/>
        <v>0</v>
      </c>
      <c r="AK63">
        <f t="shared" si="30"/>
        <v>0</v>
      </c>
      <c r="AL63" s="31">
        <f>(VLOOKUP($B$1,'Multipliers and Adjustments'!$A$70:$I$86,TRUNC(COLUMN(AL$2)/5)+2,FALSE)*SUMIFS('EPA Data'!$I:$I,'EPA Data'!$D:$D,'Country Selector'!$A$2,'EPA Data'!$J:$J,$B$1,'EPA Data'!$C:$C,AL$2,'EPA Data'!$G:$G,"&gt;="&amp;$A63,'EPA Data'!$G:$G,"&lt;"&amp;$B63)+VLOOKUP($C$1,'Multipliers and Adjustments'!$A$70:$I$86,TRUNC(COLUMN(AL$2)/5)+2,FALSE)*SUMIFS('EPA Data'!$I:$I,'EPA Data'!$D:$D,'Country Selector'!$A$2,'EPA Data'!$J:$J,$C$1,'EPA Data'!$C:$C,AL$2,'EPA Data'!$G:$G,"&gt;="&amp;$A63,'EPA Data'!$G:$G,"&lt;"&amp;$B63)+VLOOKUP($D$1,'Multipliers and Adjustments'!$A$70:$I$86,TRUNC(COLUMN(AL$2)/5)+2,FALSE)*SUMIFS('EPA Data'!$I:$I,'EPA Data'!$D:$D,'Country Selector'!$A$2,'EPA Data'!$J:$J,$D$1,'EPA Data'!$C:$C,AL$2,'EPA Data'!$G:$G,"&gt;="&amp;$A63,'EPA Data'!$G:$G,"&lt;"&amp;$B63))*unit_conv</f>
        <v>0</v>
      </c>
    </row>
    <row r="64" spans="1:38" x14ac:dyDescent="0.45">
      <c r="A64" s="12">
        <f t="shared" si="8"/>
        <v>1050</v>
      </c>
      <c r="B64" s="11">
        <f t="shared" si="7"/>
        <v>1100</v>
      </c>
      <c r="C64" s="31">
        <f>(VLOOKUP($B$1,'Multipliers and Adjustments'!$A$70:$I$86,TRUNC(COLUMN(C$2)/5)+2,FALSE)*SUMIFS('EPA Data'!$I:$I,'EPA Data'!$D:$D,'Country Selector'!$A$2,'EPA Data'!$J:$J,$B$1,'EPA Data'!$C:$C,C$2,'EPA Data'!$G:$G,"&gt;="&amp;$A64,'EPA Data'!$G:$G,"&lt;"&amp;$B64)+VLOOKUP($C$1,'Multipliers and Adjustments'!$A$70:$I$86,TRUNC(COLUMN(C$2)/5)+2,FALSE)*SUMIFS('EPA Data'!$I:$I,'EPA Data'!$D:$D,'Country Selector'!$A$2,'EPA Data'!$J:$J,$C$1,'EPA Data'!$C:$C,C$2,'EPA Data'!$G:$G,"&gt;="&amp;$A64,'EPA Data'!$G:$G,"&lt;"&amp;$B64)+VLOOKUP($D$1,'Multipliers and Adjustments'!$A$70:$I$86,TRUNC(COLUMN(C$2)/5)+2,FALSE)*SUMIFS('EPA Data'!$I:$I,'EPA Data'!$D:$D,'Country Selector'!$A$2,'EPA Data'!$J:$J,$D$1,'EPA Data'!$C:$C,C$2,'EPA Data'!$G:$G,"&gt;="&amp;$A64,'EPA Data'!$G:$G,"&lt;"&amp;$B64))*unit_conv</f>
        <v>0</v>
      </c>
      <c r="D64">
        <f t="shared" si="24"/>
        <v>0</v>
      </c>
      <c r="E64">
        <f t="shared" si="24"/>
        <v>0</v>
      </c>
      <c r="F64">
        <f t="shared" si="24"/>
        <v>0</v>
      </c>
      <c r="G64">
        <f t="shared" si="24"/>
        <v>0</v>
      </c>
      <c r="H64" s="31">
        <f>(VLOOKUP($B$1,'Multipliers and Adjustments'!$A$70:$I$86,TRUNC(COLUMN(H$2)/5)+2,FALSE)*SUMIFS('EPA Data'!$I:$I,'EPA Data'!$D:$D,'Country Selector'!$A$2,'EPA Data'!$J:$J,$B$1,'EPA Data'!$C:$C,H$2,'EPA Data'!$G:$G,"&gt;="&amp;$A64,'EPA Data'!$G:$G,"&lt;"&amp;$B64)+VLOOKUP($C$1,'Multipliers and Adjustments'!$A$70:$I$86,TRUNC(COLUMN(H$2)/5)+2,FALSE)*SUMIFS('EPA Data'!$I:$I,'EPA Data'!$D:$D,'Country Selector'!$A$2,'EPA Data'!$J:$J,$C$1,'EPA Data'!$C:$C,H$2,'EPA Data'!$G:$G,"&gt;="&amp;$A64,'EPA Data'!$G:$G,"&lt;"&amp;$B64)+VLOOKUP($D$1,'Multipliers and Adjustments'!$A$70:$I$86,TRUNC(COLUMN(H$2)/5)+2,FALSE)*SUMIFS('EPA Data'!$I:$I,'EPA Data'!$D:$D,'Country Selector'!$A$2,'EPA Data'!$J:$J,$D$1,'EPA Data'!$C:$C,H$2,'EPA Data'!$G:$G,"&gt;="&amp;$A64,'EPA Data'!$G:$G,"&lt;"&amp;$B64))*unit_conv</f>
        <v>0</v>
      </c>
      <c r="I64">
        <f t="shared" si="25"/>
        <v>0</v>
      </c>
      <c r="J64">
        <f t="shared" si="25"/>
        <v>0</v>
      </c>
      <c r="K64">
        <f t="shared" si="25"/>
        <v>0</v>
      </c>
      <c r="L64">
        <f t="shared" si="25"/>
        <v>0</v>
      </c>
      <c r="M64" s="31">
        <f>(VLOOKUP($B$1,'Multipliers and Adjustments'!$A$70:$I$86,TRUNC(COLUMN(M$2)/5)+2,FALSE)*SUMIFS('EPA Data'!$I:$I,'EPA Data'!$D:$D,'Country Selector'!$A$2,'EPA Data'!$J:$J,$B$1,'EPA Data'!$C:$C,M$2,'EPA Data'!$G:$G,"&gt;="&amp;$A64,'EPA Data'!$G:$G,"&lt;"&amp;$B64)+VLOOKUP($C$1,'Multipliers and Adjustments'!$A$70:$I$86,TRUNC(COLUMN(M$2)/5)+2,FALSE)*SUMIFS('EPA Data'!$I:$I,'EPA Data'!$D:$D,'Country Selector'!$A$2,'EPA Data'!$J:$J,$C$1,'EPA Data'!$C:$C,M$2,'EPA Data'!$G:$G,"&gt;="&amp;$A64,'EPA Data'!$G:$G,"&lt;"&amp;$B64)+VLOOKUP($D$1,'Multipliers and Adjustments'!$A$70:$I$86,TRUNC(COLUMN(M$2)/5)+2,FALSE)*SUMIFS('EPA Data'!$I:$I,'EPA Data'!$D:$D,'Country Selector'!$A$2,'EPA Data'!$J:$J,$D$1,'EPA Data'!$C:$C,M$2,'EPA Data'!$G:$G,"&gt;="&amp;$A64,'EPA Data'!$G:$G,"&lt;"&amp;$B64))*unit_conv</f>
        <v>0</v>
      </c>
      <c r="N64">
        <f t="shared" si="26"/>
        <v>0</v>
      </c>
      <c r="O64">
        <f t="shared" si="26"/>
        <v>0</v>
      </c>
      <c r="P64">
        <f t="shared" si="26"/>
        <v>0</v>
      </c>
      <c r="Q64">
        <f t="shared" si="26"/>
        <v>0</v>
      </c>
      <c r="R64" s="31">
        <f>(VLOOKUP($B$1,'Multipliers and Adjustments'!$A$70:$I$86,TRUNC(COLUMN(R$2)/5)+2,FALSE)*SUMIFS('EPA Data'!$I:$I,'EPA Data'!$D:$D,'Country Selector'!$A$2,'EPA Data'!$J:$J,$B$1,'EPA Data'!$C:$C,R$2,'EPA Data'!$G:$G,"&gt;="&amp;$A64,'EPA Data'!$G:$G,"&lt;"&amp;$B64)+VLOOKUP($C$1,'Multipliers and Adjustments'!$A$70:$I$86,TRUNC(COLUMN(R$2)/5)+2,FALSE)*SUMIFS('EPA Data'!$I:$I,'EPA Data'!$D:$D,'Country Selector'!$A$2,'EPA Data'!$J:$J,$C$1,'EPA Data'!$C:$C,R$2,'EPA Data'!$G:$G,"&gt;="&amp;$A64,'EPA Data'!$G:$G,"&lt;"&amp;$B64)+VLOOKUP($D$1,'Multipliers and Adjustments'!$A$70:$I$86,TRUNC(COLUMN(R$2)/5)+2,FALSE)*SUMIFS('EPA Data'!$I:$I,'EPA Data'!$D:$D,'Country Selector'!$A$2,'EPA Data'!$J:$J,$D$1,'EPA Data'!$C:$C,R$2,'EPA Data'!$G:$G,"&gt;="&amp;$A64,'EPA Data'!$G:$G,"&lt;"&amp;$B64))*unit_conv</f>
        <v>0</v>
      </c>
      <c r="S64">
        <f t="shared" si="27"/>
        <v>0</v>
      </c>
      <c r="T64">
        <f t="shared" si="27"/>
        <v>0</v>
      </c>
      <c r="U64">
        <f t="shared" si="27"/>
        <v>0</v>
      </c>
      <c r="V64">
        <f t="shared" si="27"/>
        <v>0</v>
      </c>
      <c r="W64" s="31">
        <f>(VLOOKUP($B$1,'Multipliers and Adjustments'!$A$70:$I$86,TRUNC(COLUMN(W$2)/5)+2,FALSE)*SUMIFS('EPA Data'!$I:$I,'EPA Data'!$D:$D,'Country Selector'!$A$2,'EPA Data'!$J:$J,$B$1,'EPA Data'!$C:$C,W$2,'EPA Data'!$G:$G,"&gt;="&amp;$A64,'EPA Data'!$G:$G,"&lt;"&amp;$B64)+VLOOKUP($C$1,'Multipliers and Adjustments'!$A$70:$I$86,TRUNC(COLUMN(W$2)/5)+2,FALSE)*SUMIFS('EPA Data'!$I:$I,'EPA Data'!$D:$D,'Country Selector'!$A$2,'EPA Data'!$J:$J,$C$1,'EPA Data'!$C:$C,W$2,'EPA Data'!$G:$G,"&gt;="&amp;$A64,'EPA Data'!$G:$G,"&lt;"&amp;$B64)+VLOOKUP($D$1,'Multipliers and Adjustments'!$A$70:$I$86,TRUNC(COLUMN(W$2)/5)+2,FALSE)*SUMIFS('EPA Data'!$I:$I,'EPA Data'!$D:$D,'Country Selector'!$A$2,'EPA Data'!$J:$J,$D$1,'EPA Data'!$C:$C,W$2,'EPA Data'!$G:$G,"&gt;="&amp;$A64,'EPA Data'!$G:$G,"&lt;"&amp;$B64))*unit_conv</f>
        <v>0</v>
      </c>
      <c r="X64">
        <f t="shared" si="28"/>
        <v>0</v>
      </c>
      <c r="Y64">
        <f t="shared" si="28"/>
        <v>0</v>
      </c>
      <c r="Z64">
        <f t="shared" si="28"/>
        <v>0</v>
      </c>
      <c r="AA64">
        <f t="shared" si="28"/>
        <v>0</v>
      </c>
      <c r="AB64" s="31">
        <f>(VLOOKUP($B$1,'Multipliers and Adjustments'!$A$70:$I$86,TRUNC(COLUMN(AB$2)/5)+2,FALSE)*SUMIFS('EPA Data'!$I:$I,'EPA Data'!$D:$D,'Country Selector'!$A$2,'EPA Data'!$J:$J,$B$1,'EPA Data'!$C:$C,AB$2,'EPA Data'!$G:$G,"&gt;="&amp;$A64,'EPA Data'!$G:$G,"&lt;"&amp;$B64)+VLOOKUP($C$1,'Multipliers and Adjustments'!$A$70:$I$86,TRUNC(COLUMN(AB$2)/5)+2,FALSE)*SUMIFS('EPA Data'!$I:$I,'EPA Data'!$D:$D,'Country Selector'!$A$2,'EPA Data'!$J:$J,$C$1,'EPA Data'!$C:$C,AB$2,'EPA Data'!$G:$G,"&gt;="&amp;$A64,'EPA Data'!$G:$G,"&lt;"&amp;$B64)+VLOOKUP($D$1,'Multipliers and Adjustments'!$A$70:$I$86,TRUNC(COLUMN(AB$2)/5)+2,FALSE)*SUMIFS('EPA Data'!$I:$I,'EPA Data'!$D:$D,'Country Selector'!$A$2,'EPA Data'!$J:$J,$D$1,'EPA Data'!$C:$C,AB$2,'EPA Data'!$G:$G,"&gt;="&amp;$A64,'EPA Data'!$G:$G,"&lt;"&amp;$B64))*unit_conv</f>
        <v>0</v>
      </c>
      <c r="AC64">
        <f t="shared" si="29"/>
        <v>0</v>
      </c>
      <c r="AD64">
        <f t="shared" si="29"/>
        <v>0</v>
      </c>
      <c r="AE64">
        <f t="shared" si="29"/>
        <v>0</v>
      </c>
      <c r="AF64">
        <f t="shared" si="29"/>
        <v>0</v>
      </c>
      <c r="AG64" s="31">
        <f>(VLOOKUP($B$1,'Multipliers and Adjustments'!$A$70:$I$86,TRUNC(COLUMN(AG$2)/5)+2,FALSE)*SUMIFS('EPA Data'!$I:$I,'EPA Data'!$D:$D,'Country Selector'!$A$2,'EPA Data'!$J:$J,$B$1,'EPA Data'!$C:$C,AG$2,'EPA Data'!$G:$G,"&gt;="&amp;$A64,'EPA Data'!$G:$G,"&lt;"&amp;$B64)+VLOOKUP($C$1,'Multipliers and Adjustments'!$A$70:$I$86,TRUNC(COLUMN(AG$2)/5)+2,FALSE)*SUMIFS('EPA Data'!$I:$I,'EPA Data'!$D:$D,'Country Selector'!$A$2,'EPA Data'!$J:$J,$C$1,'EPA Data'!$C:$C,AG$2,'EPA Data'!$G:$G,"&gt;="&amp;$A64,'EPA Data'!$G:$G,"&lt;"&amp;$B64)+VLOOKUP($D$1,'Multipliers and Adjustments'!$A$70:$I$86,TRUNC(COLUMN(AG$2)/5)+2,FALSE)*SUMIFS('EPA Data'!$I:$I,'EPA Data'!$D:$D,'Country Selector'!$A$2,'EPA Data'!$J:$J,$D$1,'EPA Data'!$C:$C,AG$2,'EPA Data'!$G:$G,"&gt;="&amp;$A64,'EPA Data'!$G:$G,"&lt;"&amp;$B64))*unit_conv</f>
        <v>0</v>
      </c>
      <c r="AH64">
        <f t="shared" si="30"/>
        <v>0</v>
      </c>
      <c r="AI64">
        <f t="shared" si="30"/>
        <v>0</v>
      </c>
      <c r="AJ64">
        <f t="shared" si="30"/>
        <v>0</v>
      </c>
      <c r="AK64">
        <f t="shared" si="30"/>
        <v>0</v>
      </c>
      <c r="AL64" s="31">
        <f>(VLOOKUP($B$1,'Multipliers and Adjustments'!$A$70:$I$86,TRUNC(COLUMN(AL$2)/5)+2,FALSE)*SUMIFS('EPA Data'!$I:$I,'EPA Data'!$D:$D,'Country Selector'!$A$2,'EPA Data'!$J:$J,$B$1,'EPA Data'!$C:$C,AL$2,'EPA Data'!$G:$G,"&gt;="&amp;$A64,'EPA Data'!$G:$G,"&lt;"&amp;$B64)+VLOOKUP($C$1,'Multipliers and Adjustments'!$A$70:$I$86,TRUNC(COLUMN(AL$2)/5)+2,FALSE)*SUMIFS('EPA Data'!$I:$I,'EPA Data'!$D:$D,'Country Selector'!$A$2,'EPA Data'!$J:$J,$C$1,'EPA Data'!$C:$C,AL$2,'EPA Data'!$G:$G,"&gt;="&amp;$A64,'EPA Data'!$G:$G,"&lt;"&amp;$B64)+VLOOKUP($D$1,'Multipliers and Adjustments'!$A$70:$I$86,TRUNC(COLUMN(AL$2)/5)+2,FALSE)*SUMIFS('EPA Data'!$I:$I,'EPA Data'!$D:$D,'Country Selector'!$A$2,'EPA Data'!$J:$J,$D$1,'EPA Data'!$C:$C,AL$2,'EPA Data'!$G:$G,"&gt;="&amp;$A64,'EPA Data'!$G:$G,"&lt;"&amp;$B64))*unit_conv</f>
        <v>0</v>
      </c>
    </row>
    <row r="65" spans="1:38" x14ac:dyDescent="0.45">
      <c r="A65" s="12">
        <f t="shared" si="8"/>
        <v>1100</v>
      </c>
      <c r="B65" s="11">
        <f t="shared" si="7"/>
        <v>1150</v>
      </c>
      <c r="C65" s="31">
        <f>(VLOOKUP($B$1,'Multipliers and Adjustments'!$A$70:$I$86,TRUNC(COLUMN(C$2)/5)+2,FALSE)*SUMIFS('EPA Data'!$I:$I,'EPA Data'!$D:$D,'Country Selector'!$A$2,'EPA Data'!$J:$J,$B$1,'EPA Data'!$C:$C,C$2,'EPA Data'!$G:$G,"&gt;="&amp;$A65,'EPA Data'!$G:$G,"&lt;"&amp;$B65)+VLOOKUP($C$1,'Multipliers and Adjustments'!$A$70:$I$86,TRUNC(COLUMN(C$2)/5)+2,FALSE)*SUMIFS('EPA Data'!$I:$I,'EPA Data'!$D:$D,'Country Selector'!$A$2,'EPA Data'!$J:$J,$C$1,'EPA Data'!$C:$C,C$2,'EPA Data'!$G:$G,"&gt;="&amp;$A65,'EPA Data'!$G:$G,"&lt;"&amp;$B65)+VLOOKUP($D$1,'Multipliers and Adjustments'!$A$70:$I$86,TRUNC(COLUMN(C$2)/5)+2,FALSE)*SUMIFS('EPA Data'!$I:$I,'EPA Data'!$D:$D,'Country Selector'!$A$2,'EPA Data'!$J:$J,$D$1,'EPA Data'!$C:$C,C$2,'EPA Data'!$G:$G,"&gt;="&amp;$A65,'EPA Data'!$G:$G,"&lt;"&amp;$B65))*unit_conv</f>
        <v>0</v>
      </c>
      <c r="D65">
        <f t="shared" si="24"/>
        <v>0</v>
      </c>
      <c r="E65">
        <f t="shared" si="24"/>
        <v>0</v>
      </c>
      <c r="F65">
        <f t="shared" si="24"/>
        <v>0</v>
      </c>
      <c r="G65">
        <f t="shared" si="24"/>
        <v>0</v>
      </c>
      <c r="H65" s="31">
        <f>(VLOOKUP($B$1,'Multipliers and Adjustments'!$A$70:$I$86,TRUNC(COLUMN(H$2)/5)+2,FALSE)*SUMIFS('EPA Data'!$I:$I,'EPA Data'!$D:$D,'Country Selector'!$A$2,'EPA Data'!$J:$J,$B$1,'EPA Data'!$C:$C,H$2,'EPA Data'!$G:$G,"&gt;="&amp;$A65,'EPA Data'!$G:$G,"&lt;"&amp;$B65)+VLOOKUP($C$1,'Multipliers and Adjustments'!$A$70:$I$86,TRUNC(COLUMN(H$2)/5)+2,FALSE)*SUMIFS('EPA Data'!$I:$I,'EPA Data'!$D:$D,'Country Selector'!$A$2,'EPA Data'!$J:$J,$C$1,'EPA Data'!$C:$C,H$2,'EPA Data'!$G:$G,"&gt;="&amp;$A65,'EPA Data'!$G:$G,"&lt;"&amp;$B65)+VLOOKUP($D$1,'Multipliers and Adjustments'!$A$70:$I$86,TRUNC(COLUMN(H$2)/5)+2,FALSE)*SUMIFS('EPA Data'!$I:$I,'EPA Data'!$D:$D,'Country Selector'!$A$2,'EPA Data'!$J:$J,$D$1,'EPA Data'!$C:$C,H$2,'EPA Data'!$G:$G,"&gt;="&amp;$A65,'EPA Data'!$G:$G,"&lt;"&amp;$B65))*unit_conv</f>
        <v>0</v>
      </c>
      <c r="I65">
        <f t="shared" si="25"/>
        <v>0</v>
      </c>
      <c r="J65">
        <f t="shared" si="25"/>
        <v>0</v>
      </c>
      <c r="K65">
        <f t="shared" si="25"/>
        <v>0</v>
      </c>
      <c r="L65">
        <f t="shared" si="25"/>
        <v>0</v>
      </c>
      <c r="M65" s="31">
        <f>(VLOOKUP($B$1,'Multipliers and Adjustments'!$A$70:$I$86,TRUNC(COLUMN(M$2)/5)+2,FALSE)*SUMIFS('EPA Data'!$I:$I,'EPA Data'!$D:$D,'Country Selector'!$A$2,'EPA Data'!$J:$J,$B$1,'EPA Data'!$C:$C,M$2,'EPA Data'!$G:$G,"&gt;="&amp;$A65,'EPA Data'!$G:$G,"&lt;"&amp;$B65)+VLOOKUP($C$1,'Multipliers and Adjustments'!$A$70:$I$86,TRUNC(COLUMN(M$2)/5)+2,FALSE)*SUMIFS('EPA Data'!$I:$I,'EPA Data'!$D:$D,'Country Selector'!$A$2,'EPA Data'!$J:$J,$C$1,'EPA Data'!$C:$C,M$2,'EPA Data'!$G:$G,"&gt;="&amp;$A65,'EPA Data'!$G:$G,"&lt;"&amp;$B65)+VLOOKUP($D$1,'Multipliers and Adjustments'!$A$70:$I$86,TRUNC(COLUMN(M$2)/5)+2,FALSE)*SUMIFS('EPA Data'!$I:$I,'EPA Data'!$D:$D,'Country Selector'!$A$2,'EPA Data'!$J:$J,$D$1,'EPA Data'!$C:$C,M$2,'EPA Data'!$G:$G,"&gt;="&amp;$A65,'EPA Data'!$G:$G,"&lt;"&amp;$B65))*unit_conv</f>
        <v>0</v>
      </c>
      <c r="N65">
        <f t="shared" si="26"/>
        <v>0</v>
      </c>
      <c r="O65">
        <f t="shared" si="26"/>
        <v>0</v>
      </c>
      <c r="P65">
        <f t="shared" si="26"/>
        <v>0</v>
      </c>
      <c r="Q65">
        <f t="shared" si="26"/>
        <v>0</v>
      </c>
      <c r="R65" s="31">
        <f>(VLOOKUP($B$1,'Multipliers and Adjustments'!$A$70:$I$86,TRUNC(COLUMN(R$2)/5)+2,FALSE)*SUMIFS('EPA Data'!$I:$I,'EPA Data'!$D:$D,'Country Selector'!$A$2,'EPA Data'!$J:$J,$B$1,'EPA Data'!$C:$C,R$2,'EPA Data'!$G:$G,"&gt;="&amp;$A65,'EPA Data'!$G:$G,"&lt;"&amp;$B65)+VLOOKUP($C$1,'Multipliers and Adjustments'!$A$70:$I$86,TRUNC(COLUMN(R$2)/5)+2,FALSE)*SUMIFS('EPA Data'!$I:$I,'EPA Data'!$D:$D,'Country Selector'!$A$2,'EPA Data'!$J:$J,$C$1,'EPA Data'!$C:$C,R$2,'EPA Data'!$G:$G,"&gt;="&amp;$A65,'EPA Data'!$G:$G,"&lt;"&amp;$B65)+VLOOKUP($D$1,'Multipliers and Adjustments'!$A$70:$I$86,TRUNC(COLUMN(R$2)/5)+2,FALSE)*SUMIFS('EPA Data'!$I:$I,'EPA Data'!$D:$D,'Country Selector'!$A$2,'EPA Data'!$J:$J,$D$1,'EPA Data'!$C:$C,R$2,'EPA Data'!$G:$G,"&gt;="&amp;$A65,'EPA Data'!$G:$G,"&lt;"&amp;$B65))*unit_conv</f>
        <v>0</v>
      </c>
      <c r="S65">
        <f t="shared" si="27"/>
        <v>0</v>
      </c>
      <c r="T65">
        <f t="shared" si="27"/>
        <v>0</v>
      </c>
      <c r="U65">
        <f t="shared" si="27"/>
        <v>0</v>
      </c>
      <c r="V65">
        <f t="shared" si="27"/>
        <v>0</v>
      </c>
      <c r="W65" s="31">
        <f>(VLOOKUP($B$1,'Multipliers and Adjustments'!$A$70:$I$86,TRUNC(COLUMN(W$2)/5)+2,FALSE)*SUMIFS('EPA Data'!$I:$I,'EPA Data'!$D:$D,'Country Selector'!$A$2,'EPA Data'!$J:$J,$B$1,'EPA Data'!$C:$C,W$2,'EPA Data'!$G:$G,"&gt;="&amp;$A65,'EPA Data'!$G:$G,"&lt;"&amp;$B65)+VLOOKUP($C$1,'Multipliers and Adjustments'!$A$70:$I$86,TRUNC(COLUMN(W$2)/5)+2,FALSE)*SUMIFS('EPA Data'!$I:$I,'EPA Data'!$D:$D,'Country Selector'!$A$2,'EPA Data'!$J:$J,$C$1,'EPA Data'!$C:$C,W$2,'EPA Data'!$G:$G,"&gt;="&amp;$A65,'EPA Data'!$G:$G,"&lt;"&amp;$B65)+VLOOKUP($D$1,'Multipliers and Adjustments'!$A$70:$I$86,TRUNC(COLUMN(W$2)/5)+2,FALSE)*SUMIFS('EPA Data'!$I:$I,'EPA Data'!$D:$D,'Country Selector'!$A$2,'EPA Data'!$J:$J,$D$1,'EPA Data'!$C:$C,W$2,'EPA Data'!$G:$G,"&gt;="&amp;$A65,'EPA Data'!$G:$G,"&lt;"&amp;$B65))*unit_conv</f>
        <v>0</v>
      </c>
      <c r="X65">
        <f t="shared" si="28"/>
        <v>0</v>
      </c>
      <c r="Y65">
        <f t="shared" si="28"/>
        <v>0</v>
      </c>
      <c r="Z65">
        <f t="shared" si="28"/>
        <v>0</v>
      </c>
      <c r="AA65">
        <f t="shared" si="28"/>
        <v>0</v>
      </c>
      <c r="AB65" s="31">
        <f>(VLOOKUP($B$1,'Multipliers and Adjustments'!$A$70:$I$86,TRUNC(COLUMN(AB$2)/5)+2,FALSE)*SUMIFS('EPA Data'!$I:$I,'EPA Data'!$D:$D,'Country Selector'!$A$2,'EPA Data'!$J:$J,$B$1,'EPA Data'!$C:$C,AB$2,'EPA Data'!$G:$G,"&gt;="&amp;$A65,'EPA Data'!$G:$G,"&lt;"&amp;$B65)+VLOOKUP($C$1,'Multipliers and Adjustments'!$A$70:$I$86,TRUNC(COLUMN(AB$2)/5)+2,FALSE)*SUMIFS('EPA Data'!$I:$I,'EPA Data'!$D:$D,'Country Selector'!$A$2,'EPA Data'!$J:$J,$C$1,'EPA Data'!$C:$C,AB$2,'EPA Data'!$G:$G,"&gt;="&amp;$A65,'EPA Data'!$G:$G,"&lt;"&amp;$B65)+VLOOKUP($D$1,'Multipliers and Adjustments'!$A$70:$I$86,TRUNC(COLUMN(AB$2)/5)+2,FALSE)*SUMIFS('EPA Data'!$I:$I,'EPA Data'!$D:$D,'Country Selector'!$A$2,'EPA Data'!$J:$J,$D$1,'EPA Data'!$C:$C,AB$2,'EPA Data'!$G:$G,"&gt;="&amp;$A65,'EPA Data'!$G:$G,"&lt;"&amp;$B65))*unit_conv</f>
        <v>0</v>
      </c>
      <c r="AC65">
        <f t="shared" si="29"/>
        <v>0</v>
      </c>
      <c r="AD65">
        <f t="shared" si="29"/>
        <v>0</v>
      </c>
      <c r="AE65">
        <f t="shared" si="29"/>
        <v>0</v>
      </c>
      <c r="AF65">
        <f t="shared" si="29"/>
        <v>0</v>
      </c>
      <c r="AG65" s="31">
        <f>(VLOOKUP($B$1,'Multipliers and Adjustments'!$A$70:$I$86,TRUNC(COLUMN(AG$2)/5)+2,FALSE)*SUMIFS('EPA Data'!$I:$I,'EPA Data'!$D:$D,'Country Selector'!$A$2,'EPA Data'!$J:$J,$B$1,'EPA Data'!$C:$C,AG$2,'EPA Data'!$G:$G,"&gt;="&amp;$A65,'EPA Data'!$G:$G,"&lt;"&amp;$B65)+VLOOKUP($C$1,'Multipliers and Adjustments'!$A$70:$I$86,TRUNC(COLUMN(AG$2)/5)+2,FALSE)*SUMIFS('EPA Data'!$I:$I,'EPA Data'!$D:$D,'Country Selector'!$A$2,'EPA Data'!$J:$J,$C$1,'EPA Data'!$C:$C,AG$2,'EPA Data'!$G:$G,"&gt;="&amp;$A65,'EPA Data'!$G:$G,"&lt;"&amp;$B65)+VLOOKUP($D$1,'Multipliers and Adjustments'!$A$70:$I$86,TRUNC(COLUMN(AG$2)/5)+2,FALSE)*SUMIFS('EPA Data'!$I:$I,'EPA Data'!$D:$D,'Country Selector'!$A$2,'EPA Data'!$J:$J,$D$1,'EPA Data'!$C:$C,AG$2,'EPA Data'!$G:$G,"&gt;="&amp;$A65,'EPA Data'!$G:$G,"&lt;"&amp;$B65))*unit_conv</f>
        <v>0</v>
      </c>
      <c r="AH65">
        <f t="shared" si="30"/>
        <v>0</v>
      </c>
      <c r="AI65">
        <f t="shared" si="30"/>
        <v>0</v>
      </c>
      <c r="AJ65">
        <f t="shared" si="30"/>
        <v>0</v>
      </c>
      <c r="AK65">
        <f t="shared" si="30"/>
        <v>0</v>
      </c>
      <c r="AL65" s="31">
        <f>(VLOOKUP($B$1,'Multipliers and Adjustments'!$A$70:$I$86,TRUNC(COLUMN(AL$2)/5)+2,FALSE)*SUMIFS('EPA Data'!$I:$I,'EPA Data'!$D:$D,'Country Selector'!$A$2,'EPA Data'!$J:$J,$B$1,'EPA Data'!$C:$C,AL$2,'EPA Data'!$G:$G,"&gt;="&amp;$A65,'EPA Data'!$G:$G,"&lt;"&amp;$B65)+VLOOKUP($C$1,'Multipliers and Adjustments'!$A$70:$I$86,TRUNC(COLUMN(AL$2)/5)+2,FALSE)*SUMIFS('EPA Data'!$I:$I,'EPA Data'!$D:$D,'Country Selector'!$A$2,'EPA Data'!$J:$J,$C$1,'EPA Data'!$C:$C,AL$2,'EPA Data'!$G:$G,"&gt;="&amp;$A65,'EPA Data'!$G:$G,"&lt;"&amp;$B65)+VLOOKUP($D$1,'Multipliers and Adjustments'!$A$70:$I$86,TRUNC(COLUMN(AL$2)/5)+2,FALSE)*SUMIFS('EPA Data'!$I:$I,'EPA Data'!$D:$D,'Country Selector'!$A$2,'EPA Data'!$J:$J,$D$1,'EPA Data'!$C:$C,AL$2,'EPA Data'!$G:$G,"&gt;="&amp;$A65,'EPA Data'!$G:$G,"&lt;"&amp;$B65))*unit_conv</f>
        <v>0</v>
      </c>
    </row>
    <row r="66" spans="1:38" x14ac:dyDescent="0.45">
      <c r="A66" s="12">
        <f t="shared" si="8"/>
        <v>1150</v>
      </c>
      <c r="B66" s="11">
        <f t="shared" si="7"/>
        <v>1200</v>
      </c>
      <c r="C66" s="31">
        <f>(VLOOKUP($B$1,'Multipliers and Adjustments'!$A$70:$I$86,TRUNC(COLUMN(C$2)/5)+2,FALSE)*SUMIFS('EPA Data'!$I:$I,'EPA Data'!$D:$D,'Country Selector'!$A$2,'EPA Data'!$J:$J,$B$1,'EPA Data'!$C:$C,C$2,'EPA Data'!$G:$G,"&gt;="&amp;$A66,'EPA Data'!$G:$G,"&lt;"&amp;$B66)+VLOOKUP($C$1,'Multipliers and Adjustments'!$A$70:$I$86,TRUNC(COLUMN(C$2)/5)+2,FALSE)*SUMIFS('EPA Data'!$I:$I,'EPA Data'!$D:$D,'Country Selector'!$A$2,'EPA Data'!$J:$J,$C$1,'EPA Data'!$C:$C,C$2,'EPA Data'!$G:$G,"&gt;="&amp;$A66,'EPA Data'!$G:$G,"&lt;"&amp;$B66)+VLOOKUP($D$1,'Multipliers and Adjustments'!$A$70:$I$86,TRUNC(COLUMN(C$2)/5)+2,FALSE)*SUMIFS('EPA Data'!$I:$I,'EPA Data'!$D:$D,'Country Selector'!$A$2,'EPA Data'!$J:$J,$D$1,'EPA Data'!$C:$C,C$2,'EPA Data'!$G:$G,"&gt;="&amp;$A66,'EPA Data'!$G:$G,"&lt;"&amp;$B66))*unit_conv</f>
        <v>0</v>
      </c>
      <c r="D66">
        <f t="shared" ref="D66:G74" si="31">C66+($H66-$C66)/5</f>
        <v>0</v>
      </c>
      <c r="E66">
        <f t="shared" si="31"/>
        <v>0</v>
      </c>
      <c r="F66">
        <f t="shared" si="31"/>
        <v>0</v>
      </c>
      <c r="G66">
        <f t="shared" si="31"/>
        <v>0</v>
      </c>
      <c r="H66" s="31">
        <f>(VLOOKUP($B$1,'Multipliers and Adjustments'!$A$70:$I$86,TRUNC(COLUMN(H$2)/5)+2,FALSE)*SUMIFS('EPA Data'!$I:$I,'EPA Data'!$D:$D,'Country Selector'!$A$2,'EPA Data'!$J:$J,$B$1,'EPA Data'!$C:$C,H$2,'EPA Data'!$G:$G,"&gt;="&amp;$A66,'EPA Data'!$G:$G,"&lt;"&amp;$B66)+VLOOKUP($C$1,'Multipliers and Adjustments'!$A$70:$I$86,TRUNC(COLUMN(H$2)/5)+2,FALSE)*SUMIFS('EPA Data'!$I:$I,'EPA Data'!$D:$D,'Country Selector'!$A$2,'EPA Data'!$J:$J,$C$1,'EPA Data'!$C:$C,H$2,'EPA Data'!$G:$G,"&gt;="&amp;$A66,'EPA Data'!$G:$G,"&lt;"&amp;$B66)+VLOOKUP($D$1,'Multipliers and Adjustments'!$A$70:$I$86,TRUNC(COLUMN(H$2)/5)+2,FALSE)*SUMIFS('EPA Data'!$I:$I,'EPA Data'!$D:$D,'Country Selector'!$A$2,'EPA Data'!$J:$J,$D$1,'EPA Data'!$C:$C,H$2,'EPA Data'!$G:$G,"&gt;="&amp;$A66,'EPA Data'!$G:$G,"&lt;"&amp;$B66))*unit_conv</f>
        <v>0</v>
      </c>
      <c r="I66">
        <f t="shared" si="25"/>
        <v>0</v>
      </c>
      <c r="J66">
        <f t="shared" si="25"/>
        <v>0</v>
      </c>
      <c r="K66">
        <f t="shared" si="25"/>
        <v>0</v>
      </c>
      <c r="L66">
        <f t="shared" si="25"/>
        <v>0</v>
      </c>
      <c r="M66" s="31">
        <f>(VLOOKUP($B$1,'Multipliers and Adjustments'!$A$70:$I$86,TRUNC(COLUMN(M$2)/5)+2,FALSE)*SUMIFS('EPA Data'!$I:$I,'EPA Data'!$D:$D,'Country Selector'!$A$2,'EPA Data'!$J:$J,$B$1,'EPA Data'!$C:$C,M$2,'EPA Data'!$G:$G,"&gt;="&amp;$A66,'EPA Data'!$G:$G,"&lt;"&amp;$B66)+VLOOKUP($C$1,'Multipliers and Adjustments'!$A$70:$I$86,TRUNC(COLUMN(M$2)/5)+2,FALSE)*SUMIFS('EPA Data'!$I:$I,'EPA Data'!$D:$D,'Country Selector'!$A$2,'EPA Data'!$J:$J,$C$1,'EPA Data'!$C:$C,M$2,'EPA Data'!$G:$G,"&gt;="&amp;$A66,'EPA Data'!$G:$G,"&lt;"&amp;$B66)+VLOOKUP($D$1,'Multipliers and Adjustments'!$A$70:$I$86,TRUNC(COLUMN(M$2)/5)+2,FALSE)*SUMIFS('EPA Data'!$I:$I,'EPA Data'!$D:$D,'Country Selector'!$A$2,'EPA Data'!$J:$J,$D$1,'EPA Data'!$C:$C,M$2,'EPA Data'!$G:$G,"&gt;="&amp;$A66,'EPA Data'!$G:$G,"&lt;"&amp;$B66))*unit_conv</f>
        <v>0</v>
      </c>
      <c r="N66">
        <f t="shared" si="26"/>
        <v>0</v>
      </c>
      <c r="O66">
        <f t="shared" si="26"/>
        <v>0</v>
      </c>
      <c r="P66">
        <f t="shared" si="26"/>
        <v>0</v>
      </c>
      <c r="Q66">
        <f t="shared" si="26"/>
        <v>0</v>
      </c>
      <c r="R66" s="31">
        <f>(VLOOKUP($B$1,'Multipliers and Adjustments'!$A$70:$I$86,TRUNC(COLUMN(R$2)/5)+2,FALSE)*SUMIFS('EPA Data'!$I:$I,'EPA Data'!$D:$D,'Country Selector'!$A$2,'EPA Data'!$J:$J,$B$1,'EPA Data'!$C:$C,R$2,'EPA Data'!$G:$G,"&gt;="&amp;$A66,'EPA Data'!$G:$G,"&lt;"&amp;$B66)+VLOOKUP($C$1,'Multipliers and Adjustments'!$A$70:$I$86,TRUNC(COLUMN(R$2)/5)+2,FALSE)*SUMIFS('EPA Data'!$I:$I,'EPA Data'!$D:$D,'Country Selector'!$A$2,'EPA Data'!$J:$J,$C$1,'EPA Data'!$C:$C,R$2,'EPA Data'!$G:$G,"&gt;="&amp;$A66,'EPA Data'!$G:$G,"&lt;"&amp;$B66)+VLOOKUP($D$1,'Multipliers and Adjustments'!$A$70:$I$86,TRUNC(COLUMN(R$2)/5)+2,FALSE)*SUMIFS('EPA Data'!$I:$I,'EPA Data'!$D:$D,'Country Selector'!$A$2,'EPA Data'!$J:$J,$D$1,'EPA Data'!$C:$C,R$2,'EPA Data'!$G:$G,"&gt;="&amp;$A66,'EPA Data'!$G:$G,"&lt;"&amp;$B66))*unit_conv</f>
        <v>0</v>
      </c>
      <c r="S66">
        <f t="shared" si="27"/>
        <v>0</v>
      </c>
      <c r="T66">
        <f t="shared" si="27"/>
        <v>0</v>
      </c>
      <c r="U66">
        <f t="shared" si="27"/>
        <v>0</v>
      </c>
      <c r="V66">
        <f t="shared" si="27"/>
        <v>0</v>
      </c>
      <c r="W66" s="31">
        <f>(VLOOKUP($B$1,'Multipliers and Adjustments'!$A$70:$I$86,TRUNC(COLUMN(W$2)/5)+2,FALSE)*SUMIFS('EPA Data'!$I:$I,'EPA Data'!$D:$D,'Country Selector'!$A$2,'EPA Data'!$J:$J,$B$1,'EPA Data'!$C:$C,W$2,'EPA Data'!$G:$G,"&gt;="&amp;$A66,'EPA Data'!$G:$G,"&lt;"&amp;$B66)+VLOOKUP($C$1,'Multipliers and Adjustments'!$A$70:$I$86,TRUNC(COLUMN(W$2)/5)+2,FALSE)*SUMIFS('EPA Data'!$I:$I,'EPA Data'!$D:$D,'Country Selector'!$A$2,'EPA Data'!$J:$J,$C$1,'EPA Data'!$C:$C,W$2,'EPA Data'!$G:$G,"&gt;="&amp;$A66,'EPA Data'!$G:$G,"&lt;"&amp;$B66)+VLOOKUP($D$1,'Multipliers and Adjustments'!$A$70:$I$86,TRUNC(COLUMN(W$2)/5)+2,FALSE)*SUMIFS('EPA Data'!$I:$I,'EPA Data'!$D:$D,'Country Selector'!$A$2,'EPA Data'!$J:$J,$D$1,'EPA Data'!$C:$C,W$2,'EPA Data'!$G:$G,"&gt;="&amp;$A66,'EPA Data'!$G:$G,"&lt;"&amp;$B66))*unit_conv</f>
        <v>0</v>
      </c>
      <c r="X66">
        <f t="shared" si="28"/>
        <v>0</v>
      </c>
      <c r="Y66">
        <f t="shared" si="28"/>
        <v>0</v>
      </c>
      <c r="Z66">
        <f t="shared" si="28"/>
        <v>0</v>
      </c>
      <c r="AA66">
        <f t="shared" si="28"/>
        <v>0</v>
      </c>
      <c r="AB66" s="31">
        <f>(VLOOKUP($B$1,'Multipliers and Adjustments'!$A$70:$I$86,TRUNC(COLUMN(AB$2)/5)+2,FALSE)*SUMIFS('EPA Data'!$I:$I,'EPA Data'!$D:$D,'Country Selector'!$A$2,'EPA Data'!$J:$J,$B$1,'EPA Data'!$C:$C,AB$2,'EPA Data'!$G:$G,"&gt;="&amp;$A66,'EPA Data'!$G:$G,"&lt;"&amp;$B66)+VLOOKUP($C$1,'Multipliers and Adjustments'!$A$70:$I$86,TRUNC(COLUMN(AB$2)/5)+2,FALSE)*SUMIFS('EPA Data'!$I:$I,'EPA Data'!$D:$D,'Country Selector'!$A$2,'EPA Data'!$J:$J,$C$1,'EPA Data'!$C:$C,AB$2,'EPA Data'!$G:$G,"&gt;="&amp;$A66,'EPA Data'!$G:$G,"&lt;"&amp;$B66)+VLOOKUP($D$1,'Multipliers and Adjustments'!$A$70:$I$86,TRUNC(COLUMN(AB$2)/5)+2,FALSE)*SUMIFS('EPA Data'!$I:$I,'EPA Data'!$D:$D,'Country Selector'!$A$2,'EPA Data'!$J:$J,$D$1,'EPA Data'!$C:$C,AB$2,'EPA Data'!$G:$G,"&gt;="&amp;$A66,'EPA Data'!$G:$G,"&lt;"&amp;$B66))*unit_conv</f>
        <v>0</v>
      </c>
      <c r="AC66">
        <f t="shared" si="29"/>
        <v>0</v>
      </c>
      <c r="AD66">
        <f t="shared" si="29"/>
        <v>0</v>
      </c>
      <c r="AE66">
        <f t="shared" si="29"/>
        <v>0</v>
      </c>
      <c r="AF66">
        <f t="shared" si="29"/>
        <v>0</v>
      </c>
      <c r="AG66" s="31">
        <f>(VLOOKUP($B$1,'Multipliers and Adjustments'!$A$70:$I$86,TRUNC(COLUMN(AG$2)/5)+2,FALSE)*SUMIFS('EPA Data'!$I:$I,'EPA Data'!$D:$D,'Country Selector'!$A$2,'EPA Data'!$J:$J,$B$1,'EPA Data'!$C:$C,AG$2,'EPA Data'!$G:$G,"&gt;="&amp;$A66,'EPA Data'!$G:$G,"&lt;"&amp;$B66)+VLOOKUP($C$1,'Multipliers and Adjustments'!$A$70:$I$86,TRUNC(COLUMN(AG$2)/5)+2,FALSE)*SUMIFS('EPA Data'!$I:$I,'EPA Data'!$D:$D,'Country Selector'!$A$2,'EPA Data'!$J:$J,$C$1,'EPA Data'!$C:$C,AG$2,'EPA Data'!$G:$G,"&gt;="&amp;$A66,'EPA Data'!$G:$G,"&lt;"&amp;$B66)+VLOOKUP($D$1,'Multipliers and Adjustments'!$A$70:$I$86,TRUNC(COLUMN(AG$2)/5)+2,FALSE)*SUMIFS('EPA Data'!$I:$I,'EPA Data'!$D:$D,'Country Selector'!$A$2,'EPA Data'!$J:$J,$D$1,'EPA Data'!$C:$C,AG$2,'EPA Data'!$G:$G,"&gt;="&amp;$A66,'EPA Data'!$G:$G,"&lt;"&amp;$B66))*unit_conv</f>
        <v>0</v>
      </c>
      <c r="AH66">
        <f t="shared" si="30"/>
        <v>0</v>
      </c>
      <c r="AI66">
        <f t="shared" si="30"/>
        <v>0</v>
      </c>
      <c r="AJ66">
        <f t="shared" si="30"/>
        <v>0</v>
      </c>
      <c r="AK66">
        <f t="shared" si="30"/>
        <v>0</v>
      </c>
      <c r="AL66" s="31">
        <f>(VLOOKUP($B$1,'Multipliers and Adjustments'!$A$70:$I$86,TRUNC(COLUMN(AL$2)/5)+2,FALSE)*SUMIFS('EPA Data'!$I:$I,'EPA Data'!$D:$D,'Country Selector'!$A$2,'EPA Data'!$J:$J,$B$1,'EPA Data'!$C:$C,AL$2,'EPA Data'!$G:$G,"&gt;="&amp;$A66,'EPA Data'!$G:$G,"&lt;"&amp;$B66)+VLOOKUP($C$1,'Multipliers and Adjustments'!$A$70:$I$86,TRUNC(COLUMN(AL$2)/5)+2,FALSE)*SUMIFS('EPA Data'!$I:$I,'EPA Data'!$D:$D,'Country Selector'!$A$2,'EPA Data'!$J:$J,$C$1,'EPA Data'!$C:$C,AL$2,'EPA Data'!$G:$G,"&gt;="&amp;$A66,'EPA Data'!$G:$G,"&lt;"&amp;$B66)+VLOOKUP($D$1,'Multipliers and Adjustments'!$A$70:$I$86,TRUNC(COLUMN(AL$2)/5)+2,FALSE)*SUMIFS('EPA Data'!$I:$I,'EPA Data'!$D:$D,'Country Selector'!$A$2,'EPA Data'!$J:$J,$D$1,'EPA Data'!$C:$C,AL$2,'EPA Data'!$G:$G,"&gt;="&amp;$A66,'EPA Data'!$G:$G,"&lt;"&amp;$B66))*unit_conv</f>
        <v>0</v>
      </c>
    </row>
    <row r="67" spans="1:38" x14ac:dyDescent="0.45">
      <c r="A67" s="12">
        <f t="shared" si="8"/>
        <v>1200</v>
      </c>
      <c r="B67" s="11">
        <f t="shared" si="7"/>
        <v>1250</v>
      </c>
      <c r="C67" s="31">
        <f>(VLOOKUP($B$1,'Multipliers and Adjustments'!$A$70:$I$86,TRUNC(COLUMN(C$2)/5)+2,FALSE)*SUMIFS('EPA Data'!$I:$I,'EPA Data'!$D:$D,'Country Selector'!$A$2,'EPA Data'!$J:$J,$B$1,'EPA Data'!$C:$C,C$2,'EPA Data'!$G:$G,"&gt;="&amp;$A67,'EPA Data'!$G:$G,"&lt;"&amp;$B67)+VLOOKUP($C$1,'Multipliers and Adjustments'!$A$70:$I$86,TRUNC(COLUMN(C$2)/5)+2,FALSE)*SUMIFS('EPA Data'!$I:$I,'EPA Data'!$D:$D,'Country Selector'!$A$2,'EPA Data'!$J:$J,$C$1,'EPA Data'!$C:$C,C$2,'EPA Data'!$G:$G,"&gt;="&amp;$A67,'EPA Data'!$G:$G,"&lt;"&amp;$B67)+VLOOKUP($D$1,'Multipliers and Adjustments'!$A$70:$I$86,TRUNC(COLUMN(C$2)/5)+2,FALSE)*SUMIFS('EPA Data'!$I:$I,'EPA Data'!$D:$D,'Country Selector'!$A$2,'EPA Data'!$J:$J,$D$1,'EPA Data'!$C:$C,C$2,'EPA Data'!$G:$G,"&gt;="&amp;$A67,'EPA Data'!$G:$G,"&lt;"&amp;$B67))*unit_conv</f>
        <v>0</v>
      </c>
      <c r="D67">
        <f t="shared" si="31"/>
        <v>0</v>
      </c>
      <c r="E67">
        <f t="shared" si="31"/>
        <v>0</v>
      </c>
      <c r="F67">
        <f t="shared" si="31"/>
        <v>0</v>
      </c>
      <c r="G67">
        <f t="shared" si="31"/>
        <v>0</v>
      </c>
      <c r="H67" s="31">
        <f>(VLOOKUP($B$1,'Multipliers and Adjustments'!$A$70:$I$86,TRUNC(COLUMN(H$2)/5)+2,FALSE)*SUMIFS('EPA Data'!$I:$I,'EPA Data'!$D:$D,'Country Selector'!$A$2,'EPA Data'!$J:$J,$B$1,'EPA Data'!$C:$C,H$2,'EPA Data'!$G:$G,"&gt;="&amp;$A67,'EPA Data'!$G:$G,"&lt;"&amp;$B67)+VLOOKUP($C$1,'Multipliers and Adjustments'!$A$70:$I$86,TRUNC(COLUMN(H$2)/5)+2,FALSE)*SUMIFS('EPA Data'!$I:$I,'EPA Data'!$D:$D,'Country Selector'!$A$2,'EPA Data'!$J:$J,$C$1,'EPA Data'!$C:$C,H$2,'EPA Data'!$G:$G,"&gt;="&amp;$A67,'EPA Data'!$G:$G,"&lt;"&amp;$B67)+VLOOKUP($D$1,'Multipliers and Adjustments'!$A$70:$I$86,TRUNC(COLUMN(H$2)/5)+2,FALSE)*SUMIFS('EPA Data'!$I:$I,'EPA Data'!$D:$D,'Country Selector'!$A$2,'EPA Data'!$J:$J,$D$1,'EPA Data'!$C:$C,H$2,'EPA Data'!$G:$G,"&gt;="&amp;$A67,'EPA Data'!$G:$G,"&lt;"&amp;$B67))*unit_conv</f>
        <v>0</v>
      </c>
      <c r="I67">
        <f t="shared" ref="I67:L74" si="32">H67+($M67-$H67)/5</f>
        <v>0</v>
      </c>
      <c r="J67">
        <f t="shared" si="32"/>
        <v>0</v>
      </c>
      <c r="K67">
        <f t="shared" si="32"/>
        <v>0</v>
      </c>
      <c r="L67">
        <f t="shared" si="32"/>
        <v>0</v>
      </c>
      <c r="M67" s="31">
        <f>(VLOOKUP($B$1,'Multipliers and Adjustments'!$A$70:$I$86,TRUNC(COLUMN(M$2)/5)+2,FALSE)*SUMIFS('EPA Data'!$I:$I,'EPA Data'!$D:$D,'Country Selector'!$A$2,'EPA Data'!$J:$J,$B$1,'EPA Data'!$C:$C,M$2,'EPA Data'!$G:$G,"&gt;="&amp;$A67,'EPA Data'!$G:$G,"&lt;"&amp;$B67)+VLOOKUP($C$1,'Multipliers and Adjustments'!$A$70:$I$86,TRUNC(COLUMN(M$2)/5)+2,FALSE)*SUMIFS('EPA Data'!$I:$I,'EPA Data'!$D:$D,'Country Selector'!$A$2,'EPA Data'!$J:$J,$C$1,'EPA Data'!$C:$C,M$2,'EPA Data'!$G:$G,"&gt;="&amp;$A67,'EPA Data'!$G:$G,"&lt;"&amp;$B67)+VLOOKUP($D$1,'Multipliers and Adjustments'!$A$70:$I$86,TRUNC(COLUMN(M$2)/5)+2,FALSE)*SUMIFS('EPA Data'!$I:$I,'EPA Data'!$D:$D,'Country Selector'!$A$2,'EPA Data'!$J:$J,$D$1,'EPA Data'!$C:$C,M$2,'EPA Data'!$G:$G,"&gt;="&amp;$A67,'EPA Data'!$G:$G,"&lt;"&amp;$B67))*unit_conv</f>
        <v>0</v>
      </c>
      <c r="N67">
        <f t="shared" ref="N67:Q74" si="33">M67+($R67-$M67)/5</f>
        <v>0</v>
      </c>
      <c r="O67">
        <f t="shared" si="33"/>
        <v>0</v>
      </c>
      <c r="P67">
        <f t="shared" si="33"/>
        <v>0</v>
      </c>
      <c r="Q67">
        <f t="shared" si="33"/>
        <v>0</v>
      </c>
      <c r="R67" s="31">
        <f>(VLOOKUP($B$1,'Multipliers and Adjustments'!$A$70:$I$86,TRUNC(COLUMN(R$2)/5)+2,FALSE)*SUMIFS('EPA Data'!$I:$I,'EPA Data'!$D:$D,'Country Selector'!$A$2,'EPA Data'!$J:$J,$B$1,'EPA Data'!$C:$C,R$2,'EPA Data'!$G:$G,"&gt;="&amp;$A67,'EPA Data'!$G:$G,"&lt;"&amp;$B67)+VLOOKUP($C$1,'Multipliers and Adjustments'!$A$70:$I$86,TRUNC(COLUMN(R$2)/5)+2,FALSE)*SUMIFS('EPA Data'!$I:$I,'EPA Data'!$D:$D,'Country Selector'!$A$2,'EPA Data'!$J:$J,$C$1,'EPA Data'!$C:$C,R$2,'EPA Data'!$G:$G,"&gt;="&amp;$A67,'EPA Data'!$G:$G,"&lt;"&amp;$B67)+VLOOKUP($D$1,'Multipliers and Adjustments'!$A$70:$I$86,TRUNC(COLUMN(R$2)/5)+2,FALSE)*SUMIFS('EPA Data'!$I:$I,'EPA Data'!$D:$D,'Country Selector'!$A$2,'EPA Data'!$J:$J,$D$1,'EPA Data'!$C:$C,R$2,'EPA Data'!$G:$G,"&gt;="&amp;$A67,'EPA Data'!$G:$G,"&lt;"&amp;$B67))*unit_conv</f>
        <v>0</v>
      </c>
      <c r="S67">
        <f t="shared" ref="S67:V74" si="34">R67+($W67-$R67)/5</f>
        <v>0</v>
      </c>
      <c r="T67">
        <f t="shared" si="34"/>
        <v>0</v>
      </c>
      <c r="U67">
        <f t="shared" si="34"/>
        <v>0</v>
      </c>
      <c r="V67">
        <f t="shared" si="34"/>
        <v>0</v>
      </c>
      <c r="W67" s="31">
        <f>(VLOOKUP($B$1,'Multipliers and Adjustments'!$A$70:$I$86,TRUNC(COLUMN(W$2)/5)+2,FALSE)*SUMIFS('EPA Data'!$I:$I,'EPA Data'!$D:$D,'Country Selector'!$A$2,'EPA Data'!$J:$J,$B$1,'EPA Data'!$C:$C,W$2,'EPA Data'!$G:$G,"&gt;="&amp;$A67,'EPA Data'!$G:$G,"&lt;"&amp;$B67)+VLOOKUP($C$1,'Multipliers and Adjustments'!$A$70:$I$86,TRUNC(COLUMN(W$2)/5)+2,FALSE)*SUMIFS('EPA Data'!$I:$I,'EPA Data'!$D:$D,'Country Selector'!$A$2,'EPA Data'!$J:$J,$C$1,'EPA Data'!$C:$C,W$2,'EPA Data'!$G:$G,"&gt;="&amp;$A67,'EPA Data'!$G:$G,"&lt;"&amp;$B67)+VLOOKUP($D$1,'Multipliers and Adjustments'!$A$70:$I$86,TRUNC(COLUMN(W$2)/5)+2,FALSE)*SUMIFS('EPA Data'!$I:$I,'EPA Data'!$D:$D,'Country Selector'!$A$2,'EPA Data'!$J:$J,$D$1,'EPA Data'!$C:$C,W$2,'EPA Data'!$G:$G,"&gt;="&amp;$A67,'EPA Data'!$G:$G,"&lt;"&amp;$B67))*unit_conv</f>
        <v>0</v>
      </c>
      <c r="X67">
        <f t="shared" ref="X67:AA74" si="35">W67+($AB67-$W67)/5</f>
        <v>0</v>
      </c>
      <c r="Y67">
        <f t="shared" si="35"/>
        <v>0</v>
      </c>
      <c r="Z67">
        <f t="shared" si="35"/>
        <v>0</v>
      </c>
      <c r="AA67">
        <f t="shared" si="35"/>
        <v>0</v>
      </c>
      <c r="AB67" s="31">
        <f>(VLOOKUP($B$1,'Multipliers and Adjustments'!$A$70:$I$86,TRUNC(COLUMN(AB$2)/5)+2,FALSE)*SUMIFS('EPA Data'!$I:$I,'EPA Data'!$D:$D,'Country Selector'!$A$2,'EPA Data'!$J:$J,$B$1,'EPA Data'!$C:$C,AB$2,'EPA Data'!$G:$G,"&gt;="&amp;$A67,'EPA Data'!$G:$G,"&lt;"&amp;$B67)+VLOOKUP($C$1,'Multipliers and Adjustments'!$A$70:$I$86,TRUNC(COLUMN(AB$2)/5)+2,FALSE)*SUMIFS('EPA Data'!$I:$I,'EPA Data'!$D:$D,'Country Selector'!$A$2,'EPA Data'!$J:$J,$C$1,'EPA Data'!$C:$C,AB$2,'EPA Data'!$G:$G,"&gt;="&amp;$A67,'EPA Data'!$G:$G,"&lt;"&amp;$B67)+VLOOKUP($D$1,'Multipliers and Adjustments'!$A$70:$I$86,TRUNC(COLUMN(AB$2)/5)+2,FALSE)*SUMIFS('EPA Data'!$I:$I,'EPA Data'!$D:$D,'Country Selector'!$A$2,'EPA Data'!$J:$J,$D$1,'EPA Data'!$C:$C,AB$2,'EPA Data'!$G:$G,"&gt;="&amp;$A67,'EPA Data'!$G:$G,"&lt;"&amp;$B67))*unit_conv</f>
        <v>0</v>
      </c>
      <c r="AC67">
        <f t="shared" ref="AC67:AF74" si="36">AB67+($AG67-$AB67)/5</f>
        <v>0</v>
      </c>
      <c r="AD67">
        <f t="shared" si="36"/>
        <v>0</v>
      </c>
      <c r="AE67">
        <f t="shared" si="36"/>
        <v>0</v>
      </c>
      <c r="AF67">
        <f t="shared" si="36"/>
        <v>0</v>
      </c>
      <c r="AG67" s="31">
        <f>(VLOOKUP($B$1,'Multipliers and Adjustments'!$A$70:$I$86,TRUNC(COLUMN(AG$2)/5)+2,FALSE)*SUMIFS('EPA Data'!$I:$I,'EPA Data'!$D:$D,'Country Selector'!$A$2,'EPA Data'!$J:$J,$B$1,'EPA Data'!$C:$C,AG$2,'EPA Data'!$G:$G,"&gt;="&amp;$A67,'EPA Data'!$G:$G,"&lt;"&amp;$B67)+VLOOKUP($C$1,'Multipliers and Adjustments'!$A$70:$I$86,TRUNC(COLUMN(AG$2)/5)+2,FALSE)*SUMIFS('EPA Data'!$I:$I,'EPA Data'!$D:$D,'Country Selector'!$A$2,'EPA Data'!$J:$J,$C$1,'EPA Data'!$C:$C,AG$2,'EPA Data'!$G:$G,"&gt;="&amp;$A67,'EPA Data'!$G:$G,"&lt;"&amp;$B67)+VLOOKUP($D$1,'Multipliers and Adjustments'!$A$70:$I$86,TRUNC(COLUMN(AG$2)/5)+2,FALSE)*SUMIFS('EPA Data'!$I:$I,'EPA Data'!$D:$D,'Country Selector'!$A$2,'EPA Data'!$J:$J,$D$1,'EPA Data'!$C:$C,AG$2,'EPA Data'!$G:$G,"&gt;="&amp;$A67,'EPA Data'!$G:$G,"&lt;"&amp;$B67))*unit_conv</f>
        <v>0</v>
      </c>
      <c r="AH67">
        <f t="shared" ref="AH67:AK74" si="37">AG67+($AL67-$AG67)/5</f>
        <v>0</v>
      </c>
      <c r="AI67">
        <f t="shared" si="37"/>
        <v>0</v>
      </c>
      <c r="AJ67">
        <f t="shared" si="37"/>
        <v>0</v>
      </c>
      <c r="AK67">
        <f t="shared" si="37"/>
        <v>0</v>
      </c>
      <c r="AL67" s="31">
        <f>(VLOOKUP($B$1,'Multipliers and Adjustments'!$A$70:$I$86,TRUNC(COLUMN(AL$2)/5)+2,FALSE)*SUMIFS('EPA Data'!$I:$I,'EPA Data'!$D:$D,'Country Selector'!$A$2,'EPA Data'!$J:$J,$B$1,'EPA Data'!$C:$C,AL$2,'EPA Data'!$G:$G,"&gt;="&amp;$A67,'EPA Data'!$G:$G,"&lt;"&amp;$B67)+VLOOKUP($C$1,'Multipliers and Adjustments'!$A$70:$I$86,TRUNC(COLUMN(AL$2)/5)+2,FALSE)*SUMIFS('EPA Data'!$I:$I,'EPA Data'!$D:$D,'Country Selector'!$A$2,'EPA Data'!$J:$J,$C$1,'EPA Data'!$C:$C,AL$2,'EPA Data'!$G:$G,"&gt;="&amp;$A67,'EPA Data'!$G:$G,"&lt;"&amp;$B67)+VLOOKUP($D$1,'Multipliers and Adjustments'!$A$70:$I$86,TRUNC(COLUMN(AL$2)/5)+2,FALSE)*SUMIFS('EPA Data'!$I:$I,'EPA Data'!$D:$D,'Country Selector'!$A$2,'EPA Data'!$J:$J,$D$1,'EPA Data'!$C:$C,AL$2,'EPA Data'!$G:$G,"&gt;="&amp;$A67,'EPA Data'!$G:$G,"&lt;"&amp;$B67))*unit_conv</f>
        <v>0</v>
      </c>
    </row>
    <row r="68" spans="1:38" x14ac:dyDescent="0.45">
      <c r="A68" s="12">
        <f t="shared" si="8"/>
        <v>1250</v>
      </c>
      <c r="B68" s="11">
        <f t="shared" ref="B68:B74" si="38">A68+50</f>
        <v>1300</v>
      </c>
      <c r="C68" s="31">
        <f>(VLOOKUP($B$1,'Multipliers and Adjustments'!$A$70:$I$86,TRUNC(COLUMN(C$2)/5)+2,FALSE)*SUMIFS('EPA Data'!$I:$I,'EPA Data'!$D:$D,'Country Selector'!$A$2,'EPA Data'!$J:$J,$B$1,'EPA Data'!$C:$C,C$2,'EPA Data'!$G:$G,"&gt;="&amp;$A68,'EPA Data'!$G:$G,"&lt;"&amp;$B68)+VLOOKUP($C$1,'Multipliers and Adjustments'!$A$70:$I$86,TRUNC(COLUMN(C$2)/5)+2,FALSE)*SUMIFS('EPA Data'!$I:$I,'EPA Data'!$D:$D,'Country Selector'!$A$2,'EPA Data'!$J:$J,$C$1,'EPA Data'!$C:$C,C$2,'EPA Data'!$G:$G,"&gt;="&amp;$A68,'EPA Data'!$G:$G,"&lt;"&amp;$B68)+VLOOKUP($D$1,'Multipliers and Adjustments'!$A$70:$I$86,TRUNC(COLUMN(C$2)/5)+2,FALSE)*SUMIFS('EPA Data'!$I:$I,'EPA Data'!$D:$D,'Country Selector'!$A$2,'EPA Data'!$J:$J,$D$1,'EPA Data'!$C:$C,C$2,'EPA Data'!$G:$G,"&gt;="&amp;$A68,'EPA Data'!$G:$G,"&lt;"&amp;$B68))*unit_conv</f>
        <v>0</v>
      </c>
      <c r="D68">
        <f t="shared" si="31"/>
        <v>0</v>
      </c>
      <c r="E68">
        <f t="shared" si="31"/>
        <v>0</v>
      </c>
      <c r="F68">
        <f t="shared" si="31"/>
        <v>0</v>
      </c>
      <c r="G68">
        <f t="shared" si="31"/>
        <v>0</v>
      </c>
      <c r="H68" s="31">
        <f>(VLOOKUP($B$1,'Multipliers and Adjustments'!$A$70:$I$86,TRUNC(COLUMN(H$2)/5)+2,FALSE)*SUMIFS('EPA Data'!$I:$I,'EPA Data'!$D:$D,'Country Selector'!$A$2,'EPA Data'!$J:$J,$B$1,'EPA Data'!$C:$C,H$2,'EPA Data'!$G:$G,"&gt;="&amp;$A68,'EPA Data'!$G:$G,"&lt;"&amp;$B68)+VLOOKUP($C$1,'Multipliers and Adjustments'!$A$70:$I$86,TRUNC(COLUMN(H$2)/5)+2,FALSE)*SUMIFS('EPA Data'!$I:$I,'EPA Data'!$D:$D,'Country Selector'!$A$2,'EPA Data'!$J:$J,$C$1,'EPA Data'!$C:$C,H$2,'EPA Data'!$G:$G,"&gt;="&amp;$A68,'EPA Data'!$G:$G,"&lt;"&amp;$B68)+VLOOKUP($D$1,'Multipliers and Adjustments'!$A$70:$I$86,TRUNC(COLUMN(H$2)/5)+2,FALSE)*SUMIFS('EPA Data'!$I:$I,'EPA Data'!$D:$D,'Country Selector'!$A$2,'EPA Data'!$J:$J,$D$1,'EPA Data'!$C:$C,H$2,'EPA Data'!$G:$G,"&gt;="&amp;$A68,'EPA Data'!$G:$G,"&lt;"&amp;$B68))*unit_conv</f>
        <v>0</v>
      </c>
      <c r="I68">
        <f t="shared" si="32"/>
        <v>0</v>
      </c>
      <c r="J68">
        <f t="shared" si="32"/>
        <v>0</v>
      </c>
      <c r="K68">
        <f t="shared" si="32"/>
        <v>0</v>
      </c>
      <c r="L68">
        <f t="shared" si="32"/>
        <v>0</v>
      </c>
      <c r="M68" s="31">
        <f>(VLOOKUP($B$1,'Multipliers and Adjustments'!$A$70:$I$86,TRUNC(COLUMN(M$2)/5)+2,FALSE)*SUMIFS('EPA Data'!$I:$I,'EPA Data'!$D:$D,'Country Selector'!$A$2,'EPA Data'!$J:$J,$B$1,'EPA Data'!$C:$C,M$2,'EPA Data'!$G:$G,"&gt;="&amp;$A68,'EPA Data'!$G:$G,"&lt;"&amp;$B68)+VLOOKUP($C$1,'Multipliers and Adjustments'!$A$70:$I$86,TRUNC(COLUMN(M$2)/5)+2,FALSE)*SUMIFS('EPA Data'!$I:$I,'EPA Data'!$D:$D,'Country Selector'!$A$2,'EPA Data'!$J:$J,$C$1,'EPA Data'!$C:$C,M$2,'EPA Data'!$G:$G,"&gt;="&amp;$A68,'EPA Data'!$G:$G,"&lt;"&amp;$B68)+VLOOKUP($D$1,'Multipliers and Adjustments'!$A$70:$I$86,TRUNC(COLUMN(M$2)/5)+2,FALSE)*SUMIFS('EPA Data'!$I:$I,'EPA Data'!$D:$D,'Country Selector'!$A$2,'EPA Data'!$J:$J,$D$1,'EPA Data'!$C:$C,M$2,'EPA Data'!$G:$G,"&gt;="&amp;$A68,'EPA Data'!$G:$G,"&lt;"&amp;$B68))*unit_conv</f>
        <v>0</v>
      </c>
      <c r="N68">
        <f t="shared" si="33"/>
        <v>0</v>
      </c>
      <c r="O68">
        <f t="shared" si="33"/>
        <v>0</v>
      </c>
      <c r="P68">
        <f t="shared" si="33"/>
        <v>0</v>
      </c>
      <c r="Q68">
        <f t="shared" si="33"/>
        <v>0</v>
      </c>
      <c r="R68" s="31">
        <f>(VLOOKUP($B$1,'Multipliers and Adjustments'!$A$70:$I$86,TRUNC(COLUMN(R$2)/5)+2,FALSE)*SUMIFS('EPA Data'!$I:$I,'EPA Data'!$D:$D,'Country Selector'!$A$2,'EPA Data'!$J:$J,$B$1,'EPA Data'!$C:$C,R$2,'EPA Data'!$G:$G,"&gt;="&amp;$A68,'EPA Data'!$G:$G,"&lt;"&amp;$B68)+VLOOKUP($C$1,'Multipliers and Adjustments'!$A$70:$I$86,TRUNC(COLUMN(R$2)/5)+2,FALSE)*SUMIFS('EPA Data'!$I:$I,'EPA Data'!$D:$D,'Country Selector'!$A$2,'EPA Data'!$J:$J,$C$1,'EPA Data'!$C:$C,R$2,'EPA Data'!$G:$G,"&gt;="&amp;$A68,'EPA Data'!$G:$G,"&lt;"&amp;$B68)+VLOOKUP($D$1,'Multipliers and Adjustments'!$A$70:$I$86,TRUNC(COLUMN(R$2)/5)+2,FALSE)*SUMIFS('EPA Data'!$I:$I,'EPA Data'!$D:$D,'Country Selector'!$A$2,'EPA Data'!$J:$J,$D$1,'EPA Data'!$C:$C,R$2,'EPA Data'!$G:$G,"&gt;="&amp;$A68,'EPA Data'!$G:$G,"&lt;"&amp;$B68))*unit_conv</f>
        <v>0</v>
      </c>
      <c r="S68">
        <f t="shared" si="34"/>
        <v>0</v>
      </c>
      <c r="T68">
        <f t="shared" si="34"/>
        <v>0</v>
      </c>
      <c r="U68">
        <f t="shared" si="34"/>
        <v>0</v>
      </c>
      <c r="V68">
        <f t="shared" si="34"/>
        <v>0</v>
      </c>
      <c r="W68" s="31">
        <f>(VLOOKUP($B$1,'Multipliers and Adjustments'!$A$70:$I$86,TRUNC(COLUMN(W$2)/5)+2,FALSE)*SUMIFS('EPA Data'!$I:$I,'EPA Data'!$D:$D,'Country Selector'!$A$2,'EPA Data'!$J:$J,$B$1,'EPA Data'!$C:$C,W$2,'EPA Data'!$G:$G,"&gt;="&amp;$A68,'EPA Data'!$G:$G,"&lt;"&amp;$B68)+VLOOKUP($C$1,'Multipliers and Adjustments'!$A$70:$I$86,TRUNC(COLUMN(W$2)/5)+2,FALSE)*SUMIFS('EPA Data'!$I:$I,'EPA Data'!$D:$D,'Country Selector'!$A$2,'EPA Data'!$J:$J,$C$1,'EPA Data'!$C:$C,W$2,'EPA Data'!$G:$G,"&gt;="&amp;$A68,'EPA Data'!$G:$G,"&lt;"&amp;$B68)+VLOOKUP($D$1,'Multipliers and Adjustments'!$A$70:$I$86,TRUNC(COLUMN(W$2)/5)+2,FALSE)*SUMIFS('EPA Data'!$I:$I,'EPA Data'!$D:$D,'Country Selector'!$A$2,'EPA Data'!$J:$J,$D$1,'EPA Data'!$C:$C,W$2,'EPA Data'!$G:$G,"&gt;="&amp;$A68,'EPA Data'!$G:$G,"&lt;"&amp;$B68))*unit_conv</f>
        <v>0</v>
      </c>
      <c r="X68">
        <f t="shared" si="35"/>
        <v>0</v>
      </c>
      <c r="Y68">
        <f t="shared" si="35"/>
        <v>0</v>
      </c>
      <c r="Z68">
        <f t="shared" si="35"/>
        <v>0</v>
      </c>
      <c r="AA68">
        <f t="shared" si="35"/>
        <v>0</v>
      </c>
      <c r="AB68" s="31">
        <f>(VLOOKUP($B$1,'Multipliers and Adjustments'!$A$70:$I$86,TRUNC(COLUMN(AB$2)/5)+2,FALSE)*SUMIFS('EPA Data'!$I:$I,'EPA Data'!$D:$D,'Country Selector'!$A$2,'EPA Data'!$J:$J,$B$1,'EPA Data'!$C:$C,AB$2,'EPA Data'!$G:$G,"&gt;="&amp;$A68,'EPA Data'!$G:$G,"&lt;"&amp;$B68)+VLOOKUP($C$1,'Multipliers and Adjustments'!$A$70:$I$86,TRUNC(COLUMN(AB$2)/5)+2,FALSE)*SUMIFS('EPA Data'!$I:$I,'EPA Data'!$D:$D,'Country Selector'!$A$2,'EPA Data'!$J:$J,$C$1,'EPA Data'!$C:$C,AB$2,'EPA Data'!$G:$G,"&gt;="&amp;$A68,'EPA Data'!$G:$G,"&lt;"&amp;$B68)+VLOOKUP($D$1,'Multipliers and Adjustments'!$A$70:$I$86,TRUNC(COLUMN(AB$2)/5)+2,FALSE)*SUMIFS('EPA Data'!$I:$I,'EPA Data'!$D:$D,'Country Selector'!$A$2,'EPA Data'!$J:$J,$D$1,'EPA Data'!$C:$C,AB$2,'EPA Data'!$G:$G,"&gt;="&amp;$A68,'EPA Data'!$G:$G,"&lt;"&amp;$B68))*unit_conv</f>
        <v>0</v>
      </c>
      <c r="AC68">
        <f t="shared" si="36"/>
        <v>0</v>
      </c>
      <c r="AD68">
        <f t="shared" si="36"/>
        <v>0</v>
      </c>
      <c r="AE68">
        <f t="shared" si="36"/>
        <v>0</v>
      </c>
      <c r="AF68">
        <f t="shared" si="36"/>
        <v>0</v>
      </c>
      <c r="AG68" s="31">
        <f>(VLOOKUP($B$1,'Multipliers and Adjustments'!$A$70:$I$86,TRUNC(COLUMN(AG$2)/5)+2,FALSE)*SUMIFS('EPA Data'!$I:$I,'EPA Data'!$D:$D,'Country Selector'!$A$2,'EPA Data'!$J:$J,$B$1,'EPA Data'!$C:$C,AG$2,'EPA Data'!$G:$G,"&gt;="&amp;$A68,'EPA Data'!$G:$G,"&lt;"&amp;$B68)+VLOOKUP($C$1,'Multipliers and Adjustments'!$A$70:$I$86,TRUNC(COLUMN(AG$2)/5)+2,FALSE)*SUMIFS('EPA Data'!$I:$I,'EPA Data'!$D:$D,'Country Selector'!$A$2,'EPA Data'!$J:$J,$C$1,'EPA Data'!$C:$C,AG$2,'EPA Data'!$G:$G,"&gt;="&amp;$A68,'EPA Data'!$G:$G,"&lt;"&amp;$B68)+VLOOKUP($D$1,'Multipliers and Adjustments'!$A$70:$I$86,TRUNC(COLUMN(AG$2)/5)+2,FALSE)*SUMIFS('EPA Data'!$I:$I,'EPA Data'!$D:$D,'Country Selector'!$A$2,'EPA Data'!$J:$J,$D$1,'EPA Data'!$C:$C,AG$2,'EPA Data'!$G:$G,"&gt;="&amp;$A68,'EPA Data'!$G:$G,"&lt;"&amp;$B68))*unit_conv</f>
        <v>0</v>
      </c>
      <c r="AH68">
        <f t="shared" si="37"/>
        <v>0</v>
      </c>
      <c r="AI68">
        <f t="shared" si="37"/>
        <v>0</v>
      </c>
      <c r="AJ68">
        <f t="shared" si="37"/>
        <v>0</v>
      </c>
      <c r="AK68">
        <f t="shared" si="37"/>
        <v>0</v>
      </c>
      <c r="AL68" s="31">
        <f>(VLOOKUP($B$1,'Multipliers and Adjustments'!$A$70:$I$86,TRUNC(COLUMN(AL$2)/5)+2,FALSE)*SUMIFS('EPA Data'!$I:$I,'EPA Data'!$D:$D,'Country Selector'!$A$2,'EPA Data'!$J:$J,$B$1,'EPA Data'!$C:$C,AL$2,'EPA Data'!$G:$G,"&gt;="&amp;$A68,'EPA Data'!$G:$G,"&lt;"&amp;$B68)+VLOOKUP($C$1,'Multipliers and Adjustments'!$A$70:$I$86,TRUNC(COLUMN(AL$2)/5)+2,FALSE)*SUMIFS('EPA Data'!$I:$I,'EPA Data'!$D:$D,'Country Selector'!$A$2,'EPA Data'!$J:$J,$C$1,'EPA Data'!$C:$C,AL$2,'EPA Data'!$G:$G,"&gt;="&amp;$A68,'EPA Data'!$G:$G,"&lt;"&amp;$B68)+VLOOKUP($D$1,'Multipliers and Adjustments'!$A$70:$I$86,TRUNC(COLUMN(AL$2)/5)+2,FALSE)*SUMIFS('EPA Data'!$I:$I,'EPA Data'!$D:$D,'Country Selector'!$A$2,'EPA Data'!$J:$J,$D$1,'EPA Data'!$C:$C,AL$2,'EPA Data'!$G:$G,"&gt;="&amp;$A68,'EPA Data'!$G:$G,"&lt;"&amp;$B68))*unit_conv</f>
        <v>0</v>
      </c>
    </row>
    <row r="69" spans="1:38" x14ac:dyDescent="0.45">
      <c r="A69" s="12">
        <f t="shared" si="8"/>
        <v>1300</v>
      </c>
      <c r="B69" s="11">
        <f t="shared" si="38"/>
        <v>1350</v>
      </c>
      <c r="C69" s="31">
        <f>(VLOOKUP($B$1,'Multipliers and Adjustments'!$A$70:$I$86,TRUNC(COLUMN(C$2)/5)+2,FALSE)*SUMIFS('EPA Data'!$I:$I,'EPA Data'!$D:$D,'Country Selector'!$A$2,'EPA Data'!$J:$J,$B$1,'EPA Data'!$C:$C,C$2,'EPA Data'!$G:$G,"&gt;="&amp;$A69,'EPA Data'!$G:$G,"&lt;"&amp;$B69)+VLOOKUP($C$1,'Multipliers and Adjustments'!$A$70:$I$86,TRUNC(COLUMN(C$2)/5)+2,FALSE)*SUMIFS('EPA Data'!$I:$I,'EPA Data'!$D:$D,'Country Selector'!$A$2,'EPA Data'!$J:$J,$C$1,'EPA Data'!$C:$C,C$2,'EPA Data'!$G:$G,"&gt;="&amp;$A69,'EPA Data'!$G:$G,"&lt;"&amp;$B69)+VLOOKUP($D$1,'Multipliers and Adjustments'!$A$70:$I$86,TRUNC(COLUMN(C$2)/5)+2,FALSE)*SUMIFS('EPA Data'!$I:$I,'EPA Data'!$D:$D,'Country Selector'!$A$2,'EPA Data'!$J:$J,$D$1,'EPA Data'!$C:$C,C$2,'EPA Data'!$G:$G,"&gt;="&amp;$A69,'EPA Data'!$G:$G,"&lt;"&amp;$B69))*unit_conv</f>
        <v>0</v>
      </c>
      <c r="D69">
        <f t="shared" si="31"/>
        <v>0</v>
      </c>
      <c r="E69">
        <f t="shared" si="31"/>
        <v>0</v>
      </c>
      <c r="F69">
        <f t="shared" si="31"/>
        <v>0</v>
      </c>
      <c r="G69">
        <f t="shared" si="31"/>
        <v>0</v>
      </c>
      <c r="H69" s="31">
        <f>(VLOOKUP($B$1,'Multipliers and Adjustments'!$A$70:$I$86,TRUNC(COLUMN(H$2)/5)+2,FALSE)*SUMIFS('EPA Data'!$I:$I,'EPA Data'!$D:$D,'Country Selector'!$A$2,'EPA Data'!$J:$J,$B$1,'EPA Data'!$C:$C,H$2,'EPA Data'!$G:$G,"&gt;="&amp;$A69,'EPA Data'!$G:$G,"&lt;"&amp;$B69)+VLOOKUP($C$1,'Multipliers and Adjustments'!$A$70:$I$86,TRUNC(COLUMN(H$2)/5)+2,FALSE)*SUMIFS('EPA Data'!$I:$I,'EPA Data'!$D:$D,'Country Selector'!$A$2,'EPA Data'!$J:$J,$C$1,'EPA Data'!$C:$C,H$2,'EPA Data'!$G:$G,"&gt;="&amp;$A69,'EPA Data'!$G:$G,"&lt;"&amp;$B69)+VLOOKUP($D$1,'Multipliers and Adjustments'!$A$70:$I$86,TRUNC(COLUMN(H$2)/5)+2,FALSE)*SUMIFS('EPA Data'!$I:$I,'EPA Data'!$D:$D,'Country Selector'!$A$2,'EPA Data'!$J:$J,$D$1,'EPA Data'!$C:$C,H$2,'EPA Data'!$G:$G,"&gt;="&amp;$A69,'EPA Data'!$G:$G,"&lt;"&amp;$B69))*unit_conv</f>
        <v>0</v>
      </c>
      <c r="I69">
        <f t="shared" si="32"/>
        <v>0</v>
      </c>
      <c r="J69">
        <f t="shared" si="32"/>
        <v>0</v>
      </c>
      <c r="K69">
        <f t="shared" si="32"/>
        <v>0</v>
      </c>
      <c r="L69">
        <f t="shared" si="32"/>
        <v>0</v>
      </c>
      <c r="M69" s="31">
        <f>(VLOOKUP($B$1,'Multipliers and Adjustments'!$A$70:$I$86,TRUNC(COLUMN(M$2)/5)+2,FALSE)*SUMIFS('EPA Data'!$I:$I,'EPA Data'!$D:$D,'Country Selector'!$A$2,'EPA Data'!$J:$J,$B$1,'EPA Data'!$C:$C,M$2,'EPA Data'!$G:$G,"&gt;="&amp;$A69,'EPA Data'!$G:$G,"&lt;"&amp;$B69)+VLOOKUP($C$1,'Multipliers and Adjustments'!$A$70:$I$86,TRUNC(COLUMN(M$2)/5)+2,FALSE)*SUMIFS('EPA Data'!$I:$I,'EPA Data'!$D:$D,'Country Selector'!$A$2,'EPA Data'!$J:$J,$C$1,'EPA Data'!$C:$C,M$2,'EPA Data'!$G:$G,"&gt;="&amp;$A69,'EPA Data'!$G:$G,"&lt;"&amp;$B69)+VLOOKUP($D$1,'Multipliers and Adjustments'!$A$70:$I$86,TRUNC(COLUMN(M$2)/5)+2,FALSE)*SUMIFS('EPA Data'!$I:$I,'EPA Data'!$D:$D,'Country Selector'!$A$2,'EPA Data'!$J:$J,$D$1,'EPA Data'!$C:$C,M$2,'EPA Data'!$G:$G,"&gt;="&amp;$A69,'EPA Data'!$G:$G,"&lt;"&amp;$B69))*unit_conv</f>
        <v>0</v>
      </c>
      <c r="N69">
        <f t="shared" si="33"/>
        <v>0</v>
      </c>
      <c r="O69">
        <f t="shared" si="33"/>
        <v>0</v>
      </c>
      <c r="P69">
        <f t="shared" si="33"/>
        <v>0</v>
      </c>
      <c r="Q69">
        <f t="shared" si="33"/>
        <v>0</v>
      </c>
      <c r="R69" s="31">
        <f>(VLOOKUP($B$1,'Multipliers and Adjustments'!$A$70:$I$86,TRUNC(COLUMN(R$2)/5)+2,FALSE)*SUMIFS('EPA Data'!$I:$I,'EPA Data'!$D:$D,'Country Selector'!$A$2,'EPA Data'!$J:$J,$B$1,'EPA Data'!$C:$C,R$2,'EPA Data'!$G:$G,"&gt;="&amp;$A69,'EPA Data'!$G:$G,"&lt;"&amp;$B69)+VLOOKUP($C$1,'Multipliers and Adjustments'!$A$70:$I$86,TRUNC(COLUMN(R$2)/5)+2,FALSE)*SUMIFS('EPA Data'!$I:$I,'EPA Data'!$D:$D,'Country Selector'!$A$2,'EPA Data'!$J:$J,$C$1,'EPA Data'!$C:$C,R$2,'EPA Data'!$G:$G,"&gt;="&amp;$A69,'EPA Data'!$G:$G,"&lt;"&amp;$B69)+VLOOKUP($D$1,'Multipliers and Adjustments'!$A$70:$I$86,TRUNC(COLUMN(R$2)/5)+2,FALSE)*SUMIFS('EPA Data'!$I:$I,'EPA Data'!$D:$D,'Country Selector'!$A$2,'EPA Data'!$J:$J,$D$1,'EPA Data'!$C:$C,R$2,'EPA Data'!$G:$G,"&gt;="&amp;$A69,'EPA Data'!$G:$G,"&lt;"&amp;$B69))*unit_conv</f>
        <v>0</v>
      </c>
      <c r="S69">
        <f t="shared" si="34"/>
        <v>0</v>
      </c>
      <c r="T69">
        <f t="shared" si="34"/>
        <v>0</v>
      </c>
      <c r="U69">
        <f t="shared" si="34"/>
        <v>0</v>
      </c>
      <c r="V69">
        <f t="shared" si="34"/>
        <v>0</v>
      </c>
      <c r="W69" s="31">
        <f>(VLOOKUP($B$1,'Multipliers and Adjustments'!$A$70:$I$86,TRUNC(COLUMN(W$2)/5)+2,FALSE)*SUMIFS('EPA Data'!$I:$I,'EPA Data'!$D:$D,'Country Selector'!$A$2,'EPA Data'!$J:$J,$B$1,'EPA Data'!$C:$C,W$2,'EPA Data'!$G:$G,"&gt;="&amp;$A69,'EPA Data'!$G:$G,"&lt;"&amp;$B69)+VLOOKUP($C$1,'Multipliers and Adjustments'!$A$70:$I$86,TRUNC(COLUMN(W$2)/5)+2,FALSE)*SUMIFS('EPA Data'!$I:$I,'EPA Data'!$D:$D,'Country Selector'!$A$2,'EPA Data'!$J:$J,$C$1,'EPA Data'!$C:$C,W$2,'EPA Data'!$G:$G,"&gt;="&amp;$A69,'EPA Data'!$G:$G,"&lt;"&amp;$B69)+VLOOKUP($D$1,'Multipliers and Adjustments'!$A$70:$I$86,TRUNC(COLUMN(W$2)/5)+2,FALSE)*SUMIFS('EPA Data'!$I:$I,'EPA Data'!$D:$D,'Country Selector'!$A$2,'EPA Data'!$J:$J,$D$1,'EPA Data'!$C:$C,W$2,'EPA Data'!$G:$G,"&gt;="&amp;$A69,'EPA Data'!$G:$G,"&lt;"&amp;$B69))*unit_conv</f>
        <v>0</v>
      </c>
      <c r="X69">
        <f t="shared" si="35"/>
        <v>0</v>
      </c>
      <c r="Y69">
        <f t="shared" si="35"/>
        <v>0</v>
      </c>
      <c r="Z69">
        <f t="shared" si="35"/>
        <v>0</v>
      </c>
      <c r="AA69">
        <f t="shared" si="35"/>
        <v>0</v>
      </c>
      <c r="AB69" s="31">
        <f>(VLOOKUP($B$1,'Multipliers and Adjustments'!$A$70:$I$86,TRUNC(COLUMN(AB$2)/5)+2,FALSE)*SUMIFS('EPA Data'!$I:$I,'EPA Data'!$D:$D,'Country Selector'!$A$2,'EPA Data'!$J:$J,$B$1,'EPA Data'!$C:$C,AB$2,'EPA Data'!$G:$G,"&gt;="&amp;$A69,'EPA Data'!$G:$G,"&lt;"&amp;$B69)+VLOOKUP($C$1,'Multipliers and Adjustments'!$A$70:$I$86,TRUNC(COLUMN(AB$2)/5)+2,FALSE)*SUMIFS('EPA Data'!$I:$I,'EPA Data'!$D:$D,'Country Selector'!$A$2,'EPA Data'!$J:$J,$C$1,'EPA Data'!$C:$C,AB$2,'EPA Data'!$G:$G,"&gt;="&amp;$A69,'EPA Data'!$G:$G,"&lt;"&amp;$B69)+VLOOKUP($D$1,'Multipliers and Adjustments'!$A$70:$I$86,TRUNC(COLUMN(AB$2)/5)+2,FALSE)*SUMIFS('EPA Data'!$I:$I,'EPA Data'!$D:$D,'Country Selector'!$A$2,'EPA Data'!$J:$J,$D$1,'EPA Data'!$C:$C,AB$2,'EPA Data'!$G:$G,"&gt;="&amp;$A69,'EPA Data'!$G:$G,"&lt;"&amp;$B69))*unit_conv</f>
        <v>0</v>
      </c>
      <c r="AC69">
        <f t="shared" si="36"/>
        <v>0</v>
      </c>
      <c r="AD69">
        <f t="shared" si="36"/>
        <v>0</v>
      </c>
      <c r="AE69">
        <f t="shared" si="36"/>
        <v>0</v>
      </c>
      <c r="AF69">
        <f t="shared" si="36"/>
        <v>0</v>
      </c>
      <c r="AG69" s="31">
        <f>(VLOOKUP($B$1,'Multipliers and Adjustments'!$A$70:$I$86,TRUNC(COLUMN(AG$2)/5)+2,FALSE)*SUMIFS('EPA Data'!$I:$I,'EPA Data'!$D:$D,'Country Selector'!$A$2,'EPA Data'!$J:$J,$B$1,'EPA Data'!$C:$C,AG$2,'EPA Data'!$G:$G,"&gt;="&amp;$A69,'EPA Data'!$G:$G,"&lt;"&amp;$B69)+VLOOKUP($C$1,'Multipliers and Adjustments'!$A$70:$I$86,TRUNC(COLUMN(AG$2)/5)+2,FALSE)*SUMIFS('EPA Data'!$I:$I,'EPA Data'!$D:$D,'Country Selector'!$A$2,'EPA Data'!$J:$J,$C$1,'EPA Data'!$C:$C,AG$2,'EPA Data'!$G:$G,"&gt;="&amp;$A69,'EPA Data'!$G:$G,"&lt;"&amp;$B69)+VLOOKUP($D$1,'Multipliers and Adjustments'!$A$70:$I$86,TRUNC(COLUMN(AG$2)/5)+2,FALSE)*SUMIFS('EPA Data'!$I:$I,'EPA Data'!$D:$D,'Country Selector'!$A$2,'EPA Data'!$J:$J,$D$1,'EPA Data'!$C:$C,AG$2,'EPA Data'!$G:$G,"&gt;="&amp;$A69,'EPA Data'!$G:$G,"&lt;"&amp;$B69))*unit_conv</f>
        <v>0</v>
      </c>
      <c r="AH69">
        <f t="shared" si="37"/>
        <v>0</v>
      </c>
      <c r="AI69">
        <f t="shared" si="37"/>
        <v>0</v>
      </c>
      <c r="AJ69">
        <f t="shared" si="37"/>
        <v>0</v>
      </c>
      <c r="AK69">
        <f t="shared" si="37"/>
        <v>0</v>
      </c>
      <c r="AL69" s="31">
        <f>(VLOOKUP($B$1,'Multipliers and Adjustments'!$A$70:$I$86,TRUNC(COLUMN(AL$2)/5)+2,FALSE)*SUMIFS('EPA Data'!$I:$I,'EPA Data'!$D:$D,'Country Selector'!$A$2,'EPA Data'!$J:$J,$B$1,'EPA Data'!$C:$C,AL$2,'EPA Data'!$G:$G,"&gt;="&amp;$A69,'EPA Data'!$G:$G,"&lt;"&amp;$B69)+VLOOKUP($C$1,'Multipliers and Adjustments'!$A$70:$I$86,TRUNC(COLUMN(AL$2)/5)+2,FALSE)*SUMIFS('EPA Data'!$I:$I,'EPA Data'!$D:$D,'Country Selector'!$A$2,'EPA Data'!$J:$J,$C$1,'EPA Data'!$C:$C,AL$2,'EPA Data'!$G:$G,"&gt;="&amp;$A69,'EPA Data'!$G:$G,"&lt;"&amp;$B69)+VLOOKUP($D$1,'Multipliers and Adjustments'!$A$70:$I$86,TRUNC(COLUMN(AL$2)/5)+2,FALSE)*SUMIFS('EPA Data'!$I:$I,'EPA Data'!$D:$D,'Country Selector'!$A$2,'EPA Data'!$J:$J,$D$1,'EPA Data'!$C:$C,AL$2,'EPA Data'!$G:$G,"&gt;="&amp;$A69,'EPA Data'!$G:$G,"&lt;"&amp;$B69))*unit_conv</f>
        <v>0</v>
      </c>
    </row>
    <row r="70" spans="1:38" x14ac:dyDescent="0.45">
      <c r="A70" s="12">
        <f t="shared" si="8"/>
        <v>1350</v>
      </c>
      <c r="B70" s="11">
        <f t="shared" si="38"/>
        <v>1400</v>
      </c>
      <c r="C70" s="31">
        <f>(VLOOKUP($B$1,'Multipliers and Adjustments'!$A$70:$I$86,TRUNC(COLUMN(C$2)/5)+2,FALSE)*SUMIFS('EPA Data'!$I:$I,'EPA Data'!$D:$D,'Country Selector'!$A$2,'EPA Data'!$J:$J,$B$1,'EPA Data'!$C:$C,C$2,'EPA Data'!$G:$G,"&gt;="&amp;$A70,'EPA Data'!$G:$G,"&lt;"&amp;$B70)+VLOOKUP($C$1,'Multipliers and Adjustments'!$A$70:$I$86,TRUNC(COLUMN(C$2)/5)+2,FALSE)*SUMIFS('EPA Data'!$I:$I,'EPA Data'!$D:$D,'Country Selector'!$A$2,'EPA Data'!$J:$J,$C$1,'EPA Data'!$C:$C,C$2,'EPA Data'!$G:$G,"&gt;="&amp;$A70,'EPA Data'!$G:$G,"&lt;"&amp;$B70)+VLOOKUP($D$1,'Multipliers and Adjustments'!$A$70:$I$86,TRUNC(COLUMN(C$2)/5)+2,FALSE)*SUMIFS('EPA Data'!$I:$I,'EPA Data'!$D:$D,'Country Selector'!$A$2,'EPA Data'!$J:$J,$D$1,'EPA Data'!$C:$C,C$2,'EPA Data'!$G:$G,"&gt;="&amp;$A70,'EPA Data'!$G:$G,"&lt;"&amp;$B70))*unit_conv</f>
        <v>0</v>
      </c>
      <c r="D70">
        <f t="shared" si="31"/>
        <v>0</v>
      </c>
      <c r="E70">
        <f t="shared" si="31"/>
        <v>0</v>
      </c>
      <c r="F70">
        <f t="shared" si="31"/>
        <v>0</v>
      </c>
      <c r="G70">
        <f t="shared" si="31"/>
        <v>0</v>
      </c>
      <c r="H70" s="31">
        <f>(VLOOKUP($B$1,'Multipliers and Adjustments'!$A$70:$I$86,TRUNC(COLUMN(H$2)/5)+2,FALSE)*SUMIFS('EPA Data'!$I:$I,'EPA Data'!$D:$D,'Country Selector'!$A$2,'EPA Data'!$J:$J,$B$1,'EPA Data'!$C:$C,H$2,'EPA Data'!$G:$G,"&gt;="&amp;$A70,'EPA Data'!$G:$G,"&lt;"&amp;$B70)+VLOOKUP($C$1,'Multipliers and Adjustments'!$A$70:$I$86,TRUNC(COLUMN(H$2)/5)+2,FALSE)*SUMIFS('EPA Data'!$I:$I,'EPA Data'!$D:$D,'Country Selector'!$A$2,'EPA Data'!$J:$J,$C$1,'EPA Data'!$C:$C,H$2,'EPA Data'!$G:$G,"&gt;="&amp;$A70,'EPA Data'!$G:$G,"&lt;"&amp;$B70)+VLOOKUP($D$1,'Multipliers and Adjustments'!$A$70:$I$86,TRUNC(COLUMN(H$2)/5)+2,FALSE)*SUMIFS('EPA Data'!$I:$I,'EPA Data'!$D:$D,'Country Selector'!$A$2,'EPA Data'!$J:$J,$D$1,'EPA Data'!$C:$C,H$2,'EPA Data'!$G:$G,"&gt;="&amp;$A70,'EPA Data'!$G:$G,"&lt;"&amp;$B70))*unit_conv</f>
        <v>0</v>
      </c>
      <c r="I70">
        <f t="shared" si="32"/>
        <v>0</v>
      </c>
      <c r="J70">
        <f t="shared" si="32"/>
        <v>0</v>
      </c>
      <c r="K70">
        <f t="shared" si="32"/>
        <v>0</v>
      </c>
      <c r="L70">
        <f t="shared" si="32"/>
        <v>0</v>
      </c>
      <c r="M70" s="31">
        <f>(VLOOKUP($B$1,'Multipliers and Adjustments'!$A$70:$I$86,TRUNC(COLUMN(M$2)/5)+2,FALSE)*SUMIFS('EPA Data'!$I:$I,'EPA Data'!$D:$D,'Country Selector'!$A$2,'EPA Data'!$J:$J,$B$1,'EPA Data'!$C:$C,M$2,'EPA Data'!$G:$G,"&gt;="&amp;$A70,'EPA Data'!$G:$G,"&lt;"&amp;$B70)+VLOOKUP($C$1,'Multipliers and Adjustments'!$A$70:$I$86,TRUNC(COLUMN(M$2)/5)+2,FALSE)*SUMIFS('EPA Data'!$I:$I,'EPA Data'!$D:$D,'Country Selector'!$A$2,'EPA Data'!$J:$J,$C$1,'EPA Data'!$C:$C,M$2,'EPA Data'!$G:$G,"&gt;="&amp;$A70,'EPA Data'!$G:$G,"&lt;"&amp;$B70)+VLOOKUP($D$1,'Multipliers and Adjustments'!$A$70:$I$86,TRUNC(COLUMN(M$2)/5)+2,FALSE)*SUMIFS('EPA Data'!$I:$I,'EPA Data'!$D:$D,'Country Selector'!$A$2,'EPA Data'!$J:$J,$D$1,'EPA Data'!$C:$C,M$2,'EPA Data'!$G:$G,"&gt;="&amp;$A70,'EPA Data'!$G:$G,"&lt;"&amp;$B70))*unit_conv</f>
        <v>0</v>
      </c>
      <c r="N70">
        <f t="shared" si="33"/>
        <v>0</v>
      </c>
      <c r="O70">
        <f t="shared" si="33"/>
        <v>0</v>
      </c>
      <c r="P70">
        <f t="shared" si="33"/>
        <v>0</v>
      </c>
      <c r="Q70">
        <f t="shared" si="33"/>
        <v>0</v>
      </c>
      <c r="R70" s="31">
        <f>(VLOOKUP($B$1,'Multipliers and Adjustments'!$A$70:$I$86,TRUNC(COLUMN(R$2)/5)+2,FALSE)*SUMIFS('EPA Data'!$I:$I,'EPA Data'!$D:$D,'Country Selector'!$A$2,'EPA Data'!$J:$J,$B$1,'EPA Data'!$C:$C,R$2,'EPA Data'!$G:$G,"&gt;="&amp;$A70,'EPA Data'!$G:$G,"&lt;"&amp;$B70)+VLOOKUP($C$1,'Multipliers and Adjustments'!$A$70:$I$86,TRUNC(COLUMN(R$2)/5)+2,FALSE)*SUMIFS('EPA Data'!$I:$I,'EPA Data'!$D:$D,'Country Selector'!$A$2,'EPA Data'!$J:$J,$C$1,'EPA Data'!$C:$C,R$2,'EPA Data'!$G:$G,"&gt;="&amp;$A70,'EPA Data'!$G:$G,"&lt;"&amp;$B70)+VLOOKUP($D$1,'Multipliers and Adjustments'!$A$70:$I$86,TRUNC(COLUMN(R$2)/5)+2,FALSE)*SUMIFS('EPA Data'!$I:$I,'EPA Data'!$D:$D,'Country Selector'!$A$2,'EPA Data'!$J:$J,$D$1,'EPA Data'!$C:$C,R$2,'EPA Data'!$G:$G,"&gt;="&amp;$A70,'EPA Data'!$G:$G,"&lt;"&amp;$B70))*unit_conv</f>
        <v>0</v>
      </c>
      <c r="S70">
        <f t="shared" si="34"/>
        <v>0</v>
      </c>
      <c r="T70">
        <f t="shared" si="34"/>
        <v>0</v>
      </c>
      <c r="U70">
        <f t="shared" si="34"/>
        <v>0</v>
      </c>
      <c r="V70">
        <f t="shared" si="34"/>
        <v>0</v>
      </c>
      <c r="W70" s="31">
        <f>(VLOOKUP($B$1,'Multipliers and Adjustments'!$A$70:$I$86,TRUNC(COLUMN(W$2)/5)+2,FALSE)*SUMIFS('EPA Data'!$I:$I,'EPA Data'!$D:$D,'Country Selector'!$A$2,'EPA Data'!$J:$J,$B$1,'EPA Data'!$C:$C,W$2,'EPA Data'!$G:$G,"&gt;="&amp;$A70,'EPA Data'!$G:$G,"&lt;"&amp;$B70)+VLOOKUP($C$1,'Multipliers and Adjustments'!$A$70:$I$86,TRUNC(COLUMN(W$2)/5)+2,FALSE)*SUMIFS('EPA Data'!$I:$I,'EPA Data'!$D:$D,'Country Selector'!$A$2,'EPA Data'!$J:$J,$C$1,'EPA Data'!$C:$C,W$2,'EPA Data'!$G:$G,"&gt;="&amp;$A70,'EPA Data'!$G:$G,"&lt;"&amp;$B70)+VLOOKUP($D$1,'Multipliers and Adjustments'!$A$70:$I$86,TRUNC(COLUMN(W$2)/5)+2,FALSE)*SUMIFS('EPA Data'!$I:$I,'EPA Data'!$D:$D,'Country Selector'!$A$2,'EPA Data'!$J:$J,$D$1,'EPA Data'!$C:$C,W$2,'EPA Data'!$G:$G,"&gt;="&amp;$A70,'EPA Data'!$G:$G,"&lt;"&amp;$B70))*unit_conv</f>
        <v>0</v>
      </c>
      <c r="X70">
        <f t="shared" si="35"/>
        <v>0</v>
      </c>
      <c r="Y70">
        <f t="shared" si="35"/>
        <v>0</v>
      </c>
      <c r="Z70">
        <f t="shared" si="35"/>
        <v>0</v>
      </c>
      <c r="AA70">
        <f t="shared" si="35"/>
        <v>0</v>
      </c>
      <c r="AB70" s="31">
        <f>(VLOOKUP($B$1,'Multipliers and Adjustments'!$A$70:$I$86,TRUNC(COLUMN(AB$2)/5)+2,FALSE)*SUMIFS('EPA Data'!$I:$I,'EPA Data'!$D:$D,'Country Selector'!$A$2,'EPA Data'!$J:$J,$B$1,'EPA Data'!$C:$C,AB$2,'EPA Data'!$G:$G,"&gt;="&amp;$A70,'EPA Data'!$G:$G,"&lt;"&amp;$B70)+VLOOKUP($C$1,'Multipliers and Adjustments'!$A$70:$I$86,TRUNC(COLUMN(AB$2)/5)+2,FALSE)*SUMIFS('EPA Data'!$I:$I,'EPA Data'!$D:$D,'Country Selector'!$A$2,'EPA Data'!$J:$J,$C$1,'EPA Data'!$C:$C,AB$2,'EPA Data'!$G:$G,"&gt;="&amp;$A70,'EPA Data'!$G:$G,"&lt;"&amp;$B70)+VLOOKUP($D$1,'Multipliers and Adjustments'!$A$70:$I$86,TRUNC(COLUMN(AB$2)/5)+2,FALSE)*SUMIFS('EPA Data'!$I:$I,'EPA Data'!$D:$D,'Country Selector'!$A$2,'EPA Data'!$J:$J,$D$1,'EPA Data'!$C:$C,AB$2,'EPA Data'!$G:$G,"&gt;="&amp;$A70,'EPA Data'!$G:$G,"&lt;"&amp;$B70))*unit_conv</f>
        <v>0</v>
      </c>
      <c r="AC70">
        <f t="shared" si="36"/>
        <v>0</v>
      </c>
      <c r="AD70">
        <f t="shared" si="36"/>
        <v>0</v>
      </c>
      <c r="AE70">
        <f t="shared" si="36"/>
        <v>0</v>
      </c>
      <c r="AF70">
        <f t="shared" si="36"/>
        <v>0</v>
      </c>
      <c r="AG70" s="31">
        <f>(VLOOKUP($B$1,'Multipliers and Adjustments'!$A$70:$I$86,TRUNC(COLUMN(AG$2)/5)+2,FALSE)*SUMIFS('EPA Data'!$I:$I,'EPA Data'!$D:$D,'Country Selector'!$A$2,'EPA Data'!$J:$J,$B$1,'EPA Data'!$C:$C,AG$2,'EPA Data'!$G:$G,"&gt;="&amp;$A70,'EPA Data'!$G:$G,"&lt;"&amp;$B70)+VLOOKUP($C$1,'Multipliers and Adjustments'!$A$70:$I$86,TRUNC(COLUMN(AG$2)/5)+2,FALSE)*SUMIFS('EPA Data'!$I:$I,'EPA Data'!$D:$D,'Country Selector'!$A$2,'EPA Data'!$J:$J,$C$1,'EPA Data'!$C:$C,AG$2,'EPA Data'!$G:$G,"&gt;="&amp;$A70,'EPA Data'!$G:$G,"&lt;"&amp;$B70)+VLOOKUP($D$1,'Multipliers and Adjustments'!$A$70:$I$86,TRUNC(COLUMN(AG$2)/5)+2,FALSE)*SUMIFS('EPA Data'!$I:$I,'EPA Data'!$D:$D,'Country Selector'!$A$2,'EPA Data'!$J:$J,$D$1,'EPA Data'!$C:$C,AG$2,'EPA Data'!$G:$G,"&gt;="&amp;$A70,'EPA Data'!$G:$G,"&lt;"&amp;$B70))*unit_conv</f>
        <v>0</v>
      </c>
      <c r="AH70">
        <f t="shared" si="37"/>
        <v>0</v>
      </c>
      <c r="AI70">
        <f t="shared" si="37"/>
        <v>0</v>
      </c>
      <c r="AJ70">
        <f t="shared" si="37"/>
        <v>0</v>
      </c>
      <c r="AK70">
        <f t="shared" si="37"/>
        <v>0</v>
      </c>
      <c r="AL70" s="31">
        <f>(VLOOKUP($B$1,'Multipliers and Adjustments'!$A$70:$I$86,TRUNC(COLUMN(AL$2)/5)+2,FALSE)*SUMIFS('EPA Data'!$I:$I,'EPA Data'!$D:$D,'Country Selector'!$A$2,'EPA Data'!$J:$J,$B$1,'EPA Data'!$C:$C,AL$2,'EPA Data'!$G:$G,"&gt;="&amp;$A70,'EPA Data'!$G:$G,"&lt;"&amp;$B70)+VLOOKUP($C$1,'Multipliers and Adjustments'!$A$70:$I$86,TRUNC(COLUMN(AL$2)/5)+2,FALSE)*SUMIFS('EPA Data'!$I:$I,'EPA Data'!$D:$D,'Country Selector'!$A$2,'EPA Data'!$J:$J,$C$1,'EPA Data'!$C:$C,AL$2,'EPA Data'!$G:$G,"&gt;="&amp;$A70,'EPA Data'!$G:$G,"&lt;"&amp;$B70)+VLOOKUP($D$1,'Multipliers and Adjustments'!$A$70:$I$86,TRUNC(COLUMN(AL$2)/5)+2,FALSE)*SUMIFS('EPA Data'!$I:$I,'EPA Data'!$D:$D,'Country Selector'!$A$2,'EPA Data'!$J:$J,$D$1,'EPA Data'!$C:$C,AL$2,'EPA Data'!$G:$G,"&gt;="&amp;$A70,'EPA Data'!$G:$G,"&lt;"&amp;$B70))*unit_conv</f>
        <v>0</v>
      </c>
    </row>
    <row r="71" spans="1:38" x14ac:dyDescent="0.45">
      <c r="A71" s="12">
        <f t="shared" si="8"/>
        <v>1400</v>
      </c>
      <c r="B71" s="11">
        <f t="shared" si="38"/>
        <v>1450</v>
      </c>
      <c r="C71" s="31">
        <f>(VLOOKUP($B$1,'Multipliers and Adjustments'!$A$70:$I$86,TRUNC(COLUMN(C$2)/5)+2,FALSE)*SUMIFS('EPA Data'!$I:$I,'EPA Data'!$D:$D,'Country Selector'!$A$2,'EPA Data'!$J:$J,$B$1,'EPA Data'!$C:$C,C$2,'EPA Data'!$G:$G,"&gt;="&amp;$A71,'EPA Data'!$G:$G,"&lt;"&amp;$B71)+VLOOKUP($C$1,'Multipliers and Adjustments'!$A$70:$I$86,TRUNC(COLUMN(C$2)/5)+2,FALSE)*SUMIFS('EPA Data'!$I:$I,'EPA Data'!$D:$D,'Country Selector'!$A$2,'EPA Data'!$J:$J,$C$1,'EPA Data'!$C:$C,C$2,'EPA Data'!$G:$G,"&gt;="&amp;$A71,'EPA Data'!$G:$G,"&lt;"&amp;$B71)+VLOOKUP($D$1,'Multipliers and Adjustments'!$A$70:$I$86,TRUNC(COLUMN(C$2)/5)+2,FALSE)*SUMIFS('EPA Data'!$I:$I,'EPA Data'!$D:$D,'Country Selector'!$A$2,'EPA Data'!$J:$J,$D$1,'EPA Data'!$C:$C,C$2,'EPA Data'!$G:$G,"&gt;="&amp;$A71,'EPA Data'!$G:$G,"&lt;"&amp;$B71))*unit_conv</f>
        <v>0</v>
      </c>
      <c r="D71">
        <f t="shared" si="31"/>
        <v>0</v>
      </c>
      <c r="E71">
        <f t="shared" si="31"/>
        <v>0</v>
      </c>
      <c r="F71">
        <f t="shared" si="31"/>
        <v>0</v>
      </c>
      <c r="G71">
        <f t="shared" si="31"/>
        <v>0</v>
      </c>
      <c r="H71" s="31">
        <f>(VLOOKUP($B$1,'Multipliers and Adjustments'!$A$70:$I$86,TRUNC(COLUMN(H$2)/5)+2,FALSE)*SUMIFS('EPA Data'!$I:$I,'EPA Data'!$D:$D,'Country Selector'!$A$2,'EPA Data'!$J:$J,$B$1,'EPA Data'!$C:$C,H$2,'EPA Data'!$G:$G,"&gt;="&amp;$A71,'EPA Data'!$G:$G,"&lt;"&amp;$B71)+VLOOKUP($C$1,'Multipliers and Adjustments'!$A$70:$I$86,TRUNC(COLUMN(H$2)/5)+2,FALSE)*SUMIFS('EPA Data'!$I:$I,'EPA Data'!$D:$D,'Country Selector'!$A$2,'EPA Data'!$J:$J,$C$1,'EPA Data'!$C:$C,H$2,'EPA Data'!$G:$G,"&gt;="&amp;$A71,'EPA Data'!$G:$G,"&lt;"&amp;$B71)+VLOOKUP($D$1,'Multipliers and Adjustments'!$A$70:$I$86,TRUNC(COLUMN(H$2)/5)+2,FALSE)*SUMIFS('EPA Data'!$I:$I,'EPA Data'!$D:$D,'Country Selector'!$A$2,'EPA Data'!$J:$J,$D$1,'EPA Data'!$C:$C,H$2,'EPA Data'!$G:$G,"&gt;="&amp;$A71,'EPA Data'!$G:$G,"&lt;"&amp;$B71))*unit_conv</f>
        <v>0</v>
      </c>
      <c r="I71">
        <f t="shared" si="32"/>
        <v>0</v>
      </c>
      <c r="J71">
        <f t="shared" si="32"/>
        <v>0</v>
      </c>
      <c r="K71">
        <f t="shared" si="32"/>
        <v>0</v>
      </c>
      <c r="L71">
        <f t="shared" si="32"/>
        <v>0</v>
      </c>
      <c r="M71" s="31">
        <f>(VLOOKUP($B$1,'Multipliers and Adjustments'!$A$70:$I$86,TRUNC(COLUMN(M$2)/5)+2,FALSE)*SUMIFS('EPA Data'!$I:$I,'EPA Data'!$D:$D,'Country Selector'!$A$2,'EPA Data'!$J:$J,$B$1,'EPA Data'!$C:$C,M$2,'EPA Data'!$G:$G,"&gt;="&amp;$A71,'EPA Data'!$G:$G,"&lt;"&amp;$B71)+VLOOKUP($C$1,'Multipliers and Adjustments'!$A$70:$I$86,TRUNC(COLUMN(M$2)/5)+2,FALSE)*SUMIFS('EPA Data'!$I:$I,'EPA Data'!$D:$D,'Country Selector'!$A$2,'EPA Data'!$J:$J,$C$1,'EPA Data'!$C:$C,M$2,'EPA Data'!$G:$G,"&gt;="&amp;$A71,'EPA Data'!$G:$G,"&lt;"&amp;$B71)+VLOOKUP($D$1,'Multipliers and Adjustments'!$A$70:$I$86,TRUNC(COLUMN(M$2)/5)+2,FALSE)*SUMIFS('EPA Data'!$I:$I,'EPA Data'!$D:$D,'Country Selector'!$A$2,'EPA Data'!$J:$J,$D$1,'EPA Data'!$C:$C,M$2,'EPA Data'!$G:$G,"&gt;="&amp;$A71,'EPA Data'!$G:$G,"&lt;"&amp;$B71))*unit_conv</f>
        <v>0</v>
      </c>
      <c r="N71">
        <f t="shared" si="33"/>
        <v>0</v>
      </c>
      <c r="O71">
        <f t="shared" si="33"/>
        <v>0</v>
      </c>
      <c r="P71">
        <f t="shared" si="33"/>
        <v>0</v>
      </c>
      <c r="Q71">
        <f t="shared" si="33"/>
        <v>0</v>
      </c>
      <c r="R71" s="31">
        <f>(VLOOKUP($B$1,'Multipliers and Adjustments'!$A$70:$I$86,TRUNC(COLUMN(R$2)/5)+2,FALSE)*SUMIFS('EPA Data'!$I:$I,'EPA Data'!$D:$D,'Country Selector'!$A$2,'EPA Data'!$J:$J,$B$1,'EPA Data'!$C:$C,R$2,'EPA Data'!$G:$G,"&gt;="&amp;$A71,'EPA Data'!$G:$G,"&lt;"&amp;$B71)+VLOOKUP($C$1,'Multipliers and Adjustments'!$A$70:$I$86,TRUNC(COLUMN(R$2)/5)+2,FALSE)*SUMIFS('EPA Data'!$I:$I,'EPA Data'!$D:$D,'Country Selector'!$A$2,'EPA Data'!$J:$J,$C$1,'EPA Data'!$C:$C,R$2,'EPA Data'!$G:$G,"&gt;="&amp;$A71,'EPA Data'!$G:$G,"&lt;"&amp;$B71)+VLOOKUP($D$1,'Multipliers and Adjustments'!$A$70:$I$86,TRUNC(COLUMN(R$2)/5)+2,FALSE)*SUMIFS('EPA Data'!$I:$I,'EPA Data'!$D:$D,'Country Selector'!$A$2,'EPA Data'!$J:$J,$D$1,'EPA Data'!$C:$C,R$2,'EPA Data'!$G:$G,"&gt;="&amp;$A71,'EPA Data'!$G:$G,"&lt;"&amp;$B71))*unit_conv</f>
        <v>0</v>
      </c>
      <c r="S71">
        <f t="shared" si="34"/>
        <v>0</v>
      </c>
      <c r="T71">
        <f t="shared" si="34"/>
        <v>0</v>
      </c>
      <c r="U71">
        <f t="shared" si="34"/>
        <v>0</v>
      </c>
      <c r="V71">
        <f t="shared" si="34"/>
        <v>0</v>
      </c>
      <c r="W71" s="31">
        <f>(VLOOKUP($B$1,'Multipliers and Adjustments'!$A$70:$I$86,TRUNC(COLUMN(W$2)/5)+2,FALSE)*SUMIFS('EPA Data'!$I:$I,'EPA Data'!$D:$D,'Country Selector'!$A$2,'EPA Data'!$J:$J,$B$1,'EPA Data'!$C:$C,W$2,'EPA Data'!$G:$G,"&gt;="&amp;$A71,'EPA Data'!$G:$G,"&lt;"&amp;$B71)+VLOOKUP($C$1,'Multipliers and Adjustments'!$A$70:$I$86,TRUNC(COLUMN(W$2)/5)+2,FALSE)*SUMIFS('EPA Data'!$I:$I,'EPA Data'!$D:$D,'Country Selector'!$A$2,'EPA Data'!$J:$J,$C$1,'EPA Data'!$C:$C,W$2,'EPA Data'!$G:$G,"&gt;="&amp;$A71,'EPA Data'!$G:$G,"&lt;"&amp;$B71)+VLOOKUP($D$1,'Multipliers and Adjustments'!$A$70:$I$86,TRUNC(COLUMN(W$2)/5)+2,FALSE)*SUMIFS('EPA Data'!$I:$I,'EPA Data'!$D:$D,'Country Selector'!$A$2,'EPA Data'!$J:$J,$D$1,'EPA Data'!$C:$C,W$2,'EPA Data'!$G:$G,"&gt;="&amp;$A71,'EPA Data'!$G:$G,"&lt;"&amp;$B71))*unit_conv</f>
        <v>0</v>
      </c>
      <c r="X71">
        <f t="shared" si="35"/>
        <v>0</v>
      </c>
      <c r="Y71">
        <f t="shared" si="35"/>
        <v>0</v>
      </c>
      <c r="Z71">
        <f t="shared" si="35"/>
        <v>0</v>
      </c>
      <c r="AA71">
        <f t="shared" si="35"/>
        <v>0</v>
      </c>
      <c r="AB71" s="31">
        <f>(VLOOKUP($B$1,'Multipliers and Adjustments'!$A$70:$I$86,TRUNC(COLUMN(AB$2)/5)+2,FALSE)*SUMIFS('EPA Data'!$I:$I,'EPA Data'!$D:$D,'Country Selector'!$A$2,'EPA Data'!$J:$J,$B$1,'EPA Data'!$C:$C,AB$2,'EPA Data'!$G:$G,"&gt;="&amp;$A71,'EPA Data'!$G:$G,"&lt;"&amp;$B71)+VLOOKUP($C$1,'Multipliers and Adjustments'!$A$70:$I$86,TRUNC(COLUMN(AB$2)/5)+2,FALSE)*SUMIFS('EPA Data'!$I:$I,'EPA Data'!$D:$D,'Country Selector'!$A$2,'EPA Data'!$J:$J,$C$1,'EPA Data'!$C:$C,AB$2,'EPA Data'!$G:$G,"&gt;="&amp;$A71,'EPA Data'!$G:$G,"&lt;"&amp;$B71)+VLOOKUP($D$1,'Multipliers and Adjustments'!$A$70:$I$86,TRUNC(COLUMN(AB$2)/5)+2,FALSE)*SUMIFS('EPA Data'!$I:$I,'EPA Data'!$D:$D,'Country Selector'!$A$2,'EPA Data'!$J:$J,$D$1,'EPA Data'!$C:$C,AB$2,'EPA Data'!$G:$G,"&gt;="&amp;$A71,'EPA Data'!$G:$G,"&lt;"&amp;$B71))*unit_conv</f>
        <v>0</v>
      </c>
      <c r="AC71">
        <f t="shared" si="36"/>
        <v>0</v>
      </c>
      <c r="AD71">
        <f t="shared" si="36"/>
        <v>0</v>
      </c>
      <c r="AE71">
        <f t="shared" si="36"/>
        <v>0</v>
      </c>
      <c r="AF71">
        <f t="shared" si="36"/>
        <v>0</v>
      </c>
      <c r="AG71" s="31">
        <f>(VLOOKUP($B$1,'Multipliers and Adjustments'!$A$70:$I$86,TRUNC(COLUMN(AG$2)/5)+2,FALSE)*SUMIFS('EPA Data'!$I:$I,'EPA Data'!$D:$D,'Country Selector'!$A$2,'EPA Data'!$J:$J,$B$1,'EPA Data'!$C:$C,AG$2,'EPA Data'!$G:$G,"&gt;="&amp;$A71,'EPA Data'!$G:$G,"&lt;"&amp;$B71)+VLOOKUP($C$1,'Multipliers and Adjustments'!$A$70:$I$86,TRUNC(COLUMN(AG$2)/5)+2,FALSE)*SUMIFS('EPA Data'!$I:$I,'EPA Data'!$D:$D,'Country Selector'!$A$2,'EPA Data'!$J:$J,$C$1,'EPA Data'!$C:$C,AG$2,'EPA Data'!$G:$G,"&gt;="&amp;$A71,'EPA Data'!$G:$G,"&lt;"&amp;$B71)+VLOOKUP($D$1,'Multipliers and Adjustments'!$A$70:$I$86,TRUNC(COLUMN(AG$2)/5)+2,FALSE)*SUMIFS('EPA Data'!$I:$I,'EPA Data'!$D:$D,'Country Selector'!$A$2,'EPA Data'!$J:$J,$D$1,'EPA Data'!$C:$C,AG$2,'EPA Data'!$G:$G,"&gt;="&amp;$A71,'EPA Data'!$G:$G,"&lt;"&amp;$B71))*unit_conv</f>
        <v>0</v>
      </c>
      <c r="AH71">
        <f t="shared" si="37"/>
        <v>0</v>
      </c>
      <c r="AI71">
        <f t="shared" si="37"/>
        <v>0</v>
      </c>
      <c r="AJ71">
        <f t="shared" si="37"/>
        <v>0</v>
      </c>
      <c r="AK71">
        <f t="shared" si="37"/>
        <v>0</v>
      </c>
      <c r="AL71" s="31">
        <f>(VLOOKUP($B$1,'Multipliers and Adjustments'!$A$70:$I$86,TRUNC(COLUMN(AL$2)/5)+2,FALSE)*SUMIFS('EPA Data'!$I:$I,'EPA Data'!$D:$D,'Country Selector'!$A$2,'EPA Data'!$J:$J,$B$1,'EPA Data'!$C:$C,AL$2,'EPA Data'!$G:$G,"&gt;="&amp;$A71,'EPA Data'!$G:$G,"&lt;"&amp;$B71)+VLOOKUP($C$1,'Multipliers and Adjustments'!$A$70:$I$86,TRUNC(COLUMN(AL$2)/5)+2,FALSE)*SUMIFS('EPA Data'!$I:$I,'EPA Data'!$D:$D,'Country Selector'!$A$2,'EPA Data'!$J:$J,$C$1,'EPA Data'!$C:$C,AL$2,'EPA Data'!$G:$G,"&gt;="&amp;$A71,'EPA Data'!$G:$G,"&lt;"&amp;$B71)+VLOOKUP($D$1,'Multipliers and Adjustments'!$A$70:$I$86,TRUNC(COLUMN(AL$2)/5)+2,FALSE)*SUMIFS('EPA Data'!$I:$I,'EPA Data'!$D:$D,'Country Selector'!$A$2,'EPA Data'!$J:$J,$D$1,'EPA Data'!$C:$C,AL$2,'EPA Data'!$G:$G,"&gt;="&amp;$A71,'EPA Data'!$G:$G,"&lt;"&amp;$B71))*unit_conv</f>
        <v>0</v>
      </c>
    </row>
    <row r="72" spans="1:38" x14ac:dyDescent="0.45">
      <c r="A72" s="12">
        <f t="shared" si="8"/>
        <v>1450</v>
      </c>
      <c r="B72" s="11">
        <f t="shared" si="38"/>
        <v>1500</v>
      </c>
      <c r="C72" s="31">
        <f>(VLOOKUP($B$1,'Multipliers and Adjustments'!$A$70:$I$86,TRUNC(COLUMN(C$2)/5)+2,FALSE)*SUMIFS('EPA Data'!$I:$I,'EPA Data'!$D:$D,'Country Selector'!$A$2,'EPA Data'!$J:$J,$B$1,'EPA Data'!$C:$C,C$2,'EPA Data'!$G:$G,"&gt;="&amp;$A72,'EPA Data'!$G:$G,"&lt;"&amp;$B72)+VLOOKUP($C$1,'Multipliers and Adjustments'!$A$70:$I$86,TRUNC(COLUMN(C$2)/5)+2,FALSE)*SUMIFS('EPA Data'!$I:$I,'EPA Data'!$D:$D,'Country Selector'!$A$2,'EPA Data'!$J:$J,$C$1,'EPA Data'!$C:$C,C$2,'EPA Data'!$G:$G,"&gt;="&amp;$A72,'EPA Data'!$G:$G,"&lt;"&amp;$B72)+VLOOKUP($D$1,'Multipliers and Adjustments'!$A$70:$I$86,TRUNC(COLUMN(C$2)/5)+2,FALSE)*SUMIFS('EPA Data'!$I:$I,'EPA Data'!$D:$D,'Country Selector'!$A$2,'EPA Data'!$J:$J,$D$1,'EPA Data'!$C:$C,C$2,'EPA Data'!$G:$G,"&gt;="&amp;$A72,'EPA Data'!$G:$G,"&lt;"&amp;$B72))*unit_conv</f>
        <v>0</v>
      </c>
      <c r="D72">
        <f t="shared" si="31"/>
        <v>0</v>
      </c>
      <c r="E72">
        <f t="shared" si="31"/>
        <v>0</v>
      </c>
      <c r="F72">
        <f t="shared" si="31"/>
        <v>0</v>
      </c>
      <c r="G72">
        <f t="shared" si="31"/>
        <v>0</v>
      </c>
      <c r="H72" s="31">
        <f>(VLOOKUP($B$1,'Multipliers and Adjustments'!$A$70:$I$86,TRUNC(COLUMN(H$2)/5)+2,FALSE)*SUMIFS('EPA Data'!$I:$I,'EPA Data'!$D:$D,'Country Selector'!$A$2,'EPA Data'!$J:$J,$B$1,'EPA Data'!$C:$C,H$2,'EPA Data'!$G:$G,"&gt;="&amp;$A72,'EPA Data'!$G:$G,"&lt;"&amp;$B72)+VLOOKUP($C$1,'Multipliers and Adjustments'!$A$70:$I$86,TRUNC(COLUMN(H$2)/5)+2,FALSE)*SUMIFS('EPA Data'!$I:$I,'EPA Data'!$D:$D,'Country Selector'!$A$2,'EPA Data'!$J:$J,$C$1,'EPA Data'!$C:$C,H$2,'EPA Data'!$G:$G,"&gt;="&amp;$A72,'EPA Data'!$G:$G,"&lt;"&amp;$B72)+VLOOKUP($D$1,'Multipliers and Adjustments'!$A$70:$I$86,TRUNC(COLUMN(H$2)/5)+2,FALSE)*SUMIFS('EPA Data'!$I:$I,'EPA Data'!$D:$D,'Country Selector'!$A$2,'EPA Data'!$J:$J,$D$1,'EPA Data'!$C:$C,H$2,'EPA Data'!$G:$G,"&gt;="&amp;$A72,'EPA Data'!$G:$G,"&lt;"&amp;$B72))*unit_conv</f>
        <v>0</v>
      </c>
      <c r="I72">
        <f t="shared" si="32"/>
        <v>0</v>
      </c>
      <c r="J72">
        <f t="shared" si="32"/>
        <v>0</v>
      </c>
      <c r="K72">
        <f t="shared" si="32"/>
        <v>0</v>
      </c>
      <c r="L72">
        <f t="shared" si="32"/>
        <v>0</v>
      </c>
      <c r="M72" s="31">
        <f>(VLOOKUP($B$1,'Multipliers and Adjustments'!$A$70:$I$86,TRUNC(COLUMN(M$2)/5)+2,FALSE)*SUMIFS('EPA Data'!$I:$I,'EPA Data'!$D:$D,'Country Selector'!$A$2,'EPA Data'!$J:$J,$B$1,'EPA Data'!$C:$C,M$2,'EPA Data'!$G:$G,"&gt;="&amp;$A72,'EPA Data'!$G:$G,"&lt;"&amp;$B72)+VLOOKUP($C$1,'Multipliers and Adjustments'!$A$70:$I$86,TRUNC(COLUMN(M$2)/5)+2,FALSE)*SUMIFS('EPA Data'!$I:$I,'EPA Data'!$D:$D,'Country Selector'!$A$2,'EPA Data'!$J:$J,$C$1,'EPA Data'!$C:$C,M$2,'EPA Data'!$G:$G,"&gt;="&amp;$A72,'EPA Data'!$G:$G,"&lt;"&amp;$B72)+VLOOKUP($D$1,'Multipliers and Adjustments'!$A$70:$I$86,TRUNC(COLUMN(M$2)/5)+2,FALSE)*SUMIFS('EPA Data'!$I:$I,'EPA Data'!$D:$D,'Country Selector'!$A$2,'EPA Data'!$J:$J,$D$1,'EPA Data'!$C:$C,M$2,'EPA Data'!$G:$G,"&gt;="&amp;$A72,'EPA Data'!$G:$G,"&lt;"&amp;$B72))*unit_conv</f>
        <v>0</v>
      </c>
      <c r="N72">
        <f t="shared" si="33"/>
        <v>0</v>
      </c>
      <c r="O72">
        <f t="shared" si="33"/>
        <v>0</v>
      </c>
      <c r="P72">
        <f t="shared" si="33"/>
        <v>0</v>
      </c>
      <c r="Q72">
        <f t="shared" si="33"/>
        <v>0</v>
      </c>
      <c r="R72" s="31">
        <f>(VLOOKUP($B$1,'Multipliers and Adjustments'!$A$70:$I$86,TRUNC(COLUMN(R$2)/5)+2,FALSE)*SUMIFS('EPA Data'!$I:$I,'EPA Data'!$D:$D,'Country Selector'!$A$2,'EPA Data'!$J:$J,$B$1,'EPA Data'!$C:$C,R$2,'EPA Data'!$G:$G,"&gt;="&amp;$A72,'EPA Data'!$G:$G,"&lt;"&amp;$B72)+VLOOKUP($C$1,'Multipliers and Adjustments'!$A$70:$I$86,TRUNC(COLUMN(R$2)/5)+2,FALSE)*SUMIFS('EPA Data'!$I:$I,'EPA Data'!$D:$D,'Country Selector'!$A$2,'EPA Data'!$J:$J,$C$1,'EPA Data'!$C:$C,R$2,'EPA Data'!$G:$G,"&gt;="&amp;$A72,'EPA Data'!$G:$G,"&lt;"&amp;$B72)+VLOOKUP($D$1,'Multipliers and Adjustments'!$A$70:$I$86,TRUNC(COLUMN(R$2)/5)+2,FALSE)*SUMIFS('EPA Data'!$I:$I,'EPA Data'!$D:$D,'Country Selector'!$A$2,'EPA Data'!$J:$J,$D$1,'EPA Data'!$C:$C,R$2,'EPA Data'!$G:$G,"&gt;="&amp;$A72,'EPA Data'!$G:$G,"&lt;"&amp;$B72))*unit_conv</f>
        <v>0</v>
      </c>
      <c r="S72">
        <f t="shared" si="34"/>
        <v>0</v>
      </c>
      <c r="T72">
        <f t="shared" si="34"/>
        <v>0</v>
      </c>
      <c r="U72">
        <f t="shared" si="34"/>
        <v>0</v>
      </c>
      <c r="V72">
        <f t="shared" si="34"/>
        <v>0</v>
      </c>
      <c r="W72" s="31">
        <f>(VLOOKUP($B$1,'Multipliers and Adjustments'!$A$70:$I$86,TRUNC(COLUMN(W$2)/5)+2,FALSE)*SUMIFS('EPA Data'!$I:$I,'EPA Data'!$D:$D,'Country Selector'!$A$2,'EPA Data'!$J:$J,$B$1,'EPA Data'!$C:$C,W$2,'EPA Data'!$G:$G,"&gt;="&amp;$A72,'EPA Data'!$G:$G,"&lt;"&amp;$B72)+VLOOKUP($C$1,'Multipliers and Adjustments'!$A$70:$I$86,TRUNC(COLUMN(W$2)/5)+2,FALSE)*SUMIFS('EPA Data'!$I:$I,'EPA Data'!$D:$D,'Country Selector'!$A$2,'EPA Data'!$J:$J,$C$1,'EPA Data'!$C:$C,W$2,'EPA Data'!$G:$G,"&gt;="&amp;$A72,'EPA Data'!$G:$G,"&lt;"&amp;$B72)+VLOOKUP($D$1,'Multipliers and Adjustments'!$A$70:$I$86,TRUNC(COLUMN(W$2)/5)+2,FALSE)*SUMIFS('EPA Data'!$I:$I,'EPA Data'!$D:$D,'Country Selector'!$A$2,'EPA Data'!$J:$J,$D$1,'EPA Data'!$C:$C,W$2,'EPA Data'!$G:$G,"&gt;="&amp;$A72,'EPA Data'!$G:$G,"&lt;"&amp;$B72))*unit_conv</f>
        <v>0</v>
      </c>
      <c r="X72">
        <f t="shared" si="35"/>
        <v>0</v>
      </c>
      <c r="Y72">
        <f t="shared" si="35"/>
        <v>0</v>
      </c>
      <c r="Z72">
        <f t="shared" si="35"/>
        <v>0</v>
      </c>
      <c r="AA72">
        <f t="shared" si="35"/>
        <v>0</v>
      </c>
      <c r="AB72" s="31">
        <f>(VLOOKUP($B$1,'Multipliers and Adjustments'!$A$70:$I$86,TRUNC(COLUMN(AB$2)/5)+2,FALSE)*SUMIFS('EPA Data'!$I:$I,'EPA Data'!$D:$D,'Country Selector'!$A$2,'EPA Data'!$J:$J,$B$1,'EPA Data'!$C:$C,AB$2,'EPA Data'!$G:$G,"&gt;="&amp;$A72,'EPA Data'!$G:$G,"&lt;"&amp;$B72)+VLOOKUP($C$1,'Multipliers and Adjustments'!$A$70:$I$86,TRUNC(COLUMN(AB$2)/5)+2,FALSE)*SUMIFS('EPA Data'!$I:$I,'EPA Data'!$D:$D,'Country Selector'!$A$2,'EPA Data'!$J:$J,$C$1,'EPA Data'!$C:$C,AB$2,'EPA Data'!$G:$G,"&gt;="&amp;$A72,'EPA Data'!$G:$G,"&lt;"&amp;$B72)+VLOOKUP($D$1,'Multipliers and Adjustments'!$A$70:$I$86,TRUNC(COLUMN(AB$2)/5)+2,FALSE)*SUMIFS('EPA Data'!$I:$I,'EPA Data'!$D:$D,'Country Selector'!$A$2,'EPA Data'!$J:$J,$D$1,'EPA Data'!$C:$C,AB$2,'EPA Data'!$G:$G,"&gt;="&amp;$A72,'EPA Data'!$G:$G,"&lt;"&amp;$B72))*unit_conv</f>
        <v>0</v>
      </c>
      <c r="AC72">
        <f t="shared" si="36"/>
        <v>0</v>
      </c>
      <c r="AD72">
        <f t="shared" si="36"/>
        <v>0</v>
      </c>
      <c r="AE72">
        <f t="shared" si="36"/>
        <v>0</v>
      </c>
      <c r="AF72">
        <f t="shared" si="36"/>
        <v>0</v>
      </c>
      <c r="AG72" s="31">
        <f>(VLOOKUP($B$1,'Multipliers and Adjustments'!$A$70:$I$86,TRUNC(COLUMN(AG$2)/5)+2,FALSE)*SUMIFS('EPA Data'!$I:$I,'EPA Data'!$D:$D,'Country Selector'!$A$2,'EPA Data'!$J:$J,$B$1,'EPA Data'!$C:$C,AG$2,'EPA Data'!$G:$G,"&gt;="&amp;$A72,'EPA Data'!$G:$G,"&lt;"&amp;$B72)+VLOOKUP($C$1,'Multipliers and Adjustments'!$A$70:$I$86,TRUNC(COLUMN(AG$2)/5)+2,FALSE)*SUMIFS('EPA Data'!$I:$I,'EPA Data'!$D:$D,'Country Selector'!$A$2,'EPA Data'!$J:$J,$C$1,'EPA Data'!$C:$C,AG$2,'EPA Data'!$G:$G,"&gt;="&amp;$A72,'EPA Data'!$G:$G,"&lt;"&amp;$B72)+VLOOKUP($D$1,'Multipliers and Adjustments'!$A$70:$I$86,TRUNC(COLUMN(AG$2)/5)+2,FALSE)*SUMIFS('EPA Data'!$I:$I,'EPA Data'!$D:$D,'Country Selector'!$A$2,'EPA Data'!$J:$J,$D$1,'EPA Data'!$C:$C,AG$2,'EPA Data'!$G:$G,"&gt;="&amp;$A72,'EPA Data'!$G:$G,"&lt;"&amp;$B72))*unit_conv</f>
        <v>0</v>
      </c>
      <c r="AH72">
        <f t="shared" si="37"/>
        <v>0</v>
      </c>
      <c r="AI72">
        <f t="shared" si="37"/>
        <v>0</v>
      </c>
      <c r="AJ72">
        <f t="shared" si="37"/>
        <v>0</v>
      </c>
      <c r="AK72">
        <f t="shared" si="37"/>
        <v>0</v>
      </c>
      <c r="AL72" s="31">
        <f>(VLOOKUP($B$1,'Multipliers and Adjustments'!$A$70:$I$86,TRUNC(COLUMN(AL$2)/5)+2,FALSE)*SUMIFS('EPA Data'!$I:$I,'EPA Data'!$D:$D,'Country Selector'!$A$2,'EPA Data'!$J:$J,$B$1,'EPA Data'!$C:$C,AL$2,'EPA Data'!$G:$G,"&gt;="&amp;$A72,'EPA Data'!$G:$G,"&lt;"&amp;$B72)+VLOOKUP($C$1,'Multipliers and Adjustments'!$A$70:$I$86,TRUNC(COLUMN(AL$2)/5)+2,FALSE)*SUMIFS('EPA Data'!$I:$I,'EPA Data'!$D:$D,'Country Selector'!$A$2,'EPA Data'!$J:$J,$C$1,'EPA Data'!$C:$C,AL$2,'EPA Data'!$G:$G,"&gt;="&amp;$A72,'EPA Data'!$G:$G,"&lt;"&amp;$B72)+VLOOKUP($D$1,'Multipliers and Adjustments'!$A$70:$I$86,TRUNC(COLUMN(AL$2)/5)+2,FALSE)*SUMIFS('EPA Data'!$I:$I,'EPA Data'!$D:$D,'Country Selector'!$A$2,'EPA Data'!$J:$J,$D$1,'EPA Data'!$C:$C,AL$2,'EPA Data'!$G:$G,"&gt;="&amp;$A72,'EPA Data'!$G:$G,"&lt;"&amp;$B72))*unit_conv</f>
        <v>0</v>
      </c>
    </row>
    <row r="73" spans="1:38" x14ac:dyDescent="0.45">
      <c r="A73" s="12">
        <f t="shared" si="8"/>
        <v>1500</v>
      </c>
      <c r="B73" s="11">
        <f t="shared" si="38"/>
        <v>1550</v>
      </c>
      <c r="C73" s="31">
        <f>(VLOOKUP($B$1,'Multipliers and Adjustments'!$A$70:$I$86,TRUNC(COLUMN(C$2)/5)+2,FALSE)*SUMIFS('EPA Data'!$I:$I,'EPA Data'!$D:$D,'Country Selector'!$A$2,'EPA Data'!$J:$J,$B$1,'EPA Data'!$C:$C,C$2,'EPA Data'!$G:$G,"&gt;="&amp;$A73,'EPA Data'!$G:$G,"&lt;"&amp;$B73)+VLOOKUP($C$1,'Multipliers and Adjustments'!$A$70:$I$86,TRUNC(COLUMN(C$2)/5)+2,FALSE)*SUMIFS('EPA Data'!$I:$I,'EPA Data'!$D:$D,'Country Selector'!$A$2,'EPA Data'!$J:$J,$C$1,'EPA Data'!$C:$C,C$2,'EPA Data'!$G:$G,"&gt;="&amp;$A73,'EPA Data'!$G:$G,"&lt;"&amp;$B73)+VLOOKUP($D$1,'Multipliers and Adjustments'!$A$70:$I$86,TRUNC(COLUMN(C$2)/5)+2,FALSE)*SUMIFS('EPA Data'!$I:$I,'EPA Data'!$D:$D,'Country Selector'!$A$2,'EPA Data'!$J:$J,$D$1,'EPA Data'!$C:$C,C$2,'EPA Data'!$G:$G,"&gt;="&amp;$A73,'EPA Data'!$G:$G,"&lt;"&amp;$B73))*unit_conv</f>
        <v>0</v>
      </c>
      <c r="D73">
        <f t="shared" si="31"/>
        <v>0</v>
      </c>
      <c r="E73">
        <f t="shared" si="31"/>
        <v>0</v>
      </c>
      <c r="F73">
        <f t="shared" si="31"/>
        <v>0</v>
      </c>
      <c r="G73">
        <f t="shared" si="31"/>
        <v>0</v>
      </c>
      <c r="H73" s="31">
        <f>(VLOOKUP($B$1,'Multipliers and Adjustments'!$A$70:$I$86,TRUNC(COLUMN(H$2)/5)+2,FALSE)*SUMIFS('EPA Data'!$I:$I,'EPA Data'!$D:$D,'Country Selector'!$A$2,'EPA Data'!$J:$J,$B$1,'EPA Data'!$C:$C,H$2,'EPA Data'!$G:$G,"&gt;="&amp;$A73,'EPA Data'!$G:$G,"&lt;"&amp;$B73)+VLOOKUP($C$1,'Multipliers and Adjustments'!$A$70:$I$86,TRUNC(COLUMN(H$2)/5)+2,FALSE)*SUMIFS('EPA Data'!$I:$I,'EPA Data'!$D:$D,'Country Selector'!$A$2,'EPA Data'!$J:$J,$C$1,'EPA Data'!$C:$C,H$2,'EPA Data'!$G:$G,"&gt;="&amp;$A73,'EPA Data'!$G:$G,"&lt;"&amp;$B73)+VLOOKUP($D$1,'Multipliers and Adjustments'!$A$70:$I$86,TRUNC(COLUMN(H$2)/5)+2,FALSE)*SUMIFS('EPA Data'!$I:$I,'EPA Data'!$D:$D,'Country Selector'!$A$2,'EPA Data'!$J:$J,$D$1,'EPA Data'!$C:$C,H$2,'EPA Data'!$G:$G,"&gt;="&amp;$A73,'EPA Data'!$G:$G,"&lt;"&amp;$B73))*unit_conv</f>
        <v>0</v>
      </c>
      <c r="I73">
        <f t="shared" si="32"/>
        <v>0</v>
      </c>
      <c r="J73">
        <f t="shared" si="32"/>
        <v>0</v>
      </c>
      <c r="K73">
        <f t="shared" si="32"/>
        <v>0</v>
      </c>
      <c r="L73">
        <f t="shared" si="32"/>
        <v>0</v>
      </c>
      <c r="M73" s="31">
        <f>(VLOOKUP($B$1,'Multipliers and Adjustments'!$A$70:$I$86,TRUNC(COLUMN(M$2)/5)+2,FALSE)*SUMIFS('EPA Data'!$I:$I,'EPA Data'!$D:$D,'Country Selector'!$A$2,'EPA Data'!$J:$J,$B$1,'EPA Data'!$C:$C,M$2,'EPA Data'!$G:$G,"&gt;="&amp;$A73,'EPA Data'!$G:$G,"&lt;"&amp;$B73)+VLOOKUP($C$1,'Multipliers and Adjustments'!$A$70:$I$86,TRUNC(COLUMN(M$2)/5)+2,FALSE)*SUMIFS('EPA Data'!$I:$I,'EPA Data'!$D:$D,'Country Selector'!$A$2,'EPA Data'!$J:$J,$C$1,'EPA Data'!$C:$C,M$2,'EPA Data'!$G:$G,"&gt;="&amp;$A73,'EPA Data'!$G:$G,"&lt;"&amp;$B73)+VLOOKUP($D$1,'Multipliers and Adjustments'!$A$70:$I$86,TRUNC(COLUMN(M$2)/5)+2,FALSE)*SUMIFS('EPA Data'!$I:$I,'EPA Data'!$D:$D,'Country Selector'!$A$2,'EPA Data'!$J:$J,$D$1,'EPA Data'!$C:$C,M$2,'EPA Data'!$G:$G,"&gt;="&amp;$A73,'EPA Data'!$G:$G,"&lt;"&amp;$B73))*unit_conv</f>
        <v>0</v>
      </c>
      <c r="N73">
        <f t="shared" si="33"/>
        <v>0</v>
      </c>
      <c r="O73">
        <f t="shared" si="33"/>
        <v>0</v>
      </c>
      <c r="P73">
        <f t="shared" si="33"/>
        <v>0</v>
      </c>
      <c r="Q73">
        <f t="shared" si="33"/>
        <v>0</v>
      </c>
      <c r="R73" s="31">
        <f>(VLOOKUP($B$1,'Multipliers and Adjustments'!$A$70:$I$86,TRUNC(COLUMN(R$2)/5)+2,FALSE)*SUMIFS('EPA Data'!$I:$I,'EPA Data'!$D:$D,'Country Selector'!$A$2,'EPA Data'!$J:$J,$B$1,'EPA Data'!$C:$C,R$2,'EPA Data'!$G:$G,"&gt;="&amp;$A73,'EPA Data'!$G:$G,"&lt;"&amp;$B73)+VLOOKUP($C$1,'Multipliers and Adjustments'!$A$70:$I$86,TRUNC(COLUMN(R$2)/5)+2,FALSE)*SUMIFS('EPA Data'!$I:$I,'EPA Data'!$D:$D,'Country Selector'!$A$2,'EPA Data'!$J:$J,$C$1,'EPA Data'!$C:$C,R$2,'EPA Data'!$G:$G,"&gt;="&amp;$A73,'EPA Data'!$G:$G,"&lt;"&amp;$B73)+VLOOKUP($D$1,'Multipliers and Adjustments'!$A$70:$I$86,TRUNC(COLUMN(R$2)/5)+2,FALSE)*SUMIFS('EPA Data'!$I:$I,'EPA Data'!$D:$D,'Country Selector'!$A$2,'EPA Data'!$J:$J,$D$1,'EPA Data'!$C:$C,R$2,'EPA Data'!$G:$G,"&gt;="&amp;$A73,'EPA Data'!$G:$G,"&lt;"&amp;$B73))*unit_conv</f>
        <v>0</v>
      </c>
      <c r="S73">
        <f t="shared" si="34"/>
        <v>0</v>
      </c>
      <c r="T73">
        <f t="shared" si="34"/>
        <v>0</v>
      </c>
      <c r="U73">
        <f t="shared" si="34"/>
        <v>0</v>
      </c>
      <c r="V73">
        <f t="shared" si="34"/>
        <v>0</v>
      </c>
      <c r="W73" s="31">
        <f>(VLOOKUP($B$1,'Multipliers and Adjustments'!$A$70:$I$86,TRUNC(COLUMN(W$2)/5)+2,FALSE)*SUMIFS('EPA Data'!$I:$I,'EPA Data'!$D:$D,'Country Selector'!$A$2,'EPA Data'!$J:$J,$B$1,'EPA Data'!$C:$C,W$2,'EPA Data'!$G:$G,"&gt;="&amp;$A73,'EPA Data'!$G:$G,"&lt;"&amp;$B73)+VLOOKUP($C$1,'Multipliers and Adjustments'!$A$70:$I$86,TRUNC(COLUMN(W$2)/5)+2,FALSE)*SUMIFS('EPA Data'!$I:$I,'EPA Data'!$D:$D,'Country Selector'!$A$2,'EPA Data'!$J:$J,$C$1,'EPA Data'!$C:$C,W$2,'EPA Data'!$G:$G,"&gt;="&amp;$A73,'EPA Data'!$G:$G,"&lt;"&amp;$B73)+VLOOKUP($D$1,'Multipliers and Adjustments'!$A$70:$I$86,TRUNC(COLUMN(W$2)/5)+2,FALSE)*SUMIFS('EPA Data'!$I:$I,'EPA Data'!$D:$D,'Country Selector'!$A$2,'EPA Data'!$J:$J,$D$1,'EPA Data'!$C:$C,W$2,'EPA Data'!$G:$G,"&gt;="&amp;$A73,'EPA Data'!$G:$G,"&lt;"&amp;$B73))*unit_conv</f>
        <v>0</v>
      </c>
      <c r="X73">
        <f t="shared" si="35"/>
        <v>0</v>
      </c>
      <c r="Y73">
        <f t="shared" si="35"/>
        <v>0</v>
      </c>
      <c r="Z73">
        <f t="shared" si="35"/>
        <v>0</v>
      </c>
      <c r="AA73">
        <f t="shared" si="35"/>
        <v>0</v>
      </c>
      <c r="AB73" s="31">
        <f>(VLOOKUP($B$1,'Multipliers and Adjustments'!$A$70:$I$86,TRUNC(COLUMN(AB$2)/5)+2,FALSE)*SUMIFS('EPA Data'!$I:$I,'EPA Data'!$D:$D,'Country Selector'!$A$2,'EPA Data'!$J:$J,$B$1,'EPA Data'!$C:$C,AB$2,'EPA Data'!$G:$G,"&gt;="&amp;$A73,'EPA Data'!$G:$G,"&lt;"&amp;$B73)+VLOOKUP($C$1,'Multipliers and Adjustments'!$A$70:$I$86,TRUNC(COLUMN(AB$2)/5)+2,FALSE)*SUMIFS('EPA Data'!$I:$I,'EPA Data'!$D:$D,'Country Selector'!$A$2,'EPA Data'!$J:$J,$C$1,'EPA Data'!$C:$C,AB$2,'EPA Data'!$G:$G,"&gt;="&amp;$A73,'EPA Data'!$G:$G,"&lt;"&amp;$B73)+VLOOKUP($D$1,'Multipliers and Adjustments'!$A$70:$I$86,TRUNC(COLUMN(AB$2)/5)+2,FALSE)*SUMIFS('EPA Data'!$I:$I,'EPA Data'!$D:$D,'Country Selector'!$A$2,'EPA Data'!$J:$J,$D$1,'EPA Data'!$C:$C,AB$2,'EPA Data'!$G:$G,"&gt;="&amp;$A73,'EPA Data'!$G:$G,"&lt;"&amp;$B73))*unit_conv</f>
        <v>0</v>
      </c>
      <c r="AC73">
        <f t="shared" si="36"/>
        <v>0</v>
      </c>
      <c r="AD73">
        <f t="shared" si="36"/>
        <v>0</v>
      </c>
      <c r="AE73">
        <f t="shared" si="36"/>
        <v>0</v>
      </c>
      <c r="AF73">
        <f t="shared" si="36"/>
        <v>0</v>
      </c>
      <c r="AG73" s="31">
        <f>(VLOOKUP($B$1,'Multipliers and Adjustments'!$A$70:$I$86,TRUNC(COLUMN(AG$2)/5)+2,FALSE)*SUMIFS('EPA Data'!$I:$I,'EPA Data'!$D:$D,'Country Selector'!$A$2,'EPA Data'!$J:$J,$B$1,'EPA Data'!$C:$C,AG$2,'EPA Data'!$G:$G,"&gt;="&amp;$A73,'EPA Data'!$G:$G,"&lt;"&amp;$B73)+VLOOKUP($C$1,'Multipliers and Adjustments'!$A$70:$I$86,TRUNC(COLUMN(AG$2)/5)+2,FALSE)*SUMIFS('EPA Data'!$I:$I,'EPA Data'!$D:$D,'Country Selector'!$A$2,'EPA Data'!$J:$J,$C$1,'EPA Data'!$C:$C,AG$2,'EPA Data'!$G:$G,"&gt;="&amp;$A73,'EPA Data'!$G:$G,"&lt;"&amp;$B73)+VLOOKUP($D$1,'Multipliers and Adjustments'!$A$70:$I$86,TRUNC(COLUMN(AG$2)/5)+2,FALSE)*SUMIFS('EPA Data'!$I:$I,'EPA Data'!$D:$D,'Country Selector'!$A$2,'EPA Data'!$J:$J,$D$1,'EPA Data'!$C:$C,AG$2,'EPA Data'!$G:$G,"&gt;="&amp;$A73,'EPA Data'!$G:$G,"&lt;"&amp;$B73))*unit_conv</f>
        <v>0</v>
      </c>
      <c r="AH73">
        <f t="shared" si="37"/>
        <v>0</v>
      </c>
      <c r="AI73">
        <f t="shared" si="37"/>
        <v>0</v>
      </c>
      <c r="AJ73">
        <f t="shared" si="37"/>
        <v>0</v>
      </c>
      <c r="AK73">
        <f t="shared" si="37"/>
        <v>0</v>
      </c>
      <c r="AL73" s="31">
        <f>(VLOOKUP($B$1,'Multipliers and Adjustments'!$A$70:$I$86,TRUNC(COLUMN(AL$2)/5)+2,FALSE)*SUMIFS('EPA Data'!$I:$I,'EPA Data'!$D:$D,'Country Selector'!$A$2,'EPA Data'!$J:$J,$B$1,'EPA Data'!$C:$C,AL$2,'EPA Data'!$G:$G,"&gt;="&amp;$A73,'EPA Data'!$G:$G,"&lt;"&amp;$B73)+VLOOKUP($C$1,'Multipliers and Adjustments'!$A$70:$I$86,TRUNC(COLUMN(AL$2)/5)+2,FALSE)*SUMIFS('EPA Data'!$I:$I,'EPA Data'!$D:$D,'Country Selector'!$A$2,'EPA Data'!$J:$J,$C$1,'EPA Data'!$C:$C,AL$2,'EPA Data'!$G:$G,"&gt;="&amp;$A73,'EPA Data'!$G:$G,"&lt;"&amp;$B73)+VLOOKUP($D$1,'Multipliers and Adjustments'!$A$70:$I$86,TRUNC(COLUMN(AL$2)/5)+2,FALSE)*SUMIFS('EPA Data'!$I:$I,'EPA Data'!$D:$D,'Country Selector'!$A$2,'EPA Data'!$J:$J,$D$1,'EPA Data'!$C:$C,AL$2,'EPA Data'!$G:$G,"&gt;="&amp;$A73,'EPA Data'!$G:$G,"&lt;"&amp;$B73))*unit_conv</f>
        <v>0</v>
      </c>
    </row>
    <row r="74" spans="1:38" x14ac:dyDescent="0.45">
      <c r="A74" s="12">
        <f t="shared" si="8"/>
        <v>1550</v>
      </c>
      <c r="B74" s="11">
        <f t="shared" si="38"/>
        <v>1600</v>
      </c>
      <c r="C74" s="31">
        <f>(VLOOKUP($B$1,'Multipliers and Adjustments'!$A$70:$I$86,TRUNC(COLUMN(C$2)/5)+2,FALSE)*SUMIFS('EPA Data'!$I:$I,'EPA Data'!$D:$D,'Country Selector'!$A$2,'EPA Data'!$J:$J,$B$1,'EPA Data'!$C:$C,C$2,'EPA Data'!$G:$G,"&gt;="&amp;$A74,'EPA Data'!$G:$G,"&lt;"&amp;$B74)+VLOOKUP($C$1,'Multipliers and Adjustments'!$A$70:$I$86,TRUNC(COLUMN(C$2)/5)+2,FALSE)*SUMIFS('EPA Data'!$I:$I,'EPA Data'!$D:$D,'Country Selector'!$A$2,'EPA Data'!$J:$J,$C$1,'EPA Data'!$C:$C,C$2,'EPA Data'!$G:$G,"&gt;="&amp;$A74,'EPA Data'!$G:$G,"&lt;"&amp;$B74)+VLOOKUP($D$1,'Multipliers and Adjustments'!$A$70:$I$86,TRUNC(COLUMN(C$2)/5)+2,FALSE)*SUMIFS('EPA Data'!$I:$I,'EPA Data'!$D:$D,'Country Selector'!$A$2,'EPA Data'!$J:$J,$D$1,'EPA Data'!$C:$C,C$2,'EPA Data'!$G:$G,"&gt;="&amp;$A74,'EPA Data'!$G:$G,"&lt;"&amp;$B74))*unit_conv</f>
        <v>0</v>
      </c>
      <c r="D74">
        <f t="shared" si="31"/>
        <v>0</v>
      </c>
      <c r="E74">
        <f t="shared" si="31"/>
        <v>0</v>
      </c>
      <c r="F74">
        <f t="shared" si="31"/>
        <v>0</v>
      </c>
      <c r="G74">
        <f t="shared" si="31"/>
        <v>0</v>
      </c>
      <c r="H74" s="31">
        <f>(VLOOKUP($B$1,'Multipliers and Adjustments'!$A$70:$I$86,TRUNC(COLUMN(H$2)/5)+2,FALSE)*SUMIFS('EPA Data'!$I:$I,'EPA Data'!$D:$D,'Country Selector'!$A$2,'EPA Data'!$J:$J,$B$1,'EPA Data'!$C:$C,H$2,'EPA Data'!$G:$G,"&gt;="&amp;$A74,'EPA Data'!$G:$G,"&lt;"&amp;$B74)+VLOOKUP($C$1,'Multipliers and Adjustments'!$A$70:$I$86,TRUNC(COLUMN(H$2)/5)+2,FALSE)*SUMIFS('EPA Data'!$I:$I,'EPA Data'!$D:$D,'Country Selector'!$A$2,'EPA Data'!$J:$J,$C$1,'EPA Data'!$C:$C,H$2,'EPA Data'!$G:$G,"&gt;="&amp;$A74,'EPA Data'!$G:$G,"&lt;"&amp;$B74)+VLOOKUP($D$1,'Multipliers and Adjustments'!$A$70:$I$86,TRUNC(COLUMN(H$2)/5)+2,FALSE)*SUMIFS('EPA Data'!$I:$I,'EPA Data'!$D:$D,'Country Selector'!$A$2,'EPA Data'!$J:$J,$D$1,'EPA Data'!$C:$C,H$2,'EPA Data'!$G:$G,"&gt;="&amp;$A74,'EPA Data'!$G:$G,"&lt;"&amp;$B74))*unit_conv</f>
        <v>0</v>
      </c>
      <c r="I74">
        <f t="shared" si="32"/>
        <v>0</v>
      </c>
      <c r="J74">
        <f t="shared" si="32"/>
        <v>0</v>
      </c>
      <c r="K74">
        <f t="shared" si="32"/>
        <v>0</v>
      </c>
      <c r="L74">
        <f t="shared" si="32"/>
        <v>0</v>
      </c>
      <c r="M74" s="31">
        <f>(VLOOKUP($B$1,'Multipliers and Adjustments'!$A$70:$I$86,TRUNC(COLUMN(M$2)/5)+2,FALSE)*SUMIFS('EPA Data'!$I:$I,'EPA Data'!$D:$D,'Country Selector'!$A$2,'EPA Data'!$J:$J,$B$1,'EPA Data'!$C:$C,M$2,'EPA Data'!$G:$G,"&gt;="&amp;$A74,'EPA Data'!$G:$G,"&lt;"&amp;$B74)+VLOOKUP($C$1,'Multipliers and Adjustments'!$A$70:$I$86,TRUNC(COLUMN(M$2)/5)+2,FALSE)*SUMIFS('EPA Data'!$I:$I,'EPA Data'!$D:$D,'Country Selector'!$A$2,'EPA Data'!$J:$J,$C$1,'EPA Data'!$C:$C,M$2,'EPA Data'!$G:$G,"&gt;="&amp;$A74,'EPA Data'!$G:$G,"&lt;"&amp;$B74)+VLOOKUP($D$1,'Multipliers and Adjustments'!$A$70:$I$86,TRUNC(COLUMN(M$2)/5)+2,FALSE)*SUMIFS('EPA Data'!$I:$I,'EPA Data'!$D:$D,'Country Selector'!$A$2,'EPA Data'!$J:$J,$D$1,'EPA Data'!$C:$C,M$2,'EPA Data'!$G:$G,"&gt;="&amp;$A74,'EPA Data'!$G:$G,"&lt;"&amp;$B74))*unit_conv</f>
        <v>0</v>
      </c>
      <c r="N74">
        <f t="shared" si="33"/>
        <v>0</v>
      </c>
      <c r="O74">
        <f t="shared" si="33"/>
        <v>0</v>
      </c>
      <c r="P74">
        <f t="shared" si="33"/>
        <v>0</v>
      </c>
      <c r="Q74">
        <f t="shared" si="33"/>
        <v>0</v>
      </c>
      <c r="R74" s="31">
        <f>(VLOOKUP($B$1,'Multipliers and Adjustments'!$A$70:$I$86,TRUNC(COLUMN(R$2)/5)+2,FALSE)*SUMIFS('EPA Data'!$I:$I,'EPA Data'!$D:$D,'Country Selector'!$A$2,'EPA Data'!$J:$J,$B$1,'EPA Data'!$C:$C,R$2,'EPA Data'!$G:$G,"&gt;="&amp;$A74,'EPA Data'!$G:$G,"&lt;"&amp;$B74)+VLOOKUP($C$1,'Multipliers and Adjustments'!$A$70:$I$86,TRUNC(COLUMN(R$2)/5)+2,FALSE)*SUMIFS('EPA Data'!$I:$I,'EPA Data'!$D:$D,'Country Selector'!$A$2,'EPA Data'!$J:$J,$C$1,'EPA Data'!$C:$C,R$2,'EPA Data'!$G:$G,"&gt;="&amp;$A74,'EPA Data'!$G:$G,"&lt;"&amp;$B74)+VLOOKUP($D$1,'Multipliers and Adjustments'!$A$70:$I$86,TRUNC(COLUMN(R$2)/5)+2,FALSE)*SUMIFS('EPA Data'!$I:$I,'EPA Data'!$D:$D,'Country Selector'!$A$2,'EPA Data'!$J:$J,$D$1,'EPA Data'!$C:$C,R$2,'EPA Data'!$G:$G,"&gt;="&amp;$A74,'EPA Data'!$G:$G,"&lt;"&amp;$B74))*unit_conv</f>
        <v>0</v>
      </c>
      <c r="S74">
        <f t="shared" si="34"/>
        <v>0</v>
      </c>
      <c r="T74">
        <f t="shared" si="34"/>
        <v>0</v>
      </c>
      <c r="U74">
        <f t="shared" si="34"/>
        <v>0</v>
      </c>
      <c r="V74">
        <f t="shared" si="34"/>
        <v>0</v>
      </c>
      <c r="W74" s="31">
        <f>(VLOOKUP($B$1,'Multipliers and Adjustments'!$A$70:$I$86,TRUNC(COLUMN(W$2)/5)+2,FALSE)*SUMIFS('EPA Data'!$I:$I,'EPA Data'!$D:$D,'Country Selector'!$A$2,'EPA Data'!$J:$J,$B$1,'EPA Data'!$C:$C,W$2,'EPA Data'!$G:$G,"&gt;="&amp;$A74,'EPA Data'!$G:$G,"&lt;"&amp;$B74)+VLOOKUP($C$1,'Multipliers and Adjustments'!$A$70:$I$86,TRUNC(COLUMN(W$2)/5)+2,FALSE)*SUMIFS('EPA Data'!$I:$I,'EPA Data'!$D:$D,'Country Selector'!$A$2,'EPA Data'!$J:$J,$C$1,'EPA Data'!$C:$C,W$2,'EPA Data'!$G:$G,"&gt;="&amp;$A74,'EPA Data'!$G:$G,"&lt;"&amp;$B74)+VLOOKUP($D$1,'Multipliers and Adjustments'!$A$70:$I$86,TRUNC(COLUMN(W$2)/5)+2,FALSE)*SUMIFS('EPA Data'!$I:$I,'EPA Data'!$D:$D,'Country Selector'!$A$2,'EPA Data'!$J:$J,$D$1,'EPA Data'!$C:$C,W$2,'EPA Data'!$G:$G,"&gt;="&amp;$A74,'EPA Data'!$G:$G,"&lt;"&amp;$B74))*unit_conv</f>
        <v>0</v>
      </c>
      <c r="X74">
        <f t="shared" si="35"/>
        <v>0</v>
      </c>
      <c r="Y74">
        <f t="shared" si="35"/>
        <v>0</v>
      </c>
      <c r="Z74">
        <f t="shared" si="35"/>
        <v>0</v>
      </c>
      <c r="AA74">
        <f t="shared" si="35"/>
        <v>0</v>
      </c>
      <c r="AB74" s="31">
        <f>(VLOOKUP($B$1,'Multipliers and Adjustments'!$A$70:$I$86,TRUNC(COLUMN(AB$2)/5)+2,FALSE)*SUMIFS('EPA Data'!$I:$I,'EPA Data'!$D:$D,'Country Selector'!$A$2,'EPA Data'!$J:$J,$B$1,'EPA Data'!$C:$C,AB$2,'EPA Data'!$G:$G,"&gt;="&amp;$A74,'EPA Data'!$G:$G,"&lt;"&amp;$B74)+VLOOKUP($C$1,'Multipliers and Adjustments'!$A$70:$I$86,TRUNC(COLUMN(AB$2)/5)+2,FALSE)*SUMIFS('EPA Data'!$I:$I,'EPA Data'!$D:$D,'Country Selector'!$A$2,'EPA Data'!$J:$J,$C$1,'EPA Data'!$C:$C,AB$2,'EPA Data'!$G:$G,"&gt;="&amp;$A74,'EPA Data'!$G:$G,"&lt;"&amp;$B74)+VLOOKUP($D$1,'Multipliers and Adjustments'!$A$70:$I$86,TRUNC(COLUMN(AB$2)/5)+2,FALSE)*SUMIFS('EPA Data'!$I:$I,'EPA Data'!$D:$D,'Country Selector'!$A$2,'EPA Data'!$J:$J,$D$1,'EPA Data'!$C:$C,AB$2,'EPA Data'!$G:$G,"&gt;="&amp;$A74,'EPA Data'!$G:$G,"&lt;"&amp;$B74))*unit_conv</f>
        <v>0</v>
      </c>
      <c r="AC74">
        <f t="shared" si="36"/>
        <v>0</v>
      </c>
      <c r="AD74">
        <f t="shared" si="36"/>
        <v>0</v>
      </c>
      <c r="AE74">
        <f t="shared" si="36"/>
        <v>0</v>
      </c>
      <c r="AF74">
        <f t="shared" si="36"/>
        <v>0</v>
      </c>
      <c r="AG74" s="31">
        <f>(VLOOKUP($B$1,'Multipliers and Adjustments'!$A$70:$I$86,TRUNC(COLUMN(AG$2)/5)+2,FALSE)*SUMIFS('EPA Data'!$I:$I,'EPA Data'!$D:$D,'Country Selector'!$A$2,'EPA Data'!$J:$J,$B$1,'EPA Data'!$C:$C,AG$2,'EPA Data'!$G:$G,"&gt;="&amp;$A74,'EPA Data'!$G:$G,"&lt;"&amp;$B74)+VLOOKUP($C$1,'Multipliers and Adjustments'!$A$70:$I$86,TRUNC(COLUMN(AG$2)/5)+2,FALSE)*SUMIFS('EPA Data'!$I:$I,'EPA Data'!$D:$D,'Country Selector'!$A$2,'EPA Data'!$J:$J,$C$1,'EPA Data'!$C:$C,AG$2,'EPA Data'!$G:$G,"&gt;="&amp;$A74,'EPA Data'!$G:$G,"&lt;"&amp;$B74)+VLOOKUP($D$1,'Multipliers and Adjustments'!$A$70:$I$86,TRUNC(COLUMN(AG$2)/5)+2,FALSE)*SUMIFS('EPA Data'!$I:$I,'EPA Data'!$D:$D,'Country Selector'!$A$2,'EPA Data'!$J:$J,$D$1,'EPA Data'!$C:$C,AG$2,'EPA Data'!$G:$G,"&gt;="&amp;$A74,'EPA Data'!$G:$G,"&lt;"&amp;$B74))*unit_conv</f>
        <v>0</v>
      </c>
      <c r="AH74">
        <f t="shared" si="37"/>
        <v>0</v>
      </c>
      <c r="AI74">
        <f t="shared" si="37"/>
        <v>0</v>
      </c>
      <c r="AJ74">
        <f t="shared" si="37"/>
        <v>0</v>
      </c>
      <c r="AK74">
        <f t="shared" si="37"/>
        <v>0</v>
      </c>
      <c r="AL74" s="31">
        <f>(VLOOKUP($B$1,'Multipliers and Adjustments'!$A$70:$I$86,TRUNC(COLUMN(AL$2)/5)+2,FALSE)*SUMIFS('EPA Data'!$I:$I,'EPA Data'!$D:$D,'Country Selector'!$A$2,'EPA Data'!$J:$J,$B$1,'EPA Data'!$C:$C,AL$2,'EPA Data'!$G:$G,"&gt;="&amp;$A74,'EPA Data'!$G:$G,"&lt;"&amp;$B74)+VLOOKUP($C$1,'Multipliers and Adjustments'!$A$70:$I$86,TRUNC(COLUMN(AL$2)/5)+2,FALSE)*SUMIFS('EPA Data'!$I:$I,'EPA Data'!$D:$D,'Country Selector'!$A$2,'EPA Data'!$J:$J,$C$1,'EPA Data'!$C:$C,AL$2,'EPA Data'!$G:$G,"&gt;="&amp;$A74,'EPA Data'!$G:$G,"&lt;"&amp;$B74)+VLOOKUP($D$1,'Multipliers and Adjustments'!$A$70:$I$86,TRUNC(COLUMN(AL$2)/5)+2,FALSE)*SUMIFS('EPA Data'!$I:$I,'EPA Data'!$D:$D,'Country Selector'!$A$2,'EPA Data'!$J:$J,$D$1,'EPA Data'!$C:$C,AL$2,'EPA Data'!$G:$G,"&gt;="&amp;$A74,'EPA Data'!$G:$G,"&lt;"&amp;$B74))*unit_conv</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L74"/>
  <sheetViews>
    <sheetView zoomScale="55" zoomScaleNormal="55" workbookViewId="0"/>
  </sheetViews>
  <sheetFormatPr defaultColWidth="8.86328125" defaultRowHeight="14.25" x14ac:dyDescent="0.45"/>
  <cols>
    <col min="1" max="2" width="24.265625" style="12" customWidth="1"/>
    <col min="3" max="3" width="9.1328125" style="71" customWidth="1"/>
    <col min="8" max="8" width="12" bestFit="1" customWidth="1"/>
    <col min="13" max="13" width="12" bestFit="1" customWidth="1"/>
    <col min="18" max="18" width="12" bestFit="1" customWidth="1"/>
    <col min="23" max="23" width="12" bestFit="1" customWidth="1"/>
    <col min="28" max="28" width="12" bestFit="1" customWidth="1"/>
    <col min="33" max="33" width="12" bestFit="1" customWidth="1"/>
    <col min="38" max="38" width="12" bestFit="1" customWidth="1"/>
  </cols>
  <sheetData>
    <row r="1" spans="1:38" x14ac:dyDescent="0.45">
      <c r="A1" s="14" t="s">
        <v>621</v>
      </c>
      <c r="B1" s="14" t="s">
        <v>718</v>
      </c>
      <c r="C1" s="69" t="s">
        <v>858</v>
      </c>
    </row>
    <row r="2" spans="1:38" s="2" customFormat="1" x14ac:dyDescent="0.45">
      <c r="A2" s="10" t="s">
        <v>619</v>
      </c>
      <c r="B2" s="10" t="s">
        <v>620</v>
      </c>
      <c r="C2" s="70">
        <v>2015</v>
      </c>
      <c r="D2" s="2">
        <v>2016</v>
      </c>
      <c r="E2" s="2">
        <v>2017</v>
      </c>
      <c r="F2" s="2">
        <v>2018</v>
      </c>
      <c r="G2" s="2">
        <v>2019</v>
      </c>
      <c r="H2" s="2">
        <v>2020</v>
      </c>
      <c r="I2" s="2">
        <v>2021</v>
      </c>
      <c r="J2" s="2">
        <v>2022</v>
      </c>
      <c r="K2" s="2">
        <v>2023</v>
      </c>
      <c r="L2" s="2">
        <v>2024</v>
      </c>
      <c r="M2" s="2">
        <v>2025</v>
      </c>
      <c r="N2" s="2">
        <v>2026</v>
      </c>
      <c r="O2" s="2">
        <v>2027</v>
      </c>
      <c r="P2" s="2">
        <v>2028</v>
      </c>
      <c r="Q2" s="2">
        <v>2029</v>
      </c>
      <c r="R2" s="2">
        <v>2030</v>
      </c>
      <c r="S2" s="2">
        <v>2031</v>
      </c>
      <c r="T2" s="2">
        <v>2032</v>
      </c>
      <c r="U2" s="2">
        <v>2033</v>
      </c>
      <c r="V2" s="2">
        <v>2034</v>
      </c>
      <c r="W2" s="2">
        <v>2035</v>
      </c>
      <c r="X2" s="2">
        <v>2036</v>
      </c>
      <c r="Y2" s="2">
        <v>2037</v>
      </c>
      <c r="Z2" s="2">
        <v>2038</v>
      </c>
      <c r="AA2" s="2">
        <v>2039</v>
      </c>
      <c r="AB2" s="2">
        <v>2040</v>
      </c>
      <c r="AC2" s="2">
        <v>2041</v>
      </c>
      <c r="AD2" s="2">
        <v>2042</v>
      </c>
      <c r="AE2" s="2">
        <v>2043</v>
      </c>
      <c r="AF2" s="2">
        <v>2044</v>
      </c>
      <c r="AG2" s="2">
        <v>2045</v>
      </c>
      <c r="AH2" s="2">
        <v>2046</v>
      </c>
      <c r="AI2" s="2">
        <v>2047</v>
      </c>
      <c r="AJ2" s="2">
        <v>2048</v>
      </c>
      <c r="AK2" s="2">
        <v>2049</v>
      </c>
      <c r="AL2" s="2">
        <v>2050</v>
      </c>
    </row>
    <row r="3" spans="1:38" x14ac:dyDescent="0.45">
      <c r="A3" s="11">
        <v>-1150</v>
      </c>
      <c r="B3" s="11">
        <f>A3+50</f>
        <v>-1100</v>
      </c>
      <c r="C3" s="67">
        <f>(VLOOKUP($B$1,'Multipliers and Adjustments'!$A$70:$I$86,TRUNC(COLUMN(C$2)/5)+2,FALSE)*SUMIFS('EPA Data'!$I:$I,'EPA Data'!$D:$D,'Country Selector'!$A$2,'EPA Data'!$J:$J,$B$1,'EPA Data'!$C:$C,C$2,'EPA Data'!$G:$G,"&gt;="&amp;$A3,'EPA Data'!$G:$G,"&lt;"&amp;$B3)+IF('Multipliers and Adjustments'!$B$66="Y",'SNAP Adjustment'!D40,0))*unit_conv</f>
        <v>0</v>
      </c>
      <c r="D3">
        <f t="shared" ref="D3:G17" si="0">C3+($H3-$C3)/5</f>
        <v>0</v>
      </c>
      <c r="E3">
        <f t="shared" si="0"/>
        <v>0</v>
      </c>
      <c r="F3">
        <f t="shared" si="0"/>
        <v>0</v>
      </c>
      <c r="G3">
        <f t="shared" si="0"/>
        <v>0</v>
      </c>
      <c r="H3" s="67">
        <f>(VLOOKUP($B$1,'Multipliers and Adjustments'!$A$70:$I$86,TRUNC(COLUMN(H$2)/5)+2,FALSE)*SUMIFS('EPA Data'!$I:$I,'EPA Data'!$D:$D,'Country Selector'!$A$2,'EPA Data'!$J:$J,$B$1,'EPA Data'!$C:$C,H$2,'EPA Data'!$G:$G,"&gt;="&amp;$A3,'EPA Data'!$G:$G,"&lt;"&amp;$B3)+IF('Multipliers and Adjustments'!$B$66="Y",'SNAP Adjustment'!I40,0))*unit_conv</f>
        <v>0</v>
      </c>
      <c r="I3">
        <f>H3+($M3-$H3)/5</f>
        <v>0</v>
      </c>
      <c r="J3">
        <f t="shared" ref="J3:L3" si="1">I3+($M3-$H3)/5</f>
        <v>0</v>
      </c>
      <c r="K3">
        <f t="shared" si="1"/>
        <v>0</v>
      </c>
      <c r="L3">
        <f t="shared" si="1"/>
        <v>0</v>
      </c>
      <c r="M3" s="67">
        <f>(VLOOKUP($B$1,'Multipliers and Adjustments'!$A$70:$I$86,TRUNC(COLUMN(M$2)/5)+2,FALSE)*SUMIFS('EPA Data'!$I:$I,'EPA Data'!$D:$D,'Country Selector'!$A$2,'EPA Data'!$J:$J,$B$1,'EPA Data'!$C:$C,M$2,'EPA Data'!$G:$G,"&gt;="&amp;$A3,'EPA Data'!$G:$G,"&lt;"&amp;$B3)+IF('Multipliers and Adjustments'!$B$66="Y",'SNAP Adjustment'!N40,0))*unit_conv</f>
        <v>0</v>
      </c>
      <c r="N3">
        <f>M3+($R3-$M3)/5</f>
        <v>0</v>
      </c>
      <c r="O3">
        <f t="shared" ref="O3:Q3" si="2">N3+($R3-$M3)/5</f>
        <v>0</v>
      </c>
      <c r="P3">
        <f t="shared" si="2"/>
        <v>0</v>
      </c>
      <c r="Q3">
        <f t="shared" si="2"/>
        <v>0</v>
      </c>
      <c r="R3" s="67">
        <f>(VLOOKUP($B$1,'Multipliers and Adjustments'!$A$70:$I$86,TRUNC(COLUMN(R$2)/5)+2,FALSE)*SUMIFS('EPA Data'!$I:$I,'EPA Data'!$D:$D,'Country Selector'!$A$2,'EPA Data'!$J:$J,$B$1,'EPA Data'!$C:$C,R$2,'EPA Data'!$G:$G,"&gt;="&amp;$A3,'EPA Data'!$G:$G,"&lt;"&amp;$B3)+IF('Multipliers and Adjustments'!$B$66="Y",'SNAP Adjustment'!S40,0))*unit_conv</f>
        <v>0</v>
      </c>
      <c r="S3">
        <f>R3+($W3-$R3)/5</f>
        <v>0</v>
      </c>
      <c r="T3">
        <f t="shared" ref="T3:V3" si="3">S3+($W3-$R3)/5</f>
        <v>0</v>
      </c>
      <c r="U3">
        <f t="shared" si="3"/>
        <v>0</v>
      </c>
      <c r="V3">
        <f t="shared" si="3"/>
        <v>0</v>
      </c>
      <c r="W3" s="67">
        <f>(VLOOKUP($B$1,'Multipliers and Adjustments'!$A$70:$I$86,TRUNC(COLUMN(W$2)/5)+2,FALSE)*SUMIFS('EPA Data'!$I:$I,'EPA Data'!$D:$D,'Country Selector'!$A$2,'EPA Data'!$J:$J,$B$1,'EPA Data'!$C:$C,W$2,'EPA Data'!$G:$G,"&gt;="&amp;$A3,'EPA Data'!$G:$G,"&lt;"&amp;$B3)+IF('Multipliers and Adjustments'!$B$66="Y",'SNAP Adjustment'!X40,0))*unit_conv</f>
        <v>0</v>
      </c>
      <c r="X3">
        <f>W3+($AB3-$W3)/5</f>
        <v>0</v>
      </c>
      <c r="Y3">
        <f t="shared" ref="Y3:AA3" si="4">X3+($AB3-$W3)/5</f>
        <v>0</v>
      </c>
      <c r="Z3">
        <f t="shared" si="4"/>
        <v>0</v>
      </c>
      <c r="AA3">
        <f t="shared" si="4"/>
        <v>0</v>
      </c>
      <c r="AB3" s="67">
        <f>(VLOOKUP($B$1,'Multipliers and Adjustments'!$A$70:$I$86,TRUNC(COLUMN(AB$2)/5)+2,FALSE)*SUMIFS('EPA Data'!$I:$I,'EPA Data'!$D:$D,'Country Selector'!$A$2,'EPA Data'!$J:$J,$B$1,'EPA Data'!$C:$C,AB$2,'EPA Data'!$G:$G,"&gt;="&amp;$A3,'EPA Data'!$G:$G,"&lt;"&amp;$B3)+IF('Multipliers and Adjustments'!$B$66="Y",'SNAP Adjustment'!AC40,0))*unit_conv</f>
        <v>0</v>
      </c>
      <c r="AC3">
        <f>AB3+($AG3-$AB3)/5</f>
        <v>0</v>
      </c>
      <c r="AD3">
        <f t="shared" ref="AD3:AF3" si="5">AC3+($AG3-$AB3)/5</f>
        <v>0</v>
      </c>
      <c r="AE3">
        <f t="shared" si="5"/>
        <v>0</v>
      </c>
      <c r="AF3">
        <f t="shared" si="5"/>
        <v>0</v>
      </c>
      <c r="AG3" s="67">
        <f>(VLOOKUP($B$1,'Multipliers and Adjustments'!$A$70:$I$86,TRUNC(COLUMN(AG$2)/5)+2,FALSE)*SUMIFS('EPA Data'!$I:$I,'EPA Data'!$D:$D,'Country Selector'!$A$2,'EPA Data'!$J:$J,$B$1,'EPA Data'!$C:$C,AG$2,'EPA Data'!$G:$G,"&gt;="&amp;$A3,'EPA Data'!$G:$G,"&lt;"&amp;$B3)+IF('Multipliers and Adjustments'!$B$66="Y",'SNAP Adjustment'!AH40,0))*unit_conv</f>
        <v>0</v>
      </c>
      <c r="AH3">
        <f>AG3+($AL3-$AG3)/5</f>
        <v>0</v>
      </c>
      <c r="AI3">
        <f t="shared" ref="AI3:AK3" si="6">AH3+($AL3-$AG3)/5</f>
        <v>0</v>
      </c>
      <c r="AJ3">
        <f t="shared" si="6"/>
        <v>0</v>
      </c>
      <c r="AK3">
        <f t="shared" si="6"/>
        <v>0</v>
      </c>
      <c r="AL3" s="67">
        <f>(VLOOKUP($B$1,'Multipliers and Adjustments'!$A$70:$I$86,TRUNC(COLUMN(AL$2)/5)+2,FALSE)*SUMIFS('EPA Data'!$I:$I,'EPA Data'!$D:$D,'Country Selector'!$A$2,'EPA Data'!$J:$J,$B$1,'EPA Data'!$C:$C,AL$2,'EPA Data'!$G:$G,"&gt;="&amp;$A3,'EPA Data'!$G:$G,"&lt;"&amp;$B3)+IF('Multipliers and Adjustments'!$B$66="Y",'SNAP Adjustment'!AM40,0))*unit_conv</f>
        <v>0</v>
      </c>
    </row>
    <row r="4" spans="1:38" x14ac:dyDescent="0.45">
      <c r="A4" s="12">
        <f>B3</f>
        <v>-1100</v>
      </c>
      <c r="B4" s="11">
        <f t="shared" ref="B4:B67" si="7">A4+50</f>
        <v>-1050</v>
      </c>
      <c r="C4" s="67">
        <f>(VLOOKUP($B$1,'Multipliers and Adjustments'!$A$70:$I$86,TRUNC(COLUMN(C$2)/5)+2,FALSE)*SUMIFS('EPA Data'!$I:$I,'EPA Data'!$D:$D,'Country Selector'!$A$2,'EPA Data'!$J:$J,$B$1,'EPA Data'!$C:$C,C$2,'EPA Data'!$G:$G,"&gt;="&amp;$A4,'EPA Data'!$G:$G,"&lt;"&amp;$B4)+IF('Multipliers and Adjustments'!$B$66="Y",'SNAP Adjustment'!D41,0))*unit_conv</f>
        <v>0</v>
      </c>
      <c r="D4">
        <f t="shared" si="0"/>
        <v>0</v>
      </c>
      <c r="E4">
        <f t="shared" si="0"/>
        <v>0</v>
      </c>
      <c r="F4">
        <f t="shared" si="0"/>
        <v>0</v>
      </c>
      <c r="G4">
        <f t="shared" si="0"/>
        <v>0</v>
      </c>
      <c r="H4" s="67">
        <f>(VLOOKUP($B$1,'Multipliers and Adjustments'!$A$70:$I$86,TRUNC(COLUMN(H$2)/5)+2,FALSE)*SUMIFS('EPA Data'!$I:$I,'EPA Data'!$D:$D,'Country Selector'!$A$2,'EPA Data'!$J:$J,$B$1,'EPA Data'!$C:$C,H$2,'EPA Data'!$G:$G,"&gt;="&amp;$A4,'EPA Data'!$G:$G,"&lt;"&amp;$B4)+IF('Multipliers and Adjustments'!$B$66="Y",'SNAP Adjustment'!I41,0))*unit_conv</f>
        <v>0</v>
      </c>
      <c r="I4">
        <f t="shared" ref="I4:L19" si="8">H4+($M4-$H4)/5</f>
        <v>0</v>
      </c>
      <c r="J4">
        <f t="shared" si="8"/>
        <v>0</v>
      </c>
      <c r="K4">
        <f t="shared" si="8"/>
        <v>0</v>
      </c>
      <c r="L4">
        <f t="shared" si="8"/>
        <v>0</v>
      </c>
      <c r="M4" s="67">
        <f>(VLOOKUP($B$1,'Multipliers and Adjustments'!$A$70:$I$86,TRUNC(COLUMN(M$2)/5)+2,FALSE)*SUMIFS('EPA Data'!$I:$I,'EPA Data'!$D:$D,'Country Selector'!$A$2,'EPA Data'!$J:$J,$B$1,'EPA Data'!$C:$C,M$2,'EPA Data'!$G:$G,"&gt;="&amp;$A4,'EPA Data'!$G:$G,"&lt;"&amp;$B4)+IF('Multipliers and Adjustments'!$B$66="Y",'SNAP Adjustment'!N41,0))*unit_conv</f>
        <v>0</v>
      </c>
      <c r="N4">
        <f t="shared" ref="N4:Q19" si="9">M4+($R4-$M4)/5</f>
        <v>0</v>
      </c>
      <c r="O4">
        <f t="shared" si="9"/>
        <v>0</v>
      </c>
      <c r="P4">
        <f t="shared" si="9"/>
        <v>0</v>
      </c>
      <c r="Q4">
        <f t="shared" si="9"/>
        <v>0</v>
      </c>
      <c r="R4" s="67">
        <f>(VLOOKUP($B$1,'Multipliers and Adjustments'!$A$70:$I$86,TRUNC(COLUMN(R$2)/5)+2,FALSE)*SUMIFS('EPA Data'!$I:$I,'EPA Data'!$D:$D,'Country Selector'!$A$2,'EPA Data'!$J:$J,$B$1,'EPA Data'!$C:$C,R$2,'EPA Data'!$G:$G,"&gt;="&amp;$A4,'EPA Data'!$G:$G,"&lt;"&amp;$B4)+IF('Multipliers and Adjustments'!$B$66="Y",'SNAP Adjustment'!S41,0))*unit_conv</f>
        <v>0</v>
      </c>
      <c r="S4">
        <f t="shared" ref="S4:V19" si="10">R4+($W4-$R4)/5</f>
        <v>0</v>
      </c>
      <c r="T4">
        <f t="shared" si="10"/>
        <v>0</v>
      </c>
      <c r="U4">
        <f t="shared" si="10"/>
        <v>0</v>
      </c>
      <c r="V4">
        <f t="shared" si="10"/>
        <v>0</v>
      </c>
      <c r="W4" s="67">
        <f>(VLOOKUP($B$1,'Multipliers and Adjustments'!$A$70:$I$86,TRUNC(COLUMN(W$2)/5)+2,FALSE)*SUMIFS('EPA Data'!$I:$I,'EPA Data'!$D:$D,'Country Selector'!$A$2,'EPA Data'!$J:$J,$B$1,'EPA Data'!$C:$C,W$2,'EPA Data'!$G:$G,"&gt;="&amp;$A4,'EPA Data'!$G:$G,"&lt;"&amp;$B4)+IF('Multipliers and Adjustments'!$B$66="Y",'SNAP Adjustment'!X41,0))*unit_conv</f>
        <v>0</v>
      </c>
      <c r="X4">
        <f t="shared" ref="X4:AA19" si="11">W4+($AB4-$W4)/5</f>
        <v>0</v>
      </c>
      <c r="Y4">
        <f t="shared" si="11"/>
        <v>0</v>
      </c>
      <c r="Z4">
        <f t="shared" si="11"/>
        <v>0</v>
      </c>
      <c r="AA4">
        <f t="shared" si="11"/>
        <v>0</v>
      </c>
      <c r="AB4" s="67">
        <f>(VLOOKUP($B$1,'Multipliers and Adjustments'!$A$70:$I$86,TRUNC(COLUMN(AB$2)/5)+2,FALSE)*SUMIFS('EPA Data'!$I:$I,'EPA Data'!$D:$D,'Country Selector'!$A$2,'EPA Data'!$J:$J,$B$1,'EPA Data'!$C:$C,AB$2,'EPA Data'!$G:$G,"&gt;="&amp;$A4,'EPA Data'!$G:$G,"&lt;"&amp;$B4)+IF('Multipliers and Adjustments'!$B$66="Y",'SNAP Adjustment'!AC41,0))*unit_conv</f>
        <v>0</v>
      </c>
      <c r="AC4">
        <f t="shared" ref="AC4:AF19" si="12">AB4+($AG4-$AB4)/5</f>
        <v>0</v>
      </c>
      <c r="AD4">
        <f t="shared" si="12"/>
        <v>0</v>
      </c>
      <c r="AE4">
        <f t="shared" si="12"/>
        <v>0</v>
      </c>
      <c r="AF4">
        <f t="shared" si="12"/>
        <v>0</v>
      </c>
      <c r="AG4" s="67">
        <f>(VLOOKUP($B$1,'Multipliers and Adjustments'!$A$70:$I$86,TRUNC(COLUMN(AG$2)/5)+2,FALSE)*SUMIFS('EPA Data'!$I:$I,'EPA Data'!$D:$D,'Country Selector'!$A$2,'EPA Data'!$J:$J,$B$1,'EPA Data'!$C:$C,AG$2,'EPA Data'!$G:$G,"&gt;="&amp;$A4,'EPA Data'!$G:$G,"&lt;"&amp;$B4)+IF('Multipliers and Adjustments'!$B$66="Y",'SNAP Adjustment'!AH41,0))*unit_conv</f>
        <v>0</v>
      </c>
      <c r="AH4">
        <f t="shared" ref="AH4:AK19" si="13">AG4+($AL4-$AG4)/5</f>
        <v>0</v>
      </c>
      <c r="AI4">
        <f t="shared" si="13"/>
        <v>0</v>
      </c>
      <c r="AJ4">
        <f t="shared" si="13"/>
        <v>0</v>
      </c>
      <c r="AK4">
        <f t="shared" si="13"/>
        <v>0</v>
      </c>
      <c r="AL4" s="67">
        <f>(VLOOKUP($B$1,'Multipliers and Adjustments'!$A$70:$I$86,TRUNC(COLUMN(AL$2)/5)+2,FALSE)*SUMIFS('EPA Data'!$I:$I,'EPA Data'!$D:$D,'Country Selector'!$A$2,'EPA Data'!$J:$J,$B$1,'EPA Data'!$C:$C,AL$2,'EPA Data'!$G:$G,"&gt;="&amp;$A4,'EPA Data'!$G:$G,"&lt;"&amp;$B4)+IF('Multipliers and Adjustments'!$B$66="Y",'SNAP Adjustment'!AM41,0))*unit_conv</f>
        <v>0</v>
      </c>
    </row>
    <row r="5" spans="1:38" x14ac:dyDescent="0.45">
      <c r="A5" s="12">
        <f t="shared" ref="A5:A74" si="14">B4</f>
        <v>-1050</v>
      </c>
      <c r="B5" s="11">
        <f t="shared" si="7"/>
        <v>-1000</v>
      </c>
      <c r="C5" s="67">
        <f>(VLOOKUP($B$1,'Multipliers and Adjustments'!$A$70:$I$86,TRUNC(COLUMN(C$2)/5)+2,FALSE)*SUMIFS('EPA Data'!$I:$I,'EPA Data'!$D:$D,'Country Selector'!$A$2,'EPA Data'!$J:$J,$B$1,'EPA Data'!$C:$C,C$2,'EPA Data'!$G:$G,"&gt;="&amp;$A5,'EPA Data'!$G:$G,"&lt;"&amp;$B5)+IF('Multipliers and Adjustments'!$B$66="Y",'SNAP Adjustment'!D42,0))*unit_conv</f>
        <v>0</v>
      </c>
      <c r="D5">
        <f t="shared" si="0"/>
        <v>0</v>
      </c>
      <c r="E5">
        <f t="shared" si="0"/>
        <v>0</v>
      </c>
      <c r="F5">
        <f t="shared" si="0"/>
        <v>0</v>
      </c>
      <c r="G5">
        <f t="shared" si="0"/>
        <v>0</v>
      </c>
      <c r="H5" s="67">
        <f>(VLOOKUP($B$1,'Multipliers and Adjustments'!$A$70:$I$86,TRUNC(COLUMN(H$2)/5)+2,FALSE)*SUMIFS('EPA Data'!$I:$I,'EPA Data'!$D:$D,'Country Selector'!$A$2,'EPA Data'!$J:$J,$B$1,'EPA Data'!$C:$C,H$2,'EPA Data'!$G:$G,"&gt;="&amp;$A5,'EPA Data'!$G:$G,"&lt;"&amp;$B5)+IF('Multipliers and Adjustments'!$B$66="Y",'SNAP Adjustment'!I42,0))*unit_conv</f>
        <v>0</v>
      </c>
      <c r="I5">
        <f t="shared" si="8"/>
        <v>0</v>
      </c>
      <c r="J5">
        <f t="shared" si="8"/>
        <v>0</v>
      </c>
      <c r="K5">
        <f t="shared" si="8"/>
        <v>0</v>
      </c>
      <c r="L5">
        <f t="shared" si="8"/>
        <v>0</v>
      </c>
      <c r="M5" s="67">
        <f>(VLOOKUP($B$1,'Multipliers and Adjustments'!$A$70:$I$86,TRUNC(COLUMN(M$2)/5)+2,FALSE)*SUMIFS('EPA Data'!$I:$I,'EPA Data'!$D:$D,'Country Selector'!$A$2,'EPA Data'!$J:$J,$B$1,'EPA Data'!$C:$C,M$2,'EPA Data'!$G:$G,"&gt;="&amp;$A5,'EPA Data'!$G:$G,"&lt;"&amp;$B5)+IF('Multipliers and Adjustments'!$B$66="Y",'SNAP Adjustment'!N42,0))*unit_conv</f>
        <v>0</v>
      </c>
      <c r="N5">
        <f t="shared" si="9"/>
        <v>0</v>
      </c>
      <c r="O5">
        <f t="shared" si="9"/>
        <v>0</v>
      </c>
      <c r="P5">
        <f t="shared" si="9"/>
        <v>0</v>
      </c>
      <c r="Q5">
        <f t="shared" si="9"/>
        <v>0</v>
      </c>
      <c r="R5" s="67">
        <f>(VLOOKUP($B$1,'Multipliers and Adjustments'!$A$70:$I$86,TRUNC(COLUMN(R$2)/5)+2,FALSE)*SUMIFS('EPA Data'!$I:$I,'EPA Data'!$D:$D,'Country Selector'!$A$2,'EPA Data'!$J:$J,$B$1,'EPA Data'!$C:$C,R$2,'EPA Data'!$G:$G,"&gt;="&amp;$A5,'EPA Data'!$G:$G,"&lt;"&amp;$B5)+IF('Multipliers and Adjustments'!$B$66="Y",'SNAP Adjustment'!S42,0))*unit_conv</f>
        <v>0</v>
      </c>
      <c r="S5">
        <f t="shared" si="10"/>
        <v>0</v>
      </c>
      <c r="T5">
        <f t="shared" si="10"/>
        <v>0</v>
      </c>
      <c r="U5">
        <f t="shared" si="10"/>
        <v>0</v>
      </c>
      <c r="V5">
        <f t="shared" si="10"/>
        <v>0</v>
      </c>
      <c r="W5" s="67">
        <f>(VLOOKUP($B$1,'Multipliers and Adjustments'!$A$70:$I$86,TRUNC(COLUMN(W$2)/5)+2,FALSE)*SUMIFS('EPA Data'!$I:$I,'EPA Data'!$D:$D,'Country Selector'!$A$2,'EPA Data'!$J:$J,$B$1,'EPA Data'!$C:$C,W$2,'EPA Data'!$G:$G,"&gt;="&amp;$A5,'EPA Data'!$G:$G,"&lt;"&amp;$B5)+IF('Multipliers and Adjustments'!$B$66="Y",'SNAP Adjustment'!X42,0))*unit_conv</f>
        <v>0</v>
      </c>
      <c r="X5">
        <f t="shared" si="11"/>
        <v>0</v>
      </c>
      <c r="Y5">
        <f t="shared" si="11"/>
        <v>0</v>
      </c>
      <c r="Z5">
        <f t="shared" si="11"/>
        <v>0</v>
      </c>
      <c r="AA5">
        <f t="shared" si="11"/>
        <v>0</v>
      </c>
      <c r="AB5" s="67">
        <f>(VLOOKUP($B$1,'Multipliers and Adjustments'!$A$70:$I$86,TRUNC(COLUMN(AB$2)/5)+2,FALSE)*SUMIFS('EPA Data'!$I:$I,'EPA Data'!$D:$D,'Country Selector'!$A$2,'EPA Data'!$J:$J,$B$1,'EPA Data'!$C:$C,AB$2,'EPA Data'!$G:$G,"&gt;="&amp;$A5,'EPA Data'!$G:$G,"&lt;"&amp;$B5)+IF('Multipliers and Adjustments'!$B$66="Y",'SNAP Adjustment'!AC42,0))*unit_conv</f>
        <v>0</v>
      </c>
      <c r="AC5">
        <f t="shared" si="12"/>
        <v>0</v>
      </c>
      <c r="AD5">
        <f t="shared" si="12"/>
        <v>0</v>
      </c>
      <c r="AE5">
        <f t="shared" si="12"/>
        <v>0</v>
      </c>
      <c r="AF5">
        <f t="shared" si="12"/>
        <v>0</v>
      </c>
      <c r="AG5" s="67">
        <f>(VLOOKUP($B$1,'Multipliers and Adjustments'!$A$70:$I$86,TRUNC(COLUMN(AG$2)/5)+2,FALSE)*SUMIFS('EPA Data'!$I:$I,'EPA Data'!$D:$D,'Country Selector'!$A$2,'EPA Data'!$J:$J,$B$1,'EPA Data'!$C:$C,AG$2,'EPA Data'!$G:$G,"&gt;="&amp;$A5,'EPA Data'!$G:$G,"&lt;"&amp;$B5)+IF('Multipliers and Adjustments'!$B$66="Y",'SNAP Adjustment'!AH42,0))*unit_conv</f>
        <v>0</v>
      </c>
      <c r="AH5">
        <f t="shared" si="13"/>
        <v>0</v>
      </c>
      <c r="AI5">
        <f t="shared" si="13"/>
        <v>0</v>
      </c>
      <c r="AJ5">
        <f t="shared" si="13"/>
        <v>0</v>
      </c>
      <c r="AK5">
        <f t="shared" si="13"/>
        <v>0</v>
      </c>
      <c r="AL5" s="67">
        <f>(VLOOKUP($B$1,'Multipliers and Adjustments'!$A$70:$I$86,TRUNC(COLUMN(AL$2)/5)+2,FALSE)*SUMIFS('EPA Data'!$I:$I,'EPA Data'!$D:$D,'Country Selector'!$A$2,'EPA Data'!$J:$J,$B$1,'EPA Data'!$C:$C,AL$2,'EPA Data'!$G:$G,"&gt;="&amp;$A5,'EPA Data'!$G:$G,"&lt;"&amp;$B5)+IF('Multipliers and Adjustments'!$B$66="Y",'SNAP Adjustment'!AM42,0))*unit_conv</f>
        <v>0</v>
      </c>
    </row>
    <row r="6" spans="1:38" x14ac:dyDescent="0.45">
      <c r="A6" s="12">
        <f t="shared" si="14"/>
        <v>-1000</v>
      </c>
      <c r="B6" s="11">
        <f t="shared" si="7"/>
        <v>-950</v>
      </c>
      <c r="C6" s="67">
        <f>(VLOOKUP($B$1,'Multipliers and Adjustments'!$A$70:$I$86,TRUNC(COLUMN(C$2)/5)+2,FALSE)*SUMIFS('EPA Data'!$I:$I,'EPA Data'!$D:$D,'Country Selector'!$A$2,'EPA Data'!$J:$J,$B$1,'EPA Data'!$C:$C,C$2,'EPA Data'!$G:$G,"&gt;="&amp;$A6,'EPA Data'!$G:$G,"&lt;"&amp;$B6)+IF('Multipliers and Adjustments'!$B$66="Y",'SNAP Adjustment'!D43,0))*unit_conv</f>
        <v>0</v>
      </c>
      <c r="D6">
        <f t="shared" si="0"/>
        <v>0</v>
      </c>
      <c r="E6">
        <f t="shared" si="0"/>
        <v>0</v>
      </c>
      <c r="F6">
        <f t="shared" si="0"/>
        <v>0</v>
      </c>
      <c r="G6">
        <f t="shared" si="0"/>
        <v>0</v>
      </c>
      <c r="H6" s="67">
        <f>(VLOOKUP($B$1,'Multipliers and Adjustments'!$A$70:$I$86,TRUNC(COLUMN(H$2)/5)+2,FALSE)*SUMIFS('EPA Data'!$I:$I,'EPA Data'!$D:$D,'Country Selector'!$A$2,'EPA Data'!$J:$J,$B$1,'EPA Data'!$C:$C,H$2,'EPA Data'!$G:$G,"&gt;="&amp;$A6,'EPA Data'!$G:$G,"&lt;"&amp;$B6)+IF('Multipliers and Adjustments'!$B$66="Y",'SNAP Adjustment'!I43,0))*unit_conv</f>
        <v>0</v>
      </c>
      <c r="I6">
        <f t="shared" si="8"/>
        <v>0</v>
      </c>
      <c r="J6">
        <f t="shared" si="8"/>
        <v>0</v>
      </c>
      <c r="K6">
        <f t="shared" si="8"/>
        <v>0</v>
      </c>
      <c r="L6">
        <f t="shared" si="8"/>
        <v>0</v>
      </c>
      <c r="M6" s="67">
        <f>(VLOOKUP($B$1,'Multipliers and Adjustments'!$A$70:$I$86,TRUNC(COLUMN(M$2)/5)+2,FALSE)*SUMIFS('EPA Data'!$I:$I,'EPA Data'!$D:$D,'Country Selector'!$A$2,'EPA Data'!$J:$J,$B$1,'EPA Data'!$C:$C,M$2,'EPA Data'!$G:$G,"&gt;="&amp;$A6,'EPA Data'!$G:$G,"&lt;"&amp;$B6)+IF('Multipliers and Adjustments'!$B$66="Y",'SNAP Adjustment'!N43,0))*unit_conv</f>
        <v>0</v>
      </c>
      <c r="N6">
        <f t="shared" si="9"/>
        <v>0</v>
      </c>
      <c r="O6">
        <f t="shared" si="9"/>
        <v>0</v>
      </c>
      <c r="P6">
        <f t="shared" si="9"/>
        <v>0</v>
      </c>
      <c r="Q6">
        <f t="shared" si="9"/>
        <v>0</v>
      </c>
      <c r="R6" s="67">
        <f>(VLOOKUP($B$1,'Multipliers and Adjustments'!$A$70:$I$86,TRUNC(COLUMN(R$2)/5)+2,FALSE)*SUMIFS('EPA Data'!$I:$I,'EPA Data'!$D:$D,'Country Selector'!$A$2,'EPA Data'!$J:$J,$B$1,'EPA Data'!$C:$C,R$2,'EPA Data'!$G:$G,"&gt;="&amp;$A6,'EPA Data'!$G:$G,"&lt;"&amp;$B6)+IF('Multipliers and Adjustments'!$B$66="Y",'SNAP Adjustment'!S43,0))*unit_conv</f>
        <v>0</v>
      </c>
      <c r="S6">
        <f t="shared" si="10"/>
        <v>0</v>
      </c>
      <c r="T6">
        <f t="shared" si="10"/>
        <v>0</v>
      </c>
      <c r="U6">
        <f t="shared" si="10"/>
        <v>0</v>
      </c>
      <c r="V6">
        <f t="shared" si="10"/>
        <v>0</v>
      </c>
      <c r="W6" s="67">
        <f>(VLOOKUP($B$1,'Multipliers and Adjustments'!$A$70:$I$86,TRUNC(COLUMN(W$2)/5)+2,FALSE)*SUMIFS('EPA Data'!$I:$I,'EPA Data'!$D:$D,'Country Selector'!$A$2,'EPA Data'!$J:$J,$B$1,'EPA Data'!$C:$C,W$2,'EPA Data'!$G:$G,"&gt;="&amp;$A6,'EPA Data'!$G:$G,"&lt;"&amp;$B6)+IF('Multipliers and Adjustments'!$B$66="Y",'SNAP Adjustment'!X43,0))*unit_conv</f>
        <v>0</v>
      </c>
      <c r="X6">
        <f t="shared" si="11"/>
        <v>0</v>
      </c>
      <c r="Y6">
        <f t="shared" si="11"/>
        <v>0</v>
      </c>
      <c r="Z6">
        <f t="shared" si="11"/>
        <v>0</v>
      </c>
      <c r="AA6">
        <f t="shared" si="11"/>
        <v>0</v>
      </c>
      <c r="AB6" s="67">
        <f>(VLOOKUP($B$1,'Multipliers and Adjustments'!$A$70:$I$86,TRUNC(COLUMN(AB$2)/5)+2,FALSE)*SUMIFS('EPA Data'!$I:$I,'EPA Data'!$D:$D,'Country Selector'!$A$2,'EPA Data'!$J:$J,$B$1,'EPA Data'!$C:$C,AB$2,'EPA Data'!$G:$G,"&gt;="&amp;$A6,'EPA Data'!$G:$G,"&lt;"&amp;$B6)+IF('Multipliers and Adjustments'!$B$66="Y",'SNAP Adjustment'!AC43,0))*unit_conv</f>
        <v>0</v>
      </c>
      <c r="AC6">
        <f t="shared" si="12"/>
        <v>0</v>
      </c>
      <c r="AD6">
        <f t="shared" si="12"/>
        <v>0</v>
      </c>
      <c r="AE6">
        <f t="shared" si="12"/>
        <v>0</v>
      </c>
      <c r="AF6">
        <f t="shared" si="12"/>
        <v>0</v>
      </c>
      <c r="AG6" s="67">
        <f>(VLOOKUP($B$1,'Multipliers and Adjustments'!$A$70:$I$86,TRUNC(COLUMN(AG$2)/5)+2,FALSE)*SUMIFS('EPA Data'!$I:$I,'EPA Data'!$D:$D,'Country Selector'!$A$2,'EPA Data'!$J:$J,$B$1,'EPA Data'!$C:$C,AG$2,'EPA Data'!$G:$G,"&gt;="&amp;$A6,'EPA Data'!$G:$G,"&lt;"&amp;$B6)+IF('Multipliers and Adjustments'!$B$66="Y",'SNAP Adjustment'!AH43,0))*unit_conv</f>
        <v>0</v>
      </c>
      <c r="AH6">
        <f t="shared" si="13"/>
        <v>0</v>
      </c>
      <c r="AI6">
        <f t="shared" si="13"/>
        <v>0</v>
      </c>
      <c r="AJ6">
        <f t="shared" si="13"/>
        <v>0</v>
      </c>
      <c r="AK6">
        <f t="shared" si="13"/>
        <v>0</v>
      </c>
      <c r="AL6" s="67">
        <f>(VLOOKUP($B$1,'Multipliers and Adjustments'!$A$70:$I$86,TRUNC(COLUMN(AL$2)/5)+2,FALSE)*SUMIFS('EPA Data'!$I:$I,'EPA Data'!$D:$D,'Country Selector'!$A$2,'EPA Data'!$J:$J,$B$1,'EPA Data'!$C:$C,AL$2,'EPA Data'!$G:$G,"&gt;="&amp;$A6,'EPA Data'!$G:$G,"&lt;"&amp;$B6)+IF('Multipliers and Adjustments'!$B$66="Y",'SNAP Adjustment'!AM43,0))*unit_conv</f>
        <v>0</v>
      </c>
    </row>
    <row r="7" spans="1:38" x14ac:dyDescent="0.45">
      <c r="A7" s="12">
        <f t="shared" si="14"/>
        <v>-950</v>
      </c>
      <c r="B7" s="11">
        <f t="shared" si="7"/>
        <v>-900</v>
      </c>
      <c r="C7" s="67">
        <f>(VLOOKUP($B$1,'Multipliers and Adjustments'!$A$70:$I$86,TRUNC(COLUMN(C$2)/5)+2,FALSE)*SUMIFS('EPA Data'!$I:$I,'EPA Data'!$D:$D,'Country Selector'!$A$2,'EPA Data'!$J:$J,$B$1,'EPA Data'!$C:$C,C$2,'EPA Data'!$G:$G,"&gt;="&amp;$A7,'EPA Data'!$G:$G,"&lt;"&amp;$B7)+IF('Multipliers and Adjustments'!$B$66="Y",'SNAP Adjustment'!D44,0))*unit_conv</f>
        <v>0</v>
      </c>
      <c r="D7">
        <f t="shared" si="0"/>
        <v>0</v>
      </c>
      <c r="E7">
        <f t="shared" si="0"/>
        <v>0</v>
      </c>
      <c r="F7">
        <f t="shared" si="0"/>
        <v>0</v>
      </c>
      <c r="G7">
        <f t="shared" si="0"/>
        <v>0</v>
      </c>
      <c r="H7" s="67">
        <f>(VLOOKUP($B$1,'Multipliers and Adjustments'!$A$70:$I$86,TRUNC(COLUMN(H$2)/5)+2,FALSE)*SUMIFS('EPA Data'!$I:$I,'EPA Data'!$D:$D,'Country Selector'!$A$2,'EPA Data'!$J:$J,$B$1,'EPA Data'!$C:$C,H$2,'EPA Data'!$G:$G,"&gt;="&amp;$A7,'EPA Data'!$G:$G,"&lt;"&amp;$B7)+IF('Multipliers and Adjustments'!$B$66="Y",'SNAP Adjustment'!I44,0))*unit_conv</f>
        <v>0</v>
      </c>
      <c r="I7">
        <f t="shared" si="8"/>
        <v>0</v>
      </c>
      <c r="J7">
        <f t="shared" si="8"/>
        <v>0</v>
      </c>
      <c r="K7">
        <f t="shared" si="8"/>
        <v>0</v>
      </c>
      <c r="L7">
        <f t="shared" si="8"/>
        <v>0</v>
      </c>
      <c r="M7" s="67">
        <f>(VLOOKUP($B$1,'Multipliers and Adjustments'!$A$70:$I$86,TRUNC(COLUMN(M$2)/5)+2,FALSE)*SUMIFS('EPA Data'!$I:$I,'EPA Data'!$D:$D,'Country Selector'!$A$2,'EPA Data'!$J:$J,$B$1,'EPA Data'!$C:$C,M$2,'EPA Data'!$G:$G,"&gt;="&amp;$A7,'EPA Data'!$G:$G,"&lt;"&amp;$B7)+IF('Multipliers and Adjustments'!$B$66="Y",'SNAP Adjustment'!N44,0))*unit_conv</f>
        <v>0</v>
      </c>
      <c r="N7">
        <f t="shared" si="9"/>
        <v>0</v>
      </c>
      <c r="O7">
        <f t="shared" si="9"/>
        <v>0</v>
      </c>
      <c r="P7">
        <f t="shared" si="9"/>
        <v>0</v>
      </c>
      <c r="Q7">
        <f t="shared" si="9"/>
        <v>0</v>
      </c>
      <c r="R7" s="67">
        <f>(VLOOKUP($B$1,'Multipliers and Adjustments'!$A$70:$I$86,TRUNC(COLUMN(R$2)/5)+2,FALSE)*SUMIFS('EPA Data'!$I:$I,'EPA Data'!$D:$D,'Country Selector'!$A$2,'EPA Data'!$J:$J,$B$1,'EPA Data'!$C:$C,R$2,'EPA Data'!$G:$G,"&gt;="&amp;$A7,'EPA Data'!$G:$G,"&lt;"&amp;$B7)+IF('Multipliers and Adjustments'!$B$66="Y",'SNAP Adjustment'!S44,0))*unit_conv</f>
        <v>0</v>
      </c>
      <c r="S7">
        <f t="shared" si="10"/>
        <v>0</v>
      </c>
      <c r="T7">
        <f t="shared" si="10"/>
        <v>0</v>
      </c>
      <c r="U7">
        <f t="shared" si="10"/>
        <v>0</v>
      </c>
      <c r="V7">
        <f t="shared" si="10"/>
        <v>0</v>
      </c>
      <c r="W7" s="67">
        <f>(VLOOKUP($B$1,'Multipliers and Adjustments'!$A$70:$I$86,TRUNC(COLUMN(W$2)/5)+2,FALSE)*SUMIFS('EPA Data'!$I:$I,'EPA Data'!$D:$D,'Country Selector'!$A$2,'EPA Data'!$J:$J,$B$1,'EPA Data'!$C:$C,W$2,'EPA Data'!$G:$G,"&gt;="&amp;$A7,'EPA Data'!$G:$G,"&lt;"&amp;$B7)+IF('Multipliers and Adjustments'!$B$66="Y",'SNAP Adjustment'!X44,0))*unit_conv</f>
        <v>0</v>
      </c>
      <c r="X7">
        <f t="shared" si="11"/>
        <v>0</v>
      </c>
      <c r="Y7">
        <f t="shared" si="11"/>
        <v>0</v>
      </c>
      <c r="Z7">
        <f t="shared" si="11"/>
        <v>0</v>
      </c>
      <c r="AA7">
        <f t="shared" si="11"/>
        <v>0</v>
      </c>
      <c r="AB7" s="67">
        <f>(VLOOKUP($B$1,'Multipliers and Adjustments'!$A$70:$I$86,TRUNC(COLUMN(AB$2)/5)+2,FALSE)*SUMIFS('EPA Data'!$I:$I,'EPA Data'!$D:$D,'Country Selector'!$A$2,'EPA Data'!$J:$J,$B$1,'EPA Data'!$C:$C,AB$2,'EPA Data'!$G:$G,"&gt;="&amp;$A7,'EPA Data'!$G:$G,"&lt;"&amp;$B7)+IF('Multipliers and Adjustments'!$B$66="Y",'SNAP Adjustment'!AC44,0))*unit_conv</f>
        <v>0</v>
      </c>
      <c r="AC7">
        <f t="shared" si="12"/>
        <v>0</v>
      </c>
      <c r="AD7">
        <f t="shared" si="12"/>
        <v>0</v>
      </c>
      <c r="AE7">
        <f t="shared" si="12"/>
        <v>0</v>
      </c>
      <c r="AF7">
        <f t="shared" si="12"/>
        <v>0</v>
      </c>
      <c r="AG7" s="67">
        <f>(VLOOKUP($B$1,'Multipliers and Adjustments'!$A$70:$I$86,TRUNC(COLUMN(AG$2)/5)+2,FALSE)*SUMIFS('EPA Data'!$I:$I,'EPA Data'!$D:$D,'Country Selector'!$A$2,'EPA Data'!$J:$J,$B$1,'EPA Data'!$C:$C,AG$2,'EPA Data'!$G:$G,"&gt;="&amp;$A7,'EPA Data'!$G:$G,"&lt;"&amp;$B7)+IF('Multipliers and Adjustments'!$B$66="Y",'SNAP Adjustment'!AH44,0))*unit_conv</f>
        <v>0</v>
      </c>
      <c r="AH7">
        <f t="shared" si="13"/>
        <v>0</v>
      </c>
      <c r="AI7">
        <f t="shared" si="13"/>
        <v>0</v>
      </c>
      <c r="AJ7">
        <f t="shared" si="13"/>
        <v>0</v>
      </c>
      <c r="AK7">
        <f t="shared" si="13"/>
        <v>0</v>
      </c>
      <c r="AL7" s="67">
        <f>(VLOOKUP($B$1,'Multipliers and Adjustments'!$A$70:$I$86,TRUNC(COLUMN(AL$2)/5)+2,FALSE)*SUMIFS('EPA Data'!$I:$I,'EPA Data'!$D:$D,'Country Selector'!$A$2,'EPA Data'!$J:$J,$B$1,'EPA Data'!$C:$C,AL$2,'EPA Data'!$G:$G,"&gt;="&amp;$A7,'EPA Data'!$G:$G,"&lt;"&amp;$B7)+IF('Multipliers and Adjustments'!$B$66="Y",'SNAP Adjustment'!AM44,0))*unit_conv</f>
        <v>0</v>
      </c>
    </row>
    <row r="8" spans="1:38" x14ac:dyDescent="0.45">
      <c r="A8" s="12">
        <f t="shared" si="14"/>
        <v>-900</v>
      </c>
      <c r="B8" s="11">
        <f t="shared" si="7"/>
        <v>-850</v>
      </c>
      <c r="C8" s="67">
        <f>(VLOOKUP($B$1,'Multipliers and Adjustments'!$A$70:$I$86,TRUNC(COLUMN(C$2)/5)+2,FALSE)*SUMIFS('EPA Data'!$I:$I,'EPA Data'!$D:$D,'Country Selector'!$A$2,'EPA Data'!$J:$J,$B$1,'EPA Data'!$C:$C,C$2,'EPA Data'!$G:$G,"&gt;="&amp;$A8,'EPA Data'!$G:$G,"&lt;"&amp;$B8)+IF('Multipliers and Adjustments'!$B$66="Y",'SNAP Adjustment'!D45,0))*unit_conv</f>
        <v>0</v>
      </c>
      <c r="D8">
        <f t="shared" si="0"/>
        <v>0</v>
      </c>
      <c r="E8">
        <f t="shared" si="0"/>
        <v>0</v>
      </c>
      <c r="F8">
        <f t="shared" si="0"/>
        <v>0</v>
      </c>
      <c r="G8">
        <f t="shared" si="0"/>
        <v>0</v>
      </c>
      <c r="H8" s="67">
        <f>(VLOOKUP($B$1,'Multipliers and Adjustments'!$A$70:$I$86,TRUNC(COLUMN(H$2)/5)+2,FALSE)*SUMIFS('EPA Data'!$I:$I,'EPA Data'!$D:$D,'Country Selector'!$A$2,'EPA Data'!$J:$J,$B$1,'EPA Data'!$C:$C,H$2,'EPA Data'!$G:$G,"&gt;="&amp;$A8,'EPA Data'!$G:$G,"&lt;"&amp;$B8)+IF('Multipliers and Adjustments'!$B$66="Y",'SNAP Adjustment'!I45,0))*unit_conv</f>
        <v>0</v>
      </c>
      <c r="I8">
        <f t="shared" si="8"/>
        <v>0</v>
      </c>
      <c r="J8">
        <f t="shared" si="8"/>
        <v>0</v>
      </c>
      <c r="K8">
        <f t="shared" si="8"/>
        <v>0</v>
      </c>
      <c r="L8">
        <f t="shared" si="8"/>
        <v>0</v>
      </c>
      <c r="M8" s="67">
        <f>(VLOOKUP($B$1,'Multipliers and Adjustments'!$A$70:$I$86,TRUNC(COLUMN(M$2)/5)+2,FALSE)*SUMIFS('EPA Data'!$I:$I,'EPA Data'!$D:$D,'Country Selector'!$A$2,'EPA Data'!$J:$J,$B$1,'EPA Data'!$C:$C,M$2,'EPA Data'!$G:$G,"&gt;="&amp;$A8,'EPA Data'!$G:$G,"&lt;"&amp;$B8)+IF('Multipliers and Adjustments'!$B$66="Y",'SNAP Adjustment'!N45,0))*unit_conv</f>
        <v>0</v>
      </c>
      <c r="N8">
        <f t="shared" si="9"/>
        <v>0</v>
      </c>
      <c r="O8">
        <f t="shared" si="9"/>
        <v>0</v>
      </c>
      <c r="P8">
        <f t="shared" si="9"/>
        <v>0</v>
      </c>
      <c r="Q8">
        <f t="shared" si="9"/>
        <v>0</v>
      </c>
      <c r="R8" s="67">
        <f>(VLOOKUP($B$1,'Multipliers and Adjustments'!$A$70:$I$86,TRUNC(COLUMN(R$2)/5)+2,FALSE)*SUMIFS('EPA Data'!$I:$I,'EPA Data'!$D:$D,'Country Selector'!$A$2,'EPA Data'!$J:$J,$B$1,'EPA Data'!$C:$C,R$2,'EPA Data'!$G:$G,"&gt;="&amp;$A8,'EPA Data'!$G:$G,"&lt;"&amp;$B8)+IF('Multipliers and Adjustments'!$B$66="Y",'SNAP Adjustment'!S45,0))*unit_conv</f>
        <v>0</v>
      </c>
      <c r="S8">
        <f t="shared" si="10"/>
        <v>0</v>
      </c>
      <c r="T8">
        <f t="shared" si="10"/>
        <v>0</v>
      </c>
      <c r="U8">
        <f t="shared" si="10"/>
        <v>0</v>
      </c>
      <c r="V8">
        <f t="shared" si="10"/>
        <v>0</v>
      </c>
      <c r="W8" s="67">
        <f>(VLOOKUP($B$1,'Multipliers and Adjustments'!$A$70:$I$86,TRUNC(COLUMN(W$2)/5)+2,FALSE)*SUMIFS('EPA Data'!$I:$I,'EPA Data'!$D:$D,'Country Selector'!$A$2,'EPA Data'!$J:$J,$B$1,'EPA Data'!$C:$C,W$2,'EPA Data'!$G:$G,"&gt;="&amp;$A8,'EPA Data'!$G:$G,"&lt;"&amp;$B8)+IF('Multipliers and Adjustments'!$B$66="Y",'SNAP Adjustment'!X45,0))*unit_conv</f>
        <v>0</v>
      </c>
      <c r="X8">
        <f t="shared" si="11"/>
        <v>0</v>
      </c>
      <c r="Y8">
        <f t="shared" si="11"/>
        <v>0</v>
      </c>
      <c r="Z8">
        <f t="shared" si="11"/>
        <v>0</v>
      </c>
      <c r="AA8">
        <f t="shared" si="11"/>
        <v>0</v>
      </c>
      <c r="AB8" s="67">
        <f>(VLOOKUP($B$1,'Multipliers and Adjustments'!$A$70:$I$86,TRUNC(COLUMN(AB$2)/5)+2,FALSE)*SUMIFS('EPA Data'!$I:$I,'EPA Data'!$D:$D,'Country Selector'!$A$2,'EPA Data'!$J:$J,$B$1,'EPA Data'!$C:$C,AB$2,'EPA Data'!$G:$G,"&gt;="&amp;$A8,'EPA Data'!$G:$G,"&lt;"&amp;$B8)+IF('Multipliers and Adjustments'!$B$66="Y",'SNAP Adjustment'!AC45,0))*unit_conv</f>
        <v>0</v>
      </c>
      <c r="AC8">
        <f t="shared" si="12"/>
        <v>0</v>
      </c>
      <c r="AD8">
        <f t="shared" si="12"/>
        <v>0</v>
      </c>
      <c r="AE8">
        <f t="shared" si="12"/>
        <v>0</v>
      </c>
      <c r="AF8">
        <f t="shared" si="12"/>
        <v>0</v>
      </c>
      <c r="AG8" s="67">
        <f>(VLOOKUP($B$1,'Multipliers and Adjustments'!$A$70:$I$86,TRUNC(COLUMN(AG$2)/5)+2,FALSE)*SUMIFS('EPA Data'!$I:$I,'EPA Data'!$D:$D,'Country Selector'!$A$2,'EPA Data'!$J:$J,$B$1,'EPA Data'!$C:$C,AG$2,'EPA Data'!$G:$G,"&gt;="&amp;$A8,'EPA Data'!$G:$G,"&lt;"&amp;$B8)+IF('Multipliers and Adjustments'!$B$66="Y",'SNAP Adjustment'!AH45,0))*unit_conv</f>
        <v>0</v>
      </c>
      <c r="AH8">
        <f t="shared" si="13"/>
        <v>0</v>
      </c>
      <c r="AI8">
        <f t="shared" si="13"/>
        <v>0</v>
      </c>
      <c r="AJ8">
        <f t="shared" si="13"/>
        <v>0</v>
      </c>
      <c r="AK8">
        <f t="shared" si="13"/>
        <v>0</v>
      </c>
      <c r="AL8" s="67">
        <f>(VLOOKUP($B$1,'Multipliers and Adjustments'!$A$70:$I$86,TRUNC(COLUMN(AL$2)/5)+2,FALSE)*SUMIFS('EPA Data'!$I:$I,'EPA Data'!$D:$D,'Country Selector'!$A$2,'EPA Data'!$J:$J,$B$1,'EPA Data'!$C:$C,AL$2,'EPA Data'!$G:$G,"&gt;="&amp;$A8,'EPA Data'!$G:$G,"&lt;"&amp;$B8)+IF('Multipliers and Adjustments'!$B$66="Y",'SNAP Adjustment'!AM45,0))*unit_conv</f>
        <v>0</v>
      </c>
    </row>
    <row r="9" spans="1:38" x14ac:dyDescent="0.45">
      <c r="A9" s="12">
        <f t="shared" si="14"/>
        <v>-850</v>
      </c>
      <c r="B9" s="11">
        <f t="shared" si="7"/>
        <v>-800</v>
      </c>
      <c r="C9" s="67">
        <f>(VLOOKUP($B$1,'Multipliers and Adjustments'!$A$70:$I$86,TRUNC(COLUMN(C$2)/5)+2,FALSE)*SUMIFS('EPA Data'!$I:$I,'EPA Data'!$D:$D,'Country Selector'!$A$2,'EPA Data'!$J:$J,$B$1,'EPA Data'!$C:$C,C$2,'EPA Data'!$G:$G,"&gt;="&amp;$A9,'EPA Data'!$G:$G,"&lt;"&amp;$B9)+IF('Multipliers and Adjustments'!$B$66="Y",'SNAP Adjustment'!D46,0))*unit_conv</f>
        <v>0</v>
      </c>
      <c r="D9">
        <f t="shared" si="0"/>
        <v>0</v>
      </c>
      <c r="E9">
        <f t="shared" si="0"/>
        <v>0</v>
      </c>
      <c r="F9">
        <f t="shared" si="0"/>
        <v>0</v>
      </c>
      <c r="G9">
        <f t="shared" si="0"/>
        <v>0</v>
      </c>
      <c r="H9" s="67">
        <f>(VLOOKUP($B$1,'Multipliers and Adjustments'!$A$70:$I$86,TRUNC(COLUMN(H$2)/5)+2,FALSE)*SUMIFS('EPA Data'!$I:$I,'EPA Data'!$D:$D,'Country Selector'!$A$2,'EPA Data'!$J:$J,$B$1,'EPA Data'!$C:$C,H$2,'EPA Data'!$G:$G,"&gt;="&amp;$A9,'EPA Data'!$G:$G,"&lt;"&amp;$B9)+IF('Multipliers and Adjustments'!$B$66="Y",'SNAP Adjustment'!I46,0))*unit_conv</f>
        <v>0</v>
      </c>
      <c r="I9">
        <f t="shared" si="8"/>
        <v>0</v>
      </c>
      <c r="J9">
        <f t="shared" si="8"/>
        <v>0</v>
      </c>
      <c r="K9">
        <f t="shared" si="8"/>
        <v>0</v>
      </c>
      <c r="L9">
        <f t="shared" si="8"/>
        <v>0</v>
      </c>
      <c r="M9" s="67">
        <f>(VLOOKUP($B$1,'Multipliers and Adjustments'!$A$70:$I$86,TRUNC(COLUMN(M$2)/5)+2,FALSE)*SUMIFS('EPA Data'!$I:$I,'EPA Data'!$D:$D,'Country Selector'!$A$2,'EPA Data'!$J:$J,$B$1,'EPA Data'!$C:$C,M$2,'EPA Data'!$G:$G,"&gt;="&amp;$A9,'EPA Data'!$G:$G,"&lt;"&amp;$B9)+IF('Multipliers and Adjustments'!$B$66="Y",'SNAP Adjustment'!N46,0))*unit_conv</f>
        <v>0</v>
      </c>
      <c r="N9">
        <f t="shared" si="9"/>
        <v>0</v>
      </c>
      <c r="O9">
        <f t="shared" si="9"/>
        <v>0</v>
      </c>
      <c r="P9">
        <f t="shared" si="9"/>
        <v>0</v>
      </c>
      <c r="Q9">
        <f t="shared" si="9"/>
        <v>0</v>
      </c>
      <c r="R9" s="67">
        <f>(VLOOKUP($B$1,'Multipliers and Adjustments'!$A$70:$I$86,TRUNC(COLUMN(R$2)/5)+2,FALSE)*SUMIFS('EPA Data'!$I:$I,'EPA Data'!$D:$D,'Country Selector'!$A$2,'EPA Data'!$J:$J,$B$1,'EPA Data'!$C:$C,R$2,'EPA Data'!$G:$G,"&gt;="&amp;$A9,'EPA Data'!$G:$G,"&lt;"&amp;$B9)+IF('Multipliers and Adjustments'!$B$66="Y",'SNAP Adjustment'!S46,0))*unit_conv</f>
        <v>0</v>
      </c>
      <c r="S9">
        <f t="shared" si="10"/>
        <v>0</v>
      </c>
      <c r="T9">
        <f t="shared" si="10"/>
        <v>0</v>
      </c>
      <c r="U9">
        <f t="shared" si="10"/>
        <v>0</v>
      </c>
      <c r="V9">
        <f t="shared" si="10"/>
        <v>0</v>
      </c>
      <c r="W9" s="67">
        <f>(VLOOKUP($B$1,'Multipliers and Adjustments'!$A$70:$I$86,TRUNC(COLUMN(W$2)/5)+2,FALSE)*SUMIFS('EPA Data'!$I:$I,'EPA Data'!$D:$D,'Country Selector'!$A$2,'EPA Data'!$J:$J,$B$1,'EPA Data'!$C:$C,W$2,'EPA Data'!$G:$G,"&gt;="&amp;$A9,'EPA Data'!$G:$G,"&lt;"&amp;$B9)+IF('Multipliers and Adjustments'!$B$66="Y",'SNAP Adjustment'!X46,0))*unit_conv</f>
        <v>0</v>
      </c>
      <c r="X9">
        <f t="shared" si="11"/>
        <v>0</v>
      </c>
      <c r="Y9">
        <f t="shared" si="11"/>
        <v>0</v>
      </c>
      <c r="Z9">
        <f t="shared" si="11"/>
        <v>0</v>
      </c>
      <c r="AA9">
        <f t="shared" si="11"/>
        <v>0</v>
      </c>
      <c r="AB9" s="67">
        <f>(VLOOKUP($B$1,'Multipliers and Adjustments'!$A$70:$I$86,TRUNC(COLUMN(AB$2)/5)+2,FALSE)*SUMIFS('EPA Data'!$I:$I,'EPA Data'!$D:$D,'Country Selector'!$A$2,'EPA Data'!$J:$J,$B$1,'EPA Data'!$C:$C,AB$2,'EPA Data'!$G:$G,"&gt;="&amp;$A9,'EPA Data'!$G:$G,"&lt;"&amp;$B9)+IF('Multipliers and Adjustments'!$B$66="Y",'SNAP Adjustment'!AC46,0))*unit_conv</f>
        <v>0</v>
      </c>
      <c r="AC9">
        <f t="shared" si="12"/>
        <v>0</v>
      </c>
      <c r="AD9">
        <f t="shared" si="12"/>
        <v>0</v>
      </c>
      <c r="AE9">
        <f t="shared" si="12"/>
        <v>0</v>
      </c>
      <c r="AF9">
        <f t="shared" si="12"/>
        <v>0</v>
      </c>
      <c r="AG9" s="67">
        <f>(VLOOKUP($B$1,'Multipliers and Adjustments'!$A$70:$I$86,TRUNC(COLUMN(AG$2)/5)+2,FALSE)*SUMIFS('EPA Data'!$I:$I,'EPA Data'!$D:$D,'Country Selector'!$A$2,'EPA Data'!$J:$J,$B$1,'EPA Data'!$C:$C,AG$2,'EPA Data'!$G:$G,"&gt;="&amp;$A9,'EPA Data'!$G:$G,"&lt;"&amp;$B9)+IF('Multipliers and Adjustments'!$B$66="Y",'SNAP Adjustment'!AH46,0))*unit_conv</f>
        <v>0</v>
      </c>
      <c r="AH9">
        <f t="shared" si="13"/>
        <v>0</v>
      </c>
      <c r="AI9">
        <f t="shared" si="13"/>
        <v>0</v>
      </c>
      <c r="AJ9">
        <f t="shared" si="13"/>
        <v>0</v>
      </c>
      <c r="AK9">
        <f t="shared" si="13"/>
        <v>0</v>
      </c>
      <c r="AL9" s="67">
        <f>(VLOOKUP($B$1,'Multipliers and Adjustments'!$A$70:$I$86,TRUNC(COLUMN(AL$2)/5)+2,FALSE)*SUMIFS('EPA Data'!$I:$I,'EPA Data'!$D:$D,'Country Selector'!$A$2,'EPA Data'!$J:$J,$B$1,'EPA Data'!$C:$C,AL$2,'EPA Data'!$G:$G,"&gt;="&amp;$A9,'EPA Data'!$G:$G,"&lt;"&amp;$B9)+IF('Multipliers and Adjustments'!$B$66="Y",'SNAP Adjustment'!AM46,0))*unit_conv</f>
        <v>0</v>
      </c>
    </row>
    <row r="10" spans="1:38" x14ac:dyDescent="0.45">
      <c r="A10" s="12">
        <f t="shared" si="14"/>
        <v>-800</v>
      </c>
      <c r="B10" s="11">
        <f t="shared" si="7"/>
        <v>-750</v>
      </c>
      <c r="C10" s="67">
        <f>(VLOOKUP($B$1,'Multipliers and Adjustments'!$A$70:$I$86,TRUNC(COLUMN(C$2)/5)+2,FALSE)*SUMIFS('EPA Data'!$I:$I,'EPA Data'!$D:$D,'Country Selector'!$A$2,'EPA Data'!$J:$J,$B$1,'EPA Data'!$C:$C,C$2,'EPA Data'!$G:$G,"&gt;="&amp;$A10,'EPA Data'!$G:$G,"&lt;"&amp;$B10)+IF('Multipliers and Adjustments'!$B$66="Y",'SNAP Adjustment'!D47,0))*unit_conv</f>
        <v>0</v>
      </c>
      <c r="D10">
        <f t="shared" si="0"/>
        <v>0</v>
      </c>
      <c r="E10">
        <f t="shared" si="0"/>
        <v>0</v>
      </c>
      <c r="F10">
        <f t="shared" si="0"/>
        <v>0</v>
      </c>
      <c r="G10">
        <f t="shared" si="0"/>
        <v>0</v>
      </c>
      <c r="H10" s="67">
        <f>(VLOOKUP($B$1,'Multipliers and Adjustments'!$A$70:$I$86,TRUNC(COLUMN(H$2)/5)+2,FALSE)*SUMIFS('EPA Data'!$I:$I,'EPA Data'!$D:$D,'Country Selector'!$A$2,'EPA Data'!$J:$J,$B$1,'EPA Data'!$C:$C,H$2,'EPA Data'!$G:$G,"&gt;="&amp;$A10,'EPA Data'!$G:$G,"&lt;"&amp;$B10)+IF('Multipliers and Adjustments'!$B$66="Y",'SNAP Adjustment'!I47,0))*unit_conv</f>
        <v>0</v>
      </c>
      <c r="I10">
        <f t="shared" si="8"/>
        <v>0</v>
      </c>
      <c r="J10">
        <f t="shared" si="8"/>
        <v>0</v>
      </c>
      <c r="K10">
        <f t="shared" si="8"/>
        <v>0</v>
      </c>
      <c r="L10">
        <f t="shared" si="8"/>
        <v>0</v>
      </c>
      <c r="M10" s="67">
        <f>(VLOOKUP($B$1,'Multipliers and Adjustments'!$A$70:$I$86,TRUNC(COLUMN(M$2)/5)+2,FALSE)*SUMIFS('EPA Data'!$I:$I,'EPA Data'!$D:$D,'Country Selector'!$A$2,'EPA Data'!$J:$J,$B$1,'EPA Data'!$C:$C,M$2,'EPA Data'!$G:$G,"&gt;="&amp;$A10,'EPA Data'!$G:$G,"&lt;"&amp;$B10)+IF('Multipliers and Adjustments'!$B$66="Y",'SNAP Adjustment'!N47,0))*unit_conv</f>
        <v>0</v>
      </c>
      <c r="N10">
        <f t="shared" si="9"/>
        <v>0</v>
      </c>
      <c r="O10">
        <f t="shared" si="9"/>
        <v>0</v>
      </c>
      <c r="P10">
        <f t="shared" si="9"/>
        <v>0</v>
      </c>
      <c r="Q10">
        <f t="shared" si="9"/>
        <v>0</v>
      </c>
      <c r="R10" s="67">
        <f>(VLOOKUP($B$1,'Multipliers and Adjustments'!$A$70:$I$86,TRUNC(COLUMN(R$2)/5)+2,FALSE)*SUMIFS('EPA Data'!$I:$I,'EPA Data'!$D:$D,'Country Selector'!$A$2,'EPA Data'!$J:$J,$B$1,'EPA Data'!$C:$C,R$2,'EPA Data'!$G:$G,"&gt;="&amp;$A10,'EPA Data'!$G:$G,"&lt;"&amp;$B10)+IF('Multipliers and Adjustments'!$B$66="Y",'SNAP Adjustment'!S47,0))*unit_conv</f>
        <v>0</v>
      </c>
      <c r="S10">
        <f t="shared" si="10"/>
        <v>0</v>
      </c>
      <c r="T10">
        <f t="shared" si="10"/>
        <v>0</v>
      </c>
      <c r="U10">
        <f t="shared" si="10"/>
        <v>0</v>
      </c>
      <c r="V10">
        <f t="shared" si="10"/>
        <v>0</v>
      </c>
      <c r="W10" s="67">
        <f>(VLOOKUP($B$1,'Multipliers and Adjustments'!$A$70:$I$86,TRUNC(COLUMN(W$2)/5)+2,FALSE)*SUMIFS('EPA Data'!$I:$I,'EPA Data'!$D:$D,'Country Selector'!$A$2,'EPA Data'!$J:$J,$B$1,'EPA Data'!$C:$C,W$2,'EPA Data'!$G:$G,"&gt;="&amp;$A10,'EPA Data'!$G:$G,"&lt;"&amp;$B10)+IF('Multipliers and Adjustments'!$B$66="Y",'SNAP Adjustment'!X47,0))*unit_conv</f>
        <v>0</v>
      </c>
      <c r="X10">
        <f t="shared" si="11"/>
        <v>0</v>
      </c>
      <c r="Y10">
        <f t="shared" si="11"/>
        <v>0</v>
      </c>
      <c r="Z10">
        <f t="shared" si="11"/>
        <v>0</v>
      </c>
      <c r="AA10">
        <f t="shared" si="11"/>
        <v>0</v>
      </c>
      <c r="AB10" s="67">
        <f>(VLOOKUP($B$1,'Multipliers and Adjustments'!$A$70:$I$86,TRUNC(COLUMN(AB$2)/5)+2,FALSE)*SUMIFS('EPA Data'!$I:$I,'EPA Data'!$D:$D,'Country Selector'!$A$2,'EPA Data'!$J:$J,$B$1,'EPA Data'!$C:$C,AB$2,'EPA Data'!$G:$G,"&gt;="&amp;$A10,'EPA Data'!$G:$G,"&lt;"&amp;$B10)+IF('Multipliers and Adjustments'!$B$66="Y",'SNAP Adjustment'!AC47,0))*unit_conv</f>
        <v>0</v>
      </c>
      <c r="AC10">
        <f t="shared" si="12"/>
        <v>0</v>
      </c>
      <c r="AD10">
        <f t="shared" si="12"/>
        <v>0</v>
      </c>
      <c r="AE10">
        <f t="shared" si="12"/>
        <v>0</v>
      </c>
      <c r="AF10">
        <f t="shared" si="12"/>
        <v>0</v>
      </c>
      <c r="AG10" s="67">
        <f>(VLOOKUP($B$1,'Multipliers and Adjustments'!$A$70:$I$86,TRUNC(COLUMN(AG$2)/5)+2,FALSE)*SUMIFS('EPA Data'!$I:$I,'EPA Data'!$D:$D,'Country Selector'!$A$2,'EPA Data'!$J:$J,$B$1,'EPA Data'!$C:$C,AG$2,'EPA Data'!$G:$G,"&gt;="&amp;$A10,'EPA Data'!$G:$G,"&lt;"&amp;$B10)+IF('Multipliers and Adjustments'!$B$66="Y",'SNAP Adjustment'!AH47,0))*unit_conv</f>
        <v>0</v>
      </c>
      <c r="AH10">
        <f t="shared" si="13"/>
        <v>0</v>
      </c>
      <c r="AI10">
        <f t="shared" si="13"/>
        <v>0</v>
      </c>
      <c r="AJ10">
        <f t="shared" si="13"/>
        <v>0</v>
      </c>
      <c r="AK10">
        <f t="shared" si="13"/>
        <v>0</v>
      </c>
      <c r="AL10" s="67">
        <f>(VLOOKUP($B$1,'Multipliers and Adjustments'!$A$70:$I$86,TRUNC(COLUMN(AL$2)/5)+2,FALSE)*SUMIFS('EPA Data'!$I:$I,'EPA Data'!$D:$D,'Country Selector'!$A$2,'EPA Data'!$J:$J,$B$1,'EPA Data'!$C:$C,AL$2,'EPA Data'!$G:$G,"&gt;="&amp;$A10,'EPA Data'!$G:$G,"&lt;"&amp;$B10)+IF('Multipliers and Adjustments'!$B$66="Y",'SNAP Adjustment'!AM47,0))*unit_conv</f>
        <v>0</v>
      </c>
    </row>
    <row r="11" spans="1:38" x14ac:dyDescent="0.45">
      <c r="A11" s="12">
        <f t="shared" si="14"/>
        <v>-750</v>
      </c>
      <c r="B11" s="11">
        <f t="shared" si="7"/>
        <v>-700</v>
      </c>
      <c r="C11" s="67">
        <f>(VLOOKUP($B$1,'Multipliers and Adjustments'!$A$70:$I$86,TRUNC(COLUMN(C$2)/5)+2,FALSE)*SUMIFS('EPA Data'!$I:$I,'EPA Data'!$D:$D,'Country Selector'!$A$2,'EPA Data'!$J:$J,$B$1,'EPA Data'!$C:$C,C$2,'EPA Data'!$G:$G,"&gt;="&amp;$A11,'EPA Data'!$G:$G,"&lt;"&amp;$B11)+IF('Multipliers and Adjustments'!$B$66="Y",'SNAP Adjustment'!D48,0))*unit_conv</f>
        <v>0</v>
      </c>
      <c r="D11">
        <f t="shared" si="0"/>
        <v>0</v>
      </c>
      <c r="E11">
        <f t="shared" si="0"/>
        <v>0</v>
      </c>
      <c r="F11">
        <f t="shared" si="0"/>
        <v>0</v>
      </c>
      <c r="G11">
        <f t="shared" si="0"/>
        <v>0</v>
      </c>
      <c r="H11" s="67">
        <f>(VLOOKUP($B$1,'Multipliers and Adjustments'!$A$70:$I$86,TRUNC(COLUMN(H$2)/5)+2,FALSE)*SUMIFS('EPA Data'!$I:$I,'EPA Data'!$D:$D,'Country Selector'!$A$2,'EPA Data'!$J:$J,$B$1,'EPA Data'!$C:$C,H$2,'EPA Data'!$G:$G,"&gt;="&amp;$A11,'EPA Data'!$G:$G,"&lt;"&amp;$B11)+IF('Multipliers and Adjustments'!$B$66="Y",'SNAP Adjustment'!I48,0))*unit_conv</f>
        <v>0</v>
      </c>
      <c r="I11">
        <f t="shared" si="8"/>
        <v>0</v>
      </c>
      <c r="J11">
        <f t="shared" si="8"/>
        <v>0</v>
      </c>
      <c r="K11">
        <f t="shared" si="8"/>
        <v>0</v>
      </c>
      <c r="L11">
        <f t="shared" si="8"/>
        <v>0</v>
      </c>
      <c r="M11" s="67">
        <f>(VLOOKUP($B$1,'Multipliers and Adjustments'!$A$70:$I$86,TRUNC(COLUMN(M$2)/5)+2,FALSE)*SUMIFS('EPA Data'!$I:$I,'EPA Data'!$D:$D,'Country Selector'!$A$2,'EPA Data'!$J:$J,$B$1,'EPA Data'!$C:$C,M$2,'EPA Data'!$G:$G,"&gt;="&amp;$A11,'EPA Data'!$G:$G,"&lt;"&amp;$B11)+IF('Multipliers and Adjustments'!$B$66="Y",'SNAP Adjustment'!N48,0))*unit_conv</f>
        <v>0</v>
      </c>
      <c r="N11">
        <f t="shared" si="9"/>
        <v>0</v>
      </c>
      <c r="O11">
        <f t="shared" si="9"/>
        <v>0</v>
      </c>
      <c r="P11">
        <f t="shared" si="9"/>
        <v>0</v>
      </c>
      <c r="Q11">
        <f t="shared" si="9"/>
        <v>0</v>
      </c>
      <c r="R11" s="67">
        <f>(VLOOKUP($B$1,'Multipliers and Adjustments'!$A$70:$I$86,TRUNC(COLUMN(R$2)/5)+2,FALSE)*SUMIFS('EPA Data'!$I:$I,'EPA Data'!$D:$D,'Country Selector'!$A$2,'EPA Data'!$J:$J,$B$1,'EPA Data'!$C:$C,R$2,'EPA Data'!$G:$G,"&gt;="&amp;$A11,'EPA Data'!$G:$G,"&lt;"&amp;$B11)+IF('Multipliers and Adjustments'!$B$66="Y",'SNAP Adjustment'!S48,0))*unit_conv</f>
        <v>0</v>
      </c>
      <c r="S11">
        <f t="shared" si="10"/>
        <v>0</v>
      </c>
      <c r="T11">
        <f t="shared" si="10"/>
        <v>0</v>
      </c>
      <c r="U11">
        <f t="shared" si="10"/>
        <v>0</v>
      </c>
      <c r="V11">
        <f t="shared" si="10"/>
        <v>0</v>
      </c>
      <c r="W11" s="67">
        <f>(VLOOKUP($B$1,'Multipliers and Adjustments'!$A$70:$I$86,TRUNC(COLUMN(W$2)/5)+2,FALSE)*SUMIFS('EPA Data'!$I:$I,'EPA Data'!$D:$D,'Country Selector'!$A$2,'EPA Data'!$J:$J,$B$1,'EPA Data'!$C:$C,W$2,'EPA Data'!$G:$G,"&gt;="&amp;$A11,'EPA Data'!$G:$G,"&lt;"&amp;$B11)+IF('Multipliers and Adjustments'!$B$66="Y",'SNAP Adjustment'!X48,0))*unit_conv</f>
        <v>0</v>
      </c>
      <c r="X11">
        <f t="shared" si="11"/>
        <v>0</v>
      </c>
      <c r="Y11">
        <f t="shared" si="11"/>
        <v>0</v>
      </c>
      <c r="Z11">
        <f t="shared" si="11"/>
        <v>0</v>
      </c>
      <c r="AA11">
        <f t="shared" si="11"/>
        <v>0</v>
      </c>
      <c r="AB11" s="67">
        <f>(VLOOKUP($B$1,'Multipliers and Adjustments'!$A$70:$I$86,TRUNC(COLUMN(AB$2)/5)+2,FALSE)*SUMIFS('EPA Data'!$I:$I,'EPA Data'!$D:$D,'Country Selector'!$A$2,'EPA Data'!$J:$J,$B$1,'EPA Data'!$C:$C,AB$2,'EPA Data'!$G:$G,"&gt;="&amp;$A11,'EPA Data'!$G:$G,"&lt;"&amp;$B11)+IF('Multipliers and Adjustments'!$B$66="Y",'SNAP Adjustment'!AC48,0))*unit_conv</f>
        <v>0</v>
      </c>
      <c r="AC11">
        <f t="shared" si="12"/>
        <v>0</v>
      </c>
      <c r="AD11">
        <f t="shared" si="12"/>
        <v>0</v>
      </c>
      <c r="AE11">
        <f t="shared" si="12"/>
        <v>0</v>
      </c>
      <c r="AF11">
        <f t="shared" si="12"/>
        <v>0</v>
      </c>
      <c r="AG11" s="67">
        <f>(VLOOKUP($B$1,'Multipliers and Adjustments'!$A$70:$I$86,TRUNC(COLUMN(AG$2)/5)+2,FALSE)*SUMIFS('EPA Data'!$I:$I,'EPA Data'!$D:$D,'Country Selector'!$A$2,'EPA Data'!$J:$J,$B$1,'EPA Data'!$C:$C,AG$2,'EPA Data'!$G:$G,"&gt;="&amp;$A11,'EPA Data'!$G:$G,"&lt;"&amp;$B11)+IF('Multipliers and Adjustments'!$B$66="Y",'SNAP Adjustment'!AH48,0))*unit_conv</f>
        <v>0</v>
      </c>
      <c r="AH11">
        <f t="shared" si="13"/>
        <v>0</v>
      </c>
      <c r="AI11">
        <f t="shared" si="13"/>
        <v>0</v>
      </c>
      <c r="AJ11">
        <f t="shared" si="13"/>
        <v>0</v>
      </c>
      <c r="AK11">
        <f t="shared" si="13"/>
        <v>0</v>
      </c>
      <c r="AL11" s="67">
        <f>(VLOOKUP($B$1,'Multipliers and Adjustments'!$A$70:$I$86,TRUNC(COLUMN(AL$2)/5)+2,FALSE)*SUMIFS('EPA Data'!$I:$I,'EPA Data'!$D:$D,'Country Selector'!$A$2,'EPA Data'!$J:$J,$B$1,'EPA Data'!$C:$C,AL$2,'EPA Data'!$G:$G,"&gt;="&amp;$A11,'EPA Data'!$G:$G,"&lt;"&amp;$B11)+IF('Multipliers and Adjustments'!$B$66="Y",'SNAP Adjustment'!AM48,0))*unit_conv</f>
        <v>0</v>
      </c>
    </row>
    <row r="12" spans="1:38" x14ac:dyDescent="0.45">
      <c r="A12" s="12">
        <f t="shared" si="14"/>
        <v>-700</v>
      </c>
      <c r="B12" s="11">
        <f t="shared" si="7"/>
        <v>-650</v>
      </c>
      <c r="C12" s="67">
        <f>(VLOOKUP($B$1,'Multipliers and Adjustments'!$A$70:$I$86,TRUNC(COLUMN(C$2)/5)+2,FALSE)*SUMIFS('EPA Data'!$I:$I,'EPA Data'!$D:$D,'Country Selector'!$A$2,'EPA Data'!$J:$J,$B$1,'EPA Data'!$C:$C,C$2,'EPA Data'!$G:$G,"&gt;="&amp;$A12,'EPA Data'!$G:$G,"&lt;"&amp;$B12)+IF('Multipliers and Adjustments'!$B$66="Y",'SNAP Adjustment'!D49,0))*unit_conv</f>
        <v>0</v>
      </c>
      <c r="D12">
        <f t="shared" si="0"/>
        <v>0</v>
      </c>
      <c r="E12">
        <f t="shared" si="0"/>
        <v>0</v>
      </c>
      <c r="F12">
        <f t="shared" si="0"/>
        <v>0</v>
      </c>
      <c r="G12">
        <f t="shared" si="0"/>
        <v>0</v>
      </c>
      <c r="H12" s="67">
        <f>(VLOOKUP($B$1,'Multipliers and Adjustments'!$A$70:$I$86,TRUNC(COLUMN(H$2)/5)+2,FALSE)*SUMIFS('EPA Data'!$I:$I,'EPA Data'!$D:$D,'Country Selector'!$A$2,'EPA Data'!$J:$J,$B$1,'EPA Data'!$C:$C,H$2,'EPA Data'!$G:$G,"&gt;="&amp;$A12,'EPA Data'!$G:$G,"&lt;"&amp;$B12)+IF('Multipliers and Adjustments'!$B$66="Y",'SNAP Adjustment'!I49,0))*unit_conv</f>
        <v>0</v>
      </c>
      <c r="I12">
        <f t="shared" si="8"/>
        <v>0</v>
      </c>
      <c r="J12">
        <f t="shared" si="8"/>
        <v>0</v>
      </c>
      <c r="K12">
        <f t="shared" si="8"/>
        <v>0</v>
      </c>
      <c r="L12">
        <f t="shared" si="8"/>
        <v>0</v>
      </c>
      <c r="M12" s="67">
        <f>(VLOOKUP($B$1,'Multipliers and Adjustments'!$A$70:$I$86,TRUNC(COLUMN(M$2)/5)+2,FALSE)*SUMIFS('EPA Data'!$I:$I,'EPA Data'!$D:$D,'Country Selector'!$A$2,'EPA Data'!$J:$J,$B$1,'EPA Data'!$C:$C,M$2,'EPA Data'!$G:$G,"&gt;="&amp;$A12,'EPA Data'!$G:$G,"&lt;"&amp;$B12)+IF('Multipliers and Adjustments'!$B$66="Y",'SNAP Adjustment'!N49,0))*unit_conv</f>
        <v>0</v>
      </c>
      <c r="N12">
        <f t="shared" si="9"/>
        <v>0</v>
      </c>
      <c r="O12">
        <f t="shared" si="9"/>
        <v>0</v>
      </c>
      <c r="P12">
        <f t="shared" si="9"/>
        <v>0</v>
      </c>
      <c r="Q12">
        <f t="shared" si="9"/>
        <v>0</v>
      </c>
      <c r="R12" s="67">
        <f>(VLOOKUP($B$1,'Multipliers and Adjustments'!$A$70:$I$86,TRUNC(COLUMN(R$2)/5)+2,FALSE)*SUMIFS('EPA Data'!$I:$I,'EPA Data'!$D:$D,'Country Selector'!$A$2,'EPA Data'!$J:$J,$B$1,'EPA Data'!$C:$C,R$2,'EPA Data'!$G:$G,"&gt;="&amp;$A12,'EPA Data'!$G:$G,"&lt;"&amp;$B12)+IF('Multipliers and Adjustments'!$B$66="Y",'SNAP Adjustment'!S49,0))*unit_conv</f>
        <v>0</v>
      </c>
      <c r="S12">
        <f t="shared" si="10"/>
        <v>0</v>
      </c>
      <c r="T12">
        <f t="shared" si="10"/>
        <v>0</v>
      </c>
      <c r="U12">
        <f t="shared" si="10"/>
        <v>0</v>
      </c>
      <c r="V12">
        <f t="shared" si="10"/>
        <v>0</v>
      </c>
      <c r="W12" s="67">
        <f>(VLOOKUP($B$1,'Multipliers and Adjustments'!$A$70:$I$86,TRUNC(COLUMN(W$2)/5)+2,FALSE)*SUMIFS('EPA Data'!$I:$I,'EPA Data'!$D:$D,'Country Selector'!$A$2,'EPA Data'!$J:$J,$B$1,'EPA Data'!$C:$C,W$2,'EPA Data'!$G:$G,"&gt;="&amp;$A12,'EPA Data'!$G:$G,"&lt;"&amp;$B12)+IF('Multipliers and Adjustments'!$B$66="Y",'SNAP Adjustment'!X49,0))*unit_conv</f>
        <v>0</v>
      </c>
      <c r="X12">
        <f t="shared" si="11"/>
        <v>0</v>
      </c>
      <c r="Y12">
        <f t="shared" si="11"/>
        <v>0</v>
      </c>
      <c r="Z12">
        <f t="shared" si="11"/>
        <v>0</v>
      </c>
      <c r="AA12">
        <f t="shared" si="11"/>
        <v>0</v>
      </c>
      <c r="AB12" s="67">
        <f>(VLOOKUP($B$1,'Multipliers and Adjustments'!$A$70:$I$86,TRUNC(COLUMN(AB$2)/5)+2,FALSE)*SUMIFS('EPA Data'!$I:$I,'EPA Data'!$D:$D,'Country Selector'!$A$2,'EPA Data'!$J:$J,$B$1,'EPA Data'!$C:$C,AB$2,'EPA Data'!$G:$G,"&gt;="&amp;$A12,'EPA Data'!$G:$G,"&lt;"&amp;$B12)+IF('Multipliers and Adjustments'!$B$66="Y",'SNAP Adjustment'!AC49,0))*unit_conv</f>
        <v>0</v>
      </c>
      <c r="AC12">
        <f t="shared" si="12"/>
        <v>0</v>
      </c>
      <c r="AD12">
        <f t="shared" si="12"/>
        <v>0</v>
      </c>
      <c r="AE12">
        <f t="shared" si="12"/>
        <v>0</v>
      </c>
      <c r="AF12">
        <f t="shared" si="12"/>
        <v>0</v>
      </c>
      <c r="AG12" s="67">
        <f>(VLOOKUP($B$1,'Multipliers and Adjustments'!$A$70:$I$86,TRUNC(COLUMN(AG$2)/5)+2,FALSE)*SUMIFS('EPA Data'!$I:$I,'EPA Data'!$D:$D,'Country Selector'!$A$2,'EPA Data'!$J:$J,$B$1,'EPA Data'!$C:$C,AG$2,'EPA Data'!$G:$G,"&gt;="&amp;$A12,'EPA Data'!$G:$G,"&lt;"&amp;$B12)+IF('Multipliers and Adjustments'!$B$66="Y",'SNAP Adjustment'!AH49,0))*unit_conv</f>
        <v>0</v>
      </c>
      <c r="AH12">
        <f t="shared" si="13"/>
        <v>0</v>
      </c>
      <c r="AI12">
        <f t="shared" si="13"/>
        <v>0</v>
      </c>
      <c r="AJ12">
        <f t="shared" si="13"/>
        <v>0</v>
      </c>
      <c r="AK12">
        <f t="shared" si="13"/>
        <v>0</v>
      </c>
      <c r="AL12" s="67">
        <f>(VLOOKUP($B$1,'Multipliers and Adjustments'!$A$70:$I$86,TRUNC(COLUMN(AL$2)/5)+2,FALSE)*SUMIFS('EPA Data'!$I:$I,'EPA Data'!$D:$D,'Country Selector'!$A$2,'EPA Data'!$J:$J,$B$1,'EPA Data'!$C:$C,AL$2,'EPA Data'!$G:$G,"&gt;="&amp;$A12,'EPA Data'!$G:$G,"&lt;"&amp;$B12)+IF('Multipliers and Adjustments'!$B$66="Y",'SNAP Adjustment'!AM49,0))*unit_conv</f>
        <v>0</v>
      </c>
    </row>
    <row r="13" spans="1:38" x14ac:dyDescent="0.45">
      <c r="A13" s="12">
        <f t="shared" si="14"/>
        <v>-650</v>
      </c>
      <c r="B13" s="11">
        <f t="shared" si="7"/>
        <v>-600</v>
      </c>
      <c r="C13" s="67">
        <f>(VLOOKUP($B$1,'Multipliers and Adjustments'!$A$70:$I$86,TRUNC(COLUMN(C$2)/5)+2,FALSE)*SUMIFS('EPA Data'!$I:$I,'EPA Data'!$D:$D,'Country Selector'!$A$2,'EPA Data'!$J:$J,$B$1,'EPA Data'!$C:$C,C$2,'EPA Data'!$G:$G,"&gt;="&amp;$A13,'EPA Data'!$G:$G,"&lt;"&amp;$B13)+IF('Multipliers and Adjustments'!$B$66="Y",'SNAP Adjustment'!D50,0))*unit_conv</f>
        <v>0</v>
      </c>
      <c r="D13">
        <f t="shared" si="0"/>
        <v>0</v>
      </c>
      <c r="E13">
        <f t="shared" si="0"/>
        <v>0</v>
      </c>
      <c r="F13">
        <f t="shared" si="0"/>
        <v>0</v>
      </c>
      <c r="G13">
        <f t="shared" si="0"/>
        <v>0</v>
      </c>
      <c r="H13" s="67">
        <f>(VLOOKUP($B$1,'Multipliers and Adjustments'!$A$70:$I$86,TRUNC(COLUMN(H$2)/5)+2,FALSE)*SUMIFS('EPA Data'!$I:$I,'EPA Data'!$D:$D,'Country Selector'!$A$2,'EPA Data'!$J:$J,$B$1,'EPA Data'!$C:$C,H$2,'EPA Data'!$G:$G,"&gt;="&amp;$A13,'EPA Data'!$G:$G,"&lt;"&amp;$B13)+IF('Multipliers and Adjustments'!$B$66="Y",'SNAP Adjustment'!I50,0))*unit_conv</f>
        <v>0</v>
      </c>
      <c r="I13">
        <f t="shared" si="8"/>
        <v>0</v>
      </c>
      <c r="J13">
        <f t="shared" si="8"/>
        <v>0</v>
      </c>
      <c r="K13">
        <f t="shared" si="8"/>
        <v>0</v>
      </c>
      <c r="L13">
        <f t="shared" si="8"/>
        <v>0</v>
      </c>
      <c r="M13" s="67">
        <f>(VLOOKUP($B$1,'Multipliers and Adjustments'!$A$70:$I$86,TRUNC(COLUMN(M$2)/5)+2,FALSE)*SUMIFS('EPA Data'!$I:$I,'EPA Data'!$D:$D,'Country Selector'!$A$2,'EPA Data'!$J:$J,$B$1,'EPA Data'!$C:$C,M$2,'EPA Data'!$G:$G,"&gt;="&amp;$A13,'EPA Data'!$G:$G,"&lt;"&amp;$B13)+IF('Multipliers and Adjustments'!$B$66="Y",'SNAP Adjustment'!N50,0))*unit_conv</f>
        <v>0</v>
      </c>
      <c r="N13">
        <f t="shared" si="9"/>
        <v>0</v>
      </c>
      <c r="O13">
        <f t="shared" si="9"/>
        <v>0</v>
      </c>
      <c r="P13">
        <f t="shared" si="9"/>
        <v>0</v>
      </c>
      <c r="Q13">
        <f t="shared" si="9"/>
        <v>0</v>
      </c>
      <c r="R13" s="67">
        <f>(VLOOKUP($B$1,'Multipliers and Adjustments'!$A$70:$I$86,TRUNC(COLUMN(R$2)/5)+2,FALSE)*SUMIFS('EPA Data'!$I:$I,'EPA Data'!$D:$D,'Country Selector'!$A$2,'EPA Data'!$J:$J,$B$1,'EPA Data'!$C:$C,R$2,'EPA Data'!$G:$G,"&gt;="&amp;$A13,'EPA Data'!$G:$G,"&lt;"&amp;$B13)+IF('Multipliers and Adjustments'!$B$66="Y",'SNAP Adjustment'!S50,0))*unit_conv</f>
        <v>0</v>
      </c>
      <c r="S13">
        <f t="shared" si="10"/>
        <v>0</v>
      </c>
      <c r="T13">
        <f t="shared" si="10"/>
        <v>0</v>
      </c>
      <c r="U13">
        <f t="shared" si="10"/>
        <v>0</v>
      </c>
      <c r="V13">
        <f t="shared" si="10"/>
        <v>0</v>
      </c>
      <c r="W13" s="67">
        <f>(VLOOKUP($B$1,'Multipliers and Adjustments'!$A$70:$I$86,TRUNC(COLUMN(W$2)/5)+2,FALSE)*SUMIFS('EPA Data'!$I:$I,'EPA Data'!$D:$D,'Country Selector'!$A$2,'EPA Data'!$J:$J,$B$1,'EPA Data'!$C:$C,W$2,'EPA Data'!$G:$G,"&gt;="&amp;$A13,'EPA Data'!$G:$G,"&lt;"&amp;$B13)+IF('Multipliers and Adjustments'!$B$66="Y",'SNAP Adjustment'!X50,0))*unit_conv</f>
        <v>0</v>
      </c>
      <c r="X13">
        <f t="shared" si="11"/>
        <v>0</v>
      </c>
      <c r="Y13">
        <f t="shared" si="11"/>
        <v>0</v>
      </c>
      <c r="Z13">
        <f t="shared" si="11"/>
        <v>0</v>
      </c>
      <c r="AA13">
        <f t="shared" si="11"/>
        <v>0</v>
      </c>
      <c r="AB13" s="67">
        <f>(VLOOKUP($B$1,'Multipliers and Adjustments'!$A$70:$I$86,TRUNC(COLUMN(AB$2)/5)+2,FALSE)*SUMIFS('EPA Data'!$I:$I,'EPA Data'!$D:$D,'Country Selector'!$A$2,'EPA Data'!$J:$J,$B$1,'EPA Data'!$C:$C,AB$2,'EPA Data'!$G:$G,"&gt;="&amp;$A13,'EPA Data'!$G:$G,"&lt;"&amp;$B13)+IF('Multipliers and Adjustments'!$B$66="Y",'SNAP Adjustment'!AC50,0))*unit_conv</f>
        <v>0</v>
      </c>
      <c r="AC13">
        <f t="shared" si="12"/>
        <v>0</v>
      </c>
      <c r="AD13">
        <f t="shared" si="12"/>
        <v>0</v>
      </c>
      <c r="AE13">
        <f t="shared" si="12"/>
        <v>0</v>
      </c>
      <c r="AF13">
        <f t="shared" si="12"/>
        <v>0</v>
      </c>
      <c r="AG13" s="67">
        <f>(VLOOKUP($B$1,'Multipliers and Adjustments'!$A$70:$I$86,TRUNC(COLUMN(AG$2)/5)+2,FALSE)*SUMIFS('EPA Data'!$I:$I,'EPA Data'!$D:$D,'Country Selector'!$A$2,'EPA Data'!$J:$J,$B$1,'EPA Data'!$C:$C,AG$2,'EPA Data'!$G:$G,"&gt;="&amp;$A13,'EPA Data'!$G:$G,"&lt;"&amp;$B13)+IF('Multipliers and Adjustments'!$B$66="Y",'SNAP Adjustment'!AH50,0))*unit_conv</f>
        <v>0</v>
      </c>
      <c r="AH13">
        <f t="shared" si="13"/>
        <v>0</v>
      </c>
      <c r="AI13">
        <f t="shared" si="13"/>
        <v>0</v>
      </c>
      <c r="AJ13">
        <f t="shared" si="13"/>
        <v>0</v>
      </c>
      <c r="AK13">
        <f t="shared" si="13"/>
        <v>0</v>
      </c>
      <c r="AL13" s="67">
        <f>(VLOOKUP($B$1,'Multipliers and Adjustments'!$A$70:$I$86,TRUNC(COLUMN(AL$2)/5)+2,FALSE)*SUMIFS('EPA Data'!$I:$I,'EPA Data'!$D:$D,'Country Selector'!$A$2,'EPA Data'!$J:$J,$B$1,'EPA Data'!$C:$C,AL$2,'EPA Data'!$G:$G,"&gt;="&amp;$A13,'EPA Data'!$G:$G,"&lt;"&amp;$B13)+IF('Multipliers and Adjustments'!$B$66="Y",'SNAP Adjustment'!AM50,0))*unit_conv</f>
        <v>0</v>
      </c>
    </row>
    <row r="14" spans="1:38" x14ac:dyDescent="0.45">
      <c r="A14" s="12">
        <f t="shared" si="14"/>
        <v>-600</v>
      </c>
      <c r="B14" s="11">
        <f t="shared" si="7"/>
        <v>-550</v>
      </c>
      <c r="C14" s="67">
        <f>(VLOOKUP($B$1,'Multipliers and Adjustments'!$A$70:$I$86,TRUNC(COLUMN(C$2)/5)+2,FALSE)*SUMIFS('EPA Data'!$I:$I,'EPA Data'!$D:$D,'Country Selector'!$A$2,'EPA Data'!$J:$J,$B$1,'EPA Data'!$C:$C,C$2,'EPA Data'!$G:$G,"&gt;="&amp;$A14,'EPA Data'!$G:$G,"&lt;"&amp;$B14)+IF('Multipliers and Adjustments'!$B$66="Y",'SNAP Adjustment'!D51,0))*unit_conv</f>
        <v>0</v>
      </c>
      <c r="D14">
        <f t="shared" si="0"/>
        <v>0</v>
      </c>
      <c r="E14">
        <f t="shared" si="0"/>
        <v>0</v>
      </c>
      <c r="F14">
        <f t="shared" si="0"/>
        <v>0</v>
      </c>
      <c r="G14">
        <f t="shared" si="0"/>
        <v>0</v>
      </c>
      <c r="H14" s="67">
        <f>(VLOOKUP($B$1,'Multipliers and Adjustments'!$A$70:$I$86,TRUNC(COLUMN(H$2)/5)+2,FALSE)*SUMIFS('EPA Data'!$I:$I,'EPA Data'!$D:$D,'Country Selector'!$A$2,'EPA Data'!$J:$J,$B$1,'EPA Data'!$C:$C,H$2,'EPA Data'!$G:$G,"&gt;="&amp;$A14,'EPA Data'!$G:$G,"&lt;"&amp;$B14)+IF('Multipliers and Adjustments'!$B$66="Y",'SNAP Adjustment'!I51,0))*unit_conv</f>
        <v>0</v>
      </c>
      <c r="I14">
        <f t="shared" si="8"/>
        <v>0</v>
      </c>
      <c r="J14">
        <f t="shared" si="8"/>
        <v>0</v>
      </c>
      <c r="K14">
        <f t="shared" si="8"/>
        <v>0</v>
      </c>
      <c r="L14">
        <f t="shared" si="8"/>
        <v>0</v>
      </c>
      <c r="M14" s="67">
        <f>(VLOOKUP($B$1,'Multipliers and Adjustments'!$A$70:$I$86,TRUNC(COLUMN(M$2)/5)+2,FALSE)*SUMIFS('EPA Data'!$I:$I,'EPA Data'!$D:$D,'Country Selector'!$A$2,'EPA Data'!$J:$J,$B$1,'EPA Data'!$C:$C,M$2,'EPA Data'!$G:$G,"&gt;="&amp;$A14,'EPA Data'!$G:$G,"&lt;"&amp;$B14)+IF('Multipliers and Adjustments'!$B$66="Y",'SNAP Adjustment'!N51,0))*unit_conv</f>
        <v>0</v>
      </c>
      <c r="N14">
        <f t="shared" si="9"/>
        <v>0</v>
      </c>
      <c r="O14">
        <f t="shared" si="9"/>
        <v>0</v>
      </c>
      <c r="P14">
        <f t="shared" si="9"/>
        <v>0</v>
      </c>
      <c r="Q14">
        <f t="shared" si="9"/>
        <v>0</v>
      </c>
      <c r="R14" s="67">
        <f>(VLOOKUP($B$1,'Multipliers and Adjustments'!$A$70:$I$86,TRUNC(COLUMN(R$2)/5)+2,FALSE)*SUMIFS('EPA Data'!$I:$I,'EPA Data'!$D:$D,'Country Selector'!$A$2,'EPA Data'!$J:$J,$B$1,'EPA Data'!$C:$C,R$2,'EPA Data'!$G:$G,"&gt;="&amp;$A14,'EPA Data'!$G:$G,"&lt;"&amp;$B14)+IF('Multipliers and Adjustments'!$B$66="Y",'SNAP Adjustment'!S51,0))*unit_conv</f>
        <v>0</v>
      </c>
      <c r="S14">
        <f t="shared" si="10"/>
        <v>0</v>
      </c>
      <c r="T14">
        <f t="shared" si="10"/>
        <v>0</v>
      </c>
      <c r="U14">
        <f t="shared" si="10"/>
        <v>0</v>
      </c>
      <c r="V14">
        <f t="shared" si="10"/>
        <v>0</v>
      </c>
      <c r="W14" s="67">
        <f>(VLOOKUP($B$1,'Multipliers and Adjustments'!$A$70:$I$86,TRUNC(COLUMN(W$2)/5)+2,FALSE)*SUMIFS('EPA Data'!$I:$I,'EPA Data'!$D:$D,'Country Selector'!$A$2,'EPA Data'!$J:$J,$B$1,'EPA Data'!$C:$C,W$2,'EPA Data'!$G:$G,"&gt;="&amp;$A14,'EPA Data'!$G:$G,"&lt;"&amp;$B14)+IF('Multipliers and Adjustments'!$B$66="Y",'SNAP Adjustment'!X51,0))*unit_conv</f>
        <v>0</v>
      </c>
      <c r="X14">
        <f t="shared" si="11"/>
        <v>0</v>
      </c>
      <c r="Y14">
        <f t="shared" si="11"/>
        <v>0</v>
      </c>
      <c r="Z14">
        <f t="shared" si="11"/>
        <v>0</v>
      </c>
      <c r="AA14">
        <f t="shared" si="11"/>
        <v>0</v>
      </c>
      <c r="AB14" s="67">
        <f>(VLOOKUP($B$1,'Multipliers and Adjustments'!$A$70:$I$86,TRUNC(COLUMN(AB$2)/5)+2,FALSE)*SUMIFS('EPA Data'!$I:$I,'EPA Data'!$D:$D,'Country Selector'!$A$2,'EPA Data'!$J:$J,$B$1,'EPA Data'!$C:$C,AB$2,'EPA Data'!$G:$G,"&gt;="&amp;$A14,'EPA Data'!$G:$G,"&lt;"&amp;$B14)+IF('Multipliers and Adjustments'!$B$66="Y",'SNAP Adjustment'!AC51,0))*unit_conv</f>
        <v>0</v>
      </c>
      <c r="AC14">
        <f t="shared" si="12"/>
        <v>0</v>
      </c>
      <c r="AD14">
        <f t="shared" si="12"/>
        <v>0</v>
      </c>
      <c r="AE14">
        <f t="shared" si="12"/>
        <v>0</v>
      </c>
      <c r="AF14">
        <f t="shared" si="12"/>
        <v>0</v>
      </c>
      <c r="AG14" s="67">
        <f>(VLOOKUP($B$1,'Multipliers and Adjustments'!$A$70:$I$86,TRUNC(COLUMN(AG$2)/5)+2,FALSE)*SUMIFS('EPA Data'!$I:$I,'EPA Data'!$D:$D,'Country Selector'!$A$2,'EPA Data'!$J:$J,$B$1,'EPA Data'!$C:$C,AG$2,'EPA Data'!$G:$G,"&gt;="&amp;$A14,'EPA Data'!$G:$G,"&lt;"&amp;$B14)+IF('Multipliers and Adjustments'!$B$66="Y",'SNAP Adjustment'!AH51,0))*unit_conv</f>
        <v>0</v>
      </c>
      <c r="AH14">
        <f t="shared" si="13"/>
        <v>0</v>
      </c>
      <c r="AI14">
        <f t="shared" si="13"/>
        <v>0</v>
      </c>
      <c r="AJ14">
        <f t="shared" si="13"/>
        <v>0</v>
      </c>
      <c r="AK14">
        <f t="shared" si="13"/>
        <v>0</v>
      </c>
      <c r="AL14" s="67">
        <f>(VLOOKUP($B$1,'Multipliers and Adjustments'!$A$70:$I$86,TRUNC(COLUMN(AL$2)/5)+2,FALSE)*SUMIFS('EPA Data'!$I:$I,'EPA Data'!$D:$D,'Country Selector'!$A$2,'EPA Data'!$J:$J,$B$1,'EPA Data'!$C:$C,AL$2,'EPA Data'!$G:$G,"&gt;="&amp;$A14,'EPA Data'!$G:$G,"&lt;"&amp;$B14)+IF('Multipliers and Adjustments'!$B$66="Y",'SNAP Adjustment'!AM51,0))*unit_conv</f>
        <v>0</v>
      </c>
    </row>
    <row r="15" spans="1:38" x14ac:dyDescent="0.45">
      <c r="A15" s="12">
        <f t="shared" si="14"/>
        <v>-550</v>
      </c>
      <c r="B15" s="11">
        <f t="shared" si="7"/>
        <v>-500</v>
      </c>
      <c r="C15" s="67">
        <f>(VLOOKUP($B$1,'Multipliers and Adjustments'!$A$70:$I$86,TRUNC(COLUMN(C$2)/5)+2,FALSE)*SUMIFS('EPA Data'!$I:$I,'EPA Data'!$D:$D,'Country Selector'!$A$2,'EPA Data'!$J:$J,$B$1,'EPA Data'!$C:$C,C$2,'EPA Data'!$G:$G,"&gt;="&amp;$A15,'EPA Data'!$G:$G,"&lt;"&amp;$B15)+IF('Multipliers and Adjustments'!$B$66="Y",'SNAP Adjustment'!D52,0))*unit_conv</f>
        <v>0</v>
      </c>
      <c r="D15">
        <f t="shared" si="0"/>
        <v>0</v>
      </c>
      <c r="E15">
        <f t="shared" si="0"/>
        <v>0</v>
      </c>
      <c r="F15">
        <f t="shared" si="0"/>
        <v>0</v>
      </c>
      <c r="G15">
        <f t="shared" si="0"/>
        <v>0</v>
      </c>
      <c r="H15" s="67">
        <f>(VLOOKUP($B$1,'Multipliers and Adjustments'!$A$70:$I$86,TRUNC(COLUMN(H$2)/5)+2,FALSE)*SUMIFS('EPA Data'!$I:$I,'EPA Data'!$D:$D,'Country Selector'!$A$2,'EPA Data'!$J:$J,$B$1,'EPA Data'!$C:$C,H$2,'EPA Data'!$G:$G,"&gt;="&amp;$A15,'EPA Data'!$G:$G,"&lt;"&amp;$B15)+IF('Multipliers and Adjustments'!$B$66="Y",'SNAP Adjustment'!I52,0))*unit_conv</f>
        <v>0</v>
      </c>
      <c r="I15">
        <f t="shared" si="8"/>
        <v>0</v>
      </c>
      <c r="J15">
        <f t="shared" si="8"/>
        <v>0</v>
      </c>
      <c r="K15">
        <f t="shared" si="8"/>
        <v>0</v>
      </c>
      <c r="L15">
        <f t="shared" si="8"/>
        <v>0</v>
      </c>
      <c r="M15" s="67">
        <f>(VLOOKUP($B$1,'Multipliers and Adjustments'!$A$70:$I$86,TRUNC(COLUMN(M$2)/5)+2,FALSE)*SUMIFS('EPA Data'!$I:$I,'EPA Data'!$D:$D,'Country Selector'!$A$2,'EPA Data'!$J:$J,$B$1,'EPA Data'!$C:$C,M$2,'EPA Data'!$G:$G,"&gt;="&amp;$A15,'EPA Data'!$G:$G,"&lt;"&amp;$B15)+IF('Multipliers and Adjustments'!$B$66="Y",'SNAP Adjustment'!N52,0))*unit_conv</f>
        <v>0</v>
      </c>
      <c r="N15">
        <f t="shared" si="9"/>
        <v>0</v>
      </c>
      <c r="O15">
        <f t="shared" si="9"/>
        <v>0</v>
      </c>
      <c r="P15">
        <f t="shared" si="9"/>
        <v>0</v>
      </c>
      <c r="Q15">
        <f t="shared" si="9"/>
        <v>0</v>
      </c>
      <c r="R15" s="67">
        <f>(VLOOKUP($B$1,'Multipliers and Adjustments'!$A$70:$I$86,TRUNC(COLUMN(R$2)/5)+2,FALSE)*SUMIFS('EPA Data'!$I:$I,'EPA Data'!$D:$D,'Country Selector'!$A$2,'EPA Data'!$J:$J,$B$1,'EPA Data'!$C:$C,R$2,'EPA Data'!$G:$G,"&gt;="&amp;$A15,'EPA Data'!$G:$G,"&lt;"&amp;$B15)+IF('Multipliers and Adjustments'!$B$66="Y",'SNAP Adjustment'!S52,0))*unit_conv</f>
        <v>0</v>
      </c>
      <c r="S15">
        <f t="shared" si="10"/>
        <v>0</v>
      </c>
      <c r="T15">
        <f t="shared" si="10"/>
        <v>0</v>
      </c>
      <c r="U15">
        <f t="shared" si="10"/>
        <v>0</v>
      </c>
      <c r="V15">
        <f t="shared" si="10"/>
        <v>0</v>
      </c>
      <c r="W15" s="67">
        <f>(VLOOKUP($B$1,'Multipliers and Adjustments'!$A$70:$I$86,TRUNC(COLUMN(W$2)/5)+2,FALSE)*SUMIFS('EPA Data'!$I:$I,'EPA Data'!$D:$D,'Country Selector'!$A$2,'EPA Data'!$J:$J,$B$1,'EPA Data'!$C:$C,W$2,'EPA Data'!$G:$G,"&gt;="&amp;$A15,'EPA Data'!$G:$G,"&lt;"&amp;$B15)+IF('Multipliers and Adjustments'!$B$66="Y",'SNAP Adjustment'!X52,0))*unit_conv</f>
        <v>0</v>
      </c>
      <c r="X15">
        <f t="shared" si="11"/>
        <v>0</v>
      </c>
      <c r="Y15">
        <f t="shared" si="11"/>
        <v>0</v>
      </c>
      <c r="Z15">
        <f t="shared" si="11"/>
        <v>0</v>
      </c>
      <c r="AA15">
        <f t="shared" si="11"/>
        <v>0</v>
      </c>
      <c r="AB15" s="67">
        <f>(VLOOKUP($B$1,'Multipliers and Adjustments'!$A$70:$I$86,TRUNC(COLUMN(AB$2)/5)+2,FALSE)*SUMIFS('EPA Data'!$I:$I,'EPA Data'!$D:$D,'Country Selector'!$A$2,'EPA Data'!$J:$J,$B$1,'EPA Data'!$C:$C,AB$2,'EPA Data'!$G:$G,"&gt;="&amp;$A15,'EPA Data'!$G:$G,"&lt;"&amp;$B15)+IF('Multipliers and Adjustments'!$B$66="Y",'SNAP Adjustment'!AC52,0))*unit_conv</f>
        <v>0</v>
      </c>
      <c r="AC15">
        <f t="shared" si="12"/>
        <v>0</v>
      </c>
      <c r="AD15">
        <f t="shared" si="12"/>
        <v>0</v>
      </c>
      <c r="AE15">
        <f t="shared" si="12"/>
        <v>0</v>
      </c>
      <c r="AF15">
        <f t="shared" si="12"/>
        <v>0</v>
      </c>
      <c r="AG15" s="67">
        <f>(VLOOKUP($B$1,'Multipliers and Adjustments'!$A$70:$I$86,TRUNC(COLUMN(AG$2)/5)+2,FALSE)*SUMIFS('EPA Data'!$I:$I,'EPA Data'!$D:$D,'Country Selector'!$A$2,'EPA Data'!$J:$J,$B$1,'EPA Data'!$C:$C,AG$2,'EPA Data'!$G:$G,"&gt;="&amp;$A15,'EPA Data'!$G:$G,"&lt;"&amp;$B15)+IF('Multipliers and Adjustments'!$B$66="Y",'SNAP Adjustment'!AH52,0))*unit_conv</f>
        <v>0</v>
      </c>
      <c r="AH15">
        <f t="shared" si="13"/>
        <v>0</v>
      </c>
      <c r="AI15">
        <f t="shared" si="13"/>
        <v>0</v>
      </c>
      <c r="AJ15">
        <f t="shared" si="13"/>
        <v>0</v>
      </c>
      <c r="AK15">
        <f t="shared" si="13"/>
        <v>0</v>
      </c>
      <c r="AL15" s="67">
        <f>(VLOOKUP($B$1,'Multipliers and Adjustments'!$A$70:$I$86,TRUNC(COLUMN(AL$2)/5)+2,FALSE)*SUMIFS('EPA Data'!$I:$I,'EPA Data'!$D:$D,'Country Selector'!$A$2,'EPA Data'!$J:$J,$B$1,'EPA Data'!$C:$C,AL$2,'EPA Data'!$G:$G,"&gt;="&amp;$A15,'EPA Data'!$G:$G,"&lt;"&amp;$B15)+IF('Multipliers and Adjustments'!$B$66="Y",'SNAP Adjustment'!AM52,0))*unit_conv</f>
        <v>0</v>
      </c>
    </row>
    <row r="16" spans="1:38" x14ac:dyDescent="0.45">
      <c r="A16" s="12">
        <f t="shared" si="14"/>
        <v>-500</v>
      </c>
      <c r="B16" s="11">
        <f t="shared" si="7"/>
        <v>-450</v>
      </c>
      <c r="C16" s="67">
        <f>(VLOOKUP($B$1,'Multipliers and Adjustments'!$A$70:$I$86,TRUNC(COLUMN(C$2)/5)+2,FALSE)*SUMIFS('EPA Data'!$I:$I,'EPA Data'!$D:$D,'Country Selector'!$A$2,'EPA Data'!$J:$J,$B$1,'EPA Data'!$C:$C,C$2,'EPA Data'!$G:$G,"&gt;="&amp;$A16,'EPA Data'!$G:$G,"&lt;"&amp;$B16)+IF('Multipliers and Adjustments'!$B$66="Y",'SNAP Adjustment'!D53,0))*unit_conv</f>
        <v>0</v>
      </c>
      <c r="D16">
        <f t="shared" si="0"/>
        <v>0</v>
      </c>
      <c r="E16">
        <f t="shared" si="0"/>
        <v>0</v>
      </c>
      <c r="F16">
        <f t="shared" si="0"/>
        <v>0</v>
      </c>
      <c r="G16">
        <f t="shared" si="0"/>
        <v>0</v>
      </c>
      <c r="H16" s="67">
        <f>(VLOOKUP($B$1,'Multipliers and Adjustments'!$A$70:$I$86,TRUNC(COLUMN(H$2)/5)+2,FALSE)*SUMIFS('EPA Data'!$I:$I,'EPA Data'!$D:$D,'Country Selector'!$A$2,'EPA Data'!$J:$J,$B$1,'EPA Data'!$C:$C,H$2,'EPA Data'!$G:$G,"&gt;="&amp;$A16,'EPA Data'!$G:$G,"&lt;"&amp;$B16)+IF('Multipliers and Adjustments'!$B$66="Y",'SNAP Adjustment'!I53,0))*unit_conv</f>
        <v>0</v>
      </c>
      <c r="I16">
        <f t="shared" si="8"/>
        <v>0</v>
      </c>
      <c r="J16">
        <f t="shared" si="8"/>
        <v>0</v>
      </c>
      <c r="K16">
        <f t="shared" si="8"/>
        <v>0</v>
      </c>
      <c r="L16">
        <f t="shared" si="8"/>
        <v>0</v>
      </c>
      <c r="M16" s="67">
        <f>(VLOOKUP($B$1,'Multipliers and Adjustments'!$A$70:$I$86,TRUNC(COLUMN(M$2)/5)+2,FALSE)*SUMIFS('EPA Data'!$I:$I,'EPA Data'!$D:$D,'Country Selector'!$A$2,'EPA Data'!$J:$J,$B$1,'EPA Data'!$C:$C,M$2,'EPA Data'!$G:$G,"&gt;="&amp;$A16,'EPA Data'!$G:$G,"&lt;"&amp;$B16)+IF('Multipliers and Adjustments'!$B$66="Y",'SNAP Adjustment'!N53,0))*unit_conv</f>
        <v>0</v>
      </c>
      <c r="N16">
        <f t="shared" si="9"/>
        <v>0</v>
      </c>
      <c r="O16">
        <f t="shared" si="9"/>
        <v>0</v>
      </c>
      <c r="P16">
        <f t="shared" si="9"/>
        <v>0</v>
      </c>
      <c r="Q16">
        <f t="shared" si="9"/>
        <v>0</v>
      </c>
      <c r="R16" s="67">
        <f>(VLOOKUP($B$1,'Multipliers and Adjustments'!$A$70:$I$86,TRUNC(COLUMN(R$2)/5)+2,FALSE)*SUMIFS('EPA Data'!$I:$I,'EPA Data'!$D:$D,'Country Selector'!$A$2,'EPA Data'!$J:$J,$B$1,'EPA Data'!$C:$C,R$2,'EPA Data'!$G:$G,"&gt;="&amp;$A16,'EPA Data'!$G:$G,"&lt;"&amp;$B16)+IF('Multipliers and Adjustments'!$B$66="Y",'SNAP Adjustment'!S53,0))*unit_conv</f>
        <v>0</v>
      </c>
      <c r="S16">
        <f t="shared" si="10"/>
        <v>0</v>
      </c>
      <c r="T16">
        <f t="shared" si="10"/>
        <v>0</v>
      </c>
      <c r="U16">
        <f t="shared" si="10"/>
        <v>0</v>
      </c>
      <c r="V16">
        <f t="shared" si="10"/>
        <v>0</v>
      </c>
      <c r="W16" s="67">
        <f>(VLOOKUP($B$1,'Multipliers and Adjustments'!$A$70:$I$86,TRUNC(COLUMN(W$2)/5)+2,FALSE)*SUMIFS('EPA Data'!$I:$I,'EPA Data'!$D:$D,'Country Selector'!$A$2,'EPA Data'!$J:$J,$B$1,'EPA Data'!$C:$C,W$2,'EPA Data'!$G:$G,"&gt;="&amp;$A16,'EPA Data'!$G:$G,"&lt;"&amp;$B16)+IF('Multipliers and Adjustments'!$B$66="Y",'SNAP Adjustment'!X53,0))*unit_conv</f>
        <v>0</v>
      </c>
      <c r="X16">
        <f t="shared" si="11"/>
        <v>0</v>
      </c>
      <c r="Y16">
        <f t="shared" si="11"/>
        <v>0</v>
      </c>
      <c r="Z16">
        <f t="shared" si="11"/>
        <v>0</v>
      </c>
      <c r="AA16">
        <f t="shared" si="11"/>
        <v>0</v>
      </c>
      <c r="AB16" s="67">
        <f>(VLOOKUP($B$1,'Multipliers and Adjustments'!$A$70:$I$86,TRUNC(COLUMN(AB$2)/5)+2,FALSE)*SUMIFS('EPA Data'!$I:$I,'EPA Data'!$D:$D,'Country Selector'!$A$2,'EPA Data'!$J:$J,$B$1,'EPA Data'!$C:$C,AB$2,'EPA Data'!$G:$G,"&gt;="&amp;$A16,'EPA Data'!$G:$G,"&lt;"&amp;$B16)+IF('Multipliers and Adjustments'!$B$66="Y",'SNAP Adjustment'!AC53,0))*unit_conv</f>
        <v>0</v>
      </c>
      <c r="AC16">
        <f t="shared" si="12"/>
        <v>0</v>
      </c>
      <c r="AD16">
        <f t="shared" si="12"/>
        <v>0</v>
      </c>
      <c r="AE16">
        <f t="shared" si="12"/>
        <v>0</v>
      </c>
      <c r="AF16">
        <f t="shared" si="12"/>
        <v>0</v>
      </c>
      <c r="AG16" s="67">
        <f>(VLOOKUP($B$1,'Multipliers and Adjustments'!$A$70:$I$86,TRUNC(COLUMN(AG$2)/5)+2,FALSE)*SUMIFS('EPA Data'!$I:$I,'EPA Data'!$D:$D,'Country Selector'!$A$2,'EPA Data'!$J:$J,$B$1,'EPA Data'!$C:$C,AG$2,'EPA Data'!$G:$G,"&gt;="&amp;$A16,'EPA Data'!$G:$G,"&lt;"&amp;$B16)+IF('Multipliers and Adjustments'!$B$66="Y",'SNAP Adjustment'!AH53,0))*unit_conv</f>
        <v>0</v>
      </c>
      <c r="AH16">
        <f t="shared" si="13"/>
        <v>0</v>
      </c>
      <c r="AI16">
        <f t="shared" si="13"/>
        <v>0</v>
      </c>
      <c r="AJ16">
        <f t="shared" si="13"/>
        <v>0</v>
      </c>
      <c r="AK16">
        <f t="shared" si="13"/>
        <v>0</v>
      </c>
      <c r="AL16" s="67">
        <f>(VLOOKUP($B$1,'Multipliers and Adjustments'!$A$70:$I$86,TRUNC(COLUMN(AL$2)/5)+2,FALSE)*SUMIFS('EPA Data'!$I:$I,'EPA Data'!$D:$D,'Country Selector'!$A$2,'EPA Data'!$J:$J,$B$1,'EPA Data'!$C:$C,AL$2,'EPA Data'!$G:$G,"&gt;="&amp;$A16,'EPA Data'!$G:$G,"&lt;"&amp;$B16)+IF('Multipliers and Adjustments'!$B$66="Y",'SNAP Adjustment'!AM53,0))*unit_conv</f>
        <v>0</v>
      </c>
    </row>
    <row r="17" spans="1:38" x14ac:dyDescent="0.45">
      <c r="A17" s="12">
        <f t="shared" si="14"/>
        <v>-450</v>
      </c>
      <c r="B17" s="11">
        <f t="shared" si="7"/>
        <v>-400</v>
      </c>
      <c r="C17" s="67">
        <f>(VLOOKUP($B$1,'Multipliers and Adjustments'!$A$70:$I$86,TRUNC(COLUMN(C$2)/5)+2,FALSE)*SUMIFS('EPA Data'!$I:$I,'EPA Data'!$D:$D,'Country Selector'!$A$2,'EPA Data'!$J:$J,$B$1,'EPA Data'!$C:$C,C$2,'EPA Data'!$G:$G,"&gt;="&amp;$A17,'EPA Data'!$G:$G,"&lt;"&amp;$B17)+IF('Multipliers and Adjustments'!$B$66="Y",'SNAP Adjustment'!D54,0))*unit_conv</f>
        <v>0</v>
      </c>
      <c r="D17">
        <f>C17+($H17-$C17)/5</f>
        <v>0</v>
      </c>
      <c r="E17">
        <f t="shared" si="0"/>
        <v>0</v>
      </c>
      <c r="F17">
        <f t="shared" si="0"/>
        <v>0</v>
      </c>
      <c r="G17">
        <f t="shared" si="0"/>
        <v>0</v>
      </c>
      <c r="H17" s="67">
        <f>(VLOOKUP($B$1,'Multipliers and Adjustments'!$A$70:$I$86,TRUNC(COLUMN(H$2)/5)+2,FALSE)*SUMIFS('EPA Data'!$I:$I,'EPA Data'!$D:$D,'Country Selector'!$A$2,'EPA Data'!$J:$J,$B$1,'EPA Data'!$C:$C,H$2,'EPA Data'!$G:$G,"&gt;="&amp;$A17,'EPA Data'!$G:$G,"&lt;"&amp;$B17)+IF('Multipliers and Adjustments'!$B$66="Y",'SNAP Adjustment'!I54,0))*unit_conv</f>
        <v>0</v>
      </c>
      <c r="I17">
        <f t="shared" si="8"/>
        <v>0</v>
      </c>
      <c r="J17">
        <f t="shared" si="8"/>
        <v>0</v>
      </c>
      <c r="K17">
        <f t="shared" si="8"/>
        <v>0</v>
      </c>
      <c r="L17">
        <f t="shared" si="8"/>
        <v>0</v>
      </c>
      <c r="M17" s="67">
        <f>(VLOOKUP($B$1,'Multipliers and Adjustments'!$A$70:$I$86,TRUNC(COLUMN(M$2)/5)+2,FALSE)*SUMIFS('EPA Data'!$I:$I,'EPA Data'!$D:$D,'Country Selector'!$A$2,'EPA Data'!$J:$J,$B$1,'EPA Data'!$C:$C,M$2,'EPA Data'!$G:$G,"&gt;="&amp;$A17,'EPA Data'!$G:$G,"&lt;"&amp;$B17)+IF('Multipliers and Adjustments'!$B$66="Y",'SNAP Adjustment'!N54,0))*unit_conv</f>
        <v>0</v>
      </c>
      <c r="N17">
        <f t="shared" si="9"/>
        <v>0</v>
      </c>
      <c r="O17">
        <f t="shared" si="9"/>
        <v>0</v>
      </c>
      <c r="P17">
        <f t="shared" si="9"/>
        <v>0</v>
      </c>
      <c r="Q17">
        <f t="shared" si="9"/>
        <v>0</v>
      </c>
      <c r="R17" s="67">
        <f>(VLOOKUP($B$1,'Multipliers and Adjustments'!$A$70:$I$86,TRUNC(COLUMN(R$2)/5)+2,FALSE)*SUMIFS('EPA Data'!$I:$I,'EPA Data'!$D:$D,'Country Selector'!$A$2,'EPA Data'!$J:$J,$B$1,'EPA Data'!$C:$C,R$2,'EPA Data'!$G:$G,"&gt;="&amp;$A17,'EPA Data'!$G:$G,"&lt;"&amp;$B17)+IF('Multipliers and Adjustments'!$B$66="Y",'SNAP Adjustment'!S54,0))*unit_conv</f>
        <v>0</v>
      </c>
      <c r="S17">
        <f t="shared" si="10"/>
        <v>0</v>
      </c>
      <c r="T17">
        <f t="shared" si="10"/>
        <v>0</v>
      </c>
      <c r="U17">
        <f t="shared" si="10"/>
        <v>0</v>
      </c>
      <c r="V17">
        <f t="shared" si="10"/>
        <v>0</v>
      </c>
      <c r="W17" s="67">
        <f>(VLOOKUP($B$1,'Multipliers and Adjustments'!$A$70:$I$86,TRUNC(COLUMN(W$2)/5)+2,FALSE)*SUMIFS('EPA Data'!$I:$I,'EPA Data'!$D:$D,'Country Selector'!$A$2,'EPA Data'!$J:$J,$B$1,'EPA Data'!$C:$C,W$2,'EPA Data'!$G:$G,"&gt;="&amp;$A17,'EPA Data'!$G:$G,"&lt;"&amp;$B17)+IF('Multipliers and Adjustments'!$B$66="Y",'SNAP Adjustment'!X54,0))*unit_conv</f>
        <v>0</v>
      </c>
      <c r="X17">
        <f t="shared" si="11"/>
        <v>0</v>
      </c>
      <c r="Y17">
        <f t="shared" si="11"/>
        <v>0</v>
      </c>
      <c r="Z17">
        <f t="shared" si="11"/>
        <v>0</v>
      </c>
      <c r="AA17">
        <f t="shared" si="11"/>
        <v>0</v>
      </c>
      <c r="AB17" s="67">
        <f>(VLOOKUP($B$1,'Multipliers and Adjustments'!$A$70:$I$86,TRUNC(COLUMN(AB$2)/5)+2,FALSE)*SUMIFS('EPA Data'!$I:$I,'EPA Data'!$D:$D,'Country Selector'!$A$2,'EPA Data'!$J:$J,$B$1,'EPA Data'!$C:$C,AB$2,'EPA Data'!$G:$G,"&gt;="&amp;$A17,'EPA Data'!$G:$G,"&lt;"&amp;$B17)+IF('Multipliers and Adjustments'!$B$66="Y",'SNAP Adjustment'!AC54,0))*unit_conv</f>
        <v>0</v>
      </c>
      <c r="AC17">
        <f t="shared" si="12"/>
        <v>0</v>
      </c>
      <c r="AD17">
        <f t="shared" si="12"/>
        <v>0</v>
      </c>
      <c r="AE17">
        <f t="shared" si="12"/>
        <v>0</v>
      </c>
      <c r="AF17">
        <f t="shared" si="12"/>
        <v>0</v>
      </c>
      <c r="AG17" s="67">
        <f>(VLOOKUP($B$1,'Multipliers and Adjustments'!$A$70:$I$86,TRUNC(COLUMN(AG$2)/5)+2,FALSE)*SUMIFS('EPA Data'!$I:$I,'EPA Data'!$D:$D,'Country Selector'!$A$2,'EPA Data'!$J:$J,$B$1,'EPA Data'!$C:$C,AG$2,'EPA Data'!$G:$G,"&gt;="&amp;$A17,'EPA Data'!$G:$G,"&lt;"&amp;$B17)+IF('Multipliers and Adjustments'!$B$66="Y",'SNAP Adjustment'!AH54,0))*unit_conv</f>
        <v>0</v>
      </c>
      <c r="AH17">
        <f t="shared" si="13"/>
        <v>0</v>
      </c>
      <c r="AI17">
        <f t="shared" si="13"/>
        <v>0</v>
      </c>
      <c r="AJ17">
        <f t="shared" si="13"/>
        <v>0</v>
      </c>
      <c r="AK17">
        <f t="shared" si="13"/>
        <v>0</v>
      </c>
      <c r="AL17" s="67">
        <f>(VLOOKUP($B$1,'Multipliers and Adjustments'!$A$70:$I$86,TRUNC(COLUMN(AL$2)/5)+2,FALSE)*SUMIFS('EPA Data'!$I:$I,'EPA Data'!$D:$D,'Country Selector'!$A$2,'EPA Data'!$J:$J,$B$1,'EPA Data'!$C:$C,AL$2,'EPA Data'!$G:$G,"&gt;="&amp;$A17,'EPA Data'!$G:$G,"&lt;"&amp;$B17)+IF('Multipliers and Adjustments'!$B$66="Y",'SNAP Adjustment'!AM54,0))*unit_conv</f>
        <v>0</v>
      </c>
    </row>
    <row r="18" spans="1:38" x14ac:dyDescent="0.45">
      <c r="A18" s="12">
        <f t="shared" si="14"/>
        <v>-400</v>
      </c>
      <c r="B18" s="11">
        <f t="shared" si="7"/>
        <v>-350</v>
      </c>
      <c r="C18" s="67">
        <f>(VLOOKUP($B$1,'Multipliers and Adjustments'!$A$70:$I$86,TRUNC(COLUMN(C$2)/5)+2,FALSE)*SUMIFS('EPA Data'!$I:$I,'EPA Data'!$D:$D,'Country Selector'!$A$2,'EPA Data'!$J:$J,$B$1,'EPA Data'!$C:$C,C$2,'EPA Data'!$G:$G,"&gt;="&amp;$A18,'EPA Data'!$G:$G,"&lt;"&amp;$B18)+IF('Multipliers and Adjustments'!$B$66="Y",'SNAP Adjustment'!D55,0))*unit_conv</f>
        <v>0</v>
      </c>
      <c r="D18">
        <f t="shared" ref="D18:G33" si="15">C18+($H18-$C18)/5</f>
        <v>0</v>
      </c>
      <c r="E18">
        <f t="shared" si="15"/>
        <v>0</v>
      </c>
      <c r="F18">
        <f t="shared" si="15"/>
        <v>0</v>
      </c>
      <c r="G18">
        <f t="shared" si="15"/>
        <v>0</v>
      </c>
      <c r="H18" s="67">
        <f>(VLOOKUP($B$1,'Multipliers and Adjustments'!$A$70:$I$86,TRUNC(COLUMN(H$2)/5)+2,FALSE)*SUMIFS('EPA Data'!$I:$I,'EPA Data'!$D:$D,'Country Selector'!$A$2,'EPA Data'!$J:$J,$B$1,'EPA Data'!$C:$C,H$2,'EPA Data'!$G:$G,"&gt;="&amp;$A18,'EPA Data'!$G:$G,"&lt;"&amp;$B18)+IF('Multipliers and Adjustments'!$B$66="Y",'SNAP Adjustment'!I55,0))*unit_conv</f>
        <v>0</v>
      </c>
      <c r="I18">
        <f t="shared" si="8"/>
        <v>0</v>
      </c>
      <c r="J18">
        <f t="shared" si="8"/>
        <v>0</v>
      </c>
      <c r="K18">
        <f t="shared" si="8"/>
        <v>0</v>
      </c>
      <c r="L18">
        <f t="shared" si="8"/>
        <v>0</v>
      </c>
      <c r="M18" s="67">
        <f>(VLOOKUP($B$1,'Multipliers and Adjustments'!$A$70:$I$86,TRUNC(COLUMN(M$2)/5)+2,FALSE)*SUMIFS('EPA Data'!$I:$I,'EPA Data'!$D:$D,'Country Selector'!$A$2,'EPA Data'!$J:$J,$B$1,'EPA Data'!$C:$C,M$2,'EPA Data'!$G:$G,"&gt;="&amp;$A18,'EPA Data'!$G:$G,"&lt;"&amp;$B18)+IF('Multipliers and Adjustments'!$B$66="Y",'SNAP Adjustment'!N55,0))*unit_conv</f>
        <v>0</v>
      </c>
      <c r="N18">
        <f t="shared" si="9"/>
        <v>0</v>
      </c>
      <c r="O18">
        <f t="shared" si="9"/>
        <v>0</v>
      </c>
      <c r="P18">
        <f t="shared" si="9"/>
        <v>0</v>
      </c>
      <c r="Q18">
        <f t="shared" si="9"/>
        <v>0</v>
      </c>
      <c r="R18" s="67">
        <f>(VLOOKUP($B$1,'Multipliers and Adjustments'!$A$70:$I$86,TRUNC(COLUMN(R$2)/5)+2,FALSE)*SUMIFS('EPA Data'!$I:$I,'EPA Data'!$D:$D,'Country Selector'!$A$2,'EPA Data'!$J:$J,$B$1,'EPA Data'!$C:$C,R$2,'EPA Data'!$G:$G,"&gt;="&amp;$A18,'EPA Data'!$G:$G,"&lt;"&amp;$B18)+IF('Multipliers and Adjustments'!$B$66="Y",'SNAP Adjustment'!S55,0))*unit_conv</f>
        <v>0</v>
      </c>
      <c r="S18">
        <f t="shared" si="10"/>
        <v>0</v>
      </c>
      <c r="T18">
        <f t="shared" si="10"/>
        <v>0</v>
      </c>
      <c r="U18">
        <f t="shared" si="10"/>
        <v>0</v>
      </c>
      <c r="V18">
        <f t="shared" si="10"/>
        <v>0</v>
      </c>
      <c r="W18" s="67">
        <f>(VLOOKUP($B$1,'Multipliers and Adjustments'!$A$70:$I$86,TRUNC(COLUMN(W$2)/5)+2,FALSE)*SUMIFS('EPA Data'!$I:$I,'EPA Data'!$D:$D,'Country Selector'!$A$2,'EPA Data'!$J:$J,$B$1,'EPA Data'!$C:$C,W$2,'EPA Data'!$G:$G,"&gt;="&amp;$A18,'EPA Data'!$G:$G,"&lt;"&amp;$B18)+IF('Multipliers and Adjustments'!$B$66="Y",'SNAP Adjustment'!X55,0))*unit_conv</f>
        <v>0</v>
      </c>
      <c r="X18">
        <f t="shared" si="11"/>
        <v>0</v>
      </c>
      <c r="Y18">
        <f t="shared" si="11"/>
        <v>0</v>
      </c>
      <c r="Z18">
        <f t="shared" si="11"/>
        <v>0</v>
      </c>
      <c r="AA18">
        <f t="shared" si="11"/>
        <v>0</v>
      </c>
      <c r="AB18" s="67">
        <f>(VLOOKUP($B$1,'Multipliers and Adjustments'!$A$70:$I$86,TRUNC(COLUMN(AB$2)/5)+2,FALSE)*SUMIFS('EPA Data'!$I:$I,'EPA Data'!$D:$D,'Country Selector'!$A$2,'EPA Data'!$J:$J,$B$1,'EPA Data'!$C:$C,AB$2,'EPA Data'!$G:$G,"&gt;="&amp;$A18,'EPA Data'!$G:$G,"&lt;"&amp;$B18)+IF('Multipliers and Adjustments'!$B$66="Y",'SNAP Adjustment'!AC55,0))*unit_conv</f>
        <v>0</v>
      </c>
      <c r="AC18">
        <f t="shared" si="12"/>
        <v>0</v>
      </c>
      <c r="AD18">
        <f t="shared" si="12"/>
        <v>0</v>
      </c>
      <c r="AE18">
        <f t="shared" si="12"/>
        <v>0</v>
      </c>
      <c r="AF18">
        <f t="shared" si="12"/>
        <v>0</v>
      </c>
      <c r="AG18" s="67">
        <f>(VLOOKUP($B$1,'Multipliers and Adjustments'!$A$70:$I$86,TRUNC(COLUMN(AG$2)/5)+2,FALSE)*SUMIFS('EPA Data'!$I:$I,'EPA Data'!$D:$D,'Country Selector'!$A$2,'EPA Data'!$J:$J,$B$1,'EPA Data'!$C:$C,AG$2,'EPA Data'!$G:$G,"&gt;="&amp;$A18,'EPA Data'!$G:$G,"&lt;"&amp;$B18)+IF('Multipliers and Adjustments'!$B$66="Y",'SNAP Adjustment'!AH55,0))*unit_conv</f>
        <v>0</v>
      </c>
      <c r="AH18">
        <f t="shared" si="13"/>
        <v>0</v>
      </c>
      <c r="AI18">
        <f t="shared" si="13"/>
        <v>0</v>
      </c>
      <c r="AJ18">
        <f t="shared" si="13"/>
        <v>0</v>
      </c>
      <c r="AK18">
        <f t="shared" si="13"/>
        <v>0</v>
      </c>
      <c r="AL18" s="67">
        <f>(VLOOKUP($B$1,'Multipliers and Adjustments'!$A$70:$I$86,TRUNC(COLUMN(AL$2)/5)+2,FALSE)*SUMIFS('EPA Data'!$I:$I,'EPA Data'!$D:$D,'Country Selector'!$A$2,'EPA Data'!$J:$J,$B$1,'EPA Data'!$C:$C,AL$2,'EPA Data'!$G:$G,"&gt;="&amp;$A18,'EPA Data'!$G:$G,"&lt;"&amp;$B18)+IF('Multipliers and Adjustments'!$B$66="Y",'SNAP Adjustment'!AM55,0))*unit_conv</f>
        <v>0</v>
      </c>
    </row>
    <row r="19" spans="1:38" x14ac:dyDescent="0.45">
      <c r="A19" s="12">
        <f t="shared" si="14"/>
        <v>-350</v>
      </c>
      <c r="B19" s="11">
        <f t="shared" si="7"/>
        <v>-300</v>
      </c>
      <c r="C19" s="67">
        <f>(VLOOKUP($B$1,'Multipliers and Adjustments'!$A$70:$I$86,TRUNC(COLUMN(C$2)/5)+2,FALSE)*SUMIFS('EPA Data'!$I:$I,'EPA Data'!$D:$D,'Country Selector'!$A$2,'EPA Data'!$J:$J,$B$1,'EPA Data'!$C:$C,C$2,'EPA Data'!$G:$G,"&gt;="&amp;$A19,'EPA Data'!$G:$G,"&lt;"&amp;$B19)+IF('Multipliers and Adjustments'!$B$66="Y",'SNAP Adjustment'!D56,0))*unit_conv</f>
        <v>0</v>
      </c>
      <c r="D19">
        <f t="shared" si="15"/>
        <v>0</v>
      </c>
      <c r="E19">
        <f t="shared" si="15"/>
        <v>0</v>
      </c>
      <c r="F19">
        <f t="shared" si="15"/>
        <v>0</v>
      </c>
      <c r="G19">
        <f t="shared" si="15"/>
        <v>0</v>
      </c>
      <c r="H19" s="67">
        <f>(VLOOKUP($B$1,'Multipliers and Adjustments'!$A$70:$I$86,TRUNC(COLUMN(H$2)/5)+2,FALSE)*SUMIFS('EPA Data'!$I:$I,'EPA Data'!$D:$D,'Country Selector'!$A$2,'EPA Data'!$J:$J,$B$1,'EPA Data'!$C:$C,H$2,'EPA Data'!$G:$G,"&gt;="&amp;$A19,'EPA Data'!$G:$G,"&lt;"&amp;$B19)+IF('Multipliers and Adjustments'!$B$66="Y",'SNAP Adjustment'!I56,0))*unit_conv</f>
        <v>0</v>
      </c>
      <c r="I19">
        <f t="shared" si="8"/>
        <v>0</v>
      </c>
      <c r="J19">
        <f t="shared" si="8"/>
        <v>0</v>
      </c>
      <c r="K19">
        <f t="shared" si="8"/>
        <v>0</v>
      </c>
      <c r="L19">
        <f t="shared" si="8"/>
        <v>0</v>
      </c>
      <c r="M19" s="67">
        <f>(VLOOKUP($B$1,'Multipliers and Adjustments'!$A$70:$I$86,TRUNC(COLUMN(M$2)/5)+2,FALSE)*SUMIFS('EPA Data'!$I:$I,'EPA Data'!$D:$D,'Country Selector'!$A$2,'EPA Data'!$J:$J,$B$1,'EPA Data'!$C:$C,M$2,'EPA Data'!$G:$G,"&gt;="&amp;$A19,'EPA Data'!$G:$G,"&lt;"&amp;$B19)+IF('Multipliers and Adjustments'!$B$66="Y",'SNAP Adjustment'!N56,0))*unit_conv</f>
        <v>0</v>
      </c>
      <c r="N19">
        <f t="shared" si="9"/>
        <v>0</v>
      </c>
      <c r="O19">
        <f t="shared" si="9"/>
        <v>0</v>
      </c>
      <c r="P19">
        <f t="shared" si="9"/>
        <v>0</v>
      </c>
      <c r="Q19">
        <f t="shared" si="9"/>
        <v>0</v>
      </c>
      <c r="R19" s="67">
        <f>(VLOOKUP($B$1,'Multipliers and Adjustments'!$A$70:$I$86,TRUNC(COLUMN(R$2)/5)+2,FALSE)*SUMIFS('EPA Data'!$I:$I,'EPA Data'!$D:$D,'Country Selector'!$A$2,'EPA Data'!$J:$J,$B$1,'EPA Data'!$C:$C,R$2,'EPA Data'!$G:$G,"&gt;="&amp;$A19,'EPA Data'!$G:$G,"&lt;"&amp;$B19)+IF('Multipliers and Adjustments'!$B$66="Y",'SNAP Adjustment'!S56,0))*unit_conv</f>
        <v>0</v>
      </c>
      <c r="S19">
        <f t="shared" si="10"/>
        <v>0</v>
      </c>
      <c r="T19">
        <f t="shared" si="10"/>
        <v>0</v>
      </c>
      <c r="U19">
        <f t="shared" si="10"/>
        <v>0</v>
      </c>
      <c r="V19">
        <f t="shared" si="10"/>
        <v>0</v>
      </c>
      <c r="W19" s="67">
        <f>(VLOOKUP($B$1,'Multipliers and Adjustments'!$A$70:$I$86,TRUNC(COLUMN(W$2)/5)+2,FALSE)*SUMIFS('EPA Data'!$I:$I,'EPA Data'!$D:$D,'Country Selector'!$A$2,'EPA Data'!$J:$J,$B$1,'EPA Data'!$C:$C,W$2,'EPA Data'!$G:$G,"&gt;="&amp;$A19,'EPA Data'!$G:$G,"&lt;"&amp;$B19)+IF('Multipliers and Adjustments'!$B$66="Y",'SNAP Adjustment'!X56,0))*unit_conv</f>
        <v>0</v>
      </c>
      <c r="X19">
        <f t="shared" si="11"/>
        <v>0</v>
      </c>
      <c r="Y19">
        <f t="shared" si="11"/>
        <v>0</v>
      </c>
      <c r="Z19">
        <f t="shared" si="11"/>
        <v>0</v>
      </c>
      <c r="AA19">
        <f t="shared" si="11"/>
        <v>0</v>
      </c>
      <c r="AB19" s="67">
        <f>(VLOOKUP($B$1,'Multipliers and Adjustments'!$A$70:$I$86,TRUNC(COLUMN(AB$2)/5)+2,FALSE)*SUMIFS('EPA Data'!$I:$I,'EPA Data'!$D:$D,'Country Selector'!$A$2,'EPA Data'!$J:$J,$B$1,'EPA Data'!$C:$C,AB$2,'EPA Data'!$G:$G,"&gt;="&amp;$A19,'EPA Data'!$G:$G,"&lt;"&amp;$B19)+IF('Multipliers and Adjustments'!$B$66="Y",'SNAP Adjustment'!AC56,0))*unit_conv</f>
        <v>0</v>
      </c>
      <c r="AC19">
        <f t="shared" si="12"/>
        <v>0</v>
      </c>
      <c r="AD19">
        <f t="shared" si="12"/>
        <v>0</v>
      </c>
      <c r="AE19">
        <f t="shared" si="12"/>
        <v>0</v>
      </c>
      <c r="AF19">
        <f t="shared" si="12"/>
        <v>0</v>
      </c>
      <c r="AG19" s="67">
        <f>(VLOOKUP($B$1,'Multipliers and Adjustments'!$A$70:$I$86,TRUNC(COLUMN(AG$2)/5)+2,FALSE)*SUMIFS('EPA Data'!$I:$I,'EPA Data'!$D:$D,'Country Selector'!$A$2,'EPA Data'!$J:$J,$B$1,'EPA Data'!$C:$C,AG$2,'EPA Data'!$G:$G,"&gt;="&amp;$A19,'EPA Data'!$G:$G,"&lt;"&amp;$B19)+IF('Multipliers and Adjustments'!$B$66="Y",'SNAP Adjustment'!AH56,0))*unit_conv</f>
        <v>0</v>
      </c>
      <c r="AH19">
        <f t="shared" si="13"/>
        <v>0</v>
      </c>
      <c r="AI19">
        <f t="shared" si="13"/>
        <v>0</v>
      </c>
      <c r="AJ19">
        <f t="shared" si="13"/>
        <v>0</v>
      </c>
      <c r="AK19">
        <f t="shared" si="13"/>
        <v>0</v>
      </c>
      <c r="AL19" s="67">
        <f>(VLOOKUP($B$1,'Multipliers and Adjustments'!$A$70:$I$86,TRUNC(COLUMN(AL$2)/5)+2,FALSE)*SUMIFS('EPA Data'!$I:$I,'EPA Data'!$D:$D,'Country Selector'!$A$2,'EPA Data'!$J:$J,$B$1,'EPA Data'!$C:$C,AL$2,'EPA Data'!$G:$G,"&gt;="&amp;$A19,'EPA Data'!$G:$G,"&lt;"&amp;$B19)+IF('Multipliers and Adjustments'!$B$66="Y",'SNAP Adjustment'!AM56,0))*unit_conv</f>
        <v>0</v>
      </c>
    </row>
    <row r="20" spans="1:38" x14ac:dyDescent="0.45">
      <c r="A20" s="12">
        <f t="shared" si="14"/>
        <v>-300</v>
      </c>
      <c r="B20" s="11">
        <f t="shared" si="7"/>
        <v>-250</v>
      </c>
      <c r="C20" s="67">
        <f>(VLOOKUP($B$1,'Multipliers and Adjustments'!$A$70:$I$86,TRUNC(COLUMN(C$2)/5)+2,FALSE)*SUMIFS('EPA Data'!$I:$I,'EPA Data'!$D:$D,'Country Selector'!$A$2,'EPA Data'!$J:$J,$B$1,'EPA Data'!$C:$C,C$2,'EPA Data'!$G:$G,"&gt;="&amp;$A20,'EPA Data'!$G:$G,"&lt;"&amp;$B20)+IF('Multipliers and Adjustments'!$B$66="Y",'SNAP Adjustment'!D57,0))*unit_conv</f>
        <v>0</v>
      </c>
      <c r="D20">
        <f t="shared" si="15"/>
        <v>0</v>
      </c>
      <c r="E20">
        <f t="shared" si="15"/>
        <v>0</v>
      </c>
      <c r="F20">
        <f t="shared" si="15"/>
        <v>0</v>
      </c>
      <c r="G20">
        <f t="shared" si="15"/>
        <v>0</v>
      </c>
      <c r="H20" s="67">
        <f>(VLOOKUP($B$1,'Multipliers and Adjustments'!$A$70:$I$86,TRUNC(COLUMN(H$2)/5)+2,FALSE)*SUMIFS('EPA Data'!$I:$I,'EPA Data'!$D:$D,'Country Selector'!$A$2,'EPA Data'!$J:$J,$B$1,'EPA Data'!$C:$C,H$2,'EPA Data'!$G:$G,"&gt;="&amp;$A20,'EPA Data'!$G:$G,"&lt;"&amp;$B20)+IF('Multipliers and Adjustments'!$B$66="Y",'SNAP Adjustment'!I57,0))*unit_conv</f>
        <v>0</v>
      </c>
      <c r="I20">
        <f t="shared" ref="I20:L35" si="16">H20+($M20-$H20)/5</f>
        <v>0</v>
      </c>
      <c r="J20">
        <f t="shared" si="16"/>
        <v>0</v>
      </c>
      <c r="K20">
        <f t="shared" si="16"/>
        <v>0</v>
      </c>
      <c r="L20">
        <f t="shared" si="16"/>
        <v>0</v>
      </c>
      <c r="M20" s="67">
        <f>(VLOOKUP($B$1,'Multipliers and Adjustments'!$A$70:$I$86,TRUNC(COLUMN(M$2)/5)+2,FALSE)*SUMIFS('EPA Data'!$I:$I,'EPA Data'!$D:$D,'Country Selector'!$A$2,'EPA Data'!$J:$J,$B$1,'EPA Data'!$C:$C,M$2,'EPA Data'!$G:$G,"&gt;="&amp;$A20,'EPA Data'!$G:$G,"&lt;"&amp;$B20)+IF('Multipliers and Adjustments'!$B$66="Y",'SNAP Adjustment'!N57,0))*unit_conv</f>
        <v>0</v>
      </c>
      <c r="N20">
        <f t="shared" ref="N20:Q35" si="17">M20+($R20-$M20)/5</f>
        <v>0</v>
      </c>
      <c r="O20">
        <f t="shared" si="17"/>
        <v>0</v>
      </c>
      <c r="P20">
        <f t="shared" si="17"/>
        <v>0</v>
      </c>
      <c r="Q20">
        <f t="shared" si="17"/>
        <v>0</v>
      </c>
      <c r="R20" s="67">
        <f>(VLOOKUP($B$1,'Multipliers and Adjustments'!$A$70:$I$86,TRUNC(COLUMN(R$2)/5)+2,FALSE)*SUMIFS('EPA Data'!$I:$I,'EPA Data'!$D:$D,'Country Selector'!$A$2,'EPA Data'!$J:$J,$B$1,'EPA Data'!$C:$C,R$2,'EPA Data'!$G:$G,"&gt;="&amp;$A20,'EPA Data'!$G:$G,"&lt;"&amp;$B20)+IF('Multipliers and Adjustments'!$B$66="Y",'SNAP Adjustment'!S57,0))*unit_conv</f>
        <v>0</v>
      </c>
      <c r="S20">
        <f t="shared" ref="S20:V35" si="18">R20+($W20-$R20)/5</f>
        <v>0</v>
      </c>
      <c r="T20">
        <f t="shared" si="18"/>
        <v>0</v>
      </c>
      <c r="U20">
        <f t="shared" si="18"/>
        <v>0</v>
      </c>
      <c r="V20">
        <f t="shared" si="18"/>
        <v>0</v>
      </c>
      <c r="W20" s="67">
        <f>(VLOOKUP($B$1,'Multipliers and Adjustments'!$A$70:$I$86,TRUNC(COLUMN(W$2)/5)+2,FALSE)*SUMIFS('EPA Data'!$I:$I,'EPA Data'!$D:$D,'Country Selector'!$A$2,'EPA Data'!$J:$J,$B$1,'EPA Data'!$C:$C,W$2,'EPA Data'!$G:$G,"&gt;="&amp;$A20,'EPA Data'!$G:$G,"&lt;"&amp;$B20)+IF('Multipliers and Adjustments'!$B$66="Y",'SNAP Adjustment'!X57,0))*unit_conv</f>
        <v>0</v>
      </c>
      <c r="X20">
        <f t="shared" ref="X20:AA35" si="19">W20+($AB20-$W20)/5</f>
        <v>0</v>
      </c>
      <c r="Y20">
        <f t="shared" si="19"/>
        <v>0</v>
      </c>
      <c r="Z20">
        <f t="shared" si="19"/>
        <v>0</v>
      </c>
      <c r="AA20">
        <f t="shared" si="19"/>
        <v>0</v>
      </c>
      <c r="AB20" s="67">
        <f>(VLOOKUP($B$1,'Multipliers and Adjustments'!$A$70:$I$86,TRUNC(COLUMN(AB$2)/5)+2,FALSE)*SUMIFS('EPA Data'!$I:$I,'EPA Data'!$D:$D,'Country Selector'!$A$2,'EPA Data'!$J:$J,$B$1,'EPA Data'!$C:$C,AB$2,'EPA Data'!$G:$G,"&gt;="&amp;$A20,'EPA Data'!$G:$G,"&lt;"&amp;$B20)+IF('Multipliers and Adjustments'!$B$66="Y",'SNAP Adjustment'!AC57,0))*unit_conv</f>
        <v>0</v>
      </c>
      <c r="AC20">
        <f t="shared" ref="AC20:AF35" si="20">AB20+($AG20-$AB20)/5</f>
        <v>0</v>
      </c>
      <c r="AD20">
        <f t="shared" si="20"/>
        <v>0</v>
      </c>
      <c r="AE20">
        <f t="shared" si="20"/>
        <v>0</v>
      </c>
      <c r="AF20">
        <f t="shared" si="20"/>
        <v>0</v>
      </c>
      <c r="AG20" s="67">
        <f>(VLOOKUP($B$1,'Multipliers and Adjustments'!$A$70:$I$86,TRUNC(COLUMN(AG$2)/5)+2,FALSE)*SUMIFS('EPA Data'!$I:$I,'EPA Data'!$D:$D,'Country Selector'!$A$2,'EPA Data'!$J:$J,$B$1,'EPA Data'!$C:$C,AG$2,'EPA Data'!$G:$G,"&gt;="&amp;$A20,'EPA Data'!$G:$G,"&lt;"&amp;$B20)+IF('Multipliers and Adjustments'!$B$66="Y",'SNAP Adjustment'!AH57,0))*unit_conv</f>
        <v>0</v>
      </c>
      <c r="AH20">
        <f t="shared" ref="AH20:AK35" si="21">AG20+($AL20-$AG20)/5</f>
        <v>0</v>
      </c>
      <c r="AI20">
        <f t="shared" si="21"/>
        <v>0</v>
      </c>
      <c r="AJ20">
        <f t="shared" si="21"/>
        <v>0</v>
      </c>
      <c r="AK20">
        <f t="shared" si="21"/>
        <v>0</v>
      </c>
      <c r="AL20" s="67">
        <f>(VLOOKUP($B$1,'Multipliers and Adjustments'!$A$70:$I$86,TRUNC(COLUMN(AL$2)/5)+2,FALSE)*SUMIFS('EPA Data'!$I:$I,'EPA Data'!$D:$D,'Country Selector'!$A$2,'EPA Data'!$J:$J,$B$1,'EPA Data'!$C:$C,AL$2,'EPA Data'!$G:$G,"&gt;="&amp;$A20,'EPA Data'!$G:$G,"&lt;"&amp;$B20)+IF('Multipliers and Adjustments'!$B$66="Y",'SNAP Adjustment'!AM57,0))*unit_conv</f>
        <v>0</v>
      </c>
    </row>
    <row r="21" spans="1:38" x14ac:dyDescent="0.45">
      <c r="A21" s="12">
        <f t="shared" si="14"/>
        <v>-250</v>
      </c>
      <c r="B21" s="11">
        <f t="shared" si="7"/>
        <v>-200</v>
      </c>
      <c r="C21" s="67">
        <f>(VLOOKUP($B$1,'Multipliers and Adjustments'!$A$70:$I$86,TRUNC(COLUMN(C$2)/5)+2,FALSE)*SUMIFS('EPA Data'!$I:$I,'EPA Data'!$D:$D,'Country Selector'!$A$2,'EPA Data'!$J:$J,$B$1,'EPA Data'!$C:$C,C$2,'EPA Data'!$G:$G,"&gt;="&amp;$A21,'EPA Data'!$G:$G,"&lt;"&amp;$B21)+IF('Multipliers and Adjustments'!$B$66="Y",'SNAP Adjustment'!D58,0))*unit_conv</f>
        <v>0</v>
      </c>
      <c r="D21">
        <f t="shared" si="15"/>
        <v>0</v>
      </c>
      <c r="E21">
        <f t="shared" si="15"/>
        <v>0</v>
      </c>
      <c r="F21">
        <f t="shared" si="15"/>
        <v>0</v>
      </c>
      <c r="G21">
        <f t="shared" si="15"/>
        <v>0</v>
      </c>
      <c r="H21" s="67">
        <f>(VLOOKUP($B$1,'Multipliers and Adjustments'!$A$70:$I$86,TRUNC(COLUMN(H$2)/5)+2,FALSE)*SUMIFS('EPA Data'!$I:$I,'EPA Data'!$D:$D,'Country Selector'!$A$2,'EPA Data'!$J:$J,$B$1,'EPA Data'!$C:$C,H$2,'EPA Data'!$G:$G,"&gt;="&amp;$A21,'EPA Data'!$G:$G,"&lt;"&amp;$B21)+IF('Multipliers and Adjustments'!$B$66="Y",'SNAP Adjustment'!I58,0))*unit_conv</f>
        <v>0</v>
      </c>
      <c r="I21">
        <f t="shared" si="16"/>
        <v>0</v>
      </c>
      <c r="J21">
        <f t="shared" si="16"/>
        <v>0</v>
      </c>
      <c r="K21">
        <f t="shared" si="16"/>
        <v>0</v>
      </c>
      <c r="L21">
        <f t="shared" si="16"/>
        <v>0</v>
      </c>
      <c r="M21" s="67">
        <f>(VLOOKUP($B$1,'Multipliers and Adjustments'!$A$70:$I$86,TRUNC(COLUMN(M$2)/5)+2,FALSE)*SUMIFS('EPA Data'!$I:$I,'EPA Data'!$D:$D,'Country Selector'!$A$2,'EPA Data'!$J:$J,$B$1,'EPA Data'!$C:$C,M$2,'EPA Data'!$G:$G,"&gt;="&amp;$A21,'EPA Data'!$G:$G,"&lt;"&amp;$B21)+IF('Multipliers and Adjustments'!$B$66="Y",'SNAP Adjustment'!N58,0))*unit_conv</f>
        <v>0</v>
      </c>
      <c r="N21">
        <f t="shared" si="17"/>
        <v>0</v>
      </c>
      <c r="O21">
        <f t="shared" si="17"/>
        <v>0</v>
      </c>
      <c r="P21">
        <f t="shared" si="17"/>
        <v>0</v>
      </c>
      <c r="Q21">
        <f t="shared" si="17"/>
        <v>0</v>
      </c>
      <c r="R21" s="67">
        <f>(VLOOKUP($B$1,'Multipliers and Adjustments'!$A$70:$I$86,TRUNC(COLUMN(R$2)/5)+2,FALSE)*SUMIFS('EPA Data'!$I:$I,'EPA Data'!$D:$D,'Country Selector'!$A$2,'EPA Data'!$J:$J,$B$1,'EPA Data'!$C:$C,R$2,'EPA Data'!$G:$G,"&gt;="&amp;$A21,'EPA Data'!$G:$G,"&lt;"&amp;$B21)+IF('Multipliers and Adjustments'!$B$66="Y",'SNAP Adjustment'!S58,0))*unit_conv</f>
        <v>0</v>
      </c>
      <c r="S21">
        <f t="shared" si="18"/>
        <v>0</v>
      </c>
      <c r="T21">
        <f t="shared" si="18"/>
        <v>0</v>
      </c>
      <c r="U21">
        <f t="shared" si="18"/>
        <v>0</v>
      </c>
      <c r="V21">
        <f t="shared" si="18"/>
        <v>0</v>
      </c>
      <c r="W21" s="67">
        <f>(VLOOKUP($B$1,'Multipliers and Adjustments'!$A$70:$I$86,TRUNC(COLUMN(W$2)/5)+2,FALSE)*SUMIFS('EPA Data'!$I:$I,'EPA Data'!$D:$D,'Country Selector'!$A$2,'EPA Data'!$J:$J,$B$1,'EPA Data'!$C:$C,W$2,'EPA Data'!$G:$G,"&gt;="&amp;$A21,'EPA Data'!$G:$G,"&lt;"&amp;$B21)+IF('Multipliers and Adjustments'!$B$66="Y",'SNAP Adjustment'!X58,0))*unit_conv</f>
        <v>0</v>
      </c>
      <c r="X21">
        <f t="shared" si="19"/>
        <v>0</v>
      </c>
      <c r="Y21">
        <f t="shared" si="19"/>
        <v>0</v>
      </c>
      <c r="Z21">
        <f t="shared" si="19"/>
        <v>0</v>
      </c>
      <c r="AA21">
        <f t="shared" si="19"/>
        <v>0</v>
      </c>
      <c r="AB21" s="67">
        <f>(VLOOKUP($B$1,'Multipliers and Adjustments'!$A$70:$I$86,TRUNC(COLUMN(AB$2)/5)+2,FALSE)*SUMIFS('EPA Data'!$I:$I,'EPA Data'!$D:$D,'Country Selector'!$A$2,'EPA Data'!$J:$J,$B$1,'EPA Data'!$C:$C,AB$2,'EPA Data'!$G:$G,"&gt;="&amp;$A21,'EPA Data'!$G:$G,"&lt;"&amp;$B21)+IF('Multipliers and Adjustments'!$B$66="Y",'SNAP Adjustment'!AC58,0))*unit_conv</f>
        <v>0</v>
      </c>
      <c r="AC21">
        <f t="shared" si="20"/>
        <v>0</v>
      </c>
      <c r="AD21">
        <f t="shared" si="20"/>
        <v>0</v>
      </c>
      <c r="AE21">
        <f t="shared" si="20"/>
        <v>0</v>
      </c>
      <c r="AF21">
        <f t="shared" si="20"/>
        <v>0</v>
      </c>
      <c r="AG21" s="67">
        <f>(VLOOKUP($B$1,'Multipliers and Adjustments'!$A$70:$I$86,TRUNC(COLUMN(AG$2)/5)+2,FALSE)*SUMIFS('EPA Data'!$I:$I,'EPA Data'!$D:$D,'Country Selector'!$A$2,'EPA Data'!$J:$J,$B$1,'EPA Data'!$C:$C,AG$2,'EPA Data'!$G:$G,"&gt;="&amp;$A21,'EPA Data'!$G:$G,"&lt;"&amp;$B21)+IF('Multipliers and Adjustments'!$B$66="Y",'SNAP Adjustment'!AH58,0))*unit_conv</f>
        <v>0</v>
      </c>
      <c r="AH21">
        <f t="shared" si="21"/>
        <v>0</v>
      </c>
      <c r="AI21">
        <f t="shared" si="21"/>
        <v>0</v>
      </c>
      <c r="AJ21">
        <f t="shared" si="21"/>
        <v>0</v>
      </c>
      <c r="AK21">
        <f t="shared" si="21"/>
        <v>0</v>
      </c>
      <c r="AL21" s="67">
        <f>(VLOOKUP($B$1,'Multipliers and Adjustments'!$A$70:$I$86,TRUNC(COLUMN(AL$2)/5)+2,FALSE)*SUMIFS('EPA Data'!$I:$I,'EPA Data'!$D:$D,'Country Selector'!$A$2,'EPA Data'!$J:$J,$B$1,'EPA Data'!$C:$C,AL$2,'EPA Data'!$G:$G,"&gt;="&amp;$A21,'EPA Data'!$G:$G,"&lt;"&amp;$B21)+IF('Multipliers and Adjustments'!$B$66="Y",'SNAP Adjustment'!AM58,0))*unit_conv</f>
        <v>0</v>
      </c>
    </row>
    <row r="22" spans="1:38" x14ac:dyDescent="0.45">
      <c r="A22" s="12">
        <f t="shared" si="14"/>
        <v>-200</v>
      </c>
      <c r="B22" s="11">
        <f t="shared" si="7"/>
        <v>-150</v>
      </c>
      <c r="C22" s="67">
        <f>(VLOOKUP($B$1,'Multipliers and Adjustments'!$A$70:$I$86,TRUNC(COLUMN(C$2)/5)+2,FALSE)*SUMIFS('EPA Data'!$I:$I,'EPA Data'!$D:$D,'Country Selector'!$A$2,'EPA Data'!$J:$J,$B$1,'EPA Data'!$C:$C,C$2,'EPA Data'!$G:$G,"&gt;="&amp;$A22,'EPA Data'!$G:$G,"&lt;"&amp;$B22)+IF('Multipliers and Adjustments'!$B$66="Y",'SNAP Adjustment'!D59,0))*unit_conv</f>
        <v>0</v>
      </c>
      <c r="D22">
        <f t="shared" si="15"/>
        <v>0</v>
      </c>
      <c r="E22">
        <f t="shared" si="15"/>
        <v>0</v>
      </c>
      <c r="F22">
        <f t="shared" si="15"/>
        <v>0</v>
      </c>
      <c r="G22">
        <f t="shared" si="15"/>
        <v>0</v>
      </c>
      <c r="H22" s="67">
        <f>(VLOOKUP($B$1,'Multipliers and Adjustments'!$A$70:$I$86,TRUNC(COLUMN(H$2)/5)+2,FALSE)*SUMIFS('EPA Data'!$I:$I,'EPA Data'!$D:$D,'Country Selector'!$A$2,'EPA Data'!$J:$J,$B$1,'EPA Data'!$C:$C,H$2,'EPA Data'!$G:$G,"&gt;="&amp;$A22,'EPA Data'!$G:$G,"&lt;"&amp;$B22)+IF('Multipliers and Adjustments'!$B$66="Y",'SNAP Adjustment'!I59,0))*unit_conv</f>
        <v>0</v>
      </c>
      <c r="I22">
        <f t="shared" si="16"/>
        <v>0</v>
      </c>
      <c r="J22">
        <f t="shared" si="16"/>
        <v>0</v>
      </c>
      <c r="K22">
        <f t="shared" si="16"/>
        <v>0</v>
      </c>
      <c r="L22">
        <f t="shared" si="16"/>
        <v>0</v>
      </c>
      <c r="M22" s="67">
        <f>(VLOOKUP($B$1,'Multipliers and Adjustments'!$A$70:$I$86,TRUNC(COLUMN(M$2)/5)+2,FALSE)*SUMIFS('EPA Data'!$I:$I,'EPA Data'!$D:$D,'Country Selector'!$A$2,'EPA Data'!$J:$J,$B$1,'EPA Data'!$C:$C,M$2,'EPA Data'!$G:$G,"&gt;="&amp;$A22,'EPA Data'!$G:$G,"&lt;"&amp;$B22)+IF('Multipliers and Adjustments'!$B$66="Y",'SNAP Adjustment'!N59,0))*unit_conv</f>
        <v>0</v>
      </c>
      <c r="N22">
        <f t="shared" si="17"/>
        <v>0</v>
      </c>
      <c r="O22">
        <f t="shared" si="17"/>
        <v>0</v>
      </c>
      <c r="P22">
        <f t="shared" si="17"/>
        <v>0</v>
      </c>
      <c r="Q22">
        <f t="shared" si="17"/>
        <v>0</v>
      </c>
      <c r="R22" s="67">
        <f>(VLOOKUP($B$1,'Multipliers and Adjustments'!$A$70:$I$86,TRUNC(COLUMN(R$2)/5)+2,FALSE)*SUMIFS('EPA Data'!$I:$I,'EPA Data'!$D:$D,'Country Selector'!$A$2,'EPA Data'!$J:$J,$B$1,'EPA Data'!$C:$C,R$2,'EPA Data'!$G:$G,"&gt;="&amp;$A22,'EPA Data'!$G:$G,"&lt;"&amp;$B22)+IF('Multipliers and Adjustments'!$B$66="Y",'SNAP Adjustment'!S59,0))*unit_conv</f>
        <v>0</v>
      </c>
      <c r="S22">
        <f t="shared" si="18"/>
        <v>0</v>
      </c>
      <c r="T22">
        <f t="shared" si="18"/>
        <v>0</v>
      </c>
      <c r="U22">
        <f t="shared" si="18"/>
        <v>0</v>
      </c>
      <c r="V22">
        <f t="shared" si="18"/>
        <v>0</v>
      </c>
      <c r="W22" s="67">
        <f>(VLOOKUP($B$1,'Multipliers and Adjustments'!$A$70:$I$86,TRUNC(COLUMN(W$2)/5)+2,FALSE)*SUMIFS('EPA Data'!$I:$I,'EPA Data'!$D:$D,'Country Selector'!$A$2,'EPA Data'!$J:$J,$B$1,'EPA Data'!$C:$C,W$2,'EPA Data'!$G:$G,"&gt;="&amp;$A22,'EPA Data'!$G:$G,"&lt;"&amp;$B22)+IF('Multipliers and Adjustments'!$B$66="Y",'SNAP Adjustment'!X59,0))*unit_conv</f>
        <v>0</v>
      </c>
      <c r="X22">
        <f t="shared" si="19"/>
        <v>0</v>
      </c>
      <c r="Y22">
        <f t="shared" si="19"/>
        <v>0</v>
      </c>
      <c r="Z22">
        <f t="shared" si="19"/>
        <v>0</v>
      </c>
      <c r="AA22">
        <f t="shared" si="19"/>
        <v>0</v>
      </c>
      <c r="AB22" s="67">
        <f>(VLOOKUP($B$1,'Multipliers and Adjustments'!$A$70:$I$86,TRUNC(COLUMN(AB$2)/5)+2,FALSE)*SUMIFS('EPA Data'!$I:$I,'EPA Data'!$D:$D,'Country Selector'!$A$2,'EPA Data'!$J:$J,$B$1,'EPA Data'!$C:$C,AB$2,'EPA Data'!$G:$G,"&gt;="&amp;$A22,'EPA Data'!$G:$G,"&lt;"&amp;$B22)+IF('Multipliers and Adjustments'!$B$66="Y",'SNAP Adjustment'!AC59,0))*unit_conv</f>
        <v>0</v>
      </c>
      <c r="AC22">
        <f t="shared" si="20"/>
        <v>0</v>
      </c>
      <c r="AD22">
        <f t="shared" si="20"/>
        <v>0</v>
      </c>
      <c r="AE22">
        <f t="shared" si="20"/>
        <v>0</v>
      </c>
      <c r="AF22">
        <f t="shared" si="20"/>
        <v>0</v>
      </c>
      <c r="AG22" s="67">
        <f>(VLOOKUP($B$1,'Multipliers and Adjustments'!$A$70:$I$86,TRUNC(COLUMN(AG$2)/5)+2,FALSE)*SUMIFS('EPA Data'!$I:$I,'EPA Data'!$D:$D,'Country Selector'!$A$2,'EPA Data'!$J:$J,$B$1,'EPA Data'!$C:$C,AG$2,'EPA Data'!$G:$G,"&gt;="&amp;$A22,'EPA Data'!$G:$G,"&lt;"&amp;$B22)+IF('Multipliers and Adjustments'!$B$66="Y",'SNAP Adjustment'!AH59,0))*unit_conv</f>
        <v>0</v>
      </c>
      <c r="AH22">
        <f t="shared" si="21"/>
        <v>0</v>
      </c>
      <c r="AI22">
        <f t="shared" si="21"/>
        <v>0</v>
      </c>
      <c r="AJ22">
        <f t="shared" si="21"/>
        <v>0</v>
      </c>
      <c r="AK22">
        <f t="shared" si="21"/>
        <v>0</v>
      </c>
      <c r="AL22" s="67">
        <f>(VLOOKUP($B$1,'Multipliers and Adjustments'!$A$70:$I$86,TRUNC(COLUMN(AL$2)/5)+2,FALSE)*SUMIFS('EPA Data'!$I:$I,'EPA Data'!$D:$D,'Country Selector'!$A$2,'EPA Data'!$J:$J,$B$1,'EPA Data'!$C:$C,AL$2,'EPA Data'!$G:$G,"&gt;="&amp;$A22,'EPA Data'!$G:$G,"&lt;"&amp;$B22)+IF('Multipliers and Adjustments'!$B$66="Y",'SNAP Adjustment'!AM59,0))*unit_conv</f>
        <v>0</v>
      </c>
    </row>
    <row r="23" spans="1:38" x14ac:dyDescent="0.45">
      <c r="A23" s="12">
        <f t="shared" si="14"/>
        <v>-150</v>
      </c>
      <c r="B23" s="11">
        <f t="shared" si="7"/>
        <v>-100</v>
      </c>
      <c r="C23" s="67">
        <f>(VLOOKUP($B$1,'Multipliers and Adjustments'!$A$70:$I$86,TRUNC(COLUMN(C$2)/5)+2,FALSE)*SUMIFS('EPA Data'!$I:$I,'EPA Data'!$D:$D,'Country Selector'!$A$2,'EPA Data'!$J:$J,$B$1,'EPA Data'!$C:$C,C$2,'EPA Data'!$G:$G,"&gt;="&amp;$A23,'EPA Data'!$G:$G,"&lt;"&amp;$B23)+IF('Multipliers and Adjustments'!$B$66="Y",'SNAP Adjustment'!D60,0))*unit_conv</f>
        <v>0</v>
      </c>
      <c r="D23">
        <f t="shared" si="15"/>
        <v>0</v>
      </c>
      <c r="E23">
        <f t="shared" si="15"/>
        <v>0</v>
      </c>
      <c r="F23">
        <f t="shared" si="15"/>
        <v>0</v>
      </c>
      <c r="G23">
        <f t="shared" si="15"/>
        <v>0</v>
      </c>
      <c r="H23" s="67">
        <f>(VLOOKUP($B$1,'Multipliers and Adjustments'!$A$70:$I$86,TRUNC(COLUMN(H$2)/5)+2,FALSE)*SUMIFS('EPA Data'!$I:$I,'EPA Data'!$D:$D,'Country Selector'!$A$2,'EPA Data'!$J:$J,$B$1,'EPA Data'!$C:$C,H$2,'EPA Data'!$G:$G,"&gt;="&amp;$A23,'EPA Data'!$G:$G,"&lt;"&amp;$B23)+IF('Multipliers and Adjustments'!$B$66="Y",'SNAP Adjustment'!I60,0))*unit_conv</f>
        <v>0</v>
      </c>
      <c r="I23">
        <f t="shared" si="16"/>
        <v>0</v>
      </c>
      <c r="J23">
        <f t="shared" si="16"/>
        <v>0</v>
      </c>
      <c r="K23">
        <f t="shared" si="16"/>
        <v>0</v>
      </c>
      <c r="L23">
        <f t="shared" si="16"/>
        <v>0</v>
      </c>
      <c r="M23" s="67">
        <f>(VLOOKUP($B$1,'Multipliers and Adjustments'!$A$70:$I$86,TRUNC(COLUMN(M$2)/5)+2,FALSE)*SUMIFS('EPA Data'!$I:$I,'EPA Data'!$D:$D,'Country Selector'!$A$2,'EPA Data'!$J:$J,$B$1,'EPA Data'!$C:$C,M$2,'EPA Data'!$G:$G,"&gt;="&amp;$A23,'EPA Data'!$G:$G,"&lt;"&amp;$B23)+IF('Multipliers and Adjustments'!$B$66="Y",'SNAP Adjustment'!N60,0))*unit_conv</f>
        <v>0</v>
      </c>
      <c r="N23">
        <f t="shared" si="17"/>
        <v>0</v>
      </c>
      <c r="O23">
        <f t="shared" si="17"/>
        <v>0</v>
      </c>
      <c r="P23">
        <f t="shared" si="17"/>
        <v>0</v>
      </c>
      <c r="Q23">
        <f t="shared" si="17"/>
        <v>0</v>
      </c>
      <c r="R23" s="67">
        <f>(VLOOKUP($B$1,'Multipliers and Adjustments'!$A$70:$I$86,TRUNC(COLUMN(R$2)/5)+2,FALSE)*SUMIFS('EPA Data'!$I:$I,'EPA Data'!$D:$D,'Country Selector'!$A$2,'EPA Data'!$J:$J,$B$1,'EPA Data'!$C:$C,R$2,'EPA Data'!$G:$G,"&gt;="&amp;$A23,'EPA Data'!$G:$G,"&lt;"&amp;$B23)+IF('Multipliers and Adjustments'!$B$66="Y",'SNAP Adjustment'!S60,0))*unit_conv</f>
        <v>0</v>
      </c>
      <c r="S23">
        <f t="shared" si="18"/>
        <v>0</v>
      </c>
      <c r="T23">
        <f t="shared" si="18"/>
        <v>0</v>
      </c>
      <c r="U23">
        <f t="shared" si="18"/>
        <v>0</v>
      </c>
      <c r="V23">
        <f t="shared" si="18"/>
        <v>0</v>
      </c>
      <c r="W23" s="67">
        <f>(VLOOKUP($B$1,'Multipliers and Adjustments'!$A$70:$I$86,TRUNC(COLUMN(W$2)/5)+2,FALSE)*SUMIFS('EPA Data'!$I:$I,'EPA Data'!$D:$D,'Country Selector'!$A$2,'EPA Data'!$J:$J,$B$1,'EPA Data'!$C:$C,W$2,'EPA Data'!$G:$G,"&gt;="&amp;$A23,'EPA Data'!$G:$G,"&lt;"&amp;$B23)+IF('Multipliers and Adjustments'!$B$66="Y",'SNAP Adjustment'!X60,0))*unit_conv</f>
        <v>0</v>
      </c>
      <c r="X23">
        <f t="shared" si="19"/>
        <v>0</v>
      </c>
      <c r="Y23">
        <f t="shared" si="19"/>
        <v>0</v>
      </c>
      <c r="Z23">
        <f t="shared" si="19"/>
        <v>0</v>
      </c>
      <c r="AA23">
        <f t="shared" si="19"/>
        <v>0</v>
      </c>
      <c r="AB23" s="67">
        <f>(VLOOKUP($B$1,'Multipliers and Adjustments'!$A$70:$I$86,TRUNC(COLUMN(AB$2)/5)+2,FALSE)*SUMIFS('EPA Data'!$I:$I,'EPA Data'!$D:$D,'Country Selector'!$A$2,'EPA Data'!$J:$J,$B$1,'EPA Data'!$C:$C,AB$2,'EPA Data'!$G:$G,"&gt;="&amp;$A23,'EPA Data'!$G:$G,"&lt;"&amp;$B23)+IF('Multipliers and Adjustments'!$B$66="Y",'SNAP Adjustment'!AC60,0))*unit_conv</f>
        <v>0</v>
      </c>
      <c r="AC23">
        <f t="shared" si="20"/>
        <v>0</v>
      </c>
      <c r="AD23">
        <f t="shared" si="20"/>
        <v>0</v>
      </c>
      <c r="AE23">
        <f t="shared" si="20"/>
        <v>0</v>
      </c>
      <c r="AF23">
        <f t="shared" si="20"/>
        <v>0</v>
      </c>
      <c r="AG23" s="67">
        <f>(VLOOKUP($B$1,'Multipliers and Adjustments'!$A$70:$I$86,TRUNC(COLUMN(AG$2)/5)+2,FALSE)*SUMIFS('EPA Data'!$I:$I,'EPA Data'!$D:$D,'Country Selector'!$A$2,'EPA Data'!$J:$J,$B$1,'EPA Data'!$C:$C,AG$2,'EPA Data'!$G:$G,"&gt;="&amp;$A23,'EPA Data'!$G:$G,"&lt;"&amp;$B23)+IF('Multipliers and Adjustments'!$B$66="Y",'SNAP Adjustment'!AH60,0))*unit_conv</f>
        <v>0</v>
      </c>
      <c r="AH23">
        <f t="shared" si="21"/>
        <v>0</v>
      </c>
      <c r="AI23">
        <f t="shared" si="21"/>
        <v>0</v>
      </c>
      <c r="AJ23">
        <f t="shared" si="21"/>
        <v>0</v>
      </c>
      <c r="AK23">
        <f t="shared" si="21"/>
        <v>0</v>
      </c>
      <c r="AL23" s="67">
        <f>(VLOOKUP($B$1,'Multipliers and Adjustments'!$A$70:$I$86,TRUNC(COLUMN(AL$2)/5)+2,FALSE)*SUMIFS('EPA Data'!$I:$I,'EPA Data'!$D:$D,'Country Selector'!$A$2,'EPA Data'!$J:$J,$B$1,'EPA Data'!$C:$C,AL$2,'EPA Data'!$G:$G,"&gt;="&amp;$A23,'EPA Data'!$G:$G,"&lt;"&amp;$B23)+IF('Multipliers and Adjustments'!$B$66="Y",'SNAP Adjustment'!AM60,0))*unit_conv</f>
        <v>0</v>
      </c>
    </row>
    <row r="24" spans="1:38" x14ac:dyDescent="0.45">
      <c r="A24" s="15">
        <f t="shared" si="14"/>
        <v>-100</v>
      </c>
      <c r="B24" s="16">
        <f>A24+10</f>
        <v>-90</v>
      </c>
      <c r="C24" s="67">
        <f>(VLOOKUP($B$1,'Multipliers and Adjustments'!$A$70:$I$86,TRUNC(COLUMN(C$2)/5)+2,FALSE)*SUMIFS('EPA Data'!$I:$I,'EPA Data'!$D:$D,'Country Selector'!$A$2,'EPA Data'!$J:$J,$B$1,'EPA Data'!$C:$C,C$2,'EPA Data'!$G:$G,"&gt;="&amp;$A24,'EPA Data'!$G:$G,"&lt;"&amp;$B24)+IF('Multipliers and Adjustments'!$B$66="Y",'SNAP Adjustment'!D61,0))*unit_conv</f>
        <v>0</v>
      </c>
      <c r="D24">
        <f t="shared" si="15"/>
        <v>0</v>
      </c>
      <c r="E24">
        <f t="shared" si="15"/>
        <v>0</v>
      </c>
      <c r="F24">
        <f t="shared" si="15"/>
        <v>0</v>
      </c>
      <c r="G24">
        <f t="shared" si="15"/>
        <v>0</v>
      </c>
      <c r="H24" s="67">
        <f>(VLOOKUP($B$1,'Multipliers and Adjustments'!$A$70:$I$86,TRUNC(COLUMN(H$2)/5)+2,FALSE)*SUMIFS('EPA Data'!$I:$I,'EPA Data'!$D:$D,'Country Selector'!$A$2,'EPA Data'!$J:$J,$B$1,'EPA Data'!$C:$C,H$2,'EPA Data'!$G:$G,"&gt;="&amp;$A24,'EPA Data'!$G:$G,"&lt;"&amp;$B24)+IF('Multipliers and Adjustments'!$B$66="Y",'SNAP Adjustment'!I61,0))*unit_conv</f>
        <v>0</v>
      </c>
      <c r="I24">
        <f t="shared" si="16"/>
        <v>0</v>
      </c>
      <c r="J24">
        <f t="shared" si="16"/>
        <v>0</v>
      </c>
      <c r="K24">
        <f t="shared" si="16"/>
        <v>0</v>
      </c>
      <c r="L24">
        <f t="shared" si="16"/>
        <v>0</v>
      </c>
      <c r="M24" s="67">
        <f>(VLOOKUP($B$1,'Multipliers and Adjustments'!$A$70:$I$86,TRUNC(COLUMN(M$2)/5)+2,FALSE)*SUMIFS('EPA Data'!$I:$I,'EPA Data'!$D:$D,'Country Selector'!$A$2,'EPA Data'!$J:$J,$B$1,'EPA Data'!$C:$C,M$2,'EPA Data'!$G:$G,"&gt;="&amp;$A24,'EPA Data'!$G:$G,"&lt;"&amp;$B24)+IF('Multipliers and Adjustments'!$B$66="Y",'SNAP Adjustment'!N61,0))*unit_conv</f>
        <v>0</v>
      </c>
      <c r="N24">
        <f t="shared" si="17"/>
        <v>0</v>
      </c>
      <c r="O24">
        <f t="shared" si="17"/>
        <v>0</v>
      </c>
      <c r="P24">
        <f t="shared" si="17"/>
        <v>0</v>
      </c>
      <c r="Q24">
        <f t="shared" si="17"/>
        <v>0</v>
      </c>
      <c r="R24" s="67">
        <f>(VLOOKUP($B$1,'Multipliers and Adjustments'!$A$70:$I$86,TRUNC(COLUMN(R$2)/5)+2,FALSE)*SUMIFS('EPA Data'!$I:$I,'EPA Data'!$D:$D,'Country Selector'!$A$2,'EPA Data'!$J:$J,$B$1,'EPA Data'!$C:$C,R$2,'EPA Data'!$G:$G,"&gt;="&amp;$A24,'EPA Data'!$G:$G,"&lt;"&amp;$B24)+IF('Multipliers and Adjustments'!$B$66="Y",'SNAP Adjustment'!S61,0))*unit_conv</f>
        <v>0</v>
      </c>
      <c r="S24">
        <f t="shared" si="18"/>
        <v>0</v>
      </c>
      <c r="T24">
        <f t="shared" si="18"/>
        <v>0</v>
      </c>
      <c r="U24">
        <f t="shared" si="18"/>
        <v>0</v>
      </c>
      <c r="V24">
        <f t="shared" si="18"/>
        <v>0</v>
      </c>
      <c r="W24" s="67">
        <f>(VLOOKUP($B$1,'Multipliers and Adjustments'!$A$70:$I$86,TRUNC(COLUMN(W$2)/5)+2,FALSE)*SUMIFS('EPA Data'!$I:$I,'EPA Data'!$D:$D,'Country Selector'!$A$2,'EPA Data'!$J:$J,$B$1,'EPA Data'!$C:$C,W$2,'EPA Data'!$G:$G,"&gt;="&amp;$A24,'EPA Data'!$G:$G,"&lt;"&amp;$B24)+IF('Multipliers and Adjustments'!$B$66="Y",'SNAP Adjustment'!X61,0))*unit_conv</f>
        <v>0</v>
      </c>
      <c r="X24">
        <f t="shared" si="19"/>
        <v>0</v>
      </c>
      <c r="Y24">
        <f t="shared" si="19"/>
        <v>0</v>
      </c>
      <c r="Z24">
        <f t="shared" si="19"/>
        <v>0</v>
      </c>
      <c r="AA24">
        <f t="shared" si="19"/>
        <v>0</v>
      </c>
      <c r="AB24" s="67">
        <f>(VLOOKUP($B$1,'Multipliers and Adjustments'!$A$70:$I$86,TRUNC(COLUMN(AB$2)/5)+2,FALSE)*SUMIFS('EPA Data'!$I:$I,'EPA Data'!$D:$D,'Country Selector'!$A$2,'EPA Data'!$J:$J,$B$1,'EPA Data'!$C:$C,AB$2,'EPA Data'!$G:$G,"&gt;="&amp;$A24,'EPA Data'!$G:$G,"&lt;"&amp;$B24)+IF('Multipliers and Adjustments'!$B$66="Y",'SNAP Adjustment'!AC61,0))*unit_conv</f>
        <v>0</v>
      </c>
      <c r="AC24">
        <f t="shared" si="20"/>
        <v>0</v>
      </c>
      <c r="AD24">
        <f t="shared" si="20"/>
        <v>0</v>
      </c>
      <c r="AE24">
        <f t="shared" si="20"/>
        <v>0</v>
      </c>
      <c r="AF24">
        <f t="shared" si="20"/>
        <v>0</v>
      </c>
      <c r="AG24" s="67">
        <f>(VLOOKUP($B$1,'Multipliers and Adjustments'!$A$70:$I$86,TRUNC(COLUMN(AG$2)/5)+2,FALSE)*SUMIFS('EPA Data'!$I:$I,'EPA Data'!$D:$D,'Country Selector'!$A$2,'EPA Data'!$J:$J,$B$1,'EPA Data'!$C:$C,AG$2,'EPA Data'!$G:$G,"&gt;="&amp;$A24,'EPA Data'!$G:$G,"&lt;"&amp;$B24)+IF('Multipliers and Adjustments'!$B$66="Y",'SNAP Adjustment'!AH61,0))*unit_conv</f>
        <v>0</v>
      </c>
      <c r="AH24">
        <f t="shared" si="21"/>
        <v>0</v>
      </c>
      <c r="AI24">
        <f t="shared" si="21"/>
        <v>0</v>
      </c>
      <c r="AJ24">
        <f t="shared" si="21"/>
        <v>0</v>
      </c>
      <c r="AK24">
        <f t="shared" si="21"/>
        <v>0</v>
      </c>
      <c r="AL24" s="67">
        <f>(VLOOKUP($B$1,'Multipliers and Adjustments'!$A$70:$I$86,TRUNC(COLUMN(AL$2)/5)+2,FALSE)*SUMIFS('EPA Data'!$I:$I,'EPA Data'!$D:$D,'Country Selector'!$A$2,'EPA Data'!$J:$J,$B$1,'EPA Data'!$C:$C,AL$2,'EPA Data'!$G:$G,"&gt;="&amp;$A24,'EPA Data'!$G:$G,"&lt;"&amp;$B24)+IF('Multipliers and Adjustments'!$B$66="Y",'SNAP Adjustment'!AM61,0))*unit_conv</f>
        <v>0</v>
      </c>
    </row>
    <row r="25" spans="1:38" x14ac:dyDescent="0.45">
      <c r="A25" s="15">
        <f t="shared" si="14"/>
        <v>-90</v>
      </c>
      <c r="B25" s="16">
        <f t="shared" ref="B25:B44" si="22">A25+10</f>
        <v>-80</v>
      </c>
      <c r="C25" s="67">
        <f>(VLOOKUP($B$1,'Multipliers and Adjustments'!$A$70:$I$86,TRUNC(COLUMN(C$2)/5)+2,FALSE)*SUMIFS('EPA Data'!$I:$I,'EPA Data'!$D:$D,'Country Selector'!$A$2,'EPA Data'!$J:$J,$B$1,'EPA Data'!$C:$C,C$2,'EPA Data'!$G:$G,"&gt;="&amp;$A25,'EPA Data'!$G:$G,"&lt;"&amp;$B25)+IF('Multipliers and Adjustments'!$B$66="Y",'SNAP Adjustment'!D62,0))*unit_conv</f>
        <v>0</v>
      </c>
      <c r="D25">
        <f t="shared" si="15"/>
        <v>0</v>
      </c>
      <c r="E25">
        <f t="shared" si="15"/>
        <v>0</v>
      </c>
      <c r="F25">
        <f t="shared" si="15"/>
        <v>0</v>
      </c>
      <c r="G25">
        <f t="shared" si="15"/>
        <v>0</v>
      </c>
      <c r="H25" s="67">
        <f>(VLOOKUP($B$1,'Multipliers and Adjustments'!$A$70:$I$86,TRUNC(COLUMN(H$2)/5)+2,FALSE)*SUMIFS('EPA Data'!$I:$I,'EPA Data'!$D:$D,'Country Selector'!$A$2,'EPA Data'!$J:$J,$B$1,'EPA Data'!$C:$C,H$2,'EPA Data'!$G:$G,"&gt;="&amp;$A25,'EPA Data'!$G:$G,"&lt;"&amp;$B25)+IF('Multipliers and Adjustments'!$B$66="Y",'SNAP Adjustment'!I62,0))*unit_conv</f>
        <v>0</v>
      </c>
      <c r="I25">
        <f t="shared" si="16"/>
        <v>0</v>
      </c>
      <c r="J25">
        <f t="shared" si="16"/>
        <v>0</v>
      </c>
      <c r="K25">
        <f t="shared" si="16"/>
        <v>0</v>
      </c>
      <c r="L25">
        <f t="shared" si="16"/>
        <v>0</v>
      </c>
      <c r="M25" s="67">
        <f>(VLOOKUP($B$1,'Multipliers and Adjustments'!$A$70:$I$86,TRUNC(COLUMN(M$2)/5)+2,FALSE)*SUMIFS('EPA Data'!$I:$I,'EPA Data'!$D:$D,'Country Selector'!$A$2,'EPA Data'!$J:$J,$B$1,'EPA Data'!$C:$C,M$2,'EPA Data'!$G:$G,"&gt;="&amp;$A25,'EPA Data'!$G:$G,"&lt;"&amp;$B25)+IF('Multipliers and Adjustments'!$B$66="Y",'SNAP Adjustment'!N62,0))*unit_conv</f>
        <v>0</v>
      </c>
      <c r="N25">
        <f t="shared" si="17"/>
        <v>0</v>
      </c>
      <c r="O25">
        <f t="shared" si="17"/>
        <v>0</v>
      </c>
      <c r="P25">
        <f t="shared" si="17"/>
        <v>0</v>
      </c>
      <c r="Q25">
        <f t="shared" si="17"/>
        <v>0</v>
      </c>
      <c r="R25" s="67">
        <f>(VLOOKUP($B$1,'Multipliers and Adjustments'!$A$70:$I$86,TRUNC(COLUMN(R$2)/5)+2,FALSE)*SUMIFS('EPA Data'!$I:$I,'EPA Data'!$D:$D,'Country Selector'!$A$2,'EPA Data'!$J:$J,$B$1,'EPA Data'!$C:$C,R$2,'EPA Data'!$G:$G,"&gt;="&amp;$A25,'EPA Data'!$G:$G,"&lt;"&amp;$B25)+IF('Multipliers and Adjustments'!$B$66="Y",'SNAP Adjustment'!S62,0))*unit_conv</f>
        <v>0</v>
      </c>
      <c r="S25">
        <f t="shared" si="18"/>
        <v>0</v>
      </c>
      <c r="T25">
        <f t="shared" si="18"/>
        <v>0</v>
      </c>
      <c r="U25">
        <f t="shared" si="18"/>
        <v>0</v>
      </c>
      <c r="V25">
        <f t="shared" si="18"/>
        <v>0</v>
      </c>
      <c r="W25" s="67">
        <f>(VLOOKUP($B$1,'Multipliers and Adjustments'!$A$70:$I$86,TRUNC(COLUMN(W$2)/5)+2,FALSE)*SUMIFS('EPA Data'!$I:$I,'EPA Data'!$D:$D,'Country Selector'!$A$2,'EPA Data'!$J:$J,$B$1,'EPA Data'!$C:$C,W$2,'EPA Data'!$G:$G,"&gt;="&amp;$A25,'EPA Data'!$G:$G,"&lt;"&amp;$B25)+IF('Multipliers and Adjustments'!$B$66="Y",'SNAP Adjustment'!X62,0))*unit_conv</f>
        <v>0</v>
      </c>
      <c r="X25">
        <f t="shared" si="19"/>
        <v>0</v>
      </c>
      <c r="Y25">
        <f t="shared" si="19"/>
        <v>0</v>
      </c>
      <c r="Z25">
        <f t="shared" si="19"/>
        <v>0</v>
      </c>
      <c r="AA25">
        <f t="shared" si="19"/>
        <v>0</v>
      </c>
      <c r="AB25" s="67">
        <f>(VLOOKUP($B$1,'Multipliers and Adjustments'!$A$70:$I$86,TRUNC(COLUMN(AB$2)/5)+2,FALSE)*SUMIFS('EPA Data'!$I:$I,'EPA Data'!$D:$D,'Country Selector'!$A$2,'EPA Data'!$J:$J,$B$1,'EPA Data'!$C:$C,AB$2,'EPA Data'!$G:$G,"&gt;="&amp;$A25,'EPA Data'!$G:$G,"&lt;"&amp;$B25)+IF('Multipliers and Adjustments'!$B$66="Y",'SNAP Adjustment'!AC62,0))*unit_conv</f>
        <v>0</v>
      </c>
      <c r="AC25">
        <f t="shared" si="20"/>
        <v>0</v>
      </c>
      <c r="AD25">
        <f t="shared" si="20"/>
        <v>0</v>
      </c>
      <c r="AE25">
        <f t="shared" si="20"/>
        <v>0</v>
      </c>
      <c r="AF25">
        <f t="shared" si="20"/>
        <v>0</v>
      </c>
      <c r="AG25" s="67">
        <f>(VLOOKUP($B$1,'Multipliers and Adjustments'!$A$70:$I$86,TRUNC(COLUMN(AG$2)/5)+2,FALSE)*SUMIFS('EPA Data'!$I:$I,'EPA Data'!$D:$D,'Country Selector'!$A$2,'EPA Data'!$J:$J,$B$1,'EPA Data'!$C:$C,AG$2,'EPA Data'!$G:$G,"&gt;="&amp;$A25,'EPA Data'!$G:$G,"&lt;"&amp;$B25)+IF('Multipliers and Adjustments'!$B$66="Y",'SNAP Adjustment'!AH62,0))*unit_conv</f>
        <v>0</v>
      </c>
      <c r="AH25">
        <f t="shared" si="21"/>
        <v>0</v>
      </c>
      <c r="AI25">
        <f t="shared" si="21"/>
        <v>0</v>
      </c>
      <c r="AJ25">
        <f t="shared" si="21"/>
        <v>0</v>
      </c>
      <c r="AK25">
        <f t="shared" si="21"/>
        <v>0</v>
      </c>
      <c r="AL25" s="67">
        <f>(VLOOKUP($B$1,'Multipliers and Adjustments'!$A$70:$I$86,TRUNC(COLUMN(AL$2)/5)+2,FALSE)*SUMIFS('EPA Data'!$I:$I,'EPA Data'!$D:$D,'Country Selector'!$A$2,'EPA Data'!$J:$J,$B$1,'EPA Data'!$C:$C,AL$2,'EPA Data'!$G:$G,"&gt;="&amp;$A25,'EPA Data'!$G:$G,"&lt;"&amp;$B25)+IF('Multipliers and Adjustments'!$B$66="Y",'SNAP Adjustment'!AM62,0))*unit_conv</f>
        <v>0</v>
      </c>
    </row>
    <row r="26" spans="1:38" x14ac:dyDescent="0.45">
      <c r="A26" s="15">
        <f t="shared" si="14"/>
        <v>-80</v>
      </c>
      <c r="B26" s="16">
        <f t="shared" si="22"/>
        <v>-70</v>
      </c>
      <c r="C26" s="67">
        <f>(VLOOKUP($B$1,'Multipliers and Adjustments'!$A$70:$I$86,TRUNC(COLUMN(C$2)/5)+2,FALSE)*SUMIFS('EPA Data'!$I:$I,'EPA Data'!$D:$D,'Country Selector'!$A$2,'EPA Data'!$J:$J,$B$1,'EPA Data'!$C:$C,C$2,'EPA Data'!$G:$G,"&gt;="&amp;$A26,'EPA Data'!$G:$G,"&lt;"&amp;$B26)+IF('Multipliers and Adjustments'!$B$66="Y",'SNAP Adjustment'!D63,0))*unit_conv</f>
        <v>0</v>
      </c>
      <c r="D26">
        <f t="shared" si="15"/>
        <v>0</v>
      </c>
      <c r="E26">
        <f t="shared" si="15"/>
        <v>0</v>
      </c>
      <c r="F26">
        <f t="shared" si="15"/>
        <v>0</v>
      </c>
      <c r="G26">
        <f t="shared" si="15"/>
        <v>0</v>
      </c>
      <c r="H26" s="67">
        <f>(VLOOKUP($B$1,'Multipliers and Adjustments'!$A$70:$I$86,TRUNC(COLUMN(H$2)/5)+2,FALSE)*SUMIFS('EPA Data'!$I:$I,'EPA Data'!$D:$D,'Country Selector'!$A$2,'EPA Data'!$J:$J,$B$1,'EPA Data'!$C:$C,H$2,'EPA Data'!$G:$G,"&gt;="&amp;$A26,'EPA Data'!$G:$G,"&lt;"&amp;$B26)+IF('Multipliers and Adjustments'!$B$66="Y",'SNAP Adjustment'!I63,0))*unit_conv</f>
        <v>0</v>
      </c>
      <c r="I26">
        <f t="shared" si="16"/>
        <v>0</v>
      </c>
      <c r="J26">
        <f t="shared" si="16"/>
        <v>0</v>
      </c>
      <c r="K26">
        <f t="shared" si="16"/>
        <v>0</v>
      </c>
      <c r="L26">
        <f t="shared" si="16"/>
        <v>0</v>
      </c>
      <c r="M26" s="67">
        <f>(VLOOKUP($B$1,'Multipliers and Adjustments'!$A$70:$I$86,TRUNC(COLUMN(M$2)/5)+2,FALSE)*SUMIFS('EPA Data'!$I:$I,'EPA Data'!$D:$D,'Country Selector'!$A$2,'EPA Data'!$J:$J,$B$1,'EPA Data'!$C:$C,M$2,'EPA Data'!$G:$G,"&gt;="&amp;$A26,'EPA Data'!$G:$G,"&lt;"&amp;$B26)+IF('Multipliers and Adjustments'!$B$66="Y",'SNAP Adjustment'!N63,0))*unit_conv</f>
        <v>0</v>
      </c>
      <c r="N26">
        <f t="shared" si="17"/>
        <v>0</v>
      </c>
      <c r="O26">
        <f t="shared" si="17"/>
        <v>0</v>
      </c>
      <c r="P26">
        <f t="shared" si="17"/>
        <v>0</v>
      </c>
      <c r="Q26">
        <f t="shared" si="17"/>
        <v>0</v>
      </c>
      <c r="R26" s="67">
        <f>(VLOOKUP($B$1,'Multipliers and Adjustments'!$A$70:$I$86,TRUNC(COLUMN(R$2)/5)+2,FALSE)*SUMIFS('EPA Data'!$I:$I,'EPA Data'!$D:$D,'Country Selector'!$A$2,'EPA Data'!$J:$J,$B$1,'EPA Data'!$C:$C,R$2,'EPA Data'!$G:$G,"&gt;="&amp;$A26,'EPA Data'!$G:$G,"&lt;"&amp;$B26)+IF('Multipliers and Adjustments'!$B$66="Y",'SNAP Adjustment'!S63,0))*unit_conv</f>
        <v>0</v>
      </c>
      <c r="S26">
        <f t="shared" si="18"/>
        <v>0</v>
      </c>
      <c r="T26">
        <f t="shared" si="18"/>
        <v>0</v>
      </c>
      <c r="U26">
        <f t="shared" si="18"/>
        <v>0</v>
      </c>
      <c r="V26">
        <f t="shared" si="18"/>
        <v>0</v>
      </c>
      <c r="W26" s="67">
        <f>(VLOOKUP($B$1,'Multipliers and Adjustments'!$A$70:$I$86,TRUNC(COLUMN(W$2)/5)+2,FALSE)*SUMIFS('EPA Data'!$I:$I,'EPA Data'!$D:$D,'Country Selector'!$A$2,'EPA Data'!$J:$J,$B$1,'EPA Data'!$C:$C,W$2,'EPA Data'!$G:$G,"&gt;="&amp;$A26,'EPA Data'!$G:$G,"&lt;"&amp;$B26)+IF('Multipliers and Adjustments'!$B$66="Y",'SNAP Adjustment'!X63,0))*unit_conv</f>
        <v>0</v>
      </c>
      <c r="X26">
        <f t="shared" si="19"/>
        <v>0</v>
      </c>
      <c r="Y26">
        <f t="shared" si="19"/>
        <v>0</v>
      </c>
      <c r="Z26">
        <f t="shared" si="19"/>
        <v>0</v>
      </c>
      <c r="AA26">
        <f t="shared" si="19"/>
        <v>0</v>
      </c>
      <c r="AB26" s="67">
        <f>(VLOOKUP($B$1,'Multipliers and Adjustments'!$A$70:$I$86,TRUNC(COLUMN(AB$2)/5)+2,FALSE)*SUMIFS('EPA Data'!$I:$I,'EPA Data'!$D:$D,'Country Selector'!$A$2,'EPA Data'!$J:$J,$B$1,'EPA Data'!$C:$C,AB$2,'EPA Data'!$G:$G,"&gt;="&amp;$A26,'EPA Data'!$G:$G,"&lt;"&amp;$B26)+IF('Multipliers and Adjustments'!$B$66="Y",'SNAP Adjustment'!AC63,0))*unit_conv</f>
        <v>0</v>
      </c>
      <c r="AC26">
        <f t="shared" si="20"/>
        <v>0</v>
      </c>
      <c r="AD26">
        <f t="shared" si="20"/>
        <v>0</v>
      </c>
      <c r="AE26">
        <f t="shared" si="20"/>
        <v>0</v>
      </c>
      <c r="AF26">
        <f t="shared" si="20"/>
        <v>0</v>
      </c>
      <c r="AG26" s="67">
        <f>(VLOOKUP($B$1,'Multipliers and Adjustments'!$A$70:$I$86,TRUNC(COLUMN(AG$2)/5)+2,FALSE)*SUMIFS('EPA Data'!$I:$I,'EPA Data'!$D:$D,'Country Selector'!$A$2,'EPA Data'!$J:$J,$B$1,'EPA Data'!$C:$C,AG$2,'EPA Data'!$G:$G,"&gt;="&amp;$A26,'EPA Data'!$G:$G,"&lt;"&amp;$B26)+IF('Multipliers and Adjustments'!$B$66="Y",'SNAP Adjustment'!AH63,0))*unit_conv</f>
        <v>0</v>
      </c>
      <c r="AH26">
        <f t="shared" si="21"/>
        <v>0</v>
      </c>
      <c r="AI26">
        <f t="shared" si="21"/>
        <v>0</v>
      </c>
      <c r="AJ26">
        <f t="shared" si="21"/>
        <v>0</v>
      </c>
      <c r="AK26">
        <f t="shared" si="21"/>
        <v>0</v>
      </c>
      <c r="AL26" s="67">
        <f>(VLOOKUP($B$1,'Multipliers and Adjustments'!$A$70:$I$86,TRUNC(COLUMN(AL$2)/5)+2,FALSE)*SUMIFS('EPA Data'!$I:$I,'EPA Data'!$D:$D,'Country Selector'!$A$2,'EPA Data'!$J:$J,$B$1,'EPA Data'!$C:$C,AL$2,'EPA Data'!$G:$G,"&gt;="&amp;$A26,'EPA Data'!$G:$G,"&lt;"&amp;$B26)+IF('Multipliers and Adjustments'!$B$66="Y",'SNAP Adjustment'!AM63,0))*unit_conv</f>
        <v>0</v>
      </c>
    </row>
    <row r="27" spans="1:38" x14ac:dyDescent="0.45">
      <c r="A27" s="15">
        <f t="shared" si="14"/>
        <v>-70</v>
      </c>
      <c r="B27" s="16">
        <f t="shared" si="22"/>
        <v>-60</v>
      </c>
      <c r="C27" s="67">
        <f>(VLOOKUP($B$1,'Multipliers and Adjustments'!$A$70:$I$86,TRUNC(COLUMN(C$2)/5)+2,FALSE)*SUMIFS('EPA Data'!$I:$I,'EPA Data'!$D:$D,'Country Selector'!$A$2,'EPA Data'!$J:$J,$B$1,'EPA Data'!$C:$C,C$2,'EPA Data'!$G:$G,"&gt;="&amp;$A27,'EPA Data'!$G:$G,"&lt;"&amp;$B27)+IF('Multipliers and Adjustments'!$B$66="Y",'SNAP Adjustment'!D64,0))*unit_conv</f>
        <v>0</v>
      </c>
      <c r="D27">
        <f t="shared" si="15"/>
        <v>0</v>
      </c>
      <c r="E27">
        <f t="shared" si="15"/>
        <v>0</v>
      </c>
      <c r="F27">
        <f t="shared" si="15"/>
        <v>0</v>
      </c>
      <c r="G27">
        <f t="shared" si="15"/>
        <v>0</v>
      </c>
      <c r="H27" s="67">
        <f>(VLOOKUP($B$1,'Multipliers and Adjustments'!$A$70:$I$86,TRUNC(COLUMN(H$2)/5)+2,FALSE)*SUMIFS('EPA Data'!$I:$I,'EPA Data'!$D:$D,'Country Selector'!$A$2,'EPA Data'!$J:$J,$B$1,'EPA Data'!$C:$C,H$2,'EPA Data'!$G:$G,"&gt;="&amp;$A27,'EPA Data'!$G:$G,"&lt;"&amp;$B27)+IF('Multipliers and Adjustments'!$B$66="Y",'SNAP Adjustment'!I64,0))*unit_conv</f>
        <v>0</v>
      </c>
      <c r="I27">
        <f t="shared" si="16"/>
        <v>0</v>
      </c>
      <c r="J27">
        <f t="shared" si="16"/>
        <v>0</v>
      </c>
      <c r="K27">
        <f t="shared" si="16"/>
        <v>0</v>
      </c>
      <c r="L27">
        <f t="shared" si="16"/>
        <v>0</v>
      </c>
      <c r="M27" s="67">
        <f>(VLOOKUP($B$1,'Multipliers and Adjustments'!$A$70:$I$86,TRUNC(COLUMN(M$2)/5)+2,FALSE)*SUMIFS('EPA Data'!$I:$I,'EPA Data'!$D:$D,'Country Selector'!$A$2,'EPA Data'!$J:$J,$B$1,'EPA Data'!$C:$C,M$2,'EPA Data'!$G:$G,"&gt;="&amp;$A27,'EPA Data'!$G:$G,"&lt;"&amp;$B27)+IF('Multipliers and Adjustments'!$B$66="Y",'SNAP Adjustment'!N64,0))*unit_conv</f>
        <v>0</v>
      </c>
      <c r="N27">
        <f t="shared" si="17"/>
        <v>0</v>
      </c>
      <c r="O27">
        <f t="shared" si="17"/>
        <v>0</v>
      </c>
      <c r="P27">
        <f t="shared" si="17"/>
        <v>0</v>
      </c>
      <c r="Q27">
        <f t="shared" si="17"/>
        <v>0</v>
      </c>
      <c r="R27" s="67">
        <f>(VLOOKUP($B$1,'Multipliers and Adjustments'!$A$70:$I$86,TRUNC(COLUMN(R$2)/5)+2,FALSE)*SUMIFS('EPA Data'!$I:$I,'EPA Data'!$D:$D,'Country Selector'!$A$2,'EPA Data'!$J:$J,$B$1,'EPA Data'!$C:$C,R$2,'EPA Data'!$G:$G,"&gt;="&amp;$A27,'EPA Data'!$G:$G,"&lt;"&amp;$B27)+IF('Multipliers and Adjustments'!$B$66="Y",'SNAP Adjustment'!S64,0))*unit_conv</f>
        <v>0</v>
      </c>
      <c r="S27">
        <f t="shared" si="18"/>
        <v>0</v>
      </c>
      <c r="T27">
        <f t="shared" si="18"/>
        <v>0</v>
      </c>
      <c r="U27">
        <f t="shared" si="18"/>
        <v>0</v>
      </c>
      <c r="V27">
        <f t="shared" si="18"/>
        <v>0</v>
      </c>
      <c r="W27" s="67">
        <f>(VLOOKUP($B$1,'Multipliers and Adjustments'!$A$70:$I$86,TRUNC(COLUMN(W$2)/5)+2,FALSE)*SUMIFS('EPA Data'!$I:$I,'EPA Data'!$D:$D,'Country Selector'!$A$2,'EPA Data'!$J:$J,$B$1,'EPA Data'!$C:$C,W$2,'EPA Data'!$G:$G,"&gt;="&amp;$A27,'EPA Data'!$G:$G,"&lt;"&amp;$B27)+IF('Multipliers and Adjustments'!$B$66="Y",'SNAP Adjustment'!X64,0))*unit_conv</f>
        <v>0</v>
      </c>
      <c r="X27">
        <f t="shared" si="19"/>
        <v>0</v>
      </c>
      <c r="Y27">
        <f t="shared" si="19"/>
        <v>0</v>
      </c>
      <c r="Z27">
        <f t="shared" si="19"/>
        <v>0</v>
      </c>
      <c r="AA27">
        <f t="shared" si="19"/>
        <v>0</v>
      </c>
      <c r="AB27" s="67">
        <f>(VLOOKUP($B$1,'Multipliers and Adjustments'!$A$70:$I$86,TRUNC(COLUMN(AB$2)/5)+2,FALSE)*SUMIFS('EPA Data'!$I:$I,'EPA Data'!$D:$D,'Country Selector'!$A$2,'EPA Data'!$J:$J,$B$1,'EPA Data'!$C:$C,AB$2,'EPA Data'!$G:$G,"&gt;="&amp;$A27,'EPA Data'!$G:$G,"&lt;"&amp;$B27)+IF('Multipliers and Adjustments'!$B$66="Y",'SNAP Adjustment'!AC64,0))*unit_conv</f>
        <v>0</v>
      </c>
      <c r="AC27">
        <f t="shared" si="20"/>
        <v>0</v>
      </c>
      <c r="AD27">
        <f t="shared" si="20"/>
        <v>0</v>
      </c>
      <c r="AE27">
        <f t="shared" si="20"/>
        <v>0</v>
      </c>
      <c r="AF27">
        <f t="shared" si="20"/>
        <v>0</v>
      </c>
      <c r="AG27" s="67">
        <f>(VLOOKUP($B$1,'Multipliers and Adjustments'!$A$70:$I$86,TRUNC(COLUMN(AG$2)/5)+2,FALSE)*SUMIFS('EPA Data'!$I:$I,'EPA Data'!$D:$D,'Country Selector'!$A$2,'EPA Data'!$J:$J,$B$1,'EPA Data'!$C:$C,AG$2,'EPA Data'!$G:$G,"&gt;="&amp;$A27,'EPA Data'!$G:$G,"&lt;"&amp;$B27)+IF('Multipliers and Adjustments'!$B$66="Y",'SNAP Adjustment'!AH64,0))*unit_conv</f>
        <v>0</v>
      </c>
      <c r="AH27">
        <f t="shared" si="21"/>
        <v>0</v>
      </c>
      <c r="AI27">
        <f t="shared" si="21"/>
        <v>0</v>
      </c>
      <c r="AJ27">
        <f t="shared" si="21"/>
        <v>0</v>
      </c>
      <c r="AK27">
        <f t="shared" si="21"/>
        <v>0</v>
      </c>
      <c r="AL27" s="67">
        <f>(VLOOKUP($B$1,'Multipliers and Adjustments'!$A$70:$I$86,TRUNC(COLUMN(AL$2)/5)+2,FALSE)*SUMIFS('EPA Data'!$I:$I,'EPA Data'!$D:$D,'Country Selector'!$A$2,'EPA Data'!$J:$J,$B$1,'EPA Data'!$C:$C,AL$2,'EPA Data'!$G:$G,"&gt;="&amp;$A27,'EPA Data'!$G:$G,"&lt;"&amp;$B27)+IF('Multipliers and Adjustments'!$B$66="Y",'SNAP Adjustment'!AM64,0))*unit_conv</f>
        <v>0</v>
      </c>
    </row>
    <row r="28" spans="1:38" x14ac:dyDescent="0.45">
      <c r="A28" s="15">
        <f t="shared" si="14"/>
        <v>-60</v>
      </c>
      <c r="B28" s="16">
        <f t="shared" si="22"/>
        <v>-50</v>
      </c>
      <c r="C28" s="67">
        <f>(VLOOKUP($B$1,'Multipliers and Adjustments'!$A$70:$I$86,TRUNC(COLUMN(C$2)/5)+2,FALSE)*SUMIFS('EPA Data'!$I:$I,'EPA Data'!$D:$D,'Country Selector'!$A$2,'EPA Data'!$J:$J,$B$1,'EPA Data'!$C:$C,C$2,'EPA Data'!$G:$G,"&gt;="&amp;$A28,'EPA Data'!$G:$G,"&lt;"&amp;$B28)+IF('Multipliers and Adjustments'!$B$66="Y",'SNAP Adjustment'!D65,0))*unit_conv</f>
        <v>0</v>
      </c>
      <c r="D28">
        <f t="shared" si="15"/>
        <v>0</v>
      </c>
      <c r="E28">
        <f t="shared" si="15"/>
        <v>0</v>
      </c>
      <c r="F28">
        <f t="shared" si="15"/>
        <v>0</v>
      </c>
      <c r="G28">
        <f t="shared" si="15"/>
        <v>0</v>
      </c>
      <c r="H28" s="67">
        <f>(VLOOKUP($B$1,'Multipliers and Adjustments'!$A$70:$I$86,TRUNC(COLUMN(H$2)/5)+2,FALSE)*SUMIFS('EPA Data'!$I:$I,'EPA Data'!$D:$D,'Country Selector'!$A$2,'EPA Data'!$J:$J,$B$1,'EPA Data'!$C:$C,H$2,'EPA Data'!$G:$G,"&gt;="&amp;$A28,'EPA Data'!$G:$G,"&lt;"&amp;$B28)+IF('Multipliers and Adjustments'!$B$66="Y",'SNAP Adjustment'!I65,0))*unit_conv</f>
        <v>0</v>
      </c>
      <c r="I28">
        <f t="shared" si="16"/>
        <v>0</v>
      </c>
      <c r="J28">
        <f t="shared" si="16"/>
        <v>0</v>
      </c>
      <c r="K28">
        <f t="shared" si="16"/>
        <v>0</v>
      </c>
      <c r="L28">
        <f t="shared" si="16"/>
        <v>0</v>
      </c>
      <c r="M28" s="67">
        <f>(VLOOKUP($B$1,'Multipliers and Adjustments'!$A$70:$I$86,TRUNC(COLUMN(M$2)/5)+2,FALSE)*SUMIFS('EPA Data'!$I:$I,'EPA Data'!$D:$D,'Country Selector'!$A$2,'EPA Data'!$J:$J,$B$1,'EPA Data'!$C:$C,M$2,'EPA Data'!$G:$G,"&gt;="&amp;$A28,'EPA Data'!$G:$G,"&lt;"&amp;$B28)+IF('Multipliers and Adjustments'!$B$66="Y",'SNAP Adjustment'!N65,0))*unit_conv</f>
        <v>0</v>
      </c>
      <c r="N28">
        <f t="shared" si="17"/>
        <v>0</v>
      </c>
      <c r="O28">
        <f t="shared" si="17"/>
        <v>0</v>
      </c>
      <c r="P28">
        <f t="shared" si="17"/>
        <v>0</v>
      </c>
      <c r="Q28">
        <f t="shared" si="17"/>
        <v>0</v>
      </c>
      <c r="R28" s="67">
        <f>(VLOOKUP($B$1,'Multipliers and Adjustments'!$A$70:$I$86,TRUNC(COLUMN(R$2)/5)+2,FALSE)*SUMIFS('EPA Data'!$I:$I,'EPA Data'!$D:$D,'Country Selector'!$A$2,'EPA Data'!$J:$J,$B$1,'EPA Data'!$C:$C,R$2,'EPA Data'!$G:$G,"&gt;="&amp;$A28,'EPA Data'!$G:$G,"&lt;"&amp;$B28)+IF('Multipliers and Adjustments'!$B$66="Y",'SNAP Adjustment'!S65,0))*unit_conv</f>
        <v>0</v>
      </c>
      <c r="S28">
        <f t="shared" si="18"/>
        <v>0</v>
      </c>
      <c r="T28">
        <f t="shared" si="18"/>
        <v>0</v>
      </c>
      <c r="U28">
        <f t="shared" si="18"/>
        <v>0</v>
      </c>
      <c r="V28">
        <f t="shared" si="18"/>
        <v>0</v>
      </c>
      <c r="W28" s="67">
        <f>(VLOOKUP($B$1,'Multipliers and Adjustments'!$A$70:$I$86,TRUNC(COLUMN(W$2)/5)+2,FALSE)*SUMIFS('EPA Data'!$I:$I,'EPA Data'!$D:$D,'Country Selector'!$A$2,'EPA Data'!$J:$J,$B$1,'EPA Data'!$C:$C,W$2,'EPA Data'!$G:$G,"&gt;="&amp;$A28,'EPA Data'!$G:$G,"&lt;"&amp;$B28)+IF('Multipliers and Adjustments'!$B$66="Y",'SNAP Adjustment'!X65,0))*unit_conv</f>
        <v>0</v>
      </c>
      <c r="X28">
        <f t="shared" si="19"/>
        <v>0</v>
      </c>
      <c r="Y28">
        <f t="shared" si="19"/>
        <v>0</v>
      </c>
      <c r="Z28">
        <f t="shared" si="19"/>
        <v>0</v>
      </c>
      <c r="AA28">
        <f t="shared" si="19"/>
        <v>0</v>
      </c>
      <c r="AB28" s="67">
        <f>(VLOOKUP($B$1,'Multipliers and Adjustments'!$A$70:$I$86,TRUNC(COLUMN(AB$2)/5)+2,FALSE)*SUMIFS('EPA Data'!$I:$I,'EPA Data'!$D:$D,'Country Selector'!$A$2,'EPA Data'!$J:$J,$B$1,'EPA Data'!$C:$C,AB$2,'EPA Data'!$G:$G,"&gt;="&amp;$A28,'EPA Data'!$G:$G,"&lt;"&amp;$B28)+IF('Multipliers and Adjustments'!$B$66="Y",'SNAP Adjustment'!AC65,0))*unit_conv</f>
        <v>0</v>
      </c>
      <c r="AC28">
        <f t="shared" si="20"/>
        <v>0</v>
      </c>
      <c r="AD28">
        <f t="shared" si="20"/>
        <v>0</v>
      </c>
      <c r="AE28">
        <f t="shared" si="20"/>
        <v>0</v>
      </c>
      <c r="AF28">
        <f t="shared" si="20"/>
        <v>0</v>
      </c>
      <c r="AG28" s="67">
        <f>(VLOOKUP($B$1,'Multipliers and Adjustments'!$A$70:$I$86,TRUNC(COLUMN(AG$2)/5)+2,FALSE)*SUMIFS('EPA Data'!$I:$I,'EPA Data'!$D:$D,'Country Selector'!$A$2,'EPA Data'!$J:$J,$B$1,'EPA Data'!$C:$C,AG$2,'EPA Data'!$G:$G,"&gt;="&amp;$A28,'EPA Data'!$G:$G,"&lt;"&amp;$B28)+IF('Multipliers and Adjustments'!$B$66="Y",'SNAP Adjustment'!AH65,0))*unit_conv</f>
        <v>0</v>
      </c>
      <c r="AH28">
        <f t="shared" si="21"/>
        <v>0</v>
      </c>
      <c r="AI28">
        <f t="shared" si="21"/>
        <v>0</v>
      </c>
      <c r="AJ28">
        <f t="shared" si="21"/>
        <v>0</v>
      </c>
      <c r="AK28">
        <f t="shared" si="21"/>
        <v>0</v>
      </c>
      <c r="AL28" s="67">
        <f>(VLOOKUP($B$1,'Multipliers and Adjustments'!$A$70:$I$86,TRUNC(COLUMN(AL$2)/5)+2,FALSE)*SUMIFS('EPA Data'!$I:$I,'EPA Data'!$D:$D,'Country Selector'!$A$2,'EPA Data'!$J:$J,$B$1,'EPA Data'!$C:$C,AL$2,'EPA Data'!$G:$G,"&gt;="&amp;$A28,'EPA Data'!$G:$G,"&lt;"&amp;$B28)+IF('Multipliers and Adjustments'!$B$66="Y",'SNAP Adjustment'!AM65,0))*unit_conv</f>
        <v>0</v>
      </c>
    </row>
    <row r="29" spans="1:38" x14ac:dyDescent="0.45">
      <c r="A29" s="15">
        <f t="shared" si="14"/>
        <v>-50</v>
      </c>
      <c r="B29" s="16">
        <f t="shared" si="22"/>
        <v>-40</v>
      </c>
      <c r="C29" s="67">
        <f>(VLOOKUP($B$1,'Multipliers and Adjustments'!$A$70:$I$86,TRUNC(COLUMN(C$2)/5)+2,FALSE)*SUMIFS('EPA Data'!$I:$I,'EPA Data'!$D:$D,'Country Selector'!$A$2,'EPA Data'!$J:$J,$B$1,'EPA Data'!$C:$C,C$2,'EPA Data'!$G:$G,"&gt;="&amp;$A29,'EPA Data'!$G:$G,"&lt;"&amp;$B29)+IF('Multipliers and Adjustments'!$B$66="Y",'SNAP Adjustment'!D66,0))*unit_conv</f>
        <v>0</v>
      </c>
      <c r="D29">
        <f t="shared" si="15"/>
        <v>0</v>
      </c>
      <c r="E29">
        <f t="shared" si="15"/>
        <v>0</v>
      </c>
      <c r="F29">
        <f t="shared" si="15"/>
        <v>0</v>
      </c>
      <c r="G29">
        <f t="shared" si="15"/>
        <v>0</v>
      </c>
      <c r="H29" s="67">
        <f>(VLOOKUP($B$1,'Multipliers and Adjustments'!$A$70:$I$86,TRUNC(COLUMN(H$2)/5)+2,FALSE)*SUMIFS('EPA Data'!$I:$I,'EPA Data'!$D:$D,'Country Selector'!$A$2,'EPA Data'!$J:$J,$B$1,'EPA Data'!$C:$C,H$2,'EPA Data'!$G:$G,"&gt;="&amp;$A29,'EPA Data'!$G:$G,"&lt;"&amp;$B29)+IF('Multipliers and Adjustments'!$B$66="Y",'SNAP Adjustment'!I66,0))*unit_conv</f>
        <v>0</v>
      </c>
      <c r="I29">
        <f t="shared" si="16"/>
        <v>0</v>
      </c>
      <c r="J29">
        <f t="shared" si="16"/>
        <v>0</v>
      </c>
      <c r="K29">
        <f t="shared" si="16"/>
        <v>0</v>
      </c>
      <c r="L29">
        <f t="shared" si="16"/>
        <v>0</v>
      </c>
      <c r="M29" s="67">
        <f>(VLOOKUP($B$1,'Multipliers and Adjustments'!$A$70:$I$86,TRUNC(COLUMN(M$2)/5)+2,FALSE)*SUMIFS('EPA Data'!$I:$I,'EPA Data'!$D:$D,'Country Selector'!$A$2,'EPA Data'!$J:$J,$B$1,'EPA Data'!$C:$C,M$2,'EPA Data'!$G:$G,"&gt;="&amp;$A29,'EPA Data'!$G:$G,"&lt;"&amp;$B29)+IF('Multipliers and Adjustments'!$B$66="Y",'SNAP Adjustment'!N66,0))*unit_conv</f>
        <v>0</v>
      </c>
      <c r="N29">
        <f t="shared" si="17"/>
        <v>0</v>
      </c>
      <c r="O29">
        <f t="shared" si="17"/>
        <v>0</v>
      </c>
      <c r="P29">
        <f t="shared" si="17"/>
        <v>0</v>
      </c>
      <c r="Q29">
        <f t="shared" si="17"/>
        <v>0</v>
      </c>
      <c r="R29" s="67">
        <f>(VLOOKUP($B$1,'Multipliers and Adjustments'!$A$70:$I$86,TRUNC(COLUMN(R$2)/5)+2,FALSE)*SUMIFS('EPA Data'!$I:$I,'EPA Data'!$D:$D,'Country Selector'!$A$2,'EPA Data'!$J:$J,$B$1,'EPA Data'!$C:$C,R$2,'EPA Data'!$G:$G,"&gt;="&amp;$A29,'EPA Data'!$G:$G,"&lt;"&amp;$B29)+IF('Multipliers and Adjustments'!$B$66="Y",'SNAP Adjustment'!S66,0))*unit_conv</f>
        <v>0</v>
      </c>
      <c r="S29">
        <f t="shared" si="18"/>
        <v>0</v>
      </c>
      <c r="T29">
        <f t="shared" si="18"/>
        <v>0</v>
      </c>
      <c r="U29">
        <f t="shared" si="18"/>
        <v>0</v>
      </c>
      <c r="V29">
        <f t="shared" si="18"/>
        <v>0</v>
      </c>
      <c r="W29" s="67">
        <f>(VLOOKUP($B$1,'Multipliers and Adjustments'!$A$70:$I$86,TRUNC(COLUMN(W$2)/5)+2,FALSE)*SUMIFS('EPA Data'!$I:$I,'EPA Data'!$D:$D,'Country Selector'!$A$2,'EPA Data'!$J:$J,$B$1,'EPA Data'!$C:$C,W$2,'EPA Data'!$G:$G,"&gt;="&amp;$A29,'EPA Data'!$G:$G,"&lt;"&amp;$B29)+IF('Multipliers and Adjustments'!$B$66="Y",'SNAP Adjustment'!X66,0))*unit_conv</f>
        <v>0</v>
      </c>
      <c r="X29">
        <f t="shared" si="19"/>
        <v>0</v>
      </c>
      <c r="Y29">
        <f t="shared" si="19"/>
        <v>0</v>
      </c>
      <c r="Z29">
        <f t="shared" si="19"/>
        <v>0</v>
      </c>
      <c r="AA29">
        <f t="shared" si="19"/>
        <v>0</v>
      </c>
      <c r="AB29" s="67">
        <f>(VLOOKUP($B$1,'Multipliers and Adjustments'!$A$70:$I$86,TRUNC(COLUMN(AB$2)/5)+2,FALSE)*SUMIFS('EPA Data'!$I:$I,'EPA Data'!$D:$D,'Country Selector'!$A$2,'EPA Data'!$J:$J,$B$1,'EPA Data'!$C:$C,AB$2,'EPA Data'!$G:$G,"&gt;="&amp;$A29,'EPA Data'!$G:$G,"&lt;"&amp;$B29)+IF('Multipliers and Adjustments'!$B$66="Y",'SNAP Adjustment'!AC66,0))*unit_conv</f>
        <v>0</v>
      </c>
      <c r="AC29">
        <f t="shared" si="20"/>
        <v>0</v>
      </c>
      <c r="AD29">
        <f t="shared" si="20"/>
        <v>0</v>
      </c>
      <c r="AE29">
        <f t="shared" si="20"/>
        <v>0</v>
      </c>
      <c r="AF29">
        <f t="shared" si="20"/>
        <v>0</v>
      </c>
      <c r="AG29" s="67">
        <f>(VLOOKUP($B$1,'Multipliers and Adjustments'!$A$70:$I$86,TRUNC(COLUMN(AG$2)/5)+2,FALSE)*SUMIFS('EPA Data'!$I:$I,'EPA Data'!$D:$D,'Country Selector'!$A$2,'EPA Data'!$J:$J,$B$1,'EPA Data'!$C:$C,AG$2,'EPA Data'!$G:$G,"&gt;="&amp;$A29,'EPA Data'!$G:$G,"&lt;"&amp;$B29)+IF('Multipliers and Adjustments'!$B$66="Y",'SNAP Adjustment'!AH66,0))*unit_conv</f>
        <v>0</v>
      </c>
      <c r="AH29">
        <f t="shared" si="21"/>
        <v>0</v>
      </c>
      <c r="AI29">
        <f t="shared" si="21"/>
        <v>0</v>
      </c>
      <c r="AJ29">
        <f t="shared" si="21"/>
        <v>0</v>
      </c>
      <c r="AK29">
        <f t="shared" si="21"/>
        <v>0</v>
      </c>
      <c r="AL29" s="67">
        <f>(VLOOKUP($B$1,'Multipliers and Adjustments'!$A$70:$I$86,TRUNC(COLUMN(AL$2)/5)+2,FALSE)*SUMIFS('EPA Data'!$I:$I,'EPA Data'!$D:$D,'Country Selector'!$A$2,'EPA Data'!$J:$J,$B$1,'EPA Data'!$C:$C,AL$2,'EPA Data'!$G:$G,"&gt;="&amp;$A29,'EPA Data'!$G:$G,"&lt;"&amp;$B29)+IF('Multipliers and Adjustments'!$B$66="Y",'SNAP Adjustment'!AM66,0))*unit_conv</f>
        <v>0</v>
      </c>
    </row>
    <row r="30" spans="1:38" x14ac:dyDescent="0.45">
      <c r="A30" s="15">
        <f t="shared" si="14"/>
        <v>-40</v>
      </c>
      <c r="B30" s="16">
        <f t="shared" si="22"/>
        <v>-30</v>
      </c>
      <c r="C30" s="67">
        <f>(VLOOKUP($B$1,'Multipliers and Adjustments'!$A$70:$I$86,TRUNC(COLUMN(C$2)/5)+2,FALSE)*SUMIFS('EPA Data'!$I:$I,'EPA Data'!$D:$D,'Country Selector'!$A$2,'EPA Data'!$J:$J,$B$1,'EPA Data'!$C:$C,C$2,'EPA Data'!$G:$G,"&gt;="&amp;$A30,'EPA Data'!$G:$G,"&lt;"&amp;$B30)+IF('Multipliers and Adjustments'!$B$66="Y",'SNAP Adjustment'!D67,0))*unit_conv</f>
        <v>0</v>
      </c>
      <c r="D30">
        <f t="shared" si="15"/>
        <v>0</v>
      </c>
      <c r="E30">
        <f t="shared" si="15"/>
        <v>0</v>
      </c>
      <c r="F30">
        <f t="shared" si="15"/>
        <v>0</v>
      </c>
      <c r="G30">
        <f t="shared" si="15"/>
        <v>0</v>
      </c>
      <c r="H30" s="67">
        <f>(VLOOKUP($B$1,'Multipliers and Adjustments'!$A$70:$I$86,TRUNC(COLUMN(H$2)/5)+2,FALSE)*SUMIFS('EPA Data'!$I:$I,'EPA Data'!$D:$D,'Country Selector'!$A$2,'EPA Data'!$J:$J,$B$1,'EPA Data'!$C:$C,H$2,'EPA Data'!$G:$G,"&gt;="&amp;$A30,'EPA Data'!$G:$G,"&lt;"&amp;$B30)+IF('Multipliers and Adjustments'!$B$66="Y",'SNAP Adjustment'!I67,0))*unit_conv</f>
        <v>0</v>
      </c>
      <c r="I30">
        <f t="shared" si="16"/>
        <v>0</v>
      </c>
      <c r="J30">
        <f t="shared" si="16"/>
        <v>0</v>
      </c>
      <c r="K30">
        <f t="shared" si="16"/>
        <v>0</v>
      </c>
      <c r="L30">
        <f t="shared" si="16"/>
        <v>0</v>
      </c>
      <c r="M30" s="67">
        <f>(VLOOKUP($B$1,'Multipliers and Adjustments'!$A$70:$I$86,TRUNC(COLUMN(M$2)/5)+2,FALSE)*SUMIFS('EPA Data'!$I:$I,'EPA Data'!$D:$D,'Country Selector'!$A$2,'EPA Data'!$J:$J,$B$1,'EPA Data'!$C:$C,M$2,'EPA Data'!$G:$G,"&gt;="&amp;$A30,'EPA Data'!$G:$G,"&lt;"&amp;$B30)+IF('Multipliers and Adjustments'!$B$66="Y",'SNAP Adjustment'!N67,0))*unit_conv</f>
        <v>0</v>
      </c>
      <c r="N30">
        <f t="shared" si="17"/>
        <v>0</v>
      </c>
      <c r="O30">
        <f t="shared" si="17"/>
        <v>0</v>
      </c>
      <c r="P30">
        <f t="shared" si="17"/>
        <v>0</v>
      </c>
      <c r="Q30">
        <f t="shared" si="17"/>
        <v>0</v>
      </c>
      <c r="R30" s="67">
        <f>(VLOOKUP($B$1,'Multipliers and Adjustments'!$A$70:$I$86,TRUNC(COLUMN(R$2)/5)+2,FALSE)*SUMIFS('EPA Data'!$I:$I,'EPA Data'!$D:$D,'Country Selector'!$A$2,'EPA Data'!$J:$J,$B$1,'EPA Data'!$C:$C,R$2,'EPA Data'!$G:$G,"&gt;="&amp;$A30,'EPA Data'!$G:$G,"&lt;"&amp;$B30)+IF('Multipliers and Adjustments'!$B$66="Y",'SNAP Adjustment'!S67,0))*unit_conv</f>
        <v>0</v>
      </c>
      <c r="S30">
        <f t="shared" si="18"/>
        <v>0</v>
      </c>
      <c r="T30">
        <f t="shared" si="18"/>
        <v>0</v>
      </c>
      <c r="U30">
        <f t="shared" si="18"/>
        <v>0</v>
      </c>
      <c r="V30">
        <f t="shared" si="18"/>
        <v>0</v>
      </c>
      <c r="W30" s="67">
        <f>(VLOOKUP($B$1,'Multipliers and Adjustments'!$A$70:$I$86,TRUNC(COLUMN(W$2)/5)+2,FALSE)*SUMIFS('EPA Data'!$I:$I,'EPA Data'!$D:$D,'Country Selector'!$A$2,'EPA Data'!$J:$J,$B$1,'EPA Data'!$C:$C,W$2,'EPA Data'!$G:$G,"&gt;="&amp;$A30,'EPA Data'!$G:$G,"&lt;"&amp;$B30)+IF('Multipliers and Adjustments'!$B$66="Y",'SNAP Adjustment'!X67,0))*unit_conv</f>
        <v>0</v>
      </c>
      <c r="X30">
        <f t="shared" si="19"/>
        <v>0</v>
      </c>
      <c r="Y30">
        <f t="shared" si="19"/>
        <v>0</v>
      </c>
      <c r="Z30">
        <f t="shared" si="19"/>
        <v>0</v>
      </c>
      <c r="AA30">
        <f t="shared" si="19"/>
        <v>0</v>
      </c>
      <c r="AB30" s="67">
        <f>(VLOOKUP($B$1,'Multipliers and Adjustments'!$A$70:$I$86,TRUNC(COLUMN(AB$2)/5)+2,FALSE)*SUMIFS('EPA Data'!$I:$I,'EPA Data'!$D:$D,'Country Selector'!$A$2,'EPA Data'!$J:$J,$B$1,'EPA Data'!$C:$C,AB$2,'EPA Data'!$G:$G,"&gt;="&amp;$A30,'EPA Data'!$G:$G,"&lt;"&amp;$B30)+IF('Multipliers and Adjustments'!$B$66="Y",'SNAP Adjustment'!AC67,0))*unit_conv</f>
        <v>0</v>
      </c>
      <c r="AC30">
        <f t="shared" si="20"/>
        <v>0</v>
      </c>
      <c r="AD30">
        <f t="shared" si="20"/>
        <v>0</v>
      </c>
      <c r="AE30">
        <f t="shared" si="20"/>
        <v>0</v>
      </c>
      <c r="AF30">
        <f t="shared" si="20"/>
        <v>0</v>
      </c>
      <c r="AG30" s="67">
        <f>(VLOOKUP($B$1,'Multipliers and Adjustments'!$A$70:$I$86,TRUNC(COLUMN(AG$2)/5)+2,FALSE)*SUMIFS('EPA Data'!$I:$I,'EPA Data'!$D:$D,'Country Selector'!$A$2,'EPA Data'!$J:$J,$B$1,'EPA Data'!$C:$C,AG$2,'EPA Data'!$G:$G,"&gt;="&amp;$A30,'EPA Data'!$G:$G,"&lt;"&amp;$B30)+IF('Multipliers and Adjustments'!$B$66="Y",'SNAP Adjustment'!AH67,0))*unit_conv</f>
        <v>0</v>
      </c>
      <c r="AH30">
        <f t="shared" si="21"/>
        <v>0</v>
      </c>
      <c r="AI30">
        <f t="shared" si="21"/>
        <v>0</v>
      </c>
      <c r="AJ30">
        <f t="shared" si="21"/>
        <v>0</v>
      </c>
      <c r="AK30">
        <f t="shared" si="21"/>
        <v>0</v>
      </c>
      <c r="AL30" s="67">
        <f>(VLOOKUP($B$1,'Multipliers and Adjustments'!$A$70:$I$86,TRUNC(COLUMN(AL$2)/5)+2,FALSE)*SUMIFS('EPA Data'!$I:$I,'EPA Data'!$D:$D,'Country Selector'!$A$2,'EPA Data'!$J:$J,$B$1,'EPA Data'!$C:$C,AL$2,'EPA Data'!$G:$G,"&gt;="&amp;$A30,'EPA Data'!$G:$G,"&lt;"&amp;$B30)+IF('Multipliers and Adjustments'!$B$66="Y",'SNAP Adjustment'!AM67,0))*unit_conv</f>
        <v>0</v>
      </c>
    </row>
    <row r="31" spans="1:38" x14ac:dyDescent="0.45">
      <c r="A31" s="15">
        <f t="shared" si="14"/>
        <v>-30</v>
      </c>
      <c r="B31" s="16">
        <f t="shared" si="22"/>
        <v>-20</v>
      </c>
      <c r="C31" s="67">
        <f>(VLOOKUP($B$1,'Multipliers and Adjustments'!$A$70:$I$86,TRUNC(COLUMN(C$2)/5)+2,FALSE)*SUMIFS('EPA Data'!$I:$I,'EPA Data'!$D:$D,'Country Selector'!$A$2,'EPA Data'!$J:$J,$B$1,'EPA Data'!$C:$C,C$2,'EPA Data'!$G:$G,"&gt;="&amp;$A31,'EPA Data'!$G:$G,"&lt;"&amp;$B31)+IF('Multipliers and Adjustments'!$B$66="Y",'SNAP Adjustment'!D68,0))*unit_conv</f>
        <v>0</v>
      </c>
      <c r="D31">
        <f t="shared" si="15"/>
        <v>0</v>
      </c>
      <c r="E31">
        <f t="shared" si="15"/>
        <v>0</v>
      </c>
      <c r="F31">
        <f t="shared" si="15"/>
        <v>0</v>
      </c>
      <c r="G31">
        <f t="shared" si="15"/>
        <v>0</v>
      </c>
      <c r="H31" s="67">
        <f>(VLOOKUP($B$1,'Multipliers and Adjustments'!$A$70:$I$86,TRUNC(COLUMN(H$2)/5)+2,FALSE)*SUMIFS('EPA Data'!$I:$I,'EPA Data'!$D:$D,'Country Selector'!$A$2,'EPA Data'!$J:$J,$B$1,'EPA Data'!$C:$C,H$2,'EPA Data'!$G:$G,"&gt;="&amp;$A31,'EPA Data'!$G:$G,"&lt;"&amp;$B31)+IF('Multipliers and Adjustments'!$B$66="Y",'SNAP Adjustment'!I68,0))*unit_conv</f>
        <v>0</v>
      </c>
      <c r="I31">
        <f t="shared" si="16"/>
        <v>0</v>
      </c>
      <c r="J31">
        <f t="shared" si="16"/>
        <v>0</v>
      </c>
      <c r="K31">
        <f t="shared" si="16"/>
        <v>0</v>
      </c>
      <c r="L31">
        <f t="shared" si="16"/>
        <v>0</v>
      </c>
      <c r="M31" s="67">
        <f>(VLOOKUP($B$1,'Multipliers and Adjustments'!$A$70:$I$86,TRUNC(COLUMN(M$2)/5)+2,FALSE)*SUMIFS('EPA Data'!$I:$I,'EPA Data'!$D:$D,'Country Selector'!$A$2,'EPA Data'!$J:$J,$B$1,'EPA Data'!$C:$C,M$2,'EPA Data'!$G:$G,"&gt;="&amp;$A31,'EPA Data'!$G:$G,"&lt;"&amp;$B31)+IF('Multipliers and Adjustments'!$B$66="Y",'SNAP Adjustment'!N68,0))*unit_conv</f>
        <v>0</v>
      </c>
      <c r="N31">
        <f t="shared" si="17"/>
        <v>0</v>
      </c>
      <c r="O31">
        <f t="shared" si="17"/>
        <v>0</v>
      </c>
      <c r="P31">
        <f t="shared" si="17"/>
        <v>0</v>
      </c>
      <c r="Q31">
        <f t="shared" si="17"/>
        <v>0</v>
      </c>
      <c r="R31" s="67">
        <f>(VLOOKUP($B$1,'Multipliers and Adjustments'!$A$70:$I$86,TRUNC(COLUMN(R$2)/5)+2,FALSE)*SUMIFS('EPA Data'!$I:$I,'EPA Data'!$D:$D,'Country Selector'!$A$2,'EPA Data'!$J:$J,$B$1,'EPA Data'!$C:$C,R$2,'EPA Data'!$G:$G,"&gt;="&amp;$A31,'EPA Data'!$G:$G,"&lt;"&amp;$B31)+IF('Multipliers and Adjustments'!$B$66="Y",'SNAP Adjustment'!S68,0))*unit_conv</f>
        <v>0</v>
      </c>
      <c r="S31">
        <f t="shared" si="18"/>
        <v>0</v>
      </c>
      <c r="T31">
        <f t="shared" si="18"/>
        <v>0</v>
      </c>
      <c r="U31">
        <f t="shared" si="18"/>
        <v>0</v>
      </c>
      <c r="V31">
        <f t="shared" si="18"/>
        <v>0</v>
      </c>
      <c r="W31" s="67">
        <f>(VLOOKUP($B$1,'Multipliers and Adjustments'!$A$70:$I$86,TRUNC(COLUMN(W$2)/5)+2,FALSE)*SUMIFS('EPA Data'!$I:$I,'EPA Data'!$D:$D,'Country Selector'!$A$2,'EPA Data'!$J:$J,$B$1,'EPA Data'!$C:$C,W$2,'EPA Data'!$G:$G,"&gt;="&amp;$A31,'EPA Data'!$G:$G,"&lt;"&amp;$B31)+IF('Multipliers and Adjustments'!$B$66="Y",'SNAP Adjustment'!X68,0))*unit_conv</f>
        <v>0</v>
      </c>
      <c r="X31">
        <f t="shared" si="19"/>
        <v>0</v>
      </c>
      <c r="Y31">
        <f t="shared" si="19"/>
        <v>0</v>
      </c>
      <c r="Z31">
        <f t="shared" si="19"/>
        <v>0</v>
      </c>
      <c r="AA31">
        <f t="shared" si="19"/>
        <v>0</v>
      </c>
      <c r="AB31" s="67">
        <f>(VLOOKUP($B$1,'Multipliers and Adjustments'!$A$70:$I$86,TRUNC(COLUMN(AB$2)/5)+2,FALSE)*SUMIFS('EPA Data'!$I:$I,'EPA Data'!$D:$D,'Country Selector'!$A$2,'EPA Data'!$J:$J,$B$1,'EPA Data'!$C:$C,AB$2,'EPA Data'!$G:$G,"&gt;="&amp;$A31,'EPA Data'!$G:$G,"&lt;"&amp;$B31)+IF('Multipliers and Adjustments'!$B$66="Y",'SNAP Adjustment'!AC68,0))*unit_conv</f>
        <v>0</v>
      </c>
      <c r="AC31">
        <f t="shared" si="20"/>
        <v>0</v>
      </c>
      <c r="AD31">
        <f t="shared" si="20"/>
        <v>0</v>
      </c>
      <c r="AE31">
        <f t="shared" si="20"/>
        <v>0</v>
      </c>
      <c r="AF31">
        <f t="shared" si="20"/>
        <v>0</v>
      </c>
      <c r="AG31" s="67">
        <f>(VLOOKUP($B$1,'Multipliers and Adjustments'!$A$70:$I$86,TRUNC(COLUMN(AG$2)/5)+2,FALSE)*SUMIFS('EPA Data'!$I:$I,'EPA Data'!$D:$D,'Country Selector'!$A$2,'EPA Data'!$J:$J,$B$1,'EPA Data'!$C:$C,AG$2,'EPA Data'!$G:$G,"&gt;="&amp;$A31,'EPA Data'!$G:$G,"&lt;"&amp;$B31)+IF('Multipliers and Adjustments'!$B$66="Y",'SNAP Adjustment'!AH68,0))*unit_conv</f>
        <v>0</v>
      </c>
      <c r="AH31">
        <f t="shared" si="21"/>
        <v>0</v>
      </c>
      <c r="AI31">
        <f t="shared" si="21"/>
        <v>0</v>
      </c>
      <c r="AJ31">
        <f t="shared" si="21"/>
        <v>0</v>
      </c>
      <c r="AK31">
        <f t="shared" si="21"/>
        <v>0</v>
      </c>
      <c r="AL31" s="67">
        <f>(VLOOKUP($B$1,'Multipliers and Adjustments'!$A$70:$I$86,TRUNC(COLUMN(AL$2)/5)+2,FALSE)*SUMIFS('EPA Data'!$I:$I,'EPA Data'!$D:$D,'Country Selector'!$A$2,'EPA Data'!$J:$J,$B$1,'EPA Data'!$C:$C,AL$2,'EPA Data'!$G:$G,"&gt;="&amp;$A31,'EPA Data'!$G:$G,"&lt;"&amp;$B31)+IF('Multipliers and Adjustments'!$B$66="Y",'SNAP Adjustment'!AM68,0))*unit_conv</f>
        <v>0</v>
      </c>
    </row>
    <row r="32" spans="1:38" x14ac:dyDescent="0.45">
      <c r="A32" s="15">
        <f t="shared" si="14"/>
        <v>-20</v>
      </c>
      <c r="B32" s="16">
        <f t="shared" si="22"/>
        <v>-10</v>
      </c>
      <c r="C32" s="67">
        <f>(VLOOKUP($B$1,'Multipliers and Adjustments'!$A$70:$I$86,TRUNC(COLUMN(C$2)/5)+2,FALSE)*SUMIFS('EPA Data'!$I:$I,'EPA Data'!$D:$D,'Country Selector'!$A$2,'EPA Data'!$J:$J,$B$1,'EPA Data'!$C:$C,C$2,'EPA Data'!$G:$G,"&gt;="&amp;$A32,'EPA Data'!$G:$G,"&lt;"&amp;$B32)+IF('Multipliers and Adjustments'!$B$66="Y",'SNAP Adjustment'!D69,0))*unit_conv</f>
        <v>0</v>
      </c>
      <c r="D32">
        <f t="shared" si="15"/>
        <v>0</v>
      </c>
      <c r="E32">
        <f t="shared" si="15"/>
        <v>0</v>
      </c>
      <c r="F32">
        <f t="shared" si="15"/>
        <v>0</v>
      </c>
      <c r="G32">
        <f t="shared" si="15"/>
        <v>0</v>
      </c>
      <c r="H32" s="67">
        <f>(VLOOKUP($B$1,'Multipliers and Adjustments'!$A$70:$I$86,TRUNC(COLUMN(H$2)/5)+2,FALSE)*SUMIFS('EPA Data'!$I:$I,'EPA Data'!$D:$D,'Country Selector'!$A$2,'EPA Data'!$J:$J,$B$1,'EPA Data'!$C:$C,H$2,'EPA Data'!$G:$G,"&gt;="&amp;$A32,'EPA Data'!$G:$G,"&lt;"&amp;$B32)+IF('Multipliers and Adjustments'!$B$66="Y",'SNAP Adjustment'!I69,0))*unit_conv</f>
        <v>0</v>
      </c>
      <c r="I32">
        <f t="shared" si="16"/>
        <v>0</v>
      </c>
      <c r="J32">
        <f t="shared" si="16"/>
        <v>0</v>
      </c>
      <c r="K32">
        <f t="shared" si="16"/>
        <v>0</v>
      </c>
      <c r="L32">
        <f t="shared" si="16"/>
        <v>0</v>
      </c>
      <c r="M32" s="67">
        <f>(VLOOKUP($B$1,'Multipliers and Adjustments'!$A$70:$I$86,TRUNC(COLUMN(M$2)/5)+2,FALSE)*SUMIFS('EPA Data'!$I:$I,'EPA Data'!$D:$D,'Country Selector'!$A$2,'EPA Data'!$J:$J,$B$1,'EPA Data'!$C:$C,M$2,'EPA Data'!$G:$G,"&gt;="&amp;$A32,'EPA Data'!$G:$G,"&lt;"&amp;$B32)+IF('Multipliers and Adjustments'!$B$66="Y",'SNAP Adjustment'!N69,0))*unit_conv</f>
        <v>0</v>
      </c>
      <c r="N32">
        <f t="shared" si="17"/>
        <v>0</v>
      </c>
      <c r="O32">
        <f t="shared" si="17"/>
        <v>0</v>
      </c>
      <c r="P32">
        <f t="shared" si="17"/>
        <v>0</v>
      </c>
      <c r="Q32">
        <f t="shared" si="17"/>
        <v>0</v>
      </c>
      <c r="R32" s="67">
        <f>(VLOOKUP($B$1,'Multipliers and Adjustments'!$A$70:$I$86,TRUNC(COLUMN(R$2)/5)+2,FALSE)*SUMIFS('EPA Data'!$I:$I,'EPA Data'!$D:$D,'Country Selector'!$A$2,'EPA Data'!$J:$J,$B$1,'EPA Data'!$C:$C,R$2,'EPA Data'!$G:$G,"&gt;="&amp;$A32,'EPA Data'!$G:$G,"&lt;"&amp;$B32)+IF('Multipliers and Adjustments'!$B$66="Y",'SNAP Adjustment'!S69,0))*unit_conv</f>
        <v>0</v>
      </c>
      <c r="S32">
        <f t="shared" si="18"/>
        <v>0</v>
      </c>
      <c r="T32">
        <f t="shared" si="18"/>
        <v>0</v>
      </c>
      <c r="U32">
        <f t="shared" si="18"/>
        <v>0</v>
      </c>
      <c r="V32">
        <f t="shared" si="18"/>
        <v>0</v>
      </c>
      <c r="W32" s="67">
        <f>(VLOOKUP($B$1,'Multipliers and Adjustments'!$A$70:$I$86,TRUNC(COLUMN(W$2)/5)+2,FALSE)*SUMIFS('EPA Data'!$I:$I,'EPA Data'!$D:$D,'Country Selector'!$A$2,'EPA Data'!$J:$J,$B$1,'EPA Data'!$C:$C,W$2,'EPA Data'!$G:$G,"&gt;="&amp;$A32,'EPA Data'!$G:$G,"&lt;"&amp;$B32)+IF('Multipliers and Adjustments'!$B$66="Y",'SNAP Adjustment'!X69,0))*unit_conv</f>
        <v>0</v>
      </c>
      <c r="X32">
        <f t="shared" si="19"/>
        <v>0</v>
      </c>
      <c r="Y32">
        <f t="shared" si="19"/>
        <v>0</v>
      </c>
      <c r="Z32">
        <f t="shared" si="19"/>
        <v>0</v>
      </c>
      <c r="AA32">
        <f t="shared" si="19"/>
        <v>0</v>
      </c>
      <c r="AB32" s="67">
        <f>(VLOOKUP($B$1,'Multipliers and Adjustments'!$A$70:$I$86,TRUNC(COLUMN(AB$2)/5)+2,FALSE)*SUMIFS('EPA Data'!$I:$I,'EPA Data'!$D:$D,'Country Selector'!$A$2,'EPA Data'!$J:$J,$B$1,'EPA Data'!$C:$C,AB$2,'EPA Data'!$G:$G,"&gt;="&amp;$A32,'EPA Data'!$G:$G,"&lt;"&amp;$B32)+IF('Multipliers and Adjustments'!$B$66="Y",'SNAP Adjustment'!AC69,0))*unit_conv</f>
        <v>0</v>
      </c>
      <c r="AC32">
        <f t="shared" si="20"/>
        <v>0</v>
      </c>
      <c r="AD32">
        <f t="shared" si="20"/>
        <v>0</v>
      </c>
      <c r="AE32">
        <f t="shared" si="20"/>
        <v>0</v>
      </c>
      <c r="AF32">
        <f t="shared" si="20"/>
        <v>0</v>
      </c>
      <c r="AG32" s="67">
        <f>(VLOOKUP($B$1,'Multipliers and Adjustments'!$A$70:$I$86,TRUNC(COLUMN(AG$2)/5)+2,FALSE)*SUMIFS('EPA Data'!$I:$I,'EPA Data'!$D:$D,'Country Selector'!$A$2,'EPA Data'!$J:$J,$B$1,'EPA Data'!$C:$C,AG$2,'EPA Data'!$G:$G,"&gt;="&amp;$A32,'EPA Data'!$G:$G,"&lt;"&amp;$B32)+IF('Multipliers and Adjustments'!$B$66="Y",'SNAP Adjustment'!AH69,0))*unit_conv</f>
        <v>0</v>
      </c>
      <c r="AH32">
        <f t="shared" si="21"/>
        <v>0</v>
      </c>
      <c r="AI32">
        <f t="shared" si="21"/>
        <v>0</v>
      </c>
      <c r="AJ32">
        <f t="shared" si="21"/>
        <v>0</v>
      </c>
      <c r="AK32">
        <f t="shared" si="21"/>
        <v>0</v>
      </c>
      <c r="AL32" s="67">
        <f>(VLOOKUP($B$1,'Multipliers and Adjustments'!$A$70:$I$86,TRUNC(COLUMN(AL$2)/5)+2,FALSE)*SUMIFS('EPA Data'!$I:$I,'EPA Data'!$D:$D,'Country Selector'!$A$2,'EPA Data'!$J:$J,$B$1,'EPA Data'!$C:$C,AL$2,'EPA Data'!$G:$G,"&gt;="&amp;$A32,'EPA Data'!$G:$G,"&lt;"&amp;$B32)+IF('Multipliers and Adjustments'!$B$66="Y",'SNAP Adjustment'!AM69,0))*unit_conv</f>
        <v>0</v>
      </c>
    </row>
    <row r="33" spans="1:38" x14ac:dyDescent="0.45">
      <c r="A33" s="15">
        <f t="shared" si="14"/>
        <v>-10</v>
      </c>
      <c r="B33" s="16">
        <f t="shared" si="22"/>
        <v>0</v>
      </c>
      <c r="C33" s="67">
        <f>(VLOOKUP($B$1,'Multipliers and Adjustments'!$A$70:$I$86,TRUNC(COLUMN(C$2)/5)+2,FALSE)*SUMIFS('EPA Data'!$I:$I,'EPA Data'!$D:$D,'Country Selector'!$A$2,'EPA Data'!$J:$J,$B$1,'EPA Data'!$C:$C,C$2,'EPA Data'!$G:$G,"&gt;="&amp;$A33,'EPA Data'!$G:$G,"&lt;"&amp;$B33)+IF('Multipliers and Adjustments'!$B$66="Y",'SNAP Adjustment'!D70,0))*unit_conv</f>
        <v>0</v>
      </c>
      <c r="D33">
        <f t="shared" si="15"/>
        <v>0</v>
      </c>
      <c r="E33">
        <f t="shared" si="15"/>
        <v>0</v>
      </c>
      <c r="F33">
        <f t="shared" si="15"/>
        <v>0</v>
      </c>
      <c r="G33">
        <f t="shared" si="15"/>
        <v>0</v>
      </c>
      <c r="H33" s="67">
        <f>(VLOOKUP($B$1,'Multipliers and Adjustments'!$A$70:$I$86,TRUNC(COLUMN(H$2)/5)+2,FALSE)*SUMIFS('EPA Data'!$I:$I,'EPA Data'!$D:$D,'Country Selector'!$A$2,'EPA Data'!$J:$J,$B$1,'EPA Data'!$C:$C,H$2,'EPA Data'!$G:$G,"&gt;="&amp;$A33,'EPA Data'!$G:$G,"&lt;"&amp;$B33)+IF('Multipliers and Adjustments'!$B$66="Y",'SNAP Adjustment'!I70,0))*unit_conv</f>
        <v>0</v>
      </c>
      <c r="I33">
        <f t="shared" si="16"/>
        <v>0</v>
      </c>
      <c r="J33">
        <f t="shared" si="16"/>
        <v>0</v>
      </c>
      <c r="K33">
        <f t="shared" si="16"/>
        <v>0</v>
      </c>
      <c r="L33">
        <f t="shared" si="16"/>
        <v>0</v>
      </c>
      <c r="M33" s="67">
        <f>(VLOOKUP($B$1,'Multipliers and Adjustments'!$A$70:$I$86,TRUNC(COLUMN(M$2)/5)+2,FALSE)*SUMIFS('EPA Data'!$I:$I,'EPA Data'!$D:$D,'Country Selector'!$A$2,'EPA Data'!$J:$J,$B$1,'EPA Data'!$C:$C,M$2,'EPA Data'!$G:$G,"&gt;="&amp;$A33,'EPA Data'!$G:$G,"&lt;"&amp;$B33)+IF('Multipliers and Adjustments'!$B$66="Y",'SNAP Adjustment'!N70,0))*unit_conv</f>
        <v>0</v>
      </c>
      <c r="N33">
        <f t="shared" si="17"/>
        <v>0</v>
      </c>
      <c r="O33">
        <f t="shared" si="17"/>
        <v>0</v>
      </c>
      <c r="P33">
        <f t="shared" si="17"/>
        <v>0</v>
      </c>
      <c r="Q33">
        <f t="shared" si="17"/>
        <v>0</v>
      </c>
      <c r="R33" s="67">
        <f>(VLOOKUP($B$1,'Multipliers and Adjustments'!$A$70:$I$86,TRUNC(COLUMN(R$2)/5)+2,FALSE)*SUMIFS('EPA Data'!$I:$I,'EPA Data'!$D:$D,'Country Selector'!$A$2,'EPA Data'!$J:$J,$B$1,'EPA Data'!$C:$C,R$2,'EPA Data'!$G:$G,"&gt;="&amp;$A33,'EPA Data'!$G:$G,"&lt;"&amp;$B33)+IF('Multipliers and Adjustments'!$B$66="Y",'SNAP Adjustment'!S70,0))*unit_conv</f>
        <v>0</v>
      </c>
      <c r="S33">
        <f t="shared" si="18"/>
        <v>0</v>
      </c>
      <c r="T33">
        <f t="shared" si="18"/>
        <v>0</v>
      </c>
      <c r="U33">
        <f t="shared" si="18"/>
        <v>0</v>
      </c>
      <c r="V33">
        <f t="shared" si="18"/>
        <v>0</v>
      </c>
      <c r="W33" s="67">
        <f>(VLOOKUP($B$1,'Multipliers and Adjustments'!$A$70:$I$86,TRUNC(COLUMN(W$2)/5)+2,FALSE)*SUMIFS('EPA Data'!$I:$I,'EPA Data'!$D:$D,'Country Selector'!$A$2,'EPA Data'!$J:$J,$B$1,'EPA Data'!$C:$C,W$2,'EPA Data'!$G:$G,"&gt;="&amp;$A33,'EPA Data'!$G:$G,"&lt;"&amp;$B33)+IF('Multipliers and Adjustments'!$B$66="Y",'SNAP Adjustment'!X70,0))*unit_conv</f>
        <v>0</v>
      </c>
      <c r="X33">
        <f t="shared" si="19"/>
        <v>0</v>
      </c>
      <c r="Y33">
        <f t="shared" si="19"/>
        <v>0</v>
      </c>
      <c r="Z33">
        <f t="shared" si="19"/>
        <v>0</v>
      </c>
      <c r="AA33">
        <f t="shared" si="19"/>
        <v>0</v>
      </c>
      <c r="AB33" s="67">
        <f>(VLOOKUP($B$1,'Multipliers and Adjustments'!$A$70:$I$86,TRUNC(COLUMN(AB$2)/5)+2,FALSE)*SUMIFS('EPA Data'!$I:$I,'EPA Data'!$D:$D,'Country Selector'!$A$2,'EPA Data'!$J:$J,$B$1,'EPA Data'!$C:$C,AB$2,'EPA Data'!$G:$G,"&gt;="&amp;$A33,'EPA Data'!$G:$G,"&lt;"&amp;$B33)+IF('Multipliers and Adjustments'!$B$66="Y",'SNAP Adjustment'!AC70,0))*unit_conv</f>
        <v>0</v>
      </c>
      <c r="AC33">
        <f t="shared" si="20"/>
        <v>0</v>
      </c>
      <c r="AD33">
        <f t="shared" si="20"/>
        <v>0</v>
      </c>
      <c r="AE33">
        <f t="shared" si="20"/>
        <v>0</v>
      </c>
      <c r="AF33">
        <f t="shared" si="20"/>
        <v>0</v>
      </c>
      <c r="AG33" s="67">
        <f>(VLOOKUP($B$1,'Multipliers and Adjustments'!$A$70:$I$86,TRUNC(COLUMN(AG$2)/5)+2,FALSE)*SUMIFS('EPA Data'!$I:$I,'EPA Data'!$D:$D,'Country Selector'!$A$2,'EPA Data'!$J:$J,$B$1,'EPA Data'!$C:$C,AG$2,'EPA Data'!$G:$G,"&gt;="&amp;$A33,'EPA Data'!$G:$G,"&lt;"&amp;$B33)+IF('Multipliers and Adjustments'!$B$66="Y",'SNAP Adjustment'!AH70,0))*unit_conv</f>
        <v>0</v>
      </c>
      <c r="AH33">
        <f t="shared" si="21"/>
        <v>0</v>
      </c>
      <c r="AI33">
        <f t="shared" si="21"/>
        <v>0</v>
      </c>
      <c r="AJ33">
        <f t="shared" si="21"/>
        <v>0</v>
      </c>
      <c r="AK33">
        <f t="shared" si="21"/>
        <v>0</v>
      </c>
      <c r="AL33" s="67">
        <f>(VLOOKUP($B$1,'Multipliers and Adjustments'!$A$70:$I$86,TRUNC(COLUMN(AL$2)/5)+2,FALSE)*SUMIFS('EPA Data'!$I:$I,'EPA Data'!$D:$D,'Country Selector'!$A$2,'EPA Data'!$J:$J,$B$1,'EPA Data'!$C:$C,AL$2,'EPA Data'!$G:$G,"&gt;="&amp;$A33,'EPA Data'!$G:$G,"&lt;"&amp;$B33)+IF('Multipliers and Adjustments'!$B$66="Y",'SNAP Adjustment'!AM70,0))*unit_conv</f>
        <v>0</v>
      </c>
    </row>
    <row r="34" spans="1:38" x14ac:dyDescent="0.45">
      <c r="A34" s="17">
        <f t="shared" si="14"/>
        <v>0</v>
      </c>
      <c r="B34" s="18">
        <f>A34</f>
        <v>0</v>
      </c>
      <c r="C34" s="68">
        <f>(VLOOKUP($B$1,'Multipliers and Adjustments'!$A$70:$I$86,TRUNC(COLUMN(C$2)/5)+2,FALSE)*SUMIFS('EPA Data'!$I:$I,'EPA Data'!$D:$D,'Country Selector'!$A$2,'EPA Data'!$J:$J,$B$1,'EPA Data'!$C:$C,C$2,'EPA Data'!$G:$G,$A34)+IF('Multipliers and Adjustments'!$B$66="Y",'SNAP Adjustment'!D71,0))*unit_conv</f>
        <v>0</v>
      </c>
      <c r="D34">
        <f t="shared" ref="D34:G49" si="23">C34+($H34-$C34)/5</f>
        <v>0</v>
      </c>
      <c r="E34">
        <f t="shared" si="23"/>
        <v>0</v>
      </c>
      <c r="F34">
        <f t="shared" si="23"/>
        <v>0</v>
      </c>
      <c r="G34">
        <f t="shared" si="23"/>
        <v>0</v>
      </c>
      <c r="H34" s="68">
        <f>(VLOOKUP($B$1,'Multipliers and Adjustments'!$A$70:$I$86,TRUNC(COLUMN(H$2)/5)+2,FALSE)*SUMIFS('EPA Data'!$I:$I,'EPA Data'!$D:$D,'Country Selector'!$A$2,'EPA Data'!$J:$J,$B$1,'EPA Data'!$C:$C,H$2,'EPA Data'!$G:$G,$A34)+IF('Multipliers and Adjustments'!$B$66="Y",'SNAP Adjustment'!I71,0))*unit_conv</f>
        <v>0</v>
      </c>
      <c r="I34">
        <f t="shared" si="16"/>
        <v>0</v>
      </c>
      <c r="J34">
        <f t="shared" si="16"/>
        <v>0</v>
      </c>
      <c r="K34">
        <f t="shared" si="16"/>
        <v>0</v>
      </c>
      <c r="L34">
        <f t="shared" si="16"/>
        <v>0</v>
      </c>
      <c r="M34" s="68">
        <f>(VLOOKUP($B$1,'Multipliers and Adjustments'!$A$70:$I$86,TRUNC(COLUMN(M$2)/5)+2,FALSE)*SUMIFS('EPA Data'!$I:$I,'EPA Data'!$D:$D,'Country Selector'!$A$2,'EPA Data'!$J:$J,$B$1,'EPA Data'!$C:$C,M$2,'EPA Data'!$G:$G,$A34)+IF('Multipliers and Adjustments'!$B$66="Y",'SNAP Adjustment'!N71,0))*unit_conv</f>
        <v>0</v>
      </c>
      <c r="N34">
        <f t="shared" si="17"/>
        <v>0</v>
      </c>
      <c r="O34">
        <f t="shared" si="17"/>
        <v>0</v>
      </c>
      <c r="P34">
        <f t="shared" si="17"/>
        <v>0</v>
      </c>
      <c r="Q34">
        <f t="shared" si="17"/>
        <v>0</v>
      </c>
      <c r="R34" s="68">
        <f>(VLOOKUP($B$1,'Multipliers and Adjustments'!$A$70:$I$86,TRUNC(COLUMN(R$2)/5)+2,FALSE)*SUMIFS('EPA Data'!$I:$I,'EPA Data'!$D:$D,'Country Selector'!$A$2,'EPA Data'!$J:$J,$B$1,'EPA Data'!$C:$C,R$2,'EPA Data'!$G:$G,$A34)+IF('Multipliers and Adjustments'!$B$66="Y",'SNAP Adjustment'!S71,0))*unit_conv</f>
        <v>0</v>
      </c>
      <c r="S34">
        <f t="shared" si="18"/>
        <v>0</v>
      </c>
      <c r="T34">
        <f t="shared" si="18"/>
        <v>0</v>
      </c>
      <c r="U34">
        <f t="shared" si="18"/>
        <v>0</v>
      </c>
      <c r="V34">
        <f t="shared" si="18"/>
        <v>0</v>
      </c>
      <c r="W34" s="68">
        <f>(VLOOKUP($B$1,'Multipliers and Adjustments'!$A$70:$I$86,TRUNC(COLUMN(W$2)/5)+2,FALSE)*SUMIFS('EPA Data'!$I:$I,'EPA Data'!$D:$D,'Country Selector'!$A$2,'EPA Data'!$J:$J,$B$1,'EPA Data'!$C:$C,W$2,'EPA Data'!$G:$G,$A34)+IF('Multipliers and Adjustments'!$B$66="Y",'SNAP Adjustment'!X71,0))*unit_conv</f>
        <v>0</v>
      </c>
      <c r="X34">
        <f t="shared" si="19"/>
        <v>0</v>
      </c>
      <c r="Y34">
        <f t="shared" si="19"/>
        <v>0</v>
      </c>
      <c r="Z34">
        <f t="shared" si="19"/>
        <v>0</v>
      </c>
      <c r="AA34">
        <f t="shared" si="19"/>
        <v>0</v>
      </c>
      <c r="AB34" s="68">
        <f>(VLOOKUP($B$1,'Multipliers and Adjustments'!$A$70:$I$86,TRUNC(COLUMN(AB$2)/5)+2,FALSE)*SUMIFS('EPA Data'!$I:$I,'EPA Data'!$D:$D,'Country Selector'!$A$2,'EPA Data'!$J:$J,$B$1,'EPA Data'!$C:$C,AB$2,'EPA Data'!$G:$G,$A34)+IF('Multipliers and Adjustments'!$B$66="Y",'SNAP Adjustment'!AC71,0))*unit_conv</f>
        <v>0</v>
      </c>
      <c r="AC34">
        <f t="shared" si="20"/>
        <v>0</v>
      </c>
      <c r="AD34">
        <f t="shared" si="20"/>
        <v>0</v>
      </c>
      <c r="AE34">
        <f t="shared" si="20"/>
        <v>0</v>
      </c>
      <c r="AF34">
        <f t="shared" si="20"/>
        <v>0</v>
      </c>
      <c r="AG34" s="68">
        <f>(VLOOKUP($B$1,'Multipliers and Adjustments'!$A$70:$I$86,TRUNC(COLUMN(AG$2)/5)+2,FALSE)*SUMIFS('EPA Data'!$I:$I,'EPA Data'!$D:$D,'Country Selector'!$A$2,'EPA Data'!$J:$J,$B$1,'EPA Data'!$C:$C,AG$2,'EPA Data'!$G:$G,$A34)+IF('Multipliers and Adjustments'!$B$66="Y",'SNAP Adjustment'!AH71,0))*unit_conv</f>
        <v>0</v>
      </c>
      <c r="AH34">
        <f t="shared" si="21"/>
        <v>0</v>
      </c>
      <c r="AI34">
        <f t="shared" si="21"/>
        <v>0</v>
      </c>
      <c r="AJ34">
        <f t="shared" si="21"/>
        <v>0</v>
      </c>
      <c r="AK34">
        <f t="shared" si="21"/>
        <v>0</v>
      </c>
      <c r="AL34" s="68">
        <f>(VLOOKUP($B$1,'Multipliers and Adjustments'!$A$70:$I$86,TRUNC(COLUMN(AL$2)/5)+2,FALSE)*SUMIFS('EPA Data'!$I:$I,'EPA Data'!$D:$D,'Country Selector'!$A$2,'EPA Data'!$J:$J,$B$1,'EPA Data'!$C:$C,AL$2,'EPA Data'!$G:$G,$A34)+IF('Multipliers and Adjustments'!$B$66="Y",'SNAP Adjustment'!AM71,0))*unit_conv</f>
        <v>0</v>
      </c>
    </row>
    <row r="35" spans="1:38" x14ac:dyDescent="0.45">
      <c r="A35" s="19">
        <v>0.1</v>
      </c>
      <c r="B35" s="20">
        <f>A35+9.9</f>
        <v>10</v>
      </c>
      <c r="C35" s="67">
        <f>(VLOOKUP($B$1,'Multipliers and Adjustments'!$A$70:$I$86,TRUNC(COLUMN(C$2)/5)+2,FALSE)*SUMIFS('EPA Data'!$I:$I,'EPA Data'!$D:$D,'Country Selector'!$A$2,'EPA Data'!$J:$J,$B$1,'EPA Data'!$C:$C,C$2,'EPA Data'!$G:$G,"&gt;="&amp;$A35,'EPA Data'!$G:$G,"&lt;"&amp;$B35)+IF('Multipliers and Adjustments'!$B$66="Y",'SNAP Adjustment'!D72,0))*unit_conv</f>
        <v>0</v>
      </c>
      <c r="D35">
        <f t="shared" si="23"/>
        <v>0</v>
      </c>
      <c r="E35">
        <f t="shared" si="23"/>
        <v>0</v>
      </c>
      <c r="F35">
        <f t="shared" si="23"/>
        <v>0</v>
      </c>
      <c r="G35">
        <f t="shared" si="23"/>
        <v>0</v>
      </c>
      <c r="H35" s="67">
        <f>(VLOOKUP($B$1,'Multipliers and Adjustments'!$A$70:$I$86,TRUNC(COLUMN(H$2)/5)+2,FALSE)*SUMIFS('EPA Data'!$I:$I,'EPA Data'!$D:$D,'Country Selector'!$A$2,'EPA Data'!$J:$J,$B$1,'EPA Data'!$C:$C,H$2,'EPA Data'!$G:$G,"&gt;="&amp;$A35,'EPA Data'!$G:$G,"&lt;"&amp;$B35)+IF('Multipliers and Adjustments'!$B$66="Y",'SNAP Adjustment'!I72,0))*unit_conv</f>
        <v>0</v>
      </c>
      <c r="I35">
        <f t="shared" si="16"/>
        <v>0</v>
      </c>
      <c r="J35">
        <f t="shared" si="16"/>
        <v>0</v>
      </c>
      <c r="K35">
        <f t="shared" si="16"/>
        <v>0</v>
      </c>
      <c r="L35">
        <f t="shared" si="16"/>
        <v>0</v>
      </c>
      <c r="M35" s="67">
        <f>(VLOOKUP($B$1,'Multipliers and Adjustments'!$A$70:$I$86,TRUNC(COLUMN(M$2)/5)+2,FALSE)*SUMIFS('EPA Data'!$I:$I,'EPA Data'!$D:$D,'Country Selector'!$A$2,'EPA Data'!$J:$J,$B$1,'EPA Data'!$C:$C,M$2,'EPA Data'!$G:$G,"&gt;="&amp;$A35,'EPA Data'!$G:$G,"&lt;"&amp;$B35)+IF('Multipliers and Adjustments'!$B$66="Y",'SNAP Adjustment'!N72,0))*unit_conv</f>
        <v>0</v>
      </c>
      <c r="N35">
        <f t="shared" si="17"/>
        <v>0</v>
      </c>
      <c r="O35">
        <f t="shared" si="17"/>
        <v>0</v>
      </c>
      <c r="P35">
        <f t="shared" si="17"/>
        <v>0</v>
      </c>
      <c r="Q35">
        <f t="shared" si="17"/>
        <v>0</v>
      </c>
      <c r="R35" s="67">
        <f>(VLOOKUP($B$1,'Multipliers and Adjustments'!$A$70:$I$86,TRUNC(COLUMN(R$2)/5)+2,FALSE)*SUMIFS('EPA Data'!$I:$I,'EPA Data'!$D:$D,'Country Selector'!$A$2,'EPA Data'!$J:$J,$B$1,'EPA Data'!$C:$C,R$2,'EPA Data'!$G:$G,"&gt;="&amp;$A35,'EPA Data'!$G:$G,"&lt;"&amp;$B35)+IF('Multipliers and Adjustments'!$B$66="Y",'SNAP Adjustment'!S72,0))*unit_conv</f>
        <v>0</v>
      </c>
      <c r="S35">
        <f t="shared" si="18"/>
        <v>0</v>
      </c>
      <c r="T35">
        <f t="shared" si="18"/>
        <v>0</v>
      </c>
      <c r="U35">
        <f t="shared" si="18"/>
        <v>0</v>
      </c>
      <c r="V35">
        <f t="shared" si="18"/>
        <v>0</v>
      </c>
      <c r="W35" s="67">
        <f>(VLOOKUP($B$1,'Multipliers and Adjustments'!$A$70:$I$86,TRUNC(COLUMN(W$2)/5)+2,FALSE)*SUMIFS('EPA Data'!$I:$I,'EPA Data'!$D:$D,'Country Selector'!$A$2,'EPA Data'!$J:$J,$B$1,'EPA Data'!$C:$C,W$2,'EPA Data'!$G:$G,"&gt;="&amp;$A35,'EPA Data'!$G:$G,"&lt;"&amp;$B35)+IF('Multipliers and Adjustments'!$B$66="Y",'SNAP Adjustment'!X72,0))*unit_conv</f>
        <v>0</v>
      </c>
      <c r="X35">
        <f t="shared" si="19"/>
        <v>0</v>
      </c>
      <c r="Y35">
        <f t="shared" si="19"/>
        <v>0</v>
      </c>
      <c r="Z35">
        <f t="shared" si="19"/>
        <v>0</v>
      </c>
      <c r="AA35">
        <f t="shared" si="19"/>
        <v>0</v>
      </c>
      <c r="AB35" s="67">
        <f>(VLOOKUP($B$1,'Multipliers and Adjustments'!$A$70:$I$86,TRUNC(COLUMN(AB$2)/5)+2,FALSE)*SUMIFS('EPA Data'!$I:$I,'EPA Data'!$D:$D,'Country Selector'!$A$2,'EPA Data'!$J:$J,$B$1,'EPA Data'!$C:$C,AB$2,'EPA Data'!$G:$G,"&gt;="&amp;$A35,'EPA Data'!$G:$G,"&lt;"&amp;$B35)+IF('Multipliers and Adjustments'!$B$66="Y",'SNAP Adjustment'!AC72,0))*unit_conv</f>
        <v>0</v>
      </c>
      <c r="AC35">
        <f t="shared" si="20"/>
        <v>0</v>
      </c>
      <c r="AD35">
        <f t="shared" si="20"/>
        <v>0</v>
      </c>
      <c r="AE35">
        <f t="shared" si="20"/>
        <v>0</v>
      </c>
      <c r="AF35">
        <f t="shared" si="20"/>
        <v>0</v>
      </c>
      <c r="AG35" s="67">
        <f>(VLOOKUP($B$1,'Multipliers and Adjustments'!$A$70:$I$86,TRUNC(COLUMN(AG$2)/5)+2,FALSE)*SUMIFS('EPA Data'!$I:$I,'EPA Data'!$D:$D,'Country Selector'!$A$2,'EPA Data'!$J:$J,$B$1,'EPA Data'!$C:$C,AG$2,'EPA Data'!$G:$G,"&gt;="&amp;$A35,'EPA Data'!$G:$G,"&lt;"&amp;$B35)+IF('Multipliers and Adjustments'!$B$66="Y",'SNAP Adjustment'!AH72,0))*unit_conv</f>
        <v>0</v>
      </c>
      <c r="AH35">
        <f t="shared" si="21"/>
        <v>0</v>
      </c>
      <c r="AI35">
        <f t="shared" si="21"/>
        <v>0</v>
      </c>
      <c r="AJ35">
        <f t="shared" si="21"/>
        <v>0</v>
      </c>
      <c r="AK35">
        <f t="shared" si="21"/>
        <v>0</v>
      </c>
      <c r="AL35" s="67">
        <f>(VLOOKUP($B$1,'Multipliers and Adjustments'!$A$70:$I$86,TRUNC(COLUMN(AL$2)/5)+2,FALSE)*SUMIFS('EPA Data'!$I:$I,'EPA Data'!$D:$D,'Country Selector'!$A$2,'EPA Data'!$J:$J,$B$1,'EPA Data'!$C:$C,AL$2,'EPA Data'!$G:$G,"&gt;="&amp;$A35,'EPA Data'!$G:$G,"&lt;"&amp;$B35)+IF('Multipliers and Adjustments'!$B$66="Y",'SNAP Adjustment'!AM72,0))*unit_conv</f>
        <v>0</v>
      </c>
    </row>
    <row r="36" spans="1:38" x14ac:dyDescent="0.45">
      <c r="A36" s="15">
        <f t="shared" si="14"/>
        <v>10</v>
      </c>
      <c r="B36" s="16">
        <f t="shared" si="22"/>
        <v>20</v>
      </c>
      <c r="C36" s="67">
        <f>(VLOOKUP($B$1,'Multipliers and Adjustments'!$A$70:$I$86,TRUNC(COLUMN(C$2)/5)+2,FALSE)*SUMIFS('EPA Data'!$I:$I,'EPA Data'!$D:$D,'Country Selector'!$A$2,'EPA Data'!$J:$J,$B$1,'EPA Data'!$C:$C,C$2,'EPA Data'!$G:$G,"&gt;="&amp;$A36,'EPA Data'!$G:$G,"&lt;"&amp;$B36)+IF('Multipliers and Adjustments'!$B$66="Y",'SNAP Adjustment'!D73,0))*unit_conv</f>
        <v>0</v>
      </c>
      <c r="D36">
        <f t="shared" si="23"/>
        <v>0</v>
      </c>
      <c r="E36">
        <f t="shared" si="23"/>
        <v>0</v>
      </c>
      <c r="F36">
        <f t="shared" si="23"/>
        <v>0</v>
      </c>
      <c r="G36">
        <f t="shared" si="23"/>
        <v>0</v>
      </c>
      <c r="H36" s="67">
        <f>(VLOOKUP($B$1,'Multipliers and Adjustments'!$A$70:$I$86,TRUNC(COLUMN(H$2)/5)+2,FALSE)*SUMIFS('EPA Data'!$I:$I,'EPA Data'!$D:$D,'Country Selector'!$A$2,'EPA Data'!$J:$J,$B$1,'EPA Data'!$C:$C,H$2,'EPA Data'!$G:$G,"&gt;="&amp;$A36,'EPA Data'!$G:$G,"&lt;"&amp;$B36)+IF('Multipliers and Adjustments'!$B$66="Y",'SNAP Adjustment'!I73,0))*unit_conv</f>
        <v>0</v>
      </c>
      <c r="I36">
        <f t="shared" ref="I36:L51" si="24">H36+($M36-$H36)/5</f>
        <v>0</v>
      </c>
      <c r="J36">
        <f t="shared" si="24"/>
        <v>0</v>
      </c>
      <c r="K36">
        <f t="shared" si="24"/>
        <v>0</v>
      </c>
      <c r="L36">
        <f t="shared" si="24"/>
        <v>0</v>
      </c>
      <c r="M36" s="67">
        <f>(VLOOKUP($B$1,'Multipliers and Adjustments'!$A$70:$I$86,TRUNC(COLUMN(M$2)/5)+2,FALSE)*SUMIFS('EPA Data'!$I:$I,'EPA Data'!$D:$D,'Country Selector'!$A$2,'EPA Data'!$J:$J,$B$1,'EPA Data'!$C:$C,M$2,'EPA Data'!$G:$G,"&gt;="&amp;$A36,'EPA Data'!$G:$G,"&lt;"&amp;$B36)+IF('Multipliers and Adjustments'!$B$66="Y",'SNAP Adjustment'!N73,0))*unit_conv</f>
        <v>0</v>
      </c>
      <c r="N36">
        <f t="shared" ref="N36:Q51" si="25">M36+($R36-$M36)/5</f>
        <v>0</v>
      </c>
      <c r="O36">
        <f t="shared" si="25"/>
        <v>0</v>
      </c>
      <c r="P36">
        <f t="shared" si="25"/>
        <v>0</v>
      </c>
      <c r="Q36">
        <f t="shared" si="25"/>
        <v>0</v>
      </c>
      <c r="R36" s="67">
        <f>(VLOOKUP($B$1,'Multipliers and Adjustments'!$A$70:$I$86,TRUNC(COLUMN(R$2)/5)+2,FALSE)*SUMIFS('EPA Data'!$I:$I,'EPA Data'!$D:$D,'Country Selector'!$A$2,'EPA Data'!$J:$J,$B$1,'EPA Data'!$C:$C,R$2,'EPA Data'!$G:$G,"&gt;="&amp;$A36,'EPA Data'!$G:$G,"&lt;"&amp;$B36)+IF('Multipliers and Adjustments'!$B$66="Y",'SNAP Adjustment'!S73,0))*unit_conv</f>
        <v>0</v>
      </c>
      <c r="S36">
        <f t="shared" ref="S36:V51" si="26">R36+($W36-$R36)/5</f>
        <v>0</v>
      </c>
      <c r="T36">
        <f t="shared" si="26"/>
        <v>0</v>
      </c>
      <c r="U36">
        <f t="shared" si="26"/>
        <v>0</v>
      </c>
      <c r="V36">
        <f t="shared" si="26"/>
        <v>0</v>
      </c>
      <c r="W36" s="67">
        <f>(VLOOKUP($B$1,'Multipliers and Adjustments'!$A$70:$I$86,TRUNC(COLUMN(W$2)/5)+2,FALSE)*SUMIFS('EPA Data'!$I:$I,'EPA Data'!$D:$D,'Country Selector'!$A$2,'EPA Data'!$J:$J,$B$1,'EPA Data'!$C:$C,W$2,'EPA Data'!$G:$G,"&gt;="&amp;$A36,'EPA Data'!$G:$G,"&lt;"&amp;$B36)+IF('Multipliers and Adjustments'!$B$66="Y",'SNAP Adjustment'!X73,0))*unit_conv</f>
        <v>0</v>
      </c>
      <c r="X36">
        <f t="shared" ref="X36:AA51" si="27">W36+($AB36-$W36)/5</f>
        <v>0</v>
      </c>
      <c r="Y36">
        <f t="shared" si="27"/>
        <v>0</v>
      </c>
      <c r="Z36">
        <f t="shared" si="27"/>
        <v>0</v>
      </c>
      <c r="AA36">
        <f t="shared" si="27"/>
        <v>0</v>
      </c>
      <c r="AB36" s="67">
        <f>(VLOOKUP($B$1,'Multipliers and Adjustments'!$A$70:$I$86,TRUNC(COLUMN(AB$2)/5)+2,FALSE)*SUMIFS('EPA Data'!$I:$I,'EPA Data'!$D:$D,'Country Selector'!$A$2,'EPA Data'!$J:$J,$B$1,'EPA Data'!$C:$C,AB$2,'EPA Data'!$G:$G,"&gt;="&amp;$A36,'EPA Data'!$G:$G,"&lt;"&amp;$B36)+IF('Multipliers and Adjustments'!$B$66="Y",'SNAP Adjustment'!AC73,0))*unit_conv</f>
        <v>0</v>
      </c>
      <c r="AC36">
        <f t="shared" ref="AC36:AF51" si="28">AB36+($AG36-$AB36)/5</f>
        <v>0</v>
      </c>
      <c r="AD36">
        <f t="shared" si="28"/>
        <v>0</v>
      </c>
      <c r="AE36">
        <f t="shared" si="28"/>
        <v>0</v>
      </c>
      <c r="AF36">
        <f t="shared" si="28"/>
        <v>0</v>
      </c>
      <c r="AG36" s="67">
        <f>(VLOOKUP($B$1,'Multipliers and Adjustments'!$A$70:$I$86,TRUNC(COLUMN(AG$2)/5)+2,FALSE)*SUMIFS('EPA Data'!$I:$I,'EPA Data'!$D:$D,'Country Selector'!$A$2,'EPA Data'!$J:$J,$B$1,'EPA Data'!$C:$C,AG$2,'EPA Data'!$G:$G,"&gt;="&amp;$A36,'EPA Data'!$G:$G,"&lt;"&amp;$B36)+IF('Multipliers and Adjustments'!$B$66="Y",'SNAP Adjustment'!AH73,0))*unit_conv</f>
        <v>0</v>
      </c>
      <c r="AH36">
        <f t="shared" ref="AH36:AK51" si="29">AG36+($AL36-$AG36)/5</f>
        <v>0</v>
      </c>
      <c r="AI36">
        <f t="shared" si="29"/>
        <v>0</v>
      </c>
      <c r="AJ36">
        <f t="shared" si="29"/>
        <v>0</v>
      </c>
      <c r="AK36">
        <f t="shared" si="29"/>
        <v>0</v>
      </c>
      <c r="AL36" s="67">
        <f>(VLOOKUP($B$1,'Multipliers and Adjustments'!$A$70:$I$86,TRUNC(COLUMN(AL$2)/5)+2,FALSE)*SUMIFS('EPA Data'!$I:$I,'EPA Data'!$D:$D,'Country Selector'!$A$2,'EPA Data'!$J:$J,$B$1,'EPA Data'!$C:$C,AL$2,'EPA Data'!$G:$G,"&gt;="&amp;$A36,'EPA Data'!$G:$G,"&lt;"&amp;$B36)+IF('Multipliers and Adjustments'!$B$66="Y",'SNAP Adjustment'!AM73,0))*unit_conv</f>
        <v>0</v>
      </c>
    </row>
    <row r="37" spans="1:38" x14ac:dyDescent="0.45">
      <c r="A37" s="15">
        <f t="shared" si="14"/>
        <v>20</v>
      </c>
      <c r="B37" s="16">
        <f t="shared" si="22"/>
        <v>30</v>
      </c>
      <c r="C37" s="67">
        <f>(VLOOKUP($B$1,'Multipliers and Adjustments'!$A$70:$I$86,TRUNC(COLUMN(C$2)/5)+2,FALSE)*SUMIFS('EPA Data'!$I:$I,'EPA Data'!$D:$D,'Country Selector'!$A$2,'EPA Data'!$J:$J,$B$1,'EPA Data'!$C:$C,C$2,'EPA Data'!$G:$G,"&gt;="&amp;$A37,'EPA Data'!$G:$G,"&lt;"&amp;$B37)+IF('Multipliers and Adjustments'!$B$66="Y",'SNAP Adjustment'!D74,0))*unit_conv</f>
        <v>0</v>
      </c>
      <c r="D37">
        <f t="shared" si="23"/>
        <v>0</v>
      </c>
      <c r="E37">
        <f t="shared" si="23"/>
        <v>0</v>
      </c>
      <c r="F37">
        <f t="shared" si="23"/>
        <v>0</v>
      </c>
      <c r="G37">
        <f t="shared" si="23"/>
        <v>0</v>
      </c>
      <c r="H37" s="67">
        <f>(VLOOKUP($B$1,'Multipliers and Adjustments'!$A$70:$I$86,TRUNC(COLUMN(H$2)/5)+2,FALSE)*SUMIFS('EPA Data'!$I:$I,'EPA Data'!$D:$D,'Country Selector'!$A$2,'EPA Data'!$J:$J,$B$1,'EPA Data'!$C:$C,H$2,'EPA Data'!$G:$G,"&gt;="&amp;$A37,'EPA Data'!$G:$G,"&lt;"&amp;$B37)+IF('Multipliers and Adjustments'!$B$66="Y",'SNAP Adjustment'!I74,0))*unit_conv</f>
        <v>0</v>
      </c>
      <c r="I37">
        <f t="shared" si="24"/>
        <v>0</v>
      </c>
      <c r="J37">
        <f t="shared" si="24"/>
        <v>0</v>
      </c>
      <c r="K37">
        <f t="shared" si="24"/>
        <v>0</v>
      </c>
      <c r="L37">
        <f t="shared" si="24"/>
        <v>0</v>
      </c>
      <c r="M37" s="67">
        <f>(VLOOKUP($B$1,'Multipliers and Adjustments'!$A$70:$I$86,TRUNC(COLUMN(M$2)/5)+2,FALSE)*SUMIFS('EPA Data'!$I:$I,'EPA Data'!$D:$D,'Country Selector'!$A$2,'EPA Data'!$J:$J,$B$1,'EPA Data'!$C:$C,M$2,'EPA Data'!$G:$G,"&gt;="&amp;$A37,'EPA Data'!$G:$G,"&lt;"&amp;$B37)+IF('Multipliers and Adjustments'!$B$66="Y",'SNAP Adjustment'!N74,0))*unit_conv</f>
        <v>0</v>
      </c>
      <c r="N37">
        <f t="shared" si="25"/>
        <v>0</v>
      </c>
      <c r="O37">
        <f t="shared" si="25"/>
        <v>0</v>
      </c>
      <c r="P37">
        <f t="shared" si="25"/>
        <v>0</v>
      </c>
      <c r="Q37">
        <f t="shared" si="25"/>
        <v>0</v>
      </c>
      <c r="R37" s="67">
        <f>(VLOOKUP($B$1,'Multipliers and Adjustments'!$A$70:$I$86,TRUNC(COLUMN(R$2)/5)+2,FALSE)*SUMIFS('EPA Data'!$I:$I,'EPA Data'!$D:$D,'Country Selector'!$A$2,'EPA Data'!$J:$J,$B$1,'EPA Data'!$C:$C,R$2,'EPA Data'!$G:$G,"&gt;="&amp;$A37,'EPA Data'!$G:$G,"&lt;"&amp;$B37)+IF('Multipliers and Adjustments'!$B$66="Y",'SNAP Adjustment'!S74,0))*unit_conv</f>
        <v>0</v>
      </c>
      <c r="S37">
        <f t="shared" si="26"/>
        <v>0</v>
      </c>
      <c r="T37">
        <f t="shared" si="26"/>
        <v>0</v>
      </c>
      <c r="U37">
        <f t="shared" si="26"/>
        <v>0</v>
      </c>
      <c r="V37">
        <f t="shared" si="26"/>
        <v>0</v>
      </c>
      <c r="W37" s="67">
        <f>(VLOOKUP($B$1,'Multipliers and Adjustments'!$A$70:$I$86,TRUNC(COLUMN(W$2)/5)+2,FALSE)*SUMIFS('EPA Data'!$I:$I,'EPA Data'!$D:$D,'Country Selector'!$A$2,'EPA Data'!$J:$J,$B$1,'EPA Data'!$C:$C,W$2,'EPA Data'!$G:$G,"&gt;="&amp;$A37,'EPA Data'!$G:$G,"&lt;"&amp;$B37)+IF('Multipliers and Adjustments'!$B$66="Y",'SNAP Adjustment'!X74,0))*unit_conv</f>
        <v>0</v>
      </c>
      <c r="X37">
        <f t="shared" si="27"/>
        <v>0</v>
      </c>
      <c r="Y37">
        <f t="shared" si="27"/>
        <v>0</v>
      </c>
      <c r="Z37">
        <f t="shared" si="27"/>
        <v>0</v>
      </c>
      <c r="AA37">
        <f t="shared" si="27"/>
        <v>0</v>
      </c>
      <c r="AB37" s="67">
        <f>(VLOOKUP($B$1,'Multipliers and Adjustments'!$A$70:$I$86,TRUNC(COLUMN(AB$2)/5)+2,FALSE)*SUMIFS('EPA Data'!$I:$I,'EPA Data'!$D:$D,'Country Selector'!$A$2,'EPA Data'!$J:$J,$B$1,'EPA Data'!$C:$C,AB$2,'EPA Data'!$G:$G,"&gt;="&amp;$A37,'EPA Data'!$G:$G,"&lt;"&amp;$B37)+IF('Multipliers and Adjustments'!$B$66="Y",'SNAP Adjustment'!AC74,0))*unit_conv</f>
        <v>0</v>
      </c>
      <c r="AC37">
        <f t="shared" si="28"/>
        <v>0</v>
      </c>
      <c r="AD37">
        <f t="shared" si="28"/>
        <v>0</v>
      </c>
      <c r="AE37">
        <f t="shared" si="28"/>
        <v>0</v>
      </c>
      <c r="AF37">
        <f t="shared" si="28"/>
        <v>0</v>
      </c>
      <c r="AG37" s="67">
        <f>(VLOOKUP($B$1,'Multipliers and Adjustments'!$A$70:$I$86,TRUNC(COLUMN(AG$2)/5)+2,FALSE)*SUMIFS('EPA Data'!$I:$I,'EPA Data'!$D:$D,'Country Selector'!$A$2,'EPA Data'!$J:$J,$B$1,'EPA Data'!$C:$C,AG$2,'EPA Data'!$G:$G,"&gt;="&amp;$A37,'EPA Data'!$G:$G,"&lt;"&amp;$B37)+IF('Multipliers and Adjustments'!$B$66="Y",'SNAP Adjustment'!AH74,0))*unit_conv</f>
        <v>0</v>
      </c>
      <c r="AH37">
        <f t="shared" si="29"/>
        <v>0</v>
      </c>
      <c r="AI37">
        <f t="shared" si="29"/>
        <v>0</v>
      </c>
      <c r="AJ37">
        <f t="shared" si="29"/>
        <v>0</v>
      </c>
      <c r="AK37">
        <f t="shared" si="29"/>
        <v>0</v>
      </c>
      <c r="AL37" s="67">
        <f>(VLOOKUP($B$1,'Multipliers and Adjustments'!$A$70:$I$86,TRUNC(COLUMN(AL$2)/5)+2,FALSE)*SUMIFS('EPA Data'!$I:$I,'EPA Data'!$D:$D,'Country Selector'!$A$2,'EPA Data'!$J:$J,$B$1,'EPA Data'!$C:$C,AL$2,'EPA Data'!$G:$G,"&gt;="&amp;$A37,'EPA Data'!$G:$G,"&lt;"&amp;$B37)+IF('Multipliers and Adjustments'!$B$66="Y",'SNAP Adjustment'!AM74,0))*unit_conv</f>
        <v>0</v>
      </c>
    </row>
    <row r="38" spans="1:38" x14ac:dyDescent="0.45">
      <c r="A38" s="15">
        <f t="shared" si="14"/>
        <v>30</v>
      </c>
      <c r="B38" s="16">
        <f t="shared" si="22"/>
        <v>40</v>
      </c>
      <c r="C38" s="67">
        <f>(VLOOKUP($B$1,'Multipliers and Adjustments'!$A$70:$I$86,TRUNC(COLUMN(C$2)/5)+2,FALSE)*SUMIFS('EPA Data'!$I:$I,'EPA Data'!$D:$D,'Country Selector'!$A$2,'EPA Data'!$J:$J,$B$1,'EPA Data'!$C:$C,C$2,'EPA Data'!$G:$G,"&gt;="&amp;$A38,'EPA Data'!$G:$G,"&lt;"&amp;$B38)+IF('Multipliers and Adjustments'!$B$66="Y",'SNAP Adjustment'!D75,0))*unit_conv</f>
        <v>0</v>
      </c>
      <c r="D38">
        <f t="shared" si="23"/>
        <v>0</v>
      </c>
      <c r="E38">
        <f t="shared" si="23"/>
        <v>0</v>
      </c>
      <c r="F38">
        <f t="shared" si="23"/>
        <v>0</v>
      </c>
      <c r="G38">
        <f t="shared" si="23"/>
        <v>0</v>
      </c>
      <c r="H38" s="67">
        <f>(VLOOKUP($B$1,'Multipliers and Adjustments'!$A$70:$I$86,TRUNC(COLUMN(H$2)/5)+2,FALSE)*SUMIFS('EPA Data'!$I:$I,'EPA Data'!$D:$D,'Country Selector'!$A$2,'EPA Data'!$J:$J,$B$1,'EPA Data'!$C:$C,H$2,'EPA Data'!$G:$G,"&gt;="&amp;$A38,'EPA Data'!$G:$G,"&lt;"&amp;$B38)+IF('Multipliers and Adjustments'!$B$66="Y",'SNAP Adjustment'!I75,0))*unit_conv</f>
        <v>0</v>
      </c>
      <c r="I38">
        <f t="shared" si="24"/>
        <v>0</v>
      </c>
      <c r="J38">
        <f t="shared" si="24"/>
        <v>0</v>
      </c>
      <c r="K38">
        <f t="shared" si="24"/>
        <v>0</v>
      </c>
      <c r="L38">
        <f t="shared" si="24"/>
        <v>0</v>
      </c>
      <c r="M38" s="67">
        <f>(VLOOKUP($B$1,'Multipliers and Adjustments'!$A$70:$I$86,TRUNC(COLUMN(M$2)/5)+2,FALSE)*SUMIFS('EPA Data'!$I:$I,'EPA Data'!$D:$D,'Country Selector'!$A$2,'EPA Data'!$J:$J,$B$1,'EPA Data'!$C:$C,M$2,'EPA Data'!$G:$G,"&gt;="&amp;$A38,'EPA Data'!$G:$G,"&lt;"&amp;$B38)+IF('Multipliers and Adjustments'!$B$66="Y",'SNAP Adjustment'!N75,0))*unit_conv</f>
        <v>0</v>
      </c>
      <c r="N38">
        <f t="shared" si="25"/>
        <v>0</v>
      </c>
      <c r="O38">
        <f t="shared" si="25"/>
        <v>0</v>
      </c>
      <c r="P38">
        <f t="shared" si="25"/>
        <v>0</v>
      </c>
      <c r="Q38">
        <f t="shared" si="25"/>
        <v>0</v>
      </c>
      <c r="R38" s="67">
        <f>(VLOOKUP($B$1,'Multipliers and Adjustments'!$A$70:$I$86,TRUNC(COLUMN(R$2)/5)+2,FALSE)*SUMIFS('EPA Data'!$I:$I,'EPA Data'!$D:$D,'Country Selector'!$A$2,'EPA Data'!$J:$J,$B$1,'EPA Data'!$C:$C,R$2,'EPA Data'!$G:$G,"&gt;="&amp;$A38,'EPA Data'!$G:$G,"&lt;"&amp;$B38)+IF('Multipliers and Adjustments'!$B$66="Y",'SNAP Adjustment'!S75,0))*unit_conv</f>
        <v>0</v>
      </c>
      <c r="S38">
        <f t="shared" si="26"/>
        <v>0</v>
      </c>
      <c r="T38">
        <f t="shared" si="26"/>
        <v>0</v>
      </c>
      <c r="U38">
        <f t="shared" si="26"/>
        <v>0</v>
      </c>
      <c r="V38">
        <f t="shared" si="26"/>
        <v>0</v>
      </c>
      <c r="W38" s="67">
        <f>(VLOOKUP($B$1,'Multipliers and Adjustments'!$A$70:$I$86,TRUNC(COLUMN(W$2)/5)+2,FALSE)*SUMIFS('EPA Data'!$I:$I,'EPA Data'!$D:$D,'Country Selector'!$A$2,'EPA Data'!$J:$J,$B$1,'EPA Data'!$C:$C,W$2,'EPA Data'!$G:$G,"&gt;="&amp;$A38,'EPA Data'!$G:$G,"&lt;"&amp;$B38)+IF('Multipliers and Adjustments'!$B$66="Y",'SNAP Adjustment'!X75,0))*unit_conv</f>
        <v>0</v>
      </c>
      <c r="X38">
        <f t="shared" si="27"/>
        <v>0</v>
      </c>
      <c r="Y38">
        <f t="shared" si="27"/>
        <v>0</v>
      </c>
      <c r="Z38">
        <f t="shared" si="27"/>
        <v>0</v>
      </c>
      <c r="AA38">
        <f t="shared" si="27"/>
        <v>0</v>
      </c>
      <c r="AB38" s="67">
        <f>(VLOOKUP($B$1,'Multipliers and Adjustments'!$A$70:$I$86,TRUNC(COLUMN(AB$2)/5)+2,FALSE)*SUMIFS('EPA Data'!$I:$I,'EPA Data'!$D:$D,'Country Selector'!$A$2,'EPA Data'!$J:$J,$B$1,'EPA Data'!$C:$C,AB$2,'EPA Data'!$G:$G,"&gt;="&amp;$A38,'EPA Data'!$G:$G,"&lt;"&amp;$B38)+IF('Multipliers and Adjustments'!$B$66="Y",'SNAP Adjustment'!AC75,0))*unit_conv</f>
        <v>0</v>
      </c>
      <c r="AC38">
        <f t="shared" si="28"/>
        <v>0</v>
      </c>
      <c r="AD38">
        <f t="shared" si="28"/>
        <v>0</v>
      </c>
      <c r="AE38">
        <f t="shared" si="28"/>
        <v>0</v>
      </c>
      <c r="AF38">
        <f t="shared" si="28"/>
        <v>0</v>
      </c>
      <c r="AG38" s="67">
        <f>(VLOOKUP($B$1,'Multipliers and Adjustments'!$A$70:$I$86,TRUNC(COLUMN(AG$2)/5)+2,FALSE)*SUMIFS('EPA Data'!$I:$I,'EPA Data'!$D:$D,'Country Selector'!$A$2,'EPA Data'!$J:$J,$B$1,'EPA Data'!$C:$C,AG$2,'EPA Data'!$G:$G,"&gt;="&amp;$A38,'EPA Data'!$G:$G,"&lt;"&amp;$B38)+IF('Multipliers and Adjustments'!$B$66="Y",'SNAP Adjustment'!AH75,0))*unit_conv</f>
        <v>0</v>
      </c>
      <c r="AH38">
        <f t="shared" si="29"/>
        <v>0</v>
      </c>
      <c r="AI38">
        <f t="shared" si="29"/>
        <v>0</v>
      </c>
      <c r="AJ38">
        <f t="shared" si="29"/>
        <v>0</v>
      </c>
      <c r="AK38">
        <f t="shared" si="29"/>
        <v>0</v>
      </c>
      <c r="AL38" s="67">
        <f>(VLOOKUP($B$1,'Multipliers and Adjustments'!$A$70:$I$86,TRUNC(COLUMN(AL$2)/5)+2,FALSE)*SUMIFS('EPA Data'!$I:$I,'EPA Data'!$D:$D,'Country Selector'!$A$2,'EPA Data'!$J:$J,$B$1,'EPA Data'!$C:$C,AL$2,'EPA Data'!$G:$G,"&gt;="&amp;$A38,'EPA Data'!$G:$G,"&lt;"&amp;$B38)+IF('Multipliers and Adjustments'!$B$66="Y",'SNAP Adjustment'!AM75,0))*unit_conv</f>
        <v>0</v>
      </c>
    </row>
    <row r="39" spans="1:38" x14ac:dyDescent="0.45">
      <c r="A39" s="15">
        <f t="shared" si="14"/>
        <v>40</v>
      </c>
      <c r="B39" s="16">
        <f t="shared" si="22"/>
        <v>50</v>
      </c>
      <c r="C39" s="67">
        <f>(VLOOKUP($B$1,'Multipliers and Adjustments'!$A$70:$I$86,TRUNC(COLUMN(C$2)/5)+2,FALSE)*SUMIFS('EPA Data'!$I:$I,'EPA Data'!$D:$D,'Country Selector'!$A$2,'EPA Data'!$J:$J,$B$1,'EPA Data'!$C:$C,C$2,'EPA Data'!$G:$G,"&gt;="&amp;$A39,'EPA Data'!$G:$G,"&lt;"&amp;$B39)+IF('Multipliers and Adjustments'!$B$66="Y",'SNAP Adjustment'!D76,0))*unit_conv</f>
        <v>0</v>
      </c>
      <c r="D39">
        <f t="shared" si="23"/>
        <v>0</v>
      </c>
      <c r="E39">
        <f t="shared" si="23"/>
        <v>0</v>
      </c>
      <c r="F39">
        <f t="shared" si="23"/>
        <v>0</v>
      </c>
      <c r="G39">
        <f t="shared" si="23"/>
        <v>0</v>
      </c>
      <c r="H39" s="67">
        <f>(VLOOKUP($B$1,'Multipliers and Adjustments'!$A$70:$I$86,TRUNC(COLUMN(H$2)/5)+2,FALSE)*SUMIFS('EPA Data'!$I:$I,'EPA Data'!$D:$D,'Country Selector'!$A$2,'EPA Data'!$J:$J,$B$1,'EPA Data'!$C:$C,H$2,'EPA Data'!$G:$G,"&gt;="&amp;$A39,'EPA Data'!$G:$G,"&lt;"&amp;$B39)+IF('Multipliers and Adjustments'!$B$66="Y",'SNAP Adjustment'!I76,0))*unit_conv</f>
        <v>0</v>
      </c>
      <c r="I39">
        <f t="shared" si="24"/>
        <v>0</v>
      </c>
      <c r="J39">
        <f t="shared" si="24"/>
        <v>0</v>
      </c>
      <c r="K39">
        <f t="shared" si="24"/>
        <v>0</v>
      </c>
      <c r="L39">
        <f t="shared" si="24"/>
        <v>0</v>
      </c>
      <c r="M39" s="67">
        <f>(VLOOKUP($B$1,'Multipliers and Adjustments'!$A$70:$I$86,TRUNC(COLUMN(M$2)/5)+2,FALSE)*SUMIFS('EPA Data'!$I:$I,'EPA Data'!$D:$D,'Country Selector'!$A$2,'EPA Data'!$J:$J,$B$1,'EPA Data'!$C:$C,M$2,'EPA Data'!$G:$G,"&gt;="&amp;$A39,'EPA Data'!$G:$G,"&lt;"&amp;$B39)+IF('Multipliers and Adjustments'!$B$66="Y",'SNAP Adjustment'!N76,0))*unit_conv</f>
        <v>0</v>
      </c>
      <c r="N39">
        <f t="shared" si="25"/>
        <v>0</v>
      </c>
      <c r="O39">
        <f t="shared" si="25"/>
        <v>0</v>
      </c>
      <c r="P39">
        <f t="shared" si="25"/>
        <v>0</v>
      </c>
      <c r="Q39">
        <f t="shared" si="25"/>
        <v>0</v>
      </c>
      <c r="R39" s="67">
        <f>(VLOOKUP($B$1,'Multipliers and Adjustments'!$A$70:$I$86,TRUNC(COLUMN(R$2)/5)+2,FALSE)*SUMIFS('EPA Data'!$I:$I,'EPA Data'!$D:$D,'Country Selector'!$A$2,'EPA Data'!$J:$J,$B$1,'EPA Data'!$C:$C,R$2,'EPA Data'!$G:$G,"&gt;="&amp;$A39,'EPA Data'!$G:$G,"&lt;"&amp;$B39)+IF('Multipliers and Adjustments'!$B$66="Y",'SNAP Adjustment'!S76,0))*unit_conv</f>
        <v>0</v>
      </c>
      <c r="S39">
        <f t="shared" si="26"/>
        <v>0</v>
      </c>
      <c r="T39">
        <f t="shared" si="26"/>
        <v>0</v>
      </c>
      <c r="U39">
        <f t="shared" si="26"/>
        <v>0</v>
      </c>
      <c r="V39">
        <f t="shared" si="26"/>
        <v>0</v>
      </c>
      <c r="W39" s="67">
        <f>(VLOOKUP($B$1,'Multipliers and Adjustments'!$A$70:$I$86,TRUNC(COLUMN(W$2)/5)+2,FALSE)*SUMIFS('EPA Data'!$I:$I,'EPA Data'!$D:$D,'Country Selector'!$A$2,'EPA Data'!$J:$J,$B$1,'EPA Data'!$C:$C,W$2,'EPA Data'!$G:$G,"&gt;="&amp;$A39,'EPA Data'!$G:$G,"&lt;"&amp;$B39)+IF('Multipliers and Adjustments'!$B$66="Y",'SNAP Adjustment'!X76,0))*unit_conv</f>
        <v>0</v>
      </c>
      <c r="X39">
        <f t="shared" si="27"/>
        <v>0</v>
      </c>
      <c r="Y39">
        <f t="shared" si="27"/>
        <v>0</v>
      </c>
      <c r="Z39">
        <f t="shared" si="27"/>
        <v>0</v>
      </c>
      <c r="AA39">
        <f t="shared" si="27"/>
        <v>0</v>
      </c>
      <c r="AB39" s="67">
        <f>(VLOOKUP($B$1,'Multipliers and Adjustments'!$A$70:$I$86,TRUNC(COLUMN(AB$2)/5)+2,FALSE)*SUMIFS('EPA Data'!$I:$I,'EPA Data'!$D:$D,'Country Selector'!$A$2,'EPA Data'!$J:$J,$B$1,'EPA Data'!$C:$C,AB$2,'EPA Data'!$G:$G,"&gt;="&amp;$A39,'EPA Data'!$G:$G,"&lt;"&amp;$B39)+IF('Multipliers and Adjustments'!$B$66="Y",'SNAP Adjustment'!AC76,0))*unit_conv</f>
        <v>0</v>
      </c>
      <c r="AC39">
        <f t="shared" si="28"/>
        <v>0</v>
      </c>
      <c r="AD39">
        <f t="shared" si="28"/>
        <v>0</v>
      </c>
      <c r="AE39">
        <f t="shared" si="28"/>
        <v>0</v>
      </c>
      <c r="AF39">
        <f t="shared" si="28"/>
        <v>0</v>
      </c>
      <c r="AG39" s="67">
        <f>(VLOOKUP($B$1,'Multipliers and Adjustments'!$A$70:$I$86,TRUNC(COLUMN(AG$2)/5)+2,FALSE)*SUMIFS('EPA Data'!$I:$I,'EPA Data'!$D:$D,'Country Selector'!$A$2,'EPA Data'!$J:$J,$B$1,'EPA Data'!$C:$C,AG$2,'EPA Data'!$G:$G,"&gt;="&amp;$A39,'EPA Data'!$G:$G,"&lt;"&amp;$B39)+IF('Multipliers and Adjustments'!$B$66="Y",'SNAP Adjustment'!AH76,0))*unit_conv</f>
        <v>0</v>
      </c>
      <c r="AH39">
        <f t="shared" si="29"/>
        <v>0</v>
      </c>
      <c r="AI39">
        <f t="shared" si="29"/>
        <v>0</v>
      </c>
      <c r="AJ39">
        <f t="shared" si="29"/>
        <v>0</v>
      </c>
      <c r="AK39">
        <f t="shared" si="29"/>
        <v>0</v>
      </c>
      <c r="AL39" s="67">
        <f>(VLOOKUP($B$1,'Multipliers and Adjustments'!$A$70:$I$86,TRUNC(COLUMN(AL$2)/5)+2,FALSE)*SUMIFS('EPA Data'!$I:$I,'EPA Data'!$D:$D,'Country Selector'!$A$2,'EPA Data'!$J:$J,$B$1,'EPA Data'!$C:$C,AL$2,'EPA Data'!$G:$G,"&gt;="&amp;$A39,'EPA Data'!$G:$G,"&lt;"&amp;$B39)+IF('Multipliers and Adjustments'!$B$66="Y",'SNAP Adjustment'!AM76,0))*unit_conv</f>
        <v>0</v>
      </c>
    </row>
    <row r="40" spans="1:38" x14ac:dyDescent="0.45">
      <c r="A40" s="15">
        <f t="shared" si="14"/>
        <v>50</v>
      </c>
      <c r="B40" s="16">
        <f t="shared" si="22"/>
        <v>60</v>
      </c>
      <c r="C40" s="67">
        <f>(VLOOKUP($B$1,'Multipliers and Adjustments'!$A$70:$I$86,TRUNC(COLUMN(C$2)/5)+2,FALSE)*SUMIFS('EPA Data'!$I:$I,'EPA Data'!$D:$D,'Country Selector'!$A$2,'EPA Data'!$J:$J,$B$1,'EPA Data'!$C:$C,C$2,'EPA Data'!$G:$G,"&gt;="&amp;$A40,'EPA Data'!$G:$G,"&lt;"&amp;$B40)+IF('Multipliers and Adjustments'!$B$66="Y",'SNAP Adjustment'!D77,0))*unit_conv</f>
        <v>0</v>
      </c>
      <c r="D40">
        <f t="shared" si="23"/>
        <v>0</v>
      </c>
      <c r="E40">
        <f t="shared" si="23"/>
        <v>0</v>
      </c>
      <c r="F40">
        <f t="shared" si="23"/>
        <v>0</v>
      </c>
      <c r="G40">
        <f t="shared" si="23"/>
        <v>0</v>
      </c>
      <c r="H40" s="67">
        <f>(VLOOKUP($B$1,'Multipliers and Adjustments'!$A$70:$I$86,TRUNC(COLUMN(H$2)/5)+2,FALSE)*SUMIFS('EPA Data'!$I:$I,'EPA Data'!$D:$D,'Country Selector'!$A$2,'EPA Data'!$J:$J,$B$1,'EPA Data'!$C:$C,H$2,'EPA Data'!$G:$G,"&gt;="&amp;$A40,'EPA Data'!$G:$G,"&lt;"&amp;$B40)+IF('Multipliers and Adjustments'!$B$66="Y",'SNAP Adjustment'!I77,0))*unit_conv</f>
        <v>0</v>
      </c>
      <c r="I40">
        <f t="shared" si="24"/>
        <v>0</v>
      </c>
      <c r="J40">
        <f t="shared" si="24"/>
        <v>0</v>
      </c>
      <c r="K40">
        <f t="shared" si="24"/>
        <v>0</v>
      </c>
      <c r="L40">
        <f t="shared" si="24"/>
        <v>0</v>
      </c>
      <c r="M40" s="67">
        <f>(VLOOKUP($B$1,'Multipliers and Adjustments'!$A$70:$I$86,TRUNC(COLUMN(M$2)/5)+2,FALSE)*SUMIFS('EPA Data'!$I:$I,'EPA Data'!$D:$D,'Country Selector'!$A$2,'EPA Data'!$J:$J,$B$1,'EPA Data'!$C:$C,M$2,'EPA Data'!$G:$G,"&gt;="&amp;$A40,'EPA Data'!$G:$G,"&lt;"&amp;$B40)+IF('Multipliers and Adjustments'!$B$66="Y",'SNAP Adjustment'!N77,0))*unit_conv</f>
        <v>0</v>
      </c>
      <c r="N40">
        <f t="shared" si="25"/>
        <v>0</v>
      </c>
      <c r="O40">
        <f t="shared" si="25"/>
        <v>0</v>
      </c>
      <c r="P40">
        <f t="shared" si="25"/>
        <v>0</v>
      </c>
      <c r="Q40">
        <f t="shared" si="25"/>
        <v>0</v>
      </c>
      <c r="R40" s="67">
        <f>(VLOOKUP($B$1,'Multipliers and Adjustments'!$A$70:$I$86,TRUNC(COLUMN(R$2)/5)+2,FALSE)*SUMIFS('EPA Data'!$I:$I,'EPA Data'!$D:$D,'Country Selector'!$A$2,'EPA Data'!$J:$J,$B$1,'EPA Data'!$C:$C,R$2,'EPA Data'!$G:$G,"&gt;="&amp;$A40,'EPA Data'!$G:$G,"&lt;"&amp;$B40)+IF('Multipliers and Adjustments'!$B$66="Y",'SNAP Adjustment'!S77,0))*unit_conv</f>
        <v>0</v>
      </c>
      <c r="S40">
        <f t="shared" si="26"/>
        <v>0</v>
      </c>
      <c r="T40">
        <f t="shared" si="26"/>
        <v>0</v>
      </c>
      <c r="U40">
        <f t="shared" si="26"/>
        <v>0</v>
      </c>
      <c r="V40">
        <f t="shared" si="26"/>
        <v>0</v>
      </c>
      <c r="W40" s="67">
        <f>(VLOOKUP($B$1,'Multipliers and Adjustments'!$A$70:$I$86,TRUNC(COLUMN(W$2)/5)+2,FALSE)*SUMIFS('EPA Data'!$I:$I,'EPA Data'!$D:$D,'Country Selector'!$A$2,'EPA Data'!$J:$J,$B$1,'EPA Data'!$C:$C,W$2,'EPA Data'!$G:$G,"&gt;="&amp;$A40,'EPA Data'!$G:$G,"&lt;"&amp;$B40)+IF('Multipliers and Adjustments'!$B$66="Y",'SNAP Adjustment'!X77,0))*unit_conv</f>
        <v>0</v>
      </c>
      <c r="X40">
        <f t="shared" si="27"/>
        <v>0</v>
      </c>
      <c r="Y40">
        <f t="shared" si="27"/>
        <v>0</v>
      </c>
      <c r="Z40">
        <f t="shared" si="27"/>
        <v>0</v>
      </c>
      <c r="AA40">
        <f t="shared" si="27"/>
        <v>0</v>
      </c>
      <c r="AB40" s="67">
        <f>(VLOOKUP($B$1,'Multipliers and Adjustments'!$A$70:$I$86,TRUNC(COLUMN(AB$2)/5)+2,FALSE)*SUMIFS('EPA Data'!$I:$I,'EPA Data'!$D:$D,'Country Selector'!$A$2,'EPA Data'!$J:$J,$B$1,'EPA Data'!$C:$C,AB$2,'EPA Data'!$G:$G,"&gt;="&amp;$A40,'EPA Data'!$G:$G,"&lt;"&amp;$B40)+IF('Multipliers and Adjustments'!$B$66="Y",'SNAP Adjustment'!AC77,0))*unit_conv</f>
        <v>0</v>
      </c>
      <c r="AC40">
        <f t="shared" si="28"/>
        <v>0</v>
      </c>
      <c r="AD40">
        <f t="shared" si="28"/>
        <v>0</v>
      </c>
      <c r="AE40">
        <f t="shared" si="28"/>
        <v>0</v>
      </c>
      <c r="AF40">
        <f t="shared" si="28"/>
        <v>0</v>
      </c>
      <c r="AG40" s="67">
        <f>(VLOOKUP($B$1,'Multipliers and Adjustments'!$A$70:$I$86,TRUNC(COLUMN(AG$2)/5)+2,FALSE)*SUMIFS('EPA Data'!$I:$I,'EPA Data'!$D:$D,'Country Selector'!$A$2,'EPA Data'!$J:$J,$B$1,'EPA Data'!$C:$C,AG$2,'EPA Data'!$G:$G,"&gt;="&amp;$A40,'EPA Data'!$G:$G,"&lt;"&amp;$B40)+IF('Multipliers and Adjustments'!$B$66="Y",'SNAP Adjustment'!AH77,0))*unit_conv</f>
        <v>0</v>
      </c>
      <c r="AH40">
        <f t="shared" si="29"/>
        <v>0</v>
      </c>
      <c r="AI40">
        <f t="shared" si="29"/>
        <v>0</v>
      </c>
      <c r="AJ40">
        <f t="shared" si="29"/>
        <v>0</v>
      </c>
      <c r="AK40">
        <f t="shared" si="29"/>
        <v>0</v>
      </c>
      <c r="AL40" s="67">
        <f>(VLOOKUP($B$1,'Multipliers and Adjustments'!$A$70:$I$86,TRUNC(COLUMN(AL$2)/5)+2,FALSE)*SUMIFS('EPA Data'!$I:$I,'EPA Data'!$D:$D,'Country Selector'!$A$2,'EPA Data'!$J:$J,$B$1,'EPA Data'!$C:$C,AL$2,'EPA Data'!$G:$G,"&gt;="&amp;$A40,'EPA Data'!$G:$G,"&lt;"&amp;$B40)+IF('Multipliers and Adjustments'!$B$66="Y",'SNAP Adjustment'!AM77,0))*unit_conv</f>
        <v>0</v>
      </c>
    </row>
    <row r="41" spans="1:38" x14ac:dyDescent="0.45">
      <c r="A41" s="15">
        <f t="shared" si="14"/>
        <v>60</v>
      </c>
      <c r="B41" s="16">
        <f t="shared" si="22"/>
        <v>70</v>
      </c>
      <c r="C41" s="67">
        <f>(VLOOKUP($B$1,'Multipliers and Adjustments'!$A$70:$I$86,TRUNC(COLUMN(C$2)/5)+2,FALSE)*SUMIFS('EPA Data'!$I:$I,'EPA Data'!$D:$D,'Country Selector'!$A$2,'EPA Data'!$J:$J,$B$1,'EPA Data'!$C:$C,C$2,'EPA Data'!$G:$G,"&gt;="&amp;$A41,'EPA Data'!$G:$G,"&lt;"&amp;$B41)+IF('Multipliers and Adjustments'!$B$66="Y",'SNAP Adjustment'!D78,0))*unit_conv</f>
        <v>0</v>
      </c>
      <c r="D41">
        <f t="shared" si="23"/>
        <v>0</v>
      </c>
      <c r="E41">
        <f t="shared" si="23"/>
        <v>0</v>
      </c>
      <c r="F41">
        <f t="shared" si="23"/>
        <v>0</v>
      </c>
      <c r="G41">
        <f t="shared" si="23"/>
        <v>0</v>
      </c>
      <c r="H41" s="67">
        <f>(VLOOKUP($B$1,'Multipliers and Adjustments'!$A$70:$I$86,TRUNC(COLUMN(H$2)/5)+2,FALSE)*SUMIFS('EPA Data'!$I:$I,'EPA Data'!$D:$D,'Country Selector'!$A$2,'EPA Data'!$J:$J,$B$1,'EPA Data'!$C:$C,H$2,'EPA Data'!$G:$G,"&gt;="&amp;$A41,'EPA Data'!$G:$G,"&lt;"&amp;$B41)+IF('Multipliers and Adjustments'!$B$66="Y",'SNAP Adjustment'!I78,0))*unit_conv</f>
        <v>0</v>
      </c>
      <c r="I41">
        <f t="shared" si="24"/>
        <v>0</v>
      </c>
      <c r="J41">
        <f t="shared" si="24"/>
        <v>0</v>
      </c>
      <c r="K41">
        <f t="shared" si="24"/>
        <v>0</v>
      </c>
      <c r="L41">
        <f t="shared" si="24"/>
        <v>0</v>
      </c>
      <c r="M41" s="67">
        <f>(VLOOKUP($B$1,'Multipliers and Adjustments'!$A$70:$I$86,TRUNC(COLUMN(M$2)/5)+2,FALSE)*SUMIFS('EPA Data'!$I:$I,'EPA Data'!$D:$D,'Country Selector'!$A$2,'EPA Data'!$J:$J,$B$1,'EPA Data'!$C:$C,M$2,'EPA Data'!$G:$G,"&gt;="&amp;$A41,'EPA Data'!$G:$G,"&lt;"&amp;$B41)+IF('Multipliers and Adjustments'!$B$66="Y",'SNAP Adjustment'!N78,0))*unit_conv</f>
        <v>0</v>
      </c>
      <c r="N41">
        <f t="shared" si="25"/>
        <v>0</v>
      </c>
      <c r="O41">
        <f t="shared" si="25"/>
        <v>0</v>
      </c>
      <c r="P41">
        <f t="shared" si="25"/>
        <v>0</v>
      </c>
      <c r="Q41">
        <f t="shared" si="25"/>
        <v>0</v>
      </c>
      <c r="R41" s="67">
        <f>(VLOOKUP($B$1,'Multipliers and Adjustments'!$A$70:$I$86,TRUNC(COLUMN(R$2)/5)+2,FALSE)*SUMIFS('EPA Data'!$I:$I,'EPA Data'!$D:$D,'Country Selector'!$A$2,'EPA Data'!$J:$J,$B$1,'EPA Data'!$C:$C,R$2,'EPA Data'!$G:$G,"&gt;="&amp;$A41,'EPA Data'!$G:$G,"&lt;"&amp;$B41)+IF('Multipliers and Adjustments'!$B$66="Y",'SNAP Adjustment'!S78,0))*unit_conv</f>
        <v>0</v>
      </c>
      <c r="S41">
        <f t="shared" si="26"/>
        <v>0</v>
      </c>
      <c r="T41">
        <f t="shared" si="26"/>
        <v>0</v>
      </c>
      <c r="U41">
        <f t="shared" si="26"/>
        <v>0</v>
      </c>
      <c r="V41">
        <f t="shared" si="26"/>
        <v>0</v>
      </c>
      <c r="W41" s="67">
        <f>(VLOOKUP($B$1,'Multipliers and Adjustments'!$A$70:$I$86,TRUNC(COLUMN(W$2)/5)+2,FALSE)*SUMIFS('EPA Data'!$I:$I,'EPA Data'!$D:$D,'Country Selector'!$A$2,'EPA Data'!$J:$J,$B$1,'EPA Data'!$C:$C,W$2,'EPA Data'!$G:$G,"&gt;="&amp;$A41,'EPA Data'!$G:$G,"&lt;"&amp;$B41)+IF('Multipliers and Adjustments'!$B$66="Y",'SNAP Adjustment'!X78,0))*unit_conv</f>
        <v>0</v>
      </c>
      <c r="X41">
        <f t="shared" si="27"/>
        <v>0</v>
      </c>
      <c r="Y41">
        <f t="shared" si="27"/>
        <v>0</v>
      </c>
      <c r="Z41">
        <f t="shared" si="27"/>
        <v>0</v>
      </c>
      <c r="AA41">
        <f t="shared" si="27"/>
        <v>0</v>
      </c>
      <c r="AB41" s="67">
        <f>(VLOOKUP($B$1,'Multipliers and Adjustments'!$A$70:$I$86,TRUNC(COLUMN(AB$2)/5)+2,FALSE)*SUMIFS('EPA Data'!$I:$I,'EPA Data'!$D:$D,'Country Selector'!$A$2,'EPA Data'!$J:$J,$B$1,'EPA Data'!$C:$C,AB$2,'EPA Data'!$G:$G,"&gt;="&amp;$A41,'EPA Data'!$G:$G,"&lt;"&amp;$B41)+IF('Multipliers and Adjustments'!$B$66="Y",'SNAP Adjustment'!AC78,0))*unit_conv</f>
        <v>0</v>
      </c>
      <c r="AC41">
        <f t="shared" si="28"/>
        <v>0</v>
      </c>
      <c r="AD41">
        <f t="shared" si="28"/>
        <v>0</v>
      </c>
      <c r="AE41">
        <f t="shared" si="28"/>
        <v>0</v>
      </c>
      <c r="AF41">
        <f t="shared" si="28"/>
        <v>0</v>
      </c>
      <c r="AG41" s="67">
        <f>(VLOOKUP($B$1,'Multipliers and Adjustments'!$A$70:$I$86,TRUNC(COLUMN(AG$2)/5)+2,FALSE)*SUMIFS('EPA Data'!$I:$I,'EPA Data'!$D:$D,'Country Selector'!$A$2,'EPA Data'!$J:$J,$B$1,'EPA Data'!$C:$C,AG$2,'EPA Data'!$G:$G,"&gt;="&amp;$A41,'EPA Data'!$G:$G,"&lt;"&amp;$B41)+IF('Multipliers and Adjustments'!$B$66="Y",'SNAP Adjustment'!AH78,0))*unit_conv</f>
        <v>0</v>
      </c>
      <c r="AH41">
        <f t="shared" si="29"/>
        <v>0</v>
      </c>
      <c r="AI41">
        <f t="shared" si="29"/>
        <v>0</v>
      </c>
      <c r="AJ41">
        <f t="shared" si="29"/>
        <v>0</v>
      </c>
      <c r="AK41">
        <f t="shared" si="29"/>
        <v>0</v>
      </c>
      <c r="AL41" s="67">
        <f>(VLOOKUP($B$1,'Multipliers and Adjustments'!$A$70:$I$86,TRUNC(COLUMN(AL$2)/5)+2,FALSE)*SUMIFS('EPA Data'!$I:$I,'EPA Data'!$D:$D,'Country Selector'!$A$2,'EPA Data'!$J:$J,$B$1,'EPA Data'!$C:$C,AL$2,'EPA Data'!$G:$G,"&gt;="&amp;$A41,'EPA Data'!$G:$G,"&lt;"&amp;$B41)+IF('Multipliers and Adjustments'!$B$66="Y",'SNAP Adjustment'!AM78,0))*unit_conv</f>
        <v>0</v>
      </c>
    </row>
    <row r="42" spans="1:38" x14ac:dyDescent="0.45">
      <c r="A42" s="15">
        <f t="shared" si="14"/>
        <v>70</v>
      </c>
      <c r="B42" s="16">
        <f t="shared" si="22"/>
        <v>80</v>
      </c>
      <c r="C42" s="67">
        <f>(VLOOKUP($B$1,'Multipliers and Adjustments'!$A$70:$I$86,TRUNC(COLUMN(C$2)/5)+2,FALSE)*SUMIFS('EPA Data'!$I:$I,'EPA Data'!$D:$D,'Country Selector'!$A$2,'EPA Data'!$J:$J,$B$1,'EPA Data'!$C:$C,C$2,'EPA Data'!$G:$G,"&gt;="&amp;$A42,'EPA Data'!$G:$G,"&lt;"&amp;$B42)+IF('Multipliers and Adjustments'!$B$66="Y",'SNAP Adjustment'!D79,0))*unit_conv</f>
        <v>0</v>
      </c>
      <c r="D42">
        <f t="shared" si="23"/>
        <v>0</v>
      </c>
      <c r="E42">
        <f t="shared" si="23"/>
        <v>0</v>
      </c>
      <c r="F42">
        <f t="shared" si="23"/>
        <v>0</v>
      </c>
      <c r="G42">
        <f t="shared" si="23"/>
        <v>0</v>
      </c>
      <c r="H42" s="67">
        <f>(VLOOKUP($B$1,'Multipliers and Adjustments'!$A$70:$I$86,TRUNC(COLUMN(H$2)/5)+2,FALSE)*SUMIFS('EPA Data'!$I:$I,'EPA Data'!$D:$D,'Country Selector'!$A$2,'EPA Data'!$J:$J,$B$1,'EPA Data'!$C:$C,H$2,'EPA Data'!$G:$G,"&gt;="&amp;$A42,'EPA Data'!$G:$G,"&lt;"&amp;$B42)+IF('Multipliers and Adjustments'!$B$66="Y",'SNAP Adjustment'!I79,0))*unit_conv</f>
        <v>0</v>
      </c>
      <c r="I42">
        <f t="shared" si="24"/>
        <v>0</v>
      </c>
      <c r="J42">
        <f t="shared" si="24"/>
        <v>0</v>
      </c>
      <c r="K42">
        <f t="shared" si="24"/>
        <v>0</v>
      </c>
      <c r="L42">
        <f t="shared" si="24"/>
        <v>0</v>
      </c>
      <c r="M42" s="67">
        <f>(VLOOKUP($B$1,'Multipliers and Adjustments'!$A$70:$I$86,TRUNC(COLUMN(M$2)/5)+2,FALSE)*SUMIFS('EPA Data'!$I:$I,'EPA Data'!$D:$D,'Country Selector'!$A$2,'EPA Data'!$J:$J,$B$1,'EPA Data'!$C:$C,M$2,'EPA Data'!$G:$G,"&gt;="&amp;$A42,'EPA Data'!$G:$G,"&lt;"&amp;$B42)+IF('Multipliers and Adjustments'!$B$66="Y",'SNAP Adjustment'!N79,0))*unit_conv</f>
        <v>0</v>
      </c>
      <c r="N42">
        <f t="shared" si="25"/>
        <v>0</v>
      </c>
      <c r="O42">
        <f t="shared" si="25"/>
        <v>0</v>
      </c>
      <c r="P42">
        <f t="shared" si="25"/>
        <v>0</v>
      </c>
      <c r="Q42">
        <f t="shared" si="25"/>
        <v>0</v>
      </c>
      <c r="R42" s="67">
        <f>(VLOOKUP($B$1,'Multipliers and Adjustments'!$A$70:$I$86,TRUNC(COLUMN(R$2)/5)+2,FALSE)*SUMIFS('EPA Data'!$I:$I,'EPA Data'!$D:$D,'Country Selector'!$A$2,'EPA Data'!$J:$J,$B$1,'EPA Data'!$C:$C,R$2,'EPA Data'!$G:$G,"&gt;="&amp;$A42,'EPA Data'!$G:$G,"&lt;"&amp;$B42)+IF('Multipliers and Adjustments'!$B$66="Y",'SNAP Adjustment'!S79,0))*unit_conv</f>
        <v>0</v>
      </c>
      <c r="S42">
        <f t="shared" si="26"/>
        <v>0</v>
      </c>
      <c r="T42">
        <f t="shared" si="26"/>
        <v>0</v>
      </c>
      <c r="U42">
        <f t="shared" si="26"/>
        <v>0</v>
      </c>
      <c r="V42">
        <f t="shared" si="26"/>
        <v>0</v>
      </c>
      <c r="W42" s="67">
        <f>(VLOOKUP($B$1,'Multipliers and Adjustments'!$A$70:$I$86,TRUNC(COLUMN(W$2)/5)+2,FALSE)*SUMIFS('EPA Data'!$I:$I,'EPA Data'!$D:$D,'Country Selector'!$A$2,'EPA Data'!$J:$J,$B$1,'EPA Data'!$C:$C,W$2,'EPA Data'!$G:$G,"&gt;="&amp;$A42,'EPA Data'!$G:$G,"&lt;"&amp;$B42)+IF('Multipliers and Adjustments'!$B$66="Y",'SNAP Adjustment'!X79,0))*unit_conv</f>
        <v>0</v>
      </c>
      <c r="X42">
        <f t="shared" si="27"/>
        <v>0</v>
      </c>
      <c r="Y42">
        <f t="shared" si="27"/>
        <v>0</v>
      </c>
      <c r="Z42">
        <f t="shared" si="27"/>
        <v>0</v>
      </c>
      <c r="AA42">
        <f t="shared" si="27"/>
        <v>0</v>
      </c>
      <c r="AB42" s="67">
        <f>(VLOOKUP($B$1,'Multipliers and Adjustments'!$A$70:$I$86,TRUNC(COLUMN(AB$2)/5)+2,FALSE)*SUMIFS('EPA Data'!$I:$I,'EPA Data'!$D:$D,'Country Selector'!$A$2,'EPA Data'!$J:$J,$B$1,'EPA Data'!$C:$C,AB$2,'EPA Data'!$G:$G,"&gt;="&amp;$A42,'EPA Data'!$G:$G,"&lt;"&amp;$B42)+IF('Multipliers and Adjustments'!$B$66="Y",'SNAP Adjustment'!AC79,0))*unit_conv</f>
        <v>0</v>
      </c>
      <c r="AC42">
        <f t="shared" si="28"/>
        <v>0</v>
      </c>
      <c r="AD42">
        <f t="shared" si="28"/>
        <v>0</v>
      </c>
      <c r="AE42">
        <f t="shared" si="28"/>
        <v>0</v>
      </c>
      <c r="AF42">
        <f t="shared" si="28"/>
        <v>0</v>
      </c>
      <c r="AG42" s="67">
        <f>(VLOOKUP($B$1,'Multipliers and Adjustments'!$A$70:$I$86,TRUNC(COLUMN(AG$2)/5)+2,FALSE)*SUMIFS('EPA Data'!$I:$I,'EPA Data'!$D:$D,'Country Selector'!$A$2,'EPA Data'!$J:$J,$B$1,'EPA Data'!$C:$C,AG$2,'EPA Data'!$G:$G,"&gt;="&amp;$A42,'EPA Data'!$G:$G,"&lt;"&amp;$B42)+IF('Multipliers and Adjustments'!$B$66="Y",'SNAP Adjustment'!AH79,0))*unit_conv</f>
        <v>0</v>
      </c>
      <c r="AH42">
        <f t="shared" si="29"/>
        <v>0</v>
      </c>
      <c r="AI42">
        <f t="shared" si="29"/>
        <v>0</v>
      </c>
      <c r="AJ42">
        <f t="shared" si="29"/>
        <v>0</v>
      </c>
      <c r="AK42">
        <f t="shared" si="29"/>
        <v>0</v>
      </c>
      <c r="AL42" s="67">
        <f>(VLOOKUP($B$1,'Multipliers and Adjustments'!$A$70:$I$86,TRUNC(COLUMN(AL$2)/5)+2,FALSE)*SUMIFS('EPA Data'!$I:$I,'EPA Data'!$D:$D,'Country Selector'!$A$2,'EPA Data'!$J:$J,$B$1,'EPA Data'!$C:$C,AL$2,'EPA Data'!$G:$G,"&gt;="&amp;$A42,'EPA Data'!$G:$G,"&lt;"&amp;$B42)+IF('Multipliers and Adjustments'!$B$66="Y",'SNAP Adjustment'!AM79,0))*unit_conv</f>
        <v>0</v>
      </c>
    </row>
    <row r="43" spans="1:38" x14ac:dyDescent="0.45">
      <c r="A43" s="15">
        <f t="shared" si="14"/>
        <v>80</v>
      </c>
      <c r="B43" s="16">
        <f t="shared" si="22"/>
        <v>90</v>
      </c>
      <c r="C43" s="67">
        <f>(VLOOKUP($B$1,'Multipliers and Adjustments'!$A$70:$I$86,TRUNC(COLUMN(C$2)/5)+2,FALSE)*SUMIFS('EPA Data'!$I:$I,'EPA Data'!$D:$D,'Country Selector'!$A$2,'EPA Data'!$J:$J,$B$1,'EPA Data'!$C:$C,C$2,'EPA Data'!$G:$G,"&gt;="&amp;$A43,'EPA Data'!$G:$G,"&lt;"&amp;$B43)+IF('Multipliers and Adjustments'!$B$66="Y",'SNAP Adjustment'!D80,0))*unit_conv</f>
        <v>0</v>
      </c>
      <c r="D43">
        <f t="shared" si="23"/>
        <v>0</v>
      </c>
      <c r="E43">
        <f t="shared" si="23"/>
        <v>0</v>
      </c>
      <c r="F43">
        <f t="shared" si="23"/>
        <v>0</v>
      </c>
      <c r="G43">
        <f t="shared" si="23"/>
        <v>0</v>
      </c>
      <c r="H43" s="67">
        <f>(VLOOKUP($B$1,'Multipliers and Adjustments'!$A$70:$I$86,TRUNC(COLUMN(H$2)/5)+2,FALSE)*SUMIFS('EPA Data'!$I:$I,'EPA Data'!$D:$D,'Country Selector'!$A$2,'EPA Data'!$J:$J,$B$1,'EPA Data'!$C:$C,H$2,'EPA Data'!$G:$G,"&gt;="&amp;$A43,'EPA Data'!$G:$G,"&lt;"&amp;$B43)+IF('Multipliers and Adjustments'!$B$66="Y",'SNAP Adjustment'!I80,0))*unit_conv</f>
        <v>0</v>
      </c>
      <c r="I43">
        <f t="shared" si="24"/>
        <v>0</v>
      </c>
      <c r="J43">
        <f t="shared" si="24"/>
        <v>0</v>
      </c>
      <c r="K43">
        <f t="shared" si="24"/>
        <v>0</v>
      </c>
      <c r="L43">
        <f t="shared" si="24"/>
        <v>0</v>
      </c>
      <c r="M43" s="67">
        <f>(VLOOKUP($B$1,'Multipliers and Adjustments'!$A$70:$I$86,TRUNC(COLUMN(M$2)/5)+2,FALSE)*SUMIFS('EPA Data'!$I:$I,'EPA Data'!$D:$D,'Country Selector'!$A$2,'EPA Data'!$J:$J,$B$1,'EPA Data'!$C:$C,M$2,'EPA Data'!$G:$G,"&gt;="&amp;$A43,'EPA Data'!$G:$G,"&lt;"&amp;$B43)+IF('Multipliers and Adjustments'!$B$66="Y",'SNAP Adjustment'!N80,0))*unit_conv</f>
        <v>0</v>
      </c>
      <c r="N43">
        <f t="shared" si="25"/>
        <v>0</v>
      </c>
      <c r="O43">
        <f t="shared" si="25"/>
        <v>0</v>
      </c>
      <c r="P43">
        <f t="shared" si="25"/>
        <v>0</v>
      </c>
      <c r="Q43">
        <f t="shared" si="25"/>
        <v>0</v>
      </c>
      <c r="R43" s="67">
        <f>(VLOOKUP($B$1,'Multipliers and Adjustments'!$A$70:$I$86,TRUNC(COLUMN(R$2)/5)+2,FALSE)*SUMIFS('EPA Data'!$I:$I,'EPA Data'!$D:$D,'Country Selector'!$A$2,'EPA Data'!$J:$J,$B$1,'EPA Data'!$C:$C,R$2,'EPA Data'!$G:$G,"&gt;="&amp;$A43,'EPA Data'!$G:$G,"&lt;"&amp;$B43)+IF('Multipliers and Adjustments'!$B$66="Y",'SNAP Adjustment'!S80,0))*unit_conv</f>
        <v>0</v>
      </c>
      <c r="S43">
        <f t="shared" si="26"/>
        <v>0</v>
      </c>
      <c r="T43">
        <f t="shared" si="26"/>
        <v>0</v>
      </c>
      <c r="U43">
        <f t="shared" si="26"/>
        <v>0</v>
      </c>
      <c r="V43">
        <f t="shared" si="26"/>
        <v>0</v>
      </c>
      <c r="W43" s="67">
        <f>(VLOOKUP($B$1,'Multipliers and Adjustments'!$A$70:$I$86,TRUNC(COLUMN(W$2)/5)+2,FALSE)*SUMIFS('EPA Data'!$I:$I,'EPA Data'!$D:$D,'Country Selector'!$A$2,'EPA Data'!$J:$J,$B$1,'EPA Data'!$C:$C,W$2,'EPA Data'!$G:$G,"&gt;="&amp;$A43,'EPA Data'!$G:$G,"&lt;"&amp;$B43)+IF('Multipliers and Adjustments'!$B$66="Y",'SNAP Adjustment'!X80,0))*unit_conv</f>
        <v>0</v>
      </c>
      <c r="X43">
        <f t="shared" si="27"/>
        <v>0</v>
      </c>
      <c r="Y43">
        <f t="shared" si="27"/>
        <v>0</v>
      </c>
      <c r="Z43">
        <f t="shared" si="27"/>
        <v>0</v>
      </c>
      <c r="AA43">
        <f t="shared" si="27"/>
        <v>0</v>
      </c>
      <c r="AB43" s="67">
        <f>(VLOOKUP($B$1,'Multipliers and Adjustments'!$A$70:$I$86,TRUNC(COLUMN(AB$2)/5)+2,FALSE)*SUMIFS('EPA Data'!$I:$I,'EPA Data'!$D:$D,'Country Selector'!$A$2,'EPA Data'!$J:$J,$B$1,'EPA Data'!$C:$C,AB$2,'EPA Data'!$G:$G,"&gt;="&amp;$A43,'EPA Data'!$G:$G,"&lt;"&amp;$B43)+IF('Multipliers and Adjustments'!$B$66="Y",'SNAP Adjustment'!AC80,0))*unit_conv</f>
        <v>0</v>
      </c>
      <c r="AC43">
        <f t="shared" si="28"/>
        <v>0</v>
      </c>
      <c r="AD43">
        <f t="shared" si="28"/>
        <v>0</v>
      </c>
      <c r="AE43">
        <f t="shared" si="28"/>
        <v>0</v>
      </c>
      <c r="AF43">
        <f t="shared" si="28"/>
        <v>0</v>
      </c>
      <c r="AG43" s="67">
        <f>(VLOOKUP($B$1,'Multipliers and Adjustments'!$A$70:$I$86,TRUNC(COLUMN(AG$2)/5)+2,FALSE)*SUMIFS('EPA Data'!$I:$I,'EPA Data'!$D:$D,'Country Selector'!$A$2,'EPA Data'!$J:$J,$B$1,'EPA Data'!$C:$C,AG$2,'EPA Data'!$G:$G,"&gt;="&amp;$A43,'EPA Data'!$G:$G,"&lt;"&amp;$B43)+IF('Multipliers and Adjustments'!$B$66="Y",'SNAP Adjustment'!AH80,0))*unit_conv</f>
        <v>0</v>
      </c>
      <c r="AH43">
        <f t="shared" si="29"/>
        <v>0</v>
      </c>
      <c r="AI43">
        <f t="shared" si="29"/>
        <v>0</v>
      </c>
      <c r="AJ43">
        <f t="shared" si="29"/>
        <v>0</v>
      </c>
      <c r="AK43">
        <f t="shared" si="29"/>
        <v>0</v>
      </c>
      <c r="AL43" s="67">
        <f>(VLOOKUP($B$1,'Multipliers and Adjustments'!$A$70:$I$86,TRUNC(COLUMN(AL$2)/5)+2,FALSE)*SUMIFS('EPA Data'!$I:$I,'EPA Data'!$D:$D,'Country Selector'!$A$2,'EPA Data'!$J:$J,$B$1,'EPA Data'!$C:$C,AL$2,'EPA Data'!$G:$G,"&gt;="&amp;$A43,'EPA Data'!$G:$G,"&lt;"&amp;$B43)+IF('Multipliers and Adjustments'!$B$66="Y",'SNAP Adjustment'!AM80,0))*unit_conv</f>
        <v>0</v>
      </c>
    </row>
    <row r="44" spans="1:38" x14ac:dyDescent="0.45">
      <c r="A44" s="15">
        <f t="shared" si="14"/>
        <v>90</v>
      </c>
      <c r="B44" s="16">
        <f t="shared" si="22"/>
        <v>100</v>
      </c>
      <c r="C44" s="67">
        <f>(VLOOKUP($B$1,'Multipliers and Adjustments'!$A$70:$I$86,TRUNC(COLUMN(C$2)/5)+2,FALSE)*SUMIFS('EPA Data'!$I:$I,'EPA Data'!$D:$D,'Country Selector'!$A$2,'EPA Data'!$J:$J,$B$1,'EPA Data'!$C:$C,C$2,'EPA Data'!$G:$G,"&gt;="&amp;$A44,'EPA Data'!$G:$G,"&lt;"&amp;$B44)+IF('Multipliers and Adjustments'!$B$66="Y",'SNAP Adjustment'!D81,0))*unit_conv</f>
        <v>0</v>
      </c>
      <c r="D44">
        <f t="shared" si="23"/>
        <v>0</v>
      </c>
      <c r="E44">
        <f t="shared" si="23"/>
        <v>0</v>
      </c>
      <c r="F44">
        <f t="shared" si="23"/>
        <v>0</v>
      </c>
      <c r="G44">
        <f t="shared" si="23"/>
        <v>0</v>
      </c>
      <c r="H44" s="67">
        <f>(VLOOKUP($B$1,'Multipliers and Adjustments'!$A$70:$I$86,TRUNC(COLUMN(H$2)/5)+2,FALSE)*SUMIFS('EPA Data'!$I:$I,'EPA Data'!$D:$D,'Country Selector'!$A$2,'EPA Data'!$J:$J,$B$1,'EPA Data'!$C:$C,H$2,'EPA Data'!$G:$G,"&gt;="&amp;$A44,'EPA Data'!$G:$G,"&lt;"&amp;$B44)+IF('Multipliers and Adjustments'!$B$66="Y",'SNAP Adjustment'!I81,0))*unit_conv</f>
        <v>0</v>
      </c>
      <c r="I44">
        <f t="shared" si="24"/>
        <v>0</v>
      </c>
      <c r="J44">
        <f t="shared" si="24"/>
        <v>0</v>
      </c>
      <c r="K44">
        <f t="shared" si="24"/>
        <v>0</v>
      </c>
      <c r="L44">
        <f t="shared" si="24"/>
        <v>0</v>
      </c>
      <c r="M44" s="67">
        <f>(VLOOKUP($B$1,'Multipliers and Adjustments'!$A$70:$I$86,TRUNC(COLUMN(M$2)/5)+2,FALSE)*SUMIFS('EPA Data'!$I:$I,'EPA Data'!$D:$D,'Country Selector'!$A$2,'EPA Data'!$J:$J,$B$1,'EPA Data'!$C:$C,M$2,'EPA Data'!$G:$G,"&gt;="&amp;$A44,'EPA Data'!$G:$G,"&lt;"&amp;$B44)+IF('Multipliers and Adjustments'!$B$66="Y",'SNAP Adjustment'!N81,0))*unit_conv</f>
        <v>0</v>
      </c>
      <c r="N44">
        <f t="shared" si="25"/>
        <v>0</v>
      </c>
      <c r="O44">
        <f t="shared" si="25"/>
        <v>0</v>
      </c>
      <c r="P44">
        <f t="shared" si="25"/>
        <v>0</v>
      </c>
      <c r="Q44">
        <f t="shared" si="25"/>
        <v>0</v>
      </c>
      <c r="R44" s="67">
        <f>(VLOOKUP($B$1,'Multipliers and Adjustments'!$A$70:$I$86,TRUNC(COLUMN(R$2)/5)+2,FALSE)*SUMIFS('EPA Data'!$I:$I,'EPA Data'!$D:$D,'Country Selector'!$A$2,'EPA Data'!$J:$J,$B$1,'EPA Data'!$C:$C,R$2,'EPA Data'!$G:$G,"&gt;="&amp;$A44,'EPA Data'!$G:$G,"&lt;"&amp;$B44)+IF('Multipliers and Adjustments'!$B$66="Y",'SNAP Adjustment'!S81,0))*unit_conv</f>
        <v>0</v>
      </c>
      <c r="S44">
        <f t="shared" si="26"/>
        <v>0</v>
      </c>
      <c r="T44">
        <f t="shared" si="26"/>
        <v>0</v>
      </c>
      <c r="U44">
        <f t="shared" si="26"/>
        <v>0</v>
      </c>
      <c r="V44">
        <f t="shared" si="26"/>
        <v>0</v>
      </c>
      <c r="W44" s="67">
        <f>(VLOOKUP($B$1,'Multipliers and Adjustments'!$A$70:$I$86,TRUNC(COLUMN(W$2)/5)+2,FALSE)*SUMIFS('EPA Data'!$I:$I,'EPA Data'!$D:$D,'Country Selector'!$A$2,'EPA Data'!$J:$J,$B$1,'EPA Data'!$C:$C,W$2,'EPA Data'!$G:$G,"&gt;="&amp;$A44,'EPA Data'!$G:$G,"&lt;"&amp;$B44)+IF('Multipliers and Adjustments'!$B$66="Y",'SNAP Adjustment'!X81,0))*unit_conv</f>
        <v>0</v>
      </c>
      <c r="X44">
        <f t="shared" si="27"/>
        <v>0</v>
      </c>
      <c r="Y44">
        <f t="shared" si="27"/>
        <v>0</v>
      </c>
      <c r="Z44">
        <f t="shared" si="27"/>
        <v>0</v>
      </c>
      <c r="AA44">
        <f t="shared" si="27"/>
        <v>0</v>
      </c>
      <c r="AB44" s="67">
        <f>(VLOOKUP($B$1,'Multipliers and Adjustments'!$A$70:$I$86,TRUNC(COLUMN(AB$2)/5)+2,FALSE)*SUMIFS('EPA Data'!$I:$I,'EPA Data'!$D:$D,'Country Selector'!$A$2,'EPA Data'!$J:$J,$B$1,'EPA Data'!$C:$C,AB$2,'EPA Data'!$G:$G,"&gt;="&amp;$A44,'EPA Data'!$G:$G,"&lt;"&amp;$B44)+IF('Multipliers and Adjustments'!$B$66="Y",'SNAP Adjustment'!AC81,0))*unit_conv</f>
        <v>0</v>
      </c>
      <c r="AC44">
        <f t="shared" si="28"/>
        <v>0</v>
      </c>
      <c r="AD44">
        <f t="shared" si="28"/>
        <v>0</v>
      </c>
      <c r="AE44">
        <f t="shared" si="28"/>
        <v>0</v>
      </c>
      <c r="AF44">
        <f t="shared" si="28"/>
        <v>0</v>
      </c>
      <c r="AG44" s="67">
        <f>(VLOOKUP($B$1,'Multipliers and Adjustments'!$A$70:$I$86,TRUNC(COLUMN(AG$2)/5)+2,FALSE)*SUMIFS('EPA Data'!$I:$I,'EPA Data'!$D:$D,'Country Selector'!$A$2,'EPA Data'!$J:$J,$B$1,'EPA Data'!$C:$C,AG$2,'EPA Data'!$G:$G,"&gt;="&amp;$A44,'EPA Data'!$G:$G,"&lt;"&amp;$B44)+IF('Multipliers and Adjustments'!$B$66="Y",'SNAP Adjustment'!AH81,0))*unit_conv</f>
        <v>0</v>
      </c>
      <c r="AH44">
        <f t="shared" si="29"/>
        <v>0</v>
      </c>
      <c r="AI44">
        <f t="shared" si="29"/>
        <v>0</v>
      </c>
      <c r="AJ44">
        <f t="shared" si="29"/>
        <v>0</v>
      </c>
      <c r="AK44">
        <f t="shared" si="29"/>
        <v>0</v>
      </c>
      <c r="AL44" s="67">
        <f>(VLOOKUP($B$1,'Multipliers and Adjustments'!$A$70:$I$86,TRUNC(COLUMN(AL$2)/5)+2,FALSE)*SUMIFS('EPA Data'!$I:$I,'EPA Data'!$D:$D,'Country Selector'!$A$2,'EPA Data'!$J:$J,$B$1,'EPA Data'!$C:$C,AL$2,'EPA Data'!$G:$G,"&gt;="&amp;$A44,'EPA Data'!$G:$G,"&lt;"&amp;$B44)+IF('Multipliers and Adjustments'!$B$66="Y",'SNAP Adjustment'!AM81,0))*unit_conv</f>
        <v>0</v>
      </c>
    </row>
    <row r="45" spans="1:38" x14ac:dyDescent="0.45">
      <c r="A45" s="12">
        <f>B44</f>
        <v>100</v>
      </c>
      <c r="B45" s="11">
        <f t="shared" si="7"/>
        <v>150</v>
      </c>
      <c r="C45" s="67">
        <f>(VLOOKUP($B$1,'Multipliers and Adjustments'!$A$70:$I$86,TRUNC(COLUMN(C$2)/5)+2,FALSE)*SUMIFS('EPA Data'!$I:$I,'EPA Data'!$D:$D,'Country Selector'!$A$2,'EPA Data'!$J:$J,$B$1,'EPA Data'!$C:$C,C$2,'EPA Data'!$G:$G,"&gt;="&amp;$A45,'EPA Data'!$G:$G,"&lt;"&amp;$B45)+IF('Multipliers and Adjustments'!$B$66="Y",'SNAP Adjustment'!D82,0))*unit_conv</f>
        <v>0</v>
      </c>
      <c r="D45">
        <f t="shared" si="23"/>
        <v>0</v>
      </c>
      <c r="E45">
        <f t="shared" si="23"/>
        <v>0</v>
      </c>
      <c r="F45">
        <f t="shared" si="23"/>
        <v>0</v>
      </c>
      <c r="G45">
        <f t="shared" si="23"/>
        <v>0</v>
      </c>
      <c r="H45" s="67">
        <f>(VLOOKUP($B$1,'Multipliers and Adjustments'!$A$70:$I$86,TRUNC(COLUMN(H$2)/5)+2,FALSE)*SUMIFS('EPA Data'!$I:$I,'EPA Data'!$D:$D,'Country Selector'!$A$2,'EPA Data'!$J:$J,$B$1,'EPA Data'!$C:$C,H$2,'EPA Data'!$G:$G,"&gt;="&amp;$A45,'EPA Data'!$G:$G,"&lt;"&amp;$B45)+IF('Multipliers and Adjustments'!$B$66="Y",'SNAP Adjustment'!I82,0))*unit_conv</f>
        <v>0</v>
      </c>
      <c r="I45">
        <f t="shared" si="24"/>
        <v>0</v>
      </c>
      <c r="J45">
        <f t="shared" si="24"/>
        <v>0</v>
      </c>
      <c r="K45">
        <f t="shared" si="24"/>
        <v>0</v>
      </c>
      <c r="L45">
        <f t="shared" si="24"/>
        <v>0</v>
      </c>
      <c r="M45" s="67">
        <f>(VLOOKUP($B$1,'Multipliers and Adjustments'!$A$70:$I$86,TRUNC(COLUMN(M$2)/5)+2,FALSE)*SUMIFS('EPA Data'!$I:$I,'EPA Data'!$D:$D,'Country Selector'!$A$2,'EPA Data'!$J:$J,$B$1,'EPA Data'!$C:$C,M$2,'EPA Data'!$G:$G,"&gt;="&amp;$A45,'EPA Data'!$G:$G,"&lt;"&amp;$B45)+IF('Multipliers and Adjustments'!$B$66="Y",'SNAP Adjustment'!N82,0))*unit_conv</f>
        <v>0</v>
      </c>
      <c r="N45">
        <f t="shared" si="25"/>
        <v>0</v>
      </c>
      <c r="O45">
        <f t="shared" si="25"/>
        <v>0</v>
      </c>
      <c r="P45">
        <f t="shared" si="25"/>
        <v>0</v>
      </c>
      <c r="Q45">
        <f t="shared" si="25"/>
        <v>0</v>
      </c>
      <c r="R45" s="67">
        <f>(VLOOKUP($B$1,'Multipliers and Adjustments'!$A$70:$I$86,TRUNC(COLUMN(R$2)/5)+2,FALSE)*SUMIFS('EPA Data'!$I:$I,'EPA Data'!$D:$D,'Country Selector'!$A$2,'EPA Data'!$J:$J,$B$1,'EPA Data'!$C:$C,R$2,'EPA Data'!$G:$G,"&gt;="&amp;$A45,'EPA Data'!$G:$G,"&lt;"&amp;$B45)+IF('Multipliers and Adjustments'!$B$66="Y",'SNAP Adjustment'!S82,0))*unit_conv</f>
        <v>0</v>
      </c>
      <c r="S45">
        <f t="shared" si="26"/>
        <v>0</v>
      </c>
      <c r="T45">
        <f t="shared" si="26"/>
        <v>0</v>
      </c>
      <c r="U45">
        <f t="shared" si="26"/>
        <v>0</v>
      </c>
      <c r="V45">
        <f t="shared" si="26"/>
        <v>0</v>
      </c>
      <c r="W45" s="67">
        <f>(VLOOKUP($B$1,'Multipliers and Adjustments'!$A$70:$I$86,TRUNC(COLUMN(W$2)/5)+2,FALSE)*SUMIFS('EPA Data'!$I:$I,'EPA Data'!$D:$D,'Country Selector'!$A$2,'EPA Data'!$J:$J,$B$1,'EPA Data'!$C:$C,W$2,'EPA Data'!$G:$G,"&gt;="&amp;$A45,'EPA Data'!$G:$G,"&lt;"&amp;$B45)+IF('Multipliers and Adjustments'!$B$66="Y",'SNAP Adjustment'!X82,0))*unit_conv</f>
        <v>0</v>
      </c>
      <c r="X45">
        <f t="shared" si="27"/>
        <v>0</v>
      </c>
      <c r="Y45">
        <f t="shared" si="27"/>
        <v>0</v>
      </c>
      <c r="Z45">
        <f t="shared" si="27"/>
        <v>0</v>
      </c>
      <c r="AA45">
        <f t="shared" si="27"/>
        <v>0</v>
      </c>
      <c r="AB45" s="67">
        <f>(VLOOKUP($B$1,'Multipliers and Adjustments'!$A$70:$I$86,TRUNC(COLUMN(AB$2)/5)+2,FALSE)*SUMIFS('EPA Data'!$I:$I,'EPA Data'!$D:$D,'Country Selector'!$A$2,'EPA Data'!$J:$J,$B$1,'EPA Data'!$C:$C,AB$2,'EPA Data'!$G:$G,"&gt;="&amp;$A45,'EPA Data'!$G:$G,"&lt;"&amp;$B45)+IF('Multipliers and Adjustments'!$B$66="Y",'SNAP Adjustment'!AC82,0))*unit_conv</f>
        <v>0</v>
      </c>
      <c r="AC45">
        <f t="shared" si="28"/>
        <v>0</v>
      </c>
      <c r="AD45">
        <f t="shared" si="28"/>
        <v>0</v>
      </c>
      <c r="AE45">
        <f t="shared" si="28"/>
        <v>0</v>
      </c>
      <c r="AF45">
        <f t="shared" si="28"/>
        <v>0</v>
      </c>
      <c r="AG45" s="67">
        <f>(VLOOKUP($B$1,'Multipliers and Adjustments'!$A$70:$I$86,TRUNC(COLUMN(AG$2)/5)+2,FALSE)*SUMIFS('EPA Data'!$I:$I,'EPA Data'!$D:$D,'Country Selector'!$A$2,'EPA Data'!$J:$J,$B$1,'EPA Data'!$C:$C,AG$2,'EPA Data'!$G:$G,"&gt;="&amp;$A45,'EPA Data'!$G:$G,"&lt;"&amp;$B45)+IF('Multipliers and Adjustments'!$B$66="Y",'SNAP Adjustment'!AH82,0))*unit_conv</f>
        <v>0</v>
      </c>
      <c r="AH45">
        <f t="shared" si="29"/>
        <v>0</v>
      </c>
      <c r="AI45">
        <f t="shared" si="29"/>
        <v>0</v>
      </c>
      <c r="AJ45">
        <f t="shared" si="29"/>
        <v>0</v>
      </c>
      <c r="AK45">
        <f t="shared" si="29"/>
        <v>0</v>
      </c>
      <c r="AL45" s="67">
        <f>(VLOOKUP($B$1,'Multipliers and Adjustments'!$A$70:$I$86,TRUNC(COLUMN(AL$2)/5)+2,FALSE)*SUMIFS('EPA Data'!$I:$I,'EPA Data'!$D:$D,'Country Selector'!$A$2,'EPA Data'!$J:$J,$B$1,'EPA Data'!$C:$C,AL$2,'EPA Data'!$G:$G,"&gt;="&amp;$A45,'EPA Data'!$G:$G,"&lt;"&amp;$B45)+IF('Multipliers and Adjustments'!$B$66="Y",'SNAP Adjustment'!AM82,0))*unit_conv</f>
        <v>0</v>
      </c>
    </row>
    <row r="46" spans="1:38" x14ac:dyDescent="0.45">
      <c r="A46" s="12">
        <f t="shared" si="14"/>
        <v>150</v>
      </c>
      <c r="B46" s="11">
        <f t="shared" si="7"/>
        <v>200</v>
      </c>
      <c r="C46" s="67">
        <f>(VLOOKUP($B$1,'Multipliers and Adjustments'!$A$70:$I$86,TRUNC(COLUMN(C$2)/5)+2,FALSE)*SUMIFS('EPA Data'!$I:$I,'EPA Data'!$D:$D,'Country Selector'!$A$2,'EPA Data'!$J:$J,$B$1,'EPA Data'!$C:$C,C$2,'EPA Data'!$G:$G,"&gt;="&amp;$A46,'EPA Data'!$G:$G,"&lt;"&amp;$B46)+IF('Multipliers and Adjustments'!$B$66="Y",'SNAP Adjustment'!D83,0))*unit_conv</f>
        <v>0</v>
      </c>
      <c r="D46">
        <f t="shared" si="23"/>
        <v>0</v>
      </c>
      <c r="E46">
        <f t="shared" si="23"/>
        <v>0</v>
      </c>
      <c r="F46">
        <f t="shared" si="23"/>
        <v>0</v>
      </c>
      <c r="G46">
        <f t="shared" si="23"/>
        <v>0</v>
      </c>
      <c r="H46" s="67">
        <f>(VLOOKUP($B$1,'Multipliers and Adjustments'!$A$70:$I$86,TRUNC(COLUMN(H$2)/5)+2,FALSE)*SUMIFS('EPA Data'!$I:$I,'EPA Data'!$D:$D,'Country Selector'!$A$2,'EPA Data'!$J:$J,$B$1,'EPA Data'!$C:$C,H$2,'EPA Data'!$G:$G,"&gt;="&amp;$A46,'EPA Data'!$G:$G,"&lt;"&amp;$B46)+IF('Multipliers and Adjustments'!$B$66="Y",'SNAP Adjustment'!I83,0))*unit_conv</f>
        <v>0</v>
      </c>
      <c r="I46">
        <f t="shared" si="24"/>
        <v>0</v>
      </c>
      <c r="J46">
        <f t="shared" si="24"/>
        <v>0</v>
      </c>
      <c r="K46">
        <f t="shared" si="24"/>
        <v>0</v>
      </c>
      <c r="L46">
        <f t="shared" si="24"/>
        <v>0</v>
      </c>
      <c r="M46" s="67">
        <f>(VLOOKUP($B$1,'Multipliers and Adjustments'!$A$70:$I$86,TRUNC(COLUMN(M$2)/5)+2,FALSE)*SUMIFS('EPA Data'!$I:$I,'EPA Data'!$D:$D,'Country Selector'!$A$2,'EPA Data'!$J:$J,$B$1,'EPA Data'!$C:$C,M$2,'EPA Data'!$G:$G,"&gt;="&amp;$A46,'EPA Data'!$G:$G,"&lt;"&amp;$B46)+IF('Multipliers and Adjustments'!$B$66="Y",'SNAP Adjustment'!N83,0))*unit_conv</f>
        <v>0</v>
      </c>
      <c r="N46">
        <f t="shared" si="25"/>
        <v>0</v>
      </c>
      <c r="O46">
        <f t="shared" si="25"/>
        <v>0</v>
      </c>
      <c r="P46">
        <f t="shared" si="25"/>
        <v>0</v>
      </c>
      <c r="Q46">
        <f t="shared" si="25"/>
        <v>0</v>
      </c>
      <c r="R46" s="67">
        <f>(VLOOKUP($B$1,'Multipliers and Adjustments'!$A$70:$I$86,TRUNC(COLUMN(R$2)/5)+2,FALSE)*SUMIFS('EPA Data'!$I:$I,'EPA Data'!$D:$D,'Country Selector'!$A$2,'EPA Data'!$J:$J,$B$1,'EPA Data'!$C:$C,R$2,'EPA Data'!$G:$G,"&gt;="&amp;$A46,'EPA Data'!$G:$G,"&lt;"&amp;$B46)+IF('Multipliers and Adjustments'!$B$66="Y",'SNAP Adjustment'!S83,0))*unit_conv</f>
        <v>0</v>
      </c>
      <c r="S46">
        <f t="shared" si="26"/>
        <v>0</v>
      </c>
      <c r="T46">
        <f t="shared" si="26"/>
        <v>0</v>
      </c>
      <c r="U46">
        <f t="shared" si="26"/>
        <v>0</v>
      </c>
      <c r="V46">
        <f t="shared" si="26"/>
        <v>0</v>
      </c>
      <c r="W46" s="67">
        <f>(VLOOKUP($B$1,'Multipliers and Adjustments'!$A$70:$I$86,TRUNC(COLUMN(W$2)/5)+2,FALSE)*SUMIFS('EPA Data'!$I:$I,'EPA Data'!$D:$D,'Country Selector'!$A$2,'EPA Data'!$J:$J,$B$1,'EPA Data'!$C:$C,W$2,'EPA Data'!$G:$G,"&gt;="&amp;$A46,'EPA Data'!$G:$G,"&lt;"&amp;$B46)+IF('Multipliers and Adjustments'!$B$66="Y",'SNAP Adjustment'!X83,0))*unit_conv</f>
        <v>0</v>
      </c>
      <c r="X46">
        <f t="shared" si="27"/>
        <v>0</v>
      </c>
      <c r="Y46">
        <f t="shared" si="27"/>
        <v>0</v>
      </c>
      <c r="Z46">
        <f t="shared" si="27"/>
        <v>0</v>
      </c>
      <c r="AA46">
        <f t="shared" si="27"/>
        <v>0</v>
      </c>
      <c r="AB46" s="67">
        <f>(VLOOKUP($B$1,'Multipliers and Adjustments'!$A$70:$I$86,TRUNC(COLUMN(AB$2)/5)+2,FALSE)*SUMIFS('EPA Data'!$I:$I,'EPA Data'!$D:$D,'Country Selector'!$A$2,'EPA Data'!$J:$J,$B$1,'EPA Data'!$C:$C,AB$2,'EPA Data'!$G:$G,"&gt;="&amp;$A46,'EPA Data'!$G:$G,"&lt;"&amp;$B46)+IF('Multipliers and Adjustments'!$B$66="Y",'SNAP Adjustment'!AC83,0))*unit_conv</f>
        <v>0</v>
      </c>
      <c r="AC46">
        <f t="shared" si="28"/>
        <v>0</v>
      </c>
      <c r="AD46">
        <f t="shared" si="28"/>
        <v>0</v>
      </c>
      <c r="AE46">
        <f t="shared" si="28"/>
        <v>0</v>
      </c>
      <c r="AF46">
        <f t="shared" si="28"/>
        <v>0</v>
      </c>
      <c r="AG46" s="67">
        <f>(VLOOKUP($B$1,'Multipliers and Adjustments'!$A$70:$I$86,TRUNC(COLUMN(AG$2)/5)+2,FALSE)*SUMIFS('EPA Data'!$I:$I,'EPA Data'!$D:$D,'Country Selector'!$A$2,'EPA Data'!$J:$J,$B$1,'EPA Data'!$C:$C,AG$2,'EPA Data'!$G:$G,"&gt;="&amp;$A46,'EPA Data'!$G:$G,"&lt;"&amp;$B46)+IF('Multipliers and Adjustments'!$B$66="Y",'SNAP Adjustment'!AH83,0))*unit_conv</f>
        <v>0</v>
      </c>
      <c r="AH46">
        <f t="shared" si="29"/>
        <v>0</v>
      </c>
      <c r="AI46">
        <f t="shared" si="29"/>
        <v>0</v>
      </c>
      <c r="AJ46">
        <f t="shared" si="29"/>
        <v>0</v>
      </c>
      <c r="AK46">
        <f t="shared" si="29"/>
        <v>0</v>
      </c>
      <c r="AL46" s="67">
        <f>(VLOOKUP($B$1,'Multipliers and Adjustments'!$A$70:$I$86,TRUNC(COLUMN(AL$2)/5)+2,FALSE)*SUMIFS('EPA Data'!$I:$I,'EPA Data'!$D:$D,'Country Selector'!$A$2,'EPA Data'!$J:$J,$B$1,'EPA Data'!$C:$C,AL$2,'EPA Data'!$G:$G,"&gt;="&amp;$A46,'EPA Data'!$G:$G,"&lt;"&amp;$B46)+IF('Multipliers and Adjustments'!$B$66="Y",'SNAP Adjustment'!AM83,0))*unit_conv</f>
        <v>0</v>
      </c>
    </row>
    <row r="47" spans="1:38" x14ac:dyDescent="0.45">
      <c r="A47" s="12">
        <f t="shared" si="14"/>
        <v>200</v>
      </c>
      <c r="B47" s="11">
        <f t="shared" si="7"/>
        <v>250</v>
      </c>
      <c r="C47" s="67">
        <f>(VLOOKUP($B$1,'Multipliers and Adjustments'!$A$70:$I$86,TRUNC(COLUMN(C$2)/5)+2,FALSE)*SUMIFS('EPA Data'!$I:$I,'EPA Data'!$D:$D,'Country Selector'!$A$2,'EPA Data'!$J:$J,$B$1,'EPA Data'!$C:$C,C$2,'EPA Data'!$G:$G,"&gt;="&amp;$A47,'EPA Data'!$G:$G,"&lt;"&amp;$B47)+IF('Multipliers and Adjustments'!$B$66="Y",'SNAP Adjustment'!D84,0))*unit_conv</f>
        <v>0</v>
      </c>
      <c r="D47">
        <f t="shared" si="23"/>
        <v>0</v>
      </c>
      <c r="E47">
        <f t="shared" si="23"/>
        <v>0</v>
      </c>
      <c r="F47">
        <f t="shared" si="23"/>
        <v>0</v>
      </c>
      <c r="G47">
        <f t="shared" si="23"/>
        <v>0</v>
      </c>
      <c r="H47" s="67">
        <f>(VLOOKUP($B$1,'Multipliers and Adjustments'!$A$70:$I$86,TRUNC(COLUMN(H$2)/5)+2,FALSE)*SUMIFS('EPA Data'!$I:$I,'EPA Data'!$D:$D,'Country Selector'!$A$2,'EPA Data'!$J:$J,$B$1,'EPA Data'!$C:$C,H$2,'EPA Data'!$G:$G,"&gt;="&amp;$A47,'EPA Data'!$G:$G,"&lt;"&amp;$B47)+IF('Multipliers and Adjustments'!$B$66="Y",'SNAP Adjustment'!I84,0))*unit_conv</f>
        <v>0</v>
      </c>
      <c r="I47">
        <f t="shared" si="24"/>
        <v>0</v>
      </c>
      <c r="J47">
        <f t="shared" si="24"/>
        <v>0</v>
      </c>
      <c r="K47">
        <f t="shared" si="24"/>
        <v>0</v>
      </c>
      <c r="L47">
        <f t="shared" si="24"/>
        <v>0</v>
      </c>
      <c r="M47" s="67">
        <f>(VLOOKUP($B$1,'Multipliers and Adjustments'!$A$70:$I$86,TRUNC(COLUMN(M$2)/5)+2,FALSE)*SUMIFS('EPA Data'!$I:$I,'EPA Data'!$D:$D,'Country Selector'!$A$2,'EPA Data'!$J:$J,$B$1,'EPA Data'!$C:$C,M$2,'EPA Data'!$G:$G,"&gt;="&amp;$A47,'EPA Data'!$G:$G,"&lt;"&amp;$B47)+IF('Multipliers and Adjustments'!$B$66="Y",'SNAP Adjustment'!N84,0))*unit_conv</f>
        <v>0</v>
      </c>
      <c r="N47">
        <f t="shared" si="25"/>
        <v>0</v>
      </c>
      <c r="O47">
        <f t="shared" si="25"/>
        <v>0</v>
      </c>
      <c r="P47">
        <f t="shared" si="25"/>
        <v>0</v>
      </c>
      <c r="Q47">
        <f t="shared" si="25"/>
        <v>0</v>
      </c>
      <c r="R47" s="67">
        <f>(VLOOKUP($B$1,'Multipliers and Adjustments'!$A$70:$I$86,TRUNC(COLUMN(R$2)/5)+2,FALSE)*SUMIFS('EPA Data'!$I:$I,'EPA Data'!$D:$D,'Country Selector'!$A$2,'EPA Data'!$J:$J,$B$1,'EPA Data'!$C:$C,R$2,'EPA Data'!$G:$G,"&gt;="&amp;$A47,'EPA Data'!$G:$G,"&lt;"&amp;$B47)+IF('Multipliers and Adjustments'!$B$66="Y",'SNAP Adjustment'!S84,0))*unit_conv</f>
        <v>0</v>
      </c>
      <c r="S47">
        <f t="shared" si="26"/>
        <v>0</v>
      </c>
      <c r="T47">
        <f t="shared" si="26"/>
        <v>0</v>
      </c>
      <c r="U47">
        <f t="shared" si="26"/>
        <v>0</v>
      </c>
      <c r="V47">
        <f t="shared" si="26"/>
        <v>0</v>
      </c>
      <c r="W47" s="67">
        <f>(VLOOKUP($B$1,'Multipliers and Adjustments'!$A$70:$I$86,TRUNC(COLUMN(W$2)/5)+2,FALSE)*SUMIFS('EPA Data'!$I:$I,'EPA Data'!$D:$D,'Country Selector'!$A$2,'EPA Data'!$J:$J,$B$1,'EPA Data'!$C:$C,W$2,'EPA Data'!$G:$G,"&gt;="&amp;$A47,'EPA Data'!$G:$G,"&lt;"&amp;$B47)+IF('Multipliers and Adjustments'!$B$66="Y",'SNAP Adjustment'!X84,0))*unit_conv</f>
        <v>0</v>
      </c>
      <c r="X47">
        <f t="shared" si="27"/>
        <v>0</v>
      </c>
      <c r="Y47">
        <f t="shared" si="27"/>
        <v>0</v>
      </c>
      <c r="Z47">
        <f t="shared" si="27"/>
        <v>0</v>
      </c>
      <c r="AA47">
        <f t="shared" si="27"/>
        <v>0</v>
      </c>
      <c r="AB47" s="67">
        <f>(VLOOKUP($B$1,'Multipliers and Adjustments'!$A$70:$I$86,TRUNC(COLUMN(AB$2)/5)+2,FALSE)*SUMIFS('EPA Data'!$I:$I,'EPA Data'!$D:$D,'Country Selector'!$A$2,'EPA Data'!$J:$J,$B$1,'EPA Data'!$C:$C,AB$2,'EPA Data'!$G:$G,"&gt;="&amp;$A47,'EPA Data'!$G:$G,"&lt;"&amp;$B47)+IF('Multipliers and Adjustments'!$B$66="Y",'SNAP Adjustment'!AC84,0))*unit_conv</f>
        <v>0</v>
      </c>
      <c r="AC47">
        <f t="shared" si="28"/>
        <v>0</v>
      </c>
      <c r="AD47">
        <f t="shared" si="28"/>
        <v>0</v>
      </c>
      <c r="AE47">
        <f t="shared" si="28"/>
        <v>0</v>
      </c>
      <c r="AF47">
        <f t="shared" si="28"/>
        <v>0</v>
      </c>
      <c r="AG47" s="67">
        <f>(VLOOKUP($B$1,'Multipliers and Adjustments'!$A$70:$I$86,TRUNC(COLUMN(AG$2)/5)+2,FALSE)*SUMIFS('EPA Data'!$I:$I,'EPA Data'!$D:$D,'Country Selector'!$A$2,'EPA Data'!$J:$J,$B$1,'EPA Data'!$C:$C,AG$2,'EPA Data'!$G:$G,"&gt;="&amp;$A47,'EPA Data'!$G:$G,"&lt;"&amp;$B47)+IF('Multipliers and Adjustments'!$B$66="Y",'SNAP Adjustment'!AH84,0))*unit_conv</f>
        <v>0</v>
      </c>
      <c r="AH47">
        <f t="shared" si="29"/>
        <v>0</v>
      </c>
      <c r="AI47">
        <f t="shared" si="29"/>
        <v>0</v>
      </c>
      <c r="AJ47">
        <f t="shared" si="29"/>
        <v>0</v>
      </c>
      <c r="AK47">
        <f t="shared" si="29"/>
        <v>0</v>
      </c>
      <c r="AL47" s="67">
        <f>(VLOOKUP($B$1,'Multipliers and Adjustments'!$A$70:$I$86,TRUNC(COLUMN(AL$2)/5)+2,FALSE)*SUMIFS('EPA Data'!$I:$I,'EPA Data'!$D:$D,'Country Selector'!$A$2,'EPA Data'!$J:$J,$B$1,'EPA Data'!$C:$C,AL$2,'EPA Data'!$G:$G,"&gt;="&amp;$A47,'EPA Data'!$G:$G,"&lt;"&amp;$B47)+IF('Multipliers and Adjustments'!$B$66="Y",'SNAP Adjustment'!AM84,0))*unit_conv</f>
        <v>0</v>
      </c>
    </row>
    <row r="48" spans="1:38" x14ac:dyDescent="0.45">
      <c r="A48" s="12">
        <f t="shared" si="14"/>
        <v>250</v>
      </c>
      <c r="B48" s="11">
        <f t="shared" si="7"/>
        <v>300</v>
      </c>
      <c r="C48" s="67">
        <f>(VLOOKUP($B$1,'Multipliers and Adjustments'!$A$70:$I$86,TRUNC(COLUMN(C$2)/5)+2,FALSE)*SUMIFS('EPA Data'!$I:$I,'EPA Data'!$D:$D,'Country Selector'!$A$2,'EPA Data'!$J:$J,$B$1,'EPA Data'!$C:$C,C$2,'EPA Data'!$G:$G,"&gt;="&amp;$A48,'EPA Data'!$G:$G,"&lt;"&amp;$B48)+IF('Multipliers and Adjustments'!$B$66="Y",'SNAP Adjustment'!D85,0))*unit_conv</f>
        <v>0</v>
      </c>
      <c r="D48">
        <f t="shared" si="23"/>
        <v>0</v>
      </c>
      <c r="E48">
        <f t="shared" si="23"/>
        <v>0</v>
      </c>
      <c r="F48">
        <f t="shared" si="23"/>
        <v>0</v>
      </c>
      <c r="G48">
        <f t="shared" si="23"/>
        <v>0</v>
      </c>
      <c r="H48" s="67">
        <f>(VLOOKUP($B$1,'Multipliers and Adjustments'!$A$70:$I$86,TRUNC(COLUMN(H$2)/5)+2,FALSE)*SUMIFS('EPA Data'!$I:$I,'EPA Data'!$D:$D,'Country Selector'!$A$2,'EPA Data'!$J:$J,$B$1,'EPA Data'!$C:$C,H$2,'EPA Data'!$G:$G,"&gt;="&amp;$A48,'EPA Data'!$G:$G,"&lt;"&amp;$B48)+IF('Multipliers and Adjustments'!$B$66="Y",'SNAP Adjustment'!I85,0))*unit_conv</f>
        <v>0</v>
      </c>
      <c r="I48">
        <f t="shared" si="24"/>
        <v>0</v>
      </c>
      <c r="J48">
        <f t="shared" si="24"/>
        <v>0</v>
      </c>
      <c r="K48">
        <f t="shared" si="24"/>
        <v>0</v>
      </c>
      <c r="L48">
        <f t="shared" si="24"/>
        <v>0</v>
      </c>
      <c r="M48" s="67">
        <f>(VLOOKUP($B$1,'Multipliers and Adjustments'!$A$70:$I$86,TRUNC(COLUMN(M$2)/5)+2,FALSE)*SUMIFS('EPA Data'!$I:$I,'EPA Data'!$D:$D,'Country Selector'!$A$2,'EPA Data'!$J:$J,$B$1,'EPA Data'!$C:$C,M$2,'EPA Data'!$G:$G,"&gt;="&amp;$A48,'EPA Data'!$G:$G,"&lt;"&amp;$B48)+IF('Multipliers and Adjustments'!$B$66="Y",'SNAP Adjustment'!N85,0))*unit_conv</f>
        <v>0</v>
      </c>
      <c r="N48">
        <f t="shared" si="25"/>
        <v>0</v>
      </c>
      <c r="O48">
        <f t="shared" si="25"/>
        <v>0</v>
      </c>
      <c r="P48">
        <f t="shared" si="25"/>
        <v>0</v>
      </c>
      <c r="Q48">
        <f t="shared" si="25"/>
        <v>0</v>
      </c>
      <c r="R48" s="67">
        <f>(VLOOKUP($B$1,'Multipliers and Adjustments'!$A$70:$I$86,TRUNC(COLUMN(R$2)/5)+2,FALSE)*SUMIFS('EPA Data'!$I:$I,'EPA Data'!$D:$D,'Country Selector'!$A$2,'EPA Data'!$J:$J,$B$1,'EPA Data'!$C:$C,R$2,'EPA Data'!$G:$G,"&gt;="&amp;$A48,'EPA Data'!$G:$G,"&lt;"&amp;$B48)+IF('Multipliers and Adjustments'!$B$66="Y",'SNAP Adjustment'!S85,0))*unit_conv</f>
        <v>0</v>
      </c>
      <c r="S48">
        <f t="shared" si="26"/>
        <v>0</v>
      </c>
      <c r="T48">
        <f t="shared" si="26"/>
        <v>0</v>
      </c>
      <c r="U48">
        <f t="shared" si="26"/>
        <v>0</v>
      </c>
      <c r="V48">
        <f t="shared" si="26"/>
        <v>0</v>
      </c>
      <c r="W48" s="67">
        <f>(VLOOKUP($B$1,'Multipliers and Adjustments'!$A$70:$I$86,TRUNC(COLUMN(W$2)/5)+2,FALSE)*SUMIFS('EPA Data'!$I:$I,'EPA Data'!$D:$D,'Country Selector'!$A$2,'EPA Data'!$J:$J,$B$1,'EPA Data'!$C:$C,W$2,'EPA Data'!$G:$G,"&gt;="&amp;$A48,'EPA Data'!$G:$G,"&lt;"&amp;$B48)+IF('Multipliers and Adjustments'!$B$66="Y",'SNAP Adjustment'!X85,0))*unit_conv</f>
        <v>0</v>
      </c>
      <c r="X48">
        <f t="shared" si="27"/>
        <v>0</v>
      </c>
      <c r="Y48">
        <f t="shared" si="27"/>
        <v>0</v>
      </c>
      <c r="Z48">
        <f t="shared" si="27"/>
        <v>0</v>
      </c>
      <c r="AA48">
        <f t="shared" si="27"/>
        <v>0</v>
      </c>
      <c r="AB48" s="67">
        <f>(VLOOKUP($B$1,'Multipliers and Adjustments'!$A$70:$I$86,TRUNC(COLUMN(AB$2)/5)+2,FALSE)*SUMIFS('EPA Data'!$I:$I,'EPA Data'!$D:$D,'Country Selector'!$A$2,'EPA Data'!$J:$J,$B$1,'EPA Data'!$C:$C,AB$2,'EPA Data'!$G:$G,"&gt;="&amp;$A48,'EPA Data'!$G:$G,"&lt;"&amp;$B48)+IF('Multipliers and Adjustments'!$B$66="Y",'SNAP Adjustment'!AC85,0))*unit_conv</f>
        <v>0</v>
      </c>
      <c r="AC48">
        <f t="shared" si="28"/>
        <v>0</v>
      </c>
      <c r="AD48">
        <f t="shared" si="28"/>
        <v>0</v>
      </c>
      <c r="AE48">
        <f t="shared" si="28"/>
        <v>0</v>
      </c>
      <c r="AF48">
        <f t="shared" si="28"/>
        <v>0</v>
      </c>
      <c r="AG48" s="67">
        <f>(VLOOKUP($B$1,'Multipliers and Adjustments'!$A$70:$I$86,TRUNC(COLUMN(AG$2)/5)+2,FALSE)*SUMIFS('EPA Data'!$I:$I,'EPA Data'!$D:$D,'Country Selector'!$A$2,'EPA Data'!$J:$J,$B$1,'EPA Data'!$C:$C,AG$2,'EPA Data'!$G:$G,"&gt;="&amp;$A48,'EPA Data'!$G:$G,"&lt;"&amp;$B48)+IF('Multipliers and Adjustments'!$B$66="Y",'SNAP Adjustment'!AH85,0))*unit_conv</f>
        <v>0</v>
      </c>
      <c r="AH48">
        <f t="shared" si="29"/>
        <v>0</v>
      </c>
      <c r="AI48">
        <f t="shared" si="29"/>
        <v>0</v>
      </c>
      <c r="AJ48">
        <f t="shared" si="29"/>
        <v>0</v>
      </c>
      <c r="AK48">
        <f t="shared" si="29"/>
        <v>0</v>
      </c>
      <c r="AL48" s="67">
        <f>(VLOOKUP($B$1,'Multipliers and Adjustments'!$A$70:$I$86,TRUNC(COLUMN(AL$2)/5)+2,FALSE)*SUMIFS('EPA Data'!$I:$I,'EPA Data'!$D:$D,'Country Selector'!$A$2,'EPA Data'!$J:$J,$B$1,'EPA Data'!$C:$C,AL$2,'EPA Data'!$G:$G,"&gt;="&amp;$A48,'EPA Data'!$G:$G,"&lt;"&amp;$B48)+IF('Multipliers and Adjustments'!$B$66="Y",'SNAP Adjustment'!AM85,0))*unit_conv</f>
        <v>0</v>
      </c>
    </row>
    <row r="49" spans="1:38" x14ac:dyDescent="0.45">
      <c r="A49" s="12">
        <f t="shared" si="14"/>
        <v>300</v>
      </c>
      <c r="B49" s="11">
        <f t="shared" si="7"/>
        <v>350</v>
      </c>
      <c r="C49" s="67">
        <f>(VLOOKUP($B$1,'Multipliers and Adjustments'!$A$70:$I$86,TRUNC(COLUMN(C$2)/5)+2,FALSE)*SUMIFS('EPA Data'!$I:$I,'EPA Data'!$D:$D,'Country Selector'!$A$2,'EPA Data'!$J:$J,$B$1,'EPA Data'!$C:$C,C$2,'EPA Data'!$G:$G,"&gt;="&amp;$A49,'EPA Data'!$G:$G,"&lt;"&amp;$B49)+IF('Multipliers and Adjustments'!$B$66="Y",'SNAP Adjustment'!D86,0))*unit_conv</f>
        <v>0</v>
      </c>
      <c r="D49">
        <f t="shared" si="23"/>
        <v>0</v>
      </c>
      <c r="E49">
        <f t="shared" si="23"/>
        <v>0</v>
      </c>
      <c r="F49">
        <f t="shared" si="23"/>
        <v>0</v>
      </c>
      <c r="G49">
        <f t="shared" si="23"/>
        <v>0</v>
      </c>
      <c r="H49" s="67">
        <f>(VLOOKUP($B$1,'Multipliers and Adjustments'!$A$70:$I$86,TRUNC(COLUMN(H$2)/5)+2,FALSE)*SUMIFS('EPA Data'!$I:$I,'EPA Data'!$D:$D,'Country Selector'!$A$2,'EPA Data'!$J:$J,$B$1,'EPA Data'!$C:$C,H$2,'EPA Data'!$G:$G,"&gt;="&amp;$A49,'EPA Data'!$G:$G,"&lt;"&amp;$B49)+IF('Multipliers and Adjustments'!$B$66="Y",'SNAP Adjustment'!I86,0))*unit_conv</f>
        <v>0</v>
      </c>
      <c r="I49">
        <f t="shared" si="24"/>
        <v>0</v>
      </c>
      <c r="J49">
        <f t="shared" si="24"/>
        <v>0</v>
      </c>
      <c r="K49">
        <f t="shared" si="24"/>
        <v>0</v>
      </c>
      <c r="L49">
        <f t="shared" si="24"/>
        <v>0</v>
      </c>
      <c r="M49" s="67">
        <f>(VLOOKUP($B$1,'Multipliers and Adjustments'!$A$70:$I$86,TRUNC(COLUMN(M$2)/5)+2,FALSE)*SUMIFS('EPA Data'!$I:$I,'EPA Data'!$D:$D,'Country Selector'!$A$2,'EPA Data'!$J:$J,$B$1,'EPA Data'!$C:$C,M$2,'EPA Data'!$G:$G,"&gt;="&amp;$A49,'EPA Data'!$G:$G,"&lt;"&amp;$B49)+IF('Multipliers and Adjustments'!$B$66="Y",'SNAP Adjustment'!N86,0))*unit_conv</f>
        <v>0</v>
      </c>
      <c r="N49">
        <f t="shared" si="25"/>
        <v>0</v>
      </c>
      <c r="O49">
        <f t="shared" si="25"/>
        <v>0</v>
      </c>
      <c r="P49">
        <f t="shared" si="25"/>
        <v>0</v>
      </c>
      <c r="Q49">
        <f t="shared" si="25"/>
        <v>0</v>
      </c>
      <c r="R49" s="67">
        <f>(VLOOKUP($B$1,'Multipliers and Adjustments'!$A$70:$I$86,TRUNC(COLUMN(R$2)/5)+2,FALSE)*SUMIFS('EPA Data'!$I:$I,'EPA Data'!$D:$D,'Country Selector'!$A$2,'EPA Data'!$J:$J,$B$1,'EPA Data'!$C:$C,R$2,'EPA Data'!$G:$G,"&gt;="&amp;$A49,'EPA Data'!$G:$G,"&lt;"&amp;$B49)+IF('Multipliers and Adjustments'!$B$66="Y",'SNAP Adjustment'!S86,0))*unit_conv</f>
        <v>0</v>
      </c>
      <c r="S49">
        <f t="shared" si="26"/>
        <v>0</v>
      </c>
      <c r="T49">
        <f t="shared" si="26"/>
        <v>0</v>
      </c>
      <c r="U49">
        <f t="shared" si="26"/>
        <v>0</v>
      </c>
      <c r="V49">
        <f t="shared" si="26"/>
        <v>0</v>
      </c>
      <c r="W49" s="67">
        <f>(VLOOKUP($B$1,'Multipliers and Adjustments'!$A$70:$I$86,TRUNC(COLUMN(W$2)/5)+2,FALSE)*SUMIFS('EPA Data'!$I:$I,'EPA Data'!$D:$D,'Country Selector'!$A$2,'EPA Data'!$J:$J,$B$1,'EPA Data'!$C:$C,W$2,'EPA Data'!$G:$G,"&gt;="&amp;$A49,'EPA Data'!$G:$G,"&lt;"&amp;$B49)+IF('Multipliers and Adjustments'!$B$66="Y",'SNAP Adjustment'!X86,0))*unit_conv</f>
        <v>0</v>
      </c>
      <c r="X49">
        <f t="shared" si="27"/>
        <v>0</v>
      </c>
      <c r="Y49">
        <f t="shared" si="27"/>
        <v>0</v>
      </c>
      <c r="Z49">
        <f t="shared" si="27"/>
        <v>0</v>
      </c>
      <c r="AA49">
        <f t="shared" si="27"/>
        <v>0</v>
      </c>
      <c r="AB49" s="67">
        <f>(VLOOKUP($B$1,'Multipliers and Adjustments'!$A$70:$I$86,TRUNC(COLUMN(AB$2)/5)+2,FALSE)*SUMIFS('EPA Data'!$I:$I,'EPA Data'!$D:$D,'Country Selector'!$A$2,'EPA Data'!$J:$J,$B$1,'EPA Data'!$C:$C,AB$2,'EPA Data'!$G:$G,"&gt;="&amp;$A49,'EPA Data'!$G:$G,"&lt;"&amp;$B49)+IF('Multipliers and Adjustments'!$B$66="Y",'SNAP Adjustment'!AC86,0))*unit_conv</f>
        <v>0</v>
      </c>
      <c r="AC49">
        <f t="shared" si="28"/>
        <v>0</v>
      </c>
      <c r="AD49">
        <f t="shared" si="28"/>
        <v>0</v>
      </c>
      <c r="AE49">
        <f t="shared" si="28"/>
        <v>0</v>
      </c>
      <c r="AF49">
        <f t="shared" si="28"/>
        <v>0</v>
      </c>
      <c r="AG49" s="67">
        <f>(VLOOKUP($B$1,'Multipliers and Adjustments'!$A$70:$I$86,TRUNC(COLUMN(AG$2)/5)+2,FALSE)*SUMIFS('EPA Data'!$I:$I,'EPA Data'!$D:$D,'Country Selector'!$A$2,'EPA Data'!$J:$J,$B$1,'EPA Data'!$C:$C,AG$2,'EPA Data'!$G:$G,"&gt;="&amp;$A49,'EPA Data'!$G:$G,"&lt;"&amp;$B49)+IF('Multipliers and Adjustments'!$B$66="Y",'SNAP Adjustment'!AH86,0))*unit_conv</f>
        <v>0</v>
      </c>
      <c r="AH49">
        <f t="shared" si="29"/>
        <v>0</v>
      </c>
      <c r="AI49">
        <f t="shared" si="29"/>
        <v>0</v>
      </c>
      <c r="AJ49">
        <f t="shared" si="29"/>
        <v>0</v>
      </c>
      <c r="AK49">
        <f t="shared" si="29"/>
        <v>0</v>
      </c>
      <c r="AL49" s="67">
        <f>(VLOOKUP($B$1,'Multipliers and Adjustments'!$A$70:$I$86,TRUNC(COLUMN(AL$2)/5)+2,FALSE)*SUMIFS('EPA Data'!$I:$I,'EPA Data'!$D:$D,'Country Selector'!$A$2,'EPA Data'!$J:$J,$B$1,'EPA Data'!$C:$C,AL$2,'EPA Data'!$G:$G,"&gt;="&amp;$A49,'EPA Data'!$G:$G,"&lt;"&amp;$B49)+IF('Multipliers and Adjustments'!$B$66="Y",'SNAP Adjustment'!AM86,0))*unit_conv</f>
        <v>0</v>
      </c>
    </row>
    <row r="50" spans="1:38" x14ac:dyDescent="0.45">
      <c r="A50" s="12">
        <f t="shared" si="14"/>
        <v>350</v>
      </c>
      <c r="B50" s="11">
        <f t="shared" si="7"/>
        <v>400</v>
      </c>
      <c r="C50" s="67">
        <f>(VLOOKUP($B$1,'Multipliers and Adjustments'!$A$70:$I$86,TRUNC(COLUMN(C$2)/5)+2,FALSE)*SUMIFS('EPA Data'!$I:$I,'EPA Data'!$D:$D,'Country Selector'!$A$2,'EPA Data'!$J:$J,$B$1,'EPA Data'!$C:$C,C$2,'EPA Data'!$G:$G,"&gt;="&amp;$A50,'EPA Data'!$G:$G,"&lt;"&amp;$B50)+IF('Multipliers and Adjustments'!$B$66="Y",'SNAP Adjustment'!D87,0))*unit_conv</f>
        <v>0</v>
      </c>
      <c r="D50">
        <f t="shared" ref="D50:G65" si="30">C50+($H50-$C50)/5</f>
        <v>0</v>
      </c>
      <c r="E50">
        <f t="shared" si="30"/>
        <v>0</v>
      </c>
      <c r="F50">
        <f t="shared" si="30"/>
        <v>0</v>
      </c>
      <c r="G50">
        <f t="shared" si="30"/>
        <v>0</v>
      </c>
      <c r="H50" s="67">
        <f>(VLOOKUP($B$1,'Multipliers and Adjustments'!$A$70:$I$86,TRUNC(COLUMN(H$2)/5)+2,FALSE)*SUMIFS('EPA Data'!$I:$I,'EPA Data'!$D:$D,'Country Selector'!$A$2,'EPA Data'!$J:$J,$B$1,'EPA Data'!$C:$C,H$2,'EPA Data'!$G:$G,"&gt;="&amp;$A50,'EPA Data'!$G:$G,"&lt;"&amp;$B50)+IF('Multipliers and Adjustments'!$B$66="Y",'SNAP Adjustment'!I87,0))*unit_conv</f>
        <v>0</v>
      </c>
      <c r="I50">
        <f t="shared" si="24"/>
        <v>0</v>
      </c>
      <c r="J50">
        <f t="shared" si="24"/>
        <v>0</v>
      </c>
      <c r="K50">
        <f t="shared" si="24"/>
        <v>0</v>
      </c>
      <c r="L50">
        <f t="shared" si="24"/>
        <v>0</v>
      </c>
      <c r="M50" s="67">
        <f>(VLOOKUP($B$1,'Multipliers and Adjustments'!$A$70:$I$86,TRUNC(COLUMN(M$2)/5)+2,FALSE)*SUMIFS('EPA Data'!$I:$I,'EPA Data'!$D:$D,'Country Selector'!$A$2,'EPA Data'!$J:$J,$B$1,'EPA Data'!$C:$C,M$2,'EPA Data'!$G:$G,"&gt;="&amp;$A50,'EPA Data'!$G:$G,"&lt;"&amp;$B50)+IF('Multipliers and Adjustments'!$B$66="Y",'SNAP Adjustment'!N87,0))*unit_conv</f>
        <v>0</v>
      </c>
      <c r="N50">
        <f t="shared" si="25"/>
        <v>0</v>
      </c>
      <c r="O50">
        <f t="shared" si="25"/>
        <v>0</v>
      </c>
      <c r="P50">
        <f t="shared" si="25"/>
        <v>0</v>
      </c>
      <c r="Q50">
        <f t="shared" si="25"/>
        <v>0</v>
      </c>
      <c r="R50" s="67">
        <f>(VLOOKUP($B$1,'Multipliers and Adjustments'!$A$70:$I$86,TRUNC(COLUMN(R$2)/5)+2,FALSE)*SUMIFS('EPA Data'!$I:$I,'EPA Data'!$D:$D,'Country Selector'!$A$2,'EPA Data'!$J:$J,$B$1,'EPA Data'!$C:$C,R$2,'EPA Data'!$G:$G,"&gt;="&amp;$A50,'EPA Data'!$G:$G,"&lt;"&amp;$B50)+IF('Multipliers and Adjustments'!$B$66="Y",'SNAP Adjustment'!S87,0))*unit_conv</f>
        <v>0</v>
      </c>
      <c r="S50">
        <f t="shared" si="26"/>
        <v>0</v>
      </c>
      <c r="T50">
        <f t="shared" si="26"/>
        <v>0</v>
      </c>
      <c r="U50">
        <f t="shared" si="26"/>
        <v>0</v>
      </c>
      <c r="V50">
        <f t="shared" si="26"/>
        <v>0</v>
      </c>
      <c r="W50" s="67">
        <f>(VLOOKUP($B$1,'Multipliers and Adjustments'!$A$70:$I$86,TRUNC(COLUMN(W$2)/5)+2,FALSE)*SUMIFS('EPA Data'!$I:$I,'EPA Data'!$D:$D,'Country Selector'!$A$2,'EPA Data'!$J:$J,$B$1,'EPA Data'!$C:$C,W$2,'EPA Data'!$G:$G,"&gt;="&amp;$A50,'EPA Data'!$G:$G,"&lt;"&amp;$B50)+IF('Multipliers and Adjustments'!$B$66="Y",'SNAP Adjustment'!X87,0))*unit_conv</f>
        <v>0</v>
      </c>
      <c r="X50">
        <f t="shared" si="27"/>
        <v>0</v>
      </c>
      <c r="Y50">
        <f t="shared" si="27"/>
        <v>0</v>
      </c>
      <c r="Z50">
        <f t="shared" si="27"/>
        <v>0</v>
      </c>
      <c r="AA50">
        <f t="shared" si="27"/>
        <v>0</v>
      </c>
      <c r="AB50" s="67">
        <f>(VLOOKUP($B$1,'Multipliers and Adjustments'!$A$70:$I$86,TRUNC(COLUMN(AB$2)/5)+2,FALSE)*SUMIFS('EPA Data'!$I:$I,'EPA Data'!$D:$D,'Country Selector'!$A$2,'EPA Data'!$J:$J,$B$1,'EPA Data'!$C:$C,AB$2,'EPA Data'!$G:$G,"&gt;="&amp;$A50,'EPA Data'!$G:$G,"&lt;"&amp;$B50)+IF('Multipliers and Adjustments'!$B$66="Y",'SNAP Adjustment'!AC87,0))*unit_conv</f>
        <v>0</v>
      </c>
      <c r="AC50">
        <f t="shared" si="28"/>
        <v>0</v>
      </c>
      <c r="AD50">
        <f t="shared" si="28"/>
        <v>0</v>
      </c>
      <c r="AE50">
        <f t="shared" si="28"/>
        <v>0</v>
      </c>
      <c r="AF50">
        <f t="shared" si="28"/>
        <v>0</v>
      </c>
      <c r="AG50" s="67">
        <f>(VLOOKUP($B$1,'Multipliers and Adjustments'!$A$70:$I$86,TRUNC(COLUMN(AG$2)/5)+2,FALSE)*SUMIFS('EPA Data'!$I:$I,'EPA Data'!$D:$D,'Country Selector'!$A$2,'EPA Data'!$J:$J,$B$1,'EPA Data'!$C:$C,AG$2,'EPA Data'!$G:$G,"&gt;="&amp;$A50,'EPA Data'!$G:$G,"&lt;"&amp;$B50)+IF('Multipliers and Adjustments'!$B$66="Y",'SNAP Adjustment'!AH87,0))*unit_conv</f>
        <v>0</v>
      </c>
      <c r="AH50">
        <f t="shared" si="29"/>
        <v>0</v>
      </c>
      <c r="AI50">
        <f t="shared" si="29"/>
        <v>0</v>
      </c>
      <c r="AJ50">
        <f t="shared" si="29"/>
        <v>0</v>
      </c>
      <c r="AK50">
        <f t="shared" si="29"/>
        <v>0</v>
      </c>
      <c r="AL50" s="67">
        <f>(VLOOKUP($B$1,'Multipliers and Adjustments'!$A$70:$I$86,TRUNC(COLUMN(AL$2)/5)+2,FALSE)*SUMIFS('EPA Data'!$I:$I,'EPA Data'!$D:$D,'Country Selector'!$A$2,'EPA Data'!$J:$J,$B$1,'EPA Data'!$C:$C,AL$2,'EPA Data'!$G:$G,"&gt;="&amp;$A50,'EPA Data'!$G:$G,"&lt;"&amp;$B50)+IF('Multipliers and Adjustments'!$B$66="Y",'SNAP Adjustment'!AM87,0))*unit_conv</f>
        <v>0</v>
      </c>
    </row>
    <row r="51" spans="1:38" x14ac:dyDescent="0.45">
      <c r="A51" s="12">
        <f t="shared" si="14"/>
        <v>400</v>
      </c>
      <c r="B51" s="11">
        <f t="shared" si="7"/>
        <v>450</v>
      </c>
      <c r="C51" s="67">
        <f>(VLOOKUP($B$1,'Multipliers and Adjustments'!$A$70:$I$86,TRUNC(COLUMN(C$2)/5)+2,FALSE)*SUMIFS('EPA Data'!$I:$I,'EPA Data'!$D:$D,'Country Selector'!$A$2,'EPA Data'!$J:$J,$B$1,'EPA Data'!$C:$C,C$2,'EPA Data'!$G:$G,"&gt;="&amp;$A51,'EPA Data'!$G:$G,"&lt;"&amp;$B51)+IF('Multipliers and Adjustments'!$B$66="Y",'SNAP Adjustment'!D88,0))*unit_conv</f>
        <v>0</v>
      </c>
      <c r="D51">
        <f t="shared" si="30"/>
        <v>0</v>
      </c>
      <c r="E51">
        <f t="shared" si="30"/>
        <v>0</v>
      </c>
      <c r="F51">
        <f t="shared" si="30"/>
        <v>0</v>
      </c>
      <c r="G51">
        <f t="shared" si="30"/>
        <v>0</v>
      </c>
      <c r="H51" s="67">
        <f>(VLOOKUP($B$1,'Multipliers and Adjustments'!$A$70:$I$86,TRUNC(COLUMN(H$2)/5)+2,FALSE)*SUMIFS('EPA Data'!$I:$I,'EPA Data'!$D:$D,'Country Selector'!$A$2,'EPA Data'!$J:$J,$B$1,'EPA Data'!$C:$C,H$2,'EPA Data'!$G:$G,"&gt;="&amp;$A51,'EPA Data'!$G:$G,"&lt;"&amp;$B51)+IF('Multipliers and Adjustments'!$B$66="Y",'SNAP Adjustment'!I88,0))*unit_conv</f>
        <v>0</v>
      </c>
      <c r="I51">
        <f t="shared" si="24"/>
        <v>0</v>
      </c>
      <c r="J51">
        <f t="shared" si="24"/>
        <v>0</v>
      </c>
      <c r="K51">
        <f t="shared" si="24"/>
        <v>0</v>
      </c>
      <c r="L51">
        <f t="shared" si="24"/>
        <v>0</v>
      </c>
      <c r="M51" s="67">
        <f>(VLOOKUP($B$1,'Multipliers and Adjustments'!$A$70:$I$86,TRUNC(COLUMN(M$2)/5)+2,FALSE)*SUMIFS('EPA Data'!$I:$I,'EPA Data'!$D:$D,'Country Selector'!$A$2,'EPA Data'!$J:$J,$B$1,'EPA Data'!$C:$C,M$2,'EPA Data'!$G:$G,"&gt;="&amp;$A51,'EPA Data'!$G:$G,"&lt;"&amp;$B51)+IF('Multipliers and Adjustments'!$B$66="Y",'SNAP Adjustment'!N88,0))*unit_conv</f>
        <v>0</v>
      </c>
      <c r="N51">
        <f t="shared" si="25"/>
        <v>0</v>
      </c>
      <c r="O51">
        <f t="shared" si="25"/>
        <v>0</v>
      </c>
      <c r="P51">
        <f t="shared" si="25"/>
        <v>0</v>
      </c>
      <c r="Q51">
        <f t="shared" si="25"/>
        <v>0</v>
      </c>
      <c r="R51" s="67">
        <f>(VLOOKUP($B$1,'Multipliers and Adjustments'!$A$70:$I$86,TRUNC(COLUMN(R$2)/5)+2,FALSE)*SUMIFS('EPA Data'!$I:$I,'EPA Data'!$D:$D,'Country Selector'!$A$2,'EPA Data'!$J:$J,$B$1,'EPA Data'!$C:$C,R$2,'EPA Data'!$G:$G,"&gt;="&amp;$A51,'EPA Data'!$G:$G,"&lt;"&amp;$B51)+IF('Multipliers and Adjustments'!$B$66="Y",'SNAP Adjustment'!S88,0))*unit_conv</f>
        <v>0</v>
      </c>
      <c r="S51">
        <f t="shared" si="26"/>
        <v>0</v>
      </c>
      <c r="T51">
        <f t="shared" si="26"/>
        <v>0</v>
      </c>
      <c r="U51">
        <f t="shared" si="26"/>
        <v>0</v>
      </c>
      <c r="V51">
        <f t="shared" si="26"/>
        <v>0</v>
      </c>
      <c r="W51" s="67">
        <f>(VLOOKUP($B$1,'Multipliers and Adjustments'!$A$70:$I$86,TRUNC(COLUMN(W$2)/5)+2,FALSE)*SUMIFS('EPA Data'!$I:$I,'EPA Data'!$D:$D,'Country Selector'!$A$2,'EPA Data'!$J:$J,$B$1,'EPA Data'!$C:$C,W$2,'EPA Data'!$G:$G,"&gt;="&amp;$A51,'EPA Data'!$G:$G,"&lt;"&amp;$B51)+IF('Multipliers and Adjustments'!$B$66="Y",'SNAP Adjustment'!X88,0))*unit_conv</f>
        <v>0</v>
      </c>
      <c r="X51">
        <f t="shared" si="27"/>
        <v>0</v>
      </c>
      <c r="Y51">
        <f t="shared" si="27"/>
        <v>0</v>
      </c>
      <c r="Z51">
        <f t="shared" si="27"/>
        <v>0</v>
      </c>
      <c r="AA51">
        <f t="shared" si="27"/>
        <v>0</v>
      </c>
      <c r="AB51" s="67">
        <f>(VLOOKUP($B$1,'Multipliers and Adjustments'!$A$70:$I$86,TRUNC(COLUMN(AB$2)/5)+2,FALSE)*SUMIFS('EPA Data'!$I:$I,'EPA Data'!$D:$D,'Country Selector'!$A$2,'EPA Data'!$J:$J,$B$1,'EPA Data'!$C:$C,AB$2,'EPA Data'!$G:$G,"&gt;="&amp;$A51,'EPA Data'!$G:$G,"&lt;"&amp;$B51)+IF('Multipliers and Adjustments'!$B$66="Y",'SNAP Adjustment'!AC88,0))*unit_conv</f>
        <v>0</v>
      </c>
      <c r="AC51">
        <f t="shared" si="28"/>
        <v>0</v>
      </c>
      <c r="AD51">
        <f t="shared" si="28"/>
        <v>0</v>
      </c>
      <c r="AE51">
        <f t="shared" si="28"/>
        <v>0</v>
      </c>
      <c r="AF51">
        <f t="shared" si="28"/>
        <v>0</v>
      </c>
      <c r="AG51" s="67">
        <f>(VLOOKUP($B$1,'Multipliers and Adjustments'!$A$70:$I$86,TRUNC(COLUMN(AG$2)/5)+2,FALSE)*SUMIFS('EPA Data'!$I:$I,'EPA Data'!$D:$D,'Country Selector'!$A$2,'EPA Data'!$J:$J,$B$1,'EPA Data'!$C:$C,AG$2,'EPA Data'!$G:$G,"&gt;="&amp;$A51,'EPA Data'!$G:$G,"&lt;"&amp;$B51)+IF('Multipliers and Adjustments'!$B$66="Y",'SNAP Adjustment'!AH88,0))*unit_conv</f>
        <v>0</v>
      </c>
      <c r="AH51">
        <f t="shared" si="29"/>
        <v>0</v>
      </c>
      <c r="AI51">
        <f t="shared" si="29"/>
        <v>0</v>
      </c>
      <c r="AJ51">
        <f t="shared" si="29"/>
        <v>0</v>
      </c>
      <c r="AK51">
        <f t="shared" si="29"/>
        <v>0</v>
      </c>
      <c r="AL51" s="67">
        <f>(VLOOKUP($B$1,'Multipliers and Adjustments'!$A$70:$I$86,TRUNC(COLUMN(AL$2)/5)+2,FALSE)*SUMIFS('EPA Data'!$I:$I,'EPA Data'!$D:$D,'Country Selector'!$A$2,'EPA Data'!$J:$J,$B$1,'EPA Data'!$C:$C,AL$2,'EPA Data'!$G:$G,"&gt;="&amp;$A51,'EPA Data'!$G:$G,"&lt;"&amp;$B51)+IF('Multipliers and Adjustments'!$B$66="Y",'SNAP Adjustment'!AM88,0))*unit_conv</f>
        <v>0</v>
      </c>
    </row>
    <row r="52" spans="1:38" x14ac:dyDescent="0.45">
      <c r="A52" s="12">
        <f t="shared" si="14"/>
        <v>450</v>
      </c>
      <c r="B52" s="11">
        <f t="shared" si="7"/>
        <v>500</v>
      </c>
      <c r="C52" s="67">
        <f>(VLOOKUP($B$1,'Multipliers and Adjustments'!$A$70:$I$86,TRUNC(COLUMN(C$2)/5)+2,FALSE)*SUMIFS('EPA Data'!$I:$I,'EPA Data'!$D:$D,'Country Selector'!$A$2,'EPA Data'!$J:$J,$B$1,'EPA Data'!$C:$C,C$2,'EPA Data'!$G:$G,"&gt;="&amp;$A52,'EPA Data'!$G:$G,"&lt;"&amp;$B52)+IF('Multipliers and Adjustments'!$B$66="Y",'SNAP Adjustment'!D89,0))*unit_conv</f>
        <v>0</v>
      </c>
      <c r="D52">
        <f t="shared" si="30"/>
        <v>0</v>
      </c>
      <c r="E52">
        <f t="shared" si="30"/>
        <v>0</v>
      </c>
      <c r="F52">
        <f t="shared" si="30"/>
        <v>0</v>
      </c>
      <c r="G52">
        <f t="shared" si="30"/>
        <v>0</v>
      </c>
      <c r="H52" s="67">
        <f>(VLOOKUP($B$1,'Multipliers and Adjustments'!$A$70:$I$86,TRUNC(COLUMN(H$2)/5)+2,FALSE)*SUMIFS('EPA Data'!$I:$I,'EPA Data'!$D:$D,'Country Selector'!$A$2,'EPA Data'!$J:$J,$B$1,'EPA Data'!$C:$C,H$2,'EPA Data'!$G:$G,"&gt;="&amp;$A52,'EPA Data'!$G:$G,"&lt;"&amp;$B52)+IF('Multipliers and Adjustments'!$B$66="Y",'SNAP Adjustment'!I89,0))*unit_conv</f>
        <v>0</v>
      </c>
      <c r="I52">
        <f t="shared" ref="I52:L67" si="31">H52+($M52-$H52)/5</f>
        <v>0</v>
      </c>
      <c r="J52">
        <f t="shared" si="31"/>
        <v>0</v>
      </c>
      <c r="K52">
        <f t="shared" si="31"/>
        <v>0</v>
      </c>
      <c r="L52">
        <f t="shared" si="31"/>
        <v>0</v>
      </c>
      <c r="M52" s="67">
        <f>(VLOOKUP($B$1,'Multipliers and Adjustments'!$A$70:$I$86,TRUNC(COLUMN(M$2)/5)+2,FALSE)*SUMIFS('EPA Data'!$I:$I,'EPA Data'!$D:$D,'Country Selector'!$A$2,'EPA Data'!$J:$J,$B$1,'EPA Data'!$C:$C,M$2,'EPA Data'!$G:$G,"&gt;="&amp;$A52,'EPA Data'!$G:$G,"&lt;"&amp;$B52)+IF('Multipliers and Adjustments'!$B$66="Y",'SNAP Adjustment'!N89,0))*unit_conv</f>
        <v>0</v>
      </c>
      <c r="N52">
        <f t="shared" ref="N52:Q67" si="32">M52+($R52-$M52)/5</f>
        <v>0</v>
      </c>
      <c r="O52">
        <f t="shared" si="32"/>
        <v>0</v>
      </c>
      <c r="P52">
        <f t="shared" si="32"/>
        <v>0</v>
      </c>
      <c r="Q52">
        <f t="shared" si="32"/>
        <v>0</v>
      </c>
      <c r="R52" s="67">
        <f>(VLOOKUP($B$1,'Multipliers and Adjustments'!$A$70:$I$86,TRUNC(COLUMN(R$2)/5)+2,FALSE)*SUMIFS('EPA Data'!$I:$I,'EPA Data'!$D:$D,'Country Selector'!$A$2,'EPA Data'!$J:$J,$B$1,'EPA Data'!$C:$C,R$2,'EPA Data'!$G:$G,"&gt;="&amp;$A52,'EPA Data'!$G:$G,"&lt;"&amp;$B52)+IF('Multipliers and Adjustments'!$B$66="Y",'SNAP Adjustment'!S89,0))*unit_conv</f>
        <v>0</v>
      </c>
      <c r="S52">
        <f t="shared" ref="S52:V67" si="33">R52+($W52-$R52)/5</f>
        <v>0</v>
      </c>
      <c r="T52">
        <f t="shared" si="33"/>
        <v>0</v>
      </c>
      <c r="U52">
        <f t="shared" si="33"/>
        <v>0</v>
      </c>
      <c r="V52">
        <f t="shared" si="33"/>
        <v>0</v>
      </c>
      <c r="W52" s="67">
        <f>(VLOOKUP($B$1,'Multipliers and Adjustments'!$A$70:$I$86,TRUNC(COLUMN(W$2)/5)+2,FALSE)*SUMIFS('EPA Data'!$I:$I,'EPA Data'!$D:$D,'Country Selector'!$A$2,'EPA Data'!$J:$J,$B$1,'EPA Data'!$C:$C,W$2,'EPA Data'!$G:$G,"&gt;="&amp;$A52,'EPA Data'!$G:$G,"&lt;"&amp;$B52)+IF('Multipliers and Adjustments'!$B$66="Y",'SNAP Adjustment'!X89,0))*unit_conv</f>
        <v>0</v>
      </c>
      <c r="X52">
        <f t="shared" ref="X52:AA67" si="34">W52+($AB52-$W52)/5</f>
        <v>0</v>
      </c>
      <c r="Y52">
        <f t="shared" si="34"/>
        <v>0</v>
      </c>
      <c r="Z52">
        <f t="shared" si="34"/>
        <v>0</v>
      </c>
      <c r="AA52">
        <f t="shared" si="34"/>
        <v>0</v>
      </c>
      <c r="AB52" s="67">
        <f>(VLOOKUP($B$1,'Multipliers and Adjustments'!$A$70:$I$86,TRUNC(COLUMN(AB$2)/5)+2,FALSE)*SUMIFS('EPA Data'!$I:$I,'EPA Data'!$D:$D,'Country Selector'!$A$2,'EPA Data'!$J:$J,$B$1,'EPA Data'!$C:$C,AB$2,'EPA Data'!$G:$G,"&gt;="&amp;$A52,'EPA Data'!$G:$G,"&lt;"&amp;$B52)+IF('Multipliers and Adjustments'!$B$66="Y",'SNAP Adjustment'!AC89,0))*unit_conv</f>
        <v>0</v>
      </c>
      <c r="AC52">
        <f t="shared" ref="AC52:AF67" si="35">AB52+($AG52-$AB52)/5</f>
        <v>0</v>
      </c>
      <c r="AD52">
        <f t="shared" si="35"/>
        <v>0</v>
      </c>
      <c r="AE52">
        <f t="shared" si="35"/>
        <v>0</v>
      </c>
      <c r="AF52">
        <f t="shared" si="35"/>
        <v>0</v>
      </c>
      <c r="AG52" s="67">
        <f>(VLOOKUP($B$1,'Multipliers and Adjustments'!$A$70:$I$86,TRUNC(COLUMN(AG$2)/5)+2,FALSE)*SUMIFS('EPA Data'!$I:$I,'EPA Data'!$D:$D,'Country Selector'!$A$2,'EPA Data'!$J:$J,$B$1,'EPA Data'!$C:$C,AG$2,'EPA Data'!$G:$G,"&gt;="&amp;$A52,'EPA Data'!$G:$G,"&lt;"&amp;$B52)+IF('Multipliers and Adjustments'!$B$66="Y",'SNAP Adjustment'!AH89,0))*unit_conv</f>
        <v>0</v>
      </c>
      <c r="AH52">
        <f t="shared" ref="AH52:AK67" si="36">AG52+($AL52-$AG52)/5</f>
        <v>0</v>
      </c>
      <c r="AI52">
        <f t="shared" si="36"/>
        <v>0</v>
      </c>
      <c r="AJ52">
        <f t="shared" si="36"/>
        <v>0</v>
      </c>
      <c r="AK52">
        <f t="shared" si="36"/>
        <v>0</v>
      </c>
      <c r="AL52" s="67">
        <f>(VLOOKUP($B$1,'Multipliers and Adjustments'!$A$70:$I$86,TRUNC(COLUMN(AL$2)/5)+2,FALSE)*SUMIFS('EPA Data'!$I:$I,'EPA Data'!$D:$D,'Country Selector'!$A$2,'EPA Data'!$J:$J,$B$1,'EPA Data'!$C:$C,AL$2,'EPA Data'!$G:$G,"&gt;="&amp;$A52,'EPA Data'!$G:$G,"&lt;"&amp;$B52)+IF('Multipliers and Adjustments'!$B$66="Y",'SNAP Adjustment'!AM89,0))*unit_conv</f>
        <v>0</v>
      </c>
    </row>
    <row r="53" spans="1:38" x14ac:dyDescent="0.45">
      <c r="A53" s="12">
        <f t="shared" si="14"/>
        <v>500</v>
      </c>
      <c r="B53" s="11">
        <f t="shared" si="7"/>
        <v>550</v>
      </c>
      <c r="C53" s="67">
        <f>(VLOOKUP($B$1,'Multipliers and Adjustments'!$A$70:$I$86,TRUNC(COLUMN(C$2)/5)+2,FALSE)*SUMIFS('EPA Data'!$I:$I,'EPA Data'!$D:$D,'Country Selector'!$A$2,'EPA Data'!$J:$J,$B$1,'EPA Data'!$C:$C,C$2,'EPA Data'!$G:$G,"&gt;="&amp;$A53,'EPA Data'!$G:$G,"&lt;"&amp;$B53)+IF('Multipliers and Adjustments'!$B$66="Y",'SNAP Adjustment'!D90,0))*unit_conv</f>
        <v>0</v>
      </c>
      <c r="D53">
        <f t="shared" si="30"/>
        <v>0</v>
      </c>
      <c r="E53">
        <f t="shared" si="30"/>
        <v>0</v>
      </c>
      <c r="F53">
        <f t="shared" si="30"/>
        <v>0</v>
      </c>
      <c r="G53">
        <f t="shared" si="30"/>
        <v>0</v>
      </c>
      <c r="H53" s="67">
        <f>(VLOOKUP($B$1,'Multipliers and Adjustments'!$A$70:$I$86,TRUNC(COLUMN(H$2)/5)+2,FALSE)*SUMIFS('EPA Data'!$I:$I,'EPA Data'!$D:$D,'Country Selector'!$A$2,'EPA Data'!$J:$J,$B$1,'EPA Data'!$C:$C,H$2,'EPA Data'!$G:$G,"&gt;="&amp;$A53,'EPA Data'!$G:$G,"&lt;"&amp;$B53)+IF('Multipliers and Adjustments'!$B$66="Y",'SNAP Adjustment'!I90,0))*unit_conv</f>
        <v>0</v>
      </c>
      <c r="I53">
        <f t="shared" si="31"/>
        <v>0</v>
      </c>
      <c r="J53">
        <f t="shared" si="31"/>
        <v>0</v>
      </c>
      <c r="K53">
        <f t="shared" si="31"/>
        <v>0</v>
      </c>
      <c r="L53">
        <f t="shared" si="31"/>
        <v>0</v>
      </c>
      <c r="M53" s="67">
        <f>(VLOOKUP($B$1,'Multipliers and Adjustments'!$A$70:$I$86,TRUNC(COLUMN(M$2)/5)+2,FALSE)*SUMIFS('EPA Data'!$I:$I,'EPA Data'!$D:$D,'Country Selector'!$A$2,'EPA Data'!$J:$J,$B$1,'EPA Data'!$C:$C,M$2,'EPA Data'!$G:$G,"&gt;="&amp;$A53,'EPA Data'!$G:$G,"&lt;"&amp;$B53)+IF('Multipliers and Adjustments'!$B$66="Y",'SNAP Adjustment'!N90,0))*unit_conv</f>
        <v>0</v>
      </c>
      <c r="N53">
        <f t="shared" si="32"/>
        <v>0</v>
      </c>
      <c r="O53">
        <f t="shared" si="32"/>
        <v>0</v>
      </c>
      <c r="P53">
        <f t="shared" si="32"/>
        <v>0</v>
      </c>
      <c r="Q53">
        <f t="shared" si="32"/>
        <v>0</v>
      </c>
      <c r="R53" s="67">
        <f>(VLOOKUP($B$1,'Multipliers and Adjustments'!$A$70:$I$86,TRUNC(COLUMN(R$2)/5)+2,FALSE)*SUMIFS('EPA Data'!$I:$I,'EPA Data'!$D:$D,'Country Selector'!$A$2,'EPA Data'!$J:$J,$B$1,'EPA Data'!$C:$C,R$2,'EPA Data'!$G:$G,"&gt;="&amp;$A53,'EPA Data'!$G:$G,"&lt;"&amp;$B53)+IF('Multipliers and Adjustments'!$B$66="Y",'SNAP Adjustment'!S90,0))*unit_conv</f>
        <v>0</v>
      </c>
      <c r="S53">
        <f t="shared" si="33"/>
        <v>0</v>
      </c>
      <c r="T53">
        <f t="shared" si="33"/>
        <v>0</v>
      </c>
      <c r="U53">
        <f t="shared" si="33"/>
        <v>0</v>
      </c>
      <c r="V53">
        <f t="shared" si="33"/>
        <v>0</v>
      </c>
      <c r="W53" s="67">
        <f>(VLOOKUP($B$1,'Multipliers and Adjustments'!$A$70:$I$86,TRUNC(COLUMN(W$2)/5)+2,FALSE)*SUMIFS('EPA Data'!$I:$I,'EPA Data'!$D:$D,'Country Selector'!$A$2,'EPA Data'!$J:$J,$B$1,'EPA Data'!$C:$C,W$2,'EPA Data'!$G:$G,"&gt;="&amp;$A53,'EPA Data'!$G:$G,"&lt;"&amp;$B53)+IF('Multipliers and Adjustments'!$B$66="Y",'SNAP Adjustment'!X90,0))*unit_conv</f>
        <v>0</v>
      </c>
      <c r="X53">
        <f t="shared" si="34"/>
        <v>0</v>
      </c>
      <c r="Y53">
        <f t="shared" si="34"/>
        <v>0</v>
      </c>
      <c r="Z53">
        <f t="shared" si="34"/>
        <v>0</v>
      </c>
      <c r="AA53">
        <f t="shared" si="34"/>
        <v>0</v>
      </c>
      <c r="AB53" s="67">
        <f>(VLOOKUP($B$1,'Multipliers and Adjustments'!$A$70:$I$86,TRUNC(COLUMN(AB$2)/5)+2,FALSE)*SUMIFS('EPA Data'!$I:$I,'EPA Data'!$D:$D,'Country Selector'!$A$2,'EPA Data'!$J:$J,$B$1,'EPA Data'!$C:$C,AB$2,'EPA Data'!$G:$G,"&gt;="&amp;$A53,'EPA Data'!$G:$G,"&lt;"&amp;$B53)+IF('Multipliers and Adjustments'!$B$66="Y",'SNAP Adjustment'!AC90,0))*unit_conv</f>
        <v>0</v>
      </c>
      <c r="AC53">
        <f t="shared" si="35"/>
        <v>0</v>
      </c>
      <c r="AD53">
        <f t="shared" si="35"/>
        <v>0</v>
      </c>
      <c r="AE53">
        <f t="shared" si="35"/>
        <v>0</v>
      </c>
      <c r="AF53">
        <f t="shared" si="35"/>
        <v>0</v>
      </c>
      <c r="AG53" s="67">
        <f>(VLOOKUP($B$1,'Multipliers and Adjustments'!$A$70:$I$86,TRUNC(COLUMN(AG$2)/5)+2,FALSE)*SUMIFS('EPA Data'!$I:$I,'EPA Data'!$D:$D,'Country Selector'!$A$2,'EPA Data'!$J:$J,$B$1,'EPA Data'!$C:$C,AG$2,'EPA Data'!$G:$G,"&gt;="&amp;$A53,'EPA Data'!$G:$G,"&lt;"&amp;$B53)+IF('Multipliers and Adjustments'!$B$66="Y",'SNAP Adjustment'!AH90,0))*unit_conv</f>
        <v>0</v>
      </c>
      <c r="AH53">
        <f t="shared" si="36"/>
        <v>0</v>
      </c>
      <c r="AI53">
        <f t="shared" si="36"/>
        <v>0</v>
      </c>
      <c r="AJ53">
        <f t="shared" si="36"/>
        <v>0</v>
      </c>
      <c r="AK53">
        <f t="shared" si="36"/>
        <v>0</v>
      </c>
      <c r="AL53" s="67">
        <f>(VLOOKUP($B$1,'Multipliers and Adjustments'!$A$70:$I$86,TRUNC(COLUMN(AL$2)/5)+2,FALSE)*SUMIFS('EPA Data'!$I:$I,'EPA Data'!$D:$D,'Country Selector'!$A$2,'EPA Data'!$J:$J,$B$1,'EPA Data'!$C:$C,AL$2,'EPA Data'!$G:$G,"&gt;="&amp;$A53,'EPA Data'!$G:$G,"&lt;"&amp;$B53)+IF('Multipliers and Adjustments'!$B$66="Y",'SNAP Adjustment'!AM90,0))*unit_conv</f>
        <v>0</v>
      </c>
    </row>
    <row r="54" spans="1:38" x14ac:dyDescent="0.45">
      <c r="A54" s="12">
        <f t="shared" si="14"/>
        <v>550</v>
      </c>
      <c r="B54" s="11">
        <f t="shared" si="7"/>
        <v>600</v>
      </c>
      <c r="C54" s="67">
        <f>(VLOOKUP($B$1,'Multipliers and Adjustments'!$A$70:$I$86,TRUNC(COLUMN(C$2)/5)+2,FALSE)*SUMIFS('EPA Data'!$I:$I,'EPA Data'!$D:$D,'Country Selector'!$A$2,'EPA Data'!$J:$J,$B$1,'EPA Data'!$C:$C,C$2,'EPA Data'!$G:$G,"&gt;="&amp;$A54,'EPA Data'!$G:$G,"&lt;"&amp;$B54)+IF('Multipliers and Adjustments'!$B$66="Y",'SNAP Adjustment'!D91,0))*unit_conv</f>
        <v>0</v>
      </c>
      <c r="D54">
        <f t="shared" si="30"/>
        <v>0</v>
      </c>
      <c r="E54">
        <f t="shared" si="30"/>
        <v>0</v>
      </c>
      <c r="F54">
        <f t="shared" si="30"/>
        <v>0</v>
      </c>
      <c r="G54">
        <f t="shared" si="30"/>
        <v>0</v>
      </c>
      <c r="H54" s="67">
        <f>(VLOOKUP($B$1,'Multipliers and Adjustments'!$A$70:$I$86,TRUNC(COLUMN(H$2)/5)+2,FALSE)*SUMIFS('EPA Data'!$I:$I,'EPA Data'!$D:$D,'Country Selector'!$A$2,'EPA Data'!$J:$J,$B$1,'EPA Data'!$C:$C,H$2,'EPA Data'!$G:$G,"&gt;="&amp;$A54,'EPA Data'!$G:$G,"&lt;"&amp;$B54)+IF('Multipliers and Adjustments'!$B$66="Y",'SNAP Adjustment'!I91,0))*unit_conv</f>
        <v>0</v>
      </c>
      <c r="I54">
        <f t="shared" si="31"/>
        <v>0</v>
      </c>
      <c r="J54">
        <f t="shared" si="31"/>
        <v>0</v>
      </c>
      <c r="K54">
        <f t="shared" si="31"/>
        <v>0</v>
      </c>
      <c r="L54">
        <f t="shared" si="31"/>
        <v>0</v>
      </c>
      <c r="M54" s="67">
        <f>(VLOOKUP($B$1,'Multipliers and Adjustments'!$A$70:$I$86,TRUNC(COLUMN(M$2)/5)+2,FALSE)*SUMIFS('EPA Data'!$I:$I,'EPA Data'!$D:$D,'Country Selector'!$A$2,'EPA Data'!$J:$J,$B$1,'EPA Data'!$C:$C,M$2,'EPA Data'!$G:$G,"&gt;="&amp;$A54,'EPA Data'!$G:$G,"&lt;"&amp;$B54)+IF('Multipliers and Adjustments'!$B$66="Y",'SNAP Adjustment'!N91,0))*unit_conv</f>
        <v>0</v>
      </c>
      <c r="N54">
        <f t="shared" si="32"/>
        <v>0</v>
      </c>
      <c r="O54">
        <f t="shared" si="32"/>
        <v>0</v>
      </c>
      <c r="P54">
        <f t="shared" si="32"/>
        <v>0</v>
      </c>
      <c r="Q54">
        <f t="shared" si="32"/>
        <v>0</v>
      </c>
      <c r="R54" s="67">
        <f>(VLOOKUP($B$1,'Multipliers and Adjustments'!$A$70:$I$86,TRUNC(COLUMN(R$2)/5)+2,FALSE)*SUMIFS('EPA Data'!$I:$I,'EPA Data'!$D:$D,'Country Selector'!$A$2,'EPA Data'!$J:$J,$B$1,'EPA Data'!$C:$C,R$2,'EPA Data'!$G:$G,"&gt;="&amp;$A54,'EPA Data'!$G:$G,"&lt;"&amp;$B54)+IF('Multipliers and Adjustments'!$B$66="Y",'SNAP Adjustment'!S91,0))*unit_conv</f>
        <v>0</v>
      </c>
      <c r="S54">
        <f t="shared" si="33"/>
        <v>0</v>
      </c>
      <c r="T54">
        <f t="shared" si="33"/>
        <v>0</v>
      </c>
      <c r="U54">
        <f t="shared" si="33"/>
        <v>0</v>
      </c>
      <c r="V54">
        <f t="shared" si="33"/>
        <v>0</v>
      </c>
      <c r="W54" s="67">
        <f>(VLOOKUP($B$1,'Multipliers and Adjustments'!$A$70:$I$86,TRUNC(COLUMN(W$2)/5)+2,FALSE)*SUMIFS('EPA Data'!$I:$I,'EPA Data'!$D:$D,'Country Selector'!$A$2,'EPA Data'!$J:$J,$B$1,'EPA Data'!$C:$C,W$2,'EPA Data'!$G:$G,"&gt;="&amp;$A54,'EPA Data'!$G:$G,"&lt;"&amp;$B54)+IF('Multipliers and Adjustments'!$B$66="Y",'SNAP Adjustment'!X91,0))*unit_conv</f>
        <v>0</v>
      </c>
      <c r="X54">
        <f t="shared" si="34"/>
        <v>0</v>
      </c>
      <c r="Y54">
        <f t="shared" si="34"/>
        <v>0</v>
      </c>
      <c r="Z54">
        <f t="shared" si="34"/>
        <v>0</v>
      </c>
      <c r="AA54">
        <f t="shared" si="34"/>
        <v>0</v>
      </c>
      <c r="AB54" s="67">
        <f>(VLOOKUP($B$1,'Multipliers and Adjustments'!$A$70:$I$86,TRUNC(COLUMN(AB$2)/5)+2,FALSE)*SUMIFS('EPA Data'!$I:$I,'EPA Data'!$D:$D,'Country Selector'!$A$2,'EPA Data'!$J:$J,$B$1,'EPA Data'!$C:$C,AB$2,'EPA Data'!$G:$G,"&gt;="&amp;$A54,'EPA Data'!$G:$G,"&lt;"&amp;$B54)+IF('Multipliers and Adjustments'!$B$66="Y",'SNAP Adjustment'!AC91,0))*unit_conv</f>
        <v>0</v>
      </c>
      <c r="AC54">
        <f t="shared" si="35"/>
        <v>0</v>
      </c>
      <c r="AD54">
        <f t="shared" si="35"/>
        <v>0</v>
      </c>
      <c r="AE54">
        <f t="shared" si="35"/>
        <v>0</v>
      </c>
      <c r="AF54">
        <f t="shared" si="35"/>
        <v>0</v>
      </c>
      <c r="AG54" s="67">
        <f>(VLOOKUP($B$1,'Multipliers and Adjustments'!$A$70:$I$86,TRUNC(COLUMN(AG$2)/5)+2,FALSE)*SUMIFS('EPA Data'!$I:$I,'EPA Data'!$D:$D,'Country Selector'!$A$2,'EPA Data'!$J:$J,$B$1,'EPA Data'!$C:$C,AG$2,'EPA Data'!$G:$G,"&gt;="&amp;$A54,'EPA Data'!$G:$G,"&lt;"&amp;$B54)+IF('Multipliers and Adjustments'!$B$66="Y",'SNAP Adjustment'!AH91,0))*unit_conv</f>
        <v>0</v>
      </c>
      <c r="AH54">
        <f t="shared" si="36"/>
        <v>0</v>
      </c>
      <c r="AI54">
        <f t="shared" si="36"/>
        <v>0</v>
      </c>
      <c r="AJ54">
        <f t="shared" si="36"/>
        <v>0</v>
      </c>
      <c r="AK54">
        <f t="shared" si="36"/>
        <v>0</v>
      </c>
      <c r="AL54" s="67">
        <f>(VLOOKUP($B$1,'Multipliers and Adjustments'!$A$70:$I$86,TRUNC(COLUMN(AL$2)/5)+2,FALSE)*SUMIFS('EPA Data'!$I:$I,'EPA Data'!$D:$D,'Country Selector'!$A$2,'EPA Data'!$J:$J,$B$1,'EPA Data'!$C:$C,AL$2,'EPA Data'!$G:$G,"&gt;="&amp;$A54,'EPA Data'!$G:$G,"&lt;"&amp;$B54)+IF('Multipliers and Adjustments'!$B$66="Y",'SNAP Adjustment'!AM91,0))*unit_conv</f>
        <v>0</v>
      </c>
    </row>
    <row r="55" spans="1:38" x14ac:dyDescent="0.45">
      <c r="A55" s="12">
        <f t="shared" si="14"/>
        <v>600</v>
      </c>
      <c r="B55" s="11">
        <f t="shared" si="7"/>
        <v>650</v>
      </c>
      <c r="C55" s="67">
        <f>(VLOOKUP($B$1,'Multipliers and Adjustments'!$A$70:$I$86,TRUNC(COLUMN(C$2)/5)+2,FALSE)*SUMIFS('EPA Data'!$I:$I,'EPA Data'!$D:$D,'Country Selector'!$A$2,'EPA Data'!$J:$J,$B$1,'EPA Data'!$C:$C,C$2,'EPA Data'!$G:$G,"&gt;="&amp;$A55,'EPA Data'!$G:$G,"&lt;"&amp;$B55)+IF('Multipliers and Adjustments'!$B$66="Y",'SNAP Adjustment'!D92,0))*unit_conv</f>
        <v>0</v>
      </c>
      <c r="D55">
        <f t="shared" si="30"/>
        <v>0</v>
      </c>
      <c r="E55">
        <f t="shared" si="30"/>
        <v>0</v>
      </c>
      <c r="F55">
        <f t="shared" si="30"/>
        <v>0</v>
      </c>
      <c r="G55">
        <f t="shared" si="30"/>
        <v>0</v>
      </c>
      <c r="H55" s="67">
        <f>(VLOOKUP($B$1,'Multipliers and Adjustments'!$A$70:$I$86,TRUNC(COLUMN(H$2)/5)+2,FALSE)*SUMIFS('EPA Data'!$I:$I,'EPA Data'!$D:$D,'Country Selector'!$A$2,'EPA Data'!$J:$J,$B$1,'EPA Data'!$C:$C,H$2,'EPA Data'!$G:$G,"&gt;="&amp;$A55,'EPA Data'!$G:$G,"&lt;"&amp;$B55)+IF('Multipliers and Adjustments'!$B$66="Y",'SNAP Adjustment'!I92,0))*unit_conv</f>
        <v>0</v>
      </c>
      <c r="I55">
        <f t="shared" si="31"/>
        <v>0</v>
      </c>
      <c r="J55">
        <f t="shared" si="31"/>
        <v>0</v>
      </c>
      <c r="K55">
        <f t="shared" si="31"/>
        <v>0</v>
      </c>
      <c r="L55">
        <f t="shared" si="31"/>
        <v>0</v>
      </c>
      <c r="M55" s="67">
        <f>(VLOOKUP($B$1,'Multipliers and Adjustments'!$A$70:$I$86,TRUNC(COLUMN(M$2)/5)+2,FALSE)*SUMIFS('EPA Data'!$I:$I,'EPA Data'!$D:$D,'Country Selector'!$A$2,'EPA Data'!$J:$J,$B$1,'EPA Data'!$C:$C,M$2,'EPA Data'!$G:$G,"&gt;="&amp;$A55,'EPA Data'!$G:$G,"&lt;"&amp;$B55)+IF('Multipliers and Adjustments'!$B$66="Y",'SNAP Adjustment'!N92,0))*unit_conv</f>
        <v>0</v>
      </c>
      <c r="N55">
        <f t="shared" si="32"/>
        <v>0</v>
      </c>
      <c r="O55">
        <f t="shared" si="32"/>
        <v>0</v>
      </c>
      <c r="P55">
        <f t="shared" si="32"/>
        <v>0</v>
      </c>
      <c r="Q55">
        <f t="shared" si="32"/>
        <v>0</v>
      </c>
      <c r="R55" s="67">
        <f>(VLOOKUP($B$1,'Multipliers and Adjustments'!$A$70:$I$86,TRUNC(COLUMN(R$2)/5)+2,FALSE)*SUMIFS('EPA Data'!$I:$I,'EPA Data'!$D:$D,'Country Selector'!$A$2,'EPA Data'!$J:$J,$B$1,'EPA Data'!$C:$C,R$2,'EPA Data'!$G:$G,"&gt;="&amp;$A55,'EPA Data'!$G:$G,"&lt;"&amp;$B55)+IF('Multipliers and Adjustments'!$B$66="Y",'SNAP Adjustment'!S92,0))*unit_conv</f>
        <v>0</v>
      </c>
      <c r="S55">
        <f t="shared" si="33"/>
        <v>0</v>
      </c>
      <c r="T55">
        <f t="shared" si="33"/>
        <v>0</v>
      </c>
      <c r="U55">
        <f t="shared" si="33"/>
        <v>0</v>
      </c>
      <c r="V55">
        <f t="shared" si="33"/>
        <v>0</v>
      </c>
      <c r="W55" s="67">
        <f>(VLOOKUP($B$1,'Multipliers and Adjustments'!$A$70:$I$86,TRUNC(COLUMN(W$2)/5)+2,FALSE)*SUMIFS('EPA Data'!$I:$I,'EPA Data'!$D:$D,'Country Selector'!$A$2,'EPA Data'!$J:$J,$B$1,'EPA Data'!$C:$C,W$2,'EPA Data'!$G:$G,"&gt;="&amp;$A55,'EPA Data'!$G:$G,"&lt;"&amp;$B55)+IF('Multipliers and Adjustments'!$B$66="Y",'SNAP Adjustment'!X92,0))*unit_conv</f>
        <v>0</v>
      </c>
      <c r="X55">
        <f t="shared" si="34"/>
        <v>0</v>
      </c>
      <c r="Y55">
        <f t="shared" si="34"/>
        <v>0</v>
      </c>
      <c r="Z55">
        <f t="shared" si="34"/>
        <v>0</v>
      </c>
      <c r="AA55">
        <f t="shared" si="34"/>
        <v>0</v>
      </c>
      <c r="AB55" s="67">
        <f>(VLOOKUP($B$1,'Multipliers and Adjustments'!$A$70:$I$86,TRUNC(COLUMN(AB$2)/5)+2,FALSE)*SUMIFS('EPA Data'!$I:$I,'EPA Data'!$D:$D,'Country Selector'!$A$2,'EPA Data'!$J:$J,$B$1,'EPA Data'!$C:$C,AB$2,'EPA Data'!$G:$G,"&gt;="&amp;$A55,'EPA Data'!$G:$G,"&lt;"&amp;$B55)+IF('Multipliers and Adjustments'!$B$66="Y",'SNAP Adjustment'!AC92,0))*unit_conv</f>
        <v>0</v>
      </c>
      <c r="AC55">
        <f t="shared" si="35"/>
        <v>0</v>
      </c>
      <c r="AD55">
        <f t="shared" si="35"/>
        <v>0</v>
      </c>
      <c r="AE55">
        <f t="shared" si="35"/>
        <v>0</v>
      </c>
      <c r="AF55">
        <f t="shared" si="35"/>
        <v>0</v>
      </c>
      <c r="AG55" s="67">
        <f>(VLOOKUP($B$1,'Multipliers and Adjustments'!$A$70:$I$86,TRUNC(COLUMN(AG$2)/5)+2,FALSE)*SUMIFS('EPA Data'!$I:$I,'EPA Data'!$D:$D,'Country Selector'!$A$2,'EPA Data'!$J:$J,$B$1,'EPA Data'!$C:$C,AG$2,'EPA Data'!$G:$G,"&gt;="&amp;$A55,'EPA Data'!$G:$G,"&lt;"&amp;$B55)+IF('Multipliers and Adjustments'!$B$66="Y",'SNAP Adjustment'!AH92,0))*unit_conv</f>
        <v>0</v>
      </c>
      <c r="AH55">
        <f t="shared" si="36"/>
        <v>0</v>
      </c>
      <c r="AI55">
        <f t="shared" si="36"/>
        <v>0</v>
      </c>
      <c r="AJ55">
        <f t="shared" si="36"/>
        <v>0</v>
      </c>
      <c r="AK55">
        <f t="shared" si="36"/>
        <v>0</v>
      </c>
      <c r="AL55" s="67">
        <f>(VLOOKUP($B$1,'Multipliers and Adjustments'!$A$70:$I$86,TRUNC(COLUMN(AL$2)/5)+2,FALSE)*SUMIFS('EPA Data'!$I:$I,'EPA Data'!$D:$D,'Country Selector'!$A$2,'EPA Data'!$J:$J,$B$1,'EPA Data'!$C:$C,AL$2,'EPA Data'!$G:$G,"&gt;="&amp;$A55,'EPA Data'!$G:$G,"&lt;"&amp;$B55)+IF('Multipliers and Adjustments'!$B$66="Y",'SNAP Adjustment'!AM92,0))*unit_conv</f>
        <v>0</v>
      </c>
    </row>
    <row r="56" spans="1:38" x14ac:dyDescent="0.45">
      <c r="A56" s="12">
        <f t="shared" si="14"/>
        <v>650</v>
      </c>
      <c r="B56" s="11">
        <f t="shared" si="7"/>
        <v>700</v>
      </c>
      <c r="C56" s="67">
        <f>(VLOOKUP($B$1,'Multipliers and Adjustments'!$A$70:$I$86,TRUNC(COLUMN(C$2)/5)+2,FALSE)*SUMIFS('EPA Data'!$I:$I,'EPA Data'!$D:$D,'Country Selector'!$A$2,'EPA Data'!$J:$J,$B$1,'EPA Data'!$C:$C,C$2,'EPA Data'!$G:$G,"&gt;="&amp;$A56,'EPA Data'!$G:$G,"&lt;"&amp;$B56)+IF('Multipliers and Adjustments'!$B$66="Y",'SNAP Adjustment'!D93,0))*unit_conv</f>
        <v>0</v>
      </c>
      <c r="D56">
        <f t="shared" si="30"/>
        <v>0</v>
      </c>
      <c r="E56">
        <f t="shared" si="30"/>
        <v>0</v>
      </c>
      <c r="F56">
        <f t="shared" si="30"/>
        <v>0</v>
      </c>
      <c r="G56">
        <f t="shared" si="30"/>
        <v>0</v>
      </c>
      <c r="H56" s="67">
        <f>(VLOOKUP($B$1,'Multipliers and Adjustments'!$A$70:$I$86,TRUNC(COLUMN(H$2)/5)+2,FALSE)*SUMIFS('EPA Data'!$I:$I,'EPA Data'!$D:$D,'Country Selector'!$A$2,'EPA Data'!$J:$J,$B$1,'EPA Data'!$C:$C,H$2,'EPA Data'!$G:$G,"&gt;="&amp;$A56,'EPA Data'!$G:$G,"&lt;"&amp;$B56)+IF('Multipliers and Adjustments'!$B$66="Y",'SNAP Adjustment'!I93,0))*unit_conv</f>
        <v>0</v>
      </c>
      <c r="I56">
        <f t="shared" si="31"/>
        <v>0</v>
      </c>
      <c r="J56">
        <f t="shared" si="31"/>
        <v>0</v>
      </c>
      <c r="K56">
        <f t="shared" si="31"/>
        <v>0</v>
      </c>
      <c r="L56">
        <f t="shared" si="31"/>
        <v>0</v>
      </c>
      <c r="M56" s="67">
        <f>(VLOOKUP($B$1,'Multipliers and Adjustments'!$A$70:$I$86,TRUNC(COLUMN(M$2)/5)+2,FALSE)*SUMIFS('EPA Data'!$I:$I,'EPA Data'!$D:$D,'Country Selector'!$A$2,'EPA Data'!$J:$J,$B$1,'EPA Data'!$C:$C,M$2,'EPA Data'!$G:$G,"&gt;="&amp;$A56,'EPA Data'!$G:$G,"&lt;"&amp;$B56)+IF('Multipliers and Adjustments'!$B$66="Y",'SNAP Adjustment'!N93,0))*unit_conv</f>
        <v>0</v>
      </c>
      <c r="N56">
        <f t="shared" si="32"/>
        <v>0</v>
      </c>
      <c r="O56">
        <f t="shared" si="32"/>
        <v>0</v>
      </c>
      <c r="P56">
        <f t="shared" si="32"/>
        <v>0</v>
      </c>
      <c r="Q56">
        <f t="shared" si="32"/>
        <v>0</v>
      </c>
      <c r="R56" s="67">
        <f>(VLOOKUP($B$1,'Multipliers and Adjustments'!$A$70:$I$86,TRUNC(COLUMN(R$2)/5)+2,FALSE)*SUMIFS('EPA Data'!$I:$I,'EPA Data'!$D:$D,'Country Selector'!$A$2,'EPA Data'!$J:$J,$B$1,'EPA Data'!$C:$C,R$2,'EPA Data'!$G:$G,"&gt;="&amp;$A56,'EPA Data'!$G:$G,"&lt;"&amp;$B56)+IF('Multipliers and Adjustments'!$B$66="Y",'SNAP Adjustment'!S93,0))*unit_conv</f>
        <v>0</v>
      </c>
      <c r="S56">
        <f t="shared" si="33"/>
        <v>0</v>
      </c>
      <c r="T56">
        <f t="shared" si="33"/>
        <v>0</v>
      </c>
      <c r="U56">
        <f t="shared" si="33"/>
        <v>0</v>
      </c>
      <c r="V56">
        <f t="shared" si="33"/>
        <v>0</v>
      </c>
      <c r="W56" s="67">
        <f>(VLOOKUP($B$1,'Multipliers and Adjustments'!$A$70:$I$86,TRUNC(COLUMN(W$2)/5)+2,FALSE)*SUMIFS('EPA Data'!$I:$I,'EPA Data'!$D:$D,'Country Selector'!$A$2,'EPA Data'!$J:$J,$B$1,'EPA Data'!$C:$C,W$2,'EPA Data'!$G:$G,"&gt;="&amp;$A56,'EPA Data'!$G:$G,"&lt;"&amp;$B56)+IF('Multipliers and Adjustments'!$B$66="Y",'SNAP Adjustment'!X93,0))*unit_conv</f>
        <v>0</v>
      </c>
      <c r="X56">
        <f t="shared" si="34"/>
        <v>0</v>
      </c>
      <c r="Y56">
        <f t="shared" si="34"/>
        <v>0</v>
      </c>
      <c r="Z56">
        <f t="shared" si="34"/>
        <v>0</v>
      </c>
      <c r="AA56">
        <f t="shared" si="34"/>
        <v>0</v>
      </c>
      <c r="AB56" s="67">
        <f>(VLOOKUP($B$1,'Multipliers and Adjustments'!$A$70:$I$86,TRUNC(COLUMN(AB$2)/5)+2,FALSE)*SUMIFS('EPA Data'!$I:$I,'EPA Data'!$D:$D,'Country Selector'!$A$2,'EPA Data'!$J:$J,$B$1,'EPA Data'!$C:$C,AB$2,'EPA Data'!$G:$G,"&gt;="&amp;$A56,'EPA Data'!$G:$G,"&lt;"&amp;$B56)+IF('Multipliers and Adjustments'!$B$66="Y",'SNAP Adjustment'!AC93,0))*unit_conv</f>
        <v>0</v>
      </c>
      <c r="AC56">
        <f t="shared" si="35"/>
        <v>0</v>
      </c>
      <c r="AD56">
        <f t="shared" si="35"/>
        <v>0</v>
      </c>
      <c r="AE56">
        <f t="shared" si="35"/>
        <v>0</v>
      </c>
      <c r="AF56">
        <f t="shared" si="35"/>
        <v>0</v>
      </c>
      <c r="AG56" s="67">
        <f>(VLOOKUP($B$1,'Multipliers and Adjustments'!$A$70:$I$86,TRUNC(COLUMN(AG$2)/5)+2,FALSE)*SUMIFS('EPA Data'!$I:$I,'EPA Data'!$D:$D,'Country Selector'!$A$2,'EPA Data'!$J:$J,$B$1,'EPA Data'!$C:$C,AG$2,'EPA Data'!$G:$G,"&gt;="&amp;$A56,'EPA Data'!$G:$G,"&lt;"&amp;$B56)+IF('Multipliers and Adjustments'!$B$66="Y",'SNAP Adjustment'!AH93,0))*unit_conv</f>
        <v>0</v>
      </c>
      <c r="AH56">
        <f t="shared" si="36"/>
        <v>0</v>
      </c>
      <c r="AI56">
        <f t="shared" si="36"/>
        <v>0</v>
      </c>
      <c r="AJ56">
        <f t="shared" si="36"/>
        <v>0</v>
      </c>
      <c r="AK56">
        <f t="shared" si="36"/>
        <v>0</v>
      </c>
      <c r="AL56" s="67">
        <f>(VLOOKUP($B$1,'Multipliers and Adjustments'!$A$70:$I$86,TRUNC(COLUMN(AL$2)/5)+2,FALSE)*SUMIFS('EPA Data'!$I:$I,'EPA Data'!$D:$D,'Country Selector'!$A$2,'EPA Data'!$J:$J,$B$1,'EPA Data'!$C:$C,AL$2,'EPA Data'!$G:$G,"&gt;="&amp;$A56,'EPA Data'!$G:$G,"&lt;"&amp;$B56)+IF('Multipliers and Adjustments'!$B$66="Y",'SNAP Adjustment'!AM93,0))*unit_conv</f>
        <v>0</v>
      </c>
    </row>
    <row r="57" spans="1:38" x14ac:dyDescent="0.45">
      <c r="A57" s="12">
        <f t="shared" si="14"/>
        <v>700</v>
      </c>
      <c r="B57" s="11">
        <f t="shared" si="7"/>
        <v>750</v>
      </c>
      <c r="C57" s="67">
        <f>(VLOOKUP($B$1,'Multipliers and Adjustments'!$A$70:$I$86,TRUNC(COLUMN(C$2)/5)+2,FALSE)*SUMIFS('EPA Data'!$I:$I,'EPA Data'!$D:$D,'Country Selector'!$A$2,'EPA Data'!$J:$J,$B$1,'EPA Data'!$C:$C,C$2,'EPA Data'!$G:$G,"&gt;="&amp;$A57,'EPA Data'!$G:$G,"&lt;"&amp;$B57)+IF('Multipliers and Adjustments'!$B$66="Y",'SNAP Adjustment'!D94,0))*unit_conv</f>
        <v>0</v>
      </c>
      <c r="D57">
        <f t="shared" si="30"/>
        <v>0</v>
      </c>
      <c r="E57">
        <f t="shared" si="30"/>
        <v>0</v>
      </c>
      <c r="F57">
        <f t="shared" si="30"/>
        <v>0</v>
      </c>
      <c r="G57">
        <f t="shared" si="30"/>
        <v>0</v>
      </c>
      <c r="H57" s="67">
        <f>(VLOOKUP($B$1,'Multipliers and Adjustments'!$A$70:$I$86,TRUNC(COLUMN(H$2)/5)+2,FALSE)*SUMIFS('EPA Data'!$I:$I,'EPA Data'!$D:$D,'Country Selector'!$A$2,'EPA Data'!$J:$J,$B$1,'EPA Data'!$C:$C,H$2,'EPA Data'!$G:$G,"&gt;="&amp;$A57,'EPA Data'!$G:$G,"&lt;"&amp;$B57)+IF('Multipliers and Adjustments'!$B$66="Y",'SNAP Adjustment'!I94,0))*unit_conv</f>
        <v>0</v>
      </c>
      <c r="I57">
        <f t="shared" si="31"/>
        <v>0</v>
      </c>
      <c r="J57">
        <f t="shared" si="31"/>
        <v>0</v>
      </c>
      <c r="K57">
        <f t="shared" si="31"/>
        <v>0</v>
      </c>
      <c r="L57">
        <f t="shared" si="31"/>
        <v>0</v>
      </c>
      <c r="M57" s="67">
        <f>(VLOOKUP($B$1,'Multipliers and Adjustments'!$A$70:$I$86,TRUNC(COLUMN(M$2)/5)+2,FALSE)*SUMIFS('EPA Data'!$I:$I,'EPA Data'!$D:$D,'Country Selector'!$A$2,'EPA Data'!$J:$J,$B$1,'EPA Data'!$C:$C,M$2,'EPA Data'!$G:$G,"&gt;="&amp;$A57,'EPA Data'!$G:$G,"&lt;"&amp;$B57)+IF('Multipliers and Adjustments'!$B$66="Y",'SNAP Adjustment'!N94,0))*unit_conv</f>
        <v>0</v>
      </c>
      <c r="N57">
        <f t="shared" si="32"/>
        <v>0</v>
      </c>
      <c r="O57">
        <f t="shared" si="32"/>
        <v>0</v>
      </c>
      <c r="P57">
        <f t="shared" si="32"/>
        <v>0</v>
      </c>
      <c r="Q57">
        <f t="shared" si="32"/>
        <v>0</v>
      </c>
      <c r="R57" s="67">
        <f>(VLOOKUP($B$1,'Multipliers and Adjustments'!$A$70:$I$86,TRUNC(COLUMN(R$2)/5)+2,FALSE)*SUMIFS('EPA Data'!$I:$I,'EPA Data'!$D:$D,'Country Selector'!$A$2,'EPA Data'!$J:$J,$B$1,'EPA Data'!$C:$C,R$2,'EPA Data'!$G:$G,"&gt;="&amp;$A57,'EPA Data'!$G:$G,"&lt;"&amp;$B57)+IF('Multipliers and Adjustments'!$B$66="Y",'SNAP Adjustment'!S94,0))*unit_conv</f>
        <v>0</v>
      </c>
      <c r="S57">
        <f t="shared" si="33"/>
        <v>0</v>
      </c>
      <c r="T57">
        <f t="shared" si="33"/>
        <v>0</v>
      </c>
      <c r="U57">
        <f t="shared" si="33"/>
        <v>0</v>
      </c>
      <c r="V57">
        <f t="shared" si="33"/>
        <v>0</v>
      </c>
      <c r="W57" s="67">
        <f>(VLOOKUP($B$1,'Multipliers and Adjustments'!$A$70:$I$86,TRUNC(COLUMN(W$2)/5)+2,FALSE)*SUMIFS('EPA Data'!$I:$I,'EPA Data'!$D:$D,'Country Selector'!$A$2,'EPA Data'!$J:$J,$B$1,'EPA Data'!$C:$C,W$2,'EPA Data'!$G:$G,"&gt;="&amp;$A57,'EPA Data'!$G:$G,"&lt;"&amp;$B57)+IF('Multipliers and Adjustments'!$B$66="Y",'SNAP Adjustment'!X94,0))*unit_conv</f>
        <v>0</v>
      </c>
      <c r="X57">
        <f t="shared" si="34"/>
        <v>0</v>
      </c>
      <c r="Y57">
        <f t="shared" si="34"/>
        <v>0</v>
      </c>
      <c r="Z57">
        <f t="shared" si="34"/>
        <v>0</v>
      </c>
      <c r="AA57">
        <f t="shared" si="34"/>
        <v>0</v>
      </c>
      <c r="AB57" s="67">
        <f>(VLOOKUP($B$1,'Multipliers and Adjustments'!$A$70:$I$86,TRUNC(COLUMN(AB$2)/5)+2,FALSE)*SUMIFS('EPA Data'!$I:$I,'EPA Data'!$D:$D,'Country Selector'!$A$2,'EPA Data'!$J:$J,$B$1,'EPA Data'!$C:$C,AB$2,'EPA Data'!$G:$G,"&gt;="&amp;$A57,'EPA Data'!$G:$G,"&lt;"&amp;$B57)+IF('Multipliers and Adjustments'!$B$66="Y",'SNAP Adjustment'!AC94,0))*unit_conv</f>
        <v>0</v>
      </c>
      <c r="AC57">
        <f t="shared" si="35"/>
        <v>0</v>
      </c>
      <c r="AD57">
        <f t="shared" si="35"/>
        <v>0</v>
      </c>
      <c r="AE57">
        <f t="shared" si="35"/>
        <v>0</v>
      </c>
      <c r="AF57">
        <f t="shared" si="35"/>
        <v>0</v>
      </c>
      <c r="AG57" s="67">
        <f>(VLOOKUP($B$1,'Multipliers and Adjustments'!$A$70:$I$86,TRUNC(COLUMN(AG$2)/5)+2,FALSE)*SUMIFS('EPA Data'!$I:$I,'EPA Data'!$D:$D,'Country Selector'!$A$2,'EPA Data'!$J:$J,$B$1,'EPA Data'!$C:$C,AG$2,'EPA Data'!$G:$G,"&gt;="&amp;$A57,'EPA Data'!$G:$G,"&lt;"&amp;$B57)+IF('Multipliers and Adjustments'!$B$66="Y",'SNAP Adjustment'!AH94,0))*unit_conv</f>
        <v>0</v>
      </c>
      <c r="AH57">
        <f t="shared" si="36"/>
        <v>0</v>
      </c>
      <c r="AI57">
        <f t="shared" si="36"/>
        <v>0</v>
      </c>
      <c r="AJ57">
        <f t="shared" si="36"/>
        <v>0</v>
      </c>
      <c r="AK57">
        <f t="shared" si="36"/>
        <v>0</v>
      </c>
      <c r="AL57" s="67">
        <f>(VLOOKUP($B$1,'Multipliers and Adjustments'!$A$70:$I$86,TRUNC(COLUMN(AL$2)/5)+2,FALSE)*SUMIFS('EPA Data'!$I:$I,'EPA Data'!$D:$D,'Country Selector'!$A$2,'EPA Data'!$J:$J,$B$1,'EPA Data'!$C:$C,AL$2,'EPA Data'!$G:$G,"&gt;="&amp;$A57,'EPA Data'!$G:$G,"&lt;"&amp;$B57)+IF('Multipliers and Adjustments'!$B$66="Y",'SNAP Adjustment'!AM94,0))*unit_conv</f>
        <v>0</v>
      </c>
    </row>
    <row r="58" spans="1:38" x14ac:dyDescent="0.45">
      <c r="A58" s="12">
        <f t="shared" si="14"/>
        <v>750</v>
      </c>
      <c r="B58" s="11">
        <f t="shared" si="7"/>
        <v>800</v>
      </c>
      <c r="C58" s="67">
        <f>(VLOOKUP($B$1,'Multipliers and Adjustments'!$A$70:$I$86,TRUNC(COLUMN(C$2)/5)+2,FALSE)*SUMIFS('EPA Data'!$I:$I,'EPA Data'!$D:$D,'Country Selector'!$A$2,'EPA Data'!$J:$J,$B$1,'EPA Data'!$C:$C,C$2,'EPA Data'!$G:$G,"&gt;="&amp;$A58,'EPA Data'!$G:$G,"&lt;"&amp;$B58)+IF('Multipliers and Adjustments'!$B$66="Y",'SNAP Adjustment'!D95,0))*unit_conv</f>
        <v>0</v>
      </c>
      <c r="D58">
        <f t="shared" si="30"/>
        <v>0</v>
      </c>
      <c r="E58">
        <f t="shared" si="30"/>
        <v>0</v>
      </c>
      <c r="F58">
        <f t="shared" si="30"/>
        <v>0</v>
      </c>
      <c r="G58">
        <f t="shared" si="30"/>
        <v>0</v>
      </c>
      <c r="H58" s="67">
        <f>(VLOOKUP($B$1,'Multipliers and Adjustments'!$A$70:$I$86,TRUNC(COLUMN(H$2)/5)+2,FALSE)*SUMIFS('EPA Data'!$I:$I,'EPA Data'!$D:$D,'Country Selector'!$A$2,'EPA Data'!$J:$J,$B$1,'EPA Data'!$C:$C,H$2,'EPA Data'!$G:$G,"&gt;="&amp;$A58,'EPA Data'!$G:$G,"&lt;"&amp;$B58)+IF('Multipliers and Adjustments'!$B$66="Y",'SNAP Adjustment'!I95,0))*unit_conv</f>
        <v>0</v>
      </c>
      <c r="I58">
        <f t="shared" si="31"/>
        <v>0</v>
      </c>
      <c r="J58">
        <f t="shared" si="31"/>
        <v>0</v>
      </c>
      <c r="K58">
        <f t="shared" si="31"/>
        <v>0</v>
      </c>
      <c r="L58">
        <f t="shared" si="31"/>
        <v>0</v>
      </c>
      <c r="M58" s="67">
        <f>(VLOOKUP($B$1,'Multipliers and Adjustments'!$A$70:$I$86,TRUNC(COLUMN(M$2)/5)+2,FALSE)*SUMIFS('EPA Data'!$I:$I,'EPA Data'!$D:$D,'Country Selector'!$A$2,'EPA Data'!$J:$J,$B$1,'EPA Data'!$C:$C,M$2,'EPA Data'!$G:$G,"&gt;="&amp;$A58,'EPA Data'!$G:$G,"&lt;"&amp;$B58)+IF('Multipliers and Adjustments'!$B$66="Y",'SNAP Adjustment'!N95,0))*unit_conv</f>
        <v>0</v>
      </c>
      <c r="N58">
        <f t="shared" si="32"/>
        <v>0</v>
      </c>
      <c r="O58">
        <f t="shared" si="32"/>
        <v>0</v>
      </c>
      <c r="P58">
        <f t="shared" si="32"/>
        <v>0</v>
      </c>
      <c r="Q58">
        <f t="shared" si="32"/>
        <v>0</v>
      </c>
      <c r="R58" s="67">
        <f>(VLOOKUP($B$1,'Multipliers and Adjustments'!$A$70:$I$86,TRUNC(COLUMN(R$2)/5)+2,FALSE)*SUMIFS('EPA Data'!$I:$I,'EPA Data'!$D:$D,'Country Selector'!$A$2,'EPA Data'!$J:$J,$B$1,'EPA Data'!$C:$C,R$2,'EPA Data'!$G:$G,"&gt;="&amp;$A58,'EPA Data'!$G:$G,"&lt;"&amp;$B58)+IF('Multipliers and Adjustments'!$B$66="Y",'SNAP Adjustment'!S95,0))*unit_conv</f>
        <v>0</v>
      </c>
      <c r="S58">
        <f t="shared" si="33"/>
        <v>0</v>
      </c>
      <c r="T58">
        <f t="shared" si="33"/>
        <v>0</v>
      </c>
      <c r="U58">
        <f t="shared" si="33"/>
        <v>0</v>
      </c>
      <c r="V58">
        <f t="shared" si="33"/>
        <v>0</v>
      </c>
      <c r="W58" s="67">
        <f>(VLOOKUP($B$1,'Multipliers and Adjustments'!$A$70:$I$86,TRUNC(COLUMN(W$2)/5)+2,FALSE)*SUMIFS('EPA Data'!$I:$I,'EPA Data'!$D:$D,'Country Selector'!$A$2,'EPA Data'!$J:$J,$B$1,'EPA Data'!$C:$C,W$2,'EPA Data'!$G:$G,"&gt;="&amp;$A58,'EPA Data'!$G:$G,"&lt;"&amp;$B58)+IF('Multipliers and Adjustments'!$B$66="Y",'SNAP Adjustment'!X95,0))*unit_conv</f>
        <v>0</v>
      </c>
      <c r="X58">
        <f t="shared" si="34"/>
        <v>0</v>
      </c>
      <c r="Y58">
        <f t="shared" si="34"/>
        <v>0</v>
      </c>
      <c r="Z58">
        <f t="shared" si="34"/>
        <v>0</v>
      </c>
      <c r="AA58">
        <f t="shared" si="34"/>
        <v>0</v>
      </c>
      <c r="AB58" s="67">
        <f>(VLOOKUP($B$1,'Multipliers and Adjustments'!$A$70:$I$86,TRUNC(COLUMN(AB$2)/5)+2,FALSE)*SUMIFS('EPA Data'!$I:$I,'EPA Data'!$D:$D,'Country Selector'!$A$2,'EPA Data'!$J:$J,$B$1,'EPA Data'!$C:$C,AB$2,'EPA Data'!$G:$G,"&gt;="&amp;$A58,'EPA Data'!$G:$G,"&lt;"&amp;$B58)+IF('Multipliers and Adjustments'!$B$66="Y",'SNAP Adjustment'!AC95,0))*unit_conv</f>
        <v>0</v>
      </c>
      <c r="AC58">
        <f t="shared" si="35"/>
        <v>0</v>
      </c>
      <c r="AD58">
        <f t="shared" si="35"/>
        <v>0</v>
      </c>
      <c r="AE58">
        <f t="shared" si="35"/>
        <v>0</v>
      </c>
      <c r="AF58">
        <f t="shared" si="35"/>
        <v>0</v>
      </c>
      <c r="AG58" s="67">
        <f>(VLOOKUP($B$1,'Multipliers and Adjustments'!$A$70:$I$86,TRUNC(COLUMN(AG$2)/5)+2,FALSE)*SUMIFS('EPA Data'!$I:$I,'EPA Data'!$D:$D,'Country Selector'!$A$2,'EPA Data'!$J:$J,$B$1,'EPA Data'!$C:$C,AG$2,'EPA Data'!$G:$G,"&gt;="&amp;$A58,'EPA Data'!$G:$G,"&lt;"&amp;$B58)+IF('Multipliers and Adjustments'!$B$66="Y",'SNAP Adjustment'!AH95,0))*unit_conv</f>
        <v>0</v>
      </c>
      <c r="AH58">
        <f t="shared" si="36"/>
        <v>0</v>
      </c>
      <c r="AI58">
        <f t="shared" si="36"/>
        <v>0</v>
      </c>
      <c r="AJ58">
        <f t="shared" si="36"/>
        <v>0</v>
      </c>
      <c r="AK58">
        <f t="shared" si="36"/>
        <v>0</v>
      </c>
      <c r="AL58" s="67">
        <f>(VLOOKUP($B$1,'Multipliers and Adjustments'!$A$70:$I$86,TRUNC(COLUMN(AL$2)/5)+2,FALSE)*SUMIFS('EPA Data'!$I:$I,'EPA Data'!$D:$D,'Country Selector'!$A$2,'EPA Data'!$J:$J,$B$1,'EPA Data'!$C:$C,AL$2,'EPA Data'!$G:$G,"&gt;="&amp;$A58,'EPA Data'!$G:$G,"&lt;"&amp;$B58)+IF('Multipliers and Adjustments'!$B$66="Y",'SNAP Adjustment'!AM95,0))*unit_conv</f>
        <v>0</v>
      </c>
    </row>
    <row r="59" spans="1:38" x14ac:dyDescent="0.45">
      <c r="A59" s="12">
        <f t="shared" si="14"/>
        <v>800</v>
      </c>
      <c r="B59" s="11">
        <f t="shared" si="7"/>
        <v>850</v>
      </c>
      <c r="C59" s="67">
        <f>(VLOOKUP($B$1,'Multipliers and Adjustments'!$A$70:$I$86,TRUNC(COLUMN(C$2)/5)+2,FALSE)*SUMIFS('EPA Data'!$I:$I,'EPA Data'!$D:$D,'Country Selector'!$A$2,'EPA Data'!$J:$J,$B$1,'EPA Data'!$C:$C,C$2,'EPA Data'!$G:$G,"&gt;="&amp;$A59,'EPA Data'!$G:$G,"&lt;"&amp;$B59)+IF('Multipliers and Adjustments'!$B$66="Y",'SNAP Adjustment'!D96,0))*unit_conv</f>
        <v>0</v>
      </c>
      <c r="D59">
        <f t="shared" si="30"/>
        <v>0</v>
      </c>
      <c r="E59">
        <f t="shared" si="30"/>
        <v>0</v>
      </c>
      <c r="F59">
        <f t="shared" si="30"/>
        <v>0</v>
      </c>
      <c r="G59">
        <f t="shared" si="30"/>
        <v>0</v>
      </c>
      <c r="H59" s="67">
        <f>(VLOOKUP($B$1,'Multipliers and Adjustments'!$A$70:$I$86,TRUNC(COLUMN(H$2)/5)+2,FALSE)*SUMIFS('EPA Data'!$I:$I,'EPA Data'!$D:$D,'Country Selector'!$A$2,'EPA Data'!$J:$J,$B$1,'EPA Data'!$C:$C,H$2,'EPA Data'!$G:$G,"&gt;="&amp;$A59,'EPA Data'!$G:$G,"&lt;"&amp;$B59)+IF('Multipliers and Adjustments'!$B$66="Y",'SNAP Adjustment'!I96,0))*unit_conv</f>
        <v>0</v>
      </c>
      <c r="I59">
        <f t="shared" si="31"/>
        <v>0</v>
      </c>
      <c r="J59">
        <f t="shared" si="31"/>
        <v>0</v>
      </c>
      <c r="K59">
        <f t="shared" si="31"/>
        <v>0</v>
      </c>
      <c r="L59">
        <f t="shared" si="31"/>
        <v>0</v>
      </c>
      <c r="M59" s="67">
        <f>(VLOOKUP($B$1,'Multipliers and Adjustments'!$A$70:$I$86,TRUNC(COLUMN(M$2)/5)+2,FALSE)*SUMIFS('EPA Data'!$I:$I,'EPA Data'!$D:$D,'Country Selector'!$A$2,'EPA Data'!$J:$J,$B$1,'EPA Data'!$C:$C,M$2,'EPA Data'!$G:$G,"&gt;="&amp;$A59,'EPA Data'!$G:$G,"&lt;"&amp;$B59)+IF('Multipliers and Adjustments'!$B$66="Y",'SNAP Adjustment'!N96,0))*unit_conv</f>
        <v>0</v>
      </c>
      <c r="N59">
        <f t="shared" si="32"/>
        <v>0</v>
      </c>
      <c r="O59">
        <f t="shared" si="32"/>
        <v>0</v>
      </c>
      <c r="P59">
        <f t="shared" si="32"/>
        <v>0</v>
      </c>
      <c r="Q59">
        <f t="shared" si="32"/>
        <v>0</v>
      </c>
      <c r="R59" s="67">
        <f>(VLOOKUP($B$1,'Multipliers and Adjustments'!$A$70:$I$86,TRUNC(COLUMN(R$2)/5)+2,FALSE)*SUMIFS('EPA Data'!$I:$I,'EPA Data'!$D:$D,'Country Selector'!$A$2,'EPA Data'!$J:$J,$B$1,'EPA Data'!$C:$C,R$2,'EPA Data'!$G:$G,"&gt;="&amp;$A59,'EPA Data'!$G:$G,"&lt;"&amp;$B59)+IF('Multipliers and Adjustments'!$B$66="Y",'SNAP Adjustment'!S96,0))*unit_conv</f>
        <v>0</v>
      </c>
      <c r="S59">
        <f t="shared" si="33"/>
        <v>0</v>
      </c>
      <c r="T59">
        <f t="shared" si="33"/>
        <v>0</v>
      </c>
      <c r="U59">
        <f t="shared" si="33"/>
        <v>0</v>
      </c>
      <c r="V59">
        <f t="shared" si="33"/>
        <v>0</v>
      </c>
      <c r="W59" s="67">
        <f>(VLOOKUP($B$1,'Multipliers and Adjustments'!$A$70:$I$86,TRUNC(COLUMN(W$2)/5)+2,FALSE)*SUMIFS('EPA Data'!$I:$I,'EPA Data'!$D:$D,'Country Selector'!$A$2,'EPA Data'!$J:$J,$B$1,'EPA Data'!$C:$C,W$2,'EPA Data'!$G:$G,"&gt;="&amp;$A59,'EPA Data'!$G:$G,"&lt;"&amp;$B59)+IF('Multipliers and Adjustments'!$B$66="Y",'SNAP Adjustment'!X96,0))*unit_conv</f>
        <v>0</v>
      </c>
      <c r="X59">
        <f t="shared" si="34"/>
        <v>0</v>
      </c>
      <c r="Y59">
        <f t="shared" si="34"/>
        <v>0</v>
      </c>
      <c r="Z59">
        <f t="shared" si="34"/>
        <v>0</v>
      </c>
      <c r="AA59">
        <f t="shared" si="34"/>
        <v>0</v>
      </c>
      <c r="AB59" s="67">
        <f>(VLOOKUP($B$1,'Multipliers and Adjustments'!$A$70:$I$86,TRUNC(COLUMN(AB$2)/5)+2,FALSE)*SUMIFS('EPA Data'!$I:$I,'EPA Data'!$D:$D,'Country Selector'!$A$2,'EPA Data'!$J:$J,$B$1,'EPA Data'!$C:$C,AB$2,'EPA Data'!$G:$G,"&gt;="&amp;$A59,'EPA Data'!$G:$G,"&lt;"&amp;$B59)+IF('Multipliers and Adjustments'!$B$66="Y",'SNAP Adjustment'!AC96,0))*unit_conv</f>
        <v>0</v>
      </c>
      <c r="AC59">
        <f t="shared" si="35"/>
        <v>0</v>
      </c>
      <c r="AD59">
        <f t="shared" si="35"/>
        <v>0</v>
      </c>
      <c r="AE59">
        <f t="shared" si="35"/>
        <v>0</v>
      </c>
      <c r="AF59">
        <f t="shared" si="35"/>
        <v>0</v>
      </c>
      <c r="AG59" s="67">
        <f>(VLOOKUP($B$1,'Multipliers and Adjustments'!$A$70:$I$86,TRUNC(COLUMN(AG$2)/5)+2,FALSE)*SUMIFS('EPA Data'!$I:$I,'EPA Data'!$D:$D,'Country Selector'!$A$2,'EPA Data'!$J:$J,$B$1,'EPA Data'!$C:$C,AG$2,'EPA Data'!$G:$G,"&gt;="&amp;$A59,'EPA Data'!$G:$G,"&lt;"&amp;$B59)+IF('Multipliers and Adjustments'!$B$66="Y",'SNAP Adjustment'!AH96,0))*unit_conv</f>
        <v>0</v>
      </c>
      <c r="AH59">
        <f t="shared" si="36"/>
        <v>0</v>
      </c>
      <c r="AI59">
        <f t="shared" si="36"/>
        <v>0</v>
      </c>
      <c r="AJ59">
        <f t="shared" si="36"/>
        <v>0</v>
      </c>
      <c r="AK59">
        <f t="shared" si="36"/>
        <v>0</v>
      </c>
      <c r="AL59" s="67">
        <f>(VLOOKUP($B$1,'Multipliers and Adjustments'!$A$70:$I$86,TRUNC(COLUMN(AL$2)/5)+2,FALSE)*SUMIFS('EPA Data'!$I:$I,'EPA Data'!$D:$D,'Country Selector'!$A$2,'EPA Data'!$J:$J,$B$1,'EPA Data'!$C:$C,AL$2,'EPA Data'!$G:$G,"&gt;="&amp;$A59,'EPA Data'!$G:$G,"&lt;"&amp;$B59)+IF('Multipliers and Adjustments'!$B$66="Y",'SNAP Adjustment'!AM96,0))*unit_conv</f>
        <v>0</v>
      </c>
    </row>
    <row r="60" spans="1:38" x14ac:dyDescent="0.45">
      <c r="A60" s="12">
        <f t="shared" si="14"/>
        <v>850</v>
      </c>
      <c r="B60" s="11">
        <f t="shared" si="7"/>
        <v>900</v>
      </c>
      <c r="C60" s="67">
        <f>(VLOOKUP($B$1,'Multipliers and Adjustments'!$A$70:$I$86,TRUNC(COLUMN(C$2)/5)+2,FALSE)*SUMIFS('EPA Data'!$I:$I,'EPA Data'!$D:$D,'Country Selector'!$A$2,'EPA Data'!$J:$J,$B$1,'EPA Data'!$C:$C,C$2,'EPA Data'!$G:$G,"&gt;="&amp;$A60,'EPA Data'!$G:$G,"&lt;"&amp;$B60)+IF('Multipliers and Adjustments'!$B$66="Y",'SNAP Adjustment'!D97,0))*unit_conv</f>
        <v>0</v>
      </c>
      <c r="D60">
        <f t="shared" si="30"/>
        <v>0</v>
      </c>
      <c r="E60">
        <f t="shared" si="30"/>
        <v>0</v>
      </c>
      <c r="F60">
        <f t="shared" si="30"/>
        <v>0</v>
      </c>
      <c r="G60">
        <f t="shared" si="30"/>
        <v>0</v>
      </c>
      <c r="H60" s="67">
        <f>(VLOOKUP($B$1,'Multipliers and Adjustments'!$A$70:$I$86,TRUNC(COLUMN(H$2)/5)+2,FALSE)*SUMIFS('EPA Data'!$I:$I,'EPA Data'!$D:$D,'Country Selector'!$A$2,'EPA Data'!$J:$J,$B$1,'EPA Data'!$C:$C,H$2,'EPA Data'!$G:$G,"&gt;="&amp;$A60,'EPA Data'!$G:$G,"&lt;"&amp;$B60)+IF('Multipliers and Adjustments'!$B$66="Y",'SNAP Adjustment'!I97,0))*unit_conv</f>
        <v>0</v>
      </c>
      <c r="I60">
        <f t="shared" si="31"/>
        <v>0</v>
      </c>
      <c r="J60">
        <f t="shared" si="31"/>
        <v>0</v>
      </c>
      <c r="K60">
        <f t="shared" si="31"/>
        <v>0</v>
      </c>
      <c r="L60">
        <f t="shared" si="31"/>
        <v>0</v>
      </c>
      <c r="M60" s="67">
        <f>(VLOOKUP($B$1,'Multipliers and Adjustments'!$A$70:$I$86,TRUNC(COLUMN(M$2)/5)+2,FALSE)*SUMIFS('EPA Data'!$I:$I,'EPA Data'!$D:$D,'Country Selector'!$A$2,'EPA Data'!$J:$J,$B$1,'EPA Data'!$C:$C,M$2,'EPA Data'!$G:$G,"&gt;="&amp;$A60,'EPA Data'!$G:$G,"&lt;"&amp;$B60)+IF('Multipliers and Adjustments'!$B$66="Y",'SNAP Adjustment'!N97,0))*unit_conv</f>
        <v>0</v>
      </c>
      <c r="N60">
        <f t="shared" si="32"/>
        <v>0</v>
      </c>
      <c r="O60">
        <f t="shared" si="32"/>
        <v>0</v>
      </c>
      <c r="P60">
        <f t="shared" si="32"/>
        <v>0</v>
      </c>
      <c r="Q60">
        <f t="shared" si="32"/>
        <v>0</v>
      </c>
      <c r="R60" s="67">
        <f>(VLOOKUP($B$1,'Multipliers and Adjustments'!$A$70:$I$86,TRUNC(COLUMN(R$2)/5)+2,FALSE)*SUMIFS('EPA Data'!$I:$I,'EPA Data'!$D:$D,'Country Selector'!$A$2,'EPA Data'!$J:$J,$B$1,'EPA Data'!$C:$C,R$2,'EPA Data'!$G:$G,"&gt;="&amp;$A60,'EPA Data'!$G:$G,"&lt;"&amp;$B60)+IF('Multipliers and Adjustments'!$B$66="Y",'SNAP Adjustment'!S97,0))*unit_conv</f>
        <v>0</v>
      </c>
      <c r="S60">
        <f t="shared" si="33"/>
        <v>0</v>
      </c>
      <c r="T60">
        <f t="shared" si="33"/>
        <v>0</v>
      </c>
      <c r="U60">
        <f t="shared" si="33"/>
        <v>0</v>
      </c>
      <c r="V60">
        <f t="shared" si="33"/>
        <v>0</v>
      </c>
      <c r="W60" s="67">
        <f>(VLOOKUP($B$1,'Multipliers and Adjustments'!$A$70:$I$86,TRUNC(COLUMN(W$2)/5)+2,FALSE)*SUMIFS('EPA Data'!$I:$I,'EPA Data'!$D:$D,'Country Selector'!$A$2,'EPA Data'!$J:$J,$B$1,'EPA Data'!$C:$C,W$2,'EPA Data'!$G:$G,"&gt;="&amp;$A60,'EPA Data'!$G:$G,"&lt;"&amp;$B60)+IF('Multipliers and Adjustments'!$B$66="Y",'SNAP Adjustment'!X97,0))*unit_conv</f>
        <v>0</v>
      </c>
      <c r="X60">
        <f t="shared" si="34"/>
        <v>0</v>
      </c>
      <c r="Y60">
        <f t="shared" si="34"/>
        <v>0</v>
      </c>
      <c r="Z60">
        <f t="shared" si="34"/>
        <v>0</v>
      </c>
      <c r="AA60">
        <f t="shared" si="34"/>
        <v>0</v>
      </c>
      <c r="AB60" s="67">
        <f>(VLOOKUP($B$1,'Multipliers and Adjustments'!$A$70:$I$86,TRUNC(COLUMN(AB$2)/5)+2,FALSE)*SUMIFS('EPA Data'!$I:$I,'EPA Data'!$D:$D,'Country Selector'!$A$2,'EPA Data'!$J:$J,$B$1,'EPA Data'!$C:$C,AB$2,'EPA Data'!$G:$G,"&gt;="&amp;$A60,'EPA Data'!$G:$G,"&lt;"&amp;$B60)+IF('Multipliers and Adjustments'!$B$66="Y",'SNAP Adjustment'!AC97,0))*unit_conv</f>
        <v>0</v>
      </c>
      <c r="AC60">
        <f t="shared" si="35"/>
        <v>0</v>
      </c>
      <c r="AD60">
        <f t="shared" si="35"/>
        <v>0</v>
      </c>
      <c r="AE60">
        <f t="shared" si="35"/>
        <v>0</v>
      </c>
      <c r="AF60">
        <f t="shared" si="35"/>
        <v>0</v>
      </c>
      <c r="AG60" s="67">
        <f>(VLOOKUP($B$1,'Multipliers and Adjustments'!$A$70:$I$86,TRUNC(COLUMN(AG$2)/5)+2,FALSE)*SUMIFS('EPA Data'!$I:$I,'EPA Data'!$D:$D,'Country Selector'!$A$2,'EPA Data'!$J:$J,$B$1,'EPA Data'!$C:$C,AG$2,'EPA Data'!$G:$G,"&gt;="&amp;$A60,'EPA Data'!$G:$G,"&lt;"&amp;$B60)+IF('Multipliers and Adjustments'!$B$66="Y",'SNAP Adjustment'!AH97,0))*unit_conv</f>
        <v>0</v>
      </c>
      <c r="AH60">
        <f t="shared" si="36"/>
        <v>0</v>
      </c>
      <c r="AI60">
        <f t="shared" si="36"/>
        <v>0</v>
      </c>
      <c r="AJ60">
        <f t="shared" si="36"/>
        <v>0</v>
      </c>
      <c r="AK60">
        <f t="shared" si="36"/>
        <v>0</v>
      </c>
      <c r="AL60" s="67">
        <f>(VLOOKUP($B$1,'Multipliers and Adjustments'!$A$70:$I$86,TRUNC(COLUMN(AL$2)/5)+2,FALSE)*SUMIFS('EPA Data'!$I:$I,'EPA Data'!$D:$D,'Country Selector'!$A$2,'EPA Data'!$J:$J,$B$1,'EPA Data'!$C:$C,AL$2,'EPA Data'!$G:$G,"&gt;="&amp;$A60,'EPA Data'!$G:$G,"&lt;"&amp;$B60)+IF('Multipliers and Adjustments'!$B$66="Y",'SNAP Adjustment'!AM97,0))*unit_conv</f>
        <v>0</v>
      </c>
    </row>
    <row r="61" spans="1:38" x14ac:dyDescent="0.45">
      <c r="A61" s="12">
        <f t="shared" si="14"/>
        <v>900</v>
      </c>
      <c r="B61" s="11">
        <f t="shared" si="7"/>
        <v>950</v>
      </c>
      <c r="C61" s="67">
        <f>(VLOOKUP($B$1,'Multipliers and Adjustments'!$A$70:$I$86,TRUNC(COLUMN(C$2)/5)+2,FALSE)*SUMIFS('EPA Data'!$I:$I,'EPA Data'!$D:$D,'Country Selector'!$A$2,'EPA Data'!$J:$J,$B$1,'EPA Data'!$C:$C,C$2,'EPA Data'!$G:$G,"&gt;="&amp;$A61,'EPA Data'!$G:$G,"&lt;"&amp;$B61)+IF('Multipliers and Adjustments'!$B$66="Y",'SNAP Adjustment'!D98,0))*unit_conv</f>
        <v>0</v>
      </c>
      <c r="D61">
        <f t="shared" si="30"/>
        <v>0</v>
      </c>
      <c r="E61">
        <f t="shared" si="30"/>
        <v>0</v>
      </c>
      <c r="F61">
        <f t="shared" si="30"/>
        <v>0</v>
      </c>
      <c r="G61">
        <f t="shared" si="30"/>
        <v>0</v>
      </c>
      <c r="H61" s="67">
        <f>(VLOOKUP($B$1,'Multipliers and Adjustments'!$A$70:$I$86,TRUNC(COLUMN(H$2)/5)+2,FALSE)*SUMIFS('EPA Data'!$I:$I,'EPA Data'!$D:$D,'Country Selector'!$A$2,'EPA Data'!$J:$J,$B$1,'EPA Data'!$C:$C,H$2,'EPA Data'!$G:$G,"&gt;="&amp;$A61,'EPA Data'!$G:$G,"&lt;"&amp;$B61)+IF('Multipliers and Adjustments'!$B$66="Y",'SNAP Adjustment'!I98,0))*unit_conv</f>
        <v>0</v>
      </c>
      <c r="I61">
        <f t="shared" si="31"/>
        <v>0</v>
      </c>
      <c r="J61">
        <f t="shared" si="31"/>
        <v>0</v>
      </c>
      <c r="K61">
        <f t="shared" si="31"/>
        <v>0</v>
      </c>
      <c r="L61">
        <f t="shared" si="31"/>
        <v>0</v>
      </c>
      <c r="M61" s="67">
        <f>(VLOOKUP($B$1,'Multipliers and Adjustments'!$A$70:$I$86,TRUNC(COLUMN(M$2)/5)+2,FALSE)*SUMIFS('EPA Data'!$I:$I,'EPA Data'!$D:$D,'Country Selector'!$A$2,'EPA Data'!$J:$J,$B$1,'EPA Data'!$C:$C,M$2,'EPA Data'!$G:$G,"&gt;="&amp;$A61,'EPA Data'!$G:$G,"&lt;"&amp;$B61)+IF('Multipliers and Adjustments'!$B$66="Y",'SNAP Adjustment'!N98,0))*unit_conv</f>
        <v>0</v>
      </c>
      <c r="N61">
        <f t="shared" si="32"/>
        <v>0</v>
      </c>
      <c r="O61">
        <f t="shared" si="32"/>
        <v>0</v>
      </c>
      <c r="P61">
        <f t="shared" si="32"/>
        <v>0</v>
      </c>
      <c r="Q61">
        <f t="shared" si="32"/>
        <v>0</v>
      </c>
      <c r="R61" s="67">
        <f>(VLOOKUP($B$1,'Multipliers and Adjustments'!$A$70:$I$86,TRUNC(COLUMN(R$2)/5)+2,FALSE)*SUMIFS('EPA Data'!$I:$I,'EPA Data'!$D:$D,'Country Selector'!$A$2,'EPA Data'!$J:$J,$B$1,'EPA Data'!$C:$C,R$2,'EPA Data'!$G:$G,"&gt;="&amp;$A61,'EPA Data'!$G:$G,"&lt;"&amp;$B61)+IF('Multipliers and Adjustments'!$B$66="Y",'SNAP Adjustment'!S98,0))*unit_conv</f>
        <v>0</v>
      </c>
      <c r="S61">
        <f t="shared" si="33"/>
        <v>0</v>
      </c>
      <c r="T61">
        <f t="shared" si="33"/>
        <v>0</v>
      </c>
      <c r="U61">
        <f t="shared" si="33"/>
        <v>0</v>
      </c>
      <c r="V61">
        <f t="shared" si="33"/>
        <v>0</v>
      </c>
      <c r="W61" s="67">
        <f>(VLOOKUP($B$1,'Multipliers and Adjustments'!$A$70:$I$86,TRUNC(COLUMN(W$2)/5)+2,FALSE)*SUMIFS('EPA Data'!$I:$I,'EPA Data'!$D:$D,'Country Selector'!$A$2,'EPA Data'!$J:$J,$B$1,'EPA Data'!$C:$C,W$2,'EPA Data'!$G:$G,"&gt;="&amp;$A61,'EPA Data'!$G:$G,"&lt;"&amp;$B61)+IF('Multipliers and Adjustments'!$B$66="Y",'SNAP Adjustment'!X98,0))*unit_conv</f>
        <v>0</v>
      </c>
      <c r="X61">
        <f t="shared" si="34"/>
        <v>0</v>
      </c>
      <c r="Y61">
        <f t="shared" si="34"/>
        <v>0</v>
      </c>
      <c r="Z61">
        <f t="shared" si="34"/>
        <v>0</v>
      </c>
      <c r="AA61">
        <f t="shared" si="34"/>
        <v>0</v>
      </c>
      <c r="AB61" s="67">
        <f>(VLOOKUP($B$1,'Multipliers and Adjustments'!$A$70:$I$86,TRUNC(COLUMN(AB$2)/5)+2,FALSE)*SUMIFS('EPA Data'!$I:$I,'EPA Data'!$D:$D,'Country Selector'!$A$2,'EPA Data'!$J:$J,$B$1,'EPA Data'!$C:$C,AB$2,'EPA Data'!$G:$G,"&gt;="&amp;$A61,'EPA Data'!$G:$G,"&lt;"&amp;$B61)+IF('Multipliers and Adjustments'!$B$66="Y",'SNAP Adjustment'!AC98,0))*unit_conv</f>
        <v>0</v>
      </c>
      <c r="AC61">
        <f t="shared" si="35"/>
        <v>0</v>
      </c>
      <c r="AD61">
        <f t="shared" si="35"/>
        <v>0</v>
      </c>
      <c r="AE61">
        <f t="shared" si="35"/>
        <v>0</v>
      </c>
      <c r="AF61">
        <f t="shared" si="35"/>
        <v>0</v>
      </c>
      <c r="AG61" s="67">
        <f>(VLOOKUP($B$1,'Multipliers and Adjustments'!$A$70:$I$86,TRUNC(COLUMN(AG$2)/5)+2,FALSE)*SUMIFS('EPA Data'!$I:$I,'EPA Data'!$D:$D,'Country Selector'!$A$2,'EPA Data'!$J:$J,$B$1,'EPA Data'!$C:$C,AG$2,'EPA Data'!$G:$G,"&gt;="&amp;$A61,'EPA Data'!$G:$G,"&lt;"&amp;$B61)+IF('Multipliers and Adjustments'!$B$66="Y",'SNAP Adjustment'!AH98,0))*unit_conv</f>
        <v>0</v>
      </c>
      <c r="AH61">
        <f t="shared" si="36"/>
        <v>0</v>
      </c>
      <c r="AI61">
        <f t="shared" si="36"/>
        <v>0</v>
      </c>
      <c r="AJ61">
        <f t="shared" si="36"/>
        <v>0</v>
      </c>
      <c r="AK61">
        <f t="shared" si="36"/>
        <v>0</v>
      </c>
      <c r="AL61" s="67">
        <f>(VLOOKUP($B$1,'Multipliers and Adjustments'!$A$70:$I$86,TRUNC(COLUMN(AL$2)/5)+2,FALSE)*SUMIFS('EPA Data'!$I:$I,'EPA Data'!$D:$D,'Country Selector'!$A$2,'EPA Data'!$J:$J,$B$1,'EPA Data'!$C:$C,AL$2,'EPA Data'!$G:$G,"&gt;="&amp;$A61,'EPA Data'!$G:$G,"&lt;"&amp;$B61)+IF('Multipliers and Adjustments'!$B$66="Y",'SNAP Adjustment'!AM98,0))*unit_conv</f>
        <v>0</v>
      </c>
    </row>
    <row r="62" spans="1:38" x14ac:dyDescent="0.45">
      <c r="A62" s="12">
        <f t="shared" si="14"/>
        <v>950</v>
      </c>
      <c r="B62" s="11">
        <f t="shared" si="7"/>
        <v>1000</v>
      </c>
      <c r="C62" s="67">
        <f>(VLOOKUP($B$1,'Multipliers and Adjustments'!$A$70:$I$86,TRUNC(COLUMN(C$2)/5)+2,FALSE)*SUMIFS('EPA Data'!$I:$I,'EPA Data'!$D:$D,'Country Selector'!$A$2,'EPA Data'!$J:$J,$B$1,'EPA Data'!$C:$C,C$2,'EPA Data'!$G:$G,"&gt;="&amp;$A62,'EPA Data'!$G:$G,"&lt;"&amp;$B62)+IF('Multipliers and Adjustments'!$B$66="Y",'SNAP Adjustment'!D99,0))*unit_conv</f>
        <v>0</v>
      </c>
      <c r="D62">
        <f t="shared" si="30"/>
        <v>0</v>
      </c>
      <c r="E62">
        <f t="shared" si="30"/>
        <v>0</v>
      </c>
      <c r="F62">
        <f t="shared" si="30"/>
        <v>0</v>
      </c>
      <c r="G62">
        <f t="shared" si="30"/>
        <v>0</v>
      </c>
      <c r="H62" s="67">
        <f>(VLOOKUP($B$1,'Multipliers and Adjustments'!$A$70:$I$86,TRUNC(COLUMN(H$2)/5)+2,FALSE)*SUMIFS('EPA Data'!$I:$I,'EPA Data'!$D:$D,'Country Selector'!$A$2,'EPA Data'!$J:$J,$B$1,'EPA Data'!$C:$C,H$2,'EPA Data'!$G:$G,"&gt;="&amp;$A62,'EPA Data'!$G:$G,"&lt;"&amp;$B62)+IF('Multipliers and Adjustments'!$B$66="Y",'SNAP Adjustment'!I99,0))*unit_conv</f>
        <v>0</v>
      </c>
      <c r="I62">
        <f t="shared" si="31"/>
        <v>0</v>
      </c>
      <c r="J62">
        <f t="shared" si="31"/>
        <v>0</v>
      </c>
      <c r="K62">
        <f t="shared" si="31"/>
        <v>0</v>
      </c>
      <c r="L62">
        <f t="shared" si="31"/>
        <v>0</v>
      </c>
      <c r="M62" s="67">
        <f>(VLOOKUP($B$1,'Multipliers and Adjustments'!$A$70:$I$86,TRUNC(COLUMN(M$2)/5)+2,FALSE)*SUMIFS('EPA Data'!$I:$I,'EPA Data'!$D:$D,'Country Selector'!$A$2,'EPA Data'!$J:$J,$B$1,'EPA Data'!$C:$C,M$2,'EPA Data'!$G:$G,"&gt;="&amp;$A62,'EPA Data'!$G:$G,"&lt;"&amp;$B62)+IF('Multipliers and Adjustments'!$B$66="Y",'SNAP Adjustment'!N99,0))*unit_conv</f>
        <v>0</v>
      </c>
      <c r="N62">
        <f t="shared" si="32"/>
        <v>0</v>
      </c>
      <c r="O62">
        <f t="shared" si="32"/>
        <v>0</v>
      </c>
      <c r="P62">
        <f t="shared" si="32"/>
        <v>0</v>
      </c>
      <c r="Q62">
        <f t="shared" si="32"/>
        <v>0</v>
      </c>
      <c r="R62" s="67">
        <f>(VLOOKUP($B$1,'Multipliers and Adjustments'!$A$70:$I$86,TRUNC(COLUMN(R$2)/5)+2,FALSE)*SUMIFS('EPA Data'!$I:$I,'EPA Data'!$D:$D,'Country Selector'!$A$2,'EPA Data'!$J:$J,$B$1,'EPA Data'!$C:$C,R$2,'EPA Data'!$G:$G,"&gt;="&amp;$A62,'EPA Data'!$G:$G,"&lt;"&amp;$B62)+IF('Multipliers and Adjustments'!$B$66="Y",'SNAP Adjustment'!S99,0))*unit_conv</f>
        <v>0</v>
      </c>
      <c r="S62">
        <f t="shared" si="33"/>
        <v>0</v>
      </c>
      <c r="T62">
        <f t="shared" si="33"/>
        <v>0</v>
      </c>
      <c r="U62">
        <f t="shared" si="33"/>
        <v>0</v>
      </c>
      <c r="V62">
        <f t="shared" si="33"/>
        <v>0</v>
      </c>
      <c r="W62" s="67">
        <f>(VLOOKUP($B$1,'Multipliers and Adjustments'!$A$70:$I$86,TRUNC(COLUMN(W$2)/5)+2,FALSE)*SUMIFS('EPA Data'!$I:$I,'EPA Data'!$D:$D,'Country Selector'!$A$2,'EPA Data'!$J:$J,$B$1,'EPA Data'!$C:$C,W$2,'EPA Data'!$G:$G,"&gt;="&amp;$A62,'EPA Data'!$G:$G,"&lt;"&amp;$B62)+IF('Multipliers and Adjustments'!$B$66="Y",'SNAP Adjustment'!X99,0))*unit_conv</f>
        <v>0</v>
      </c>
      <c r="X62">
        <f t="shared" si="34"/>
        <v>0</v>
      </c>
      <c r="Y62">
        <f t="shared" si="34"/>
        <v>0</v>
      </c>
      <c r="Z62">
        <f t="shared" si="34"/>
        <v>0</v>
      </c>
      <c r="AA62">
        <f t="shared" si="34"/>
        <v>0</v>
      </c>
      <c r="AB62" s="67">
        <f>(VLOOKUP($B$1,'Multipliers and Adjustments'!$A$70:$I$86,TRUNC(COLUMN(AB$2)/5)+2,FALSE)*SUMIFS('EPA Data'!$I:$I,'EPA Data'!$D:$D,'Country Selector'!$A$2,'EPA Data'!$J:$J,$B$1,'EPA Data'!$C:$C,AB$2,'EPA Data'!$G:$G,"&gt;="&amp;$A62,'EPA Data'!$G:$G,"&lt;"&amp;$B62)+IF('Multipliers and Adjustments'!$B$66="Y",'SNAP Adjustment'!AC99,0))*unit_conv</f>
        <v>0</v>
      </c>
      <c r="AC62">
        <f t="shared" si="35"/>
        <v>0</v>
      </c>
      <c r="AD62">
        <f t="shared" si="35"/>
        <v>0</v>
      </c>
      <c r="AE62">
        <f t="shared" si="35"/>
        <v>0</v>
      </c>
      <c r="AF62">
        <f t="shared" si="35"/>
        <v>0</v>
      </c>
      <c r="AG62" s="67">
        <f>(VLOOKUP($B$1,'Multipliers and Adjustments'!$A$70:$I$86,TRUNC(COLUMN(AG$2)/5)+2,FALSE)*SUMIFS('EPA Data'!$I:$I,'EPA Data'!$D:$D,'Country Selector'!$A$2,'EPA Data'!$J:$J,$B$1,'EPA Data'!$C:$C,AG$2,'EPA Data'!$G:$G,"&gt;="&amp;$A62,'EPA Data'!$G:$G,"&lt;"&amp;$B62)+IF('Multipliers and Adjustments'!$B$66="Y",'SNAP Adjustment'!AH99,0))*unit_conv</f>
        <v>0</v>
      </c>
      <c r="AH62">
        <f t="shared" si="36"/>
        <v>0</v>
      </c>
      <c r="AI62">
        <f t="shared" si="36"/>
        <v>0</v>
      </c>
      <c r="AJ62">
        <f t="shared" si="36"/>
        <v>0</v>
      </c>
      <c r="AK62">
        <f t="shared" si="36"/>
        <v>0</v>
      </c>
      <c r="AL62" s="67">
        <f>(VLOOKUP($B$1,'Multipliers and Adjustments'!$A$70:$I$86,TRUNC(COLUMN(AL$2)/5)+2,FALSE)*SUMIFS('EPA Data'!$I:$I,'EPA Data'!$D:$D,'Country Selector'!$A$2,'EPA Data'!$J:$J,$B$1,'EPA Data'!$C:$C,AL$2,'EPA Data'!$G:$G,"&gt;="&amp;$A62,'EPA Data'!$G:$G,"&lt;"&amp;$B62)+IF('Multipliers and Adjustments'!$B$66="Y",'SNAP Adjustment'!AM99,0))*unit_conv</f>
        <v>0</v>
      </c>
    </row>
    <row r="63" spans="1:38" x14ac:dyDescent="0.45">
      <c r="A63" s="12">
        <f t="shared" si="14"/>
        <v>1000</v>
      </c>
      <c r="B63" s="11">
        <f t="shared" si="7"/>
        <v>1050</v>
      </c>
      <c r="C63" s="67">
        <f>(VLOOKUP($B$1,'Multipliers and Adjustments'!$A$70:$I$86,TRUNC(COLUMN(C$2)/5)+2,FALSE)*SUMIFS('EPA Data'!$I:$I,'EPA Data'!$D:$D,'Country Selector'!$A$2,'EPA Data'!$J:$J,$B$1,'EPA Data'!$C:$C,C$2,'EPA Data'!$G:$G,"&gt;="&amp;$A63,'EPA Data'!$G:$G,"&lt;"&amp;$B63)+IF('Multipliers and Adjustments'!$B$66="Y",'SNAP Adjustment'!D100,0))*unit_conv</f>
        <v>0</v>
      </c>
      <c r="D63">
        <f t="shared" si="30"/>
        <v>0</v>
      </c>
      <c r="E63">
        <f t="shared" si="30"/>
        <v>0</v>
      </c>
      <c r="F63">
        <f t="shared" si="30"/>
        <v>0</v>
      </c>
      <c r="G63">
        <f t="shared" si="30"/>
        <v>0</v>
      </c>
      <c r="H63" s="67">
        <f>(VLOOKUP($B$1,'Multipliers and Adjustments'!$A$70:$I$86,TRUNC(COLUMN(H$2)/5)+2,FALSE)*SUMIFS('EPA Data'!$I:$I,'EPA Data'!$D:$D,'Country Selector'!$A$2,'EPA Data'!$J:$J,$B$1,'EPA Data'!$C:$C,H$2,'EPA Data'!$G:$G,"&gt;="&amp;$A63,'EPA Data'!$G:$G,"&lt;"&amp;$B63)+IF('Multipliers and Adjustments'!$B$66="Y",'SNAP Adjustment'!I100,0))*unit_conv</f>
        <v>0</v>
      </c>
      <c r="I63">
        <f t="shared" si="31"/>
        <v>0</v>
      </c>
      <c r="J63">
        <f t="shared" si="31"/>
        <v>0</v>
      </c>
      <c r="K63">
        <f t="shared" si="31"/>
        <v>0</v>
      </c>
      <c r="L63">
        <f t="shared" si="31"/>
        <v>0</v>
      </c>
      <c r="M63" s="67">
        <f>(VLOOKUP($B$1,'Multipliers and Adjustments'!$A$70:$I$86,TRUNC(COLUMN(M$2)/5)+2,FALSE)*SUMIFS('EPA Data'!$I:$I,'EPA Data'!$D:$D,'Country Selector'!$A$2,'EPA Data'!$J:$J,$B$1,'EPA Data'!$C:$C,M$2,'EPA Data'!$G:$G,"&gt;="&amp;$A63,'EPA Data'!$G:$G,"&lt;"&amp;$B63)+IF('Multipliers and Adjustments'!$B$66="Y",'SNAP Adjustment'!N100,0))*unit_conv</f>
        <v>0</v>
      </c>
      <c r="N63">
        <f t="shared" si="32"/>
        <v>0</v>
      </c>
      <c r="O63">
        <f t="shared" si="32"/>
        <v>0</v>
      </c>
      <c r="P63">
        <f t="shared" si="32"/>
        <v>0</v>
      </c>
      <c r="Q63">
        <f t="shared" si="32"/>
        <v>0</v>
      </c>
      <c r="R63" s="67">
        <f>(VLOOKUP($B$1,'Multipliers and Adjustments'!$A$70:$I$86,TRUNC(COLUMN(R$2)/5)+2,FALSE)*SUMIFS('EPA Data'!$I:$I,'EPA Data'!$D:$D,'Country Selector'!$A$2,'EPA Data'!$J:$J,$B$1,'EPA Data'!$C:$C,R$2,'EPA Data'!$G:$G,"&gt;="&amp;$A63,'EPA Data'!$G:$G,"&lt;"&amp;$B63)+IF('Multipliers and Adjustments'!$B$66="Y",'SNAP Adjustment'!S100,0))*unit_conv</f>
        <v>0</v>
      </c>
      <c r="S63">
        <f t="shared" si="33"/>
        <v>0</v>
      </c>
      <c r="T63">
        <f t="shared" si="33"/>
        <v>0</v>
      </c>
      <c r="U63">
        <f t="shared" si="33"/>
        <v>0</v>
      </c>
      <c r="V63">
        <f t="shared" si="33"/>
        <v>0</v>
      </c>
      <c r="W63" s="67">
        <f>(VLOOKUP($B$1,'Multipliers and Adjustments'!$A$70:$I$86,TRUNC(COLUMN(W$2)/5)+2,FALSE)*SUMIFS('EPA Data'!$I:$I,'EPA Data'!$D:$D,'Country Selector'!$A$2,'EPA Data'!$J:$J,$B$1,'EPA Data'!$C:$C,W$2,'EPA Data'!$G:$G,"&gt;="&amp;$A63,'EPA Data'!$G:$G,"&lt;"&amp;$B63)+IF('Multipliers and Adjustments'!$B$66="Y",'SNAP Adjustment'!X100,0))*unit_conv</f>
        <v>0</v>
      </c>
      <c r="X63">
        <f t="shared" si="34"/>
        <v>0</v>
      </c>
      <c r="Y63">
        <f t="shared" si="34"/>
        <v>0</v>
      </c>
      <c r="Z63">
        <f t="shared" si="34"/>
        <v>0</v>
      </c>
      <c r="AA63">
        <f t="shared" si="34"/>
        <v>0</v>
      </c>
      <c r="AB63" s="67">
        <f>(VLOOKUP($B$1,'Multipliers and Adjustments'!$A$70:$I$86,TRUNC(COLUMN(AB$2)/5)+2,FALSE)*SUMIFS('EPA Data'!$I:$I,'EPA Data'!$D:$D,'Country Selector'!$A$2,'EPA Data'!$J:$J,$B$1,'EPA Data'!$C:$C,AB$2,'EPA Data'!$G:$G,"&gt;="&amp;$A63,'EPA Data'!$G:$G,"&lt;"&amp;$B63)+IF('Multipliers and Adjustments'!$B$66="Y",'SNAP Adjustment'!AC100,0))*unit_conv</f>
        <v>0</v>
      </c>
      <c r="AC63">
        <f t="shared" si="35"/>
        <v>0</v>
      </c>
      <c r="AD63">
        <f t="shared" si="35"/>
        <v>0</v>
      </c>
      <c r="AE63">
        <f t="shared" si="35"/>
        <v>0</v>
      </c>
      <c r="AF63">
        <f t="shared" si="35"/>
        <v>0</v>
      </c>
      <c r="AG63" s="67">
        <f>(VLOOKUP($B$1,'Multipliers and Adjustments'!$A$70:$I$86,TRUNC(COLUMN(AG$2)/5)+2,FALSE)*SUMIFS('EPA Data'!$I:$I,'EPA Data'!$D:$D,'Country Selector'!$A$2,'EPA Data'!$J:$J,$B$1,'EPA Data'!$C:$C,AG$2,'EPA Data'!$G:$G,"&gt;="&amp;$A63,'EPA Data'!$G:$G,"&lt;"&amp;$B63)+IF('Multipliers and Adjustments'!$B$66="Y",'SNAP Adjustment'!AH100,0))*unit_conv</f>
        <v>0</v>
      </c>
      <c r="AH63">
        <f t="shared" si="36"/>
        <v>0</v>
      </c>
      <c r="AI63">
        <f t="shared" si="36"/>
        <v>0</v>
      </c>
      <c r="AJ63">
        <f t="shared" si="36"/>
        <v>0</v>
      </c>
      <c r="AK63">
        <f t="shared" si="36"/>
        <v>0</v>
      </c>
      <c r="AL63" s="67">
        <f>(VLOOKUP($B$1,'Multipliers and Adjustments'!$A$70:$I$86,TRUNC(COLUMN(AL$2)/5)+2,FALSE)*SUMIFS('EPA Data'!$I:$I,'EPA Data'!$D:$D,'Country Selector'!$A$2,'EPA Data'!$J:$J,$B$1,'EPA Data'!$C:$C,AL$2,'EPA Data'!$G:$G,"&gt;="&amp;$A63,'EPA Data'!$G:$G,"&lt;"&amp;$B63)+IF('Multipliers and Adjustments'!$B$66="Y",'SNAP Adjustment'!AM100,0))*unit_conv</f>
        <v>0</v>
      </c>
    </row>
    <row r="64" spans="1:38" x14ac:dyDescent="0.45">
      <c r="A64" s="12">
        <f t="shared" si="14"/>
        <v>1050</v>
      </c>
      <c r="B64" s="11">
        <f t="shared" si="7"/>
        <v>1100</v>
      </c>
      <c r="C64" s="67">
        <f>(VLOOKUP($B$1,'Multipliers and Adjustments'!$A$70:$I$86,TRUNC(COLUMN(C$2)/5)+2,FALSE)*SUMIFS('EPA Data'!$I:$I,'EPA Data'!$D:$D,'Country Selector'!$A$2,'EPA Data'!$J:$J,$B$1,'EPA Data'!$C:$C,C$2,'EPA Data'!$G:$G,"&gt;="&amp;$A64,'EPA Data'!$G:$G,"&lt;"&amp;$B64)+IF('Multipliers and Adjustments'!$B$66="Y",'SNAP Adjustment'!D101,0))*unit_conv</f>
        <v>0</v>
      </c>
      <c r="D64">
        <f t="shared" si="30"/>
        <v>0</v>
      </c>
      <c r="E64">
        <f t="shared" si="30"/>
        <v>0</v>
      </c>
      <c r="F64">
        <f t="shared" si="30"/>
        <v>0</v>
      </c>
      <c r="G64">
        <f t="shared" si="30"/>
        <v>0</v>
      </c>
      <c r="H64" s="67">
        <f>(VLOOKUP($B$1,'Multipliers and Adjustments'!$A$70:$I$86,TRUNC(COLUMN(H$2)/5)+2,FALSE)*SUMIFS('EPA Data'!$I:$I,'EPA Data'!$D:$D,'Country Selector'!$A$2,'EPA Data'!$J:$J,$B$1,'EPA Data'!$C:$C,H$2,'EPA Data'!$G:$G,"&gt;="&amp;$A64,'EPA Data'!$G:$G,"&lt;"&amp;$B64)+IF('Multipliers and Adjustments'!$B$66="Y",'SNAP Adjustment'!I101,0))*unit_conv</f>
        <v>0</v>
      </c>
      <c r="I64">
        <f t="shared" si="31"/>
        <v>0</v>
      </c>
      <c r="J64">
        <f t="shared" si="31"/>
        <v>0</v>
      </c>
      <c r="K64">
        <f t="shared" si="31"/>
        <v>0</v>
      </c>
      <c r="L64">
        <f t="shared" si="31"/>
        <v>0</v>
      </c>
      <c r="M64" s="67">
        <f>(VLOOKUP($B$1,'Multipliers and Adjustments'!$A$70:$I$86,TRUNC(COLUMN(M$2)/5)+2,FALSE)*SUMIFS('EPA Data'!$I:$I,'EPA Data'!$D:$D,'Country Selector'!$A$2,'EPA Data'!$J:$J,$B$1,'EPA Data'!$C:$C,M$2,'EPA Data'!$G:$G,"&gt;="&amp;$A64,'EPA Data'!$G:$G,"&lt;"&amp;$B64)+IF('Multipliers and Adjustments'!$B$66="Y",'SNAP Adjustment'!N101,0))*unit_conv</f>
        <v>0</v>
      </c>
      <c r="N64">
        <f t="shared" si="32"/>
        <v>0</v>
      </c>
      <c r="O64">
        <f t="shared" si="32"/>
        <v>0</v>
      </c>
      <c r="P64">
        <f t="shared" si="32"/>
        <v>0</v>
      </c>
      <c r="Q64">
        <f t="shared" si="32"/>
        <v>0</v>
      </c>
      <c r="R64" s="67">
        <f>(VLOOKUP($B$1,'Multipliers and Adjustments'!$A$70:$I$86,TRUNC(COLUMN(R$2)/5)+2,FALSE)*SUMIFS('EPA Data'!$I:$I,'EPA Data'!$D:$D,'Country Selector'!$A$2,'EPA Data'!$J:$J,$B$1,'EPA Data'!$C:$C,R$2,'EPA Data'!$G:$G,"&gt;="&amp;$A64,'EPA Data'!$G:$G,"&lt;"&amp;$B64)+IF('Multipliers and Adjustments'!$B$66="Y",'SNAP Adjustment'!S101,0))*unit_conv</f>
        <v>0</v>
      </c>
      <c r="S64">
        <f t="shared" si="33"/>
        <v>0</v>
      </c>
      <c r="T64">
        <f t="shared" si="33"/>
        <v>0</v>
      </c>
      <c r="U64">
        <f t="shared" si="33"/>
        <v>0</v>
      </c>
      <c r="V64">
        <f t="shared" si="33"/>
        <v>0</v>
      </c>
      <c r="W64" s="67">
        <f>(VLOOKUP($B$1,'Multipliers and Adjustments'!$A$70:$I$86,TRUNC(COLUMN(W$2)/5)+2,FALSE)*SUMIFS('EPA Data'!$I:$I,'EPA Data'!$D:$D,'Country Selector'!$A$2,'EPA Data'!$J:$J,$B$1,'EPA Data'!$C:$C,W$2,'EPA Data'!$G:$G,"&gt;="&amp;$A64,'EPA Data'!$G:$G,"&lt;"&amp;$B64)+IF('Multipliers and Adjustments'!$B$66="Y",'SNAP Adjustment'!X101,0))*unit_conv</f>
        <v>0</v>
      </c>
      <c r="X64">
        <f t="shared" si="34"/>
        <v>0</v>
      </c>
      <c r="Y64">
        <f t="shared" si="34"/>
        <v>0</v>
      </c>
      <c r="Z64">
        <f t="shared" si="34"/>
        <v>0</v>
      </c>
      <c r="AA64">
        <f t="shared" si="34"/>
        <v>0</v>
      </c>
      <c r="AB64" s="67">
        <f>(VLOOKUP($B$1,'Multipliers and Adjustments'!$A$70:$I$86,TRUNC(COLUMN(AB$2)/5)+2,FALSE)*SUMIFS('EPA Data'!$I:$I,'EPA Data'!$D:$D,'Country Selector'!$A$2,'EPA Data'!$J:$J,$B$1,'EPA Data'!$C:$C,AB$2,'EPA Data'!$G:$G,"&gt;="&amp;$A64,'EPA Data'!$G:$G,"&lt;"&amp;$B64)+IF('Multipliers and Adjustments'!$B$66="Y",'SNAP Adjustment'!AC101,0))*unit_conv</f>
        <v>0</v>
      </c>
      <c r="AC64">
        <f t="shared" si="35"/>
        <v>0</v>
      </c>
      <c r="AD64">
        <f t="shared" si="35"/>
        <v>0</v>
      </c>
      <c r="AE64">
        <f t="shared" si="35"/>
        <v>0</v>
      </c>
      <c r="AF64">
        <f t="shared" si="35"/>
        <v>0</v>
      </c>
      <c r="AG64" s="67">
        <f>(VLOOKUP($B$1,'Multipliers and Adjustments'!$A$70:$I$86,TRUNC(COLUMN(AG$2)/5)+2,FALSE)*SUMIFS('EPA Data'!$I:$I,'EPA Data'!$D:$D,'Country Selector'!$A$2,'EPA Data'!$J:$J,$B$1,'EPA Data'!$C:$C,AG$2,'EPA Data'!$G:$G,"&gt;="&amp;$A64,'EPA Data'!$G:$G,"&lt;"&amp;$B64)+IF('Multipliers and Adjustments'!$B$66="Y",'SNAP Adjustment'!AH101,0))*unit_conv</f>
        <v>0</v>
      </c>
      <c r="AH64">
        <f t="shared" si="36"/>
        <v>0</v>
      </c>
      <c r="AI64">
        <f t="shared" si="36"/>
        <v>0</v>
      </c>
      <c r="AJ64">
        <f t="shared" si="36"/>
        <v>0</v>
      </c>
      <c r="AK64">
        <f t="shared" si="36"/>
        <v>0</v>
      </c>
      <c r="AL64" s="67">
        <f>(VLOOKUP($B$1,'Multipliers and Adjustments'!$A$70:$I$86,TRUNC(COLUMN(AL$2)/5)+2,FALSE)*SUMIFS('EPA Data'!$I:$I,'EPA Data'!$D:$D,'Country Selector'!$A$2,'EPA Data'!$J:$J,$B$1,'EPA Data'!$C:$C,AL$2,'EPA Data'!$G:$G,"&gt;="&amp;$A64,'EPA Data'!$G:$G,"&lt;"&amp;$B64)+IF('Multipliers and Adjustments'!$B$66="Y",'SNAP Adjustment'!AM101,0))*unit_conv</f>
        <v>0</v>
      </c>
    </row>
    <row r="65" spans="1:38" x14ac:dyDescent="0.45">
      <c r="A65" s="12">
        <f t="shared" si="14"/>
        <v>1100</v>
      </c>
      <c r="B65" s="11">
        <f t="shared" si="7"/>
        <v>1150</v>
      </c>
      <c r="C65" s="67">
        <f>(VLOOKUP($B$1,'Multipliers and Adjustments'!$A$70:$I$86,TRUNC(COLUMN(C$2)/5)+2,FALSE)*SUMIFS('EPA Data'!$I:$I,'EPA Data'!$D:$D,'Country Selector'!$A$2,'EPA Data'!$J:$J,$B$1,'EPA Data'!$C:$C,C$2,'EPA Data'!$G:$G,"&gt;="&amp;$A65,'EPA Data'!$G:$G,"&lt;"&amp;$B65)+IF('Multipliers and Adjustments'!$B$66="Y",'SNAP Adjustment'!D102,0))*unit_conv</f>
        <v>0</v>
      </c>
      <c r="D65">
        <f t="shared" si="30"/>
        <v>0</v>
      </c>
      <c r="E65">
        <f t="shared" si="30"/>
        <v>0</v>
      </c>
      <c r="F65">
        <f t="shared" si="30"/>
        <v>0</v>
      </c>
      <c r="G65">
        <f t="shared" si="30"/>
        <v>0</v>
      </c>
      <c r="H65" s="67">
        <f>(VLOOKUP($B$1,'Multipliers and Adjustments'!$A$70:$I$86,TRUNC(COLUMN(H$2)/5)+2,FALSE)*SUMIFS('EPA Data'!$I:$I,'EPA Data'!$D:$D,'Country Selector'!$A$2,'EPA Data'!$J:$J,$B$1,'EPA Data'!$C:$C,H$2,'EPA Data'!$G:$G,"&gt;="&amp;$A65,'EPA Data'!$G:$G,"&lt;"&amp;$B65)+IF('Multipliers and Adjustments'!$B$66="Y",'SNAP Adjustment'!I102,0))*unit_conv</f>
        <v>0</v>
      </c>
      <c r="I65">
        <f t="shared" si="31"/>
        <v>0</v>
      </c>
      <c r="J65">
        <f t="shared" si="31"/>
        <v>0</v>
      </c>
      <c r="K65">
        <f t="shared" si="31"/>
        <v>0</v>
      </c>
      <c r="L65">
        <f t="shared" si="31"/>
        <v>0</v>
      </c>
      <c r="M65" s="67">
        <f>(VLOOKUP($B$1,'Multipliers and Adjustments'!$A$70:$I$86,TRUNC(COLUMN(M$2)/5)+2,FALSE)*SUMIFS('EPA Data'!$I:$I,'EPA Data'!$D:$D,'Country Selector'!$A$2,'EPA Data'!$J:$J,$B$1,'EPA Data'!$C:$C,M$2,'EPA Data'!$G:$G,"&gt;="&amp;$A65,'EPA Data'!$G:$G,"&lt;"&amp;$B65)+IF('Multipliers and Adjustments'!$B$66="Y",'SNAP Adjustment'!N102,0))*unit_conv</f>
        <v>0</v>
      </c>
      <c r="N65">
        <f t="shared" si="32"/>
        <v>0</v>
      </c>
      <c r="O65">
        <f t="shared" si="32"/>
        <v>0</v>
      </c>
      <c r="P65">
        <f t="shared" si="32"/>
        <v>0</v>
      </c>
      <c r="Q65">
        <f t="shared" si="32"/>
        <v>0</v>
      </c>
      <c r="R65" s="67">
        <f>(VLOOKUP($B$1,'Multipliers and Adjustments'!$A$70:$I$86,TRUNC(COLUMN(R$2)/5)+2,FALSE)*SUMIFS('EPA Data'!$I:$I,'EPA Data'!$D:$D,'Country Selector'!$A$2,'EPA Data'!$J:$J,$B$1,'EPA Data'!$C:$C,R$2,'EPA Data'!$G:$G,"&gt;="&amp;$A65,'EPA Data'!$G:$G,"&lt;"&amp;$B65)+IF('Multipliers and Adjustments'!$B$66="Y",'SNAP Adjustment'!S102,0))*unit_conv</f>
        <v>0</v>
      </c>
      <c r="S65">
        <f t="shared" si="33"/>
        <v>0</v>
      </c>
      <c r="T65">
        <f t="shared" si="33"/>
        <v>0</v>
      </c>
      <c r="U65">
        <f t="shared" si="33"/>
        <v>0</v>
      </c>
      <c r="V65">
        <f t="shared" si="33"/>
        <v>0</v>
      </c>
      <c r="W65" s="67">
        <f>(VLOOKUP($B$1,'Multipliers and Adjustments'!$A$70:$I$86,TRUNC(COLUMN(W$2)/5)+2,FALSE)*SUMIFS('EPA Data'!$I:$I,'EPA Data'!$D:$D,'Country Selector'!$A$2,'EPA Data'!$J:$J,$B$1,'EPA Data'!$C:$C,W$2,'EPA Data'!$G:$G,"&gt;="&amp;$A65,'EPA Data'!$G:$G,"&lt;"&amp;$B65)+IF('Multipliers and Adjustments'!$B$66="Y",'SNAP Adjustment'!X102,0))*unit_conv</f>
        <v>0</v>
      </c>
      <c r="X65">
        <f t="shared" si="34"/>
        <v>0</v>
      </c>
      <c r="Y65">
        <f t="shared" si="34"/>
        <v>0</v>
      </c>
      <c r="Z65">
        <f t="shared" si="34"/>
        <v>0</v>
      </c>
      <c r="AA65">
        <f t="shared" si="34"/>
        <v>0</v>
      </c>
      <c r="AB65" s="67">
        <f>(VLOOKUP($B$1,'Multipliers and Adjustments'!$A$70:$I$86,TRUNC(COLUMN(AB$2)/5)+2,FALSE)*SUMIFS('EPA Data'!$I:$I,'EPA Data'!$D:$D,'Country Selector'!$A$2,'EPA Data'!$J:$J,$B$1,'EPA Data'!$C:$C,AB$2,'EPA Data'!$G:$G,"&gt;="&amp;$A65,'EPA Data'!$G:$G,"&lt;"&amp;$B65)+IF('Multipliers and Adjustments'!$B$66="Y",'SNAP Adjustment'!AC102,0))*unit_conv</f>
        <v>0</v>
      </c>
      <c r="AC65">
        <f t="shared" si="35"/>
        <v>0</v>
      </c>
      <c r="AD65">
        <f t="shared" si="35"/>
        <v>0</v>
      </c>
      <c r="AE65">
        <f t="shared" si="35"/>
        <v>0</v>
      </c>
      <c r="AF65">
        <f t="shared" si="35"/>
        <v>0</v>
      </c>
      <c r="AG65" s="67">
        <f>(VLOOKUP($B$1,'Multipliers and Adjustments'!$A$70:$I$86,TRUNC(COLUMN(AG$2)/5)+2,FALSE)*SUMIFS('EPA Data'!$I:$I,'EPA Data'!$D:$D,'Country Selector'!$A$2,'EPA Data'!$J:$J,$B$1,'EPA Data'!$C:$C,AG$2,'EPA Data'!$G:$G,"&gt;="&amp;$A65,'EPA Data'!$G:$G,"&lt;"&amp;$B65)+IF('Multipliers and Adjustments'!$B$66="Y",'SNAP Adjustment'!AH102,0))*unit_conv</f>
        <v>0</v>
      </c>
      <c r="AH65">
        <f t="shared" si="36"/>
        <v>0</v>
      </c>
      <c r="AI65">
        <f t="shared" si="36"/>
        <v>0</v>
      </c>
      <c r="AJ65">
        <f t="shared" si="36"/>
        <v>0</v>
      </c>
      <c r="AK65">
        <f t="shared" si="36"/>
        <v>0</v>
      </c>
      <c r="AL65" s="67">
        <f>(VLOOKUP($B$1,'Multipliers and Adjustments'!$A$70:$I$86,TRUNC(COLUMN(AL$2)/5)+2,FALSE)*SUMIFS('EPA Data'!$I:$I,'EPA Data'!$D:$D,'Country Selector'!$A$2,'EPA Data'!$J:$J,$B$1,'EPA Data'!$C:$C,AL$2,'EPA Data'!$G:$G,"&gt;="&amp;$A65,'EPA Data'!$G:$G,"&lt;"&amp;$B65)+IF('Multipliers and Adjustments'!$B$66="Y",'SNAP Adjustment'!AM102,0))*unit_conv</f>
        <v>0</v>
      </c>
    </row>
    <row r="66" spans="1:38" x14ac:dyDescent="0.45">
      <c r="A66" s="12">
        <f t="shared" si="14"/>
        <v>1150</v>
      </c>
      <c r="B66" s="11">
        <f t="shared" si="7"/>
        <v>1200</v>
      </c>
      <c r="C66" s="67">
        <f>(VLOOKUP($B$1,'Multipliers and Adjustments'!$A$70:$I$86,TRUNC(COLUMN(C$2)/5)+2,FALSE)*SUMIFS('EPA Data'!$I:$I,'EPA Data'!$D:$D,'Country Selector'!$A$2,'EPA Data'!$J:$J,$B$1,'EPA Data'!$C:$C,C$2,'EPA Data'!$G:$G,"&gt;="&amp;$A66,'EPA Data'!$G:$G,"&lt;"&amp;$B66)+IF('Multipliers and Adjustments'!$B$66="Y",'SNAP Adjustment'!D103,0))*unit_conv</f>
        <v>0</v>
      </c>
      <c r="D66">
        <f t="shared" ref="D66:G74" si="37">C66+($H66-$C66)/5</f>
        <v>0</v>
      </c>
      <c r="E66">
        <f t="shared" si="37"/>
        <v>0</v>
      </c>
      <c r="F66">
        <f t="shared" si="37"/>
        <v>0</v>
      </c>
      <c r="G66">
        <f t="shared" si="37"/>
        <v>0</v>
      </c>
      <c r="H66" s="67">
        <f>(VLOOKUP($B$1,'Multipliers and Adjustments'!$A$70:$I$86,TRUNC(COLUMN(H$2)/5)+2,FALSE)*SUMIFS('EPA Data'!$I:$I,'EPA Data'!$D:$D,'Country Selector'!$A$2,'EPA Data'!$J:$J,$B$1,'EPA Data'!$C:$C,H$2,'EPA Data'!$G:$G,"&gt;="&amp;$A66,'EPA Data'!$G:$G,"&lt;"&amp;$B66)+IF('Multipliers and Adjustments'!$B$66="Y",'SNAP Adjustment'!I103,0))*unit_conv</f>
        <v>0</v>
      </c>
      <c r="I66">
        <f t="shared" si="31"/>
        <v>0</v>
      </c>
      <c r="J66">
        <f t="shared" si="31"/>
        <v>0</v>
      </c>
      <c r="K66">
        <f t="shared" si="31"/>
        <v>0</v>
      </c>
      <c r="L66">
        <f t="shared" si="31"/>
        <v>0</v>
      </c>
      <c r="M66" s="67">
        <f>(VLOOKUP($B$1,'Multipliers and Adjustments'!$A$70:$I$86,TRUNC(COLUMN(M$2)/5)+2,FALSE)*SUMIFS('EPA Data'!$I:$I,'EPA Data'!$D:$D,'Country Selector'!$A$2,'EPA Data'!$J:$J,$B$1,'EPA Data'!$C:$C,M$2,'EPA Data'!$G:$G,"&gt;="&amp;$A66,'EPA Data'!$G:$G,"&lt;"&amp;$B66)+IF('Multipliers and Adjustments'!$B$66="Y",'SNAP Adjustment'!N103,0))*unit_conv</f>
        <v>0</v>
      </c>
      <c r="N66">
        <f t="shared" si="32"/>
        <v>0</v>
      </c>
      <c r="O66">
        <f t="shared" si="32"/>
        <v>0</v>
      </c>
      <c r="P66">
        <f t="shared" si="32"/>
        <v>0</v>
      </c>
      <c r="Q66">
        <f t="shared" si="32"/>
        <v>0</v>
      </c>
      <c r="R66" s="67">
        <f>(VLOOKUP($B$1,'Multipliers and Adjustments'!$A$70:$I$86,TRUNC(COLUMN(R$2)/5)+2,FALSE)*SUMIFS('EPA Data'!$I:$I,'EPA Data'!$D:$D,'Country Selector'!$A$2,'EPA Data'!$J:$J,$B$1,'EPA Data'!$C:$C,R$2,'EPA Data'!$G:$G,"&gt;="&amp;$A66,'EPA Data'!$G:$G,"&lt;"&amp;$B66)+IF('Multipliers and Adjustments'!$B$66="Y",'SNAP Adjustment'!S103,0))*unit_conv</f>
        <v>0</v>
      </c>
      <c r="S66">
        <f t="shared" si="33"/>
        <v>0</v>
      </c>
      <c r="T66">
        <f t="shared" si="33"/>
        <v>0</v>
      </c>
      <c r="U66">
        <f t="shared" si="33"/>
        <v>0</v>
      </c>
      <c r="V66">
        <f t="shared" si="33"/>
        <v>0</v>
      </c>
      <c r="W66" s="67">
        <f>(VLOOKUP($B$1,'Multipliers and Adjustments'!$A$70:$I$86,TRUNC(COLUMN(W$2)/5)+2,FALSE)*SUMIFS('EPA Data'!$I:$I,'EPA Data'!$D:$D,'Country Selector'!$A$2,'EPA Data'!$J:$J,$B$1,'EPA Data'!$C:$C,W$2,'EPA Data'!$G:$G,"&gt;="&amp;$A66,'EPA Data'!$G:$G,"&lt;"&amp;$B66)+IF('Multipliers and Adjustments'!$B$66="Y",'SNAP Adjustment'!X103,0))*unit_conv</f>
        <v>0</v>
      </c>
      <c r="X66">
        <f t="shared" si="34"/>
        <v>0</v>
      </c>
      <c r="Y66">
        <f t="shared" si="34"/>
        <v>0</v>
      </c>
      <c r="Z66">
        <f t="shared" si="34"/>
        <v>0</v>
      </c>
      <c r="AA66">
        <f t="shared" si="34"/>
        <v>0</v>
      </c>
      <c r="AB66" s="67">
        <f>(VLOOKUP($B$1,'Multipliers and Adjustments'!$A$70:$I$86,TRUNC(COLUMN(AB$2)/5)+2,FALSE)*SUMIFS('EPA Data'!$I:$I,'EPA Data'!$D:$D,'Country Selector'!$A$2,'EPA Data'!$J:$J,$B$1,'EPA Data'!$C:$C,AB$2,'EPA Data'!$G:$G,"&gt;="&amp;$A66,'EPA Data'!$G:$G,"&lt;"&amp;$B66)+IF('Multipliers and Adjustments'!$B$66="Y",'SNAP Adjustment'!AC103,0))*unit_conv</f>
        <v>0</v>
      </c>
      <c r="AC66">
        <f t="shared" si="35"/>
        <v>0</v>
      </c>
      <c r="AD66">
        <f t="shared" si="35"/>
        <v>0</v>
      </c>
      <c r="AE66">
        <f t="shared" si="35"/>
        <v>0</v>
      </c>
      <c r="AF66">
        <f t="shared" si="35"/>
        <v>0</v>
      </c>
      <c r="AG66" s="67">
        <f>(VLOOKUP($B$1,'Multipliers and Adjustments'!$A$70:$I$86,TRUNC(COLUMN(AG$2)/5)+2,FALSE)*SUMIFS('EPA Data'!$I:$I,'EPA Data'!$D:$D,'Country Selector'!$A$2,'EPA Data'!$J:$J,$B$1,'EPA Data'!$C:$C,AG$2,'EPA Data'!$G:$G,"&gt;="&amp;$A66,'EPA Data'!$G:$G,"&lt;"&amp;$B66)+IF('Multipliers and Adjustments'!$B$66="Y",'SNAP Adjustment'!AH103,0))*unit_conv</f>
        <v>0</v>
      </c>
      <c r="AH66">
        <f t="shared" si="36"/>
        <v>0</v>
      </c>
      <c r="AI66">
        <f t="shared" si="36"/>
        <v>0</v>
      </c>
      <c r="AJ66">
        <f t="shared" si="36"/>
        <v>0</v>
      </c>
      <c r="AK66">
        <f t="shared" si="36"/>
        <v>0</v>
      </c>
      <c r="AL66" s="67">
        <f>(VLOOKUP($B$1,'Multipliers and Adjustments'!$A$70:$I$86,TRUNC(COLUMN(AL$2)/5)+2,FALSE)*SUMIFS('EPA Data'!$I:$I,'EPA Data'!$D:$D,'Country Selector'!$A$2,'EPA Data'!$J:$J,$B$1,'EPA Data'!$C:$C,AL$2,'EPA Data'!$G:$G,"&gt;="&amp;$A66,'EPA Data'!$G:$G,"&lt;"&amp;$B66)+IF('Multipliers and Adjustments'!$B$66="Y",'SNAP Adjustment'!AM103,0))*unit_conv</f>
        <v>0</v>
      </c>
    </row>
    <row r="67" spans="1:38" x14ac:dyDescent="0.45">
      <c r="A67" s="12">
        <f t="shared" si="14"/>
        <v>1200</v>
      </c>
      <c r="B67" s="11">
        <f t="shared" si="7"/>
        <v>1250</v>
      </c>
      <c r="C67" s="67">
        <f>(VLOOKUP($B$1,'Multipliers and Adjustments'!$A$70:$I$86,TRUNC(COLUMN(C$2)/5)+2,FALSE)*SUMIFS('EPA Data'!$I:$I,'EPA Data'!$D:$D,'Country Selector'!$A$2,'EPA Data'!$J:$J,$B$1,'EPA Data'!$C:$C,C$2,'EPA Data'!$G:$G,"&gt;="&amp;$A67,'EPA Data'!$G:$G,"&lt;"&amp;$B67)+IF('Multipliers and Adjustments'!$B$66="Y",'SNAP Adjustment'!D104,0))*unit_conv</f>
        <v>0</v>
      </c>
      <c r="D67">
        <f t="shared" si="37"/>
        <v>0</v>
      </c>
      <c r="E67">
        <f t="shared" si="37"/>
        <v>0</v>
      </c>
      <c r="F67">
        <f t="shared" si="37"/>
        <v>0</v>
      </c>
      <c r="G67">
        <f t="shared" si="37"/>
        <v>0</v>
      </c>
      <c r="H67" s="67">
        <f>(VLOOKUP($B$1,'Multipliers and Adjustments'!$A$70:$I$86,TRUNC(COLUMN(H$2)/5)+2,FALSE)*SUMIFS('EPA Data'!$I:$I,'EPA Data'!$D:$D,'Country Selector'!$A$2,'EPA Data'!$J:$J,$B$1,'EPA Data'!$C:$C,H$2,'EPA Data'!$G:$G,"&gt;="&amp;$A67,'EPA Data'!$G:$G,"&lt;"&amp;$B67)+IF('Multipliers and Adjustments'!$B$66="Y",'SNAP Adjustment'!I104,0))*unit_conv</f>
        <v>0</v>
      </c>
      <c r="I67">
        <f t="shared" si="31"/>
        <v>0</v>
      </c>
      <c r="J67">
        <f t="shared" si="31"/>
        <v>0</v>
      </c>
      <c r="K67">
        <f t="shared" si="31"/>
        <v>0</v>
      </c>
      <c r="L67">
        <f t="shared" si="31"/>
        <v>0</v>
      </c>
      <c r="M67" s="67">
        <f>(VLOOKUP($B$1,'Multipliers and Adjustments'!$A$70:$I$86,TRUNC(COLUMN(M$2)/5)+2,FALSE)*SUMIFS('EPA Data'!$I:$I,'EPA Data'!$D:$D,'Country Selector'!$A$2,'EPA Data'!$J:$J,$B$1,'EPA Data'!$C:$C,M$2,'EPA Data'!$G:$G,"&gt;="&amp;$A67,'EPA Data'!$G:$G,"&lt;"&amp;$B67)+IF('Multipliers and Adjustments'!$B$66="Y",'SNAP Adjustment'!N104,0))*unit_conv</f>
        <v>0</v>
      </c>
      <c r="N67">
        <f t="shared" si="32"/>
        <v>0</v>
      </c>
      <c r="O67">
        <f t="shared" si="32"/>
        <v>0</v>
      </c>
      <c r="P67">
        <f t="shared" si="32"/>
        <v>0</v>
      </c>
      <c r="Q67">
        <f t="shared" si="32"/>
        <v>0</v>
      </c>
      <c r="R67" s="67">
        <f>(VLOOKUP($B$1,'Multipliers and Adjustments'!$A$70:$I$86,TRUNC(COLUMN(R$2)/5)+2,FALSE)*SUMIFS('EPA Data'!$I:$I,'EPA Data'!$D:$D,'Country Selector'!$A$2,'EPA Data'!$J:$J,$B$1,'EPA Data'!$C:$C,R$2,'EPA Data'!$G:$G,"&gt;="&amp;$A67,'EPA Data'!$G:$G,"&lt;"&amp;$B67)+IF('Multipliers and Adjustments'!$B$66="Y",'SNAP Adjustment'!S104,0))*unit_conv</f>
        <v>0</v>
      </c>
      <c r="S67">
        <f t="shared" si="33"/>
        <v>0</v>
      </c>
      <c r="T67">
        <f t="shared" si="33"/>
        <v>0</v>
      </c>
      <c r="U67">
        <f t="shared" si="33"/>
        <v>0</v>
      </c>
      <c r="V67">
        <f t="shared" si="33"/>
        <v>0</v>
      </c>
      <c r="W67" s="67">
        <f>(VLOOKUP($B$1,'Multipliers and Adjustments'!$A$70:$I$86,TRUNC(COLUMN(W$2)/5)+2,FALSE)*SUMIFS('EPA Data'!$I:$I,'EPA Data'!$D:$D,'Country Selector'!$A$2,'EPA Data'!$J:$J,$B$1,'EPA Data'!$C:$C,W$2,'EPA Data'!$G:$G,"&gt;="&amp;$A67,'EPA Data'!$G:$G,"&lt;"&amp;$B67)+IF('Multipliers and Adjustments'!$B$66="Y",'SNAP Adjustment'!X104,0))*unit_conv</f>
        <v>0</v>
      </c>
      <c r="X67">
        <f t="shared" si="34"/>
        <v>0</v>
      </c>
      <c r="Y67">
        <f t="shared" si="34"/>
        <v>0</v>
      </c>
      <c r="Z67">
        <f t="shared" si="34"/>
        <v>0</v>
      </c>
      <c r="AA67">
        <f t="shared" si="34"/>
        <v>0</v>
      </c>
      <c r="AB67" s="67">
        <f>(VLOOKUP($B$1,'Multipliers and Adjustments'!$A$70:$I$86,TRUNC(COLUMN(AB$2)/5)+2,FALSE)*SUMIFS('EPA Data'!$I:$I,'EPA Data'!$D:$D,'Country Selector'!$A$2,'EPA Data'!$J:$J,$B$1,'EPA Data'!$C:$C,AB$2,'EPA Data'!$G:$G,"&gt;="&amp;$A67,'EPA Data'!$G:$G,"&lt;"&amp;$B67)+IF('Multipliers and Adjustments'!$B$66="Y",'SNAP Adjustment'!AC104,0))*unit_conv</f>
        <v>0</v>
      </c>
      <c r="AC67">
        <f t="shared" si="35"/>
        <v>0</v>
      </c>
      <c r="AD67">
        <f t="shared" si="35"/>
        <v>0</v>
      </c>
      <c r="AE67">
        <f t="shared" si="35"/>
        <v>0</v>
      </c>
      <c r="AF67">
        <f t="shared" si="35"/>
        <v>0</v>
      </c>
      <c r="AG67" s="67">
        <f>(VLOOKUP($B$1,'Multipliers and Adjustments'!$A$70:$I$86,TRUNC(COLUMN(AG$2)/5)+2,FALSE)*SUMIFS('EPA Data'!$I:$I,'EPA Data'!$D:$D,'Country Selector'!$A$2,'EPA Data'!$J:$J,$B$1,'EPA Data'!$C:$C,AG$2,'EPA Data'!$G:$G,"&gt;="&amp;$A67,'EPA Data'!$G:$G,"&lt;"&amp;$B67)+IF('Multipliers and Adjustments'!$B$66="Y",'SNAP Adjustment'!AH104,0))*unit_conv</f>
        <v>0</v>
      </c>
      <c r="AH67">
        <f t="shared" si="36"/>
        <v>0</v>
      </c>
      <c r="AI67">
        <f t="shared" si="36"/>
        <v>0</v>
      </c>
      <c r="AJ67">
        <f t="shared" si="36"/>
        <v>0</v>
      </c>
      <c r="AK67">
        <f t="shared" si="36"/>
        <v>0</v>
      </c>
      <c r="AL67" s="67">
        <f>(VLOOKUP($B$1,'Multipliers and Adjustments'!$A$70:$I$86,TRUNC(COLUMN(AL$2)/5)+2,FALSE)*SUMIFS('EPA Data'!$I:$I,'EPA Data'!$D:$D,'Country Selector'!$A$2,'EPA Data'!$J:$J,$B$1,'EPA Data'!$C:$C,AL$2,'EPA Data'!$G:$G,"&gt;="&amp;$A67,'EPA Data'!$G:$G,"&lt;"&amp;$B67)+IF('Multipliers and Adjustments'!$B$66="Y",'SNAP Adjustment'!AM104,0))*unit_conv</f>
        <v>0</v>
      </c>
    </row>
    <row r="68" spans="1:38" x14ac:dyDescent="0.45">
      <c r="A68" s="12">
        <f t="shared" si="14"/>
        <v>1250</v>
      </c>
      <c r="B68" s="11">
        <f t="shared" ref="B68:B74" si="38">A68+50</f>
        <v>1300</v>
      </c>
      <c r="C68" s="67">
        <f>(VLOOKUP($B$1,'Multipliers and Adjustments'!$A$70:$I$86,TRUNC(COLUMN(C$2)/5)+2,FALSE)*SUMIFS('EPA Data'!$I:$I,'EPA Data'!$D:$D,'Country Selector'!$A$2,'EPA Data'!$J:$J,$B$1,'EPA Data'!$C:$C,C$2,'EPA Data'!$G:$G,"&gt;="&amp;$A68,'EPA Data'!$G:$G,"&lt;"&amp;$B68)+IF('Multipliers and Adjustments'!$B$66="Y",'SNAP Adjustment'!D105,0))*unit_conv</f>
        <v>0</v>
      </c>
      <c r="D68">
        <f t="shared" si="37"/>
        <v>0</v>
      </c>
      <c r="E68">
        <f t="shared" si="37"/>
        <v>0</v>
      </c>
      <c r="F68">
        <f t="shared" si="37"/>
        <v>0</v>
      </c>
      <c r="G68">
        <f t="shared" si="37"/>
        <v>0</v>
      </c>
      <c r="H68" s="67">
        <f>(VLOOKUP($B$1,'Multipliers and Adjustments'!$A$70:$I$86,TRUNC(COLUMN(H$2)/5)+2,FALSE)*SUMIFS('EPA Data'!$I:$I,'EPA Data'!$D:$D,'Country Selector'!$A$2,'EPA Data'!$J:$J,$B$1,'EPA Data'!$C:$C,H$2,'EPA Data'!$G:$G,"&gt;="&amp;$A68,'EPA Data'!$G:$G,"&lt;"&amp;$B68)+IF('Multipliers and Adjustments'!$B$66="Y",'SNAP Adjustment'!I105,0))*unit_conv</f>
        <v>0</v>
      </c>
      <c r="I68">
        <f t="shared" ref="I68:L74" si="39">H68+($M68-$H68)/5</f>
        <v>0</v>
      </c>
      <c r="J68">
        <f t="shared" si="39"/>
        <v>0</v>
      </c>
      <c r="K68">
        <f t="shared" si="39"/>
        <v>0</v>
      </c>
      <c r="L68">
        <f t="shared" si="39"/>
        <v>0</v>
      </c>
      <c r="M68" s="67">
        <f>(VLOOKUP($B$1,'Multipliers and Adjustments'!$A$70:$I$86,TRUNC(COLUMN(M$2)/5)+2,FALSE)*SUMIFS('EPA Data'!$I:$I,'EPA Data'!$D:$D,'Country Selector'!$A$2,'EPA Data'!$J:$J,$B$1,'EPA Data'!$C:$C,M$2,'EPA Data'!$G:$G,"&gt;="&amp;$A68,'EPA Data'!$G:$G,"&lt;"&amp;$B68)+IF('Multipliers and Adjustments'!$B$66="Y",'SNAP Adjustment'!N105,0))*unit_conv</f>
        <v>0</v>
      </c>
      <c r="N68">
        <f t="shared" ref="N68:Q74" si="40">M68+($R68-$M68)/5</f>
        <v>0</v>
      </c>
      <c r="O68">
        <f t="shared" si="40"/>
        <v>0</v>
      </c>
      <c r="P68">
        <f t="shared" si="40"/>
        <v>0</v>
      </c>
      <c r="Q68">
        <f t="shared" si="40"/>
        <v>0</v>
      </c>
      <c r="R68" s="67">
        <f>(VLOOKUP($B$1,'Multipliers and Adjustments'!$A$70:$I$86,TRUNC(COLUMN(R$2)/5)+2,FALSE)*SUMIFS('EPA Data'!$I:$I,'EPA Data'!$D:$D,'Country Selector'!$A$2,'EPA Data'!$J:$J,$B$1,'EPA Data'!$C:$C,R$2,'EPA Data'!$G:$G,"&gt;="&amp;$A68,'EPA Data'!$G:$G,"&lt;"&amp;$B68)+IF('Multipliers and Adjustments'!$B$66="Y",'SNAP Adjustment'!S105,0))*unit_conv</f>
        <v>0</v>
      </c>
      <c r="S68">
        <f t="shared" ref="S68:V74" si="41">R68+($W68-$R68)/5</f>
        <v>0</v>
      </c>
      <c r="T68">
        <f t="shared" si="41"/>
        <v>0</v>
      </c>
      <c r="U68">
        <f t="shared" si="41"/>
        <v>0</v>
      </c>
      <c r="V68">
        <f t="shared" si="41"/>
        <v>0</v>
      </c>
      <c r="W68" s="67">
        <f>(VLOOKUP($B$1,'Multipliers and Adjustments'!$A$70:$I$86,TRUNC(COLUMN(W$2)/5)+2,FALSE)*SUMIFS('EPA Data'!$I:$I,'EPA Data'!$D:$D,'Country Selector'!$A$2,'EPA Data'!$J:$J,$B$1,'EPA Data'!$C:$C,W$2,'EPA Data'!$G:$G,"&gt;="&amp;$A68,'EPA Data'!$G:$G,"&lt;"&amp;$B68)+IF('Multipliers and Adjustments'!$B$66="Y",'SNAP Adjustment'!X105,0))*unit_conv</f>
        <v>0</v>
      </c>
      <c r="X68">
        <f t="shared" ref="X68:AA74" si="42">W68+($AB68-$W68)/5</f>
        <v>0</v>
      </c>
      <c r="Y68">
        <f t="shared" si="42"/>
        <v>0</v>
      </c>
      <c r="Z68">
        <f t="shared" si="42"/>
        <v>0</v>
      </c>
      <c r="AA68">
        <f t="shared" si="42"/>
        <v>0</v>
      </c>
      <c r="AB68" s="67">
        <f>(VLOOKUP($B$1,'Multipliers and Adjustments'!$A$70:$I$86,TRUNC(COLUMN(AB$2)/5)+2,FALSE)*SUMIFS('EPA Data'!$I:$I,'EPA Data'!$D:$D,'Country Selector'!$A$2,'EPA Data'!$J:$J,$B$1,'EPA Data'!$C:$C,AB$2,'EPA Data'!$G:$G,"&gt;="&amp;$A68,'EPA Data'!$G:$G,"&lt;"&amp;$B68)+IF('Multipliers and Adjustments'!$B$66="Y",'SNAP Adjustment'!AC105,0))*unit_conv</f>
        <v>0</v>
      </c>
      <c r="AC68">
        <f t="shared" ref="AC68:AF74" si="43">AB68+($AG68-$AB68)/5</f>
        <v>0</v>
      </c>
      <c r="AD68">
        <f t="shared" si="43"/>
        <v>0</v>
      </c>
      <c r="AE68">
        <f t="shared" si="43"/>
        <v>0</v>
      </c>
      <c r="AF68">
        <f t="shared" si="43"/>
        <v>0</v>
      </c>
      <c r="AG68" s="67">
        <f>(VLOOKUP($B$1,'Multipliers and Adjustments'!$A$70:$I$86,TRUNC(COLUMN(AG$2)/5)+2,FALSE)*SUMIFS('EPA Data'!$I:$I,'EPA Data'!$D:$D,'Country Selector'!$A$2,'EPA Data'!$J:$J,$B$1,'EPA Data'!$C:$C,AG$2,'EPA Data'!$G:$G,"&gt;="&amp;$A68,'EPA Data'!$G:$G,"&lt;"&amp;$B68)+IF('Multipliers and Adjustments'!$B$66="Y",'SNAP Adjustment'!AH105,0))*unit_conv</f>
        <v>0</v>
      </c>
      <c r="AH68">
        <f t="shared" ref="AH68:AK74" si="44">AG68+($AL68-$AG68)/5</f>
        <v>0</v>
      </c>
      <c r="AI68">
        <f t="shared" si="44"/>
        <v>0</v>
      </c>
      <c r="AJ68">
        <f t="shared" si="44"/>
        <v>0</v>
      </c>
      <c r="AK68">
        <f t="shared" si="44"/>
        <v>0</v>
      </c>
      <c r="AL68" s="67">
        <f>(VLOOKUP($B$1,'Multipliers and Adjustments'!$A$70:$I$86,TRUNC(COLUMN(AL$2)/5)+2,FALSE)*SUMIFS('EPA Data'!$I:$I,'EPA Data'!$D:$D,'Country Selector'!$A$2,'EPA Data'!$J:$J,$B$1,'EPA Data'!$C:$C,AL$2,'EPA Data'!$G:$G,"&gt;="&amp;$A68,'EPA Data'!$G:$G,"&lt;"&amp;$B68)+IF('Multipliers and Adjustments'!$B$66="Y",'SNAP Adjustment'!AM105,0))*unit_conv</f>
        <v>0</v>
      </c>
    </row>
    <row r="69" spans="1:38" x14ac:dyDescent="0.45">
      <c r="A69" s="12">
        <f t="shared" si="14"/>
        <v>1300</v>
      </c>
      <c r="B69" s="11">
        <f t="shared" si="38"/>
        <v>1350</v>
      </c>
      <c r="C69" s="67">
        <f>(VLOOKUP($B$1,'Multipliers and Adjustments'!$A$70:$I$86,TRUNC(COLUMN(C$2)/5)+2,FALSE)*SUMIFS('EPA Data'!$I:$I,'EPA Data'!$D:$D,'Country Selector'!$A$2,'EPA Data'!$J:$J,$B$1,'EPA Data'!$C:$C,C$2,'EPA Data'!$G:$G,"&gt;="&amp;$A69,'EPA Data'!$G:$G,"&lt;"&amp;$B69)+IF('Multipliers and Adjustments'!$B$66="Y",'SNAP Adjustment'!D106,0))*unit_conv</f>
        <v>0</v>
      </c>
      <c r="D69">
        <f t="shared" si="37"/>
        <v>0</v>
      </c>
      <c r="E69">
        <f t="shared" si="37"/>
        <v>0</v>
      </c>
      <c r="F69">
        <f t="shared" si="37"/>
        <v>0</v>
      </c>
      <c r="G69">
        <f t="shared" si="37"/>
        <v>0</v>
      </c>
      <c r="H69" s="67">
        <f>(VLOOKUP($B$1,'Multipliers and Adjustments'!$A$70:$I$86,TRUNC(COLUMN(H$2)/5)+2,FALSE)*SUMIFS('EPA Data'!$I:$I,'EPA Data'!$D:$D,'Country Selector'!$A$2,'EPA Data'!$J:$J,$B$1,'EPA Data'!$C:$C,H$2,'EPA Data'!$G:$G,"&gt;="&amp;$A69,'EPA Data'!$G:$G,"&lt;"&amp;$B69)+IF('Multipliers and Adjustments'!$B$66="Y",'SNAP Adjustment'!I106,0))*unit_conv</f>
        <v>0</v>
      </c>
      <c r="I69">
        <f t="shared" si="39"/>
        <v>0</v>
      </c>
      <c r="J69">
        <f t="shared" si="39"/>
        <v>0</v>
      </c>
      <c r="K69">
        <f t="shared" si="39"/>
        <v>0</v>
      </c>
      <c r="L69">
        <f t="shared" si="39"/>
        <v>0</v>
      </c>
      <c r="M69" s="67">
        <f>(VLOOKUP($B$1,'Multipliers and Adjustments'!$A$70:$I$86,TRUNC(COLUMN(M$2)/5)+2,FALSE)*SUMIFS('EPA Data'!$I:$I,'EPA Data'!$D:$D,'Country Selector'!$A$2,'EPA Data'!$J:$J,$B$1,'EPA Data'!$C:$C,M$2,'EPA Data'!$G:$G,"&gt;="&amp;$A69,'EPA Data'!$G:$G,"&lt;"&amp;$B69)+IF('Multipliers and Adjustments'!$B$66="Y",'SNAP Adjustment'!N106,0))*unit_conv</f>
        <v>0</v>
      </c>
      <c r="N69">
        <f t="shared" si="40"/>
        <v>0</v>
      </c>
      <c r="O69">
        <f t="shared" si="40"/>
        <v>0</v>
      </c>
      <c r="P69">
        <f t="shared" si="40"/>
        <v>0</v>
      </c>
      <c r="Q69">
        <f t="shared" si="40"/>
        <v>0</v>
      </c>
      <c r="R69" s="67">
        <f>(VLOOKUP($B$1,'Multipliers and Adjustments'!$A$70:$I$86,TRUNC(COLUMN(R$2)/5)+2,FALSE)*SUMIFS('EPA Data'!$I:$I,'EPA Data'!$D:$D,'Country Selector'!$A$2,'EPA Data'!$J:$J,$B$1,'EPA Data'!$C:$C,R$2,'EPA Data'!$G:$G,"&gt;="&amp;$A69,'EPA Data'!$G:$G,"&lt;"&amp;$B69)+IF('Multipliers and Adjustments'!$B$66="Y",'SNAP Adjustment'!S106,0))*unit_conv</f>
        <v>0</v>
      </c>
      <c r="S69">
        <f t="shared" si="41"/>
        <v>0</v>
      </c>
      <c r="T69">
        <f t="shared" si="41"/>
        <v>0</v>
      </c>
      <c r="U69">
        <f t="shared" si="41"/>
        <v>0</v>
      </c>
      <c r="V69">
        <f t="shared" si="41"/>
        <v>0</v>
      </c>
      <c r="W69" s="67">
        <f>(VLOOKUP($B$1,'Multipliers and Adjustments'!$A$70:$I$86,TRUNC(COLUMN(W$2)/5)+2,FALSE)*SUMIFS('EPA Data'!$I:$I,'EPA Data'!$D:$D,'Country Selector'!$A$2,'EPA Data'!$J:$J,$B$1,'EPA Data'!$C:$C,W$2,'EPA Data'!$G:$G,"&gt;="&amp;$A69,'EPA Data'!$G:$G,"&lt;"&amp;$B69)+IF('Multipliers and Adjustments'!$B$66="Y",'SNAP Adjustment'!X106,0))*unit_conv</f>
        <v>0</v>
      </c>
      <c r="X69">
        <f t="shared" si="42"/>
        <v>0</v>
      </c>
      <c r="Y69">
        <f t="shared" si="42"/>
        <v>0</v>
      </c>
      <c r="Z69">
        <f t="shared" si="42"/>
        <v>0</v>
      </c>
      <c r="AA69">
        <f t="shared" si="42"/>
        <v>0</v>
      </c>
      <c r="AB69" s="67">
        <f>(VLOOKUP($B$1,'Multipliers and Adjustments'!$A$70:$I$86,TRUNC(COLUMN(AB$2)/5)+2,FALSE)*SUMIFS('EPA Data'!$I:$I,'EPA Data'!$D:$D,'Country Selector'!$A$2,'EPA Data'!$J:$J,$B$1,'EPA Data'!$C:$C,AB$2,'EPA Data'!$G:$G,"&gt;="&amp;$A69,'EPA Data'!$G:$G,"&lt;"&amp;$B69)+IF('Multipliers and Adjustments'!$B$66="Y",'SNAP Adjustment'!AC106,0))*unit_conv</f>
        <v>0</v>
      </c>
      <c r="AC69">
        <f t="shared" si="43"/>
        <v>0</v>
      </c>
      <c r="AD69">
        <f t="shared" si="43"/>
        <v>0</v>
      </c>
      <c r="AE69">
        <f t="shared" si="43"/>
        <v>0</v>
      </c>
      <c r="AF69">
        <f t="shared" si="43"/>
        <v>0</v>
      </c>
      <c r="AG69" s="67">
        <f>(VLOOKUP($B$1,'Multipliers and Adjustments'!$A$70:$I$86,TRUNC(COLUMN(AG$2)/5)+2,FALSE)*SUMIFS('EPA Data'!$I:$I,'EPA Data'!$D:$D,'Country Selector'!$A$2,'EPA Data'!$J:$J,$B$1,'EPA Data'!$C:$C,AG$2,'EPA Data'!$G:$G,"&gt;="&amp;$A69,'EPA Data'!$G:$G,"&lt;"&amp;$B69)+IF('Multipliers and Adjustments'!$B$66="Y",'SNAP Adjustment'!AH106,0))*unit_conv</f>
        <v>0</v>
      </c>
      <c r="AH69">
        <f t="shared" si="44"/>
        <v>0</v>
      </c>
      <c r="AI69">
        <f t="shared" si="44"/>
        <v>0</v>
      </c>
      <c r="AJ69">
        <f t="shared" si="44"/>
        <v>0</v>
      </c>
      <c r="AK69">
        <f t="shared" si="44"/>
        <v>0</v>
      </c>
      <c r="AL69" s="67">
        <f>(VLOOKUP($B$1,'Multipliers and Adjustments'!$A$70:$I$86,TRUNC(COLUMN(AL$2)/5)+2,FALSE)*SUMIFS('EPA Data'!$I:$I,'EPA Data'!$D:$D,'Country Selector'!$A$2,'EPA Data'!$J:$J,$B$1,'EPA Data'!$C:$C,AL$2,'EPA Data'!$G:$G,"&gt;="&amp;$A69,'EPA Data'!$G:$G,"&lt;"&amp;$B69)+IF('Multipliers and Adjustments'!$B$66="Y",'SNAP Adjustment'!AM106,0))*unit_conv</f>
        <v>0</v>
      </c>
    </row>
    <row r="70" spans="1:38" x14ac:dyDescent="0.45">
      <c r="A70" s="12">
        <f t="shared" si="14"/>
        <v>1350</v>
      </c>
      <c r="B70" s="11">
        <f t="shared" si="38"/>
        <v>1400</v>
      </c>
      <c r="C70" s="67">
        <f>(VLOOKUP($B$1,'Multipliers and Adjustments'!$A$70:$I$86,TRUNC(COLUMN(C$2)/5)+2,FALSE)*SUMIFS('EPA Data'!$I:$I,'EPA Data'!$D:$D,'Country Selector'!$A$2,'EPA Data'!$J:$J,$B$1,'EPA Data'!$C:$C,C$2,'EPA Data'!$G:$G,"&gt;="&amp;$A70,'EPA Data'!$G:$G,"&lt;"&amp;$B70)+IF('Multipliers and Adjustments'!$B$66="Y",'SNAP Adjustment'!D107,0))*unit_conv</f>
        <v>0</v>
      </c>
      <c r="D70">
        <f t="shared" si="37"/>
        <v>0</v>
      </c>
      <c r="E70">
        <f t="shared" si="37"/>
        <v>0</v>
      </c>
      <c r="F70">
        <f t="shared" si="37"/>
        <v>0</v>
      </c>
      <c r="G70">
        <f t="shared" si="37"/>
        <v>0</v>
      </c>
      <c r="H70" s="67">
        <f>(VLOOKUP($B$1,'Multipliers and Adjustments'!$A$70:$I$86,TRUNC(COLUMN(H$2)/5)+2,FALSE)*SUMIFS('EPA Data'!$I:$I,'EPA Data'!$D:$D,'Country Selector'!$A$2,'EPA Data'!$J:$J,$B$1,'EPA Data'!$C:$C,H$2,'EPA Data'!$G:$G,"&gt;="&amp;$A70,'EPA Data'!$G:$G,"&lt;"&amp;$B70)+IF('Multipliers and Adjustments'!$B$66="Y",'SNAP Adjustment'!I107,0))*unit_conv</f>
        <v>0</v>
      </c>
      <c r="I70">
        <f t="shared" si="39"/>
        <v>0</v>
      </c>
      <c r="J70">
        <f t="shared" si="39"/>
        <v>0</v>
      </c>
      <c r="K70">
        <f t="shared" si="39"/>
        <v>0</v>
      </c>
      <c r="L70">
        <f t="shared" si="39"/>
        <v>0</v>
      </c>
      <c r="M70" s="67">
        <f>(VLOOKUP($B$1,'Multipliers and Adjustments'!$A$70:$I$86,TRUNC(COLUMN(M$2)/5)+2,FALSE)*SUMIFS('EPA Data'!$I:$I,'EPA Data'!$D:$D,'Country Selector'!$A$2,'EPA Data'!$J:$J,$B$1,'EPA Data'!$C:$C,M$2,'EPA Data'!$G:$G,"&gt;="&amp;$A70,'EPA Data'!$G:$G,"&lt;"&amp;$B70)+IF('Multipliers and Adjustments'!$B$66="Y",'SNAP Adjustment'!N107,0))*unit_conv</f>
        <v>0</v>
      </c>
      <c r="N70">
        <f t="shared" si="40"/>
        <v>0</v>
      </c>
      <c r="O70">
        <f t="shared" si="40"/>
        <v>0</v>
      </c>
      <c r="P70">
        <f t="shared" si="40"/>
        <v>0</v>
      </c>
      <c r="Q70">
        <f t="shared" si="40"/>
        <v>0</v>
      </c>
      <c r="R70" s="67">
        <f>(VLOOKUP($B$1,'Multipliers and Adjustments'!$A$70:$I$86,TRUNC(COLUMN(R$2)/5)+2,FALSE)*SUMIFS('EPA Data'!$I:$I,'EPA Data'!$D:$D,'Country Selector'!$A$2,'EPA Data'!$J:$J,$B$1,'EPA Data'!$C:$C,R$2,'EPA Data'!$G:$G,"&gt;="&amp;$A70,'EPA Data'!$G:$G,"&lt;"&amp;$B70)+IF('Multipliers and Adjustments'!$B$66="Y",'SNAP Adjustment'!S107,0))*unit_conv</f>
        <v>0</v>
      </c>
      <c r="S70">
        <f t="shared" si="41"/>
        <v>0</v>
      </c>
      <c r="T70">
        <f t="shared" si="41"/>
        <v>0</v>
      </c>
      <c r="U70">
        <f t="shared" si="41"/>
        <v>0</v>
      </c>
      <c r="V70">
        <f t="shared" si="41"/>
        <v>0</v>
      </c>
      <c r="W70" s="67">
        <f>(VLOOKUP($B$1,'Multipliers and Adjustments'!$A$70:$I$86,TRUNC(COLUMN(W$2)/5)+2,FALSE)*SUMIFS('EPA Data'!$I:$I,'EPA Data'!$D:$D,'Country Selector'!$A$2,'EPA Data'!$J:$J,$B$1,'EPA Data'!$C:$C,W$2,'EPA Data'!$G:$G,"&gt;="&amp;$A70,'EPA Data'!$G:$G,"&lt;"&amp;$B70)+IF('Multipliers and Adjustments'!$B$66="Y",'SNAP Adjustment'!X107,0))*unit_conv</f>
        <v>0</v>
      </c>
      <c r="X70">
        <f t="shared" si="42"/>
        <v>0</v>
      </c>
      <c r="Y70">
        <f t="shared" si="42"/>
        <v>0</v>
      </c>
      <c r="Z70">
        <f t="shared" si="42"/>
        <v>0</v>
      </c>
      <c r="AA70">
        <f t="shared" si="42"/>
        <v>0</v>
      </c>
      <c r="AB70" s="67">
        <f>(VLOOKUP($B$1,'Multipliers and Adjustments'!$A$70:$I$86,TRUNC(COLUMN(AB$2)/5)+2,FALSE)*SUMIFS('EPA Data'!$I:$I,'EPA Data'!$D:$D,'Country Selector'!$A$2,'EPA Data'!$J:$J,$B$1,'EPA Data'!$C:$C,AB$2,'EPA Data'!$G:$G,"&gt;="&amp;$A70,'EPA Data'!$G:$G,"&lt;"&amp;$B70)+IF('Multipliers and Adjustments'!$B$66="Y",'SNAP Adjustment'!AC107,0))*unit_conv</f>
        <v>0</v>
      </c>
      <c r="AC70">
        <f t="shared" si="43"/>
        <v>0</v>
      </c>
      <c r="AD70">
        <f t="shared" si="43"/>
        <v>0</v>
      </c>
      <c r="AE70">
        <f t="shared" si="43"/>
        <v>0</v>
      </c>
      <c r="AF70">
        <f t="shared" si="43"/>
        <v>0</v>
      </c>
      <c r="AG70" s="67">
        <f>(VLOOKUP($B$1,'Multipliers and Adjustments'!$A$70:$I$86,TRUNC(COLUMN(AG$2)/5)+2,FALSE)*SUMIFS('EPA Data'!$I:$I,'EPA Data'!$D:$D,'Country Selector'!$A$2,'EPA Data'!$J:$J,$B$1,'EPA Data'!$C:$C,AG$2,'EPA Data'!$G:$G,"&gt;="&amp;$A70,'EPA Data'!$G:$G,"&lt;"&amp;$B70)+IF('Multipliers and Adjustments'!$B$66="Y",'SNAP Adjustment'!AH107,0))*unit_conv</f>
        <v>0</v>
      </c>
      <c r="AH70">
        <f t="shared" si="44"/>
        <v>0</v>
      </c>
      <c r="AI70">
        <f t="shared" si="44"/>
        <v>0</v>
      </c>
      <c r="AJ70">
        <f t="shared" si="44"/>
        <v>0</v>
      </c>
      <c r="AK70">
        <f t="shared" si="44"/>
        <v>0</v>
      </c>
      <c r="AL70" s="67">
        <f>(VLOOKUP($B$1,'Multipliers and Adjustments'!$A$70:$I$86,TRUNC(COLUMN(AL$2)/5)+2,FALSE)*SUMIFS('EPA Data'!$I:$I,'EPA Data'!$D:$D,'Country Selector'!$A$2,'EPA Data'!$J:$J,$B$1,'EPA Data'!$C:$C,AL$2,'EPA Data'!$G:$G,"&gt;="&amp;$A70,'EPA Data'!$G:$G,"&lt;"&amp;$B70)+IF('Multipliers and Adjustments'!$B$66="Y",'SNAP Adjustment'!AM107,0))*unit_conv</f>
        <v>0</v>
      </c>
    </row>
    <row r="71" spans="1:38" x14ac:dyDescent="0.45">
      <c r="A71" s="12">
        <f t="shared" si="14"/>
        <v>1400</v>
      </c>
      <c r="B71" s="11">
        <f t="shared" si="38"/>
        <v>1450</v>
      </c>
      <c r="C71" s="67">
        <f>(VLOOKUP($B$1,'Multipliers and Adjustments'!$A$70:$I$86,TRUNC(COLUMN(C$2)/5)+2,FALSE)*SUMIFS('EPA Data'!$I:$I,'EPA Data'!$D:$D,'Country Selector'!$A$2,'EPA Data'!$J:$J,$B$1,'EPA Data'!$C:$C,C$2,'EPA Data'!$G:$G,"&gt;="&amp;$A71,'EPA Data'!$G:$G,"&lt;"&amp;$B71)+IF('Multipliers and Adjustments'!$B$66="Y",'SNAP Adjustment'!D108,0))*unit_conv</f>
        <v>0</v>
      </c>
      <c r="D71">
        <f t="shared" si="37"/>
        <v>0</v>
      </c>
      <c r="E71">
        <f t="shared" si="37"/>
        <v>0</v>
      </c>
      <c r="F71">
        <f t="shared" si="37"/>
        <v>0</v>
      </c>
      <c r="G71">
        <f t="shared" si="37"/>
        <v>0</v>
      </c>
      <c r="H71" s="67">
        <f>(VLOOKUP($B$1,'Multipliers and Adjustments'!$A$70:$I$86,TRUNC(COLUMN(H$2)/5)+2,FALSE)*SUMIFS('EPA Data'!$I:$I,'EPA Data'!$D:$D,'Country Selector'!$A$2,'EPA Data'!$J:$J,$B$1,'EPA Data'!$C:$C,H$2,'EPA Data'!$G:$G,"&gt;="&amp;$A71,'EPA Data'!$G:$G,"&lt;"&amp;$B71)+IF('Multipliers and Adjustments'!$B$66="Y",'SNAP Adjustment'!I108,0))*unit_conv</f>
        <v>0</v>
      </c>
      <c r="I71">
        <f t="shared" si="39"/>
        <v>0</v>
      </c>
      <c r="J71">
        <f t="shared" si="39"/>
        <v>0</v>
      </c>
      <c r="K71">
        <f t="shared" si="39"/>
        <v>0</v>
      </c>
      <c r="L71">
        <f t="shared" si="39"/>
        <v>0</v>
      </c>
      <c r="M71" s="67">
        <f>(VLOOKUP($B$1,'Multipliers and Adjustments'!$A$70:$I$86,TRUNC(COLUMN(M$2)/5)+2,FALSE)*SUMIFS('EPA Data'!$I:$I,'EPA Data'!$D:$D,'Country Selector'!$A$2,'EPA Data'!$J:$J,$B$1,'EPA Data'!$C:$C,M$2,'EPA Data'!$G:$G,"&gt;="&amp;$A71,'EPA Data'!$G:$G,"&lt;"&amp;$B71)+IF('Multipliers and Adjustments'!$B$66="Y",'SNAP Adjustment'!N108,0))*unit_conv</f>
        <v>0</v>
      </c>
      <c r="N71">
        <f t="shared" si="40"/>
        <v>0</v>
      </c>
      <c r="O71">
        <f t="shared" si="40"/>
        <v>0</v>
      </c>
      <c r="P71">
        <f t="shared" si="40"/>
        <v>0</v>
      </c>
      <c r="Q71">
        <f t="shared" si="40"/>
        <v>0</v>
      </c>
      <c r="R71" s="67">
        <f>(VLOOKUP($B$1,'Multipliers and Adjustments'!$A$70:$I$86,TRUNC(COLUMN(R$2)/5)+2,FALSE)*SUMIFS('EPA Data'!$I:$I,'EPA Data'!$D:$D,'Country Selector'!$A$2,'EPA Data'!$J:$J,$B$1,'EPA Data'!$C:$C,R$2,'EPA Data'!$G:$G,"&gt;="&amp;$A71,'EPA Data'!$G:$G,"&lt;"&amp;$B71)+IF('Multipliers and Adjustments'!$B$66="Y",'SNAP Adjustment'!S108,0))*unit_conv</f>
        <v>0</v>
      </c>
      <c r="S71">
        <f t="shared" si="41"/>
        <v>0</v>
      </c>
      <c r="T71">
        <f t="shared" si="41"/>
        <v>0</v>
      </c>
      <c r="U71">
        <f t="shared" si="41"/>
        <v>0</v>
      </c>
      <c r="V71">
        <f t="shared" si="41"/>
        <v>0</v>
      </c>
      <c r="W71" s="67">
        <f>(VLOOKUP($B$1,'Multipliers and Adjustments'!$A$70:$I$86,TRUNC(COLUMN(W$2)/5)+2,FALSE)*SUMIFS('EPA Data'!$I:$I,'EPA Data'!$D:$D,'Country Selector'!$A$2,'EPA Data'!$J:$J,$B$1,'EPA Data'!$C:$C,W$2,'EPA Data'!$G:$G,"&gt;="&amp;$A71,'EPA Data'!$G:$G,"&lt;"&amp;$B71)+IF('Multipliers and Adjustments'!$B$66="Y",'SNAP Adjustment'!X108,0))*unit_conv</f>
        <v>0</v>
      </c>
      <c r="X71">
        <f t="shared" si="42"/>
        <v>0</v>
      </c>
      <c r="Y71">
        <f t="shared" si="42"/>
        <v>0</v>
      </c>
      <c r="Z71">
        <f t="shared" si="42"/>
        <v>0</v>
      </c>
      <c r="AA71">
        <f t="shared" si="42"/>
        <v>0</v>
      </c>
      <c r="AB71" s="67">
        <f>(VLOOKUP($B$1,'Multipliers and Adjustments'!$A$70:$I$86,TRUNC(COLUMN(AB$2)/5)+2,FALSE)*SUMIFS('EPA Data'!$I:$I,'EPA Data'!$D:$D,'Country Selector'!$A$2,'EPA Data'!$J:$J,$B$1,'EPA Data'!$C:$C,AB$2,'EPA Data'!$G:$G,"&gt;="&amp;$A71,'EPA Data'!$G:$G,"&lt;"&amp;$B71)+IF('Multipliers and Adjustments'!$B$66="Y",'SNAP Adjustment'!AC108,0))*unit_conv</f>
        <v>0</v>
      </c>
      <c r="AC71">
        <f t="shared" si="43"/>
        <v>0</v>
      </c>
      <c r="AD71">
        <f t="shared" si="43"/>
        <v>0</v>
      </c>
      <c r="AE71">
        <f t="shared" si="43"/>
        <v>0</v>
      </c>
      <c r="AF71">
        <f t="shared" si="43"/>
        <v>0</v>
      </c>
      <c r="AG71" s="67">
        <f>(VLOOKUP($B$1,'Multipliers and Adjustments'!$A$70:$I$86,TRUNC(COLUMN(AG$2)/5)+2,FALSE)*SUMIFS('EPA Data'!$I:$I,'EPA Data'!$D:$D,'Country Selector'!$A$2,'EPA Data'!$J:$J,$B$1,'EPA Data'!$C:$C,AG$2,'EPA Data'!$G:$G,"&gt;="&amp;$A71,'EPA Data'!$G:$G,"&lt;"&amp;$B71)+IF('Multipliers and Adjustments'!$B$66="Y",'SNAP Adjustment'!AH108,0))*unit_conv</f>
        <v>0</v>
      </c>
      <c r="AH71">
        <f t="shared" si="44"/>
        <v>0</v>
      </c>
      <c r="AI71">
        <f t="shared" si="44"/>
        <v>0</v>
      </c>
      <c r="AJ71">
        <f t="shared" si="44"/>
        <v>0</v>
      </c>
      <c r="AK71">
        <f t="shared" si="44"/>
        <v>0</v>
      </c>
      <c r="AL71" s="67">
        <f>(VLOOKUP($B$1,'Multipliers and Adjustments'!$A$70:$I$86,TRUNC(COLUMN(AL$2)/5)+2,FALSE)*SUMIFS('EPA Data'!$I:$I,'EPA Data'!$D:$D,'Country Selector'!$A$2,'EPA Data'!$J:$J,$B$1,'EPA Data'!$C:$C,AL$2,'EPA Data'!$G:$G,"&gt;="&amp;$A71,'EPA Data'!$G:$G,"&lt;"&amp;$B71)+IF('Multipliers and Adjustments'!$B$66="Y",'SNAP Adjustment'!AM108,0))*unit_conv</f>
        <v>0</v>
      </c>
    </row>
    <row r="72" spans="1:38" x14ac:dyDescent="0.45">
      <c r="A72" s="12">
        <f t="shared" si="14"/>
        <v>1450</v>
      </c>
      <c r="B72" s="11">
        <f t="shared" si="38"/>
        <v>1500</v>
      </c>
      <c r="C72" s="67">
        <f>(VLOOKUP($B$1,'Multipliers and Adjustments'!$A$70:$I$86,TRUNC(COLUMN(C$2)/5)+2,FALSE)*SUMIFS('EPA Data'!$I:$I,'EPA Data'!$D:$D,'Country Selector'!$A$2,'EPA Data'!$J:$J,$B$1,'EPA Data'!$C:$C,C$2,'EPA Data'!$G:$G,"&gt;="&amp;$A72,'EPA Data'!$G:$G,"&lt;"&amp;$B72)+IF('Multipliers and Adjustments'!$B$66="Y",'SNAP Adjustment'!D109,0))*unit_conv</f>
        <v>0</v>
      </c>
      <c r="D72">
        <f t="shared" si="37"/>
        <v>0</v>
      </c>
      <c r="E72">
        <f t="shared" si="37"/>
        <v>0</v>
      </c>
      <c r="F72">
        <f t="shared" si="37"/>
        <v>0</v>
      </c>
      <c r="G72">
        <f t="shared" si="37"/>
        <v>0</v>
      </c>
      <c r="H72" s="67">
        <f>(VLOOKUP($B$1,'Multipliers and Adjustments'!$A$70:$I$86,TRUNC(COLUMN(H$2)/5)+2,FALSE)*SUMIFS('EPA Data'!$I:$I,'EPA Data'!$D:$D,'Country Selector'!$A$2,'EPA Data'!$J:$J,$B$1,'EPA Data'!$C:$C,H$2,'EPA Data'!$G:$G,"&gt;="&amp;$A72,'EPA Data'!$G:$G,"&lt;"&amp;$B72)+IF('Multipliers and Adjustments'!$B$66="Y",'SNAP Adjustment'!I109,0))*unit_conv</f>
        <v>0</v>
      </c>
      <c r="I72">
        <f t="shared" si="39"/>
        <v>0</v>
      </c>
      <c r="J72">
        <f t="shared" si="39"/>
        <v>0</v>
      </c>
      <c r="K72">
        <f t="shared" si="39"/>
        <v>0</v>
      </c>
      <c r="L72">
        <f t="shared" si="39"/>
        <v>0</v>
      </c>
      <c r="M72" s="67">
        <f>(VLOOKUP($B$1,'Multipliers and Adjustments'!$A$70:$I$86,TRUNC(COLUMN(M$2)/5)+2,FALSE)*SUMIFS('EPA Data'!$I:$I,'EPA Data'!$D:$D,'Country Selector'!$A$2,'EPA Data'!$J:$J,$B$1,'EPA Data'!$C:$C,M$2,'EPA Data'!$G:$G,"&gt;="&amp;$A72,'EPA Data'!$G:$G,"&lt;"&amp;$B72)+IF('Multipliers and Adjustments'!$B$66="Y",'SNAP Adjustment'!N109,0))*unit_conv</f>
        <v>0</v>
      </c>
      <c r="N72">
        <f t="shared" si="40"/>
        <v>0</v>
      </c>
      <c r="O72">
        <f t="shared" si="40"/>
        <v>0</v>
      </c>
      <c r="P72">
        <f t="shared" si="40"/>
        <v>0</v>
      </c>
      <c r="Q72">
        <f t="shared" si="40"/>
        <v>0</v>
      </c>
      <c r="R72" s="67">
        <f>(VLOOKUP($B$1,'Multipliers and Adjustments'!$A$70:$I$86,TRUNC(COLUMN(R$2)/5)+2,FALSE)*SUMIFS('EPA Data'!$I:$I,'EPA Data'!$D:$D,'Country Selector'!$A$2,'EPA Data'!$J:$J,$B$1,'EPA Data'!$C:$C,R$2,'EPA Data'!$G:$G,"&gt;="&amp;$A72,'EPA Data'!$G:$G,"&lt;"&amp;$B72)+IF('Multipliers and Adjustments'!$B$66="Y",'SNAP Adjustment'!S109,0))*unit_conv</f>
        <v>0</v>
      </c>
      <c r="S72">
        <f t="shared" si="41"/>
        <v>0</v>
      </c>
      <c r="T72">
        <f t="shared" si="41"/>
        <v>0</v>
      </c>
      <c r="U72">
        <f t="shared" si="41"/>
        <v>0</v>
      </c>
      <c r="V72">
        <f t="shared" si="41"/>
        <v>0</v>
      </c>
      <c r="W72" s="67">
        <f>(VLOOKUP($B$1,'Multipliers and Adjustments'!$A$70:$I$86,TRUNC(COLUMN(W$2)/5)+2,FALSE)*SUMIFS('EPA Data'!$I:$I,'EPA Data'!$D:$D,'Country Selector'!$A$2,'EPA Data'!$J:$J,$B$1,'EPA Data'!$C:$C,W$2,'EPA Data'!$G:$G,"&gt;="&amp;$A72,'EPA Data'!$G:$G,"&lt;"&amp;$B72)+IF('Multipliers and Adjustments'!$B$66="Y",'SNAP Adjustment'!X109,0))*unit_conv</f>
        <v>0</v>
      </c>
      <c r="X72">
        <f t="shared" si="42"/>
        <v>0</v>
      </c>
      <c r="Y72">
        <f t="shared" si="42"/>
        <v>0</v>
      </c>
      <c r="Z72">
        <f t="shared" si="42"/>
        <v>0</v>
      </c>
      <c r="AA72">
        <f t="shared" si="42"/>
        <v>0</v>
      </c>
      <c r="AB72" s="67">
        <f>(VLOOKUP($B$1,'Multipliers and Adjustments'!$A$70:$I$86,TRUNC(COLUMN(AB$2)/5)+2,FALSE)*SUMIFS('EPA Data'!$I:$I,'EPA Data'!$D:$D,'Country Selector'!$A$2,'EPA Data'!$J:$J,$B$1,'EPA Data'!$C:$C,AB$2,'EPA Data'!$G:$G,"&gt;="&amp;$A72,'EPA Data'!$G:$G,"&lt;"&amp;$B72)+IF('Multipliers and Adjustments'!$B$66="Y",'SNAP Adjustment'!AC109,0))*unit_conv</f>
        <v>0</v>
      </c>
      <c r="AC72">
        <f t="shared" si="43"/>
        <v>0</v>
      </c>
      <c r="AD72">
        <f t="shared" si="43"/>
        <v>0</v>
      </c>
      <c r="AE72">
        <f t="shared" si="43"/>
        <v>0</v>
      </c>
      <c r="AF72">
        <f t="shared" si="43"/>
        <v>0</v>
      </c>
      <c r="AG72" s="67">
        <f>(VLOOKUP($B$1,'Multipliers and Adjustments'!$A$70:$I$86,TRUNC(COLUMN(AG$2)/5)+2,FALSE)*SUMIFS('EPA Data'!$I:$I,'EPA Data'!$D:$D,'Country Selector'!$A$2,'EPA Data'!$J:$J,$B$1,'EPA Data'!$C:$C,AG$2,'EPA Data'!$G:$G,"&gt;="&amp;$A72,'EPA Data'!$G:$G,"&lt;"&amp;$B72)+IF('Multipliers and Adjustments'!$B$66="Y",'SNAP Adjustment'!AH109,0))*unit_conv</f>
        <v>0</v>
      </c>
      <c r="AH72">
        <f t="shared" si="44"/>
        <v>0</v>
      </c>
      <c r="AI72">
        <f t="shared" si="44"/>
        <v>0</v>
      </c>
      <c r="AJ72">
        <f t="shared" si="44"/>
        <v>0</v>
      </c>
      <c r="AK72">
        <f t="shared" si="44"/>
        <v>0</v>
      </c>
      <c r="AL72" s="67">
        <f>(VLOOKUP($B$1,'Multipliers and Adjustments'!$A$70:$I$86,TRUNC(COLUMN(AL$2)/5)+2,FALSE)*SUMIFS('EPA Data'!$I:$I,'EPA Data'!$D:$D,'Country Selector'!$A$2,'EPA Data'!$J:$J,$B$1,'EPA Data'!$C:$C,AL$2,'EPA Data'!$G:$G,"&gt;="&amp;$A72,'EPA Data'!$G:$G,"&lt;"&amp;$B72)+IF('Multipliers and Adjustments'!$B$66="Y",'SNAP Adjustment'!AM109,0))*unit_conv</f>
        <v>0</v>
      </c>
    </row>
    <row r="73" spans="1:38" x14ac:dyDescent="0.45">
      <c r="A73" s="12">
        <f t="shared" si="14"/>
        <v>1500</v>
      </c>
      <c r="B73" s="11">
        <f t="shared" si="38"/>
        <v>1550</v>
      </c>
      <c r="C73" s="67">
        <f>(VLOOKUP($B$1,'Multipliers and Adjustments'!$A$70:$I$86,TRUNC(COLUMN(C$2)/5)+2,FALSE)*SUMIFS('EPA Data'!$I:$I,'EPA Data'!$D:$D,'Country Selector'!$A$2,'EPA Data'!$J:$J,$B$1,'EPA Data'!$C:$C,C$2,'EPA Data'!$G:$G,"&gt;="&amp;$A73,'EPA Data'!$G:$G,"&lt;"&amp;$B73)+IF('Multipliers and Adjustments'!$B$66="Y",'SNAP Adjustment'!D110,0))*unit_conv</f>
        <v>0</v>
      </c>
      <c r="D73">
        <f t="shared" si="37"/>
        <v>0</v>
      </c>
      <c r="E73">
        <f t="shared" si="37"/>
        <v>0</v>
      </c>
      <c r="F73">
        <f t="shared" si="37"/>
        <v>0</v>
      </c>
      <c r="G73">
        <f t="shared" si="37"/>
        <v>0</v>
      </c>
      <c r="H73" s="67">
        <f>(VLOOKUP($B$1,'Multipliers and Adjustments'!$A$70:$I$86,TRUNC(COLUMN(H$2)/5)+2,FALSE)*SUMIFS('EPA Data'!$I:$I,'EPA Data'!$D:$D,'Country Selector'!$A$2,'EPA Data'!$J:$J,$B$1,'EPA Data'!$C:$C,H$2,'EPA Data'!$G:$G,"&gt;="&amp;$A73,'EPA Data'!$G:$G,"&lt;"&amp;$B73)+IF('Multipliers and Adjustments'!$B$66="Y",'SNAP Adjustment'!I110,0))*unit_conv</f>
        <v>0</v>
      </c>
      <c r="I73">
        <f t="shared" si="39"/>
        <v>0</v>
      </c>
      <c r="J73">
        <f t="shared" si="39"/>
        <v>0</v>
      </c>
      <c r="K73">
        <f t="shared" si="39"/>
        <v>0</v>
      </c>
      <c r="L73">
        <f t="shared" si="39"/>
        <v>0</v>
      </c>
      <c r="M73" s="67">
        <f>(VLOOKUP($B$1,'Multipliers and Adjustments'!$A$70:$I$86,TRUNC(COLUMN(M$2)/5)+2,FALSE)*SUMIFS('EPA Data'!$I:$I,'EPA Data'!$D:$D,'Country Selector'!$A$2,'EPA Data'!$J:$J,$B$1,'EPA Data'!$C:$C,M$2,'EPA Data'!$G:$G,"&gt;="&amp;$A73,'EPA Data'!$G:$G,"&lt;"&amp;$B73)+IF('Multipliers and Adjustments'!$B$66="Y",'SNAP Adjustment'!N110,0))*unit_conv</f>
        <v>0</v>
      </c>
      <c r="N73">
        <f t="shared" si="40"/>
        <v>0</v>
      </c>
      <c r="O73">
        <f t="shared" si="40"/>
        <v>0</v>
      </c>
      <c r="P73">
        <f t="shared" si="40"/>
        <v>0</v>
      </c>
      <c r="Q73">
        <f t="shared" si="40"/>
        <v>0</v>
      </c>
      <c r="R73" s="67">
        <f>(VLOOKUP($B$1,'Multipliers and Adjustments'!$A$70:$I$86,TRUNC(COLUMN(R$2)/5)+2,FALSE)*SUMIFS('EPA Data'!$I:$I,'EPA Data'!$D:$D,'Country Selector'!$A$2,'EPA Data'!$J:$J,$B$1,'EPA Data'!$C:$C,R$2,'EPA Data'!$G:$G,"&gt;="&amp;$A73,'EPA Data'!$G:$G,"&lt;"&amp;$B73)+IF('Multipliers and Adjustments'!$B$66="Y",'SNAP Adjustment'!S110,0))*unit_conv</f>
        <v>0</v>
      </c>
      <c r="S73">
        <f t="shared" si="41"/>
        <v>0</v>
      </c>
      <c r="T73">
        <f t="shared" si="41"/>
        <v>0</v>
      </c>
      <c r="U73">
        <f t="shared" si="41"/>
        <v>0</v>
      </c>
      <c r="V73">
        <f t="shared" si="41"/>
        <v>0</v>
      </c>
      <c r="W73" s="67">
        <f>(VLOOKUP($B$1,'Multipliers and Adjustments'!$A$70:$I$86,TRUNC(COLUMN(W$2)/5)+2,FALSE)*SUMIFS('EPA Data'!$I:$I,'EPA Data'!$D:$D,'Country Selector'!$A$2,'EPA Data'!$J:$J,$B$1,'EPA Data'!$C:$C,W$2,'EPA Data'!$G:$G,"&gt;="&amp;$A73,'EPA Data'!$G:$G,"&lt;"&amp;$B73)+IF('Multipliers and Adjustments'!$B$66="Y",'SNAP Adjustment'!X110,0))*unit_conv</f>
        <v>0</v>
      </c>
      <c r="X73">
        <f t="shared" si="42"/>
        <v>0</v>
      </c>
      <c r="Y73">
        <f t="shared" si="42"/>
        <v>0</v>
      </c>
      <c r="Z73">
        <f t="shared" si="42"/>
        <v>0</v>
      </c>
      <c r="AA73">
        <f t="shared" si="42"/>
        <v>0</v>
      </c>
      <c r="AB73" s="67">
        <f>(VLOOKUP($B$1,'Multipliers and Adjustments'!$A$70:$I$86,TRUNC(COLUMN(AB$2)/5)+2,FALSE)*SUMIFS('EPA Data'!$I:$I,'EPA Data'!$D:$D,'Country Selector'!$A$2,'EPA Data'!$J:$J,$B$1,'EPA Data'!$C:$C,AB$2,'EPA Data'!$G:$G,"&gt;="&amp;$A73,'EPA Data'!$G:$G,"&lt;"&amp;$B73)+IF('Multipliers and Adjustments'!$B$66="Y",'SNAP Adjustment'!AC110,0))*unit_conv</f>
        <v>0</v>
      </c>
      <c r="AC73">
        <f t="shared" si="43"/>
        <v>0</v>
      </c>
      <c r="AD73">
        <f t="shared" si="43"/>
        <v>0</v>
      </c>
      <c r="AE73">
        <f t="shared" si="43"/>
        <v>0</v>
      </c>
      <c r="AF73">
        <f t="shared" si="43"/>
        <v>0</v>
      </c>
      <c r="AG73" s="67">
        <f>(VLOOKUP($B$1,'Multipliers and Adjustments'!$A$70:$I$86,TRUNC(COLUMN(AG$2)/5)+2,FALSE)*SUMIFS('EPA Data'!$I:$I,'EPA Data'!$D:$D,'Country Selector'!$A$2,'EPA Data'!$J:$J,$B$1,'EPA Data'!$C:$C,AG$2,'EPA Data'!$G:$G,"&gt;="&amp;$A73,'EPA Data'!$G:$G,"&lt;"&amp;$B73)+IF('Multipliers and Adjustments'!$B$66="Y",'SNAP Adjustment'!AH110,0))*unit_conv</f>
        <v>0</v>
      </c>
      <c r="AH73">
        <f t="shared" si="44"/>
        <v>0</v>
      </c>
      <c r="AI73">
        <f t="shared" si="44"/>
        <v>0</v>
      </c>
      <c r="AJ73">
        <f t="shared" si="44"/>
        <v>0</v>
      </c>
      <c r="AK73">
        <f t="shared" si="44"/>
        <v>0</v>
      </c>
      <c r="AL73" s="67">
        <f>(VLOOKUP($B$1,'Multipliers and Adjustments'!$A$70:$I$86,TRUNC(COLUMN(AL$2)/5)+2,FALSE)*SUMIFS('EPA Data'!$I:$I,'EPA Data'!$D:$D,'Country Selector'!$A$2,'EPA Data'!$J:$J,$B$1,'EPA Data'!$C:$C,AL$2,'EPA Data'!$G:$G,"&gt;="&amp;$A73,'EPA Data'!$G:$G,"&lt;"&amp;$B73)+IF('Multipliers and Adjustments'!$B$66="Y",'SNAP Adjustment'!AM110,0))*unit_conv</f>
        <v>0</v>
      </c>
    </row>
    <row r="74" spans="1:38" x14ac:dyDescent="0.45">
      <c r="A74" s="12">
        <f t="shared" si="14"/>
        <v>1550</v>
      </c>
      <c r="B74" s="11">
        <f t="shared" si="38"/>
        <v>1600</v>
      </c>
      <c r="C74" s="67">
        <f>(VLOOKUP($B$1,'Multipliers and Adjustments'!$A$70:$I$86,TRUNC(COLUMN(C$2)/5)+2,FALSE)*SUMIFS('EPA Data'!$I:$I,'EPA Data'!$D:$D,'Country Selector'!$A$2,'EPA Data'!$J:$J,$B$1,'EPA Data'!$C:$C,C$2,'EPA Data'!$G:$G,"&gt;="&amp;$A74,'EPA Data'!$G:$G,"&lt;"&amp;$B74)+IF('Multipliers and Adjustments'!$B$66="Y",'SNAP Adjustment'!D111,0))*unit_conv</f>
        <v>0</v>
      </c>
      <c r="D74">
        <f t="shared" si="37"/>
        <v>0</v>
      </c>
      <c r="E74">
        <f t="shared" si="37"/>
        <v>0</v>
      </c>
      <c r="F74">
        <f t="shared" si="37"/>
        <v>0</v>
      </c>
      <c r="G74">
        <f t="shared" si="37"/>
        <v>0</v>
      </c>
      <c r="H74" s="67">
        <f>(VLOOKUP($B$1,'Multipliers and Adjustments'!$A$70:$I$86,TRUNC(COLUMN(H$2)/5)+2,FALSE)*SUMIFS('EPA Data'!$I:$I,'EPA Data'!$D:$D,'Country Selector'!$A$2,'EPA Data'!$J:$J,$B$1,'EPA Data'!$C:$C,H$2,'EPA Data'!$G:$G,"&gt;="&amp;$A74,'EPA Data'!$G:$G,"&lt;"&amp;$B74)+IF('Multipliers and Adjustments'!$B$66="Y",'SNAP Adjustment'!I111,0))*unit_conv</f>
        <v>0</v>
      </c>
      <c r="I74">
        <f t="shared" si="39"/>
        <v>0</v>
      </c>
      <c r="J74">
        <f t="shared" si="39"/>
        <v>0</v>
      </c>
      <c r="K74">
        <f t="shared" si="39"/>
        <v>0</v>
      </c>
      <c r="L74">
        <f t="shared" si="39"/>
        <v>0</v>
      </c>
      <c r="M74" s="67">
        <f>(VLOOKUP($B$1,'Multipliers and Adjustments'!$A$70:$I$86,TRUNC(COLUMN(M$2)/5)+2,FALSE)*SUMIFS('EPA Data'!$I:$I,'EPA Data'!$D:$D,'Country Selector'!$A$2,'EPA Data'!$J:$J,$B$1,'EPA Data'!$C:$C,M$2,'EPA Data'!$G:$G,"&gt;="&amp;$A74,'EPA Data'!$G:$G,"&lt;"&amp;$B74)+IF('Multipliers and Adjustments'!$B$66="Y",'SNAP Adjustment'!N111,0))*unit_conv</f>
        <v>0</v>
      </c>
      <c r="N74">
        <f t="shared" si="40"/>
        <v>0</v>
      </c>
      <c r="O74">
        <f t="shared" si="40"/>
        <v>0</v>
      </c>
      <c r="P74">
        <f t="shared" si="40"/>
        <v>0</v>
      </c>
      <c r="Q74">
        <f t="shared" si="40"/>
        <v>0</v>
      </c>
      <c r="R74" s="67">
        <f>(VLOOKUP($B$1,'Multipliers and Adjustments'!$A$70:$I$86,TRUNC(COLUMN(R$2)/5)+2,FALSE)*SUMIFS('EPA Data'!$I:$I,'EPA Data'!$D:$D,'Country Selector'!$A$2,'EPA Data'!$J:$J,$B$1,'EPA Data'!$C:$C,R$2,'EPA Data'!$G:$G,"&gt;="&amp;$A74,'EPA Data'!$G:$G,"&lt;"&amp;$B74)+IF('Multipliers and Adjustments'!$B$66="Y",'SNAP Adjustment'!S111,0))*unit_conv</f>
        <v>0</v>
      </c>
      <c r="S74">
        <f t="shared" si="41"/>
        <v>0</v>
      </c>
      <c r="T74">
        <f t="shared" si="41"/>
        <v>0</v>
      </c>
      <c r="U74">
        <f t="shared" si="41"/>
        <v>0</v>
      </c>
      <c r="V74">
        <f t="shared" si="41"/>
        <v>0</v>
      </c>
      <c r="W74" s="67">
        <f>(VLOOKUP($B$1,'Multipliers and Adjustments'!$A$70:$I$86,TRUNC(COLUMN(W$2)/5)+2,FALSE)*SUMIFS('EPA Data'!$I:$I,'EPA Data'!$D:$D,'Country Selector'!$A$2,'EPA Data'!$J:$J,$B$1,'EPA Data'!$C:$C,W$2,'EPA Data'!$G:$G,"&gt;="&amp;$A74,'EPA Data'!$G:$G,"&lt;"&amp;$B74)+IF('Multipliers and Adjustments'!$B$66="Y",'SNAP Adjustment'!X111,0))*unit_conv</f>
        <v>0</v>
      </c>
      <c r="X74">
        <f t="shared" si="42"/>
        <v>0</v>
      </c>
      <c r="Y74">
        <f t="shared" si="42"/>
        <v>0</v>
      </c>
      <c r="Z74">
        <f t="shared" si="42"/>
        <v>0</v>
      </c>
      <c r="AA74">
        <f t="shared" si="42"/>
        <v>0</v>
      </c>
      <c r="AB74" s="67">
        <f>(VLOOKUP($B$1,'Multipliers and Adjustments'!$A$70:$I$86,TRUNC(COLUMN(AB$2)/5)+2,FALSE)*SUMIFS('EPA Data'!$I:$I,'EPA Data'!$D:$D,'Country Selector'!$A$2,'EPA Data'!$J:$J,$B$1,'EPA Data'!$C:$C,AB$2,'EPA Data'!$G:$G,"&gt;="&amp;$A74,'EPA Data'!$G:$G,"&lt;"&amp;$B74)+IF('Multipliers and Adjustments'!$B$66="Y",'SNAP Adjustment'!AC111,0))*unit_conv</f>
        <v>0</v>
      </c>
      <c r="AC74">
        <f t="shared" si="43"/>
        <v>0</v>
      </c>
      <c r="AD74">
        <f t="shared" si="43"/>
        <v>0</v>
      </c>
      <c r="AE74">
        <f t="shared" si="43"/>
        <v>0</v>
      </c>
      <c r="AF74">
        <f t="shared" si="43"/>
        <v>0</v>
      </c>
      <c r="AG74" s="67">
        <f>(VLOOKUP($B$1,'Multipliers and Adjustments'!$A$70:$I$86,TRUNC(COLUMN(AG$2)/5)+2,FALSE)*SUMIFS('EPA Data'!$I:$I,'EPA Data'!$D:$D,'Country Selector'!$A$2,'EPA Data'!$J:$J,$B$1,'EPA Data'!$C:$C,AG$2,'EPA Data'!$G:$G,"&gt;="&amp;$A74,'EPA Data'!$G:$G,"&lt;"&amp;$B74)+IF('Multipliers and Adjustments'!$B$66="Y",'SNAP Adjustment'!AH111,0))*unit_conv</f>
        <v>0</v>
      </c>
      <c r="AH74">
        <f t="shared" si="44"/>
        <v>0</v>
      </c>
      <c r="AI74">
        <f t="shared" si="44"/>
        <v>0</v>
      </c>
      <c r="AJ74">
        <f t="shared" si="44"/>
        <v>0</v>
      </c>
      <c r="AK74">
        <f t="shared" si="44"/>
        <v>0</v>
      </c>
      <c r="AL74" s="67">
        <f>(VLOOKUP($B$1,'Multipliers and Adjustments'!$A$70:$I$86,TRUNC(COLUMN(AL$2)/5)+2,FALSE)*SUMIFS('EPA Data'!$I:$I,'EPA Data'!$D:$D,'Country Selector'!$A$2,'EPA Data'!$J:$J,$B$1,'EPA Data'!$C:$C,AL$2,'EPA Data'!$G:$G,"&gt;="&amp;$A74,'EPA Data'!$G:$G,"&lt;"&amp;$B74)+IF('Multipliers and Adjustments'!$B$66="Y",'SNAP Adjustment'!AM111,0))*unit_conv</f>
        <v>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L74"/>
  <sheetViews>
    <sheetView zoomScale="55" zoomScaleNormal="55" workbookViewId="0"/>
  </sheetViews>
  <sheetFormatPr defaultColWidth="8.86328125" defaultRowHeight="14.25" x14ac:dyDescent="0.45"/>
  <cols>
    <col min="1" max="2" width="24.265625" style="12" customWidth="1"/>
  </cols>
  <sheetData>
    <row r="1" spans="1:38" x14ac:dyDescent="0.45">
      <c r="A1" s="14" t="s">
        <v>621</v>
      </c>
      <c r="B1" s="14" t="s">
        <v>720</v>
      </c>
      <c r="C1" s="65" t="s">
        <v>858</v>
      </c>
    </row>
    <row r="2" spans="1:38" s="2" customFormat="1" x14ac:dyDescent="0.45">
      <c r="A2" s="10" t="s">
        <v>619</v>
      </c>
      <c r="B2" s="10" t="s">
        <v>620</v>
      </c>
      <c r="C2" s="2">
        <v>2015</v>
      </c>
      <c r="D2" s="2">
        <v>2016</v>
      </c>
      <c r="E2" s="2">
        <v>2017</v>
      </c>
      <c r="F2" s="2">
        <v>2018</v>
      </c>
      <c r="G2" s="2">
        <v>2019</v>
      </c>
      <c r="H2" s="2">
        <v>2020</v>
      </c>
      <c r="I2" s="2">
        <v>2021</v>
      </c>
      <c r="J2" s="2">
        <v>2022</v>
      </c>
      <c r="K2" s="2">
        <v>2023</v>
      </c>
      <c r="L2" s="2">
        <v>2024</v>
      </c>
      <c r="M2" s="2">
        <v>2025</v>
      </c>
      <c r="N2" s="2">
        <v>2026</v>
      </c>
      <c r="O2" s="2">
        <v>2027</v>
      </c>
      <c r="P2" s="2">
        <v>2028</v>
      </c>
      <c r="Q2" s="2">
        <v>2029</v>
      </c>
      <c r="R2" s="2">
        <v>2030</v>
      </c>
      <c r="S2" s="2">
        <v>2031</v>
      </c>
      <c r="T2" s="2">
        <v>2032</v>
      </c>
      <c r="U2" s="2">
        <v>2033</v>
      </c>
      <c r="V2" s="2">
        <v>2034</v>
      </c>
      <c r="W2" s="2">
        <v>2035</v>
      </c>
      <c r="X2" s="2">
        <v>2036</v>
      </c>
      <c r="Y2" s="2">
        <v>2037</v>
      </c>
      <c r="Z2" s="2">
        <v>2038</v>
      </c>
      <c r="AA2" s="2">
        <v>2039</v>
      </c>
      <c r="AB2" s="2">
        <v>2040</v>
      </c>
      <c r="AC2" s="2">
        <v>2041</v>
      </c>
      <c r="AD2" s="2">
        <v>2042</v>
      </c>
      <c r="AE2" s="2">
        <v>2043</v>
      </c>
      <c r="AF2" s="2">
        <v>2044</v>
      </c>
      <c r="AG2" s="2">
        <v>2045</v>
      </c>
      <c r="AH2" s="2">
        <v>2046</v>
      </c>
      <c r="AI2" s="2">
        <v>2047</v>
      </c>
      <c r="AJ2" s="2">
        <v>2048</v>
      </c>
      <c r="AK2" s="2">
        <v>2049</v>
      </c>
      <c r="AL2" s="2">
        <v>2050</v>
      </c>
    </row>
    <row r="3" spans="1:38" x14ac:dyDescent="0.45">
      <c r="A3" s="11">
        <v>-1150</v>
      </c>
      <c r="B3" s="11">
        <f>A3+50</f>
        <v>-1100</v>
      </c>
      <c r="C3" s="31">
        <f>VLOOKUP($B$1,'Multipliers and Adjustments'!$A$70:$I$86,TRUNC(COLUMN(C$2)/5)+2,FALSE)*SUMIFS('EPA Data'!$I:$I,'EPA Data'!$D:$D,'Country Selector'!$A$2,'EPA Data'!$J:$J,$B$1,'EPA Data'!$C:$C,C$2,'EPA Data'!$G:$G,"&gt;="&amp;$A3,'EPA Data'!$G:$G,"&lt;"&amp;$B3)*unit_conv</f>
        <v>0</v>
      </c>
      <c r="D3">
        <f t="shared" ref="D3:G17" si="0">C3+($H3-$C3)/5</f>
        <v>0</v>
      </c>
      <c r="E3">
        <f t="shared" si="0"/>
        <v>0</v>
      </c>
      <c r="F3">
        <f t="shared" si="0"/>
        <v>0</v>
      </c>
      <c r="G3">
        <f t="shared" si="0"/>
        <v>0</v>
      </c>
      <c r="H3" s="31">
        <f>VLOOKUP($B$1,'Multipliers and Adjustments'!$A$70:$I$86,TRUNC(COLUMN(H$2)/5)+2,FALSE)*SUMIFS('EPA Data'!$I:$I,'EPA Data'!$D:$D,'Country Selector'!$A$2,'EPA Data'!$J:$J,$B$1,'EPA Data'!$C:$C,H$2,'EPA Data'!$G:$G,"&gt;="&amp;$A3,'EPA Data'!$G:$G,"&lt;"&amp;$B3)*unit_conv</f>
        <v>0</v>
      </c>
      <c r="I3">
        <f>H3+($M3-$H3)/5</f>
        <v>0</v>
      </c>
      <c r="J3">
        <f t="shared" ref="J3:L3" si="1">I3+($M3-$H3)/5</f>
        <v>0</v>
      </c>
      <c r="K3">
        <f t="shared" si="1"/>
        <v>0</v>
      </c>
      <c r="L3">
        <f t="shared" si="1"/>
        <v>0</v>
      </c>
      <c r="M3" s="31">
        <f>VLOOKUP($B$1,'Multipliers and Adjustments'!$A$70:$I$86,TRUNC(COLUMN(M$2)/5)+2,FALSE)*SUMIFS('EPA Data'!$I:$I,'EPA Data'!$D:$D,'Country Selector'!$A$2,'EPA Data'!$J:$J,$B$1,'EPA Data'!$C:$C,M$2,'EPA Data'!$G:$G,"&gt;="&amp;$A3,'EPA Data'!$G:$G,"&lt;"&amp;$B3)*unit_conv</f>
        <v>0</v>
      </c>
      <c r="N3">
        <f>M3+($R3-$M3)/5</f>
        <v>0</v>
      </c>
      <c r="O3">
        <f t="shared" ref="O3:Q3" si="2">N3+($R3-$M3)/5</f>
        <v>0</v>
      </c>
      <c r="P3">
        <f t="shared" si="2"/>
        <v>0</v>
      </c>
      <c r="Q3">
        <f t="shared" si="2"/>
        <v>0</v>
      </c>
      <c r="R3" s="31">
        <f>VLOOKUP($B$1,'Multipliers and Adjustments'!$A$70:$I$86,TRUNC(COLUMN(R$2)/5)+2,FALSE)*SUMIFS('EPA Data'!$I:$I,'EPA Data'!$D:$D,'Country Selector'!$A$2,'EPA Data'!$J:$J,$B$1,'EPA Data'!$C:$C,R$2,'EPA Data'!$G:$G,"&gt;="&amp;$A3,'EPA Data'!$G:$G,"&lt;"&amp;$B3)*unit_conv</f>
        <v>0</v>
      </c>
      <c r="S3">
        <f>R3+($W3-$R3)/5</f>
        <v>0</v>
      </c>
      <c r="T3">
        <f t="shared" ref="T3:V3" si="3">S3+($W3-$R3)/5</f>
        <v>0</v>
      </c>
      <c r="U3">
        <f t="shared" si="3"/>
        <v>0</v>
      </c>
      <c r="V3">
        <f t="shared" si="3"/>
        <v>0</v>
      </c>
      <c r="W3" s="31">
        <f>VLOOKUP($B$1,'Multipliers and Adjustments'!$A$70:$I$86,TRUNC(COLUMN(W$2)/5)+2,FALSE)*SUMIFS('EPA Data'!$I:$I,'EPA Data'!$D:$D,'Country Selector'!$A$2,'EPA Data'!$J:$J,$B$1,'EPA Data'!$C:$C,W$2,'EPA Data'!$G:$G,"&gt;="&amp;$A3,'EPA Data'!$G:$G,"&lt;"&amp;$B3)*unit_conv</f>
        <v>0</v>
      </c>
      <c r="X3">
        <f>W3+($AB3-$W3)/5</f>
        <v>0</v>
      </c>
      <c r="Y3">
        <f t="shared" ref="Y3:AA3" si="4">X3+($AB3-$W3)/5</f>
        <v>0</v>
      </c>
      <c r="Z3">
        <f t="shared" si="4"/>
        <v>0</v>
      </c>
      <c r="AA3">
        <f t="shared" si="4"/>
        <v>0</v>
      </c>
      <c r="AB3" s="31">
        <f>VLOOKUP($B$1,'Multipliers and Adjustments'!$A$70:$I$86,TRUNC(COLUMN(AB$2)/5)+2,FALSE)*SUMIFS('EPA Data'!$I:$I,'EPA Data'!$D:$D,'Country Selector'!$A$2,'EPA Data'!$J:$J,$B$1,'EPA Data'!$C:$C,AB$2,'EPA Data'!$G:$G,"&gt;="&amp;$A3,'EPA Data'!$G:$G,"&lt;"&amp;$B3)*unit_conv</f>
        <v>0</v>
      </c>
      <c r="AC3">
        <f>AB3+($AG3-$AB3)/5</f>
        <v>0</v>
      </c>
      <c r="AD3">
        <f t="shared" ref="AD3:AF3" si="5">AC3+($AG3-$AB3)/5</f>
        <v>0</v>
      </c>
      <c r="AE3">
        <f t="shared" si="5"/>
        <v>0</v>
      </c>
      <c r="AF3">
        <f t="shared" si="5"/>
        <v>0</v>
      </c>
      <c r="AG3" s="31">
        <f>VLOOKUP($B$1,'Multipliers and Adjustments'!$A$70:$I$86,TRUNC(COLUMN(AG$2)/5)+2,FALSE)*SUMIFS('EPA Data'!$I:$I,'EPA Data'!$D:$D,'Country Selector'!$A$2,'EPA Data'!$J:$J,$B$1,'EPA Data'!$C:$C,AG$2,'EPA Data'!$G:$G,"&gt;="&amp;$A3,'EPA Data'!$G:$G,"&lt;"&amp;$B3)*unit_conv</f>
        <v>0</v>
      </c>
      <c r="AH3">
        <f>AG3+($AL3-$AG3)/5</f>
        <v>0</v>
      </c>
      <c r="AI3">
        <f t="shared" ref="AI3:AK3" si="6">AH3+($AL3-$AG3)/5</f>
        <v>0</v>
      </c>
      <c r="AJ3">
        <f t="shared" si="6"/>
        <v>0</v>
      </c>
      <c r="AK3">
        <f t="shared" si="6"/>
        <v>0</v>
      </c>
      <c r="AL3" s="31">
        <f>VLOOKUP($B$1,'Multipliers and Adjustments'!$A$70:$I$86,TRUNC(COLUMN(AL$2)/5)+2,FALSE)*SUMIFS('EPA Data'!$I:$I,'EPA Data'!$D:$D,'Country Selector'!$A$2,'EPA Data'!$J:$J,$B$1,'EPA Data'!$C:$C,AL$2,'EPA Data'!$G:$G,"&gt;="&amp;$A3,'EPA Data'!$G:$G,"&lt;"&amp;$B3)*unit_conv</f>
        <v>0</v>
      </c>
    </row>
    <row r="4" spans="1:38" x14ac:dyDescent="0.45">
      <c r="A4" s="12">
        <f>B3</f>
        <v>-1100</v>
      </c>
      <c r="B4" s="11">
        <f t="shared" ref="B4:B67" si="7">A4+50</f>
        <v>-1050</v>
      </c>
      <c r="C4" s="31">
        <f>VLOOKUP($B$1,'Multipliers and Adjustments'!$A$70:$I$86,TRUNC(COLUMN(C$2)/5)+2,FALSE)*SUMIFS('EPA Data'!$I:$I,'EPA Data'!$D:$D,'Country Selector'!$A$2,'EPA Data'!$J:$J,$B$1,'EPA Data'!$C:$C,C$2,'EPA Data'!$G:$G,"&gt;="&amp;$A4,'EPA Data'!$G:$G,"&lt;"&amp;$B4)*unit_conv</f>
        <v>0</v>
      </c>
      <c r="D4">
        <f t="shared" si="0"/>
        <v>0</v>
      </c>
      <c r="E4">
        <f t="shared" si="0"/>
        <v>0</v>
      </c>
      <c r="F4">
        <f t="shared" si="0"/>
        <v>0</v>
      </c>
      <c r="G4">
        <f t="shared" si="0"/>
        <v>0</v>
      </c>
      <c r="H4" s="31">
        <f>VLOOKUP($B$1,'Multipliers and Adjustments'!$A$70:$I$86,TRUNC(COLUMN(H$2)/5)+2,FALSE)*SUMIFS('EPA Data'!$I:$I,'EPA Data'!$D:$D,'Country Selector'!$A$2,'EPA Data'!$J:$J,$B$1,'EPA Data'!$C:$C,H$2,'EPA Data'!$G:$G,"&gt;="&amp;$A4,'EPA Data'!$G:$G,"&lt;"&amp;$B4)*unit_conv</f>
        <v>0</v>
      </c>
      <c r="I4">
        <f t="shared" ref="I4:L19" si="8">H4+($M4-$H4)/5</f>
        <v>0</v>
      </c>
      <c r="J4">
        <f t="shared" si="8"/>
        <v>0</v>
      </c>
      <c r="K4">
        <f t="shared" si="8"/>
        <v>0</v>
      </c>
      <c r="L4">
        <f t="shared" si="8"/>
        <v>0</v>
      </c>
      <c r="M4" s="31">
        <f>VLOOKUP($B$1,'Multipliers and Adjustments'!$A$70:$I$86,TRUNC(COLUMN(M$2)/5)+2,FALSE)*SUMIFS('EPA Data'!$I:$I,'EPA Data'!$D:$D,'Country Selector'!$A$2,'EPA Data'!$J:$J,$B$1,'EPA Data'!$C:$C,M$2,'EPA Data'!$G:$G,"&gt;="&amp;$A4,'EPA Data'!$G:$G,"&lt;"&amp;$B4)*unit_conv</f>
        <v>0</v>
      </c>
      <c r="N4">
        <f t="shared" ref="N4:Q19" si="9">M4+($R4-$M4)/5</f>
        <v>0</v>
      </c>
      <c r="O4">
        <f t="shared" si="9"/>
        <v>0</v>
      </c>
      <c r="P4">
        <f t="shared" si="9"/>
        <v>0</v>
      </c>
      <c r="Q4">
        <f t="shared" si="9"/>
        <v>0</v>
      </c>
      <c r="R4" s="31">
        <f>VLOOKUP($B$1,'Multipliers and Adjustments'!$A$70:$I$86,TRUNC(COLUMN(R$2)/5)+2,FALSE)*SUMIFS('EPA Data'!$I:$I,'EPA Data'!$D:$D,'Country Selector'!$A$2,'EPA Data'!$J:$J,$B$1,'EPA Data'!$C:$C,R$2,'EPA Data'!$G:$G,"&gt;="&amp;$A4,'EPA Data'!$G:$G,"&lt;"&amp;$B4)*unit_conv</f>
        <v>0</v>
      </c>
      <c r="S4">
        <f t="shared" ref="S4:V19" si="10">R4+($W4-$R4)/5</f>
        <v>0</v>
      </c>
      <c r="T4">
        <f t="shared" si="10"/>
        <v>0</v>
      </c>
      <c r="U4">
        <f t="shared" si="10"/>
        <v>0</v>
      </c>
      <c r="V4">
        <f t="shared" si="10"/>
        <v>0</v>
      </c>
      <c r="W4" s="31">
        <f>VLOOKUP($B$1,'Multipliers and Adjustments'!$A$70:$I$86,TRUNC(COLUMN(W$2)/5)+2,FALSE)*SUMIFS('EPA Data'!$I:$I,'EPA Data'!$D:$D,'Country Selector'!$A$2,'EPA Data'!$J:$J,$B$1,'EPA Data'!$C:$C,W$2,'EPA Data'!$G:$G,"&gt;="&amp;$A4,'EPA Data'!$G:$G,"&lt;"&amp;$B4)*unit_conv</f>
        <v>0</v>
      </c>
      <c r="X4">
        <f t="shared" ref="X4:AA19" si="11">W4+($AB4-$W4)/5</f>
        <v>0</v>
      </c>
      <c r="Y4">
        <f t="shared" si="11"/>
        <v>0</v>
      </c>
      <c r="Z4">
        <f t="shared" si="11"/>
        <v>0</v>
      </c>
      <c r="AA4">
        <f t="shared" si="11"/>
        <v>0</v>
      </c>
      <c r="AB4" s="31">
        <f>VLOOKUP($B$1,'Multipliers and Adjustments'!$A$70:$I$86,TRUNC(COLUMN(AB$2)/5)+2,FALSE)*SUMIFS('EPA Data'!$I:$I,'EPA Data'!$D:$D,'Country Selector'!$A$2,'EPA Data'!$J:$J,$B$1,'EPA Data'!$C:$C,AB$2,'EPA Data'!$G:$G,"&gt;="&amp;$A4,'EPA Data'!$G:$G,"&lt;"&amp;$B4)*unit_conv</f>
        <v>0</v>
      </c>
      <c r="AC4">
        <f t="shared" ref="AC4:AF19" si="12">AB4+($AG4-$AB4)/5</f>
        <v>0</v>
      </c>
      <c r="AD4">
        <f t="shared" si="12"/>
        <v>0</v>
      </c>
      <c r="AE4">
        <f t="shared" si="12"/>
        <v>0</v>
      </c>
      <c r="AF4">
        <f t="shared" si="12"/>
        <v>0</v>
      </c>
      <c r="AG4" s="31">
        <f>VLOOKUP($B$1,'Multipliers and Adjustments'!$A$70:$I$86,TRUNC(COLUMN(AG$2)/5)+2,FALSE)*SUMIFS('EPA Data'!$I:$I,'EPA Data'!$D:$D,'Country Selector'!$A$2,'EPA Data'!$J:$J,$B$1,'EPA Data'!$C:$C,AG$2,'EPA Data'!$G:$G,"&gt;="&amp;$A4,'EPA Data'!$G:$G,"&lt;"&amp;$B4)*unit_conv</f>
        <v>0</v>
      </c>
      <c r="AH4">
        <f t="shared" ref="AH4:AK19" si="13">AG4+($AL4-$AG4)/5</f>
        <v>0</v>
      </c>
      <c r="AI4">
        <f t="shared" si="13"/>
        <v>0</v>
      </c>
      <c r="AJ4">
        <f t="shared" si="13"/>
        <v>0</v>
      </c>
      <c r="AK4">
        <f t="shared" si="13"/>
        <v>0</v>
      </c>
      <c r="AL4" s="31">
        <f>VLOOKUP($B$1,'Multipliers and Adjustments'!$A$70:$I$86,TRUNC(COLUMN(AL$2)/5)+2,FALSE)*SUMIFS('EPA Data'!$I:$I,'EPA Data'!$D:$D,'Country Selector'!$A$2,'EPA Data'!$J:$J,$B$1,'EPA Data'!$C:$C,AL$2,'EPA Data'!$G:$G,"&gt;="&amp;$A4,'EPA Data'!$G:$G,"&lt;"&amp;$B4)*unit_conv</f>
        <v>0</v>
      </c>
    </row>
    <row r="5" spans="1:38" x14ac:dyDescent="0.45">
      <c r="A5" s="12">
        <f t="shared" ref="A5:A74" si="14">B4</f>
        <v>-1050</v>
      </c>
      <c r="B5" s="11">
        <f t="shared" si="7"/>
        <v>-1000</v>
      </c>
      <c r="C5" s="31">
        <f>VLOOKUP($B$1,'Multipliers and Adjustments'!$A$70:$I$86,TRUNC(COLUMN(C$2)/5)+2,FALSE)*SUMIFS('EPA Data'!$I:$I,'EPA Data'!$D:$D,'Country Selector'!$A$2,'EPA Data'!$J:$J,$B$1,'EPA Data'!$C:$C,C$2,'EPA Data'!$G:$G,"&gt;="&amp;$A5,'EPA Data'!$G:$G,"&lt;"&amp;$B5)*unit_conv</f>
        <v>0</v>
      </c>
      <c r="D5">
        <f t="shared" si="0"/>
        <v>0</v>
      </c>
      <c r="E5">
        <f t="shared" si="0"/>
        <v>0</v>
      </c>
      <c r="F5">
        <f t="shared" si="0"/>
        <v>0</v>
      </c>
      <c r="G5">
        <f t="shared" si="0"/>
        <v>0</v>
      </c>
      <c r="H5" s="31">
        <f>VLOOKUP($B$1,'Multipliers and Adjustments'!$A$70:$I$86,TRUNC(COLUMN(H$2)/5)+2,FALSE)*SUMIFS('EPA Data'!$I:$I,'EPA Data'!$D:$D,'Country Selector'!$A$2,'EPA Data'!$J:$J,$B$1,'EPA Data'!$C:$C,H$2,'EPA Data'!$G:$G,"&gt;="&amp;$A5,'EPA Data'!$G:$G,"&lt;"&amp;$B5)*unit_conv</f>
        <v>0</v>
      </c>
      <c r="I5">
        <f t="shared" si="8"/>
        <v>0</v>
      </c>
      <c r="J5">
        <f t="shared" si="8"/>
        <v>0</v>
      </c>
      <c r="K5">
        <f t="shared" si="8"/>
        <v>0</v>
      </c>
      <c r="L5">
        <f t="shared" si="8"/>
        <v>0</v>
      </c>
      <c r="M5" s="31">
        <f>VLOOKUP($B$1,'Multipliers and Adjustments'!$A$70:$I$86,TRUNC(COLUMN(M$2)/5)+2,FALSE)*SUMIFS('EPA Data'!$I:$I,'EPA Data'!$D:$D,'Country Selector'!$A$2,'EPA Data'!$J:$J,$B$1,'EPA Data'!$C:$C,M$2,'EPA Data'!$G:$G,"&gt;="&amp;$A5,'EPA Data'!$G:$G,"&lt;"&amp;$B5)*unit_conv</f>
        <v>0</v>
      </c>
      <c r="N5">
        <f t="shared" si="9"/>
        <v>0</v>
      </c>
      <c r="O5">
        <f t="shared" si="9"/>
        <v>0</v>
      </c>
      <c r="P5">
        <f t="shared" si="9"/>
        <v>0</v>
      </c>
      <c r="Q5">
        <f t="shared" si="9"/>
        <v>0</v>
      </c>
      <c r="R5" s="31">
        <f>VLOOKUP($B$1,'Multipliers and Adjustments'!$A$70:$I$86,TRUNC(COLUMN(R$2)/5)+2,FALSE)*SUMIFS('EPA Data'!$I:$I,'EPA Data'!$D:$D,'Country Selector'!$A$2,'EPA Data'!$J:$J,$B$1,'EPA Data'!$C:$C,R$2,'EPA Data'!$G:$G,"&gt;="&amp;$A5,'EPA Data'!$G:$G,"&lt;"&amp;$B5)*unit_conv</f>
        <v>0</v>
      </c>
      <c r="S5">
        <f t="shared" si="10"/>
        <v>0</v>
      </c>
      <c r="T5">
        <f t="shared" si="10"/>
        <v>0</v>
      </c>
      <c r="U5">
        <f t="shared" si="10"/>
        <v>0</v>
      </c>
      <c r="V5">
        <f t="shared" si="10"/>
        <v>0</v>
      </c>
      <c r="W5" s="31">
        <f>VLOOKUP($B$1,'Multipliers and Adjustments'!$A$70:$I$86,TRUNC(COLUMN(W$2)/5)+2,FALSE)*SUMIFS('EPA Data'!$I:$I,'EPA Data'!$D:$D,'Country Selector'!$A$2,'EPA Data'!$J:$J,$B$1,'EPA Data'!$C:$C,W$2,'EPA Data'!$G:$G,"&gt;="&amp;$A5,'EPA Data'!$G:$G,"&lt;"&amp;$B5)*unit_conv</f>
        <v>0</v>
      </c>
      <c r="X5">
        <f t="shared" si="11"/>
        <v>0</v>
      </c>
      <c r="Y5">
        <f t="shared" si="11"/>
        <v>0</v>
      </c>
      <c r="Z5">
        <f t="shared" si="11"/>
        <v>0</v>
      </c>
      <c r="AA5">
        <f t="shared" si="11"/>
        <v>0</v>
      </c>
      <c r="AB5" s="31">
        <f>VLOOKUP($B$1,'Multipliers and Adjustments'!$A$70:$I$86,TRUNC(COLUMN(AB$2)/5)+2,FALSE)*SUMIFS('EPA Data'!$I:$I,'EPA Data'!$D:$D,'Country Selector'!$A$2,'EPA Data'!$J:$J,$B$1,'EPA Data'!$C:$C,AB$2,'EPA Data'!$G:$G,"&gt;="&amp;$A5,'EPA Data'!$G:$G,"&lt;"&amp;$B5)*unit_conv</f>
        <v>0</v>
      </c>
      <c r="AC5">
        <f t="shared" si="12"/>
        <v>0</v>
      </c>
      <c r="AD5">
        <f t="shared" si="12"/>
        <v>0</v>
      </c>
      <c r="AE5">
        <f t="shared" si="12"/>
        <v>0</v>
      </c>
      <c r="AF5">
        <f t="shared" si="12"/>
        <v>0</v>
      </c>
      <c r="AG5" s="31">
        <f>VLOOKUP($B$1,'Multipliers and Adjustments'!$A$70:$I$86,TRUNC(COLUMN(AG$2)/5)+2,FALSE)*SUMIFS('EPA Data'!$I:$I,'EPA Data'!$D:$D,'Country Selector'!$A$2,'EPA Data'!$J:$J,$B$1,'EPA Data'!$C:$C,AG$2,'EPA Data'!$G:$G,"&gt;="&amp;$A5,'EPA Data'!$G:$G,"&lt;"&amp;$B5)*unit_conv</f>
        <v>0</v>
      </c>
      <c r="AH5">
        <f t="shared" si="13"/>
        <v>0</v>
      </c>
      <c r="AI5">
        <f t="shared" si="13"/>
        <v>0</v>
      </c>
      <c r="AJ5">
        <f t="shared" si="13"/>
        <v>0</v>
      </c>
      <c r="AK5">
        <f t="shared" si="13"/>
        <v>0</v>
      </c>
      <c r="AL5" s="31">
        <f>VLOOKUP($B$1,'Multipliers and Adjustments'!$A$70:$I$86,TRUNC(COLUMN(AL$2)/5)+2,FALSE)*SUMIFS('EPA Data'!$I:$I,'EPA Data'!$D:$D,'Country Selector'!$A$2,'EPA Data'!$J:$J,$B$1,'EPA Data'!$C:$C,AL$2,'EPA Data'!$G:$G,"&gt;="&amp;$A5,'EPA Data'!$G:$G,"&lt;"&amp;$B5)*unit_conv</f>
        <v>0</v>
      </c>
    </row>
    <row r="6" spans="1:38" x14ac:dyDescent="0.45">
      <c r="A6" s="12">
        <f t="shared" si="14"/>
        <v>-1000</v>
      </c>
      <c r="B6" s="11">
        <f t="shared" si="7"/>
        <v>-950</v>
      </c>
      <c r="C6" s="31">
        <f>VLOOKUP($B$1,'Multipliers and Adjustments'!$A$70:$I$86,TRUNC(COLUMN(C$2)/5)+2,FALSE)*SUMIFS('EPA Data'!$I:$I,'EPA Data'!$D:$D,'Country Selector'!$A$2,'EPA Data'!$J:$J,$B$1,'EPA Data'!$C:$C,C$2,'EPA Data'!$G:$G,"&gt;="&amp;$A6,'EPA Data'!$G:$G,"&lt;"&amp;$B6)*unit_conv</f>
        <v>0</v>
      </c>
      <c r="D6">
        <f t="shared" si="0"/>
        <v>0</v>
      </c>
      <c r="E6">
        <f t="shared" si="0"/>
        <v>0</v>
      </c>
      <c r="F6">
        <f t="shared" si="0"/>
        <v>0</v>
      </c>
      <c r="G6">
        <f t="shared" si="0"/>
        <v>0</v>
      </c>
      <c r="H6" s="31">
        <f>VLOOKUP($B$1,'Multipliers and Adjustments'!$A$70:$I$86,TRUNC(COLUMN(H$2)/5)+2,FALSE)*SUMIFS('EPA Data'!$I:$I,'EPA Data'!$D:$D,'Country Selector'!$A$2,'EPA Data'!$J:$J,$B$1,'EPA Data'!$C:$C,H$2,'EPA Data'!$G:$G,"&gt;="&amp;$A6,'EPA Data'!$G:$G,"&lt;"&amp;$B6)*unit_conv</f>
        <v>0</v>
      </c>
      <c r="I6">
        <f t="shared" si="8"/>
        <v>0</v>
      </c>
      <c r="J6">
        <f t="shared" si="8"/>
        <v>0</v>
      </c>
      <c r="K6">
        <f t="shared" si="8"/>
        <v>0</v>
      </c>
      <c r="L6">
        <f t="shared" si="8"/>
        <v>0</v>
      </c>
      <c r="M6" s="31">
        <f>VLOOKUP($B$1,'Multipliers and Adjustments'!$A$70:$I$86,TRUNC(COLUMN(M$2)/5)+2,FALSE)*SUMIFS('EPA Data'!$I:$I,'EPA Data'!$D:$D,'Country Selector'!$A$2,'EPA Data'!$J:$J,$B$1,'EPA Data'!$C:$C,M$2,'EPA Data'!$G:$G,"&gt;="&amp;$A6,'EPA Data'!$G:$G,"&lt;"&amp;$B6)*unit_conv</f>
        <v>0</v>
      </c>
      <c r="N6">
        <f t="shared" si="9"/>
        <v>0</v>
      </c>
      <c r="O6">
        <f t="shared" si="9"/>
        <v>0</v>
      </c>
      <c r="P6">
        <f t="shared" si="9"/>
        <v>0</v>
      </c>
      <c r="Q6">
        <f t="shared" si="9"/>
        <v>0</v>
      </c>
      <c r="R6" s="31">
        <f>VLOOKUP($B$1,'Multipliers and Adjustments'!$A$70:$I$86,TRUNC(COLUMN(R$2)/5)+2,FALSE)*SUMIFS('EPA Data'!$I:$I,'EPA Data'!$D:$D,'Country Selector'!$A$2,'EPA Data'!$J:$J,$B$1,'EPA Data'!$C:$C,R$2,'EPA Data'!$G:$G,"&gt;="&amp;$A6,'EPA Data'!$G:$G,"&lt;"&amp;$B6)*unit_conv</f>
        <v>0</v>
      </c>
      <c r="S6">
        <f t="shared" si="10"/>
        <v>0</v>
      </c>
      <c r="T6">
        <f t="shared" si="10"/>
        <v>0</v>
      </c>
      <c r="U6">
        <f t="shared" si="10"/>
        <v>0</v>
      </c>
      <c r="V6">
        <f t="shared" si="10"/>
        <v>0</v>
      </c>
      <c r="W6" s="31">
        <f>VLOOKUP($B$1,'Multipliers and Adjustments'!$A$70:$I$86,TRUNC(COLUMN(W$2)/5)+2,FALSE)*SUMIFS('EPA Data'!$I:$I,'EPA Data'!$D:$D,'Country Selector'!$A$2,'EPA Data'!$J:$J,$B$1,'EPA Data'!$C:$C,W$2,'EPA Data'!$G:$G,"&gt;="&amp;$A6,'EPA Data'!$G:$G,"&lt;"&amp;$B6)*unit_conv</f>
        <v>0</v>
      </c>
      <c r="X6">
        <f t="shared" si="11"/>
        <v>0</v>
      </c>
      <c r="Y6">
        <f t="shared" si="11"/>
        <v>0</v>
      </c>
      <c r="Z6">
        <f t="shared" si="11"/>
        <v>0</v>
      </c>
      <c r="AA6">
        <f t="shared" si="11"/>
        <v>0</v>
      </c>
      <c r="AB6" s="31">
        <f>VLOOKUP($B$1,'Multipliers and Adjustments'!$A$70:$I$86,TRUNC(COLUMN(AB$2)/5)+2,FALSE)*SUMIFS('EPA Data'!$I:$I,'EPA Data'!$D:$D,'Country Selector'!$A$2,'EPA Data'!$J:$J,$B$1,'EPA Data'!$C:$C,AB$2,'EPA Data'!$G:$G,"&gt;="&amp;$A6,'EPA Data'!$G:$G,"&lt;"&amp;$B6)*unit_conv</f>
        <v>0</v>
      </c>
      <c r="AC6">
        <f t="shared" si="12"/>
        <v>0</v>
      </c>
      <c r="AD6">
        <f t="shared" si="12"/>
        <v>0</v>
      </c>
      <c r="AE6">
        <f t="shared" si="12"/>
        <v>0</v>
      </c>
      <c r="AF6">
        <f t="shared" si="12"/>
        <v>0</v>
      </c>
      <c r="AG6" s="31">
        <f>VLOOKUP($B$1,'Multipliers and Adjustments'!$A$70:$I$86,TRUNC(COLUMN(AG$2)/5)+2,FALSE)*SUMIFS('EPA Data'!$I:$I,'EPA Data'!$D:$D,'Country Selector'!$A$2,'EPA Data'!$J:$J,$B$1,'EPA Data'!$C:$C,AG$2,'EPA Data'!$G:$G,"&gt;="&amp;$A6,'EPA Data'!$G:$G,"&lt;"&amp;$B6)*unit_conv</f>
        <v>0</v>
      </c>
      <c r="AH6">
        <f t="shared" si="13"/>
        <v>0</v>
      </c>
      <c r="AI6">
        <f t="shared" si="13"/>
        <v>0</v>
      </c>
      <c r="AJ6">
        <f t="shared" si="13"/>
        <v>0</v>
      </c>
      <c r="AK6">
        <f t="shared" si="13"/>
        <v>0</v>
      </c>
      <c r="AL6" s="31">
        <f>VLOOKUP($B$1,'Multipliers and Adjustments'!$A$70:$I$86,TRUNC(COLUMN(AL$2)/5)+2,FALSE)*SUMIFS('EPA Data'!$I:$I,'EPA Data'!$D:$D,'Country Selector'!$A$2,'EPA Data'!$J:$J,$B$1,'EPA Data'!$C:$C,AL$2,'EPA Data'!$G:$G,"&gt;="&amp;$A6,'EPA Data'!$G:$G,"&lt;"&amp;$B6)*unit_conv</f>
        <v>0</v>
      </c>
    </row>
    <row r="7" spans="1:38" x14ac:dyDescent="0.45">
      <c r="A7" s="12">
        <f t="shared" si="14"/>
        <v>-950</v>
      </c>
      <c r="B7" s="11">
        <f t="shared" si="7"/>
        <v>-900</v>
      </c>
      <c r="C7" s="31">
        <f>VLOOKUP($B$1,'Multipliers and Adjustments'!$A$70:$I$86,TRUNC(COLUMN(C$2)/5)+2,FALSE)*SUMIFS('EPA Data'!$I:$I,'EPA Data'!$D:$D,'Country Selector'!$A$2,'EPA Data'!$J:$J,$B$1,'EPA Data'!$C:$C,C$2,'EPA Data'!$G:$G,"&gt;="&amp;$A7,'EPA Data'!$G:$G,"&lt;"&amp;$B7)*unit_conv</f>
        <v>0</v>
      </c>
      <c r="D7">
        <f t="shared" si="0"/>
        <v>0</v>
      </c>
      <c r="E7">
        <f t="shared" si="0"/>
        <v>0</v>
      </c>
      <c r="F7">
        <f t="shared" si="0"/>
        <v>0</v>
      </c>
      <c r="G7">
        <f t="shared" si="0"/>
        <v>0</v>
      </c>
      <c r="H7" s="31">
        <f>VLOOKUP($B$1,'Multipliers and Adjustments'!$A$70:$I$86,TRUNC(COLUMN(H$2)/5)+2,FALSE)*SUMIFS('EPA Data'!$I:$I,'EPA Data'!$D:$D,'Country Selector'!$A$2,'EPA Data'!$J:$J,$B$1,'EPA Data'!$C:$C,H$2,'EPA Data'!$G:$G,"&gt;="&amp;$A7,'EPA Data'!$G:$G,"&lt;"&amp;$B7)*unit_conv</f>
        <v>0</v>
      </c>
      <c r="I7">
        <f t="shared" si="8"/>
        <v>0</v>
      </c>
      <c r="J7">
        <f t="shared" si="8"/>
        <v>0</v>
      </c>
      <c r="K7">
        <f t="shared" si="8"/>
        <v>0</v>
      </c>
      <c r="L7">
        <f t="shared" si="8"/>
        <v>0</v>
      </c>
      <c r="M7" s="31">
        <f>VLOOKUP($B$1,'Multipliers and Adjustments'!$A$70:$I$86,TRUNC(COLUMN(M$2)/5)+2,FALSE)*SUMIFS('EPA Data'!$I:$I,'EPA Data'!$D:$D,'Country Selector'!$A$2,'EPA Data'!$J:$J,$B$1,'EPA Data'!$C:$C,M$2,'EPA Data'!$G:$G,"&gt;="&amp;$A7,'EPA Data'!$G:$G,"&lt;"&amp;$B7)*unit_conv</f>
        <v>0</v>
      </c>
      <c r="N7">
        <f t="shared" si="9"/>
        <v>0</v>
      </c>
      <c r="O7">
        <f t="shared" si="9"/>
        <v>0</v>
      </c>
      <c r="P7">
        <f t="shared" si="9"/>
        <v>0</v>
      </c>
      <c r="Q7">
        <f t="shared" si="9"/>
        <v>0</v>
      </c>
      <c r="R7" s="31">
        <f>VLOOKUP($B$1,'Multipliers and Adjustments'!$A$70:$I$86,TRUNC(COLUMN(R$2)/5)+2,FALSE)*SUMIFS('EPA Data'!$I:$I,'EPA Data'!$D:$D,'Country Selector'!$A$2,'EPA Data'!$J:$J,$B$1,'EPA Data'!$C:$C,R$2,'EPA Data'!$G:$G,"&gt;="&amp;$A7,'EPA Data'!$G:$G,"&lt;"&amp;$B7)*unit_conv</f>
        <v>0</v>
      </c>
      <c r="S7">
        <f t="shared" si="10"/>
        <v>0</v>
      </c>
      <c r="T7">
        <f t="shared" si="10"/>
        <v>0</v>
      </c>
      <c r="U7">
        <f t="shared" si="10"/>
        <v>0</v>
      </c>
      <c r="V7">
        <f t="shared" si="10"/>
        <v>0</v>
      </c>
      <c r="W7" s="31">
        <f>VLOOKUP($B$1,'Multipliers and Adjustments'!$A$70:$I$86,TRUNC(COLUMN(W$2)/5)+2,FALSE)*SUMIFS('EPA Data'!$I:$I,'EPA Data'!$D:$D,'Country Selector'!$A$2,'EPA Data'!$J:$J,$B$1,'EPA Data'!$C:$C,W$2,'EPA Data'!$G:$G,"&gt;="&amp;$A7,'EPA Data'!$G:$G,"&lt;"&amp;$B7)*unit_conv</f>
        <v>0</v>
      </c>
      <c r="X7">
        <f t="shared" si="11"/>
        <v>0</v>
      </c>
      <c r="Y7">
        <f t="shared" si="11"/>
        <v>0</v>
      </c>
      <c r="Z7">
        <f t="shared" si="11"/>
        <v>0</v>
      </c>
      <c r="AA7">
        <f t="shared" si="11"/>
        <v>0</v>
      </c>
      <c r="AB7" s="31">
        <f>VLOOKUP($B$1,'Multipliers and Adjustments'!$A$70:$I$86,TRUNC(COLUMN(AB$2)/5)+2,FALSE)*SUMIFS('EPA Data'!$I:$I,'EPA Data'!$D:$D,'Country Selector'!$A$2,'EPA Data'!$J:$J,$B$1,'EPA Data'!$C:$C,AB$2,'EPA Data'!$G:$G,"&gt;="&amp;$A7,'EPA Data'!$G:$G,"&lt;"&amp;$B7)*unit_conv</f>
        <v>0</v>
      </c>
      <c r="AC7">
        <f t="shared" si="12"/>
        <v>0</v>
      </c>
      <c r="AD7">
        <f t="shared" si="12"/>
        <v>0</v>
      </c>
      <c r="AE7">
        <f t="shared" si="12"/>
        <v>0</v>
      </c>
      <c r="AF7">
        <f t="shared" si="12"/>
        <v>0</v>
      </c>
      <c r="AG7" s="31">
        <f>VLOOKUP($B$1,'Multipliers and Adjustments'!$A$70:$I$86,TRUNC(COLUMN(AG$2)/5)+2,FALSE)*SUMIFS('EPA Data'!$I:$I,'EPA Data'!$D:$D,'Country Selector'!$A$2,'EPA Data'!$J:$J,$B$1,'EPA Data'!$C:$C,AG$2,'EPA Data'!$G:$G,"&gt;="&amp;$A7,'EPA Data'!$G:$G,"&lt;"&amp;$B7)*unit_conv</f>
        <v>0</v>
      </c>
      <c r="AH7">
        <f t="shared" si="13"/>
        <v>0</v>
      </c>
      <c r="AI7">
        <f t="shared" si="13"/>
        <v>0</v>
      </c>
      <c r="AJ7">
        <f t="shared" si="13"/>
        <v>0</v>
      </c>
      <c r="AK7">
        <f t="shared" si="13"/>
        <v>0</v>
      </c>
      <c r="AL7" s="31">
        <f>VLOOKUP($B$1,'Multipliers and Adjustments'!$A$70:$I$86,TRUNC(COLUMN(AL$2)/5)+2,FALSE)*SUMIFS('EPA Data'!$I:$I,'EPA Data'!$D:$D,'Country Selector'!$A$2,'EPA Data'!$J:$J,$B$1,'EPA Data'!$C:$C,AL$2,'EPA Data'!$G:$G,"&gt;="&amp;$A7,'EPA Data'!$G:$G,"&lt;"&amp;$B7)*unit_conv</f>
        <v>0</v>
      </c>
    </row>
    <row r="8" spans="1:38" x14ac:dyDescent="0.45">
      <c r="A8" s="12">
        <f t="shared" si="14"/>
        <v>-900</v>
      </c>
      <c r="B8" s="11">
        <f t="shared" si="7"/>
        <v>-850</v>
      </c>
      <c r="C8" s="31">
        <f>VLOOKUP($B$1,'Multipliers and Adjustments'!$A$70:$I$86,TRUNC(COLUMN(C$2)/5)+2,FALSE)*SUMIFS('EPA Data'!$I:$I,'EPA Data'!$D:$D,'Country Selector'!$A$2,'EPA Data'!$J:$J,$B$1,'EPA Data'!$C:$C,C$2,'EPA Data'!$G:$G,"&gt;="&amp;$A8,'EPA Data'!$G:$G,"&lt;"&amp;$B8)*unit_conv</f>
        <v>0</v>
      </c>
      <c r="D8">
        <f t="shared" si="0"/>
        <v>0</v>
      </c>
      <c r="E8">
        <f t="shared" si="0"/>
        <v>0</v>
      </c>
      <c r="F8">
        <f t="shared" si="0"/>
        <v>0</v>
      </c>
      <c r="G8">
        <f t="shared" si="0"/>
        <v>0</v>
      </c>
      <c r="H8" s="31">
        <f>VLOOKUP($B$1,'Multipliers and Adjustments'!$A$70:$I$86,TRUNC(COLUMN(H$2)/5)+2,FALSE)*SUMIFS('EPA Data'!$I:$I,'EPA Data'!$D:$D,'Country Selector'!$A$2,'EPA Data'!$J:$J,$B$1,'EPA Data'!$C:$C,H$2,'EPA Data'!$G:$G,"&gt;="&amp;$A8,'EPA Data'!$G:$G,"&lt;"&amp;$B8)*unit_conv</f>
        <v>0</v>
      </c>
      <c r="I8">
        <f t="shared" si="8"/>
        <v>0</v>
      </c>
      <c r="J8">
        <f t="shared" si="8"/>
        <v>0</v>
      </c>
      <c r="K8">
        <f t="shared" si="8"/>
        <v>0</v>
      </c>
      <c r="L8">
        <f t="shared" si="8"/>
        <v>0</v>
      </c>
      <c r="M8" s="31">
        <f>VLOOKUP($B$1,'Multipliers and Adjustments'!$A$70:$I$86,TRUNC(COLUMN(M$2)/5)+2,FALSE)*SUMIFS('EPA Data'!$I:$I,'EPA Data'!$D:$D,'Country Selector'!$A$2,'EPA Data'!$J:$J,$B$1,'EPA Data'!$C:$C,M$2,'EPA Data'!$G:$G,"&gt;="&amp;$A8,'EPA Data'!$G:$G,"&lt;"&amp;$B8)*unit_conv</f>
        <v>0</v>
      </c>
      <c r="N8">
        <f t="shared" si="9"/>
        <v>0</v>
      </c>
      <c r="O8">
        <f t="shared" si="9"/>
        <v>0</v>
      </c>
      <c r="P8">
        <f t="shared" si="9"/>
        <v>0</v>
      </c>
      <c r="Q8">
        <f t="shared" si="9"/>
        <v>0</v>
      </c>
      <c r="R8" s="31">
        <f>VLOOKUP($B$1,'Multipliers and Adjustments'!$A$70:$I$86,TRUNC(COLUMN(R$2)/5)+2,FALSE)*SUMIFS('EPA Data'!$I:$I,'EPA Data'!$D:$D,'Country Selector'!$A$2,'EPA Data'!$J:$J,$B$1,'EPA Data'!$C:$C,R$2,'EPA Data'!$G:$G,"&gt;="&amp;$A8,'EPA Data'!$G:$G,"&lt;"&amp;$B8)*unit_conv</f>
        <v>0</v>
      </c>
      <c r="S8">
        <f t="shared" si="10"/>
        <v>0</v>
      </c>
      <c r="T8">
        <f t="shared" si="10"/>
        <v>0</v>
      </c>
      <c r="U8">
        <f t="shared" si="10"/>
        <v>0</v>
      </c>
      <c r="V8">
        <f t="shared" si="10"/>
        <v>0</v>
      </c>
      <c r="W8" s="31">
        <f>VLOOKUP($B$1,'Multipliers and Adjustments'!$A$70:$I$86,TRUNC(COLUMN(W$2)/5)+2,FALSE)*SUMIFS('EPA Data'!$I:$I,'EPA Data'!$D:$D,'Country Selector'!$A$2,'EPA Data'!$J:$J,$B$1,'EPA Data'!$C:$C,W$2,'EPA Data'!$G:$G,"&gt;="&amp;$A8,'EPA Data'!$G:$G,"&lt;"&amp;$B8)*unit_conv</f>
        <v>0</v>
      </c>
      <c r="X8">
        <f t="shared" si="11"/>
        <v>0</v>
      </c>
      <c r="Y8">
        <f t="shared" si="11"/>
        <v>0</v>
      </c>
      <c r="Z8">
        <f t="shared" si="11"/>
        <v>0</v>
      </c>
      <c r="AA8">
        <f t="shared" si="11"/>
        <v>0</v>
      </c>
      <c r="AB8" s="31">
        <f>VLOOKUP($B$1,'Multipliers and Adjustments'!$A$70:$I$86,TRUNC(COLUMN(AB$2)/5)+2,FALSE)*SUMIFS('EPA Data'!$I:$I,'EPA Data'!$D:$D,'Country Selector'!$A$2,'EPA Data'!$J:$J,$B$1,'EPA Data'!$C:$C,AB$2,'EPA Data'!$G:$G,"&gt;="&amp;$A8,'EPA Data'!$G:$G,"&lt;"&amp;$B8)*unit_conv</f>
        <v>0</v>
      </c>
      <c r="AC8">
        <f t="shared" si="12"/>
        <v>0</v>
      </c>
      <c r="AD8">
        <f t="shared" si="12"/>
        <v>0</v>
      </c>
      <c r="AE8">
        <f t="shared" si="12"/>
        <v>0</v>
      </c>
      <c r="AF8">
        <f t="shared" si="12"/>
        <v>0</v>
      </c>
      <c r="AG8" s="31">
        <f>VLOOKUP($B$1,'Multipliers and Adjustments'!$A$70:$I$86,TRUNC(COLUMN(AG$2)/5)+2,FALSE)*SUMIFS('EPA Data'!$I:$I,'EPA Data'!$D:$D,'Country Selector'!$A$2,'EPA Data'!$J:$J,$B$1,'EPA Data'!$C:$C,AG$2,'EPA Data'!$G:$G,"&gt;="&amp;$A8,'EPA Data'!$G:$G,"&lt;"&amp;$B8)*unit_conv</f>
        <v>0</v>
      </c>
      <c r="AH8">
        <f t="shared" si="13"/>
        <v>0</v>
      </c>
      <c r="AI8">
        <f t="shared" si="13"/>
        <v>0</v>
      </c>
      <c r="AJ8">
        <f t="shared" si="13"/>
        <v>0</v>
      </c>
      <c r="AK8">
        <f t="shared" si="13"/>
        <v>0</v>
      </c>
      <c r="AL8" s="31">
        <f>VLOOKUP($B$1,'Multipliers and Adjustments'!$A$70:$I$86,TRUNC(COLUMN(AL$2)/5)+2,FALSE)*SUMIFS('EPA Data'!$I:$I,'EPA Data'!$D:$D,'Country Selector'!$A$2,'EPA Data'!$J:$J,$B$1,'EPA Data'!$C:$C,AL$2,'EPA Data'!$G:$G,"&gt;="&amp;$A8,'EPA Data'!$G:$G,"&lt;"&amp;$B8)*unit_conv</f>
        <v>0</v>
      </c>
    </row>
    <row r="9" spans="1:38" x14ac:dyDescent="0.45">
      <c r="A9" s="12">
        <f t="shared" si="14"/>
        <v>-850</v>
      </c>
      <c r="B9" s="11">
        <f t="shared" si="7"/>
        <v>-800</v>
      </c>
      <c r="C9" s="31">
        <f>VLOOKUP($B$1,'Multipliers and Adjustments'!$A$70:$I$86,TRUNC(COLUMN(C$2)/5)+2,FALSE)*SUMIFS('EPA Data'!$I:$I,'EPA Data'!$D:$D,'Country Selector'!$A$2,'EPA Data'!$J:$J,$B$1,'EPA Data'!$C:$C,C$2,'EPA Data'!$G:$G,"&gt;="&amp;$A9,'EPA Data'!$G:$G,"&lt;"&amp;$B9)*unit_conv</f>
        <v>0</v>
      </c>
      <c r="D9">
        <f t="shared" si="0"/>
        <v>0</v>
      </c>
      <c r="E9">
        <f t="shared" si="0"/>
        <v>0</v>
      </c>
      <c r="F9">
        <f t="shared" si="0"/>
        <v>0</v>
      </c>
      <c r="G9">
        <f t="shared" si="0"/>
        <v>0</v>
      </c>
      <c r="H9" s="31">
        <f>VLOOKUP($B$1,'Multipliers and Adjustments'!$A$70:$I$86,TRUNC(COLUMN(H$2)/5)+2,FALSE)*SUMIFS('EPA Data'!$I:$I,'EPA Data'!$D:$D,'Country Selector'!$A$2,'EPA Data'!$J:$J,$B$1,'EPA Data'!$C:$C,H$2,'EPA Data'!$G:$G,"&gt;="&amp;$A9,'EPA Data'!$G:$G,"&lt;"&amp;$B9)*unit_conv</f>
        <v>0</v>
      </c>
      <c r="I9">
        <f t="shared" si="8"/>
        <v>0</v>
      </c>
      <c r="J9">
        <f t="shared" si="8"/>
        <v>0</v>
      </c>
      <c r="K9">
        <f t="shared" si="8"/>
        <v>0</v>
      </c>
      <c r="L9">
        <f t="shared" si="8"/>
        <v>0</v>
      </c>
      <c r="M9" s="31">
        <f>VLOOKUP($B$1,'Multipliers and Adjustments'!$A$70:$I$86,TRUNC(COLUMN(M$2)/5)+2,FALSE)*SUMIFS('EPA Data'!$I:$I,'EPA Data'!$D:$D,'Country Selector'!$A$2,'EPA Data'!$J:$J,$B$1,'EPA Data'!$C:$C,M$2,'EPA Data'!$G:$G,"&gt;="&amp;$A9,'EPA Data'!$G:$G,"&lt;"&amp;$B9)*unit_conv</f>
        <v>0</v>
      </c>
      <c r="N9">
        <f t="shared" si="9"/>
        <v>0</v>
      </c>
      <c r="O9">
        <f t="shared" si="9"/>
        <v>0</v>
      </c>
      <c r="P9">
        <f t="shared" si="9"/>
        <v>0</v>
      </c>
      <c r="Q9">
        <f t="shared" si="9"/>
        <v>0</v>
      </c>
      <c r="R9" s="31">
        <f>VLOOKUP($B$1,'Multipliers and Adjustments'!$A$70:$I$86,TRUNC(COLUMN(R$2)/5)+2,FALSE)*SUMIFS('EPA Data'!$I:$I,'EPA Data'!$D:$D,'Country Selector'!$A$2,'EPA Data'!$J:$J,$B$1,'EPA Data'!$C:$C,R$2,'EPA Data'!$G:$G,"&gt;="&amp;$A9,'EPA Data'!$G:$G,"&lt;"&amp;$B9)*unit_conv</f>
        <v>0</v>
      </c>
      <c r="S9">
        <f t="shared" si="10"/>
        <v>0</v>
      </c>
      <c r="T9">
        <f t="shared" si="10"/>
        <v>0</v>
      </c>
      <c r="U9">
        <f t="shared" si="10"/>
        <v>0</v>
      </c>
      <c r="V9">
        <f t="shared" si="10"/>
        <v>0</v>
      </c>
      <c r="W9" s="31">
        <f>VLOOKUP($B$1,'Multipliers and Adjustments'!$A$70:$I$86,TRUNC(COLUMN(W$2)/5)+2,FALSE)*SUMIFS('EPA Data'!$I:$I,'EPA Data'!$D:$D,'Country Selector'!$A$2,'EPA Data'!$J:$J,$B$1,'EPA Data'!$C:$C,W$2,'EPA Data'!$G:$G,"&gt;="&amp;$A9,'EPA Data'!$G:$G,"&lt;"&amp;$B9)*unit_conv</f>
        <v>0</v>
      </c>
      <c r="X9">
        <f t="shared" si="11"/>
        <v>0</v>
      </c>
      <c r="Y9">
        <f t="shared" si="11"/>
        <v>0</v>
      </c>
      <c r="Z9">
        <f t="shared" si="11"/>
        <v>0</v>
      </c>
      <c r="AA9">
        <f t="shared" si="11"/>
        <v>0</v>
      </c>
      <c r="AB9" s="31">
        <f>VLOOKUP($B$1,'Multipliers and Adjustments'!$A$70:$I$86,TRUNC(COLUMN(AB$2)/5)+2,FALSE)*SUMIFS('EPA Data'!$I:$I,'EPA Data'!$D:$D,'Country Selector'!$A$2,'EPA Data'!$J:$J,$B$1,'EPA Data'!$C:$C,AB$2,'EPA Data'!$G:$G,"&gt;="&amp;$A9,'EPA Data'!$G:$G,"&lt;"&amp;$B9)*unit_conv</f>
        <v>0</v>
      </c>
      <c r="AC9">
        <f t="shared" si="12"/>
        <v>0</v>
      </c>
      <c r="AD9">
        <f t="shared" si="12"/>
        <v>0</v>
      </c>
      <c r="AE9">
        <f t="shared" si="12"/>
        <v>0</v>
      </c>
      <c r="AF9">
        <f t="shared" si="12"/>
        <v>0</v>
      </c>
      <c r="AG9" s="31">
        <f>VLOOKUP($B$1,'Multipliers and Adjustments'!$A$70:$I$86,TRUNC(COLUMN(AG$2)/5)+2,FALSE)*SUMIFS('EPA Data'!$I:$I,'EPA Data'!$D:$D,'Country Selector'!$A$2,'EPA Data'!$J:$J,$B$1,'EPA Data'!$C:$C,AG$2,'EPA Data'!$G:$G,"&gt;="&amp;$A9,'EPA Data'!$G:$G,"&lt;"&amp;$B9)*unit_conv</f>
        <v>0</v>
      </c>
      <c r="AH9">
        <f t="shared" si="13"/>
        <v>0</v>
      </c>
      <c r="AI9">
        <f t="shared" si="13"/>
        <v>0</v>
      </c>
      <c r="AJ9">
        <f t="shared" si="13"/>
        <v>0</v>
      </c>
      <c r="AK9">
        <f t="shared" si="13"/>
        <v>0</v>
      </c>
      <c r="AL9" s="31">
        <f>VLOOKUP($B$1,'Multipliers and Adjustments'!$A$70:$I$86,TRUNC(COLUMN(AL$2)/5)+2,FALSE)*SUMIFS('EPA Data'!$I:$I,'EPA Data'!$D:$D,'Country Selector'!$A$2,'EPA Data'!$J:$J,$B$1,'EPA Data'!$C:$C,AL$2,'EPA Data'!$G:$G,"&gt;="&amp;$A9,'EPA Data'!$G:$G,"&lt;"&amp;$B9)*unit_conv</f>
        <v>0</v>
      </c>
    </row>
    <row r="10" spans="1:38" x14ac:dyDescent="0.45">
      <c r="A10" s="12">
        <f t="shared" si="14"/>
        <v>-800</v>
      </c>
      <c r="B10" s="11">
        <f t="shared" si="7"/>
        <v>-750</v>
      </c>
      <c r="C10" s="31">
        <f>VLOOKUP($B$1,'Multipliers and Adjustments'!$A$70:$I$86,TRUNC(COLUMN(C$2)/5)+2,FALSE)*SUMIFS('EPA Data'!$I:$I,'EPA Data'!$D:$D,'Country Selector'!$A$2,'EPA Data'!$J:$J,$B$1,'EPA Data'!$C:$C,C$2,'EPA Data'!$G:$G,"&gt;="&amp;$A10,'EPA Data'!$G:$G,"&lt;"&amp;$B10)*unit_conv</f>
        <v>0</v>
      </c>
      <c r="D10">
        <f t="shared" si="0"/>
        <v>0</v>
      </c>
      <c r="E10">
        <f t="shared" si="0"/>
        <v>0</v>
      </c>
      <c r="F10">
        <f t="shared" si="0"/>
        <v>0</v>
      </c>
      <c r="G10">
        <f t="shared" si="0"/>
        <v>0</v>
      </c>
      <c r="H10" s="31">
        <f>VLOOKUP($B$1,'Multipliers and Adjustments'!$A$70:$I$86,TRUNC(COLUMN(H$2)/5)+2,FALSE)*SUMIFS('EPA Data'!$I:$I,'EPA Data'!$D:$D,'Country Selector'!$A$2,'EPA Data'!$J:$J,$B$1,'EPA Data'!$C:$C,H$2,'EPA Data'!$G:$G,"&gt;="&amp;$A10,'EPA Data'!$G:$G,"&lt;"&amp;$B10)*unit_conv</f>
        <v>0</v>
      </c>
      <c r="I10">
        <f t="shared" si="8"/>
        <v>0</v>
      </c>
      <c r="J10">
        <f t="shared" si="8"/>
        <v>0</v>
      </c>
      <c r="K10">
        <f t="shared" si="8"/>
        <v>0</v>
      </c>
      <c r="L10">
        <f t="shared" si="8"/>
        <v>0</v>
      </c>
      <c r="M10" s="31">
        <f>VLOOKUP($B$1,'Multipliers and Adjustments'!$A$70:$I$86,TRUNC(COLUMN(M$2)/5)+2,FALSE)*SUMIFS('EPA Data'!$I:$I,'EPA Data'!$D:$D,'Country Selector'!$A$2,'EPA Data'!$J:$J,$B$1,'EPA Data'!$C:$C,M$2,'EPA Data'!$G:$G,"&gt;="&amp;$A10,'EPA Data'!$G:$G,"&lt;"&amp;$B10)*unit_conv</f>
        <v>0</v>
      </c>
      <c r="N10">
        <f t="shared" si="9"/>
        <v>0</v>
      </c>
      <c r="O10">
        <f t="shared" si="9"/>
        <v>0</v>
      </c>
      <c r="P10">
        <f t="shared" si="9"/>
        <v>0</v>
      </c>
      <c r="Q10">
        <f t="shared" si="9"/>
        <v>0</v>
      </c>
      <c r="R10" s="31">
        <f>VLOOKUP($B$1,'Multipliers and Adjustments'!$A$70:$I$86,TRUNC(COLUMN(R$2)/5)+2,FALSE)*SUMIFS('EPA Data'!$I:$I,'EPA Data'!$D:$D,'Country Selector'!$A$2,'EPA Data'!$J:$J,$B$1,'EPA Data'!$C:$C,R$2,'EPA Data'!$G:$G,"&gt;="&amp;$A10,'EPA Data'!$G:$G,"&lt;"&amp;$B10)*unit_conv</f>
        <v>0</v>
      </c>
      <c r="S10">
        <f t="shared" si="10"/>
        <v>0</v>
      </c>
      <c r="T10">
        <f t="shared" si="10"/>
        <v>0</v>
      </c>
      <c r="U10">
        <f t="shared" si="10"/>
        <v>0</v>
      </c>
      <c r="V10">
        <f t="shared" si="10"/>
        <v>0</v>
      </c>
      <c r="W10" s="31">
        <f>VLOOKUP($B$1,'Multipliers and Adjustments'!$A$70:$I$86,TRUNC(COLUMN(W$2)/5)+2,FALSE)*SUMIFS('EPA Data'!$I:$I,'EPA Data'!$D:$D,'Country Selector'!$A$2,'EPA Data'!$J:$J,$B$1,'EPA Data'!$C:$C,W$2,'EPA Data'!$G:$G,"&gt;="&amp;$A10,'EPA Data'!$G:$G,"&lt;"&amp;$B10)*unit_conv</f>
        <v>0</v>
      </c>
      <c r="X10">
        <f t="shared" si="11"/>
        <v>0</v>
      </c>
      <c r="Y10">
        <f t="shared" si="11"/>
        <v>0</v>
      </c>
      <c r="Z10">
        <f t="shared" si="11"/>
        <v>0</v>
      </c>
      <c r="AA10">
        <f t="shared" si="11"/>
        <v>0</v>
      </c>
      <c r="AB10" s="31">
        <f>VLOOKUP($B$1,'Multipliers and Adjustments'!$A$70:$I$86,TRUNC(COLUMN(AB$2)/5)+2,FALSE)*SUMIFS('EPA Data'!$I:$I,'EPA Data'!$D:$D,'Country Selector'!$A$2,'EPA Data'!$J:$J,$B$1,'EPA Data'!$C:$C,AB$2,'EPA Data'!$G:$G,"&gt;="&amp;$A10,'EPA Data'!$G:$G,"&lt;"&amp;$B10)*unit_conv</f>
        <v>0</v>
      </c>
      <c r="AC10">
        <f t="shared" si="12"/>
        <v>0</v>
      </c>
      <c r="AD10">
        <f t="shared" si="12"/>
        <v>0</v>
      </c>
      <c r="AE10">
        <f t="shared" si="12"/>
        <v>0</v>
      </c>
      <c r="AF10">
        <f t="shared" si="12"/>
        <v>0</v>
      </c>
      <c r="AG10" s="31">
        <f>VLOOKUP($B$1,'Multipliers and Adjustments'!$A$70:$I$86,TRUNC(COLUMN(AG$2)/5)+2,FALSE)*SUMIFS('EPA Data'!$I:$I,'EPA Data'!$D:$D,'Country Selector'!$A$2,'EPA Data'!$J:$J,$B$1,'EPA Data'!$C:$C,AG$2,'EPA Data'!$G:$G,"&gt;="&amp;$A10,'EPA Data'!$G:$G,"&lt;"&amp;$B10)*unit_conv</f>
        <v>0</v>
      </c>
      <c r="AH10">
        <f t="shared" si="13"/>
        <v>0</v>
      </c>
      <c r="AI10">
        <f t="shared" si="13"/>
        <v>0</v>
      </c>
      <c r="AJ10">
        <f t="shared" si="13"/>
        <v>0</v>
      </c>
      <c r="AK10">
        <f t="shared" si="13"/>
        <v>0</v>
      </c>
      <c r="AL10" s="31">
        <f>VLOOKUP($B$1,'Multipliers and Adjustments'!$A$70:$I$86,TRUNC(COLUMN(AL$2)/5)+2,FALSE)*SUMIFS('EPA Data'!$I:$I,'EPA Data'!$D:$D,'Country Selector'!$A$2,'EPA Data'!$J:$J,$B$1,'EPA Data'!$C:$C,AL$2,'EPA Data'!$G:$G,"&gt;="&amp;$A10,'EPA Data'!$G:$G,"&lt;"&amp;$B10)*unit_conv</f>
        <v>0</v>
      </c>
    </row>
    <row r="11" spans="1:38" x14ac:dyDescent="0.45">
      <c r="A11" s="12">
        <f t="shared" si="14"/>
        <v>-750</v>
      </c>
      <c r="B11" s="11">
        <f t="shared" si="7"/>
        <v>-700</v>
      </c>
      <c r="C11" s="31">
        <f>VLOOKUP($B$1,'Multipliers and Adjustments'!$A$70:$I$86,TRUNC(COLUMN(C$2)/5)+2,FALSE)*SUMIFS('EPA Data'!$I:$I,'EPA Data'!$D:$D,'Country Selector'!$A$2,'EPA Data'!$J:$J,$B$1,'EPA Data'!$C:$C,C$2,'EPA Data'!$G:$G,"&gt;="&amp;$A11,'EPA Data'!$G:$G,"&lt;"&amp;$B11)*unit_conv</f>
        <v>0</v>
      </c>
      <c r="D11">
        <f t="shared" si="0"/>
        <v>0</v>
      </c>
      <c r="E11">
        <f t="shared" si="0"/>
        <v>0</v>
      </c>
      <c r="F11">
        <f t="shared" si="0"/>
        <v>0</v>
      </c>
      <c r="G11">
        <f t="shared" si="0"/>
        <v>0</v>
      </c>
      <c r="H11" s="31">
        <f>VLOOKUP($B$1,'Multipliers and Adjustments'!$A$70:$I$86,TRUNC(COLUMN(H$2)/5)+2,FALSE)*SUMIFS('EPA Data'!$I:$I,'EPA Data'!$D:$D,'Country Selector'!$A$2,'EPA Data'!$J:$J,$B$1,'EPA Data'!$C:$C,H$2,'EPA Data'!$G:$G,"&gt;="&amp;$A11,'EPA Data'!$G:$G,"&lt;"&amp;$B11)*unit_conv</f>
        <v>0</v>
      </c>
      <c r="I11">
        <f t="shared" si="8"/>
        <v>0</v>
      </c>
      <c r="J11">
        <f t="shared" si="8"/>
        <v>0</v>
      </c>
      <c r="K11">
        <f t="shared" si="8"/>
        <v>0</v>
      </c>
      <c r="L11">
        <f t="shared" si="8"/>
        <v>0</v>
      </c>
      <c r="M11" s="31">
        <f>VLOOKUP($B$1,'Multipliers and Adjustments'!$A$70:$I$86,TRUNC(COLUMN(M$2)/5)+2,FALSE)*SUMIFS('EPA Data'!$I:$I,'EPA Data'!$D:$D,'Country Selector'!$A$2,'EPA Data'!$J:$J,$B$1,'EPA Data'!$C:$C,M$2,'EPA Data'!$G:$G,"&gt;="&amp;$A11,'EPA Data'!$G:$G,"&lt;"&amp;$B11)*unit_conv</f>
        <v>0</v>
      </c>
      <c r="N11">
        <f t="shared" si="9"/>
        <v>0</v>
      </c>
      <c r="O11">
        <f t="shared" si="9"/>
        <v>0</v>
      </c>
      <c r="P11">
        <f t="shared" si="9"/>
        <v>0</v>
      </c>
      <c r="Q11">
        <f t="shared" si="9"/>
        <v>0</v>
      </c>
      <c r="R11" s="31">
        <f>VLOOKUP($B$1,'Multipliers and Adjustments'!$A$70:$I$86,TRUNC(COLUMN(R$2)/5)+2,FALSE)*SUMIFS('EPA Data'!$I:$I,'EPA Data'!$D:$D,'Country Selector'!$A$2,'EPA Data'!$J:$J,$B$1,'EPA Data'!$C:$C,R$2,'EPA Data'!$G:$G,"&gt;="&amp;$A11,'EPA Data'!$G:$G,"&lt;"&amp;$B11)*unit_conv</f>
        <v>0</v>
      </c>
      <c r="S11">
        <f t="shared" si="10"/>
        <v>0</v>
      </c>
      <c r="T11">
        <f t="shared" si="10"/>
        <v>0</v>
      </c>
      <c r="U11">
        <f t="shared" si="10"/>
        <v>0</v>
      </c>
      <c r="V11">
        <f t="shared" si="10"/>
        <v>0</v>
      </c>
      <c r="W11" s="31">
        <f>VLOOKUP($B$1,'Multipliers and Adjustments'!$A$70:$I$86,TRUNC(COLUMN(W$2)/5)+2,FALSE)*SUMIFS('EPA Data'!$I:$I,'EPA Data'!$D:$D,'Country Selector'!$A$2,'EPA Data'!$J:$J,$B$1,'EPA Data'!$C:$C,W$2,'EPA Data'!$G:$G,"&gt;="&amp;$A11,'EPA Data'!$G:$G,"&lt;"&amp;$B11)*unit_conv</f>
        <v>0</v>
      </c>
      <c r="X11">
        <f t="shared" si="11"/>
        <v>0</v>
      </c>
      <c r="Y11">
        <f t="shared" si="11"/>
        <v>0</v>
      </c>
      <c r="Z11">
        <f t="shared" si="11"/>
        <v>0</v>
      </c>
      <c r="AA11">
        <f t="shared" si="11"/>
        <v>0</v>
      </c>
      <c r="AB11" s="31">
        <f>VLOOKUP($B$1,'Multipliers and Adjustments'!$A$70:$I$86,TRUNC(COLUMN(AB$2)/5)+2,FALSE)*SUMIFS('EPA Data'!$I:$I,'EPA Data'!$D:$D,'Country Selector'!$A$2,'EPA Data'!$J:$J,$B$1,'EPA Data'!$C:$C,AB$2,'EPA Data'!$G:$G,"&gt;="&amp;$A11,'EPA Data'!$G:$G,"&lt;"&amp;$B11)*unit_conv</f>
        <v>0</v>
      </c>
      <c r="AC11">
        <f t="shared" si="12"/>
        <v>0</v>
      </c>
      <c r="AD11">
        <f t="shared" si="12"/>
        <v>0</v>
      </c>
      <c r="AE11">
        <f t="shared" si="12"/>
        <v>0</v>
      </c>
      <c r="AF11">
        <f t="shared" si="12"/>
        <v>0</v>
      </c>
      <c r="AG11" s="31">
        <f>VLOOKUP($B$1,'Multipliers and Adjustments'!$A$70:$I$86,TRUNC(COLUMN(AG$2)/5)+2,FALSE)*SUMIFS('EPA Data'!$I:$I,'EPA Data'!$D:$D,'Country Selector'!$A$2,'EPA Data'!$J:$J,$B$1,'EPA Data'!$C:$C,AG$2,'EPA Data'!$G:$G,"&gt;="&amp;$A11,'EPA Data'!$G:$G,"&lt;"&amp;$B11)*unit_conv</f>
        <v>0</v>
      </c>
      <c r="AH11">
        <f t="shared" si="13"/>
        <v>0</v>
      </c>
      <c r="AI11">
        <f t="shared" si="13"/>
        <v>0</v>
      </c>
      <c r="AJ11">
        <f t="shared" si="13"/>
        <v>0</v>
      </c>
      <c r="AK11">
        <f t="shared" si="13"/>
        <v>0</v>
      </c>
      <c r="AL11" s="31">
        <f>VLOOKUP($B$1,'Multipliers and Adjustments'!$A$70:$I$86,TRUNC(COLUMN(AL$2)/5)+2,FALSE)*SUMIFS('EPA Data'!$I:$I,'EPA Data'!$D:$D,'Country Selector'!$A$2,'EPA Data'!$J:$J,$B$1,'EPA Data'!$C:$C,AL$2,'EPA Data'!$G:$G,"&gt;="&amp;$A11,'EPA Data'!$G:$G,"&lt;"&amp;$B11)*unit_conv</f>
        <v>0</v>
      </c>
    </row>
    <row r="12" spans="1:38" x14ac:dyDescent="0.45">
      <c r="A12" s="12">
        <f t="shared" si="14"/>
        <v>-700</v>
      </c>
      <c r="B12" s="11">
        <f t="shared" si="7"/>
        <v>-650</v>
      </c>
      <c r="C12" s="31">
        <f>VLOOKUP($B$1,'Multipliers and Adjustments'!$A$70:$I$86,TRUNC(COLUMN(C$2)/5)+2,FALSE)*SUMIFS('EPA Data'!$I:$I,'EPA Data'!$D:$D,'Country Selector'!$A$2,'EPA Data'!$J:$J,$B$1,'EPA Data'!$C:$C,C$2,'EPA Data'!$G:$G,"&gt;="&amp;$A12,'EPA Data'!$G:$G,"&lt;"&amp;$B12)*unit_conv</f>
        <v>0</v>
      </c>
      <c r="D12">
        <f t="shared" si="0"/>
        <v>0</v>
      </c>
      <c r="E12">
        <f t="shared" si="0"/>
        <v>0</v>
      </c>
      <c r="F12">
        <f t="shared" si="0"/>
        <v>0</v>
      </c>
      <c r="G12">
        <f t="shared" si="0"/>
        <v>0</v>
      </c>
      <c r="H12" s="31">
        <f>VLOOKUP($B$1,'Multipliers and Adjustments'!$A$70:$I$86,TRUNC(COLUMN(H$2)/5)+2,FALSE)*SUMIFS('EPA Data'!$I:$I,'EPA Data'!$D:$D,'Country Selector'!$A$2,'EPA Data'!$J:$J,$B$1,'EPA Data'!$C:$C,H$2,'EPA Data'!$G:$G,"&gt;="&amp;$A12,'EPA Data'!$G:$G,"&lt;"&amp;$B12)*unit_conv</f>
        <v>0</v>
      </c>
      <c r="I12">
        <f t="shared" si="8"/>
        <v>0</v>
      </c>
      <c r="J12">
        <f t="shared" si="8"/>
        <v>0</v>
      </c>
      <c r="K12">
        <f t="shared" si="8"/>
        <v>0</v>
      </c>
      <c r="L12">
        <f t="shared" si="8"/>
        <v>0</v>
      </c>
      <c r="M12" s="31">
        <f>VLOOKUP($B$1,'Multipliers and Adjustments'!$A$70:$I$86,TRUNC(COLUMN(M$2)/5)+2,FALSE)*SUMIFS('EPA Data'!$I:$I,'EPA Data'!$D:$D,'Country Selector'!$A$2,'EPA Data'!$J:$J,$B$1,'EPA Data'!$C:$C,M$2,'EPA Data'!$G:$G,"&gt;="&amp;$A12,'EPA Data'!$G:$G,"&lt;"&amp;$B12)*unit_conv</f>
        <v>0</v>
      </c>
      <c r="N12">
        <f t="shared" si="9"/>
        <v>0</v>
      </c>
      <c r="O12">
        <f t="shared" si="9"/>
        <v>0</v>
      </c>
      <c r="P12">
        <f t="shared" si="9"/>
        <v>0</v>
      </c>
      <c r="Q12">
        <f t="shared" si="9"/>
        <v>0</v>
      </c>
      <c r="R12" s="31">
        <f>VLOOKUP($B$1,'Multipliers and Adjustments'!$A$70:$I$86,TRUNC(COLUMN(R$2)/5)+2,FALSE)*SUMIFS('EPA Data'!$I:$I,'EPA Data'!$D:$D,'Country Selector'!$A$2,'EPA Data'!$J:$J,$B$1,'EPA Data'!$C:$C,R$2,'EPA Data'!$G:$G,"&gt;="&amp;$A12,'EPA Data'!$G:$G,"&lt;"&amp;$B12)*unit_conv</f>
        <v>0</v>
      </c>
      <c r="S12">
        <f t="shared" si="10"/>
        <v>0</v>
      </c>
      <c r="T12">
        <f t="shared" si="10"/>
        <v>0</v>
      </c>
      <c r="U12">
        <f t="shared" si="10"/>
        <v>0</v>
      </c>
      <c r="V12">
        <f t="shared" si="10"/>
        <v>0</v>
      </c>
      <c r="W12" s="31">
        <f>VLOOKUP($B$1,'Multipliers and Adjustments'!$A$70:$I$86,TRUNC(COLUMN(W$2)/5)+2,FALSE)*SUMIFS('EPA Data'!$I:$I,'EPA Data'!$D:$D,'Country Selector'!$A$2,'EPA Data'!$J:$J,$B$1,'EPA Data'!$C:$C,W$2,'EPA Data'!$G:$G,"&gt;="&amp;$A12,'EPA Data'!$G:$G,"&lt;"&amp;$B12)*unit_conv</f>
        <v>0</v>
      </c>
      <c r="X12">
        <f t="shared" si="11"/>
        <v>0</v>
      </c>
      <c r="Y12">
        <f t="shared" si="11"/>
        <v>0</v>
      </c>
      <c r="Z12">
        <f t="shared" si="11"/>
        <v>0</v>
      </c>
      <c r="AA12">
        <f t="shared" si="11"/>
        <v>0</v>
      </c>
      <c r="AB12" s="31">
        <f>VLOOKUP($B$1,'Multipliers and Adjustments'!$A$70:$I$86,TRUNC(COLUMN(AB$2)/5)+2,FALSE)*SUMIFS('EPA Data'!$I:$I,'EPA Data'!$D:$D,'Country Selector'!$A$2,'EPA Data'!$J:$J,$B$1,'EPA Data'!$C:$C,AB$2,'EPA Data'!$G:$G,"&gt;="&amp;$A12,'EPA Data'!$G:$G,"&lt;"&amp;$B12)*unit_conv</f>
        <v>0</v>
      </c>
      <c r="AC12">
        <f t="shared" si="12"/>
        <v>0</v>
      </c>
      <c r="AD12">
        <f t="shared" si="12"/>
        <v>0</v>
      </c>
      <c r="AE12">
        <f t="shared" si="12"/>
        <v>0</v>
      </c>
      <c r="AF12">
        <f t="shared" si="12"/>
        <v>0</v>
      </c>
      <c r="AG12" s="31">
        <f>VLOOKUP($B$1,'Multipliers and Adjustments'!$A$70:$I$86,TRUNC(COLUMN(AG$2)/5)+2,FALSE)*SUMIFS('EPA Data'!$I:$I,'EPA Data'!$D:$D,'Country Selector'!$A$2,'EPA Data'!$J:$J,$B$1,'EPA Data'!$C:$C,AG$2,'EPA Data'!$G:$G,"&gt;="&amp;$A12,'EPA Data'!$G:$G,"&lt;"&amp;$B12)*unit_conv</f>
        <v>0</v>
      </c>
      <c r="AH12">
        <f t="shared" si="13"/>
        <v>0</v>
      </c>
      <c r="AI12">
        <f t="shared" si="13"/>
        <v>0</v>
      </c>
      <c r="AJ12">
        <f t="shared" si="13"/>
        <v>0</v>
      </c>
      <c r="AK12">
        <f t="shared" si="13"/>
        <v>0</v>
      </c>
      <c r="AL12" s="31">
        <f>VLOOKUP($B$1,'Multipliers and Adjustments'!$A$70:$I$86,TRUNC(COLUMN(AL$2)/5)+2,FALSE)*SUMIFS('EPA Data'!$I:$I,'EPA Data'!$D:$D,'Country Selector'!$A$2,'EPA Data'!$J:$J,$B$1,'EPA Data'!$C:$C,AL$2,'EPA Data'!$G:$G,"&gt;="&amp;$A12,'EPA Data'!$G:$G,"&lt;"&amp;$B12)*unit_conv</f>
        <v>0</v>
      </c>
    </row>
    <row r="13" spans="1:38" x14ac:dyDescent="0.45">
      <c r="A13" s="12">
        <f t="shared" si="14"/>
        <v>-650</v>
      </c>
      <c r="B13" s="11">
        <f t="shared" si="7"/>
        <v>-600</v>
      </c>
      <c r="C13" s="31">
        <f>VLOOKUP($B$1,'Multipliers and Adjustments'!$A$70:$I$86,TRUNC(COLUMN(C$2)/5)+2,FALSE)*SUMIFS('EPA Data'!$I:$I,'EPA Data'!$D:$D,'Country Selector'!$A$2,'EPA Data'!$J:$J,$B$1,'EPA Data'!$C:$C,C$2,'EPA Data'!$G:$G,"&gt;="&amp;$A13,'EPA Data'!$G:$G,"&lt;"&amp;$B13)*unit_conv</f>
        <v>0</v>
      </c>
      <c r="D13">
        <f t="shared" si="0"/>
        <v>0</v>
      </c>
      <c r="E13">
        <f t="shared" si="0"/>
        <v>0</v>
      </c>
      <c r="F13">
        <f t="shared" si="0"/>
        <v>0</v>
      </c>
      <c r="G13">
        <f t="shared" si="0"/>
        <v>0</v>
      </c>
      <c r="H13" s="31">
        <f>VLOOKUP($B$1,'Multipliers and Adjustments'!$A$70:$I$86,TRUNC(COLUMN(H$2)/5)+2,FALSE)*SUMIFS('EPA Data'!$I:$I,'EPA Data'!$D:$D,'Country Selector'!$A$2,'EPA Data'!$J:$J,$B$1,'EPA Data'!$C:$C,H$2,'EPA Data'!$G:$G,"&gt;="&amp;$A13,'EPA Data'!$G:$G,"&lt;"&amp;$B13)*unit_conv</f>
        <v>0</v>
      </c>
      <c r="I13">
        <f t="shared" si="8"/>
        <v>0</v>
      </c>
      <c r="J13">
        <f t="shared" si="8"/>
        <v>0</v>
      </c>
      <c r="K13">
        <f t="shared" si="8"/>
        <v>0</v>
      </c>
      <c r="L13">
        <f t="shared" si="8"/>
        <v>0</v>
      </c>
      <c r="M13" s="31">
        <f>VLOOKUP($B$1,'Multipliers and Adjustments'!$A$70:$I$86,TRUNC(COLUMN(M$2)/5)+2,FALSE)*SUMIFS('EPA Data'!$I:$I,'EPA Data'!$D:$D,'Country Selector'!$A$2,'EPA Data'!$J:$J,$B$1,'EPA Data'!$C:$C,M$2,'EPA Data'!$G:$G,"&gt;="&amp;$A13,'EPA Data'!$G:$G,"&lt;"&amp;$B13)*unit_conv</f>
        <v>0</v>
      </c>
      <c r="N13">
        <f t="shared" si="9"/>
        <v>0</v>
      </c>
      <c r="O13">
        <f t="shared" si="9"/>
        <v>0</v>
      </c>
      <c r="P13">
        <f t="shared" si="9"/>
        <v>0</v>
      </c>
      <c r="Q13">
        <f t="shared" si="9"/>
        <v>0</v>
      </c>
      <c r="R13" s="31">
        <f>VLOOKUP($B$1,'Multipliers and Adjustments'!$A$70:$I$86,TRUNC(COLUMN(R$2)/5)+2,FALSE)*SUMIFS('EPA Data'!$I:$I,'EPA Data'!$D:$D,'Country Selector'!$A$2,'EPA Data'!$J:$J,$B$1,'EPA Data'!$C:$C,R$2,'EPA Data'!$G:$G,"&gt;="&amp;$A13,'EPA Data'!$G:$G,"&lt;"&amp;$B13)*unit_conv</f>
        <v>0</v>
      </c>
      <c r="S13">
        <f t="shared" si="10"/>
        <v>0</v>
      </c>
      <c r="T13">
        <f t="shared" si="10"/>
        <v>0</v>
      </c>
      <c r="U13">
        <f t="shared" si="10"/>
        <v>0</v>
      </c>
      <c r="V13">
        <f t="shared" si="10"/>
        <v>0</v>
      </c>
      <c r="W13" s="31">
        <f>VLOOKUP($B$1,'Multipliers and Adjustments'!$A$70:$I$86,TRUNC(COLUMN(W$2)/5)+2,FALSE)*SUMIFS('EPA Data'!$I:$I,'EPA Data'!$D:$D,'Country Selector'!$A$2,'EPA Data'!$J:$J,$B$1,'EPA Data'!$C:$C,W$2,'EPA Data'!$G:$G,"&gt;="&amp;$A13,'EPA Data'!$G:$G,"&lt;"&amp;$B13)*unit_conv</f>
        <v>0</v>
      </c>
      <c r="X13">
        <f t="shared" si="11"/>
        <v>0</v>
      </c>
      <c r="Y13">
        <f t="shared" si="11"/>
        <v>0</v>
      </c>
      <c r="Z13">
        <f t="shared" si="11"/>
        <v>0</v>
      </c>
      <c r="AA13">
        <f t="shared" si="11"/>
        <v>0</v>
      </c>
      <c r="AB13" s="31">
        <f>VLOOKUP($B$1,'Multipliers and Adjustments'!$A$70:$I$86,TRUNC(COLUMN(AB$2)/5)+2,FALSE)*SUMIFS('EPA Data'!$I:$I,'EPA Data'!$D:$D,'Country Selector'!$A$2,'EPA Data'!$J:$J,$B$1,'EPA Data'!$C:$C,AB$2,'EPA Data'!$G:$G,"&gt;="&amp;$A13,'EPA Data'!$G:$G,"&lt;"&amp;$B13)*unit_conv</f>
        <v>0</v>
      </c>
      <c r="AC13">
        <f t="shared" si="12"/>
        <v>0</v>
      </c>
      <c r="AD13">
        <f t="shared" si="12"/>
        <v>0</v>
      </c>
      <c r="AE13">
        <f t="shared" si="12"/>
        <v>0</v>
      </c>
      <c r="AF13">
        <f t="shared" si="12"/>
        <v>0</v>
      </c>
      <c r="AG13" s="31">
        <f>VLOOKUP($B$1,'Multipliers and Adjustments'!$A$70:$I$86,TRUNC(COLUMN(AG$2)/5)+2,FALSE)*SUMIFS('EPA Data'!$I:$I,'EPA Data'!$D:$D,'Country Selector'!$A$2,'EPA Data'!$J:$J,$B$1,'EPA Data'!$C:$C,AG$2,'EPA Data'!$G:$G,"&gt;="&amp;$A13,'EPA Data'!$G:$G,"&lt;"&amp;$B13)*unit_conv</f>
        <v>0</v>
      </c>
      <c r="AH13">
        <f t="shared" si="13"/>
        <v>0</v>
      </c>
      <c r="AI13">
        <f t="shared" si="13"/>
        <v>0</v>
      </c>
      <c r="AJ13">
        <f t="shared" si="13"/>
        <v>0</v>
      </c>
      <c r="AK13">
        <f t="shared" si="13"/>
        <v>0</v>
      </c>
      <c r="AL13" s="31">
        <f>VLOOKUP($B$1,'Multipliers and Adjustments'!$A$70:$I$86,TRUNC(COLUMN(AL$2)/5)+2,FALSE)*SUMIFS('EPA Data'!$I:$I,'EPA Data'!$D:$D,'Country Selector'!$A$2,'EPA Data'!$J:$J,$B$1,'EPA Data'!$C:$C,AL$2,'EPA Data'!$G:$G,"&gt;="&amp;$A13,'EPA Data'!$G:$G,"&lt;"&amp;$B13)*unit_conv</f>
        <v>0</v>
      </c>
    </row>
    <row r="14" spans="1:38" x14ac:dyDescent="0.45">
      <c r="A14" s="12">
        <f t="shared" si="14"/>
        <v>-600</v>
      </c>
      <c r="B14" s="11">
        <f t="shared" si="7"/>
        <v>-550</v>
      </c>
      <c r="C14" s="31">
        <f>VLOOKUP($B$1,'Multipliers and Adjustments'!$A$70:$I$86,TRUNC(COLUMN(C$2)/5)+2,FALSE)*SUMIFS('EPA Data'!$I:$I,'EPA Data'!$D:$D,'Country Selector'!$A$2,'EPA Data'!$J:$J,$B$1,'EPA Data'!$C:$C,C$2,'EPA Data'!$G:$G,"&gt;="&amp;$A14,'EPA Data'!$G:$G,"&lt;"&amp;$B14)*unit_conv</f>
        <v>0</v>
      </c>
      <c r="D14">
        <f t="shared" si="0"/>
        <v>0</v>
      </c>
      <c r="E14">
        <f t="shared" si="0"/>
        <v>0</v>
      </c>
      <c r="F14">
        <f t="shared" si="0"/>
        <v>0</v>
      </c>
      <c r="G14">
        <f t="shared" si="0"/>
        <v>0</v>
      </c>
      <c r="H14" s="31">
        <f>VLOOKUP($B$1,'Multipliers and Adjustments'!$A$70:$I$86,TRUNC(COLUMN(H$2)/5)+2,FALSE)*SUMIFS('EPA Data'!$I:$I,'EPA Data'!$D:$D,'Country Selector'!$A$2,'EPA Data'!$J:$J,$B$1,'EPA Data'!$C:$C,H$2,'EPA Data'!$G:$G,"&gt;="&amp;$A14,'EPA Data'!$G:$G,"&lt;"&amp;$B14)*unit_conv</f>
        <v>0</v>
      </c>
      <c r="I14">
        <f t="shared" si="8"/>
        <v>0</v>
      </c>
      <c r="J14">
        <f t="shared" si="8"/>
        <v>0</v>
      </c>
      <c r="K14">
        <f t="shared" si="8"/>
        <v>0</v>
      </c>
      <c r="L14">
        <f t="shared" si="8"/>
        <v>0</v>
      </c>
      <c r="M14" s="31">
        <f>VLOOKUP($B$1,'Multipliers and Adjustments'!$A$70:$I$86,TRUNC(COLUMN(M$2)/5)+2,FALSE)*SUMIFS('EPA Data'!$I:$I,'EPA Data'!$D:$D,'Country Selector'!$A$2,'EPA Data'!$J:$J,$B$1,'EPA Data'!$C:$C,M$2,'EPA Data'!$G:$G,"&gt;="&amp;$A14,'EPA Data'!$G:$G,"&lt;"&amp;$B14)*unit_conv</f>
        <v>0</v>
      </c>
      <c r="N14">
        <f t="shared" si="9"/>
        <v>0</v>
      </c>
      <c r="O14">
        <f t="shared" si="9"/>
        <v>0</v>
      </c>
      <c r="P14">
        <f t="shared" si="9"/>
        <v>0</v>
      </c>
      <c r="Q14">
        <f t="shared" si="9"/>
        <v>0</v>
      </c>
      <c r="R14" s="31">
        <f>VLOOKUP($B$1,'Multipliers and Adjustments'!$A$70:$I$86,TRUNC(COLUMN(R$2)/5)+2,FALSE)*SUMIFS('EPA Data'!$I:$I,'EPA Data'!$D:$D,'Country Selector'!$A$2,'EPA Data'!$J:$J,$B$1,'EPA Data'!$C:$C,R$2,'EPA Data'!$G:$G,"&gt;="&amp;$A14,'EPA Data'!$G:$G,"&lt;"&amp;$B14)*unit_conv</f>
        <v>0</v>
      </c>
      <c r="S14">
        <f t="shared" si="10"/>
        <v>0</v>
      </c>
      <c r="T14">
        <f t="shared" si="10"/>
        <v>0</v>
      </c>
      <c r="U14">
        <f t="shared" si="10"/>
        <v>0</v>
      </c>
      <c r="V14">
        <f t="shared" si="10"/>
        <v>0</v>
      </c>
      <c r="W14" s="31">
        <f>VLOOKUP($B$1,'Multipliers and Adjustments'!$A$70:$I$86,TRUNC(COLUMN(W$2)/5)+2,FALSE)*SUMIFS('EPA Data'!$I:$I,'EPA Data'!$D:$D,'Country Selector'!$A$2,'EPA Data'!$J:$J,$B$1,'EPA Data'!$C:$C,W$2,'EPA Data'!$G:$G,"&gt;="&amp;$A14,'EPA Data'!$G:$G,"&lt;"&amp;$B14)*unit_conv</f>
        <v>0</v>
      </c>
      <c r="X14">
        <f t="shared" si="11"/>
        <v>0</v>
      </c>
      <c r="Y14">
        <f t="shared" si="11"/>
        <v>0</v>
      </c>
      <c r="Z14">
        <f t="shared" si="11"/>
        <v>0</v>
      </c>
      <c r="AA14">
        <f t="shared" si="11"/>
        <v>0</v>
      </c>
      <c r="AB14" s="31">
        <f>VLOOKUP($B$1,'Multipliers and Adjustments'!$A$70:$I$86,TRUNC(COLUMN(AB$2)/5)+2,FALSE)*SUMIFS('EPA Data'!$I:$I,'EPA Data'!$D:$D,'Country Selector'!$A$2,'EPA Data'!$J:$J,$B$1,'EPA Data'!$C:$C,AB$2,'EPA Data'!$G:$G,"&gt;="&amp;$A14,'EPA Data'!$G:$G,"&lt;"&amp;$B14)*unit_conv</f>
        <v>0</v>
      </c>
      <c r="AC14">
        <f t="shared" si="12"/>
        <v>0</v>
      </c>
      <c r="AD14">
        <f t="shared" si="12"/>
        <v>0</v>
      </c>
      <c r="AE14">
        <f t="shared" si="12"/>
        <v>0</v>
      </c>
      <c r="AF14">
        <f t="shared" si="12"/>
        <v>0</v>
      </c>
      <c r="AG14" s="31">
        <f>VLOOKUP($B$1,'Multipliers and Adjustments'!$A$70:$I$86,TRUNC(COLUMN(AG$2)/5)+2,FALSE)*SUMIFS('EPA Data'!$I:$I,'EPA Data'!$D:$D,'Country Selector'!$A$2,'EPA Data'!$J:$J,$B$1,'EPA Data'!$C:$C,AG$2,'EPA Data'!$G:$G,"&gt;="&amp;$A14,'EPA Data'!$G:$G,"&lt;"&amp;$B14)*unit_conv</f>
        <v>0</v>
      </c>
      <c r="AH14">
        <f t="shared" si="13"/>
        <v>0</v>
      </c>
      <c r="AI14">
        <f t="shared" si="13"/>
        <v>0</v>
      </c>
      <c r="AJ14">
        <f t="shared" si="13"/>
        <v>0</v>
      </c>
      <c r="AK14">
        <f t="shared" si="13"/>
        <v>0</v>
      </c>
      <c r="AL14" s="31">
        <f>VLOOKUP($B$1,'Multipliers and Adjustments'!$A$70:$I$86,TRUNC(COLUMN(AL$2)/5)+2,FALSE)*SUMIFS('EPA Data'!$I:$I,'EPA Data'!$D:$D,'Country Selector'!$A$2,'EPA Data'!$J:$J,$B$1,'EPA Data'!$C:$C,AL$2,'EPA Data'!$G:$G,"&gt;="&amp;$A14,'EPA Data'!$G:$G,"&lt;"&amp;$B14)*unit_conv</f>
        <v>0</v>
      </c>
    </row>
    <row r="15" spans="1:38" x14ac:dyDescent="0.45">
      <c r="A15" s="12">
        <f t="shared" si="14"/>
        <v>-550</v>
      </c>
      <c r="B15" s="11">
        <f t="shared" si="7"/>
        <v>-500</v>
      </c>
      <c r="C15" s="31">
        <f>VLOOKUP($B$1,'Multipliers and Adjustments'!$A$70:$I$86,TRUNC(COLUMN(C$2)/5)+2,FALSE)*SUMIFS('EPA Data'!$I:$I,'EPA Data'!$D:$D,'Country Selector'!$A$2,'EPA Data'!$J:$J,$B$1,'EPA Data'!$C:$C,C$2,'EPA Data'!$G:$G,"&gt;="&amp;$A15,'EPA Data'!$G:$G,"&lt;"&amp;$B15)*unit_conv</f>
        <v>0</v>
      </c>
      <c r="D15">
        <f t="shared" si="0"/>
        <v>0</v>
      </c>
      <c r="E15">
        <f t="shared" si="0"/>
        <v>0</v>
      </c>
      <c r="F15">
        <f t="shared" si="0"/>
        <v>0</v>
      </c>
      <c r="G15">
        <f t="shared" si="0"/>
        <v>0</v>
      </c>
      <c r="H15" s="31">
        <f>VLOOKUP($B$1,'Multipliers and Adjustments'!$A$70:$I$86,TRUNC(COLUMN(H$2)/5)+2,FALSE)*SUMIFS('EPA Data'!$I:$I,'EPA Data'!$D:$D,'Country Selector'!$A$2,'EPA Data'!$J:$J,$B$1,'EPA Data'!$C:$C,H$2,'EPA Data'!$G:$G,"&gt;="&amp;$A15,'EPA Data'!$G:$G,"&lt;"&amp;$B15)*unit_conv</f>
        <v>0</v>
      </c>
      <c r="I15">
        <f t="shared" si="8"/>
        <v>0</v>
      </c>
      <c r="J15">
        <f t="shared" si="8"/>
        <v>0</v>
      </c>
      <c r="K15">
        <f t="shared" si="8"/>
        <v>0</v>
      </c>
      <c r="L15">
        <f t="shared" si="8"/>
        <v>0</v>
      </c>
      <c r="M15" s="31">
        <f>VLOOKUP($B$1,'Multipliers and Adjustments'!$A$70:$I$86,TRUNC(COLUMN(M$2)/5)+2,FALSE)*SUMIFS('EPA Data'!$I:$I,'EPA Data'!$D:$D,'Country Selector'!$A$2,'EPA Data'!$J:$J,$B$1,'EPA Data'!$C:$C,M$2,'EPA Data'!$G:$G,"&gt;="&amp;$A15,'EPA Data'!$G:$G,"&lt;"&amp;$B15)*unit_conv</f>
        <v>0</v>
      </c>
      <c r="N15">
        <f t="shared" si="9"/>
        <v>0</v>
      </c>
      <c r="O15">
        <f t="shared" si="9"/>
        <v>0</v>
      </c>
      <c r="P15">
        <f t="shared" si="9"/>
        <v>0</v>
      </c>
      <c r="Q15">
        <f t="shared" si="9"/>
        <v>0</v>
      </c>
      <c r="R15" s="31">
        <f>VLOOKUP($B$1,'Multipliers and Adjustments'!$A$70:$I$86,TRUNC(COLUMN(R$2)/5)+2,FALSE)*SUMIFS('EPA Data'!$I:$I,'EPA Data'!$D:$D,'Country Selector'!$A$2,'EPA Data'!$J:$J,$B$1,'EPA Data'!$C:$C,R$2,'EPA Data'!$G:$G,"&gt;="&amp;$A15,'EPA Data'!$G:$G,"&lt;"&amp;$B15)*unit_conv</f>
        <v>0</v>
      </c>
      <c r="S15">
        <f t="shared" si="10"/>
        <v>0</v>
      </c>
      <c r="T15">
        <f t="shared" si="10"/>
        <v>0</v>
      </c>
      <c r="U15">
        <f t="shared" si="10"/>
        <v>0</v>
      </c>
      <c r="V15">
        <f t="shared" si="10"/>
        <v>0</v>
      </c>
      <c r="W15" s="31">
        <f>VLOOKUP($B$1,'Multipliers and Adjustments'!$A$70:$I$86,TRUNC(COLUMN(W$2)/5)+2,FALSE)*SUMIFS('EPA Data'!$I:$I,'EPA Data'!$D:$D,'Country Selector'!$A$2,'EPA Data'!$J:$J,$B$1,'EPA Data'!$C:$C,W$2,'EPA Data'!$G:$G,"&gt;="&amp;$A15,'EPA Data'!$G:$G,"&lt;"&amp;$B15)*unit_conv</f>
        <v>0</v>
      </c>
      <c r="X15">
        <f t="shared" si="11"/>
        <v>0</v>
      </c>
      <c r="Y15">
        <f t="shared" si="11"/>
        <v>0</v>
      </c>
      <c r="Z15">
        <f t="shared" si="11"/>
        <v>0</v>
      </c>
      <c r="AA15">
        <f t="shared" si="11"/>
        <v>0</v>
      </c>
      <c r="AB15" s="31">
        <f>VLOOKUP($B$1,'Multipliers and Adjustments'!$A$70:$I$86,TRUNC(COLUMN(AB$2)/5)+2,FALSE)*SUMIFS('EPA Data'!$I:$I,'EPA Data'!$D:$D,'Country Selector'!$A$2,'EPA Data'!$J:$J,$B$1,'EPA Data'!$C:$C,AB$2,'EPA Data'!$G:$G,"&gt;="&amp;$A15,'EPA Data'!$G:$G,"&lt;"&amp;$B15)*unit_conv</f>
        <v>0</v>
      </c>
      <c r="AC15">
        <f t="shared" si="12"/>
        <v>0</v>
      </c>
      <c r="AD15">
        <f t="shared" si="12"/>
        <v>0</v>
      </c>
      <c r="AE15">
        <f t="shared" si="12"/>
        <v>0</v>
      </c>
      <c r="AF15">
        <f t="shared" si="12"/>
        <v>0</v>
      </c>
      <c r="AG15" s="31">
        <f>VLOOKUP($B$1,'Multipliers and Adjustments'!$A$70:$I$86,TRUNC(COLUMN(AG$2)/5)+2,FALSE)*SUMIFS('EPA Data'!$I:$I,'EPA Data'!$D:$D,'Country Selector'!$A$2,'EPA Data'!$J:$J,$B$1,'EPA Data'!$C:$C,AG$2,'EPA Data'!$G:$G,"&gt;="&amp;$A15,'EPA Data'!$G:$G,"&lt;"&amp;$B15)*unit_conv</f>
        <v>0</v>
      </c>
      <c r="AH15">
        <f t="shared" si="13"/>
        <v>0</v>
      </c>
      <c r="AI15">
        <f t="shared" si="13"/>
        <v>0</v>
      </c>
      <c r="AJ15">
        <f t="shared" si="13"/>
        <v>0</v>
      </c>
      <c r="AK15">
        <f t="shared" si="13"/>
        <v>0</v>
      </c>
      <c r="AL15" s="31">
        <f>VLOOKUP($B$1,'Multipliers and Adjustments'!$A$70:$I$86,TRUNC(COLUMN(AL$2)/5)+2,FALSE)*SUMIFS('EPA Data'!$I:$I,'EPA Data'!$D:$D,'Country Selector'!$A$2,'EPA Data'!$J:$J,$B$1,'EPA Data'!$C:$C,AL$2,'EPA Data'!$G:$G,"&gt;="&amp;$A15,'EPA Data'!$G:$G,"&lt;"&amp;$B15)*unit_conv</f>
        <v>0</v>
      </c>
    </row>
    <row r="16" spans="1:38" x14ac:dyDescent="0.45">
      <c r="A16" s="12">
        <f t="shared" si="14"/>
        <v>-500</v>
      </c>
      <c r="B16" s="11">
        <f t="shared" si="7"/>
        <v>-450</v>
      </c>
      <c r="C16" s="31">
        <f>VLOOKUP($B$1,'Multipliers and Adjustments'!$A$70:$I$86,TRUNC(COLUMN(C$2)/5)+2,FALSE)*SUMIFS('EPA Data'!$I:$I,'EPA Data'!$D:$D,'Country Selector'!$A$2,'EPA Data'!$J:$J,$B$1,'EPA Data'!$C:$C,C$2,'EPA Data'!$G:$G,"&gt;="&amp;$A16,'EPA Data'!$G:$G,"&lt;"&amp;$B16)*unit_conv</f>
        <v>0</v>
      </c>
      <c r="D16">
        <f t="shared" si="0"/>
        <v>0</v>
      </c>
      <c r="E16">
        <f t="shared" si="0"/>
        <v>0</v>
      </c>
      <c r="F16">
        <f t="shared" si="0"/>
        <v>0</v>
      </c>
      <c r="G16">
        <f t="shared" si="0"/>
        <v>0</v>
      </c>
      <c r="H16" s="31">
        <f>VLOOKUP($B$1,'Multipliers and Adjustments'!$A$70:$I$86,TRUNC(COLUMN(H$2)/5)+2,FALSE)*SUMIFS('EPA Data'!$I:$I,'EPA Data'!$D:$D,'Country Selector'!$A$2,'EPA Data'!$J:$J,$B$1,'EPA Data'!$C:$C,H$2,'EPA Data'!$G:$G,"&gt;="&amp;$A16,'EPA Data'!$G:$G,"&lt;"&amp;$B16)*unit_conv</f>
        <v>0</v>
      </c>
      <c r="I16">
        <f t="shared" si="8"/>
        <v>0</v>
      </c>
      <c r="J16">
        <f t="shared" si="8"/>
        <v>0</v>
      </c>
      <c r="K16">
        <f t="shared" si="8"/>
        <v>0</v>
      </c>
      <c r="L16">
        <f t="shared" si="8"/>
        <v>0</v>
      </c>
      <c r="M16" s="31">
        <f>VLOOKUP($B$1,'Multipliers and Adjustments'!$A$70:$I$86,TRUNC(COLUMN(M$2)/5)+2,FALSE)*SUMIFS('EPA Data'!$I:$I,'EPA Data'!$D:$D,'Country Selector'!$A$2,'EPA Data'!$J:$J,$B$1,'EPA Data'!$C:$C,M$2,'EPA Data'!$G:$G,"&gt;="&amp;$A16,'EPA Data'!$G:$G,"&lt;"&amp;$B16)*unit_conv</f>
        <v>0</v>
      </c>
      <c r="N16">
        <f t="shared" si="9"/>
        <v>0</v>
      </c>
      <c r="O16">
        <f t="shared" si="9"/>
        <v>0</v>
      </c>
      <c r="P16">
        <f t="shared" si="9"/>
        <v>0</v>
      </c>
      <c r="Q16">
        <f t="shared" si="9"/>
        <v>0</v>
      </c>
      <c r="R16" s="31">
        <f>VLOOKUP($B$1,'Multipliers and Adjustments'!$A$70:$I$86,TRUNC(COLUMN(R$2)/5)+2,FALSE)*SUMIFS('EPA Data'!$I:$I,'EPA Data'!$D:$D,'Country Selector'!$A$2,'EPA Data'!$J:$J,$B$1,'EPA Data'!$C:$C,R$2,'EPA Data'!$G:$G,"&gt;="&amp;$A16,'EPA Data'!$G:$G,"&lt;"&amp;$B16)*unit_conv</f>
        <v>0</v>
      </c>
      <c r="S16">
        <f t="shared" si="10"/>
        <v>0</v>
      </c>
      <c r="T16">
        <f t="shared" si="10"/>
        <v>0</v>
      </c>
      <c r="U16">
        <f t="shared" si="10"/>
        <v>0</v>
      </c>
      <c r="V16">
        <f t="shared" si="10"/>
        <v>0</v>
      </c>
      <c r="W16" s="31">
        <f>VLOOKUP($B$1,'Multipliers and Adjustments'!$A$70:$I$86,TRUNC(COLUMN(W$2)/5)+2,FALSE)*SUMIFS('EPA Data'!$I:$I,'EPA Data'!$D:$D,'Country Selector'!$A$2,'EPA Data'!$J:$J,$B$1,'EPA Data'!$C:$C,W$2,'EPA Data'!$G:$G,"&gt;="&amp;$A16,'EPA Data'!$G:$G,"&lt;"&amp;$B16)*unit_conv</f>
        <v>0</v>
      </c>
      <c r="X16">
        <f t="shared" si="11"/>
        <v>0</v>
      </c>
      <c r="Y16">
        <f t="shared" si="11"/>
        <v>0</v>
      </c>
      <c r="Z16">
        <f t="shared" si="11"/>
        <v>0</v>
      </c>
      <c r="AA16">
        <f t="shared" si="11"/>
        <v>0</v>
      </c>
      <c r="AB16" s="31">
        <f>VLOOKUP($B$1,'Multipliers and Adjustments'!$A$70:$I$86,TRUNC(COLUMN(AB$2)/5)+2,FALSE)*SUMIFS('EPA Data'!$I:$I,'EPA Data'!$D:$D,'Country Selector'!$A$2,'EPA Data'!$J:$J,$B$1,'EPA Data'!$C:$C,AB$2,'EPA Data'!$G:$G,"&gt;="&amp;$A16,'EPA Data'!$G:$G,"&lt;"&amp;$B16)*unit_conv</f>
        <v>0</v>
      </c>
      <c r="AC16">
        <f t="shared" si="12"/>
        <v>0</v>
      </c>
      <c r="AD16">
        <f t="shared" si="12"/>
        <v>0</v>
      </c>
      <c r="AE16">
        <f t="shared" si="12"/>
        <v>0</v>
      </c>
      <c r="AF16">
        <f t="shared" si="12"/>
        <v>0</v>
      </c>
      <c r="AG16" s="31">
        <f>VLOOKUP($B$1,'Multipliers and Adjustments'!$A$70:$I$86,TRUNC(COLUMN(AG$2)/5)+2,FALSE)*SUMIFS('EPA Data'!$I:$I,'EPA Data'!$D:$D,'Country Selector'!$A$2,'EPA Data'!$J:$J,$B$1,'EPA Data'!$C:$C,AG$2,'EPA Data'!$G:$G,"&gt;="&amp;$A16,'EPA Data'!$G:$G,"&lt;"&amp;$B16)*unit_conv</f>
        <v>0</v>
      </c>
      <c r="AH16">
        <f t="shared" si="13"/>
        <v>0</v>
      </c>
      <c r="AI16">
        <f t="shared" si="13"/>
        <v>0</v>
      </c>
      <c r="AJ16">
        <f t="shared" si="13"/>
        <v>0</v>
      </c>
      <c r="AK16">
        <f t="shared" si="13"/>
        <v>0</v>
      </c>
      <c r="AL16" s="31">
        <f>VLOOKUP($B$1,'Multipliers and Adjustments'!$A$70:$I$86,TRUNC(COLUMN(AL$2)/5)+2,FALSE)*SUMIFS('EPA Data'!$I:$I,'EPA Data'!$D:$D,'Country Selector'!$A$2,'EPA Data'!$J:$J,$B$1,'EPA Data'!$C:$C,AL$2,'EPA Data'!$G:$G,"&gt;="&amp;$A16,'EPA Data'!$G:$G,"&lt;"&amp;$B16)*unit_conv</f>
        <v>0</v>
      </c>
    </row>
    <row r="17" spans="1:38" x14ac:dyDescent="0.45">
      <c r="A17" s="12">
        <f t="shared" si="14"/>
        <v>-450</v>
      </c>
      <c r="B17" s="11">
        <f t="shared" si="7"/>
        <v>-400</v>
      </c>
      <c r="C17" s="31">
        <f>VLOOKUP($B$1,'Multipliers and Adjustments'!$A$70:$I$86,TRUNC(COLUMN(C$2)/5)+2,FALSE)*SUMIFS('EPA Data'!$I:$I,'EPA Data'!$D:$D,'Country Selector'!$A$2,'EPA Data'!$J:$J,$B$1,'EPA Data'!$C:$C,C$2,'EPA Data'!$G:$G,"&gt;="&amp;$A17,'EPA Data'!$G:$G,"&lt;"&amp;$B17)*unit_conv</f>
        <v>0</v>
      </c>
      <c r="D17">
        <f>C17+($H17-$C17)/5</f>
        <v>0</v>
      </c>
      <c r="E17">
        <f t="shared" si="0"/>
        <v>0</v>
      </c>
      <c r="F17">
        <f t="shared" si="0"/>
        <v>0</v>
      </c>
      <c r="G17">
        <f t="shared" si="0"/>
        <v>0</v>
      </c>
      <c r="H17" s="31">
        <f>VLOOKUP($B$1,'Multipliers and Adjustments'!$A$70:$I$86,TRUNC(COLUMN(H$2)/5)+2,FALSE)*SUMIFS('EPA Data'!$I:$I,'EPA Data'!$D:$D,'Country Selector'!$A$2,'EPA Data'!$J:$J,$B$1,'EPA Data'!$C:$C,H$2,'EPA Data'!$G:$G,"&gt;="&amp;$A17,'EPA Data'!$G:$G,"&lt;"&amp;$B17)*unit_conv</f>
        <v>0</v>
      </c>
      <c r="I17">
        <f t="shared" si="8"/>
        <v>0</v>
      </c>
      <c r="J17">
        <f t="shared" si="8"/>
        <v>0</v>
      </c>
      <c r="K17">
        <f t="shared" si="8"/>
        <v>0</v>
      </c>
      <c r="L17">
        <f t="shared" si="8"/>
        <v>0</v>
      </c>
      <c r="M17" s="31">
        <f>VLOOKUP($B$1,'Multipliers and Adjustments'!$A$70:$I$86,TRUNC(COLUMN(M$2)/5)+2,FALSE)*SUMIFS('EPA Data'!$I:$I,'EPA Data'!$D:$D,'Country Selector'!$A$2,'EPA Data'!$J:$J,$B$1,'EPA Data'!$C:$C,M$2,'EPA Data'!$G:$G,"&gt;="&amp;$A17,'EPA Data'!$G:$G,"&lt;"&amp;$B17)*unit_conv</f>
        <v>0</v>
      </c>
      <c r="N17">
        <f t="shared" si="9"/>
        <v>0</v>
      </c>
      <c r="O17">
        <f t="shared" si="9"/>
        <v>0</v>
      </c>
      <c r="P17">
        <f t="shared" si="9"/>
        <v>0</v>
      </c>
      <c r="Q17">
        <f t="shared" si="9"/>
        <v>0</v>
      </c>
      <c r="R17" s="31">
        <f>VLOOKUP($B$1,'Multipliers and Adjustments'!$A$70:$I$86,TRUNC(COLUMN(R$2)/5)+2,FALSE)*SUMIFS('EPA Data'!$I:$I,'EPA Data'!$D:$D,'Country Selector'!$A$2,'EPA Data'!$J:$J,$B$1,'EPA Data'!$C:$C,R$2,'EPA Data'!$G:$G,"&gt;="&amp;$A17,'EPA Data'!$G:$G,"&lt;"&amp;$B17)*unit_conv</f>
        <v>0</v>
      </c>
      <c r="S17">
        <f t="shared" si="10"/>
        <v>0</v>
      </c>
      <c r="T17">
        <f t="shared" si="10"/>
        <v>0</v>
      </c>
      <c r="U17">
        <f t="shared" si="10"/>
        <v>0</v>
      </c>
      <c r="V17">
        <f t="shared" si="10"/>
        <v>0</v>
      </c>
      <c r="W17" s="31">
        <f>VLOOKUP($B$1,'Multipliers and Adjustments'!$A$70:$I$86,TRUNC(COLUMN(W$2)/5)+2,FALSE)*SUMIFS('EPA Data'!$I:$I,'EPA Data'!$D:$D,'Country Selector'!$A$2,'EPA Data'!$J:$J,$B$1,'EPA Data'!$C:$C,W$2,'EPA Data'!$G:$G,"&gt;="&amp;$A17,'EPA Data'!$G:$G,"&lt;"&amp;$B17)*unit_conv</f>
        <v>0</v>
      </c>
      <c r="X17">
        <f t="shared" si="11"/>
        <v>0</v>
      </c>
      <c r="Y17">
        <f t="shared" si="11"/>
        <v>0</v>
      </c>
      <c r="Z17">
        <f t="shared" si="11"/>
        <v>0</v>
      </c>
      <c r="AA17">
        <f t="shared" si="11"/>
        <v>0</v>
      </c>
      <c r="AB17" s="31">
        <f>VLOOKUP($B$1,'Multipliers and Adjustments'!$A$70:$I$86,TRUNC(COLUMN(AB$2)/5)+2,FALSE)*SUMIFS('EPA Data'!$I:$I,'EPA Data'!$D:$D,'Country Selector'!$A$2,'EPA Data'!$J:$J,$B$1,'EPA Data'!$C:$C,AB$2,'EPA Data'!$G:$G,"&gt;="&amp;$A17,'EPA Data'!$G:$G,"&lt;"&amp;$B17)*unit_conv</f>
        <v>0</v>
      </c>
      <c r="AC17">
        <f t="shared" si="12"/>
        <v>0</v>
      </c>
      <c r="AD17">
        <f t="shared" si="12"/>
        <v>0</v>
      </c>
      <c r="AE17">
        <f t="shared" si="12"/>
        <v>0</v>
      </c>
      <c r="AF17">
        <f t="shared" si="12"/>
        <v>0</v>
      </c>
      <c r="AG17" s="31">
        <f>VLOOKUP($B$1,'Multipliers and Adjustments'!$A$70:$I$86,TRUNC(COLUMN(AG$2)/5)+2,FALSE)*SUMIFS('EPA Data'!$I:$I,'EPA Data'!$D:$D,'Country Selector'!$A$2,'EPA Data'!$J:$J,$B$1,'EPA Data'!$C:$C,AG$2,'EPA Data'!$G:$G,"&gt;="&amp;$A17,'EPA Data'!$G:$G,"&lt;"&amp;$B17)*unit_conv</f>
        <v>0</v>
      </c>
      <c r="AH17">
        <f t="shared" si="13"/>
        <v>0</v>
      </c>
      <c r="AI17">
        <f t="shared" si="13"/>
        <v>0</v>
      </c>
      <c r="AJ17">
        <f t="shared" si="13"/>
        <v>0</v>
      </c>
      <c r="AK17">
        <f t="shared" si="13"/>
        <v>0</v>
      </c>
      <c r="AL17" s="31">
        <f>VLOOKUP($B$1,'Multipliers and Adjustments'!$A$70:$I$86,TRUNC(COLUMN(AL$2)/5)+2,FALSE)*SUMIFS('EPA Data'!$I:$I,'EPA Data'!$D:$D,'Country Selector'!$A$2,'EPA Data'!$J:$J,$B$1,'EPA Data'!$C:$C,AL$2,'EPA Data'!$G:$G,"&gt;="&amp;$A17,'EPA Data'!$G:$G,"&lt;"&amp;$B17)*unit_conv</f>
        <v>0</v>
      </c>
    </row>
    <row r="18" spans="1:38" x14ac:dyDescent="0.45">
      <c r="A18" s="12">
        <f t="shared" si="14"/>
        <v>-400</v>
      </c>
      <c r="B18" s="11">
        <f t="shared" si="7"/>
        <v>-350</v>
      </c>
      <c r="C18" s="31">
        <f>VLOOKUP($B$1,'Multipliers and Adjustments'!$A$70:$I$86,TRUNC(COLUMN(C$2)/5)+2,FALSE)*SUMIFS('EPA Data'!$I:$I,'EPA Data'!$D:$D,'Country Selector'!$A$2,'EPA Data'!$J:$J,$B$1,'EPA Data'!$C:$C,C$2,'EPA Data'!$G:$G,"&gt;="&amp;$A18,'EPA Data'!$G:$G,"&lt;"&amp;$B18)*unit_conv</f>
        <v>0</v>
      </c>
      <c r="D18">
        <f t="shared" ref="D18:G33" si="15">C18+($H18-$C18)/5</f>
        <v>0</v>
      </c>
      <c r="E18">
        <f t="shared" si="15"/>
        <v>0</v>
      </c>
      <c r="F18">
        <f t="shared" si="15"/>
        <v>0</v>
      </c>
      <c r="G18">
        <f t="shared" si="15"/>
        <v>0</v>
      </c>
      <c r="H18" s="31">
        <f>VLOOKUP($B$1,'Multipliers and Adjustments'!$A$70:$I$86,TRUNC(COLUMN(H$2)/5)+2,FALSE)*SUMIFS('EPA Data'!$I:$I,'EPA Data'!$D:$D,'Country Selector'!$A$2,'EPA Data'!$J:$J,$B$1,'EPA Data'!$C:$C,H$2,'EPA Data'!$G:$G,"&gt;="&amp;$A18,'EPA Data'!$G:$G,"&lt;"&amp;$B18)*unit_conv</f>
        <v>0</v>
      </c>
      <c r="I18">
        <f t="shared" si="8"/>
        <v>0</v>
      </c>
      <c r="J18">
        <f t="shared" si="8"/>
        <v>0</v>
      </c>
      <c r="K18">
        <f t="shared" si="8"/>
        <v>0</v>
      </c>
      <c r="L18">
        <f t="shared" si="8"/>
        <v>0</v>
      </c>
      <c r="M18" s="31">
        <f>VLOOKUP($B$1,'Multipliers and Adjustments'!$A$70:$I$86,TRUNC(COLUMN(M$2)/5)+2,FALSE)*SUMIFS('EPA Data'!$I:$I,'EPA Data'!$D:$D,'Country Selector'!$A$2,'EPA Data'!$J:$J,$B$1,'EPA Data'!$C:$C,M$2,'EPA Data'!$G:$G,"&gt;="&amp;$A18,'EPA Data'!$G:$G,"&lt;"&amp;$B18)*unit_conv</f>
        <v>0</v>
      </c>
      <c r="N18">
        <f t="shared" si="9"/>
        <v>0</v>
      </c>
      <c r="O18">
        <f t="shared" si="9"/>
        <v>0</v>
      </c>
      <c r="P18">
        <f t="shared" si="9"/>
        <v>0</v>
      </c>
      <c r="Q18">
        <f t="shared" si="9"/>
        <v>0</v>
      </c>
      <c r="R18" s="31">
        <f>VLOOKUP($B$1,'Multipliers and Adjustments'!$A$70:$I$86,TRUNC(COLUMN(R$2)/5)+2,FALSE)*SUMIFS('EPA Data'!$I:$I,'EPA Data'!$D:$D,'Country Selector'!$A$2,'EPA Data'!$J:$J,$B$1,'EPA Data'!$C:$C,R$2,'EPA Data'!$G:$G,"&gt;="&amp;$A18,'EPA Data'!$G:$G,"&lt;"&amp;$B18)*unit_conv</f>
        <v>0</v>
      </c>
      <c r="S18">
        <f t="shared" si="10"/>
        <v>0</v>
      </c>
      <c r="T18">
        <f t="shared" si="10"/>
        <v>0</v>
      </c>
      <c r="U18">
        <f t="shared" si="10"/>
        <v>0</v>
      </c>
      <c r="V18">
        <f t="shared" si="10"/>
        <v>0</v>
      </c>
      <c r="W18" s="31">
        <f>VLOOKUP($B$1,'Multipliers and Adjustments'!$A$70:$I$86,TRUNC(COLUMN(W$2)/5)+2,FALSE)*SUMIFS('EPA Data'!$I:$I,'EPA Data'!$D:$D,'Country Selector'!$A$2,'EPA Data'!$J:$J,$B$1,'EPA Data'!$C:$C,W$2,'EPA Data'!$G:$G,"&gt;="&amp;$A18,'EPA Data'!$G:$G,"&lt;"&amp;$B18)*unit_conv</f>
        <v>0</v>
      </c>
      <c r="X18">
        <f t="shared" si="11"/>
        <v>0</v>
      </c>
      <c r="Y18">
        <f t="shared" si="11"/>
        <v>0</v>
      </c>
      <c r="Z18">
        <f t="shared" si="11"/>
        <v>0</v>
      </c>
      <c r="AA18">
        <f t="shared" si="11"/>
        <v>0</v>
      </c>
      <c r="AB18" s="31">
        <f>VLOOKUP($B$1,'Multipliers and Adjustments'!$A$70:$I$86,TRUNC(COLUMN(AB$2)/5)+2,FALSE)*SUMIFS('EPA Data'!$I:$I,'EPA Data'!$D:$D,'Country Selector'!$A$2,'EPA Data'!$J:$J,$B$1,'EPA Data'!$C:$C,AB$2,'EPA Data'!$G:$G,"&gt;="&amp;$A18,'EPA Data'!$G:$G,"&lt;"&amp;$B18)*unit_conv</f>
        <v>0</v>
      </c>
      <c r="AC18">
        <f t="shared" si="12"/>
        <v>0</v>
      </c>
      <c r="AD18">
        <f t="shared" si="12"/>
        <v>0</v>
      </c>
      <c r="AE18">
        <f t="shared" si="12"/>
        <v>0</v>
      </c>
      <c r="AF18">
        <f t="shared" si="12"/>
        <v>0</v>
      </c>
      <c r="AG18" s="31">
        <f>VLOOKUP($B$1,'Multipliers and Adjustments'!$A$70:$I$86,TRUNC(COLUMN(AG$2)/5)+2,FALSE)*SUMIFS('EPA Data'!$I:$I,'EPA Data'!$D:$D,'Country Selector'!$A$2,'EPA Data'!$J:$J,$B$1,'EPA Data'!$C:$C,AG$2,'EPA Data'!$G:$G,"&gt;="&amp;$A18,'EPA Data'!$G:$G,"&lt;"&amp;$B18)*unit_conv</f>
        <v>0</v>
      </c>
      <c r="AH18">
        <f t="shared" si="13"/>
        <v>0</v>
      </c>
      <c r="AI18">
        <f t="shared" si="13"/>
        <v>0</v>
      </c>
      <c r="AJ18">
        <f t="shared" si="13"/>
        <v>0</v>
      </c>
      <c r="AK18">
        <f t="shared" si="13"/>
        <v>0</v>
      </c>
      <c r="AL18" s="31">
        <f>VLOOKUP($B$1,'Multipliers and Adjustments'!$A$70:$I$86,TRUNC(COLUMN(AL$2)/5)+2,FALSE)*SUMIFS('EPA Data'!$I:$I,'EPA Data'!$D:$D,'Country Selector'!$A$2,'EPA Data'!$J:$J,$B$1,'EPA Data'!$C:$C,AL$2,'EPA Data'!$G:$G,"&gt;="&amp;$A18,'EPA Data'!$G:$G,"&lt;"&amp;$B18)*unit_conv</f>
        <v>0</v>
      </c>
    </row>
    <row r="19" spans="1:38" x14ac:dyDescent="0.45">
      <c r="A19" s="12">
        <f t="shared" si="14"/>
        <v>-350</v>
      </c>
      <c r="B19" s="11">
        <f t="shared" si="7"/>
        <v>-300</v>
      </c>
      <c r="C19" s="31">
        <f>VLOOKUP($B$1,'Multipliers and Adjustments'!$A$70:$I$86,TRUNC(COLUMN(C$2)/5)+2,FALSE)*SUMIFS('EPA Data'!$I:$I,'EPA Data'!$D:$D,'Country Selector'!$A$2,'EPA Data'!$J:$J,$B$1,'EPA Data'!$C:$C,C$2,'EPA Data'!$G:$G,"&gt;="&amp;$A19,'EPA Data'!$G:$G,"&lt;"&amp;$B19)*unit_conv</f>
        <v>0</v>
      </c>
      <c r="D19">
        <f t="shared" si="15"/>
        <v>0</v>
      </c>
      <c r="E19">
        <f t="shared" si="15"/>
        <v>0</v>
      </c>
      <c r="F19">
        <f t="shared" si="15"/>
        <v>0</v>
      </c>
      <c r="G19">
        <f t="shared" si="15"/>
        <v>0</v>
      </c>
      <c r="H19" s="31">
        <f>VLOOKUP($B$1,'Multipliers and Adjustments'!$A$70:$I$86,TRUNC(COLUMN(H$2)/5)+2,FALSE)*SUMIFS('EPA Data'!$I:$I,'EPA Data'!$D:$D,'Country Selector'!$A$2,'EPA Data'!$J:$J,$B$1,'EPA Data'!$C:$C,H$2,'EPA Data'!$G:$G,"&gt;="&amp;$A19,'EPA Data'!$G:$G,"&lt;"&amp;$B19)*unit_conv</f>
        <v>0</v>
      </c>
      <c r="I19">
        <f t="shared" si="8"/>
        <v>0</v>
      </c>
      <c r="J19">
        <f t="shared" si="8"/>
        <v>0</v>
      </c>
      <c r="K19">
        <f t="shared" si="8"/>
        <v>0</v>
      </c>
      <c r="L19">
        <f t="shared" si="8"/>
        <v>0</v>
      </c>
      <c r="M19" s="31">
        <f>VLOOKUP($B$1,'Multipliers and Adjustments'!$A$70:$I$86,TRUNC(COLUMN(M$2)/5)+2,FALSE)*SUMIFS('EPA Data'!$I:$I,'EPA Data'!$D:$D,'Country Selector'!$A$2,'EPA Data'!$J:$J,$B$1,'EPA Data'!$C:$C,M$2,'EPA Data'!$G:$G,"&gt;="&amp;$A19,'EPA Data'!$G:$G,"&lt;"&amp;$B19)*unit_conv</f>
        <v>0</v>
      </c>
      <c r="N19">
        <f t="shared" si="9"/>
        <v>0</v>
      </c>
      <c r="O19">
        <f t="shared" si="9"/>
        <v>0</v>
      </c>
      <c r="P19">
        <f t="shared" si="9"/>
        <v>0</v>
      </c>
      <c r="Q19">
        <f t="shared" si="9"/>
        <v>0</v>
      </c>
      <c r="R19" s="31">
        <f>VLOOKUP($B$1,'Multipliers and Adjustments'!$A$70:$I$86,TRUNC(COLUMN(R$2)/5)+2,FALSE)*SUMIFS('EPA Data'!$I:$I,'EPA Data'!$D:$D,'Country Selector'!$A$2,'EPA Data'!$J:$J,$B$1,'EPA Data'!$C:$C,R$2,'EPA Data'!$G:$G,"&gt;="&amp;$A19,'EPA Data'!$G:$G,"&lt;"&amp;$B19)*unit_conv</f>
        <v>0</v>
      </c>
      <c r="S19">
        <f t="shared" si="10"/>
        <v>0</v>
      </c>
      <c r="T19">
        <f t="shared" si="10"/>
        <v>0</v>
      </c>
      <c r="U19">
        <f t="shared" si="10"/>
        <v>0</v>
      </c>
      <c r="V19">
        <f t="shared" si="10"/>
        <v>0</v>
      </c>
      <c r="W19" s="31">
        <f>VLOOKUP($B$1,'Multipliers and Adjustments'!$A$70:$I$86,TRUNC(COLUMN(W$2)/5)+2,FALSE)*SUMIFS('EPA Data'!$I:$I,'EPA Data'!$D:$D,'Country Selector'!$A$2,'EPA Data'!$J:$J,$B$1,'EPA Data'!$C:$C,W$2,'EPA Data'!$G:$G,"&gt;="&amp;$A19,'EPA Data'!$G:$G,"&lt;"&amp;$B19)*unit_conv</f>
        <v>0</v>
      </c>
      <c r="X19">
        <f t="shared" si="11"/>
        <v>0</v>
      </c>
      <c r="Y19">
        <f t="shared" si="11"/>
        <v>0</v>
      </c>
      <c r="Z19">
        <f t="shared" si="11"/>
        <v>0</v>
      </c>
      <c r="AA19">
        <f t="shared" si="11"/>
        <v>0</v>
      </c>
      <c r="AB19" s="31">
        <f>VLOOKUP($B$1,'Multipliers and Adjustments'!$A$70:$I$86,TRUNC(COLUMN(AB$2)/5)+2,FALSE)*SUMIFS('EPA Data'!$I:$I,'EPA Data'!$D:$D,'Country Selector'!$A$2,'EPA Data'!$J:$J,$B$1,'EPA Data'!$C:$C,AB$2,'EPA Data'!$G:$G,"&gt;="&amp;$A19,'EPA Data'!$G:$G,"&lt;"&amp;$B19)*unit_conv</f>
        <v>0</v>
      </c>
      <c r="AC19">
        <f t="shared" si="12"/>
        <v>0</v>
      </c>
      <c r="AD19">
        <f t="shared" si="12"/>
        <v>0</v>
      </c>
      <c r="AE19">
        <f t="shared" si="12"/>
        <v>0</v>
      </c>
      <c r="AF19">
        <f t="shared" si="12"/>
        <v>0</v>
      </c>
      <c r="AG19" s="31">
        <f>VLOOKUP($B$1,'Multipliers and Adjustments'!$A$70:$I$86,TRUNC(COLUMN(AG$2)/5)+2,FALSE)*SUMIFS('EPA Data'!$I:$I,'EPA Data'!$D:$D,'Country Selector'!$A$2,'EPA Data'!$J:$J,$B$1,'EPA Data'!$C:$C,AG$2,'EPA Data'!$G:$G,"&gt;="&amp;$A19,'EPA Data'!$G:$G,"&lt;"&amp;$B19)*unit_conv</f>
        <v>0</v>
      </c>
      <c r="AH19">
        <f t="shared" si="13"/>
        <v>0</v>
      </c>
      <c r="AI19">
        <f t="shared" si="13"/>
        <v>0</v>
      </c>
      <c r="AJ19">
        <f t="shared" si="13"/>
        <v>0</v>
      </c>
      <c r="AK19">
        <f t="shared" si="13"/>
        <v>0</v>
      </c>
      <c r="AL19" s="31">
        <f>VLOOKUP($B$1,'Multipliers and Adjustments'!$A$70:$I$86,TRUNC(COLUMN(AL$2)/5)+2,FALSE)*SUMIFS('EPA Data'!$I:$I,'EPA Data'!$D:$D,'Country Selector'!$A$2,'EPA Data'!$J:$J,$B$1,'EPA Data'!$C:$C,AL$2,'EPA Data'!$G:$G,"&gt;="&amp;$A19,'EPA Data'!$G:$G,"&lt;"&amp;$B19)*unit_conv</f>
        <v>0</v>
      </c>
    </row>
    <row r="20" spans="1:38" x14ac:dyDescent="0.45">
      <c r="A20" s="12">
        <f t="shared" si="14"/>
        <v>-300</v>
      </c>
      <c r="B20" s="11">
        <f t="shared" si="7"/>
        <v>-250</v>
      </c>
      <c r="C20" s="31">
        <f>VLOOKUP($B$1,'Multipliers and Adjustments'!$A$70:$I$86,TRUNC(COLUMN(C$2)/5)+2,FALSE)*SUMIFS('EPA Data'!$I:$I,'EPA Data'!$D:$D,'Country Selector'!$A$2,'EPA Data'!$J:$J,$B$1,'EPA Data'!$C:$C,C$2,'EPA Data'!$G:$G,"&gt;="&amp;$A20,'EPA Data'!$G:$G,"&lt;"&amp;$B20)*unit_conv</f>
        <v>0</v>
      </c>
      <c r="D20">
        <f t="shared" si="15"/>
        <v>0</v>
      </c>
      <c r="E20">
        <f t="shared" si="15"/>
        <v>0</v>
      </c>
      <c r="F20">
        <f t="shared" si="15"/>
        <v>0</v>
      </c>
      <c r="G20">
        <f t="shared" si="15"/>
        <v>0</v>
      </c>
      <c r="H20" s="31">
        <f>VLOOKUP($B$1,'Multipliers and Adjustments'!$A$70:$I$86,TRUNC(COLUMN(H$2)/5)+2,FALSE)*SUMIFS('EPA Data'!$I:$I,'EPA Data'!$D:$D,'Country Selector'!$A$2,'EPA Data'!$J:$J,$B$1,'EPA Data'!$C:$C,H$2,'EPA Data'!$G:$G,"&gt;="&amp;$A20,'EPA Data'!$G:$G,"&lt;"&amp;$B20)*unit_conv</f>
        <v>0</v>
      </c>
      <c r="I20">
        <f t="shared" ref="I20:L35" si="16">H20+($M20-$H20)/5</f>
        <v>0</v>
      </c>
      <c r="J20">
        <f t="shared" si="16"/>
        <v>0</v>
      </c>
      <c r="K20">
        <f t="shared" si="16"/>
        <v>0</v>
      </c>
      <c r="L20">
        <f t="shared" si="16"/>
        <v>0</v>
      </c>
      <c r="M20" s="31">
        <f>VLOOKUP($B$1,'Multipliers and Adjustments'!$A$70:$I$86,TRUNC(COLUMN(M$2)/5)+2,FALSE)*SUMIFS('EPA Data'!$I:$I,'EPA Data'!$D:$D,'Country Selector'!$A$2,'EPA Data'!$J:$J,$B$1,'EPA Data'!$C:$C,M$2,'EPA Data'!$G:$G,"&gt;="&amp;$A20,'EPA Data'!$G:$G,"&lt;"&amp;$B20)*unit_conv</f>
        <v>0</v>
      </c>
      <c r="N20">
        <f t="shared" ref="N20:Q35" si="17">M20+($R20-$M20)/5</f>
        <v>0</v>
      </c>
      <c r="O20">
        <f t="shared" si="17"/>
        <v>0</v>
      </c>
      <c r="P20">
        <f t="shared" si="17"/>
        <v>0</v>
      </c>
      <c r="Q20">
        <f t="shared" si="17"/>
        <v>0</v>
      </c>
      <c r="R20" s="31">
        <f>VLOOKUP($B$1,'Multipliers and Adjustments'!$A$70:$I$86,TRUNC(COLUMN(R$2)/5)+2,FALSE)*SUMIFS('EPA Data'!$I:$I,'EPA Data'!$D:$D,'Country Selector'!$A$2,'EPA Data'!$J:$J,$B$1,'EPA Data'!$C:$C,R$2,'EPA Data'!$G:$G,"&gt;="&amp;$A20,'EPA Data'!$G:$G,"&lt;"&amp;$B20)*unit_conv</f>
        <v>0</v>
      </c>
      <c r="S20">
        <f t="shared" ref="S20:V35" si="18">R20+($W20-$R20)/5</f>
        <v>0</v>
      </c>
      <c r="T20">
        <f t="shared" si="18"/>
        <v>0</v>
      </c>
      <c r="U20">
        <f t="shared" si="18"/>
        <v>0</v>
      </c>
      <c r="V20">
        <f t="shared" si="18"/>
        <v>0</v>
      </c>
      <c r="W20" s="31">
        <f>VLOOKUP($B$1,'Multipliers and Adjustments'!$A$70:$I$86,TRUNC(COLUMN(W$2)/5)+2,FALSE)*SUMIFS('EPA Data'!$I:$I,'EPA Data'!$D:$D,'Country Selector'!$A$2,'EPA Data'!$J:$J,$B$1,'EPA Data'!$C:$C,W$2,'EPA Data'!$G:$G,"&gt;="&amp;$A20,'EPA Data'!$G:$G,"&lt;"&amp;$B20)*unit_conv</f>
        <v>0</v>
      </c>
      <c r="X20">
        <f t="shared" ref="X20:AA35" si="19">W20+($AB20-$W20)/5</f>
        <v>0</v>
      </c>
      <c r="Y20">
        <f t="shared" si="19"/>
        <v>0</v>
      </c>
      <c r="Z20">
        <f t="shared" si="19"/>
        <v>0</v>
      </c>
      <c r="AA20">
        <f t="shared" si="19"/>
        <v>0</v>
      </c>
      <c r="AB20" s="31">
        <f>VLOOKUP($B$1,'Multipliers and Adjustments'!$A$70:$I$86,TRUNC(COLUMN(AB$2)/5)+2,FALSE)*SUMIFS('EPA Data'!$I:$I,'EPA Data'!$D:$D,'Country Selector'!$A$2,'EPA Data'!$J:$J,$B$1,'EPA Data'!$C:$C,AB$2,'EPA Data'!$G:$G,"&gt;="&amp;$A20,'EPA Data'!$G:$G,"&lt;"&amp;$B20)*unit_conv</f>
        <v>0</v>
      </c>
      <c r="AC20">
        <f t="shared" ref="AC20:AF35" si="20">AB20+($AG20-$AB20)/5</f>
        <v>0</v>
      </c>
      <c r="AD20">
        <f t="shared" si="20"/>
        <v>0</v>
      </c>
      <c r="AE20">
        <f t="shared" si="20"/>
        <v>0</v>
      </c>
      <c r="AF20">
        <f t="shared" si="20"/>
        <v>0</v>
      </c>
      <c r="AG20" s="31">
        <f>VLOOKUP($B$1,'Multipliers and Adjustments'!$A$70:$I$86,TRUNC(COLUMN(AG$2)/5)+2,FALSE)*SUMIFS('EPA Data'!$I:$I,'EPA Data'!$D:$D,'Country Selector'!$A$2,'EPA Data'!$J:$J,$B$1,'EPA Data'!$C:$C,AG$2,'EPA Data'!$G:$G,"&gt;="&amp;$A20,'EPA Data'!$G:$G,"&lt;"&amp;$B20)*unit_conv</f>
        <v>0</v>
      </c>
      <c r="AH20">
        <f t="shared" ref="AH20:AK35" si="21">AG20+($AL20-$AG20)/5</f>
        <v>0</v>
      </c>
      <c r="AI20">
        <f t="shared" si="21"/>
        <v>0</v>
      </c>
      <c r="AJ20">
        <f t="shared" si="21"/>
        <v>0</v>
      </c>
      <c r="AK20">
        <f t="shared" si="21"/>
        <v>0</v>
      </c>
      <c r="AL20" s="31">
        <f>VLOOKUP($B$1,'Multipliers and Adjustments'!$A$70:$I$86,TRUNC(COLUMN(AL$2)/5)+2,FALSE)*SUMIFS('EPA Data'!$I:$I,'EPA Data'!$D:$D,'Country Selector'!$A$2,'EPA Data'!$J:$J,$B$1,'EPA Data'!$C:$C,AL$2,'EPA Data'!$G:$G,"&gt;="&amp;$A20,'EPA Data'!$G:$G,"&lt;"&amp;$B20)*unit_conv</f>
        <v>0</v>
      </c>
    </row>
    <row r="21" spans="1:38" x14ac:dyDescent="0.45">
      <c r="A21" s="12">
        <f t="shared" si="14"/>
        <v>-250</v>
      </c>
      <c r="B21" s="11">
        <f t="shared" si="7"/>
        <v>-200</v>
      </c>
      <c r="C21" s="31">
        <f>VLOOKUP($B$1,'Multipliers and Adjustments'!$A$70:$I$86,TRUNC(COLUMN(C$2)/5)+2,FALSE)*SUMIFS('EPA Data'!$I:$I,'EPA Data'!$D:$D,'Country Selector'!$A$2,'EPA Data'!$J:$J,$B$1,'EPA Data'!$C:$C,C$2,'EPA Data'!$G:$G,"&gt;="&amp;$A21,'EPA Data'!$G:$G,"&lt;"&amp;$B21)*unit_conv</f>
        <v>0</v>
      </c>
      <c r="D21">
        <f t="shared" si="15"/>
        <v>0</v>
      </c>
      <c r="E21">
        <f t="shared" si="15"/>
        <v>0</v>
      </c>
      <c r="F21">
        <f t="shared" si="15"/>
        <v>0</v>
      </c>
      <c r="G21">
        <f t="shared" si="15"/>
        <v>0</v>
      </c>
      <c r="H21" s="31">
        <f>VLOOKUP($B$1,'Multipliers and Adjustments'!$A$70:$I$86,TRUNC(COLUMN(H$2)/5)+2,FALSE)*SUMIFS('EPA Data'!$I:$I,'EPA Data'!$D:$D,'Country Selector'!$A$2,'EPA Data'!$J:$J,$B$1,'EPA Data'!$C:$C,H$2,'EPA Data'!$G:$G,"&gt;="&amp;$A21,'EPA Data'!$G:$G,"&lt;"&amp;$B21)*unit_conv</f>
        <v>0</v>
      </c>
      <c r="I21">
        <f t="shared" si="16"/>
        <v>0</v>
      </c>
      <c r="J21">
        <f t="shared" si="16"/>
        <v>0</v>
      </c>
      <c r="K21">
        <f t="shared" si="16"/>
        <v>0</v>
      </c>
      <c r="L21">
        <f t="shared" si="16"/>
        <v>0</v>
      </c>
      <c r="M21" s="31">
        <f>VLOOKUP($B$1,'Multipliers and Adjustments'!$A$70:$I$86,TRUNC(COLUMN(M$2)/5)+2,FALSE)*SUMIFS('EPA Data'!$I:$I,'EPA Data'!$D:$D,'Country Selector'!$A$2,'EPA Data'!$J:$J,$B$1,'EPA Data'!$C:$C,M$2,'EPA Data'!$G:$G,"&gt;="&amp;$A21,'EPA Data'!$G:$G,"&lt;"&amp;$B21)*unit_conv</f>
        <v>0</v>
      </c>
      <c r="N21">
        <f t="shared" si="17"/>
        <v>0</v>
      </c>
      <c r="O21">
        <f t="shared" si="17"/>
        <v>0</v>
      </c>
      <c r="P21">
        <f t="shared" si="17"/>
        <v>0</v>
      </c>
      <c r="Q21">
        <f t="shared" si="17"/>
        <v>0</v>
      </c>
      <c r="R21" s="31">
        <f>VLOOKUP($B$1,'Multipliers and Adjustments'!$A$70:$I$86,TRUNC(COLUMN(R$2)/5)+2,FALSE)*SUMIFS('EPA Data'!$I:$I,'EPA Data'!$D:$D,'Country Selector'!$A$2,'EPA Data'!$J:$J,$B$1,'EPA Data'!$C:$C,R$2,'EPA Data'!$G:$G,"&gt;="&amp;$A21,'EPA Data'!$G:$G,"&lt;"&amp;$B21)*unit_conv</f>
        <v>0</v>
      </c>
      <c r="S21">
        <f t="shared" si="18"/>
        <v>0</v>
      </c>
      <c r="T21">
        <f t="shared" si="18"/>
        <v>0</v>
      </c>
      <c r="U21">
        <f t="shared" si="18"/>
        <v>0</v>
      </c>
      <c r="V21">
        <f t="shared" si="18"/>
        <v>0</v>
      </c>
      <c r="W21" s="31">
        <f>VLOOKUP($B$1,'Multipliers and Adjustments'!$A$70:$I$86,TRUNC(COLUMN(W$2)/5)+2,FALSE)*SUMIFS('EPA Data'!$I:$I,'EPA Data'!$D:$D,'Country Selector'!$A$2,'EPA Data'!$J:$J,$B$1,'EPA Data'!$C:$C,W$2,'EPA Data'!$G:$G,"&gt;="&amp;$A21,'EPA Data'!$G:$G,"&lt;"&amp;$B21)*unit_conv</f>
        <v>0</v>
      </c>
      <c r="X21">
        <f t="shared" si="19"/>
        <v>0</v>
      </c>
      <c r="Y21">
        <f t="shared" si="19"/>
        <v>0</v>
      </c>
      <c r="Z21">
        <f t="shared" si="19"/>
        <v>0</v>
      </c>
      <c r="AA21">
        <f t="shared" si="19"/>
        <v>0</v>
      </c>
      <c r="AB21" s="31">
        <f>VLOOKUP($B$1,'Multipliers and Adjustments'!$A$70:$I$86,TRUNC(COLUMN(AB$2)/5)+2,FALSE)*SUMIFS('EPA Data'!$I:$I,'EPA Data'!$D:$D,'Country Selector'!$A$2,'EPA Data'!$J:$J,$B$1,'EPA Data'!$C:$C,AB$2,'EPA Data'!$G:$G,"&gt;="&amp;$A21,'EPA Data'!$G:$G,"&lt;"&amp;$B21)*unit_conv</f>
        <v>0</v>
      </c>
      <c r="AC21">
        <f t="shared" si="20"/>
        <v>0</v>
      </c>
      <c r="AD21">
        <f t="shared" si="20"/>
        <v>0</v>
      </c>
      <c r="AE21">
        <f t="shared" si="20"/>
        <v>0</v>
      </c>
      <c r="AF21">
        <f t="shared" si="20"/>
        <v>0</v>
      </c>
      <c r="AG21" s="31">
        <f>VLOOKUP($B$1,'Multipliers and Adjustments'!$A$70:$I$86,TRUNC(COLUMN(AG$2)/5)+2,FALSE)*SUMIFS('EPA Data'!$I:$I,'EPA Data'!$D:$D,'Country Selector'!$A$2,'EPA Data'!$J:$J,$B$1,'EPA Data'!$C:$C,AG$2,'EPA Data'!$G:$G,"&gt;="&amp;$A21,'EPA Data'!$G:$G,"&lt;"&amp;$B21)*unit_conv</f>
        <v>0</v>
      </c>
      <c r="AH21">
        <f t="shared" si="21"/>
        <v>0</v>
      </c>
      <c r="AI21">
        <f t="shared" si="21"/>
        <v>0</v>
      </c>
      <c r="AJ21">
        <f t="shared" si="21"/>
        <v>0</v>
      </c>
      <c r="AK21">
        <f t="shared" si="21"/>
        <v>0</v>
      </c>
      <c r="AL21" s="31">
        <f>VLOOKUP($B$1,'Multipliers and Adjustments'!$A$70:$I$86,TRUNC(COLUMN(AL$2)/5)+2,FALSE)*SUMIFS('EPA Data'!$I:$I,'EPA Data'!$D:$D,'Country Selector'!$A$2,'EPA Data'!$J:$J,$B$1,'EPA Data'!$C:$C,AL$2,'EPA Data'!$G:$G,"&gt;="&amp;$A21,'EPA Data'!$G:$G,"&lt;"&amp;$B21)*unit_conv</f>
        <v>0</v>
      </c>
    </row>
    <row r="22" spans="1:38" x14ac:dyDescent="0.45">
      <c r="A22" s="12">
        <f t="shared" si="14"/>
        <v>-200</v>
      </c>
      <c r="B22" s="11">
        <f t="shared" si="7"/>
        <v>-150</v>
      </c>
      <c r="C22" s="31">
        <f>VLOOKUP($B$1,'Multipliers and Adjustments'!$A$70:$I$86,TRUNC(COLUMN(C$2)/5)+2,FALSE)*SUMIFS('EPA Data'!$I:$I,'EPA Data'!$D:$D,'Country Selector'!$A$2,'EPA Data'!$J:$J,$B$1,'EPA Data'!$C:$C,C$2,'EPA Data'!$G:$G,"&gt;="&amp;$A22,'EPA Data'!$G:$G,"&lt;"&amp;$B22)*unit_conv</f>
        <v>0</v>
      </c>
      <c r="D22">
        <f t="shared" si="15"/>
        <v>0</v>
      </c>
      <c r="E22">
        <f t="shared" si="15"/>
        <v>0</v>
      </c>
      <c r="F22">
        <f t="shared" si="15"/>
        <v>0</v>
      </c>
      <c r="G22">
        <f t="shared" si="15"/>
        <v>0</v>
      </c>
      <c r="H22" s="31">
        <f>VLOOKUP($B$1,'Multipliers and Adjustments'!$A$70:$I$86,TRUNC(COLUMN(H$2)/5)+2,FALSE)*SUMIFS('EPA Data'!$I:$I,'EPA Data'!$D:$D,'Country Selector'!$A$2,'EPA Data'!$J:$J,$B$1,'EPA Data'!$C:$C,H$2,'EPA Data'!$G:$G,"&gt;="&amp;$A22,'EPA Data'!$G:$G,"&lt;"&amp;$B22)*unit_conv</f>
        <v>0</v>
      </c>
      <c r="I22">
        <f t="shared" si="16"/>
        <v>0</v>
      </c>
      <c r="J22">
        <f t="shared" si="16"/>
        <v>0</v>
      </c>
      <c r="K22">
        <f t="shared" si="16"/>
        <v>0</v>
      </c>
      <c r="L22">
        <f t="shared" si="16"/>
        <v>0</v>
      </c>
      <c r="M22" s="31">
        <f>VLOOKUP($B$1,'Multipliers and Adjustments'!$A$70:$I$86,TRUNC(COLUMN(M$2)/5)+2,FALSE)*SUMIFS('EPA Data'!$I:$I,'EPA Data'!$D:$D,'Country Selector'!$A$2,'EPA Data'!$J:$J,$B$1,'EPA Data'!$C:$C,M$2,'EPA Data'!$G:$G,"&gt;="&amp;$A22,'EPA Data'!$G:$G,"&lt;"&amp;$B22)*unit_conv</f>
        <v>0</v>
      </c>
      <c r="N22">
        <f t="shared" si="17"/>
        <v>0</v>
      </c>
      <c r="O22">
        <f t="shared" si="17"/>
        <v>0</v>
      </c>
      <c r="P22">
        <f t="shared" si="17"/>
        <v>0</v>
      </c>
      <c r="Q22">
        <f t="shared" si="17"/>
        <v>0</v>
      </c>
      <c r="R22" s="31">
        <f>VLOOKUP($B$1,'Multipliers and Adjustments'!$A$70:$I$86,TRUNC(COLUMN(R$2)/5)+2,FALSE)*SUMIFS('EPA Data'!$I:$I,'EPA Data'!$D:$D,'Country Selector'!$A$2,'EPA Data'!$J:$J,$B$1,'EPA Data'!$C:$C,R$2,'EPA Data'!$G:$G,"&gt;="&amp;$A22,'EPA Data'!$G:$G,"&lt;"&amp;$B22)*unit_conv</f>
        <v>0</v>
      </c>
      <c r="S22">
        <f t="shared" si="18"/>
        <v>0</v>
      </c>
      <c r="T22">
        <f t="shared" si="18"/>
        <v>0</v>
      </c>
      <c r="U22">
        <f t="shared" si="18"/>
        <v>0</v>
      </c>
      <c r="V22">
        <f t="shared" si="18"/>
        <v>0</v>
      </c>
      <c r="W22" s="31">
        <f>VLOOKUP($B$1,'Multipliers and Adjustments'!$A$70:$I$86,TRUNC(COLUMN(W$2)/5)+2,FALSE)*SUMIFS('EPA Data'!$I:$I,'EPA Data'!$D:$D,'Country Selector'!$A$2,'EPA Data'!$J:$J,$B$1,'EPA Data'!$C:$C,W$2,'EPA Data'!$G:$G,"&gt;="&amp;$A22,'EPA Data'!$G:$G,"&lt;"&amp;$B22)*unit_conv</f>
        <v>0</v>
      </c>
      <c r="X22">
        <f t="shared" si="19"/>
        <v>0</v>
      </c>
      <c r="Y22">
        <f t="shared" si="19"/>
        <v>0</v>
      </c>
      <c r="Z22">
        <f t="shared" si="19"/>
        <v>0</v>
      </c>
      <c r="AA22">
        <f t="shared" si="19"/>
        <v>0</v>
      </c>
      <c r="AB22" s="31">
        <f>VLOOKUP($B$1,'Multipliers and Adjustments'!$A$70:$I$86,TRUNC(COLUMN(AB$2)/5)+2,FALSE)*SUMIFS('EPA Data'!$I:$I,'EPA Data'!$D:$D,'Country Selector'!$A$2,'EPA Data'!$J:$J,$B$1,'EPA Data'!$C:$C,AB$2,'EPA Data'!$G:$G,"&gt;="&amp;$A22,'EPA Data'!$G:$G,"&lt;"&amp;$B22)*unit_conv</f>
        <v>0</v>
      </c>
      <c r="AC22">
        <f t="shared" si="20"/>
        <v>0</v>
      </c>
      <c r="AD22">
        <f t="shared" si="20"/>
        <v>0</v>
      </c>
      <c r="AE22">
        <f t="shared" si="20"/>
        <v>0</v>
      </c>
      <c r="AF22">
        <f t="shared" si="20"/>
        <v>0</v>
      </c>
      <c r="AG22" s="31">
        <f>VLOOKUP($B$1,'Multipliers and Adjustments'!$A$70:$I$86,TRUNC(COLUMN(AG$2)/5)+2,FALSE)*SUMIFS('EPA Data'!$I:$I,'EPA Data'!$D:$D,'Country Selector'!$A$2,'EPA Data'!$J:$J,$B$1,'EPA Data'!$C:$C,AG$2,'EPA Data'!$G:$G,"&gt;="&amp;$A22,'EPA Data'!$G:$G,"&lt;"&amp;$B22)*unit_conv</f>
        <v>0</v>
      </c>
      <c r="AH22">
        <f t="shared" si="21"/>
        <v>0</v>
      </c>
      <c r="AI22">
        <f t="shared" si="21"/>
        <v>0</v>
      </c>
      <c r="AJ22">
        <f t="shared" si="21"/>
        <v>0</v>
      </c>
      <c r="AK22">
        <f t="shared" si="21"/>
        <v>0</v>
      </c>
      <c r="AL22" s="31">
        <f>VLOOKUP($B$1,'Multipliers and Adjustments'!$A$70:$I$86,TRUNC(COLUMN(AL$2)/5)+2,FALSE)*SUMIFS('EPA Data'!$I:$I,'EPA Data'!$D:$D,'Country Selector'!$A$2,'EPA Data'!$J:$J,$B$1,'EPA Data'!$C:$C,AL$2,'EPA Data'!$G:$G,"&gt;="&amp;$A22,'EPA Data'!$G:$G,"&lt;"&amp;$B22)*unit_conv</f>
        <v>0</v>
      </c>
    </row>
    <row r="23" spans="1:38" x14ac:dyDescent="0.45">
      <c r="A23" s="12">
        <f t="shared" si="14"/>
        <v>-150</v>
      </c>
      <c r="B23" s="11">
        <f t="shared" si="7"/>
        <v>-100</v>
      </c>
      <c r="C23" s="31">
        <f>VLOOKUP($B$1,'Multipliers and Adjustments'!$A$70:$I$86,TRUNC(COLUMN(C$2)/5)+2,FALSE)*SUMIFS('EPA Data'!$I:$I,'EPA Data'!$D:$D,'Country Selector'!$A$2,'EPA Data'!$J:$J,$B$1,'EPA Data'!$C:$C,C$2,'EPA Data'!$G:$G,"&gt;="&amp;$A23,'EPA Data'!$G:$G,"&lt;"&amp;$B23)*unit_conv</f>
        <v>0</v>
      </c>
      <c r="D23">
        <f t="shared" si="15"/>
        <v>0</v>
      </c>
      <c r="E23">
        <f t="shared" si="15"/>
        <v>0</v>
      </c>
      <c r="F23">
        <f t="shared" si="15"/>
        <v>0</v>
      </c>
      <c r="G23">
        <f t="shared" si="15"/>
        <v>0</v>
      </c>
      <c r="H23" s="31">
        <f>VLOOKUP($B$1,'Multipliers and Adjustments'!$A$70:$I$86,TRUNC(COLUMN(H$2)/5)+2,FALSE)*SUMIFS('EPA Data'!$I:$I,'EPA Data'!$D:$D,'Country Selector'!$A$2,'EPA Data'!$J:$J,$B$1,'EPA Data'!$C:$C,H$2,'EPA Data'!$G:$G,"&gt;="&amp;$A23,'EPA Data'!$G:$G,"&lt;"&amp;$B23)*unit_conv</f>
        <v>0</v>
      </c>
      <c r="I23">
        <f t="shared" si="16"/>
        <v>0</v>
      </c>
      <c r="J23">
        <f t="shared" si="16"/>
        <v>0</v>
      </c>
      <c r="K23">
        <f t="shared" si="16"/>
        <v>0</v>
      </c>
      <c r="L23">
        <f t="shared" si="16"/>
        <v>0</v>
      </c>
      <c r="M23" s="31">
        <f>VLOOKUP($B$1,'Multipliers and Adjustments'!$A$70:$I$86,TRUNC(COLUMN(M$2)/5)+2,FALSE)*SUMIFS('EPA Data'!$I:$I,'EPA Data'!$D:$D,'Country Selector'!$A$2,'EPA Data'!$J:$J,$B$1,'EPA Data'!$C:$C,M$2,'EPA Data'!$G:$G,"&gt;="&amp;$A23,'EPA Data'!$G:$G,"&lt;"&amp;$B23)*unit_conv</f>
        <v>0</v>
      </c>
      <c r="N23">
        <f t="shared" si="17"/>
        <v>0</v>
      </c>
      <c r="O23">
        <f t="shared" si="17"/>
        <v>0</v>
      </c>
      <c r="P23">
        <f t="shared" si="17"/>
        <v>0</v>
      </c>
      <c r="Q23">
        <f t="shared" si="17"/>
        <v>0</v>
      </c>
      <c r="R23" s="31">
        <f>VLOOKUP($B$1,'Multipliers and Adjustments'!$A$70:$I$86,TRUNC(COLUMN(R$2)/5)+2,FALSE)*SUMIFS('EPA Data'!$I:$I,'EPA Data'!$D:$D,'Country Selector'!$A$2,'EPA Data'!$J:$J,$B$1,'EPA Data'!$C:$C,R$2,'EPA Data'!$G:$G,"&gt;="&amp;$A23,'EPA Data'!$G:$G,"&lt;"&amp;$B23)*unit_conv</f>
        <v>0</v>
      </c>
      <c r="S23">
        <f t="shared" si="18"/>
        <v>0</v>
      </c>
      <c r="T23">
        <f t="shared" si="18"/>
        <v>0</v>
      </c>
      <c r="U23">
        <f t="shared" si="18"/>
        <v>0</v>
      </c>
      <c r="V23">
        <f t="shared" si="18"/>
        <v>0</v>
      </c>
      <c r="W23" s="31">
        <f>VLOOKUP($B$1,'Multipliers and Adjustments'!$A$70:$I$86,TRUNC(COLUMN(W$2)/5)+2,FALSE)*SUMIFS('EPA Data'!$I:$I,'EPA Data'!$D:$D,'Country Selector'!$A$2,'EPA Data'!$J:$J,$B$1,'EPA Data'!$C:$C,W$2,'EPA Data'!$G:$G,"&gt;="&amp;$A23,'EPA Data'!$G:$G,"&lt;"&amp;$B23)*unit_conv</f>
        <v>0</v>
      </c>
      <c r="X23">
        <f t="shared" si="19"/>
        <v>0</v>
      </c>
      <c r="Y23">
        <f t="shared" si="19"/>
        <v>0</v>
      </c>
      <c r="Z23">
        <f t="shared" si="19"/>
        <v>0</v>
      </c>
      <c r="AA23">
        <f t="shared" si="19"/>
        <v>0</v>
      </c>
      <c r="AB23" s="31">
        <f>VLOOKUP($B$1,'Multipliers and Adjustments'!$A$70:$I$86,TRUNC(COLUMN(AB$2)/5)+2,FALSE)*SUMIFS('EPA Data'!$I:$I,'EPA Data'!$D:$D,'Country Selector'!$A$2,'EPA Data'!$J:$J,$B$1,'EPA Data'!$C:$C,AB$2,'EPA Data'!$G:$G,"&gt;="&amp;$A23,'EPA Data'!$G:$G,"&lt;"&amp;$B23)*unit_conv</f>
        <v>0</v>
      </c>
      <c r="AC23">
        <f t="shared" si="20"/>
        <v>0</v>
      </c>
      <c r="AD23">
        <f t="shared" si="20"/>
        <v>0</v>
      </c>
      <c r="AE23">
        <f t="shared" si="20"/>
        <v>0</v>
      </c>
      <c r="AF23">
        <f t="shared" si="20"/>
        <v>0</v>
      </c>
      <c r="AG23" s="31">
        <f>VLOOKUP($B$1,'Multipliers and Adjustments'!$A$70:$I$86,TRUNC(COLUMN(AG$2)/5)+2,FALSE)*SUMIFS('EPA Data'!$I:$I,'EPA Data'!$D:$D,'Country Selector'!$A$2,'EPA Data'!$J:$J,$B$1,'EPA Data'!$C:$C,AG$2,'EPA Data'!$G:$G,"&gt;="&amp;$A23,'EPA Data'!$G:$G,"&lt;"&amp;$B23)*unit_conv</f>
        <v>0</v>
      </c>
      <c r="AH23">
        <f t="shared" si="21"/>
        <v>0</v>
      </c>
      <c r="AI23">
        <f t="shared" si="21"/>
        <v>0</v>
      </c>
      <c r="AJ23">
        <f t="shared" si="21"/>
        <v>0</v>
      </c>
      <c r="AK23">
        <f t="shared" si="21"/>
        <v>0</v>
      </c>
      <c r="AL23" s="31">
        <f>VLOOKUP($B$1,'Multipliers and Adjustments'!$A$70:$I$86,TRUNC(COLUMN(AL$2)/5)+2,FALSE)*SUMIFS('EPA Data'!$I:$I,'EPA Data'!$D:$D,'Country Selector'!$A$2,'EPA Data'!$J:$J,$B$1,'EPA Data'!$C:$C,AL$2,'EPA Data'!$G:$G,"&gt;="&amp;$A23,'EPA Data'!$G:$G,"&lt;"&amp;$B23)*unit_conv</f>
        <v>0</v>
      </c>
    </row>
    <row r="24" spans="1:38" x14ac:dyDescent="0.45">
      <c r="A24" s="15">
        <f t="shared" si="14"/>
        <v>-100</v>
      </c>
      <c r="B24" s="16">
        <f>A24+10</f>
        <v>-90</v>
      </c>
      <c r="C24" s="31">
        <f>VLOOKUP($B$1,'Multipliers and Adjustments'!$A$70:$I$86,TRUNC(COLUMN(C$2)/5)+2,FALSE)*SUMIFS('EPA Data'!$I:$I,'EPA Data'!$D:$D,'Country Selector'!$A$2,'EPA Data'!$J:$J,$B$1,'EPA Data'!$C:$C,C$2,'EPA Data'!$G:$G,"&gt;="&amp;$A24,'EPA Data'!$G:$G,"&lt;"&amp;$B24)*unit_conv</f>
        <v>0</v>
      </c>
      <c r="D24">
        <f t="shared" si="15"/>
        <v>0</v>
      </c>
      <c r="E24">
        <f t="shared" si="15"/>
        <v>0</v>
      </c>
      <c r="F24">
        <f t="shared" si="15"/>
        <v>0</v>
      </c>
      <c r="G24">
        <f t="shared" si="15"/>
        <v>0</v>
      </c>
      <c r="H24" s="31">
        <f>VLOOKUP($B$1,'Multipliers and Adjustments'!$A$70:$I$86,TRUNC(COLUMN(H$2)/5)+2,FALSE)*SUMIFS('EPA Data'!$I:$I,'EPA Data'!$D:$D,'Country Selector'!$A$2,'EPA Data'!$J:$J,$B$1,'EPA Data'!$C:$C,H$2,'EPA Data'!$G:$G,"&gt;="&amp;$A24,'EPA Data'!$G:$G,"&lt;"&amp;$B24)*unit_conv</f>
        <v>0</v>
      </c>
      <c r="I24">
        <f t="shared" si="16"/>
        <v>0</v>
      </c>
      <c r="J24">
        <f t="shared" si="16"/>
        <v>0</v>
      </c>
      <c r="K24">
        <f t="shared" si="16"/>
        <v>0</v>
      </c>
      <c r="L24">
        <f t="shared" si="16"/>
        <v>0</v>
      </c>
      <c r="M24" s="31">
        <f>VLOOKUP($B$1,'Multipliers and Adjustments'!$A$70:$I$86,TRUNC(COLUMN(M$2)/5)+2,FALSE)*SUMIFS('EPA Data'!$I:$I,'EPA Data'!$D:$D,'Country Selector'!$A$2,'EPA Data'!$J:$J,$B$1,'EPA Data'!$C:$C,M$2,'EPA Data'!$G:$G,"&gt;="&amp;$A24,'EPA Data'!$G:$G,"&lt;"&amp;$B24)*unit_conv</f>
        <v>0</v>
      </c>
      <c r="N24">
        <f t="shared" si="17"/>
        <v>0</v>
      </c>
      <c r="O24">
        <f t="shared" si="17"/>
        <v>0</v>
      </c>
      <c r="P24">
        <f t="shared" si="17"/>
        <v>0</v>
      </c>
      <c r="Q24">
        <f t="shared" si="17"/>
        <v>0</v>
      </c>
      <c r="R24" s="31">
        <f>VLOOKUP($B$1,'Multipliers and Adjustments'!$A$70:$I$86,TRUNC(COLUMN(R$2)/5)+2,FALSE)*SUMIFS('EPA Data'!$I:$I,'EPA Data'!$D:$D,'Country Selector'!$A$2,'EPA Data'!$J:$J,$B$1,'EPA Data'!$C:$C,R$2,'EPA Data'!$G:$G,"&gt;="&amp;$A24,'EPA Data'!$G:$G,"&lt;"&amp;$B24)*unit_conv</f>
        <v>0</v>
      </c>
      <c r="S24">
        <f t="shared" si="18"/>
        <v>0</v>
      </c>
      <c r="T24">
        <f t="shared" si="18"/>
        <v>0</v>
      </c>
      <c r="U24">
        <f t="shared" si="18"/>
        <v>0</v>
      </c>
      <c r="V24">
        <f t="shared" si="18"/>
        <v>0</v>
      </c>
      <c r="W24" s="31">
        <f>VLOOKUP($B$1,'Multipliers and Adjustments'!$A$70:$I$86,TRUNC(COLUMN(W$2)/5)+2,FALSE)*SUMIFS('EPA Data'!$I:$I,'EPA Data'!$D:$D,'Country Selector'!$A$2,'EPA Data'!$J:$J,$B$1,'EPA Data'!$C:$C,W$2,'EPA Data'!$G:$G,"&gt;="&amp;$A24,'EPA Data'!$G:$G,"&lt;"&amp;$B24)*unit_conv</f>
        <v>0</v>
      </c>
      <c r="X24">
        <f t="shared" si="19"/>
        <v>0</v>
      </c>
      <c r="Y24">
        <f t="shared" si="19"/>
        <v>0</v>
      </c>
      <c r="Z24">
        <f t="shared" si="19"/>
        <v>0</v>
      </c>
      <c r="AA24">
        <f t="shared" si="19"/>
        <v>0</v>
      </c>
      <c r="AB24" s="31">
        <f>VLOOKUP($B$1,'Multipliers and Adjustments'!$A$70:$I$86,TRUNC(COLUMN(AB$2)/5)+2,FALSE)*SUMIFS('EPA Data'!$I:$I,'EPA Data'!$D:$D,'Country Selector'!$A$2,'EPA Data'!$J:$J,$B$1,'EPA Data'!$C:$C,AB$2,'EPA Data'!$G:$G,"&gt;="&amp;$A24,'EPA Data'!$G:$G,"&lt;"&amp;$B24)*unit_conv</f>
        <v>0</v>
      </c>
      <c r="AC24">
        <f t="shared" si="20"/>
        <v>0</v>
      </c>
      <c r="AD24">
        <f t="shared" si="20"/>
        <v>0</v>
      </c>
      <c r="AE24">
        <f t="shared" si="20"/>
        <v>0</v>
      </c>
      <c r="AF24">
        <f t="shared" si="20"/>
        <v>0</v>
      </c>
      <c r="AG24" s="31">
        <f>VLOOKUP($B$1,'Multipliers and Adjustments'!$A$70:$I$86,TRUNC(COLUMN(AG$2)/5)+2,FALSE)*SUMIFS('EPA Data'!$I:$I,'EPA Data'!$D:$D,'Country Selector'!$A$2,'EPA Data'!$J:$J,$B$1,'EPA Data'!$C:$C,AG$2,'EPA Data'!$G:$G,"&gt;="&amp;$A24,'EPA Data'!$G:$G,"&lt;"&amp;$B24)*unit_conv</f>
        <v>0</v>
      </c>
      <c r="AH24">
        <f t="shared" si="21"/>
        <v>0</v>
      </c>
      <c r="AI24">
        <f t="shared" si="21"/>
        <v>0</v>
      </c>
      <c r="AJ24">
        <f t="shared" si="21"/>
        <v>0</v>
      </c>
      <c r="AK24">
        <f t="shared" si="21"/>
        <v>0</v>
      </c>
      <c r="AL24" s="31">
        <f>VLOOKUP($B$1,'Multipliers and Adjustments'!$A$70:$I$86,TRUNC(COLUMN(AL$2)/5)+2,FALSE)*SUMIFS('EPA Data'!$I:$I,'EPA Data'!$D:$D,'Country Selector'!$A$2,'EPA Data'!$J:$J,$B$1,'EPA Data'!$C:$C,AL$2,'EPA Data'!$G:$G,"&gt;="&amp;$A24,'EPA Data'!$G:$G,"&lt;"&amp;$B24)*unit_conv</f>
        <v>0</v>
      </c>
    </row>
    <row r="25" spans="1:38" x14ac:dyDescent="0.45">
      <c r="A25" s="15">
        <f t="shared" si="14"/>
        <v>-90</v>
      </c>
      <c r="B25" s="16">
        <f t="shared" ref="B25:B44" si="22">A25+10</f>
        <v>-80</v>
      </c>
      <c r="C25" s="31">
        <f>VLOOKUP($B$1,'Multipliers and Adjustments'!$A$70:$I$86,TRUNC(COLUMN(C$2)/5)+2,FALSE)*SUMIFS('EPA Data'!$I:$I,'EPA Data'!$D:$D,'Country Selector'!$A$2,'EPA Data'!$J:$J,$B$1,'EPA Data'!$C:$C,C$2,'EPA Data'!$G:$G,"&gt;="&amp;$A25,'EPA Data'!$G:$G,"&lt;"&amp;$B25)*unit_conv</f>
        <v>0</v>
      </c>
      <c r="D25">
        <f t="shared" si="15"/>
        <v>0</v>
      </c>
      <c r="E25">
        <f t="shared" si="15"/>
        <v>0</v>
      </c>
      <c r="F25">
        <f t="shared" si="15"/>
        <v>0</v>
      </c>
      <c r="G25">
        <f t="shared" si="15"/>
        <v>0</v>
      </c>
      <c r="H25" s="31">
        <f>VLOOKUP($B$1,'Multipliers and Adjustments'!$A$70:$I$86,TRUNC(COLUMN(H$2)/5)+2,FALSE)*SUMIFS('EPA Data'!$I:$I,'EPA Data'!$D:$D,'Country Selector'!$A$2,'EPA Data'!$J:$J,$B$1,'EPA Data'!$C:$C,H$2,'EPA Data'!$G:$G,"&gt;="&amp;$A25,'EPA Data'!$G:$G,"&lt;"&amp;$B25)*unit_conv</f>
        <v>0</v>
      </c>
      <c r="I25">
        <f t="shared" si="16"/>
        <v>0</v>
      </c>
      <c r="J25">
        <f t="shared" si="16"/>
        <v>0</v>
      </c>
      <c r="K25">
        <f t="shared" si="16"/>
        <v>0</v>
      </c>
      <c r="L25">
        <f t="shared" si="16"/>
        <v>0</v>
      </c>
      <c r="M25" s="31">
        <f>VLOOKUP($B$1,'Multipliers and Adjustments'!$A$70:$I$86,TRUNC(COLUMN(M$2)/5)+2,FALSE)*SUMIFS('EPA Data'!$I:$I,'EPA Data'!$D:$D,'Country Selector'!$A$2,'EPA Data'!$J:$J,$B$1,'EPA Data'!$C:$C,M$2,'EPA Data'!$G:$G,"&gt;="&amp;$A25,'EPA Data'!$G:$G,"&lt;"&amp;$B25)*unit_conv</f>
        <v>0</v>
      </c>
      <c r="N25">
        <f t="shared" si="17"/>
        <v>0</v>
      </c>
      <c r="O25">
        <f t="shared" si="17"/>
        <v>0</v>
      </c>
      <c r="P25">
        <f t="shared" si="17"/>
        <v>0</v>
      </c>
      <c r="Q25">
        <f t="shared" si="17"/>
        <v>0</v>
      </c>
      <c r="R25" s="31">
        <f>VLOOKUP($B$1,'Multipliers and Adjustments'!$A$70:$I$86,TRUNC(COLUMN(R$2)/5)+2,FALSE)*SUMIFS('EPA Data'!$I:$I,'EPA Data'!$D:$D,'Country Selector'!$A$2,'EPA Data'!$J:$J,$B$1,'EPA Data'!$C:$C,R$2,'EPA Data'!$G:$G,"&gt;="&amp;$A25,'EPA Data'!$G:$G,"&lt;"&amp;$B25)*unit_conv</f>
        <v>0</v>
      </c>
      <c r="S25">
        <f t="shared" si="18"/>
        <v>0</v>
      </c>
      <c r="T25">
        <f t="shared" si="18"/>
        <v>0</v>
      </c>
      <c r="U25">
        <f t="shared" si="18"/>
        <v>0</v>
      </c>
      <c r="V25">
        <f t="shared" si="18"/>
        <v>0</v>
      </c>
      <c r="W25" s="31">
        <f>VLOOKUP($B$1,'Multipliers and Adjustments'!$A$70:$I$86,TRUNC(COLUMN(W$2)/5)+2,FALSE)*SUMIFS('EPA Data'!$I:$I,'EPA Data'!$D:$D,'Country Selector'!$A$2,'EPA Data'!$J:$J,$B$1,'EPA Data'!$C:$C,W$2,'EPA Data'!$G:$G,"&gt;="&amp;$A25,'EPA Data'!$G:$G,"&lt;"&amp;$B25)*unit_conv</f>
        <v>0</v>
      </c>
      <c r="X25">
        <f t="shared" si="19"/>
        <v>0</v>
      </c>
      <c r="Y25">
        <f t="shared" si="19"/>
        <v>0</v>
      </c>
      <c r="Z25">
        <f t="shared" si="19"/>
        <v>0</v>
      </c>
      <c r="AA25">
        <f t="shared" si="19"/>
        <v>0</v>
      </c>
      <c r="AB25" s="31">
        <f>VLOOKUP($B$1,'Multipliers and Adjustments'!$A$70:$I$86,TRUNC(COLUMN(AB$2)/5)+2,FALSE)*SUMIFS('EPA Data'!$I:$I,'EPA Data'!$D:$D,'Country Selector'!$A$2,'EPA Data'!$J:$J,$B$1,'EPA Data'!$C:$C,AB$2,'EPA Data'!$G:$G,"&gt;="&amp;$A25,'EPA Data'!$G:$G,"&lt;"&amp;$B25)*unit_conv</f>
        <v>0</v>
      </c>
      <c r="AC25">
        <f t="shared" si="20"/>
        <v>0</v>
      </c>
      <c r="AD25">
        <f t="shared" si="20"/>
        <v>0</v>
      </c>
      <c r="AE25">
        <f t="shared" si="20"/>
        <v>0</v>
      </c>
      <c r="AF25">
        <f t="shared" si="20"/>
        <v>0</v>
      </c>
      <c r="AG25" s="31">
        <f>VLOOKUP($B$1,'Multipliers and Adjustments'!$A$70:$I$86,TRUNC(COLUMN(AG$2)/5)+2,FALSE)*SUMIFS('EPA Data'!$I:$I,'EPA Data'!$D:$D,'Country Selector'!$A$2,'EPA Data'!$J:$J,$B$1,'EPA Data'!$C:$C,AG$2,'EPA Data'!$G:$G,"&gt;="&amp;$A25,'EPA Data'!$G:$G,"&lt;"&amp;$B25)*unit_conv</f>
        <v>0</v>
      </c>
      <c r="AH25">
        <f t="shared" si="21"/>
        <v>0</v>
      </c>
      <c r="AI25">
        <f t="shared" si="21"/>
        <v>0</v>
      </c>
      <c r="AJ25">
        <f t="shared" si="21"/>
        <v>0</v>
      </c>
      <c r="AK25">
        <f t="shared" si="21"/>
        <v>0</v>
      </c>
      <c r="AL25" s="31">
        <f>VLOOKUP($B$1,'Multipliers and Adjustments'!$A$70:$I$86,TRUNC(COLUMN(AL$2)/5)+2,FALSE)*SUMIFS('EPA Data'!$I:$I,'EPA Data'!$D:$D,'Country Selector'!$A$2,'EPA Data'!$J:$J,$B$1,'EPA Data'!$C:$C,AL$2,'EPA Data'!$G:$G,"&gt;="&amp;$A25,'EPA Data'!$G:$G,"&lt;"&amp;$B25)*unit_conv</f>
        <v>0</v>
      </c>
    </row>
    <row r="26" spans="1:38" x14ac:dyDescent="0.45">
      <c r="A26" s="15">
        <f t="shared" si="14"/>
        <v>-80</v>
      </c>
      <c r="B26" s="16">
        <f t="shared" si="22"/>
        <v>-70</v>
      </c>
      <c r="C26" s="31">
        <f>VLOOKUP($B$1,'Multipliers and Adjustments'!$A$70:$I$86,TRUNC(COLUMN(C$2)/5)+2,FALSE)*SUMIFS('EPA Data'!$I:$I,'EPA Data'!$D:$D,'Country Selector'!$A$2,'EPA Data'!$J:$J,$B$1,'EPA Data'!$C:$C,C$2,'EPA Data'!$G:$G,"&gt;="&amp;$A26,'EPA Data'!$G:$G,"&lt;"&amp;$B26)*unit_conv</f>
        <v>0</v>
      </c>
      <c r="D26">
        <f t="shared" si="15"/>
        <v>0</v>
      </c>
      <c r="E26">
        <f t="shared" si="15"/>
        <v>0</v>
      </c>
      <c r="F26">
        <f t="shared" si="15"/>
        <v>0</v>
      </c>
      <c r="G26">
        <f t="shared" si="15"/>
        <v>0</v>
      </c>
      <c r="H26" s="31">
        <f>VLOOKUP($B$1,'Multipliers and Adjustments'!$A$70:$I$86,TRUNC(COLUMN(H$2)/5)+2,FALSE)*SUMIFS('EPA Data'!$I:$I,'EPA Data'!$D:$D,'Country Selector'!$A$2,'EPA Data'!$J:$J,$B$1,'EPA Data'!$C:$C,H$2,'EPA Data'!$G:$G,"&gt;="&amp;$A26,'EPA Data'!$G:$G,"&lt;"&amp;$B26)*unit_conv</f>
        <v>0</v>
      </c>
      <c r="I26">
        <f t="shared" si="16"/>
        <v>0</v>
      </c>
      <c r="J26">
        <f t="shared" si="16"/>
        <v>0</v>
      </c>
      <c r="K26">
        <f t="shared" si="16"/>
        <v>0</v>
      </c>
      <c r="L26">
        <f t="shared" si="16"/>
        <v>0</v>
      </c>
      <c r="M26" s="31">
        <f>VLOOKUP($B$1,'Multipliers and Adjustments'!$A$70:$I$86,TRUNC(COLUMN(M$2)/5)+2,FALSE)*SUMIFS('EPA Data'!$I:$I,'EPA Data'!$D:$D,'Country Selector'!$A$2,'EPA Data'!$J:$J,$B$1,'EPA Data'!$C:$C,M$2,'EPA Data'!$G:$G,"&gt;="&amp;$A26,'EPA Data'!$G:$G,"&lt;"&amp;$B26)*unit_conv</f>
        <v>0</v>
      </c>
      <c r="N26">
        <f t="shared" si="17"/>
        <v>0</v>
      </c>
      <c r="O26">
        <f t="shared" si="17"/>
        <v>0</v>
      </c>
      <c r="P26">
        <f t="shared" si="17"/>
        <v>0</v>
      </c>
      <c r="Q26">
        <f t="shared" si="17"/>
        <v>0</v>
      </c>
      <c r="R26" s="31">
        <f>VLOOKUP($B$1,'Multipliers and Adjustments'!$A$70:$I$86,TRUNC(COLUMN(R$2)/5)+2,FALSE)*SUMIFS('EPA Data'!$I:$I,'EPA Data'!$D:$D,'Country Selector'!$A$2,'EPA Data'!$J:$J,$B$1,'EPA Data'!$C:$C,R$2,'EPA Data'!$G:$G,"&gt;="&amp;$A26,'EPA Data'!$G:$G,"&lt;"&amp;$B26)*unit_conv</f>
        <v>0</v>
      </c>
      <c r="S26">
        <f t="shared" si="18"/>
        <v>0</v>
      </c>
      <c r="T26">
        <f t="shared" si="18"/>
        <v>0</v>
      </c>
      <c r="U26">
        <f t="shared" si="18"/>
        <v>0</v>
      </c>
      <c r="V26">
        <f t="shared" si="18"/>
        <v>0</v>
      </c>
      <c r="W26" s="31">
        <f>VLOOKUP($B$1,'Multipliers and Adjustments'!$A$70:$I$86,TRUNC(COLUMN(W$2)/5)+2,FALSE)*SUMIFS('EPA Data'!$I:$I,'EPA Data'!$D:$D,'Country Selector'!$A$2,'EPA Data'!$J:$J,$B$1,'EPA Data'!$C:$C,W$2,'EPA Data'!$G:$G,"&gt;="&amp;$A26,'EPA Data'!$G:$G,"&lt;"&amp;$B26)*unit_conv</f>
        <v>0</v>
      </c>
      <c r="X26">
        <f t="shared" si="19"/>
        <v>0</v>
      </c>
      <c r="Y26">
        <f t="shared" si="19"/>
        <v>0</v>
      </c>
      <c r="Z26">
        <f t="shared" si="19"/>
        <v>0</v>
      </c>
      <c r="AA26">
        <f t="shared" si="19"/>
        <v>0</v>
      </c>
      <c r="AB26" s="31">
        <f>VLOOKUP($B$1,'Multipliers and Adjustments'!$A$70:$I$86,TRUNC(COLUMN(AB$2)/5)+2,FALSE)*SUMIFS('EPA Data'!$I:$I,'EPA Data'!$D:$D,'Country Selector'!$A$2,'EPA Data'!$J:$J,$B$1,'EPA Data'!$C:$C,AB$2,'EPA Data'!$G:$G,"&gt;="&amp;$A26,'EPA Data'!$G:$G,"&lt;"&amp;$B26)*unit_conv</f>
        <v>0</v>
      </c>
      <c r="AC26">
        <f t="shared" si="20"/>
        <v>0</v>
      </c>
      <c r="AD26">
        <f t="shared" si="20"/>
        <v>0</v>
      </c>
      <c r="AE26">
        <f t="shared" si="20"/>
        <v>0</v>
      </c>
      <c r="AF26">
        <f t="shared" si="20"/>
        <v>0</v>
      </c>
      <c r="AG26" s="31">
        <f>VLOOKUP($B$1,'Multipliers and Adjustments'!$A$70:$I$86,TRUNC(COLUMN(AG$2)/5)+2,FALSE)*SUMIFS('EPA Data'!$I:$I,'EPA Data'!$D:$D,'Country Selector'!$A$2,'EPA Data'!$J:$J,$B$1,'EPA Data'!$C:$C,AG$2,'EPA Data'!$G:$G,"&gt;="&amp;$A26,'EPA Data'!$G:$G,"&lt;"&amp;$B26)*unit_conv</f>
        <v>0</v>
      </c>
      <c r="AH26">
        <f t="shared" si="21"/>
        <v>0</v>
      </c>
      <c r="AI26">
        <f t="shared" si="21"/>
        <v>0</v>
      </c>
      <c r="AJ26">
        <f t="shared" si="21"/>
        <v>0</v>
      </c>
      <c r="AK26">
        <f t="shared" si="21"/>
        <v>0</v>
      </c>
      <c r="AL26" s="31">
        <f>VLOOKUP($B$1,'Multipliers and Adjustments'!$A$70:$I$86,TRUNC(COLUMN(AL$2)/5)+2,FALSE)*SUMIFS('EPA Data'!$I:$I,'EPA Data'!$D:$D,'Country Selector'!$A$2,'EPA Data'!$J:$J,$B$1,'EPA Data'!$C:$C,AL$2,'EPA Data'!$G:$G,"&gt;="&amp;$A26,'EPA Data'!$G:$G,"&lt;"&amp;$B26)*unit_conv</f>
        <v>0</v>
      </c>
    </row>
    <row r="27" spans="1:38" x14ac:dyDescent="0.45">
      <c r="A27" s="15">
        <f t="shared" si="14"/>
        <v>-70</v>
      </c>
      <c r="B27" s="16">
        <f t="shared" si="22"/>
        <v>-60</v>
      </c>
      <c r="C27" s="31">
        <f>VLOOKUP($B$1,'Multipliers and Adjustments'!$A$70:$I$86,TRUNC(COLUMN(C$2)/5)+2,FALSE)*SUMIFS('EPA Data'!$I:$I,'EPA Data'!$D:$D,'Country Selector'!$A$2,'EPA Data'!$J:$J,$B$1,'EPA Data'!$C:$C,C$2,'EPA Data'!$G:$G,"&gt;="&amp;$A27,'EPA Data'!$G:$G,"&lt;"&amp;$B27)*unit_conv</f>
        <v>0</v>
      </c>
      <c r="D27">
        <f t="shared" si="15"/>
        <v>0</v>
      </c>
      <c r="E27">
        <f t="shared" si="15"/>
        <v>0</v>
      </c>
      <c r="F27">
        <f t="shared" si="15"/>
        <v>0</v>
      </c>
      <c r="G27">
        <f t="shared" si="15"/>
        <v>0</v>
      </c>
      <c r="H27" s="31">
        <f>VLOOKUP($B$1,'Multipliers and Adjustments'!$A$70:$I$86,TRUNC(COLUMN(H$2)/5)+2,FALSE)*SUMIFS('EPA Data'!$I:$I,'EPA Data'!$D:$D,'Country Selector'!$A$2,'EPA Data'!$J:$J,$B$1,'EPA Data'!$C:$C,H$2,'EPA Data'!$G:$G,"&gt;="&amp;$A27,'EPA Data'!$G:$G,"&lt;"&amp;$B27)*unit_conv</f>
        <v>0</v>
      </c>
      <c r="I27">
        <f t="shared" si="16"/>
        <v>0</v>
      </c>
      <c r="J27">
        <f t="shared" si="16"/>
        <v>0</v>
      </c>
      <c r="K27">
        <f t="shared" si="16"/>
        <v>0</v>
      </c>
      <c r="L27">
        <f t="shared" si="16"/>
        <v>0</v>
      </c>
      <c r="M27" s="31">
        <f>VLOOKUP($B$1,'Multipliers and Adjustments'!$A$70:$I$86,TRUNC(COLUMN(M$2)/5)+2,FALSE)*SUMIFS('EPA Data'!$I:$I,'EPA Data'!$D:$D,'Country Selector'!$A$2,'EPA Data'!$J:$J,$B$1,'EPA Data'!$C:$C,M$2,'EPA Data'!$G:$G,"&gt;="&amp;$A27,'EPA Data'!$G:$G,"&lt;"&amp;$B27)*unit_conv</f>
        <v>0</v>
      </c>
      <c r="N27">
        <f t="shared" si="17"/>
        <v>0</v>
      </c>
      <c r="O27">
        <f t="shared" si="17"/>
        <v>0</v>
      </c>
      <c r="P27">
        <f t="shared" si="17"/>
        <v>0</v>
      </c>
      <c r="Q27">
        <f t="shared" si="17"/>
        <v>0</v>
      </c>
      <c r="R27" s="31">
        <f>VLOOKUP($B$1,'Multipliers and Adjustments'!$A$70:$I$86,TRUNC(COLUMN(R$2)/5)+2,FALSE)*SUMIFS('EPA Data'!$I:$I,'EPA Data'!$D:$D,'Country Selector'!$A$2,'EPA Data'!$J:$J,$B$1,'EPA Data'!$C:$C,R$2,'EPA Data'!$G:$G,"&gt;="&amp;$A27,'EPA Data'!$G:$G,"&lt;"&amp;$B27)*unit_conv</f>
        <v>0</v>
      </c>
      <c r="S27">
        <f t="shared" si="18"/>
        <v>0</v>
      </c>
      <c r="T27">
        <f t="shared" si="18"/>
        <v>0</v>
      </c>
      <c r="U27">
        <f t="shared" si="18"/>
        <v>0</v>
      </c>
      <c r="V27">
        <f t="shared" si="18"/>
        <v>0</v>
      </c>
      <c r="W27" s="31">
        <f>VLOOKUP($B$1,'Multipliers and Adjustments'!$A$70:$I$86,TRUNC(COLUMN(W$2)/5)+2,FALSE)*SUMIFS('EPA Data'!$I:$I,'EPA Data'!$D:$D,'Country Selector'!$A$2,'EPA Data'!$J:$J,$B$1,'EPA Data'!$C:$C,W$2,'EPA Data'!$G:$G,"&gt;="&amp;$A27,'EPA Data'!$G:$G,"&lt;"&amp;$B27)*unit_conv</f>
        <v>0</v>
      </c>
      <c r="X27">
        <f t="shared" si="19"/>
        <v>0</v>
      </c>
      <c r="Y27">
        <f t="shared" si="19"/>
        <v>0</v>
      </c>
      <c r="Z27">
        <f t="shared" si="19"/>
        <v>0</v>
      </c>
      <c r="AA27">
        <f t="shared" si="19"/>
        <v>0</v>
      </c>
      <c r="AB27" s="31">
        <f>VLOOKUP($B$1,'Multipliers and Adjustments'!$A$70:$I$86,TRUNC(COLUMN(AB$2)/5)+2,FALSE)*SUMIFS('EPA Data'!$I:$I,'EPA Data'!$D:$D,'Country Selector'!$A$2,'EPA Data'!$J:$J,$B$1,'EPA Data'!$C:$C,AB$2,'EPA Data'!$G:$G,"&gt;="&amp;$A27,'EPA Data'!$G:$G,"&lt;"&amp;$B27)*unit_conv</f>
        <v>0</v>
      </c>
      <c r="AC27">
        <f t="shared" si="20"/>
        <v>0</v>
      </c>
      <c r="AD27">
        <f t="shared" si="20"/>
        <v>0</v>
      </c>
      <c r="AE27">
        <f t="shared" si="20"/>
        <v>0</v>
      </c>
      <c r="AF27">
        <f t="shared" si="20"/>
        <v>0</v>
      </c>
      <c r="AG27" s="31">
        <f>VLOOKUP($B$1,'Multipliers and Adjustments'!$A$70:$I$86,TRUNC(COLUMN(AG$2)/5)+2,FALSE)*SUMIFS('EPA Data'!$I:$I,'EPA Data'!$D:$D,'Country Selector'!$A$2,'EPA Data'!$J:$J,$B$1,'EPA Data'!$C:$C,AG$2,'EPA Data'!$G:$G,"&gt;="&amp;$A27,'EPA Data'!$G:$G,"&lt;"&amp;$B27)*unit_conv</f>
        <v>0</v>
      </c>
      <c r="AH27">
        <f t="shared" si="21"/>
        <v>0</v>
      </c>
      <c r="AI27">
        <f t="shared" si="21"/>
        <v>0</v>
      </c>
      <c r="AJ27">
        <f t="shared" si="21"/>
        <v>0</v>
      </c>
      <c r="AK27">
        <f t="shared" si="21"/>
        <v>0</v>
      </c>
      <c r="AL27" s="31">
        <f>VLOOKUP($B$1,'Multipliers and Adjustments'!$A$70:$I$86,TRUNC(COLUMN(AL$2)/5)+2,FALSE)*SUMIFS('EPA Data'!$I:$I,'EPA Data'!$D:$D,'Country Selector'!$A$2,'EPA Data'!$J:$J,$B$1,'EPA Data'!$C:$C,AL$2,'EPA Data'!$G:$G,"&gt;="&amp;$A27,'EPA Data'!$G:$G,"&lt;"&amp;$B27)*unit_conv</f>
        <v>0</v>
      </c>
    </row>
    <row r="28" spans="1:38" x14ac:dyDescent="0.45">
      <c r="A28" s="15">
        <f t="shared" si="14"/>
        <v>-60</v>
      </c>
      <c r="B28" s="16">
        <f t="shared" si="22"/>
        <v>-50</v>
      </c>
      <c r="C28" s="31">
        <f>VLOOKUP($B$1,'Multipliers and Adjustments'!$A$70:$I$86,TRUNC(COLUMN(C$2)/5)+2,FALSE)*SUMIFS('EPA Data'!$I:$I,'EPA Data'!$D:$D,'Country Selector'!$A$2,'EPA Data'!$J:$J,$B$1,'EPA Data'!$C:$C,C$2,'EPA Data'!$G:$G,"&gt;="&amp;$A28,'EPA Data'!$G:$G,"&lt;"&amp;$B28)*unit_conv</f>
        <v>0</v>
      </c>
      <c r="D28">
        <f t="shared" si="15"/>
        <v>0</v>
      </c>
      <c r="E28">
        <f t="shared" si="15"/>
        <v>0</v>
      </c>
      <c r="F28">
        <f t="shared" si="15"/>
        <v>0</v>
      </c>
      <c r="G28">
        <f t="shared" si="15"/>
        <v>0</v>
      </c>
      <c r="H28" s="31">
        <f>VLOOKUP($B$1,'Multipliers and Adjustments'!$A$70:$I$86,TRUNC(COLUMN(H$2)/5)+2,FALSE)*SUMIFS('EPA Data'!$I:$I,'EPA Data'!$D:$D,'Country Selector'!$A$2,'EPA Data'!$J:$J,$B$1,'EPA Data'!$C:$C,H$2,'EPA Data'!$G:$G,"&gt;="&amp;$A28,'EPA Data'!$G:$G,"&lt;"&amp;$B28)*unit_conv</f>
        <v>0</v>
      </c>
      <c r="I28">
        <f t="shared" si="16"/>
        <v>0</v>
      </c>
      <c r="J28">
        <f t="shared" si="16"/>
        <v>0</v>
      </c>
      <c r="K28">
        <f t="shared" si="16"/>
        <v>0</v>
      </c>
      <c r="L28">
        <f t="shared" si="16"/>
        <v>0</v>
      </c>
      <c r="M28" s="31">
        <f>VLOOKUP($B$1,'Multipliers and Adjustments'!$A$70:$I$86,TRUNC(COLUMN(M$2)/5)+2,FALSE)*SUMIFS('EPA Data'!$I:$I,'EPA Data'!$D:$D,'Country Selector'!$A$2,'EPA Data'!$J:$J,$B$1,'EPA Data'!$C:$C,M$2,'EPA Data'!$G:$G,"&gt;="&amp;$A28,'EPA Data'!$G:$G,"&lt;"&amp;$B28)*unit_conv</f>
        <v>0</v>
      </c>
      <c r="N28">
        <f t="shared" si="17"/>
        <v>0</v>
      </c>
      <c r="O28">
        <f t="shared" si="17"/>
        <v>0</v>
      </c>
      <c r="P28">
        <f t="shared" si="17"/>
        <v>0</v>
      </c>
      <c r="Q28">
        <f t="shared" si="17"/>
        <v>0</v>
      </c>
      <c r="R28" s="31">
        <f>VLOOKUP($B$1,'Multipliers and Adjustments'!$A$70:$I$86,TRUNC(COLUMN(R$2)/5)+2,FALSE)*SUMIFS('EPA Data'!$I:$I,'EPA Data'!$D:$D,'Country Selector'!$A$2,'EPA Data'!$J:$J,$B$1,'EPA Data'!$C:$C,R$2,'EPA Data'!$G:$G,"&gt;="&amp;$A28,'EPA Data'!$G:$G,"&lt;"&amp;$B28)*unit_conv</f>
        <v>0</v>
      </c>
      <c r="S28">
        <f t="shared" si="18"/>
        <v>0</v>
      </c>
      <c r="T28">
        <f t="shared" si="18"/>
        <v>0</v>
      </c>
      <c r="U28">
        <f t="shared" si="18"/>
        <v>0</v>
      </c>
      <c r="V28">
        <f t="shared" si="18"/>
        <v>0</v>
      </c>
      <c r="W28" s="31">
        <f>VLOOKUP($B$1,'Multipliers and Adjustments'!$A$70:$I$86,TRUNC(COLUMN(W$2)/5)+2,FALSE)*SUMIFS('EPA Data'!$I:$I,'EPA Data'!$D:$D,'Country Selector'!$A$2,'EPA Data'!$J:$J,$B$1,'EPA Data'!$C:$C,W$2,'EPA Data'!$G:$G,"&gt;="&amp;$A28,'EPA Data'!$G:$G,"&lt;"&amp;$B28)*unit_conv</f>
        <v>0</v>
      </c>
      <c r="X28">
        <f t="shared" si="19"/>
        <v>0</v>
      </c>
      <c r="Y28">
        <f t="shared" si="19"/>
        <v>0</v>
      </c>
      <c r="Z28">
        <f t="shared" si="19"/>
        <v>0</v>
      </c>
      <c r="AA28">
        <f t="shared" si="19"/>
        <v>0</v>
      </c>
      <c r="AB28" s="31">
        <f>VLOOKUP($B$1,'Multipliers and Adjustments'!$A$70:$I$86,TRUNC(COLUMN(AB$2)/5)+2,FALSE)*SUMIFS('EPA Data'!$I:$I,'EPA Data'!$D:$D,'Country Selector'!$A$2,'EPA Data'!$J:$J,$B$1,'EPA Data'!$C:$C,AB$2,'EPA Data'!$G:$G,"&gt;="&amp;$A28,'EPA Data'!$G:$G,"&lt;"&amp;$B28)*unit_conv</f>
        <v>0</v>
      </c>
      <c r="AC28">
        <f t="shared" si="20"/>
        <v>0</v>
      </c>
      <c r="AD28">
        <f t="shared" si="20"/>
        <v>0</v>
      </c>
      <c r="AE28">
        <f t="shared" si="20"/>
        <v>0</v>
      </c>
      <c r="AF28">
        <f t="shared" si="20"/>
        <v>0</v>
      </c>
      <c r="AG28" s="31">
        <f>VLOOKUP($B$1,'Multipliers and Adjustments'!$A$70:$I$86,TRUNC(COLUMN(AG$2)/5)+2,FALSE)*SUMIFS('EPA Data'!$I:$I,'EPA Data'!$D:$D,'Country Selector'!$A$2,'EPA Data'!$J:$J,$B$1,'EPA Data'!$C:$C,AG$2,'EPA Data'!$G:$G,"&gt;="&amp;$A28,'EPA Data'!$G:$G,"&lt;"&amp;$B28)*unit_conv</f>
        <v>0</v>
      </c>
      <c r="AH28">
        <f t="shared" si="21"/>
        <v>0</v>
      </c>
      <c r="AI28">
        <f t="shared" si="21"/>
        <v>0</v>
      </c>
      <c r="AJ28">
        <f t="shared" si="21"/>
        <v>0</v>
      </c>
      <c r="AK28">
        <f t="shared" si="21"/>
        <v>0</v>
      </c>
      <c r="AL28" s="31">
        <f>VLOOKUP($B$1,'Multipliers and Adjustments'!$A$70:$I$86,TRUNC(COLUMN(AL$2)/5)+2,FALSE)*SUMIFS('EPA Data'!$I:$I,'EPA Data'!$D:$D,'Country Selector'!$A$2,'EPA Data'!$J:$J,$B$1,'EPA Data'!$C:$C,AL$2,'EPA Data'!$G:$G,"&gt;="&amp;$A28,'EPA Data'!$G:$G,"&lt;"&amp;$B28)*unit_conv</f>
        <v>0</v>
      </c>
    </row>
    <row r="29" spans="1:38" x14ac:dyDescent="0.45">
      <c r="A29" s="15">
        <f t="shared" si="14"/>
        <v>-50</v>
      </c>
      <c r="B29" s="16">
        <f t="shared" si="22"/>
        <v>-40</v>
      </c>
      <c r="C29" s="31">
        <f>VLOOKUP($B$1,'Multipliers and Adjustments'!$A$70:$I$86,TRUNC(COLUMN(C$2)/5)+2,FALSE)*SUMIFS('EPA Data'!$I:$I,'EPA Data'!$D:$D,'Country Selector'!$A$2,'EPA Data'!$J:$J,$B$1,'EPA Data'!$C:$C,C$2,'EPA Data'!$G:$G,"&gt;="&amp;$A29,'EPA Data'!$G:$G,"&lt;"&amp;$B29)*unit_conv</f>
        <v>0</v>
      </c>
      <c r="D29">
        <f t="shared" si="15"/>
        <v>0</v>
      </c>
      <c r="E29">
        <f t="shared" si="15"/>
        <v>0</v>
      </c>
      <c r="F29">
        <f t="shared" si="15"/>
        <v>0</v>
      </c>
      <c r="G29">
        <f t="shared" si="15"/>
        <v>0</v>
      </c>
      <c r="H29" s="31">
        <f>VLOOKUP($B$1,'Multipliers and Adjustments'!$A$70:$I$86,TRUNC(COLUMN(H$2)/5)+2,FALSE)*SUMIFS('EPA Data'!$I:$I,'EPA Data'!$D:$D,'Country Selector'!$A$2,'EPA Data'!$J:$J,$B$1,'EPA Data'!$C:$C,H$2,'EPA Data'!$G:$G,"&gt;="&amp;$A29,'EPA Data'!$G:$G,"&lt;"&amp;$B29)*unit_conv</f>
        <v>0</v>
      </c>
      <c r="I29">
        <f t="shared" si="16"/>
        <v>0</v>
      </c>
      <c r="J29">
        <f t="shared" si="16"/>
        <v>0</v>
      </c>
      <c r="K29">
        <f t="shared" si="16"/>
        <v>0</v>
      </c>
      <c r="L29">
        <f t="shared" si="16"/>
        <v>0</v>
      </c>
      <c r="M29" s="31">
        <f>VLOOKUP($B$1,'Multipliers and Adjustments'!$A$70:$I$86,TRUNC(COLUMN(M$2)/5)+2,FALSE)*SUMIFS('EPA Data'!$I:$I,'EPA Data'!$D:$D,'Country Selector'!$A$2,'EPA Data'!$J:$J,$B$1,'EPA Data'!$C:$C,M$2,'EPA Data'!$G:$G,"&gt;="&amp;$A29,'EPA Data'!$G:$G,"&lt;"&amp;$B29)*unit_conv</f>
        <v>0</v>
      </c>
      <c r="N29">
        <f t="shared" si="17"/>
        <v>0</v>
      </c>
      <c r="O29">
        <f t="shared" si="17"/>
        <v>0</v>
      </c>
      <c r="P29">
        <f t="shared" si="17"/>
        <v>0</v>
      </c>
      <c r="Q29">
        <f t="shared" si="17"/>
        <v>0</v>
      </c>
      <c r="R29" s="31">
        <f>VLOOKUP($B$1,'Multipliers and Adjustments'!$A$70:$I$86,TRUNC(COLUMN(R$2)/5)+2,FALSE)*SUMIFS('EPA Data'!$I:$I,'EPA Data'!$D:$D,'Country Selector'!$A$2,'EPA Data'!$J:$J,$B$1,'EPA Data'!$C:$C,R$2,'EPA Data'!$G:$G,"&gt;="&amp;$A29,'EPA Data'!$G:$G,"&lt;"&amp;$B29)*unit_conv</f>
        <v>0</v>
      </c>
      <c r="S29">
        <f t="shared" si="18"/>
        <v>0</v>
      </c>
      <c r="T29">
        <f t="shared" si="18"/>
        <v>0</v>
      </c>
      <c r="U29">
        <f t="shared" si="18"/>
        <v>0</v>
      </c>
      <c r="V29">
        <f t="shared" si="18"/>
        <v>0</v>
      </c>
      <c r="W29" s="31">
        <f>VLOOKUP($B$1,'Multipliers and Adjustments'!$A$70:$I$86,TRUNC(COLUMN(W$2)/5)+2,FALSE)*SUMIFS('EPA Data'!$I:$I,'EPA Data'!$D:$D,'Country Selector'!$A$2,'EPA Data'!$J:$J,$B$1,'EPA Data'!$C:$C,W$2,'EPA Data'!$G:$G,"&gt;="&amp;$A29,'EPA Data'!$G:$G,"&lt;"&amp;$B29)*unit_conv</f>
        <v>0</v>
      </c>
      <c r="X29">
        <f t="shared" si="19"/>
        <v>0</v>
      </c>
      <c r="Y29">
        <f t="shared" si="19"/>
        <v>0</v>
      </c>
      <c r="Z29">
        <f t="shared" si="19"/>
        <v>0</v>
      </c>
      <c r="AA29">
        <f t="shared" si="19"/>
        <v>0</v>
      </c>
      <c r="AB29" s="31">
        <f>VLOOKUP($B$1,'Multipliers and Adjustments'!$A$70:$I$86,TRUNC(COLUMN(AB$2)/5)+2,FALSE)*SUMIFS('EPA Data'!$I:$I,'EPA Data'!$D:$D,'Country Selector'!$A$2,'EPA Data'!$J:$J,$B$1,'EPA Data'!$C:$C,AB$2,'EPA Data'!$G:$G,"&gt;="&amp;$A29,'EPA Data'!$G:$G,"&lt;"&amp;$B29)*unit_conv</f>
        <v>0</v>
      </c>
      <c r="AC29">
        <f t="shared" si="20"/>
        <v>0</v>
      </c>
      <c r="AD29">
        <f t="shared" si="20"/>
        <v>0</v>
      </c>
      <c r="AE29">
        <f t="shared" si="20"/>
        <v>0</v>
      </c>
      <c r="AF29">
        <f t="shared" si="20"/>
        <v>0</v>
      </c>
      <c r="AG29" s="31">
        <f>VLOOKUP($B$1,'Multipliers and Adjustments'!$A$70:$I$86,TRUNC(COLUMN(AG$2)/5)+2,FALSE)*SUMIFS('EPA Data'!$I:$I,'EPA Data'!$D:$D,'Country Selector'!$A$2,'EPA Data'!$J:$J,$B$1,'EPA Data'!$C:$C,AG$2,'EPA Data'!$G:$G,"&gt;="&amp;$A29,'EPA Data'!$G:$G,"&lt;"&amp;$B29)*unit_conv</f>
        <v>0</v>
      </c>
      <c r="AH29">
        <f t="shared" si="21"/>
        <v>0</v>
      </c>
      <c r="AI29">
        <f t="shared" si="21"/>
        <v>0</v>
      </c>
      <c r="AJ29">
        <f t="shared" si="21"/>
        <v>0</v>
      </c>
      <c r="AK29">
        <f t="shared" si="21"/>
        <v>0</v>
      </c>
      <c r="AL29" s="31">
        <f>VLOOKUP($B$1,'Multipliers and Adjustments'!$A$70:$I$86,TRUNC(COLUMN(AL$2)/5)+2,FALSE)*SUMIFS('EPA Data'!$I:$I,'EPA Data'!$D:$D,'Country Selector'!$A$2,'EPA Data'!$J:$J,$B$1,'EPA Data'!$C:$C,AL$2,'EPA Data'!$G:$G,"&gt;="&amp;$A29,'EPA Data'!$G:$G,"&lt;"&amp;$B29)*unit_conv</f>
        <v>0</v>
      </c>
    </row>
    <row r="30" spans="1:38" x14ac:dyDescent="0.45">
      <c r="A30" s="15">
        <f t="shared" si="14"/>
        <v>-40</v>
      </c>
      <c r="B30" s="16">
        <f t="shared" si="22"/>
        <v>-30</v>
      </c>
      <c r="C30" s="31">
        <f>VLOOKUP($B$1,'Multipliers and Adjustments'!$A$70:$I$86,TRUNC(COLUMN(C$2)/5)+2,FALSE)*SUMIFS('EPA Data'!$I:$I,'EPA Data'!$D:$D,'Country Selector'!$A$2,'EPA Data'!$J:$J,$B$1,'EPA Data'!$C:$C,C$2,'EPA Data'!$G:$G,"&gt;="&amp;$A30,'EPA Data'!$G:$G,"&lt;"&amp;$B30)*unit_conv</f>
        <v>0</v>
      </c>
      <c r="D30">
        <f t="shared" si="15"/>
        <v>0</v>
      </c>
      <c r="E30">
        <f t="shared" si="15"/>
        <v>0</v>
      </c>
      <c r="F30">
        <f t="shared" si="15"/>
        <v>0</v>
      </c>
      <c r="G30">
        <f t="shared" si="15"/>
        <v>0</v>
      </c>
      <c r="H30" s="31">
        <f>VLOOKUP($B$1,'Multipliers and Adjustments'!$A$70:$I$86,TRUNC(COLUMN(H$2)/5)+2,FALSE)*SUMIFS('EPA Data'!$I:$I,'EPA Data'!$D:$D,'Country Selector'!$A$2,'EPA Data'!$J:$J,$B$1,'EPA Data'!$C:$C,H$2,'EPA Data'!$G:$G,"&gt;="&amp;$A30,'EPA Data'!$G:$G,"&lt;"&amp;$B30)*unit_conv</f>
        <v>0</v>
      </c>
      <c r="I30">
        <f t="shared" si="16"/>
        <v>0</v>
      </c>
      <c r="J30">
        <f t="shared" si="16"/>
        <v>0</v>
      </c>
      <c r="K30">
        <f t="shared" si="16"/>
        <v>0</v>
      </c>
      <c r="L30">
        <f t="shared" si="16"/>
        <v>0</v>
      </c>
      <c r="M30" s="31">
        <f>VLOOKUP($B$1,'Multipliers and Adjustments'!$A$70:$I$86,TRUNC(COLUMN(M$2)/5)+2,FALSE)*SUMIFS('EPA Data'!$I:$I,'EPA Data'!$D:$D,'Country Selector'!$A$2,'EPA Data'!$J:$J,$B$1,'EPA Data'!$C:$C,M$2,'EPA Data'!$G:$G,"&gt;="&amp;$A30,'EPA Data'!$G:$G,"&lt;"&amp;$B30)*unit_conv</f>
        <v>0</v>
      </c>
      <c r="N30">
        <f t="shared" si="17"/>
        <v>0</v>
      </c>
      <c r="O30">
        <f t="shared" si="17"/>
        <v>0</v>
      </c>
      <c r="P30">
        <f t="shared" si="17"/>
        <v>0</v>
      </c>
      <c r="Q30">
        <f t="shared" si="17"/>
        <v>0</v>
      </c>
      <c r="R30" s="31">
        <f>VLOOKUP($B$1,'Multipliers and Adjustments'!$A$70:$I$86,TRUNC(COLUMN(R$2)/5)+2,FALSE)*SUMIFS('EPA Data'!$I:$I,'EPA Data'!$D:$D,'Country Selector'!$A$2,'EPA Data'!$J:$J,$B$1,'EPA Data'!$C:$C,R$2,'EPA Data'!$G:$G,"&gt;="&amp;$A30,'EPA Data'!$G:$G,"&lt;"&amp;$B30)*unit_conv</f>
        <v>0</v>
      </c>
      <c r="S30">
        <f t="shared" si="18"/>
        <v>0</v>
      </c>
      <c r="T30">
        <f t="shared" si="18"/>
        <v>0</v>
      </c>
      <c r="U30">
        <f t="shared" si="18"/>
        <v>0</v>
      </c>
      <c r="V30">
        <f t="shared" si="18"/>
        <v>0</v>
      </c>
      <c r="W30" s="31">
        <f>VLOOKUP($B$1,'Multipliers and Adjustments'!$A$70:$I$86,TRUNC(COLUMN(W$2)/5)+2,FALSE)*SUMIFS('EPA Data'!$I:$I,'EPA Data'!$D:$D,'Country Selector'!$A$2,'EPA Data'!$J:$J,$B$1,'EPA Data'!$C:$C,W$2,'EPA Data'!$G:$G,"&gt;="&amp;$A30,'EPA Data'!$G:$G,"&lt;"&amp;$B30)*unit_conv</f>
        <v>0</v>
      </c>
      <c r="X30">
        <f t="shared" si="19"/>
        <v>0</v>
      </c>
      <c r="Y30">
        <f t="shared" si="19"/>
        <v>0</v>
      </c>
      <c r="Z30">
        <f t="shared" si="19"/>
        <v>0</v>
      </c>
      <c r="AA30">
        <f t="shared" si="19"/>
        <v>0</v>
      </c>
      <c r="AB30" s="31">
        <f>VLOOKUP($B$1,'Multipliers and Adjustments'!$A$70:$I$86,TRUNC(COLUMN(AB$2)/5)+2,FALSE)*SUMIFS('EPA Data'!$I:$I,'EPA Data'!$D:$D,'Country Selector'!$A$2,'EPA Data'!$J:$J,$B$1,'EPA Data'!$C:$C,AB$2,'EPA Data'!$G:$G,"&gt;="&amp;$A30,'EPA Data'!$G:$G,"&lt;"&amp;$B30)*unit_conv</f>
        <v>0</v>
      </c>
      <c r="AC30">
        <f t="shared" si="20"/>
        <v>0</v>
      </c>
      <c r="AD30">
        <f t="shared" si="20"/>
        <v>0</v>
      </c>
      <c r="AE30">
        <f t="shared" si="20"/>
        <v>0</v>
      </c>
      <c r="AF30">
        <f t="shared" si="20"/>
        <v>0</v>
      </c>
      <c r="AG30" s="31">
        <f>VLOOKUP($B$1,'Multipliers and Adjustments'!$A$70:$I$86,TRUNC(COLUMN(AG$2)/5)+2,FALSE)*SUMIFS('EPA Data'!$I:$I,'EPA Data'!$D:$D,'Country Selector'!$A$2,'EPA Data'!$J:$J,$B$1,'EPA Data'!$C:$C,AG$2,'EPA Data'!$G:$G,"&gt;="&amp;$A30,'EPA Data'!$G:$G,"&lt;"&amp;$B30)*unit_conv</f>
        <v>0</v>
      </c>
      <c r="AH30">
        <f t="shared" si="21"/>
        <v>0</v>
      </c>
      <c r="AI30">
        <f t="shared" si="21"/>
        <v>0</v>
      </c>
      <c r="AJ30">
        <f t="shared" si="21"/>
        <v>0</v>
      </c>
      <c r="AK30">
        <f t="shared" si="21"/>
        <v>0</v>
      </c>
      <c r="AL30" s="31">
        <f>VLOOKUP($B$1,'Multipliers and Adjustments'!$A$70:$I$86,TRUNC(COLUMN(AL$2)/5)+2,FALSE)*SUMIFS('EPA Data'!$I:$I,'EPA Data'!$D:$D,'Country Selector'!$A$2,'EPA Data'!$J:$J,$B$1,'EPA Data'!$C:$C,AL$2,'EPA Data'!$G:$G,"&gt;="&amp;$A30,'EPA Data'!$G:$G,"&lt;"&amp;$B30)*unit_conv</f>
        <v>0</v>
      </c>
    </row>
    <row r="31" spans="1:38" x14ac:dyDescent="0.45">
      <c r="A31" s="15">
        <f t="shared" si="14"/>
        <v>-30</v>
      </c>
      <c r="B31" s="16">
        <f t="shared" si="22"/>
        <v>-20</v>
      </c>
      <c r="C31" s="31">
        <f>VLOOKUP($B$1,'Multipliers and Adjustments'!$A$70:$I$86,TRUNC(COLUMN(C$2)/5)+2,FALSE)*SUMIFS('EPA Data'!$I:$I,'EPA Data'!$D:$D,'Country Selector'!$A$2,'EPA Data'!$J:$J,$B$1,'EPA Data'!$C:$C,C$2,'EPA Data'!$G:$G,"&gt;="&amp;$A31,'EPA Data'!$G:$G,"&lt;"&amp;$B31)*unit_conv</f>
        <v>0</v>
      </c>
      <c r="D31">
        <f t="shared" si="15"/>
        <v>0</v>
      </c>
      <c r="E31">
        <f t="shared" si="15"/>
        <v>0</v>
      </c>
      <c r="F31">
        <f t="shared" si="15"/>
        <v>0</v>
      </c>
      <c r="G31">
        <f t="shared" si="15"/>
        <v>0</v>
      </c>
      <c r="H31" s="31">
        <f>VLOOKUP($B$1,'Multipliers and Adjustments'!$A$70:$I$86,TRUNC(COLUMN(H$2)/5)+2,FALSE)*SUMIFS('EPA Data'!$I:$I,'EPA Data'!$D:$D,'Country Selector'!$A$2,'EPA Data'!$J:$J,$B$1,'EPA Data'!$C:$C,H$2,'EPA Data'!$G:$G,"&gt;="&amp;$A31,'EPA Data'!$G:$G,"&lt;"&amp;$B31)*unit_conv</f>
        <v>0</v>
      </c>
      <c r="I31">
        <f t="shared" si="16"/>
        <v>0</v>
      </c>
      <c r="J31">
        <f t="shared" si="16"/>
        <v>0</v>
      </c>
      <c r="K31">
        <f t="shared" si="16"/>
        <v>0</v>
      </c>
      <c r="L31">
        <f t="shared" si="16"/>
        <v>0</v>
      </c>
      <c r="M31" s="31">
        <f>VLOOKUP($B$1,'Multipliers and Adjustments'!$A$70:$I$86,TRUNC(COLUMN(M$2)/5)+2,FALSE)*SUMIFS('EPA Data'!$I:$I,'EPA Data'!$D:$D,'Country Selector'!$A$2,'EPA Data'!$J:$J,$B$1,'EPA Data'!$C:$C,M$2,'EPA Data'!$G:$G,"&gt;="&amp;$A31,'EPA Data'!$G:$G,"&lt;"&amp;$B31)*unit_conv</f>
        <v>0</v>
      </c>
      <c r="N31">
        <f t="shared" si="17"/>
        <v>0</v>
      </c>
      <c r="O31">
        <f t="shared" si="17"/>
        <v>0</v>
      </c>
      <c r="P31">
        <f t="shared" si="17"/>
        <v>0</v>
      </c>
      <c r="Q31">
        <f t="shared" si="17"/>
        <v>0</v>
      </c>
      <c r="R31" s="31">
        <f>VLOOKUP($B$1,'Multipliers and Adjustments'!$A$70:$I$86,TRUNC(COLUMN(R$2)/5)+2,FALSE)*SUMIFS('EPA Data'!$I:$I,'EPA Data'!$D:$D,'Country Selector'!$A$2,'EPA Data'!$J:$J,$B$1,'EPA Data'!$C:$C,R$2,'EPA Data'!$G:$G,"&gt;="&amp;$A31,'EPA Data'!$G:$G,"&lt;"&amp;$B31)*unit_conv</f>
        <v>0</v>
      </c>
      <c r="S31">
        <f t="shared" si="18"/>
        <v>0</v>
      </c>
      <c r="T31">
        <f t="shared" si="18"/>
        <v>0</v>
      </c>
      <c r="U31">
        <f t="shared" si="18"/>
        <v>0</v>
      </c>
      <c r="V31">
        <f t="shared" si="18"/>
        <v>0</v>
      </c>
      <c r="W31" s="31">
        <f>VLOOKUP($B$1,'Multipliers and Adjustments'!$A$70:$I$86,TRUNC(COLUMN(W$2)/5)+2,FALSE)*SUMIFS('EPA Data'!$I:$I,'EPA Data'!$D:$D,'Country Selector'!$A$2,'EPA Data'!$J:$J,$B$1,'EPA Data'!$C:$C,W$2,'EPA Data'!$G:$G,"&gt;="&amp;$A31,'EPA Data'!$G:$G,"&lt;"&amp;$B31)*unit_conv</f>
        <v>0</v>
      </c>
      <c r="X31">
        <f t="shared" si="19"/>
        <v>0</v>
      </c>
      <c r="Y31">
        <f t="shared" si="19"/>
        <v>0</v>
      </c>
      <c r="Z31">
        <f t="shared" si="19"/>
        <v>0</v>
      </c>
      <c r="AA31">
        <f t="shared" si="19"/>
        <v>0</v>
      </c>
      <c r="AB31" s="31">
        <f>VLOOKUP($B$1,'Multipliers and Adjustments'!$A$70:$I$86,TRUNC(COLUMN(AB$2)/5)+2,FALSE)*SUMIFS('EPA Data'!$I:$I,'EPA Data'!$D:$D,'Country Selector'!$A$2,'EPA Data'!$J:$J,$B$1,'EPA Data'!$C:$C,AB$2,'EPA Data'!$G:$G,"&gt;="&amp;$A31,'EPA Data'!$G:$G,"&lt;"&amp;$B31)*unit_conv</f>
        <v>0</v>
      </c>
      <c r="AC31">
        <f t="shared" si="20"/>
        <v>0</v>
      </c>
      <c r="AD31">
        <f t="shared" si="20"/>
        <v>0</v>
      </c>
      <c r="AE31">
        <f t="shared" si="20"/>
        <v>0</v>
      </c>
      <c r="AF31">
        <f t="shared" si="20"/>
        <v>0</v>
      </c>
      <c r="AG31" s="31">
        <f>VLOOKUP($B$1,'Multipliers and Adjustments'!$A$70:$I$86,TRUNC(COLUMN(AG$2)/5)+2,FALSE)*SUMIFS('EPA Data'!$I:$I,'EPA Data'!$D:$D,'Country Selector'!$A$2,'EPA Data'!$J:$J,$B$1,'EPA Data'!$C:$C,AG$2,'EPA Data'!$G:$G,"&gt;="&amp;$A31,'EPA Data'!$G:$G,"&lt;"&amp;$B31)*unit_conv</f>
        <v>0</v>
      </c>
      <c r="AH31">
        <f t="shared" si="21"/>
        <v>0</v>
      </c>
      <c r="AI31">
        <f t="shared" si="21"/>
        <v>0</v>
      </c>
      <c r="AJ31">
        <f t="shared" si="21"/>
        <v>0</v>
      </c>
      <c r="AK31">
        <f t="shared" si="21"/>
        <v>0</v>
      </c>
      <c r="AL31" s="31">
        <f>VLOOKUP($B$1,'Multipliers and Adjustments'!$A$70:$I$86,TRUNC(COLUMN(AL$2)/5)+2,FALSE)*SUMIFS('EPA Data'!$I:$I,'EPA Data'!$D:$D,'Country Selector'!$A$2,'EPA Data'!$J:$J,$B$1,'EPA Data'!$C:$C,AL$2,'EPA Data'!$G:$G,"&gt;="&amp;$A31,'EPA Data'!$G:$G,"&lt;"&amp;$B31)*unit_conv</f>
        <v>0</v>
      </c>
    </row>
    <row r="32" spans="1:38" x14ac:dyDescent="0.45">
      <c r="A32" s="15">
        <f t="shared" si="14"/>
        <v>-20</v>
      </c>
      <c r="B32" s="16">
        <f t="shared" si="22"/>
        <v>-10</v>
      </c>
      <c r="C32" s="31">
        <f>VLOOKUP($B$1,'Multipliers and Adjustments'!$A$70:$I$86,TRUNC(COLUMN(C$2)/5)+2,FALSE)*SUMIFS('EPA Data'!$I:$I,'EPA Data'!$D:$D,'Country Selector'!$A$2,'EPA Data'!$J:$J,$B$1,'EPA Data'!$C:$C,C$2,'EPA Data'!$G:$G,"&gt;="&amp;$A32,'EPA Data'!$G:$G,"&lt;"&amp;$B32)*unit_conv</f>
        <v>0</v>
      </c>
      <c r="D32">
        <f t="shared" si="15"/>
        <v>0</v>
      </c>
      <c r="E32">
        <f t="shared" si="15"/>
        <v>0</v>
      </c>
      <c r="F32">
        <f t="shared" si="15"/>
        <v>0</v>
      </c>
      <c r="G32">
        <f t="shared" si="15"/>
        <v>0</v>
      </c>
      <c r="H32" s="31">
        <f>VLOOKUP($B$1,'Multipliers and Adjustments'!$A$70:$I$86,TRUNC(COLUMN(H$2)/5)+2,FALSE)*SUMIFS('EPA Data'!$I:$I,'EPA Data'!$D:$D,'Country Selector'!$A$2,'EPA Data'!$J:$J,$B$1,'EPA Data'!$C:$C,H$2,'EPA Data'!$G:$G,"&gt;="&amp;$A32,'EPA Data'!$G:$G,"&lt;"&amp;$B32)*unit_conv</f>
        <v>0</v>
      </c>
      <c r="I32">
        <f t="shared" si="16"/>
        <v>0</v>
      </c>
      <c r="J32">
        <f t="shared" si="16"/>
        <v>0</v>
      </c>
      <c r="K32">
        <f t="shared" si="16"/>
        <v>0</v>
      </c>
      <c r="L32">
        <f t="shared" si="16"/>
        <v>0</v>
      </c>
      <c r="M32" s="31">
        <f>VLOOKUP($B$1,'Multipliers and Adjustments'!$A$70:$I$86,TRUNC(COLUMN(M$2)/5)+2,FALSE)*SUMIFS('EPA Data'!$I:$I,'EPA Data'!$D:$D,'Country Selector'!$A$2,'EPA Data'!$J:$J,$B$1,'EPA Data'!$C:$C,M$2,'EPA Data'!$G:$G,"&gt;="&amp;$A32,'EPA Data'!$G:$G,"&lt;"&amp;$B32)*unit_conv</f>
        <v>0</v>
      </c>
      <c r="N32">
        <f t="shared" si="17"/>
        <v>0</v>
      </c>
      <c r="O32">
        <f t="shared" si="17"/>
        <v>0</v>
      </c>
      <c r="P32">
        <f t="shared" si="17"/>
        <v>0</v>
      </c>
      <c r="Q32">
        <f t="shared" si="17"/>
        <v>0</v>
      </c>
      <c r="R32" s="31">
        <f>VLOOKUP($B$1,'Multipliers and Adjustments'!$A$70:$I$86,TRUNC(COLUMN(R$2)/5)+2,FALSE)*SUMIFS('EPA Data'!$I:$I,'EPA Data'!$D:$D,'Country Selector'!$A$2,'EPA Data'!$J:$J,$B$1,'EPA Data'!$C:$C,R$2,'EPA Data'!$G:$G,"&gt;="&amp;$A32,'EPA Data'!$G:$G,"&lt;"&amp;$B32)*unit_conv</f>
        <v>0</v>
      </c>
      <c r="S32">
        <f t="shared" si="18"/>
        <v>0</v>
      </c>
      <c r="T32">
        <f t="shared" si="18"/>
        <v>0</v>
      </c>
      <c r="U32">
        <f t="shared" si="18"/>
        <v>0</v>
      </c>
      <c r="V32">
        <f t="shared" si="18"/>
        <v>0</v>
      </c>
      <c r="W32" s="31">
        <f>VLOOKUP($B$1,'Multipliers and Adjustments'!$A$70:$I$86,TRUNC(COLUMN(W$2)/5)+2,FALSE)*SUMIFS('EPA Data'!$I:$I,'EPA Data'!$D:$D,'Country Selector'!$A$2,'EPA Data'!$J:$J,$B$1,'EPA Data'!$C:$C,W$2,'EPA Data'!$G:$G,"&gt;="&amp;$A32,'EPA Data'!$G:$G,"&lt;"&amp;$B32)*unit_conv</f>
        <v>0</v>
      </c>
      <c r="X32">
        <f t="shared" si="19"/>
        <v>0</v>
      </c>
      <c r="Y32">
        <f t="shared" si="19"/>
        <v>0</v>
      </c>
      <c r="Z32">
        <f t="shared" si="19"/>
        <v>0</v>
      </c>
      <c r="AA32">
        <f t="shared" si="19"/>
        <v>0</v>
      </c>
      <c r="AB32" s="31">
        <f>VLOOKUP($B$1,'Multipliers and Adjustments'!$A$70:$I$86,TRUNC(COLUMN(AB$2)/5)+2,FALSE)*SUMIFS('EPA Data'!$I:$I,'EPA Data'!$D:$D,'Country Selector'!$A$2,'EPA Data'!$J:$J,$B$1,'EPA Data'!$C:$C,AB$2,'EPA Data'!$G:$G,"&gt;="&amp;$A32,'EPA Data'!$G:$G,"&lt;"&amp;$B32)*unit_conv</f>
        <v>0</v>
      </c>
      <c r="AC32">
        <f t="shared" si="20"/>
        <v>0</v>
      </c>
      <c r="AD32">
        <f t="shared" si="20"/>
        <v>0</v>
      </c>
      <c r="AE32">
        <f t="shared" si="20"/>
        <v>0</v>
      </c>
      <c r="AF32">
        <f t="shared" si="20"/>
        <v>0</v>
      </c>
      <c r="AG32" s="31">
        <f>VLOOKUP($B$1,'Multipliers and Adjustments'!$A$70:$I$86,TRUNC(COLUMN(AG$2)/5)+2,FALSE)*SUMIFS('EPA Data'!$I:$I,'EPA Data'!$D:$D,'Country Selector'!$A$2,'EPA Data'!$J:$J,$B$1,'EPA Data'!$C:$C,AG$2,'EPA Data'!$G:$G,"&gt;="&amp;$A32,'EPA Data'!$G:$G,"&lt;"&amp;$B32)*unit_conv</f>
        <v>0</v>
      </c>
      <c r="AH32">
        <f t="shared" si="21"/>
        <v>0</v>
      </c>
      <c r="AI32">
        <f t="shared" si="21"/>
        <v>0</v>
      </c>
      <c r="AJ32">
        <f t="shared" si="21"/>
        <v>0</v>
      </c>
      <c r="AK32">
        <f t="shared" si="21"/>
        <v>0</v>
      </c>
      <c r="AL32" s="31">
        <f>VLOOKUP($B$1,'Multipliers and Adjustments'!$A$70:$I$86,TRUNC(COLUMN(AL$2)/5)+2,FALSE)*SUMIFS('EPA Data'!$I:$I,'EPA Data'!$D:$D,'Country Selector'!$A$2,'EPA Data'!$J:$J,$B$1,'EPA Data'!$C:$C,AL$2,'EPA Data'!$G:$G,"&gt;="&amp;$A32,'EPA Data'!$G:$G,"&lt;"&amp;$B32)*unit_conv</f>
        <v>0</v>
      </c>
    </row>
    <row r="33" spans="1:38" x14ac:dyDescent="0.45">
      <c r="A33" s="15">
        <f t="shared" si="14"/>
        <v>-10</v>
      </c>
      <c r="B33" s="16">
        <f t="shared" si="22"/>
        <v>0</v>
      </c>
      <c r="C33" s="31">
        <f>VLOOKUP($B$1,'Multipliers and Adjustments'!$A$70:$I$86,TRUNC(COLUMN(C$2)/5)+2,FALSE)*SUMIFS('EPA Data'!$I:$I,'EPA Data'!$D:$D,'Country Selector'!$A$2,'EPA Data'!$J:$J,$B$1,'EPA Data'!$C:$C,C$2,'EPA Data'!$G:$G,"&gt;="&amp;$A33,'EPA Data'!$G:$G,"&lt;"&amp;$B33)*unit_conv</f>
        <v>0</v>
      </c>
      <c r="D33">
        <f t="shared" si="15"/>
        <v>0</v>
      </c>
      <c r="E33">
        <f t="shared" si="15"/>
        <v>0</v>
      </c>
      <c r="F33">
        <f t="shared" si="15"/>
        <v>0</v>
      </c>
      <c r="G33">
        <f t="shared" si="15"/>
        <v>0</v>
      </c>
      <c r="H33" s="31">
        <f>VLOOKUP($B$1,'Multipliers and Adjustments'!$A$70:$I$86,TRUNC(COLUMN(H$2)/5)+2,FALSE)*SUMIFS('EPA Data'!$I:$I,'EPA Data'!$D:$D,'Country Selector'!$A$2,'EPA Data'!$J:$J,$B$1,'EPA Data'!$C:$C,H$2,'EPA Data'!$G:$G,"&gt;="&amp;$A33,'EPA Data'!$G:$G,"&lt;"&amp;$B33)*unit_conv</f>
        <v>0</v>
      </c>
      <c r="I33">
        <f t="shared" si="16"/>
        <v>0</v>
      </c>
      <c r="J33">
        <f t="shared" si="16"/>
        <v>0</v>
      </c>
      <c r="K33">
        <f t="shared" si="16"/>
        <v>0</v>
      </c>
      <c r="L33">
        <f t="shared" si="16"/>
        <v>0</v>
      </c>
      <c r="M33" s="31">
        <f>VLOOKUP($B$1,'Multipliers and Adjustments'!$A$70:$I$86,TRUNC(COLUMN(M$2)/5)+2,FALSE)*SUMIFS('EPA Data'!$I:$I,'EPA Data'!$D:$D,'Country Selector'!$A$2,'EPA Data'!$J:$J,$B$1,'EPA Data'!$C:$C,M$2,'EPA Data'!$G:$G,"&gt;="&amp;$A33,'EPA Data'!$G:$G,"&lt;"&amp;$B33)*unit_conv</f>
        <v>0</v>
      </c>
      <c r="N33">
        <f t="shared" si="17"/>
        <v>0</v>
      </c>
      <c r="O33">
        <f t="shared" si="17"/>
        <v>0</v>
      </c>
      <c r="P33">
        <f t="shared" si="17"/>
        <v>0</v>
      </c>
      <c r="Q33">
        <f t="shared" si="17"/>
        <v>0</v>
      </c>
      <c r="R33" s="31">
        <f>VLOOKUP($B$1,'Multipliers and Adjustments'!$A$70:$I$86,TRUNC(COLUMN(R$2)/5)+2,FALSE)*SUMIFS('EPA Data'!$I:$I,'EPA Data'!$D:$D,'Country Selector'!$A$2,'EPA Data'!$J:$J,$B$1,'EPA Data'!$C:$C,R$2,'EPA Data'!$G:$G,"&gt;="&amp;$A33,'EPA Data'!$G:$G,"&lt;"&amp;$B33)*unit_conv</f>
        <v>0</v>
      </c>
      <c r="S33">
        <f t="shared" si="18"/>
        <v>0</v>
      </c>
      <c r="T33">
        <f t="shared" si="18"/>
        <v>0</v>
      </c>
      <c r="U33">
        <f t="shared" si="18"/>
        <v>0</v>
      </c>
      <c r="V33">
        <f t="shared" si="18"/>
        <v>0</v>
      </c>
      <c r="W33" s="31">
        <f>VLOOKUP($B$1,'Multipliers and Adjustments'!$A$70:$I$86,TRUNC(COLUMN(W$2)/5)+2,FALSE)*SUMIFS('EPA Data'!$I:$I,'EPA Data'!$D:$D,'Country Selector'!$A$2,'EPA Data'!$J:$J,$B$1,'EPA Data'!$C:$C,W$2,'EPA Data'!$G:$G,"&gt;="&amp;$A33,'EPA Data'!$G:$G,"&lt;"&amp;$B33)*unit_conv</f>
        <v>0</v>
      </c>
      <c r="X33">
        <f t="shared" si="19"/>
        <v>0</v>
      </c>
      <c r="Y33">
        <f t="shared" si="19"/>
        <v>0</v>
      </c>
      <c r="Z33">
        <f t="shared" si="19"/>
        <v>0</v>
      </c>
      <c r="AA33">
        <f t="shared" si="19"/>
        <v>0</v>
      </c>
      <c r="AB33" s="31">
        <f>VLOOKUP($B$1,'Multipliers and Adjustments'!$A$70:$I$86,TRUNC(COLUMN(AB$2)/5)+2,FALSE)*SUMIFS('EPA Data'!$I:$I,'EPA Data'!$D:$D,'Country Selector'!$A$2,'EPA Data'!$J:$J,$B$1,'EPA Data'!$C:$C,AB$2,'EPA Data'!$G:$G,"&gt;="&amp;$A33,'EPA Data'!$G:$G,"&lt;"&amp;$B33)*unit_conv</f>
        <v>0</v>
      </c>
      <c r="AC33">
        <f t="shared" si="20"/>
        <v>0</v>
      </c>
      <c r="AD33">
        <f t="shared" si="20"/>
        <v>0</v>
      </c>
      <c r="AE33">
        <f t="shared" si="20"/>
        <v>0</v>
      </c>
      <c r="AF33">
        <f t="shared" si="20"/>
        <v>0</v>
      </c>
      <c r="AG33" s="31">
        <f>VLOOKUP($B$1,'Multipliers and Adjustments'!$A$70:$I$86,TRUNC(COLUMN(AG$2)/5)+2,FALSE)*SUMIFS('EPA Data'!$I:$I,'EPA Data'!$D:$D,'Country Selector'!$A$2,'EPA Data'!$J:$J,$B$1,'EPA Data'!$C:$C,AG$2,'EPA Data'!$G:$G,"&gt;="&amp;$A33,'EPA Data'!$G:$G,"&lt;"&amp;$B33)*unit_conv</f>
        <v>0</v>
      </c>
      <c r="AH33">
        <f t="shared" si="21"/>
        <v>0</v>
      </c>
      <c r="AI33">
        <f t="shared" si="21"/>
        <v>0</v>
      </c>
      <c r="AJ33">
        <f t="shared" si="21"/>
        <v>0</v>
      </c>
      <c r="AK33">
        <f t="shared" si="21"/>
        <v>0</v>
      </c>
      <c r="AL33" s="31">
        <f>VLOOKUP($B$1,'Multipliers and Adjustments'!$A$70:$I$86,TRUNC(COLUMN(AL$2)/5)+2,FALSE)*SUMIFS('EPA Data'!$I:$I,'EPA Data'!$D:$D,'Country Selector'!$A$2,'EPA Data'!$J:$J,$B$1,'EPA Data'!$C:$C,AL$2,'EPA Data'!$G:$G,"&gt;="&amp;$A33,'EPA Data'!$G:$G,"&lt;"&amp;$B33)*unit_conv</f>
        <v>0</v>
      </c>
    </row>
    <row r="34" spans="1:38" x14ac:dyDescent="0.45">
      <c r="A34" s="17">
        <f t="shared" si="14"/>
        <v>0</v>
      </c>
      <c r="B34" s="18">
        <f>A34</f>
        <v>0</v>
      </c>
      <c r="C34" s="37">
        <f>VLOOKUP($B$1,'Multipliers and Adjustments'!$A$70:$I$86,TRUNC(COLUMN(C$2)/5)+2,FALSE)*SUMIFS('EPA Data'!$I:$I,'EPA Data'!$D:$D,'Country Selector'!$A$2,'EPA Data'!$J:$J,$B$1,'EPA Data'!$C:$C,C$2,'EPA Data'!$G:$G,$A34)*unit_conv</f>
        <v>0</v>
      </c>
      <c r="D34">
        <f t="shared" ref="D34:G49" si="23">C34+($H34-$C34)/5</f>
        <v>0</v>
      </c>
      <c r="E34">
        <f t="shared" si="23"/>
        <v>0</v>
      </c>
      <c r="F34">
        <f t="shared" si="23"/>
        <v>0</v>
      </c>
      <c r="G34">
        <f t="shared" si="23"/>
        <v>0</v>
      </c>
      <c r="H34" s="37">
        <f>VLOOKUP($B$1,'Multipliers and Adjustments'!$A$70:$I$86,TRUNC(COLUMN(H$2)/5)+2,FALSE)*SUMIFS('EPA Data'!$I:$I,'EPA Data'!$D:$D,'Country Selector'!$A$2,'EPA Data'!$J:$J,$B$1,'EPA Data'!$C:$C,H$2,'EPA Data'!$G:$G,$A34)*unit_conv</f>
        <v>0</v>
      </c>
      <c r="I34">
        <f t="shared" si="16"/>
        <v>0</v>
      </c>
      <c r="J34">
        <f t="shared" si="16"/>
        <v>0</v>
      </c>
      <c r="K34">
        <f t="shared" si="16"/>
        <v>0</v>
      </c>
      <c r="L34">
        <f t="shared" si="16"/>
        <v>0</v>
      </c>
      <c r="M34" s="37">
        <f>VLOOKUP($B$1,'Multipliers and Adjustments'!$A$70:$I$86,TRUNC(COLUMN(M$2)/5)+2,FALSE)*SUMIFS('EPA Data'!$I:$I,'EPA Data'!$D:$D,'Country Selector'!$A$2,'EPA Data'!$J:$J,$B$1,'EPA Data'!$C:$C,M$2,'EPA Data'!$G:$G,$A34)*unit_conv</f>
        <v>0</v>
      </c>
      <c r="N34">
        <f t="shared" si="17"/>
        <v>0</v>
      </c>
      <c r="O34">
        <f t="shared" si="17"/>
        <v>0</v>
      </c>
      <c r="P34">
        <f t="shared" si="17"/>
        <v>0</v>
      </c>
      <c r="Q34">
        <f t="shared" si="17"/>
        <v>0</v>
      </c>
      <c r="R34" s="37">
        <f>VLOOKUP($B$1,'Multipliers and Adjustments'!$A$70:$I$86,TRUNC(COLUMN(R$2)/5)+2,FALSE)*SUMIFS('EPA Data'!$I:$I,'EPA Data'!$D:$D,'Country Selector'!$A$2,'EPA Data'!$J:$J,$B$1,'EPA Data'!$C:$C,R$2,'EPA Data'!$G:$G,$A34)*unit_conv</f>
        <v>0</v>
      </c>
      <c r="S34">
        <f t="shared" si="18"/>
        <v>0</v>
      </c>
      <c r="T34">
        <f t="shared" si="18"/>
        <v>0</v>
      </c>
      <c r="U34">
        <f t="shared" si="18"/>
        <v>0</v>
      </c>
      <c r="V34">
        <f t="shared" si="18"/>
        <v>0</v>
      </c>
      <c r="W34" s="37">
        <f>VLOOKUP($B$1,'Multipliers and Adjustments'!$A$70:$I$86,TRUNC(COLUMN(W$2)/5)+2,FALSE)*SUMIFS('EPA Data'!$I:$I,'EPA Data'!$D:$D,'Country Selector'!$A$2,'EPA Data'!$J:$J,$B$1,'EPA Data'!$C:$C,W$2,'EPA Data'!$G:$G,$A34)*unit_conv</f>
        <v>0</v>
      </c>
      <c r="X34">
        <f t="shared" si="19"/>
        <v>0</v>
      </c>
      <c r="Y34">
        <f t="shared" si="19"/>
        <v>0</v>
      </c>
      <c r="Z34">
        <f t="shared" si="19"/>
        <v>0</v>
      </c>
      <c r="AA34">
        <f t="shared" si="19"/>
        <v>0</v>
      </c>
      <c r="AB34" s="37">
        <f>VLOOKUP($B$1,'Multipliers and Adjustments'!$A$70:$I$86,TRUNC(COLUMN(AB$2)/5)+2,FALSE)*SUMIFS('EPA Data'!$I:$I,'EPA Data'!$D:$D,'Country Selector'!$A$2,'EPA Data'!$J:$J,$B$1,'EPA Data'!$C:$C,AB$2,'EPA Data'!$G:$G,$A34)*unit_conv</f>
        <v>0</v>
      </c>
      <c r="AC34">
        <f t="shared" si="20"/>
        <v>0</v>
      </c>
      <c r="AD34">
        <f t="shared" si="20"/>
        <v>0</v>
      </c>
      <c r="AE34">
        <f t="shared" si="20"/>
        <v>0</v>
      </c>
      <c r="AF34">
        <f t="shared" si="20"/>
        <v>0</v>
      </c>
      <c r="AG34" s="37">
        <f>VLOOKUP($B$1,'Multipliers and Adjustments'!$A$70:$I$86,TRUNC(COLUMN(AG$2)/5)+2,FALSE)*SUMIFS('EPA Data'!$I:$I,'EPA Data'!$D:$D,'Country Selector'!$A$2,'EPA Data'!$J:$J,$B$1,'EPA Data'!$C:$C,AG$2,'EPA Data'!$G:$G,$A34)*unit_conv</f>
        <v>0</v>
      </c>
      <c r="AH34">
        <f t="shared" si="21"/>
        <v>0</v>
      </c>
      <c r="AI34">
        <f t="shared" si="21"/>
        <v>0</v>
      </c>
      <c r="AJ34">
        <f t="shared" si="21"/>
        <v>0</v>
      </c>
      <c r="AK34">
        <f t="shared" si="21"/>
        <v>0</v>
      </c>
      <c r="AL34" s="37">
        <f>VLOOKUP($B$1,'Multipliers and Adjustments'!$A$70:$I$86,TRUNC(COLUMN(AL$2)/5)+2,FALSE)*SUMIFS('EPA Data'!$I:$I,'EPA Data'!$D:$D,'Country Selector'!$A$2,'EPA Data'!$J:$J,$B$1,'EPA Data'!$C:$C,AL$2,'EPA Data'!$G:$G,$A34)*unit_conv</f>
        <v>0</v>
      </c>
    </row>
    <row r="35" spans="1:38" x14ac:dyDescent="0.45">
      <c r="A35" s="19">
        <v>0.1</v>
      </c>
      <c r="B35" s="20">
        <f>A35+9.9</f>
        <v>10</v>
      </c>
      <c r="C35" s="31">
        <f>VLOOKUP($B$1,'Multipliers and Adjustments'!$A$70:$I$86,TRUNC(COLUMN(C$2)/5)+2,FALSE)*SUMIFS('EPA Data'!$I:$I,'EPA Data'!$D:$D,'Country Selector'!$A$2,'EPA Data'!$J:$J,$B$1,'EPA Data'!$C:$C,C$2,'EPA Data'!$G:$G,"&gt;="&amp;$A35,'EPA Data'!$G:$G,"&lt;"&amp;$B35)*unit_conv</f>
        <v>0</v>
      </c>
      <c r="D35">
        <f t="shared" si="23"/>
        <v>0</v>
      </c>
      <c r="E35">
        <f t="shared" si="23"/>
        <v>0</v>
      </c>
      <c r="F35">
        <f t="shared" si="23"/>
        <v>0</v>
      </c>
      <c r="G35">
        <f t="shared" si="23"/>
        <v>0</v>
      </c>
      <c r="H35" s="31">
        <f>VLOOKUP($B$1,'Multipliers and Adjustments'!$A$70:$I$86,TRUNC(COLUMN(H$2)/5)+2,FALSE)*SUMIFS('EPA Data'!$I:$I,'EPA Data'!$D:$D,'Country Selector'!$A$2,'EPA Data'!$J:$J,$B$1,'EPA Data'!$C:$C,H$2,'EPA Data'!$G:$G,"&gt;="&amp;$A35,'EPA Data'!$G:$G,"&lt;"&amp;$B35)*unit_conv</f>
        <v>0</v>
      </c>
      <c r="I35">
        <f t="shared" si="16"/>
        <v>0</v>
      </c>
      <c r="J35">
        <f t="shared" si="16"/>
        <v>0</v>
      </c>
      <c r="K35">
        <f t="shared" si="16"/>
        <v>0</v>
      </c>
      <c r="L35">
        <f t="shared" si="16"/>
        <v>0</v>
      </c>
      <c r="M35" s="31">
        <f>VLOOKUP($B$1,'Multipliers and Adjustments'!$A$70:$I$86,TRUNC(COLUMN(M$2)/5)+2,FALSE)*SUMIFS('EPA Data'!$I:$I,'EPA Data'!$D:$D,'Country Selector'!$A$2,'EPA Data'!$J:$J,$B$1,'EPA Data'!$C:$C,M$2,'EPA Data'!$G:$G,"&gt;="&amp;$A35,'EPA Data'!$G:$G,"&lt;"&amp;$B35)*unit_conv</f>
        <v>0</v>
      </c>
      <c r="N35">
        <f t="shared" si="17"/>
        <v>0</v>
      </c>
      <c r="O35">
        <f t="shared" si="17"/>
        <v>0</v>
      </c>
      <c r="P35">
        <f t="shared" si="17"/>
        <v>0</v>
      </c>
      <c r="Q35">
        <f t="shared" si="17"/>
        <v>0</v>
      </c>
      <c r="R35" s="31">
        <f>VLOOKUP($B$1,'Multipliers and Adjustments'!$A$70:$I$86,TRUNC(COLUMN(R$2)/5)+2,FALSE)*SUMIFS('EPA Data'!$I:$I,'EPA Data'!$D:$D,'Country Selector'!$A$2,'EPA Data'!$J:$J,$B$1,'EPA Data'!$C:$C,R$2,'EPA Data'!$G:$G,"&gt;="&amp;$A35,'EPA Data'!$G:$G,"&lt;"&amp;$B35)*unit_conv</f>
        <v>0</v>
      </c>
      <c r="S35">
        <f t="shared" si="18"/>
        <v>0</v>
      </c>
      <c r="T35">
        <f t="shared" si="18"/>
        <v>0</v>
      </c>
      <c r="U35">
        <f t="shared" si="18"/>
        <v>0</v>
      </c>
      <c r="V35">
        <f t="shared" si="18"/>
        <v>0</v>
      </c>
      <c r="W35" s="31">
        <f>VLOOKUP($B$1,'Multipliers and Adjustments'!$A$70:$I$86,TRUNC(COLUMN(W$2)/5)+2,FALSE)*SUMIFS('EPA Data'!$I:$I,'EPA Data'!$D:$D,'Country Selector'!$A$2,'EPA Data'!$J:$J,$B$1,'EPA Data'!$C:$C,W$2,'EPA Data'!$G:$G,"&gt;="&amp;$A35,'EPA Data'!$G:$G,"&lt;"&amp;$B35)*unit_conv</f>
        <v>0</v>
      </c>
      <c r="X35">
        <f t="shared" si="19"/>
        <v>0</v>
      </c>
      <c r="Y35">
        <f t="shared" si="19"/>
        <v>0</v>
      </c>
      <c r="Z35">
        <f t="shared" si="19"/>
        <v>0</v>
      </c>
      <c r="AA35">
        <f t="shared" si="19"/>
        <v>0</v>
      </c>
      <c r="AB35" s="31">
        <f>VLOOKUP($B$1,'Multipliers and Adjustments'!$A$70:$I$86,TRUNC(COLUMN(AB$2)/5)+2,FALSE)*SUMIFS('EPA Data'!$I:$I,'EPA Data'!$D:$D,'Country Selector'!$A$2,'EPA Data'!$J:$J,$B$1,'EPA Data'!$C:$C,AB$2,'EPA Data'!$G:$G,"&gt;="&amp;$A35,'EPA Data'!$G:$G,"&lt;"&amp;$B35)*unit_conv</f>
        <v>0</v>
      </c>
      <c r="AC35">
        <f t="shared" si="20"/>
        <v>0</v>
      </c>
      <c r="AD35">
        <f t="shared" si="20"/>
        <v>0</v>
      </c>
      <c r="AE35">
        <f t="shared" si="20"/>
        <v>0</v>
      </c>
      <c r="AF35">
        <f t="shared" si="20"/>
        <v>0</v>
      </c>
      <c r="AG35" s="31">
        <f>VLOOKUP($B$1,'Multipliers and Adjustments'!$A$70:$I$86,TRUNC(COLUMN(AG$2)/5)+2,FALSE)*SUMIFS('EPA Data'!$I:$I,'EPA Data'!$D:$D,'Country Selector'!$A$2,'EPA Data'!$J:$J,$B$1,'EPA Data'!$C:$C,AG$2,'EPA Data'!$G:$G,"&gt;="&amp;$A35,'EPA Data'!$G:$G,"&lt;"&amp;$B35)*unit_conv</f>
        <v>0</v>
      </c>
      <c r="AH35">
        <f t="shared" si="21"/>
        <v>0</v>
      </c>
      <c r="AI35">
        <f t="shared" si="21"/>
        <v>0</v>
      </c>
      <c r="AJ35">
        <f t="shared" si="21"/>
        <v>0</v>
      </c>
      <c r="AK35">
        <f t="shared" si="21"/>
        <v>0</v>
      </c>
      <c r="AL35" s="31">
        <f>VLOOKUP($B$1,'Multipliers and Adjustments'!$A$70:$I$86,TRUNC(COLUMN(AL$2)/5)+2,FALSE)*SUMIFS('EPA Data'!$I:$I,'EPA Data'!$D:$D,'Country Selector'!$A$2,'EPA Data'!$J:$J,$B$1,'EPA Data'!$C:$C,AL$2,'EPA Data'!$G:$G,"&gt;="&amp;$A35,'EPA Data'!$G:$G,"&lt;"&amp;$B35)*unit_conv</f>
        <v>0</v>
      </c>
    </row>
    <row r="36" spans="1:38" x14ac:dyDescent="0.45">
      <c r="A36" s="15">
        <f t="shared" si="14"/>
        <v>10</v>
      </c>
      <c r="B36" s="16">
        <f t="shared" si="22"/>
        <v>20</v>
      </c>
      <c r="C36" s="31">
        <f>VLOOKUP($B$1,'Multipliers and Adjustments'!$A$70:$I$86,TRUNC(COLUMN(C$2)/5)+2,FALSE)*SUMIFS('EPA Data'!$I:$I,'EPA Data'!$D:$D,'Country Selector'!$A$2,'EPA Data'!$J:$J,$B$1,'EPA Data'!$C:$C,C$2,'EPA Data'!$G:$G,"&gt;="&amp;$A36,'EPA Data'!$G:$G,"&lt;"&amp;$B36)*unit_conv</f>
        <v>0</v>
      </c>
      <c r="D36">
        <f t="shared" si="23"/>
        <v>0</v>
      </c>
      <c r="E36">
        <f t="shared" si="23"/>
        <v>0</v>
      </c>
      <c r="F36">
        <f t="shared" si="23"/>
        <v>0</v>
      </c>
      <c r="G36">
        <f t="shared" si="23"/>
        <v>0</v>
      </c>
      <c r="H36" s="31">
        <f>VLOOKUP($B$1,'Multipliers and Adjustments'!$A$70:$I$86,TRUNC(COLUMN(H$2)/5)+2,FALSE)*SUMIFS('EPA Data'!$I:$I,'EPA Data'!$D:$D,'Country Selector'!$A$2,'EPA Data'!$J:$J,$B$1,'EPA Data'!$C:$C,H$2,'EPA Data'!$G:$G,"&gt;="&amp;$A36,'EPA Data'!$G:$G,"&lt;"&amp;$B36)*unit_conv</f>
        <v>0</v>
      </c>
      <c r="I36">
        <f t="shared" ref="I36:L51" si="24">H36+($M36-$H36)/5</f>
        <v>0</v>
      </c>
      <c r="J36">
        <f t="shared" si="24"/>
        <v>0</v>
      </c>
      <c r="K36">
        <f t="shared" si="24"/>
        <v>0</v>
      </c>
      <c r="L36">
        <f t="shared" si="24"/>
        <v>0</v>
      </c>
      <c r="M36" s="31">
        <f>VLOOKUP($B$1,'Multipliers and Adjustments'!$A$70:$I$86,TRUNC(COLUMN(M$2)/5)+2,FALSE)*SUMIFS('EPA Data'!$I:$I,'EPA Data'!$D:$D,'Country Selector'!$A$2,'EPA Data'!$J:$J,$B$1,'EPA Data'!$C:$C,M$2,'EPA Data'!$G:$G,"&gt;="&amp;$A36,'EPA Data'!$G:$G,"&lt;"&amp;$B36)*unit_conv</f>
        <v>0</v>
      </c>
      <c r="N36">
        <f t="shared" ref="N36:Q51" si="25">M36+($R36-$M36)/5</f>
        <v>0</v>
      </c>
      <c r="O36">
        <f t="shared" si="25"/>
        <v>0</v>
      </c>
      <c r="P36">
        <f t="shared" si="25"/>
        <v>0</v>
      </c>
      <c r="Q36">
        <f t="shared" si="25"/>
        <v>0</v>
      </c>
      <c r="R36" s="31">
        <f>VLOOKUP($B$1,'Multipliers and Adjustments'!$A$70:$I$86,TRUNC(COLUMN(R$2)/5)+2,FALSE)*SUMIFS('EPA Data'!$I:$I,'EPA Data'!$D:$D,'Country Selector'!$A$2,'EPA Data'!$J:$J,$B$1,'EPA Data'!$C:$C,R$2,'EPA Data'!$G:$G,"&gt;="&amp;$A36,'EPA Data'!$G:$G,"&lt;"&amp;$B36)*unit_conv</f>
        <v>0</v>
      </c>
      <c r="S36">
        <f t="shared" ref="S36:V51" si="26">R36+($W36-$R36)/5</f>
        <v>0</v>
      </c>
      <c r="T36">
        <f t="shared" si="26"/>
        <v>0</v>
      </c>
      <c r="U36">
        <f t="shared" si="26"/>
        <v>0</v>
      </c>
      <c r="V36">
        <f t="shared" si="26"/>
        <v>0</v>
      </c>
      <c r="W36" s="31">
        <f>VLOOKUP($B$1,'Multipliers and Adjustments'!$A$70:$I$86,TRUNC(COLUMN(W$2)/5)+2,FALSE)*SUMIFS('EPA Data'!$I:$I,'EPA Data'!$D:$D,'Country Selector'!$A$2,'EPA Data'!$J:$J,$B$1,'EPA Data'!$C:$C,W$2,'EPA Data'!$G:$G,"&gt;="&amp;$A36,'EPA Data'!$G:$G,"&lt;"&amp;$B36)*unit_conv</f>
        <v>0</v>
      </c>
      <c r="X36">
        <f t="shared" ref="X36:AA51" si="27">W36+($AB36-$W36)/5</f>
        <v>0</v>
      </c>
      <c r="Y36">
        <f t="shared" si="27"/>
        <v>0</v>
      </c>
      <c r="Z36">
        <f t="shared" si="27"/>
        <v>0</v>
      </c>
      <c r="AA36">
        <f t="shared" si="27"/>
        <v>0</v>
      </c>
      <c r="AB36" s="31">
        <f>VLOOKUP($B$1,'Multipliers and Adjustments'!$A$70:$I$86,TRUNC(COLUMN(AB$2)/5)+2,FALSE)*SUMIFS('EPA Data'!$I:$I,'EPA Data'!$D:$D,'Country Selector'!$A$2,'EPA Data'!$J:$J,$B$1,'EPA Data'!$C:$C,AB$2,'EPA Data'!$G:$G,"&gt;="&amp;$A36,'EPA Data'!$G:$G,"&lt;"&amp;$B36)*unit_conv</f>
        <v>0</v>
      </c>
      <c r="AC36">
        <f t="shared" ref="AC36:AF51" si="28">AB36+($AG36-$AB36)/5</f>
        <v>0</v>
      </c>
      <c r="AD36">
        <f t="shared" si="28"/>
        <v>0</v>
      </c>
      <c r="AE36">
        <f t="shared" si="28"/>
        <v>0</v>
      </c>
      <c r="AF36">
        <f t="shared" si="28"/>
        <v>0</v>
      </c>
      <c r="AG36" s="31">
        <f>VLOOKUP($B$1,'Multipliers and Adjustments'!$A$70:$I$86,TRUNC(COLUMN(AG$2)/5)+2,FALSE)*SUMIFS('EPA Data'!$I:$I,'EPA Data'!$D:$D,'Country Selector'!$A$2,'EPA Data'!$J:$J,$B$1,'EPA Data'!$C:$C,AG$2,'EPA Data'!$G:$G,"&gt;="&amp;$A36,'EPA Data'!$G:$G,"&lt;"&amp;$B36)*unit_conv</f>
        <v>0</v>
      </c>
      <c r="AH36">
        <f t="shared" ref="AH36:AK51" si="29">AG36+($AL36-$AG36)/5</f>
        <v>0</v>
      </c>
      <c r="AI36">
        <f t="shared" si="29"/>
        <v>0</v>
      </c>
      <c r="AJ36">
        <f t="shared" si="29"/>
        <v>0</v>
      </c>
      <c r="AK36">
        <f t="shared" si="29"/>
        <v>0</v>
      </c>
      <c r="AL36" s="31">
        <f>VLOOKUP($B$1,'Multipliers and Adjustments'!$A$70:$I$86,TRUNC(COLUMN(AL$2)/5)+2,FALSE)*SUMIFS('EPA Data'!$I:$I,'EPA Data'!$D:$D,'Country Selector'!$A$2,'EPA Data'!$J:$J,$B$1,'EPA Data'!$C:$C,AL$2,'EPA Data'!$G:$G,"&gt;="&amp;$A36,'EPA Data'!$G:$G,"&lt;"&amp;$B36)*unit_conv</f>
        <v>0</v>
      </c>
    </row>
    <row r="37" spans="1:38" x14ac:dyDescent="0.45">
      <c r="A37" s="15">
        <f t="shared" si="14"/>
        <v>20</v>
      </c>
      <c r="B37" s="16">
        <f t="shared" si="22"/>
        <v>30</v>
      </c>
      <c r="C37" s="31">
        <f>VLOOKUP($B$1,'Multipliers and Adjustments'!$A$70:$I$86,TRUNC(COLUMN(C$2)/5)+2,FALSE)*SUMIFS('EPA Data'!$I:$I,'EPA Data'!$D:$D,'Country Selector'!$A$2,'EPA Data'!$J:$J,$B$1,'EPA Data'!$C:$C,C$2,'EPA Data'!$G:$G,"&gt;="&amp;$A37,'EPA Data'!$G:$G,"&lt;"&amp;$B37)*unit_conv</f>
        <v>0</v>
      </c>
      <c r="D37">
        <f t="shared" si="23"/>
        <v>0</v>
      </c>
      <c r="E37">
        <f t="shared" si="23"/>
        <v>0</v>
      </c>
      <c r="F37">
        <f t="shared" si="23"/>
        <v>0</v>
      </c>
      <c r="G37">
        <f t="shared" si="23"/>
        <v>0</v>
      </c>
      <c r="H37" s="31">
        <f>VLOOKUP($B$1,'Multipliers and Adjustments'!$A$70:$I$86,TRUNC(COLUMN(H$2)/5)+2,FALSE)*SUMIFS('EPA Data'!$I:$I,'EPA Data'!$D:$D,'Country Selector'!$A$2,'EPA Data'!$J:$J,$B$1,'EPA Data'!$C:$C,H$2,'EPA Data'!$G:$G,"&gt;="&amp;$A37,'EPA Data'!$G:$G,"&lt;"&amp;$B37)*unit_conv</f>
        <v>0</v>
      </c>
      <c r="I37">
        <f t="shared" si="24"/>
        <v>0</v>
      </c>
      <c r="J37">
        <f t="shared" si="24"/>
        <v>0</v>
      </c>
      <c r="K37">
        <f t="shared" si="24"/>
        <v>0</v>
      </c>
      <c r="L37">
        <f t="shared" si="24"/>
        <v>0</v>
      </c>
      <c r="M37" s="31">
        <f>VLOOKUP($B$1,'Multipliers and Adjustments'!$A$70:$I$86,TRUNC(COLUMN(M$2)/5)+2,FALSE)*SUMIFS('EPA Data'!$I:$I,'EPA Data'!$D:$D,'Country Selector'!$A$2,'EPA Data'!$J:$J,$B$1,'EPA Data'!$C:$C,M$2,'EPA Data'!$G:$G,"&gt;="&amp;$A37,'EPA Data'!$G:$G,"&lt;"&amp;$B37)*unit_conv</f>
        <v>0</v>
      </c>
      <c r="N37">
        <f t="shared" si="25"/>
        <v>0</v>
      </c>
      <c r="O37">
        <f t="shared" si="25"/>
        <v>0</v>
      </c>
      <c r="P37">
        <f t="shared" si="25"/>
        <v>0</v>
      </c>
      <c r="Q37">
        <f t="shared" si="25"/>
        <v>0</v>
      </c>
      <c r="R37" s="31">
        <f>VLOOKUP($B$1,'Multipliers and Adjustments'!$A$70:$I$86,TRUNC(COLUMN(R$2)/5)+2,FALSE)*SUMIFS('EPA Data'!$I:$I,'EPA Data'!$D:$D,'Country Selector'!$A$2,'EPA Data'!$J:$J,$B$1,'EPA Data'!$C:$C,R$2,'EPA Data'!$G:$G,"&gt;="&amp;$A37,'EPA Data'!$G:$G,"&lt;"&amp;$B37)*unit_conv</f>
        <v>0</v>
      </c>
      <c r="S37">
        <f t="shared" si="26"/>
        <v>0</v>
      </c>
      <c r="T37">
        <f t="shared" si="26"/>
        <v>0</v>
      </c>
      <c r="U37">
        <f t="shared" si="26"/>
        <v>0</v>
      </c>
      <c r="V37">
        <f t="shared" si="26"/>
        <v>0</v>
      </c>
      <c r="W37" s="31">
        <f>VLOOKUP($B$1,'Multipliers and Adjustments'!$A$70:$I$86,TRUNC(COLUMN(W$2)/5)+2,FALSE)*SUMIFS('EPA Data'!$I:$I,'EPA Data'!$D:$D,'Country Selector'!$A$2,'EPA Data'!$J:$J,$B$1,'EPA Data'!$C:$C,W$2,'EPA Data'!$G:$G,"&gt;="&amp;$A37,'EPA Data'!$G:$G,"&lt;"&amp;$B37)*unit_conv</f>
        <v>0</v>
      </c>
      <c r="X37">
        <f t="shared" si="27"/>
        <v>0</v>
      </c>
      <c r="Y37">
        <f t="shared" si="27"/>
        <v>0</v>
      </c>
      <c r="Z37">
        <f t="shared" si="27"/>
        <v>0</v>
      </c>
      <c r="AA37">
        <f t="shared" si="27"/>
        <v>0</v>
      </c>
      <c r="AB37" s="31">
        <f>VLOOKUP($B$1,'Multipliers and Adjustments'!$A$70:$I$86,TRUNC(COLUMN(AB$2)/5)+2,FALSE)*SUMIFS('EPA Data'!$I:$I,'EPA Data'!$D:$D,'Country Selector'!$A$2,'EPA Data'!$J:$J,$B$1,'EPA Data'!$C:$C,AB$2,'EPA Data'!$G:$G,"&gt;="&amp;$A37,'EPA Data'!$G:$G,"&lt;"&amp;$B37)*unit_conv</f>
        <v>0</v>
      </c>
      <c r="AC37">
        <f t="shared" si="28"/>
        <v>0</v>
      </c>
      <c r="AD37">
        <f t="shared" si="28"/>
        <v>0</v>
      </c>
      <c r="AE37">
        <f t="shared" si="28"/>
        <v>0</v>
      </c>
      <c r="AF37">
        <f t="shared" si="28"/>
        <v>0</v>
      </c>
      <c r="AG37" s="31">
        <f>VLOOKUP($B$1,'Multipliers and Adjustments'!$A$70:$I$86,TRUNC(COLUMN(AG$2)/5)+2,FALSE)*SUMIFS('EPA Data'!$I:$I,'EPA Data'!$D:$D,'Country Selector'!$A$2,'EPA Data'!$J:$J,$B$1,'EPA Data'!$C:$C,AG$2,'EPA Data'!$G:$G,"&gt;="&amp;$A37,'EPA Data'!$G:$G,"&lt;"&amp;$B37)*unit_conv</f>
        <v>0</v>
      </c>
      <c r="AH37">
        <f t="shared" si="29"/>
        <v>0</v>
      </c>
      <c r="AI37">
        <f t="shared" si="29"/>
        <v>0</v>
      </c>
      <c r="AJ37">
        <f t="shared" si="29"/>
        <v>0</v>
      </c>
      <c r="AK37">
        <f t="shared" si="29"/>
        <v>0</v>
      </c>
      <c r="AL37" s="31">
        <f>VLOOKUP($B$1,'Multipliers and Adjustments'!$A$70:$I$86,TRUNC(COLUMN(AL$2)/5)+2,FALSE)*SUMIFS('EPA Data'!$I:$I,'EPA Data'!$D:$D,'Country Selector'!$A$2,'EPA Data'!$J:$J,$B$1,'EPA Data'!$C:$C,AL$2,'EPA Data'!$G:$G,"&gt;="&amp;$A37,'EPA Data'!$G:$G,"&lt;"&amp;$B37)*unit_conv</f>
        <v>0</v>
      </c>
    </row>
    <row r="38" spans="1:38" x14ac:dyDescent="0.45">
      <c r="A38" s="15">
        <f t="shared" si="14"/>
        <v>30</v>
      </c>
      <c r="B38" s="16">
        <f t="shared" si="22"/>
        <v>40</v>
      </c>
      <c r="C38" s="31">
        <f>VLOOKUP($B$1,'Multipliers and Adjustments'!$A$70:$I$86,TRUNC(COLUMN(C$2)/5)+2,FALSE)*SUMIFS('EPA Data'!$I:$I,'EPA Data'!$D:$D,'Country Selector'!$A$2,'EPA Data'!$J:$J,$B$1,'EPA Data'!$C:$C,C$2,'EPA Data'!$G:$G,"&gt;="&amp;$A38,'EPA Data'!$G:$G,"&lt;"&amp;$B38)*unit_conv</f>
        <v>0</v>
      </c>
      <c r="D38">
        <f t="shared" si="23"/>
        <v>0</v>
      </c>
      <c r="E38">
        <f t="shared" si="23"/>
        <v>0</v>
      </c>
      <c r="F38">
        <f t="shared" si="23"/>
        <v>0</v>
      </c>
      <c r="G38">
        <f t="shared" si="23"/>
        <v>0</v>
      </c>
      <c r="H38" s="31">
        <f>VLOOKUP($B$1,'Multipliers and Adjustments'!$A$70:$I$86,TRUNC(COLUMN(H$2)/5)+2,FALSE)*SUMIFS('EPA Data'!$I:$I,'EPA Data'!$D:$D,'Country Selector'!$A$2,'EPA Data'!$J:$J,$B$1,'EPA Data'!$C:$C,H$2,'EPA Data'!$G:$G,"&gt;="&amp;$A38,'EPA Data'!$G:$G,"&lt;"&amp;$B38)*unit_conv</f>
        <v>0</v>
      </c>
      <c r="I38">
        <f t="shared" si="24"/>
        <v>0</v>
      </c>
      <c r="J38">
        <f t="shared" si="24"/>
        <v>0</v>
      </c>
      <c r="K38">
        <f t="shared" si="24"/>
        <v>0</v>
      </c>
      <c r="L38">
        <f t="shared" si="24"/>
        <v>0</v>
      </c>
      <c r="M38" s="31">
        <f>VLOOKUP($B$1,'Multipliers and Adjustments'!$A$70:$I$86,TRUNC(COLUMN(M$2)/5)+2,FALSE)*SUMIFS('EPA Data'!$I:$I,'EPA Data'!$D:$D,'Country Selector'!$A$2,'EPA Data'!$J:$J,$B$1,'EPA Data'!$C:$C,M$2,'EPA Data'!$G:$G,"&gt;="&amp;$A38,'EPA Data'!$G:$G,"&lt;"&amp;$B38)*unit_conv</f>
        <v>0</v>
      </c>
      <c r="N38">
        <f t="shared" si="25"/>
        <v>0</v>
      </c>
      <c r="O38">
        <f t="shared" si="25"/>
        <v>0</v>
      </c>
      <c r="P38">
        <f t="shared" si="25"/>
        <v>0</v>
      </c>
      <c r="Q38">
        <f t="shared" si="25"/>
        <v>0</v>
      </c>
      <c r="R38" s="31">
        <f>VLOOKUP($B$1,'Multipliers and Adjustments'!$A$70:$I$86,TRUNC(COLUMN(R$2)/5)+2,FALSE)*SUMIFS('EPA Data'!$I:$I,'EPA Data'!$D:$D,'Country Selector'!$A$2,'EPA Data'!$J:$J,$B$1,'EPA Data'!$C:$C,R$2,'EPA Data'!$G:$G,"&gt;="&amp;$A38,'EPA Data'!$G:$G,"&lt;"&amp;$B38)*unit_conv</f>
        <v>0</v>
      </c>
      <c r="S38">
        <f t="shared" si="26"/>
        <v>0</v>
      </c>
      <c r="T38">
        <f t="shared" si="26"/>
        <v>0</v>
      </c>
      <c r="U38">
        <f t="shared" si="26"/>
        <v>0</v>
      </c>
      <c r="V38">
        <f t="shared" si="26"/>
        <v>0</v>
      </c>
      <c r="W38" s="31">
        <f>VLOOKUP($B$1,'Multipliers and Adjustments'!$A$70:$I$86,TRUNC(COLUMN(W$2)/5)+2,FALSE)*SUMIFS('EPA Data'!$I:$I,'EPA Data'!$D:$D,'Country Selector'!$A$2,'EPA Data'!$J:$J,$B$1,'EPA Data'!$C:$C,W$2,'EPA Data'!$G:$G,"&gt;="&amp;$A38,'EPA Data'!$G:$G,"&lt;"&amp;$B38)*unit_conv</f>
        <v>0</v>
      </c>
      <c r="X38">
        <f t="shared" si="27"/>
        <v>0</v>
      </c>
      <c r="Y38">
        <f t="shared" si="27"/>
        <v>0</v>
      </c>
      <c r="Z38">
        <f t="shared" si="27"/>
        <v>0</v>
      </c>
      <c r="AA38">
        <f t="shared" si="27"/>
        <v>0</v>
      </c>
      <c r="AB38" s="31">
        <f>VLOOKUP($B$1,'Multipliers and Adjustments'!$A$70:$I$86,TRUNC(COLUMN(AB$2)/5)+2,FALSE)*SUMIFS('EPA Data'!$I:$I,'EPA Data'!$D:$D,'Country Selector'!$A$2,'EPA Data'!$J:$J,$B$1,'EPA Data'!$C:$C,AB$2,'EPA Data'!$G:$G,"&gt;="&amp;$A38,'EPA Data'!$G:$G,"&lt;"&amp;$B38)*unit_conv</f>
        <v>0</v>
      </c>
      <c r="AC38">
        <f t="shared" si="28"/>
        <v>0</v>
      </c>
      <c r="AD38">
        <f t="shared" si="28"/>
        <v>0</v>
      </c>
      <c r="AE38">
        <f t="shared" si="28"/>
        <v>0</v>
      </c>
      <c r="AF38">
        <f t="shared" si="28"/>
        <v>0</v>
      </c>
      <c r="AG38" s="31">
        <f>VLOOKUP($B$1,'Multipliers and Adjustments'!$A$70:$I$86,TRUNC(COLUMN(AG$2)/5)+2,FALSE)*SUMIFS('EPA Data'!$I:$I,'EPA Data'!$D:$D,'Country Selector'!$A$2,'EPA Data'!$J:$J,$B$1,'EPA Data'!$C:$C,AG$2,'EPA Data'!$G:$G,"&gt;="&amp;$A38,'EPA Data'!$G:$G,"&lt;"&amp;$B38)*unit_conv</f>
        <v>0</v>
      </c>
      <c r="AH38">
        <f t="shared" si="29"/>
        <v>0</v>
      </c>
      <c r="AI38">
        <f t="shared" si="29"/>
        <v>0</v>
      </c>
      <c r="AJ38">
        <f t="shared" si="29"/>
        <v>0</v>
      </c>
      <c r="AK38">
        <f t="shared" si="29"/>
        <v>0</v>
      </c>
      <c r="AL38" s="31">
        <f>VLOOKUP($B$1,'Multipliers and Adjustments'!$A$70:$I$86,TRUNC(COLUMN(AL$2)/5)+2,FALSE)*SUMIFS('EPA Data'!$I:$I,'EPA Data'!$D:$D,'Country Selector'!$A$2,'EPA Data'!$J:$J,$B$1,'EPA Data'!$C:$C,AL$2,'EPA Data'!$G:$G,"&gt;="&amp;$A38,'EPA Data'!$G:$G,"&lt;"&amp;$B38)*unit_conv</f>
        <v>0</v>
      </c>
    </row>
    <row r="39" spans="1:38" x14ac:dyDescent="0.45">
      <c r="A39" s="15">
        <f t="shared" si="14"/>
        <v>40</v>
      </c>
      <c r="B39" s="16">
        <f t="shared" si="22"/>
        <v>50</v>
      </c>
      <c r="C39" s="31">
        <f>VLOOKUP($B$1,'Multipliers and Adjustments'!$A$70:$I$86,TRUNC(COLUMN(C$2)/5)+2,FALSE)*SUMIFS('EPA Data'!$I:$I,'EPA Data'!$D:$D,'Country Selector'!$A$2,'EPA Data'!$J:$J,$B$1,'EPA Data'!$C:$C,C$2,'EPA Data'!$G:$G,"&gt;="&amp;$A39,'EPA Data'!$G:$G,"&lt;"&amp;$B39)*unit_conv</f>
        <v>0</v>
      </c>
      <c r="D39">
        <f t="shared" si="23"/>
        <v>0</v>
      </c>
      <c r="E39">
        <f t="shared" si="23"/>
        <v>0</v>
      </c>
      <c r="F39">
        <f t="shared" si="23"/>
        <v>0</v>
      </c>
      <c r="G39">
        <f t="shared" si="23"/>
        <v>0</v>
      </c>
      <c r="H39" s="31">
        <f>VLOOKUP($B$1,'Multipliers and Adjustments'!$A$70:$I$86,TRUNC(COLUMN(H$2)/5)+2,FALSE)*SUMIFS('EPA Data'!$I:$I,'EPA Data'!$D:$D,'Country Selector'!$A$2,'EPA Data'!$J:$J,$B$1,'EPA Data'!$C:$C,H$2,'EPA Data'!$G:$G,"&gt;="&amp;$A39,'EPA Data'!$G:$G,"&lt;"&amp;$B39)*unit_conv</f>
        <v>0</v>
      </c>
      <c r="I39">
        <f t="shared" si="24"/>
        <v>0</v>
      </c>
      <c r="J39">
        <f t="shared" si="24"/>
        <v>0</v>
      </c>
      <c r="K39">
        <f t="shared" si="24"/>
        <v>0</v>
      </c>
      <c r="L39">
        <f t="shared" si="24"/>
        <v>0</v>
      </c>
      <c r="M39" s="31">
        <f>VLOOKUP($B$1,'Multipliers and Adjustments'!$A$70:$I$86,TRUNC(COLUMN(M$2)/5)+2,FALSE)*SUMIFS('EPA Data'!$I:$I,'EPA Data'!$D:$D,'Country Selector'!$A$2,'EPA Data'!$J:$J,$B$1,'EPA Data'!$C:$C,M$2,'EPA Data'!$G:$G,"&gt;="&amp;$A39,'EPA Data'!$G:$G,"&lt;"&amp;$B39)*unit_conv</f>
        <v>0</v>
      </c>
      <c r="N39">
        <f t="shared" si="25"/>
        <v>0</v>
      </c>
      <c r="O39">
        <f t="shared" si="25"/>
        <v>0</v>
      </c>
      <c r="P39">
        <f t="shared" si="25"/>
        <v>0</v>
      </c>
      <c r="Q39">
        <f t="shared" si="25"/>
        <v>0</v>
      </c>
      <c r="R39" s="31">
        <f>VLOOKUP($B$1,'Multipliers and Adjustments'!$A$70:$I$86,TRUNC(COLUMN(R$2)/5)+2,FALSE)*SUMIFS('EPA Data'!$I:$I,'EPA Data'!$D:$D,'Country Selector'!$A$2,'EPA Data'!$J:$J,$B$1,'EPA Data'!$C:$C,R$2,'EPA Data'!$G:$G,"&gt;="&amp;$A39,'EPA Data'!$G:$G,"&lt;"&amp;$B39)*unit_conv</f>
        <v>0</v>
      </c>
      <c r="S39">
        <f t="shared" si="26"/>
        <v>0</v>
      </c>
      <c r="T39">
        <f t="shared" si="26"/>
        <v>0</v>
      </c>
      <c r="U39">
        <f t="shared" si="26"/>
        <v>0</v>
      </c>
      <c r="V39">
        <f t="shared" si="26"/>
        <v>0</v>
      </c>
      <c r="W39" s="31">
        <f>VLOOKUP($B$1,'Multipliers and Adjustments'!$A$70:$I$86,TRUNC(COLUMN(W$2)/5)+2,FALSE)*SUMIFS('EPA Data'!$I:$I,'EPA Data'!$D:$D,'Country Selector'!$A$2,'EPA Data'!$J:$J,$B$1,'EPA Data'!$C:$C,W$2,'EPA Data'!$G:$G,"&gt;="&amp;$A39,'EPA Data'!$G:$G,"&lt;"&amp;$B39)*unit_conv</f>
        <v>0</v>
      </c>
      <c r="X39">
        <f t="shared" si="27"/>
        <v>0</v>
      </c>
      <c r="Y39">
        <f t="shared" si="27"/>
        <v>0</v>
      </c>
      <c r="Z39">
        <f t="shared" si="27"/>
        <v>0</v>
      </c>
      <c r="AA39">
        <f t="shared" si="27"/>
        <v>0</v>
      </c>
      <c r="AB39" s="31">
        <f>VLOOKUP($B$1,'Multipliers and Adjustments'!$A$70:$I$86,TRUNC(COLUMN(AB$2)/5)+2,FALSE)*SUMIFS('EPA Data'!$I:$I,'EPA Data'!$D:$D,'Country Selector'!$A$2,'EPA Data'!$J:$J,$B$1,'EPA Data'!$C:$C,AB$2,'EPA Data'!$G:$G,"&gt;="&amp;$A39,'EPA Data'!$G:$G,"&lt;"&amp;$B39)*unit_conv</f>
        <v>0</v>
      </c>
      <c r="AC39">
        <f t="shared" si="28"/>
        <v>0</v>
      </c>
      <c r="AD39">
        <f t="shared" si="28"/>
        <v>0</v>
      </c>
      <c r="AE39">
        <f t="shared" si="28"/>
        <v>0</v>
      </c>
      <c r="AF39">
        <f t="shared" si="28"/>
        <v>0</v>
      </c>
      <c r="AG39" s="31">
        <f>VLOOKUP($B$1,'Multipliers and Adjustments'!$A$70:$I$86,TRUNC(COLUMN(AG$2)/5)+2,FALSE)*SUMIFS('EPA Data'!$I:$I,'EPA Data'!$D:$D,'Country Selector'!$A$2,'EPA Data'!$J:$J,$B$1,'EPA Data'!$C:$C,AG$2,'EPA Data'!$G:$G,"&gt;="&amp;$A39,'EPA Data'!$G:$G,"&lt;"&amp;$B39)*unit_conv</f>
        <v>0</v>
      </c>
      <c r="AH39">
        <f t="shared" si="29"/>
        <v>0</v>
      </c>
      <c r="AI39">
        <f t="shared" si="29"/>
        <v>0</v>
      </c>
      <c r="AJ39">
        <f t="shared" si="29"/>
        <v>0</v>
      </c>
      <c r="AK39">
        <f t="shared" si="29"/>
        <v>0</v>
      </c>
      <c r="AL39" s="31">
        <f>VLOOKUP($B$1,'Multipliers and Adjustments'!$A$70:$I$86,TRUNC(COLUMN(AL$2)/5)+2,FALSE)*SUMIFS('EPA Data'!$I:$I,'EPA Data'!$D:$D,'Country Selector'!$A$2,'EPA Data'!$J:$J,$B$1,'EPA Data'!$C:$C,AL$2,'EPA Data'!$G:$G,"&gt;="&amp;$A39,'EPA Data'!$G:$G,"&lt;"&amp;$B39)*unit_conv</f>
        <v>0</v>
      </c>
    </row>
    <row r="40" spans="1:38" x14ac:dyDescent="0.45">
      <c r="A40" s="15">
        <f t="shared" si="14"/>
        <v>50</v>
      </c>
      <c r="B40" s="16">
        <f t="shared" si="22"/>
        <v>60</v>
      </c>
      <c r="C40" s="31">
        <f>VLOOKUP($B$1,'Multipliers and Adjustments'!$A$70:$I$86,TRUNC(COLUMN(C$2)/5)+2,FALSE)*SUMIFS('EPA Data'!$I:$I,'EPA Data'!$D:$D,'Country Selector'!$A$2,'EPA Data'!$J:$J,$B$1,'EPA Data'!$C:$C,C$2,'EPA Data'!$G:$G,"&gt;="&amp;$A40,'EPA Data'!$G:$G,"&lt;"&amp;$B40)*unit_conv</f>
        <v>0</v>
      </c>
      <c r="D40">
        <f t="shared" si="23"/>
        <v>0</v>
      </c>
      <c r="E40">
        <f t="shared" si="23"/>
        <v>0</v>
      </c>
      <c r="F40">
        <f t="shared" si="23"/>
        <v>0</v>
      </c>
      <c r="G40">
        <f t="shared" si="23"/>
        <v>0</v>
      </c>
      <c r="H40" s="31">
        <f>VLOOKUP($B$1,'Multipliers and Adjustments'!$A$70:$I$86,TRUNC(COLUMN(H$2)/5)+2,FALSE)*SUMIFS('EPA Data'!$I:$I,'EPA Data'!$D:$D,'Country Selector'!$A$2,'EPA Data'!$J:$J,$B$1,'EPA Data'!$C:$C,H$2,'EPA Data'!$G:$G,"&gt;="&amp;$A40,'EPA Data'!$G:$G,"&lt;"&amp;$B40)*unit_conv</f>
        <v>0</v>
      </c>
      <c r="I40">
        <f t="shared" si="24"/>
        <v>0</v>
      </c>
      <c r="J40">
        <f t="shared" si="24"/>
        <v>0</v>
      </c>
      <c r="K40">
        <f t="shared" si="24"/>
        <v>0</v>
      </c>
      <c r="L40">
        <f t="shared" si="24"/>
        <v>0</v>
      </c>
      <c r="M40" s="31">
        <f>VLOOKUP($B$1,'Multipliers and Adjustments'!$A$70:$I$86,TRUNC(COLUMN(M$2)/5)+2,FALSE)*SUMIFS('EPA Data'!$I:$I,'EPA Data'!$D:$D,'Country Selector'!$A$2,'EPA Data'!$J:$J,$B$1,'EPA Data'!$C:$C,M$2,'EPA Data'!$G:$G,"&gt;="&amp;$A40,'EPA Data'!$G:$G,"&lt;"&amp;$B40)*unit_conv</f>
        <v>0</v>
      </c>
      <c r="N40">
        <f t="shared" si="25"/>
        <v>0</v>
      </c>
      <c r="O40">
        <f t="shared" si="25"/>
        <v>0</v>
      </c>
      <c r="P40">
        <f t="shared" si="25"/>
        <v>0</v>
      </c>
      <c r="Q40">
        <f t="shared" si="25"/>
        <v>0</v>
      </c>
      <c r="R40" s="31">
        <f>VLOOKUP($B$1,'Multipliers and Adjustments'!$A$70:$I$86,TRUNC(COLUMN(R$2)/5)+2,FALSE)*SUMIFS('EPA Data'!$I:$I,'EPA Data'!$D:$D,'Country Selector'!$A$2,'EPA Data'!$J:$J,$B$1,'EPA Data'!$C:$C,R$2,'EPA Data'!$G:$G,"&gt;="&amp;$A40,'EPA Data'!$G:$G,"&lt;"&amp;$B40)*unit_conv</f>
        <v>0</v>
      </c>
      <c r="S40">
        <f t="shared" si="26"/>
        <v>0</v>
      </c>
      <c r="T40">
        <f t="shared" si="26"/>
        <v>0</v>
      </c>
      <c r="U40">
        <f t="shared" si="26"/>
        <v>0</v>
      </c>
      <c r="V40">
        <f t="shared" si="26"/>
        <v>0</v>
      </c>
      <c r="W40" s="31">
        <f>VLOOKUP($B$1,'Multipliers and Adjustments'!$A$70:$I$86,TRUNC(COLUMN(W$2)/5)+2,FALSE)*SUMIFS('EPA Data'!$I:$I,'EPA Data'!$D:$D,'Country Selector'!$A$2,'EPA Data'!$J:$J,$B$1,'EPA Data'!$C:$C,W$2,'EPA Data'!$G:$G,"&gt;="&amp;$A40,'EPA Data'!$G:$G,"&lt;"&amp;$B40)*unit_conv</f>
        <v>0</v>
      </c>
      <c r="X40">
        <f t="shared" si="27"/>
        <v>0</v>
      </c>
      <c r="Y40">
        <f t="shared" si="27"/>
        <v>0</v>
      </c>
      <c r="Z40">
        <f t="shared" si="27"/>
        <v>0</v>
      </c>
      <c r="AA40">
        <f t="shared" si="27"/>
        <v>0</v>
      </c>
      <c r="AB40" s="31">
        <f>VLOOKUP($B$1,'Multipliers and Adjustments'!$A$70:$I$86,TRUNC(COLUMN(AB$2)/5)+2,FALSE)*SUMIFS('EPA Data'!$I:$I,'EPA Data'!$D:$D,'Country Selector'!$A$2,'EPA Data'!$J:$J,$B$1,'EPA Data'!$C:$C,AB$2,'EPA Data'!$G:$G,"&gt;="&amp;$A40,'EPA Data'!$G:$G,"&lt;"&amp;$B40)*unit_conv</f>
        <v>0</v>
      </c>
      <c r="AC40">
        <f t="shared" si="28"/>
        <v>0</v>
      </c>
      <c r="AD40">
        <f t="shared" si="28"/>
        <v>0</v>
      </c>
      <c r="AE40">
        <f t="shared" si="28"/>
        <v>0</v>
      </c>
      <c r="AF40">
        <f t="shared" si="28"/>
        <v>0</v>
      </c>
      <c r="AG40" s="31">
        <f>VLOOKUP($B$1,'Multipliers and Adjustments'!$A$70:$I$86,TRUNC(COLUMN(AG$2)/5)+2,FALSE)*SUMIFS('EPA Data'!$I:$I,'EPA Data'!$D:$D,'Country Selector'!$A$2,'EPA Data'!$J:$J,$B$1,'EPA Data'!$C:$C,AG$2,'EPA Data'!$G:$G,"&gt;="&amp;$A40,'EPA Data'!$G:$G,"&lt;"&amp;$B40)*unit_conv</f>
        <v>0</v>
      </c>
      <c r="AH40">
        <f t="shared" si="29"/>
        <v>0</v>
      </c>
      <c r="AI40">
        <f t="shared" si="29"/>
        <v>0</v>
      </c>
      <c r="AJ40">
        <f t="shared" si="29"/>
        <v>0</v>
      </c>
      <c r="AK40">
        <f t="shared" si="29"/>
        <v>0</v>
      </c>
      <c r="AL40" s="31">
        <f>VLOOKUP($B$1,'Multipliers and Adjustments'!$A$70:$I$86,TRUNC(COLUMN(AL$2)/5)+2,FALSE)*SUMIFS('EPA Data'!$I:$I,'EPA Data'!$D:$D,'Country Selector'!$A$2,'EPA Data'!$J:$J,$B$1,'EPA Data'!$C:$C,AL$2,'EPA Data'!$G:$G,"&gt;="&amp;$A40,'EPA Data'!$G:$G,"&lt;"&amp;$B40)*unit_conv</f>
        <v>0</v>
      </c>
    </row>
    <row r="41" spans="1:38" x14ac:dyDescent="0.45">
      <c r="A41" s="15">
        <f t="shared" si="14"/>
        <v>60</v>
      </c>
      <c r="B41" s="16">
        <f t="shared" si="22"/>
        <v>70</v>
      </c>
      <c r="C41" s="31">
        <f>VLOOKUP($B$1,'Multipliers and Adjustments'!$A$70:$I$86,TRUNC(COLUMN(C$2)/5)+2,FALSE)*SUMIFS('EPA Data'!$I:$I,'EPA Data'!$D:$D,'Country Selector'!$A$2,'EPA Data'!$J:$J,$B$1,'EPA Data'!$C:$C,C$2,'EPA Data'!$G:$G,"&gt;="&amp;$A41,'EPA Data'!$G:$G,"&lt;"&amp;$B41)*unit_conv</f>
        <v>0</v>
      </c>
      <c r="D41">
        <f t="shared" si="23"/>
        <v>0</v>
      </c>
      <c r="E41">
        <f t="shared" si="23"/>
        <v>0</v>
      </c>
      <c r="F41">
        <f t="shared" si="23"/>
        <v>0</v>
      </c>
      <c r="G41">
        <f t="shared" si="23"/>
        <v>0</v>
      </c>
      <c r="H41" s="31">
        <f>VLOOKUP($B$1,'Multipliers and Adjustments'!$A$70:$I$86,TRUNC(COLUMN(H$2)/5)+2,FALSE)*SUMIFS('EPA Data'!$I:$I,'EPA Data'!$D:$D,'Country Selector'!$A$2,'EPA Data'!$J:$J,$B$1,'EPA Data'!$C:$C,H$2,'EPA Data'!$G:$G,"&gt;="&amp;$A41,'EPA Data'!$G:$G,"&lt;"&amp;$B41)*unit_conv</f>
        <v>0</v>
      </c>
      <c r="I41">
        <f t="shared" si="24"/>
        <v>0</v>
      </c>
      <c r="J41">
        <f t="shared" si="24"/>
        <v>0</v>
      </c>
      <c r="K41">
        <f t="shared" si="24"/>
        <v>0</v>
      </c>
      <c r="L41">
        <f t="shared" si="24"/>
        <v>0</v>
      </c>
      <c r="M41" s="31">
        <f>VLOOKUP($B$1,'Multipliers and Adjustments'!$A$70:$I$86,TRUNC(COLUMN(M$2)/5)+2,FALSE)*SUMIFS('EPA Data'!$I:$I,'EPA Data'!$D:$D,'Country Selector'!$A$2,'EPA Data'!$J:$J,$B$1,'EPA Data'!$C:$C,M$2,'EPA Data'!$G:$G,"&gt;="&amp;$A41,'EPA Data'!$G:$G,"&lt;"&amp;$B41)*unit_conv</f>
        <v>0</v>
      </c>
      <c r="N41">
        <f t="shared" si="25"/>
        <v>0</v>
      </c>
      <c r="O41">
        <f t="shared" si="25"/>
        <v>0</v>
      </c>
      <c r="P41">
        <f t="shared" si="25"/>
        <v>0</v>
      </c>
      <c r="Q41">
        <f t="shared" si="25"/>
        <v>0</v>
      </c>
      <c r="R41" s="31">
        <f>VLOOKUP($B$1,'Multipliers and Adjustments'!$A$70:$I$86,TRUNC(COLUMN(R$2)/5)+2,FALSE)*SUMIFS('EPA Data'!$I:$I,'EPA Data'!$D:$D,'Country Selector'!$A$2,'EPA Data'!$J:$J,$B$1,'EPA Data'!$C:$C,R$2,'EPA Data'!$G:$G,"&gt;="&amp;$A41,'EPA Data'!$G:$G,"&lt;"&amp;$B41)*unit_conv</f>
        <v>0</v>
      </c>
      <c r="S41">
        <f t="shared" si="26"/>
        <v>0</v>
      </c>
      <c r="T41">
        <f t="shared" si="26"/>
        <v>0</v>
      </c>
      <c r="U41">
        <f t="shared" si="26"/>
        <v>0</v>
      </c>
      <c r="V41">
        <f t="shared" si="26"/>
        <v>0</v>
      </c>
      <c r="W41" s="31">
        <f>VLOOKUP($B$1,'Multipliers and Adjustments'!$A$70:$I$86,TRUNC(COLUMN(W$2)/5)+2,FALSE)*SUMIFS('EPA Data'!$I:$I,'EPA Data'!$D:$D,'Country Selector'!$A$2,'EPA Data'!$J:$J,$B$1,'EPA Data'!$C:$C,W$2,'EPA Data'!$G:$G,"&gt;="&amp;$A41,'EPA Data'!$G:$G,"&lt;"&amp;$B41)*unit_conv</f>
        <v>0</v>
      </c>
      <c r="X41">
        <f t="shared" si="27"/>
        <v>0</v>
      </c>
      <c r="Y41">
        <f t="shared" si="27"/>
        <v>0</v>
      </c>
      <c r="Z41">
        <f t="shared" si="27"/>
        <v>0</v>
      </c>
      <c r="AA41">
        <f t="shared" si="27"/>
        <v>0</v>
      </c>
      <c r="AB41" s="31">
        <f>VLOOKUP($B$1,'Multipliers and Adjustments'!$A$70:$I$86,TRUNC(COLUMN(AB$2)/5)+2,FALSE)*SUMIFS('EPA Data'!$I:$I,'EPA Data'!$D:$D,'Country Selector'!$A$2,'EPA Data'!$J:$J,$B$1,'EPA Data'!$C:$C,AB$2,'EPA Data'!$G:$G,"&gt;="&amp;$A41,'EPA Data'!$G:$G,"&lt;"&amp;$B41)*unit_conv</f>
        <v>0</v>
      </c>
      <c r="AC41">
        <f t="shared" si="28"/>
        <v>0</v>
      </c>
      <c r="AD41">
        <f t="shared" si="28"/>
        <v>0</v>
      </c>
      <c r="AE41">
        <f t="shared" si="28"/>
        <v>0</v>
      </c>
      <c r="AF41">
        <f t="shared" si="28"/>
        <v>0</v>
      </c>
      <c r="AG41" s="31">
        <f>VLOOKUP($B$1,'Multipliers and Adjustments'!$A$70:$I$86,TRUNC(COLUMN(AG$2)/5)+2,FALSE)*SUMIFS('EPA Data'!$I:$I,'EPA Data'!$D:$D,'Country Selector'!$A$2,'EPA Data'!$J:$J,$B$1,'EPA Data'!$C:$C,AG$2,'EPA Data'!$G:$G,"&gt;="&amp;$A41,'EPA Data'!$G:$G,"&lt;"&amp;$B41)*unit_conv</f>
        <v>0</v>
      </c>
      <c r="AH41">
        <f t="shared" si="29"/>
        <v>0</v>
      </c>
      <c r="AI41">
        <f t="shared" si="29"/>
        <v>0</v>
      </c>
      <c r="AJ41">
        <f t="shared" si="29"/>
        <v>0</v>
      </c>
      <c r="AK41">
        <f t="shared" si="29"/>
        <v>0</v>
      </c>
      <c r="AL41" s="31">
        <f>VLOOKUP($B$1,'Multipliers and Adjustments'!$A$70:$I$86,TRUNC(COLUMN(AL$2)/5)+2,FALSE)*SUMIFS('EPA Data'!$I:$I,'EPA Data'!$D:$D,'Country Selector'!$A$2,'EPA Data'!$J:$J,$B$1,'EPA Data'!$C:$C,AL$2,'EPA Data'!$G:$G,"&gt;="&amp;$A41,'EPA Data'!$G:$G,"&lt;"&amp;$B41)*unit_conv</f>
        <v>0</v>
      </c>
    </row>
    <row r="42" spans="1:38" x14ac:dyDescent="0.45">
      <c r="A42" s="15">
        <f t="shared" si="14"/>
        <v>70</v>
      </c>
      <c r="B42" s="16">
        <f t="shared" si="22"/>
        <v>80</v>
      </c>
      <c r="C42" s="31">
        <f>VLOOKUP($B$1,'Multipliers and Adjustments'!$A$70:$I$86,TRUNC(COLUMN(C$2)/5)+2,FALSE)*SUMIFS('EPA Data'!$I:$I,'EPA Data'!$D:$D,'Country Selector'!$A$2,'EPA Data'!$J:$J,$B$1,'EPA Data'!$C:$C,C$2,'EPA Data'!$G:$G,"&gt;="&amp;$A42,'EPA Data'!$G:$G,"&lt;"&amp;$B42)*unit_conv</f>
        <v>0</v>
      </c>
      <c r="D42">
        <f t="shared" si="23"/>
        <v>0</v>
      </c>
      <c r="E42">
        <f t="shared" si="23"/>
        <v>0</v>
      </c>
      <c r="F42">
        <f t="shared" si="23"/>
        <v>0</v>
      </c>
      <c r="G42">
        <f t="shared" si="23"/>
        <v>0</v>
      </c>
      <c r="H42" s="31">
        <f>VLOOKUP($B$1,'Multipliers and Adjustments'!$A$70:$I$86,TRUNC(COLUMN(H$2)/5)+2,FALSE)*SUMIFS('EPA Data'!$I:$I,'EPA Data'!$D:$D,'Country Selector'!$A$2,'EPA Data'!$J:$J,$B$1,'EPA Data'!$C:$C,H$2,'EPA Data'!$G:$G,"&gt;="&amp;$A42,'EPA Data'!$G:$G,"&lt;"&amp;$B42)*unit_conv</f>
        <v>0</v>
      </c>
      <c r="I42">
        <f t="shared" si="24"/>
        <v>0</v>
      </c>
      <c r="J42">
        <f t="shared" si="24"/>
        <v>0</v>
      </c>
      <c r="K42">
        <f t="shared" si="24"/>
        <v>0</v>
      </c>
      <c r="L42">
        <f t="shared" si="24"/>
        <v>0</v>
      </c>
      <c r="M42" s="31">
        <f>VLOOKUP($B$1,'Multipliers and Adjustments'!$A$70:$I$86,TRUNC(COLUMN(M$2)/5)+2,FALSE)*SUMIFS('EPA Data'!$I:$I,'EPA Data'!$D:$D,'Country Selector'!$A$2,'EPA Data'!$J:$J,$B$1,'EPA Data'!$C:$C,M$2,'EPA Data'!$G:$G,"&gt;="&amp;$A42,'EPA Data'!$G:$G,"&lt;"&amp;$B42)*unit_conv</f>
        <v>0</v>
      </c>
      <c r="N42">
        <f t="shared" si="25"/>
        <v>0</v>
      </c>
      <c r="O42">
        <f t="shared" si="25"/>
        <v>0</v>
      </c>
      <c r="P42">
        <f t="shared" si="25"/>
        <v>0</v>
      </c>
      <c r="Q42">
        <f t="shared" si="25"/>
        <v>0</v>
      </c>
      <c r="R42" s="31">
        <f>VLOOKUP($B$1,'Multipliers and Adjustments'!$A$70:$I$86,TRUNC(COLUMN(R$2)/5)+2,FALSE)*SUMIFS('EPA Data'!$I:$I,'EPA Data'!$D:$D,'Country Selector'!$A$2,'EPA Data'!$J:$J,$B$1,'EPA Data'!$C:$C,R$2,'EPA Data'!$G:$G,"&gt;="&amp;$A42,'EPA Data'!$G:$G,"&lt;"&amp;$B42)*unit_conv</f>
        <v>0</v>
      </c>
      <c r="S42">
        <f t="shared" si="26"/>
        <v>0</v>
      </c>
      <c r="T42">
        <f t="shared" si="26"/>
        <v>0</v>
      </c>
      <c r="U42">
        <f t="shared" si="26"/>
        <v>0</v>
      </c>
      <c r="V42">
        <f t="shared" si="26"/>
        <v>0</v>
      </c>
      <c r="W42" s="31">
        <f>VLOOKUP($B$1,'Multipliers and Adjustments'!$A$70:$I$86,TRUNC(COLUMN(W$2)/5)+2,FALSE)*SUMIFS('EPA Data'!$I:$I,'EPA Data'!$D:$D,'Country Selector'!$A$2,'EPA Data'!$J:$J,$B$1,'EPA Data'!$C:$C,W$2,'EPA Data'!$G:$G,"&gt;="&amp;$A42,'EPA Data'!$G:$G,"&lt;"&amp;$B42)*unit_conv</f>
        <v>0</v>
      </c>
      <c r="X42">
        <f t="shared" si="27"/>
        <v>0</v>
      </c>
      <c r="Y42">
        <f t="shared" si="27"/>
        <v>0</v>
      </c>
      <c r="Z42">
        <f t="shared" si="27"/>
        <v>0</v>
      </c>
      <c r="AA42">
        <f t="shared" si="27"/>
        <v>0</v>
      </c>
      <c r="AB42" s="31">
        <f>VLOOKUP($B$1,'Multipliers and Adjustments'!$A$70:$I$86,TRUNC(COLUMN(AB$2)/5)+2,FALSE)*SUMIFS('EPA Data'!$I:$I,'EPA Data'!$D:$D,'Country Selector'!$A$2,'EPA Data'!$J:$J,$B$1,'EPA Data'!$C:$C,AB$2,'EPA Data'!$G:$G,"&gt;="&amp;$A42,'EPA Data'!$G:$G,"&lt;"&amp;$B42)*unit_conv</f>
        <v>0</v>
      </c>
      <c r="AC42">
        <f t="shared" si="28"/>
        <v>0</v>
      </c>
      <c r="AD42">
        <f t="shared" si="28"/>
        <v>0</v>
      </c>
      <c r="AE42">
        <f t="shared" si="28"/>
        <v>0</v>
      </c>
      <c r="AF42">
        <f t="shared" si="28"/>
        <v>0</v>
      </c>
      <c r="AG42" s="31">
        <f>VLOOKUP($B$1,'Multipliers and Adjustments'!$A$70:$I$86,TRUNC(COLUMN(AG$2)/5)+2,FALSE)*SUMIFS('EPA Data'!$I:$I,'EPA Data'!$D:$D,'Country Selector'!$A$2,'EPA Data'!$J:$J,$B$1,'EPA Data'!$C:$C,AG$2,'EPA Data'!$G:$G,"&gt;="&amp;$A42,'EPA Data'!$G:$G,"&lt;"&amp;$B42)*unit_conv</f>
        <v>0</v>
      </c>
      <c r="AH42">
        <f t="shared" si="29"/>
        <v>0</v>
      </c>
      <c r="AI42">
        <f t="shared" si="29"/>
        <v>0</v>
      </c>
      <c r="AJ42">
        <f t="shared" si="29"/>
        <v>0</v>
      </c>
      <c r="AK42">
        <f t="shared" si="29"/>
        <v>0</v>
      </c>
      <c r="AL42" s="31">
        <f>VLOOKUP($B$1,'Multipliers and Adjustments'!$A$70:$I$86,TRUNC(COLUMN(AL$2)/5)+2,FALSE)*SUMIFS('EPA Data'!$I:$I,'EPA Data'!$D:$D,'Country Selector'!$A$2,'EPA Data'!$J:$J,$B$1,'EPA Data'!$C:$C,AL$2,'EPA Data'!$G:$G,"&gt;="&amp;$A42,'EPA Data'!$G:$G,"&lt;"&amp;$B42)*unit_conv</f>
        <v>0</v>
      </c>
    </row>
    <row r="43" spans="1:38" x14ac:dyDescent="0.45">
      <c r="A43" s="15">
        <f t="shared" si="14"/>
        <v>80</v>
      </c>
      <c r="B43" s="16">
        <f t="shared" si="22"/>
        <v>90</v>
      </c>
      <c r="C43" s="31">
        <f>VLOOKUP($B$1,'Multipliers and Adjustments'!$A$70:$I$86,TRUNC(COLUMN(C$2)/5)+2,FALSE)*SUMIFS('EPA Data'!$I:$I,'EPA Data'!$D:$D,'Country Selector'!$A$2,'EPA Data'!$J:$J,$B$1,'EPA Data'!$C:$C,C$2,'EPA Data'!$G:$G,"&gt;="&amp;$A43,'EPA Data'!$G:$G,"&lt;"&amp;$B43)*unit_conv</f>
        <v>0</v>
      </c>
      <c r="D43">
        <f t="shared" si="23"/>
        <v>0</v>
      </c>
      <c r="E43">
        <f t="shared" si="23"/>
        <v>0</v>
      </c>
      <c r="F43">
        <f t="shared" si="23"/>
        <v>0</v>
      </c>
      <c r="G43">
        <f t="shared" si="23"/>
        <v>0</v>
      </c>
      <c r="H43" s="31">
        <f>VLOOKUP($B$1,'Multipliers and Adjustments'!$A$70:$I$86,TRUNC(COLUMN(H$2)/5)+2,FALSE)*SUMIFS('EPA Data'!$I:$I,'EPA Data'!$D:$D,'Country Selector'!$A$2,'EPA Data'!$J:$J,$B$1,'EPA Data'!$C:$C,H$2,'EPA Data'!$G:$G,"&gt;="&amp;$A43,'EPA Data'!$G:$G,"&lt;"&amp;$B43)*unit_conv</f>
        <v>0</v>
      </c>
      <c r="I43">
        <f t="shared" si="24"/>
        <v>0</v>
      </c>
      <c r="J43">
        <f t="shared" si="24"/>
        <v>0</v>
      </c>
      <c r="K43">
        <f t="shared" si="24"/>
        <v>0</v>
      </c>
      <c r="L43">
        <f t="shared" si="24"/>
        <v>0</v>
      </c>
      <c r="M43" s="31">
        <f>VLOOKUP($B$1,'Multipliers and Adjustments'!$A$70:$I$86,TRUNC(COLUMN(M$2)/5)+2,FALSE)*SUMIFS('EPA Data'!$I:$I,'EPA Data'!$D:$D,'Country Selector'!$A$2,'EPA Data'!$J:$J,$B$1,'EPA Data'!$C:$C,M$2,'EPA Data'!$G:$G,"&gt;="&amp;$A43,'EPA Data'!$G:$G,"&lt;"&amp;$B43)*unit_conv</f>
        <v>0</v>
      </c>
      <c r="N43">
        <f t="shared" si="25"/>
        <v>0</v>
      </c>
      <c r="O43">
        <f t="shared" si="25"/>
        <v>0</v>
      </c>
      <c r="P43">
        <f t="shared" si="25"/>
        <v>0</v>
      </c>
      <c r="Q43">
        <f t="shared" si="25"/>
        <v>0</v>
      </c>
      <c r="R43" s="31">
        <f>VLOOKUP($B$1,'Multipliers and Adjustments'!$A$70:$I$86,TRUNC(COLUMN(R$2)/5)+2,FALSE)*SUMIFS('EPA Data'!$I:$I,'EPA Data'!$D:$D,'Country Selector'!$A$2,'EPA Data'!$J:$J,$B$1,'EPA Data'!$C:$C,R$2,'EPA Data'!$G:$G,"&gt;="&amp;$A43,'EPA Data'!$G:$G,"&lt;"&amp;$B43)*unit_conv</f>
        <v>0</v>
      </c>
      <c r="S43">
        <f t="shared" si="26"/>
        <v>0</v>
      </c>
      <c r="T43">
        <f t="shared" si="26"/>
        <v>0</v>
      </c>
      <c r="U43">
        <f t="shared" si="26"/>
        <v>0</v>
      </c>
      <c r="V43">
        <f t="shared" si="26"/>
        <v>0</v>
      </c>
      <c r="W43" s="31">
        <f>VLOOKUP($B$1,'Multipliers and Adjustments'!$A$70:$I$86,TRUNC(COLUMN(W$2)/5)+2,FALSE)*SUMIFS('EPA Data'!$I:$I,'EPA Data'!$D:$D,'Country Selector'!$A$2,'EPA Data'!$J:$J,$B$1,'EPA Data'!$C:$C,W$2,'EPA Data'!$G:$G,"&gt;="&amp;$A43,'EPA Data'!$G:$G,"&lt;"&amp;$B43)*unit_conv</f>
        <v>0</v>
      </c>
      <c r="X43">
        <f t="shared" si="27"/>
        <v>0</v>
      </c>
      <c r="Y43">
        <f t="shared" si="27"/>
        <v>0</v>
      </c>
      <c r="Z43">
        <f t="shared" si="27"/>
        <v>0</v>
      </c>
      <c r="AA43">
        <f t="shared" si="27"/>
        <v>0</v>
      </c>
      <c r="AB43" s="31">
        <f>VLOOKUP($B$1,'Multipliers and Adjustments'!$A$70:$I$86,TRUNC(COLUMN(AB$2)/5)+2,FALSE)*SUMIFS('EPA Data'!$I:$I,'EPA Data'!$D:$D,'Country Selector'!$A$2,'EPA Data'!$J:$J,$B$1,'EPA Data'!$C:$C,AB$2,'EPA Data'!$G:$G,"&gt;="&amp;$A43,'EPA Data'!$G:$G,"&lt;"&amp;$B43)*unit_conv</f>
        <v>0</v>
      </c>
      <c r="AC43">
        <f t="shared" si="28"/>
        <v>0</v>
      </c>
      <c r="AD43">
        <f t="shared" si="28"/>
        <v>0</v>
      </c>
      <c r="AE43">
        <f t="shared" si="28"/>
        <v>0</v>
      </c>
      <c r="AF43">
        <f t="shared" si="28"/>
        <v>0</v>
      </c>
      <c r="AG43" s="31">
        <f>VLOOKUP($B$1,'Multipliers and Adjustments'!$A$70:$I$86,TRUNC(COLUMN(AG$2)/5)+2,FALSE)*SUMIFS('EPA Data'!$I:$I,'EPA Data'!$D:$D,'Country Selector'!$A$2,'EPA Data'!$J:$J,$B$1,'EPA Data'!$C:$C,AG$2,'EPA Data'!$G:$G,"&gt;="&amp;$A43,'EPA Data'!$G:$G,"&lt;"&amp;$B43)*unit_conv</f>
        <v>0</v>
      </c>
      <c r="AH43">
        <f t="shared" si="29"/>
        <v>0</v>
      </c>
      <c r="AI43">
        <f t="shared" si="29"/>
        <v>0</v>
      </c>
      <c r="AJ43">
        <f t="shared" si="29"/>
        <v>0</v>
      </c>
      <c r="AK43">
        <f t="shared" si="29"/>
        <v>0</v>
      </c>
      <c r="AL43" s="31">
        <f>VLOOKUP($B$1,'Multipliers and Adjustments'!$A$70:$I$86,TRUNC(COLUMN(AL$2)/5)+2,FALSE)*SUMIFS('EPA Data'!$I:$I,'EPA Data'!$D:$D,'Country Selector'!$A$2,'EPA Data'!$J:$J,$B$1,'EPA Data'!$C:$C,AL$2,'EPA Data'!$G:$G,"&gt;="&amp;$A43,'EPA Data'!$G:$G,"&lt;"&amp;$B43)*unit_conv</f>
        <v>0</v>
      </c>
    </row>
    <row r="44" spans="1:38" x14ac:dyDescent="0.45">
      <c r="A44" s="15">
        <f t="shared" si="14"/>
        <v>90</v>
      </c>
      <c r="B44" s="16">
        <f t="shared" si="22"/>
        <v>100</v>
      </c>
      <c r="C44" s="31">
        <f>VLOOKUP($B$1,'Multipliers and Adjustments'!$A$70:$I$86,TRUNC(COLUMN(C$2)/5)+2,FALSE)*SUMIFS('EPA Data'!$I:$I,'EPA Data'!$D:$D,'Country Selector'!$A$2,'EPA Data'!$J:$J,$B$1,'EPA Data'!$C:$C,C$2,'EPA Data'!$G:$G,"&gt;="&amp;$A44,'EPA Data'!$G:$G,"&lt;"&amp;$B44)*unit_conv</f>
        <v>0</v>
      </c>
      <c r="D44">
        <f t="shared" si="23"/>
        <v>0</v>
      </c>
      <c r="E44">
        <f t="shared" si="23"/>
        <v>0</v>
      </c>
      <c r="F44">
        <f t="shared" si="23"/>
        <v>0</v>
      </c>
      <c r="G44">
        <f t="shared" si="23"/>
        <v>0</v>
      </c>
      <c r="H44" s="31">
        <f>VLOOKUP($B$1,'Multipliers and Adjustments'!$A$70:$I$86,TRUNC(COLUMN(H$2)/5)+2,FALSE)*SUMIFS('EPA Data'!$I:$I,'EPA Data'!$D:$D,'Country Selector'!$A$2,'EPA Data'!$J:$J,$B$1,'EPA Data'!$C:$C,H$2,'EPA Data'!$G:$G,"&gt;="&amp;$A44,'EPA Data'!$G:$G,"&lt;"&amp;$B44)*unit_conv</f>
        <v>0</v>
      </c>
      <c r="I44">
        <f t="shared" si="24"/>
        <v>0</v>
      </c>
      <c r="J44">
        <f t="shared" si="24"/>
        <v>0</v>
      </c>
      <c r="K44">
        <f t="shared" si="24"/>
        <v>0</v>
      </c>
      <c r="L44">
        <f t="shared" si="24"/>
        <v>0</v>
      </c>
      <c r="M44" s="31">
        <f>VLOOKUP($B$1,'Multipliers and Adjustments'!$A$70:$I$86,TRUNC(COLUMN(M$2)/5)+2,FALSE)*SUMIFS('EPA Data'!$I:$I,'EPA Data'!$D:$D,'Country Selector'!$A$2,'EPA Data'!$J:$J,$B$1,'EPA Data'!$C:$C,M$2,'EPA Data'!$G:$G,"&gt;="&amp;$A44,'EPA Data'!$G:$G,"&lt;"&amp;$B44)*unit_conv</f>
        <v>0</v>
      </c>
      <c r="N44">
        <f t="shared" si="25"/>
        <v>0</v>
      </c>
      <c r="O44">
        <f t="shared" si="25"/>
        <v>0</v>
      </c>
      <c r="P44">
        <f t="shared" si="25"/>
        <v>0</v>
      </c>
      <c r="Q44">
        <f t="shared" si="25"/>
        <v>0</v>
      </c>
      <c r="R44" s="31">
        <f>VLOOKUP($B$1,'Multipliers and Adjustments'!$A$70:$I$86,TRUNC(COLUMN(R$2)/5)+2,FALSE)*SUMIFS('EPA Data'!$I:$I,'EPA Data'!$D:$D,'Country Selector'!$A$2,'EPA Data'!$J:$J,$B$1,'EPA Data'!$C:$C,R$2,'EPA Data'!$G:$G,"&gt;="&amp;$A44,'EPA Data'!$G:$G,"&lt;"&amp;$B44)*unit_conv</f>
        <v>0</v>
      </c>
      <c r="S44">
        <f t="shared" si="26"/>
        <v>0</v>
      </c>
      <c r="T44">
        <f t="shared" si="26"/>
        <v>0</v>
      </c>
      <c r="U44">
        <f t="shared" si="26"/>
        <v>0</v>
      </c>
      <c r="V44">
        <f t="shared" si="26"/>
        <v>0</v>
      </c>
      <c r="W44" s="31">
        <f>VLOOKUP($B$1,'Multipliers and Adjustments'!$A$70:$I$86,TRUNC(COLUMN(W$2)/5)+2,FALSE)*SUMIFS('EPA Data'!$I:$I,'EPA Data'!$D:$D,'Country Selector'!$A$2,'EPA Data'!$J:$J,$B$1,'EPA Data'!$C:$C,W$2,'EPA Data'!$G:$G,"&gt;="&amp;$A44,'EPA Data'!$G:$G,"&lt;"&amp;$B44)*unit_conv</f>
        <v>0</v>
      </c>
      <c r="X44">
        <f t="shared" si="27"/>
        <v>0</v>
      </c>
      <c r="Y44">
        <f t="shared" si="27"/>
        <v>0</v>
      </c>
      <c r="Z44">
        <f t="shared" si="27"/>
        <v>0</v>
      </c>
      <c r="AA44">
        <f t="shared" si="27"/>
        <v>0</v>
      </c>
      <c r="AB44" s="31">
        <f>VLOOKUP($B$1,'Multipliers and Adjustments'!$A$70:$I$86,TRUNC(COLUMN(AB$2)/5)+2,FALSE)*SUMIFS('EPA Data'!$I:$I,'EPA Data'!$D:$D,'Country Selector'!$A$2,'EPA Data'!$J:$J,$B$1,'EPA Data'!$C:$C,AB$2,'EPA Data'!$G:$G,"&gt;="&amp;$A44,'EPA Data'!$G:$G,"&lt;"&amp;$B44)*unit_conv</f>
        <v>0</v>
      </c>
      <c r="AC44">
        <f t="shared" si="28"/>
        <v>0</v>
      </c>
      <c r="AD44">
        <f t="shared" si="28"/>
        <v>0</v>
      </c>
      <c r="AE44">
        <f t="shared" si="28"/>
        <v>0</v>
      </c>
      <c r="AF44">
        <f t="shared" si="28"/>
        <v>0</v>
      </c>
      <c r="AG44" s="31">
        <f>VLOOKUP($B$1,'Multipliers and Adjustments'!$A$70:$I$86,TRUNC(COLUMN(AG$2)/5)+2,FALSE)*SUMIFS('EPA Data'!$I:$I,'EPA Data'!$D:$D,'Country Selector'!$A$2,'EPA Data'!$J:$J,$B$1,'EPA Data'!$C:$C,AG$2,'EPA Data'!$G:$G,"&gt;="&amp;$A44,'EPA Data'!$G:$G,"&lt;"&amp;$B44)*unit_conv</f>
        <v>0</v>
      </c>
      <c r="AH44">
        <f t="shared" si="29"/>
        <v>0</v>
      </c>
      <c r="AI44">
        <f t="shared" si="29"/>
        <v>0</v>
      </c>
      <c r="AJ44">
        <f t="shared" si="29"/>
        <v>0</v>
      </c>
      <c r="AK44">
        <f t="shared" si="29"/>
        <v>0</v>
      </c>
      <c r="AL44" s="31">
        <f>VLOOKUP($B$1,'Multipliers and Adjustments'!$A$70:$I$86,TRUNC(COLUMN(AL$2)/5)+2,FALSE)*SUMIFS('EPA Data'!$I:$I,'EPA Data'!$D:$D,'Country Selector'!$A$2,'EPA Data'!$J:$J,$B$1,'EPA Data'!$C:$C,AL$2,'EPA Data'!$G:$G,"&gt;="&amp;$A44,'EPA Data'!$G:$G,"&lt;"&amp;$B44)*unit_conv</f>
        <v>0</v>
      </c>
    </row>
    <row r="45" spans="1:38" x14ac:dyDescent="0.45">
      <c r="A45" s="12">
        <f>B44</f>
        <v>100</v>
      </c>
      <c r="B45" s="11">
        <f t="shared" si="7"/>
        <v>150</v>
      </c>
      <c r="C45" s="31">
        <f>VLOOKUP($B$1,'Multipliers and Adjustments'!$A$70:$I$86,TRUNC(COLUMN(C$2)/5)+2,FALSE)*SUMIFS('EPA Data'!$I:$I,'EPA Data'!$D:$D,'Country Selector'!$A$2,'EPA Data'!$J:$J,$B$1,'EPA Data'!$C:$C,C$2,'EPA Data'!$G:$G,"&gt;="&amp;$A45,'EPA Data'!$G:$G,"&lt;"&amp;$B45)*unit_conv</f>
        <v>0</v>
      </c>
      <c r="D45">
        <f t="shared" si="23"/>
        <v>0</v>
      </c>
      <c r="E45">
        <f t="shared" si="23"/>
        <v>0</v>
      </c>
      <c r="F45">
        <f t="shared" si="23"/>
        <v>0</v>
      </c>
      <c r="G45">
        <f t="shared" si="23"/>
        <v>0</v>
      </c>
      <c r="H45" s="31">
        <f>VLOOKUP($B$1,'Multipliers and Adjustments'!$A$70:$I$86,TRUNC(COLUMN(H$2)/5)+2,FALSE)*SUMIFS('EPA Data'!$I:$I,'EPA Data'!$D:$D,'Country Selector'!$A$2,'EPA Data'!$J:$J,$B$1,'EPA Data'!$C:$C,H$2,'EPA Data'!$G:$G,"&gt;="&amp;$A45,'EPA Data'!$G:$G,"&lt;"&amp;$B45)*unit_conv</f>
        <v>0</v>
      </c>
      <c r="I45">
        <f t="shared" si="24"/>
        <v>0</v>
      </c>
      <c r="J45">
        <f t="shared" si="24"/>
        <v>0</v>
      </c>
      <c r="K45">
        <f t="shared" si="24"/>
        <v>0</v>
      </c>
      <c r="L45">
        <f t="shared" si="24"/>
        <v>0</v>
      </c>
      <c r="M45" s="31">
        <f>VLOOKUP($B$1,'Multipliers and Adjustments'!$A$70:$I$86,TRUNC(COLUMN(M$2)/5)+2,FALSE)*SUMIFS('EPA Data'!$I:$I,'EPA Data'!$D:$D,'Country Selector'!$A$2,'EPA Data'!$J:$J,$B$1,'EPA Data'!$C:$C,M$2,'EPA Data'!$G:$G,"&gt;="&amp;$A45,'EPA Data'!$G:$G,"&lt;"&amp;$B45)*unit_conv</f>
        <v>0</v>
      </c>
      <c r="N45">
        <f t="shared" si="25"/>
        <v>0</v>
      </c>
      <c r="O45">
        <f t="shared" si="25"/>
        <v>0</v>
      </c>
      <c r="P45">
        <f t="shared" si="25"/>
        <v>0</v>
      </c>
      <c r="Q45">
        <f t="shared" si="25"/>
        <v>0</v>
      </c>
      <c r="R45" s="31">
        <f>VLOOKUP($B$1,'Multipliers and Adjustments'!$A$70:$I$86,TRUNC(COLUMN(R$2)/5)+2,FALSE)*SUMIFS('EPA Data'!$I:$I,'EPA Data'!$D:$D,'Country Selector'!$A$2,'EPA Data'!$J:$J,$B$1,'EPA Data'!$C:$C,R$2,'EPA Data'!$G:$G,"&gt;="&amp;$A45,'EPA Data'!$G:$G,"&lt;"&amp;$B45)*unit_conv</f>
        <v>0</v>
      </c>
      <c r="S45">
        <f t="shared" si="26"/>
        <v>0</v>
      </c>
      <c r="T45">
        <f t="shared" si="26"/>
        <v>0</v>
      </c>
      <c r="U45">
        <f t="shared" si="26"/>
        <v>0</v>
      </c>
      <c r="V45">
        <f t="shared" si="26"/>
        <v>0</v>
      </c>
      <c r="W45" s="31">
        <f>VLOOKUP($B$1,'Multipliers and Adjustments'!$A$70:$I$86,TRUNC(COLUMN(W$2)/5)+2,FALSE)*SUMIFS('EPA Data'!$I:$I,'EPA Data'!$D:$D,'Country Selector'!$A$2,'EPA Data'!$J:$J,$B$1,'EPA Data'!$C:$C,W$2,'EPA Data'!$G:$G,"&gt;="&amp;$A45,'EPA Data'!$G:$G,"&lt;"&amp;$B45)*unit_conv</f>
        <v>0</v>
      </c>
      <c r="X45">
        <f t="shared" si="27"/>
        <v>0</v>
      </c>
      <c r="Y45">
        <f t="shared" si="27"/>
        <v>0</v>
      </c>
      <c r="Z45">
        <f t="shared" si="27"/>
        <v>0</v>
      </c>
      <c r="AA45">
        <f t="shared" si="27"/>
        <v>0</v>
      </c>
      <c r="AB45" s="31">
        <f>VLOOKUP($B$1,'Multipliers and Adjustments'!$A$70:$I$86,TRUNC(COLUMN(AB$2)/5)+2,FALSE)*SUMIFS('EPA Data'!$I:$I,'EPA Data'!$D:$D,'Country Selector'!$A$2,'EPA Data'!$J:$J,$B$1,'EPA Data'!$C:$C,AB$2,'EPA Data'!$G:$G,"&gt;="&amp;$A45,'EPA Data'!$G:$G,"&lt;"&amp;$B45)*unit_conv</f>
        <v>0</v>
      </c>
      <c r="AC45">
        <f t="shared" si="28"/>
        <v>0</v>
      </c>
      <c r="AD45">
        <f t="shared" si="28"/>
        <v>0</v>
      </c>
      <c r="AE45">
        <f t="shared" si="28"/>
        <v>0</v>
      </c>
      <c r="AF45">
        <f t="shared" si="28"/>
        <v>0</v>
      </c>
      <c r="AG45" s="31">
        <f>VLOOKUP($B$1,'Multipliers and Adjustments'!$A$70:$I$86,TRUNC(COLUMN(AG$2)/5)+2,FALSE)*SUMIFS('EPA Data'!$I:$I,'EPA Data'!$D:$D,'Country Selector'!$A$2,'EPA Data'!$J:$J,$B$1,'EPA Data'!$C:$C,AG$2,'EPA Data'!$G:$G,"&gt;="&amp;$A45,'EPA Data'!$G:$G,"&lt;"&amp;$B45)*unit_conv</f>
        <v>0</v>
      </c>
      <c r="AH45">
        <f t="shared" si="29"/>
        <v>0</v>
      </c>
      <c r="AI45">
        <f t="shared" si="29"/>
        <v>0</v>
      </c>
      <c r="AJ45">
        <f t="shared" si="29"/>
        <v>0</v>
      </c>
      <c r="AK45">
        <f t="shared" si="29"/>
        <v>0</v>
      </c>
      <c r="AL45" s="31">
        <f>VLOOKUP($B$1,'Multipliers and Adjustments'!$A$70:$I$86,TRUNC(COLUMN(AL$2)/5)+2,FALSE)*SUMIFS('EPA Data'!$I:$I,'EPA Data'!$D:$D,'Country Selector'!$A$2,'EPA Data'!$J:$J,$B$1,'EPA Data'!$C:$C,AL$2,'EPA Data'!$G:$G,"&gt;="&amp;$A45,'EPA Data'!$G:$G,"&lt;"&amp;$B45)*unit_conv</f>
        <v>0</v>
      </c>
    </row>
    <row r="46" spans="1:38" x14ac:dyDescent="0.45">
      <c r="A46" s="12">
        <f t="shared" si="14"/>
        <v>150</v>
      </c>
      <c r="B46" s="11">
        <f t="shared" si="7"/>
        <v>200</v>
      </c>
      <c r="C46" s="31">
        <f>VLOOKUP($B$1,'Multipliers and Adjustments'!$A$70:$I$86,TRUNC(COLUMN(C$2)/5)+2,FALSE)*SUMIFS('EPA Data'!$I:$I,'EPA Data'!$D:$D,'Country Selector'!$A$2,'EPA Data'!$J:$J,$B$1,'EPA Data'!$C:$C,C$2,'EPA Data'!$G:$G,"&gt;="&amp;$A46,'EPA Data'!$G:$G,"&lt;"&amp;$B46)*unit_conv</f>
        <v>0</v>
      </c>
      <c r="D46">
        <f t="shared" si="23"/>
        <v>0</v>
      </c>
      <c r="E46">
        <f t="shared" si="23"/>
        <v>0</v>
      </c>
      <c r="F46">
        <f t="shared" si="23"/>
        <v>0</v>
      </c>
      <c r="G46">
        <f t="shared" si="23"/>
        <v>0</v>
      </c>
      <c r="H46" s="31">
        <f>VLOOKUP($B$1,'Multipliers and Adjustments'!$A$70:$I$86,TRUNC(COLUMN(H$2)/5)+2,FALSE)*SUMIFS('EPA Data'!$I:$I,'EPA Data'!$D:$D,'Country Selector'!$A$2,'EPA Data'!$J:$J,$B$1,'EPA Data'!$C:$C,H$2,'EPA Data'!$G:$G,"&gt;="&amp;$A46,'EPA Data'!$G:$G,"&lt;"&amp;$B46)*unit_conv</f>
        <v>0</v>
      </c>
      <c r="I46">
        <f t="shared" si="24"/>
        <v>0</v>
      </c>
      <c r="J46">
        <f t="shared" si="24"/>
        <v>0</v>
      </c>
      <c r="K46">
        <f t="shared" si="24"/>
        <v>0</v>
      </c>
      <c r="L46">
        <f t="shared" si="24"/>
        <v>0</v>
      </c>
      <c r="M46" s="31">
        <f>VLOOKUP($B$1,'Multipliers and Adjustments'!$A$70:$I$86,TRUNC(COLUMN(M$2)/5)+2,FALSE)*SUMIFS('EPA Data'!$I:$I,'EPA Data'!$D:$D,'Country Selector'!$A$2,'EPA Data'!$J:$J,$B$1,'EPA Data'!$C:$C,M$2,'EPA Data'!$G:$G,"&gt;="&amp;$A46,'EPA Data'!$G:$G,"&lt;"&amp;$B46)*unit_conv</f>
        <v>0</v>
      </c>
      <c r="N46">
        <f t="shared" si="25"/>
        <v>0</v>
      </c>
      <c r="O46">
        <f t="shared" si="25"/>
        <v>0</v>
      </c>
      <c r="P46">
        <f t="shared" si="25"/>
        <v>0</v>
      </c>
      <c r="Q46">
        <f t="shared" si="25"/>
        <v>0</v>
      </c>
      <c r="R46" s="31">
        <f>VLOOKUP($B$1,'Multipliers and Adjustments'!$A$70:$I$86,TRUNC(COLUMN(R$2)/5)+2,FALSE)*SUMIFS('EPA Data'!$I:$I,'EPA Data'!$D:$D,'Country Selector'!$A$2,'EPA Data'!$J:$J,$B$1,'EPA Data'!$C:$C,R$2,'EPA Data'!$G:$G,"&gt;="&amp;$A46,'EPA Data'!$G:$G,"&lt;"&amp;$B46)*unit_conv</f>
        <v>0</v>
      </c>
      <c r="S46">
        <f t="shared" si="26"/>
        <v>0</v>
      </c>
      <c r="T46">
        <f t="shared" si="26"/>
        <v>0</v>
      </c>
      <c r="U46">
        <f t="shared" si="26"/>
        <v>0</v>
      </c>
      <c r="V46">
        <f t="shared" si="26"/>
        <v>0</v>
      </c>
      <c r="W46" s="31">
        <f>VLOOKUP($B$1,'Multipliers and Adjustments'!$A$70:$I$86,TRUNC(COLUMN(W$2)/5)+2,FALSE)*SUMIFS('EPA Data'!$I:$I,'EPA Data'!$D:$D,'Country Selector'!$A$2,'EPA Data'!$J:$J,$B$1,'EPA Data'!$C:$C,W$2,'EPA Data'!$G:$G,"&gt;="&amp;$A46,'EPA Data'!$G:$G,"&lt;"&amp;$B46)*unit_conv</f>
        <v>0</v>
      </c>
      <c r="X46">
        <f t="shared" si="27"/>
        <v>0</v>
      </c>
      <c r="Y46">
        <f t="shared" si="27"/>
        <v>0</v>
      </c>
      <c r="Z46">
        <f t="shared" si="27"/>
        <v>0</v>
      </c>
      <c r="AA46">
        <f t="shared" si="27"/>
        <v>0</v>
      </c>
      <c r="AB46" s="31">
        <f>VLOOKUP($B$1,'Multipliers and Adjustments'!$A$70:$I$86,TRUNC(COLUMN(AB$2)/5)+2,FALSE)*SUMIFS('EPA Data'!$I:$I,'EPA Data'!$D:$D,'Country Selector'!$A$2,'EPA Data'!$J:$J,$B$1,'EPA Data'!$C:$C,AB$2,'EPA Data'!$G:$G,"&gt;="&amp;$A46,'EPA Data'!$G:$G,"&lt;"&amp;$B46)*unit_conv</f>
        <v>0</v>
      </c>
      <c r="AC46">
        <f t="shared" si="28"/>
        <v>0</v>
      </c>
      <c r="AD46">
        <f t="shared" si="28"/>
        <v>0</v>
      </c>
      <c r="AE46">
        <f t="shared" si="28"/>
        <v>0</v>
      </c>
      <c r="AF46">
        <f t="shared" si="28"/>
        <v>0</v>
      </c>
      <c r="AG46" s="31">
        <f>VLOOKUP($B$1,'Multipliers and Adjustments'!$A$70:$I$86,TRUNC(COLUMN(AG$2)/5)+2,FALSE)*SUMIFS('EPA Data'!$I:$I,'EPA Data'!$D:$D,'Country Selector'!$A$2,'EPA Data'!$J:$J,$B$1,'EPA Data'!$C:$C,AG$2,'EPA Data'!$G:$G,"&gt;="&amp;$A46,'EPA Data'!$G:$G,"&lt;"&amp;$B46)*unit_conv</f>
        <v>0</v>
      </c>
      <c r="AH46">
        <f t="shared" si="29"/>
        <v>0</v>
      </c>
      <c r="AI46">
        <f t="shared" si="29"/>
        <v>0</v>
      </c>
      <c r="AJ46">
        <f t="shared" si="29"/>
        <v>0</v>
      </c>
      <c r="AK46">
        <f t="shared" si="29"/>
        <v>0</v>
      </c>
      <c r="AL46" s="31">
        <f>VLOOKUP($B$1,'Multipliers and Adjustments'!$A$70:$I$86,TRUNC(COLUMN(AL$2)/5)+2,FALSE)*SUMIFS('EPA Data'!$I:$I,'EPA Data'!$D:$D,'Country Selector'!$A$2,'EPA Data'!$J:$J,$B$1,'EPA Data'!$C:$C,AL$2,'EPA Data'!$G:$G,"&gt;="&amp;$A46,'EPA Data'!$G:$G,"&lt;"&amp;$B46)*unit_conv</f>
        <v>0</v>
      </c>
    </row>
    <row r="47" spans="1:38" x14ac:dyDescent="0.45">
      <c r="A47" s="12">
        <f t="shared" si="14"/>
        <v>200</v>
      </c>
      <c r="B47" s="11">
        <f t="shared" si="7"/>
        <v>250</v>
      </c>
      <c r="C47" s="31">
        <f>VLOOKUP($B$1,'Multipliers and Adjustments'!$A$70:$I$86,TRUNC(COLUMN(C$2)/5)+2,FALSE)*SUMIFS('EPA Data'!$I:$I,'EPA Data'!$D:$D,'Country Selector'!$A$2,'EPA Data'!$J:$J,$B$1,'EPA Data'!$C:$C,C$2,'EPA Data'!$G:$G,"&gt;="&amp;$A47,'EPA Data'!$G:$G,"&lt;"&amp;$B47)*unit_conv</f>
        <v>0</v>
      </c>
      <c r="D47">
        <f t="shared" si="23"/>
        <v>0</v>
      </c>
      <c r="E47">
        <f t="shared" si="23"/>
        <v>0</v>
      </c>
      <c r="F47">
        <f t="shared" si="23"/>
        <v>0</v>
      </c>
      <c r="G47">
        <f t="shared" si="23"/>
        <v>0</v>
      </c>
      <c r="H47" s="31">
        <f>VLOOKUP($B$1,'Multipliers and Adjustments'!$A$70:$I$86,TRUNC(COLUMN(H$2)/5)+2,FALSE)*SUMIFS('EPA Data'!$I:$I,'EPA Data'!$D:$D,'Country Selector'!$A$2,'EPA Data'!$J:$J,$B$1,'EPA Data'!$C:$C,H$2,'EPA Data'!$G:$G,"&gt;="&amp;$A47,'EPA Data'!$G:$G,"&lt;"&amp;$B47)*unit_conv</f>
        <v>0</v>
      </c>
      <c r="I47">
        <f t="shared" si="24"/>
        <v>0</v>
      </c>
      <c r="J47">
        <f t="shared" si="24"/>
        <v>0</v>
      </c>
      <c r="K47">
        <f t="shared" si="24"/>
        <v>0</v>
      </c>
      <c r="L47">
        <f t="shared" si="24"/>
        <v>0</v>
      </c>
      <c r="M47" s="31">
        <f>VLOOKUP($B$1,'Multipliers and Adjustments'!$A$70:$I$86,TRUNC(COLUMN(M$2)/5)+2,FALSE)*SUMIFS('EPA Data'!$I:$I,'EPA Data'!$D:$D,'Country Selector'!$A$2,'EPA Data'!$J:$J,$B$1,'EPA Data'!$C:$C,M$2,'EPA Data'!$G:$G,"&gt;="&amp;$A47,'EPA Data'!$G:$G,"&lt;"&amp;$B47)*unit_conv</f>
        <v>0</v>
      </c>
      <c r="N47">
        <f t="shared" si="25"/>
        <v>0</v>
      </c>
      <c r="O47">
        <f t="shared" si="25"/>
        <v>0</v>
      </c>
      <c r="P47">
        <f t="shared" si="25"/>
        <v>0</v>
      </c>
      <c r="Q47">
        <f t="shared" si="25"/>
        <v>0</v>
      </c>
      <c r="R47" s="31">
        <f>VLOOKUP($B$1,'Multipliers and Adjustments'!$A$70:$I$86,TRUNC(COLUMN(R$2)/5)+2,FALSE)*SUMIFS('EPA Data'!$I:$I,'EPA Data'!$D:$D,'Country Selector'!$A$2,'EPA Data'!$J:$J,$B$1,'EPA Data'!$C:$C,R$2,'EPA Data'!$G:$G,"&gt;="&amp;$A47,'EPA Data'!$G:$G,"&lt;"&amp;$B47)*unit_conv</f>
        <v>0</v>
      </c>
      <c r="S47">
        <f t="shared" si="26"/>
        <v>0</v>
      </c>
      <c r="T47">
        <f t="shared" si="26"/>
        <v>0</v>
      </c>
      <c r="U47">
        <f t="shared" si="26"/>
        <v>0</v>
      </c>
      <c r="V47">
        <f t="shared" si="26"/>
        <v>0</v>
      </c>
      <c r="W47" s="31">
        <f>VLOOKUP($B$1,'Multipliers and Adjustments'!$A$70:$I$86,TRUNC(COLUMN(W$2)/5)+2,FALSE)*SUMIFS('EPA Data'!$I:$I,'EPA Data'!$D:$D,'Country Selector'!$A$2,'EPA Data'!$J:$J,$B$1,'EPA Data'!$C:$C,W$2,'EPA Data'!$G:$G,"&gt;="&amp;$A47,'EPA Data'!$G:$G,"&lt;"&amp;$B47)*unit_conv</f>
        <v>0</v>
      </c>
      <c r="X47">
        <f t="shared" si="27"/>
        <v>0</v>
      </c>
      <c r="Y47">
        <f t="shared" si="27"/>
        <v>0</v>
      </c>
      <c r="Z47">
        <f t="shared" si="27"/>
        <v>0</v>
      </c>
      <c r="AA47">
        <f t="shared" si="27"/>
        <v>0</v>
      </c>
      <c r="AB47" s="31">
        <f>VLOOKUP($B$1,'Multipliers and Adjustments'!$A$70:$I$86,TRUNC(COLUMN(AB$2)/5)+2,FALSE)*SUMIFS('EPA Data'!$I:$I,'EPA Data'!$D:$D,'Country Selector'!$A$2,'EPA Data'!$J:$J,$B$1,'EPA Data'!$C:$C,AB$2,'EPA Data'!$G:$G,"&gt;="&amp;$A47,'EPA Data'!$G:$G,"&lt;"&amp;$B47)*unit_conv</f>
        <v>0</v>
      </c>
      <c r="AC47">
        <f t="shared" si="28"/>
        <v>0</v>
      </c>
      <c r="AD47">
        <f t="shared" si="28"/>
        <v>0</v>
      </c>
      <c r="AE47">
        <f t="shared" si="28"/>
        <v>0</v>
      </c>
      <c r="AF47">
        <f t="shared" si="28"/>
        <v>0</v>
      </c>
      <c r="AG47" s="31">
        <f>VLOOKUP($B$1,'Multipliers and Adjustments'!$A$70:$I$86,TRUNC(COLUMN(AG$2)/5)+2,FALSE)*SUMIFS('EPA Data'!$I:$I,'EPA Data'!$D:$D,'Country Selector'!$A$2,'EPA Data'!$J:$J,$B$1,'EPA Data'!$C:$C,AG$2,'EPA Data'!$G:$G,"&gt;="&amp;$A47,'EPA Data'!$G:$G,"&lt;"&amp;$B47)*unit_conv</f>
        <v>0</v>
      </c>
      <c r="AH47">
        <f t="shared" si="29"/>
        <v>0</v>
      </c>
      <c r="AI47">
        <f t="shared" si="29"/>
        <v>0</v>
      </c>
      <c r="AJ47">
        <f t="shared" si="29"/>
        <v>0</v>
      </c>
      <c r="AK47">
        <f t="shared" si="29"/>
        <v>0</v>
      </c>
      <c r="AL47" s="31">
        <f>VLOOKUP($B$1,'Multipliers and Adjustments'!$A$70:$I$86,TRUNC(COLUMN(AL$2)/5)+2,FALSE)*SUMIFS('EPA Data'!$I:$I,'EPA Data'!$D:$D,'Country Selector'!$A$2,'EPA Data'!$J:$J,$B$1,'EPA Data'!$C:$C,AL$2,'EPA Data'!$G:$G,"&gt;="&amp;$A47,'EPA Data'!$G:$G,"&lt;"&amp;$B47)*unit_conv</f>
        <v>0</v>
      </c>
    </row>
    <row r="48" spans="1:38" x14ac:dyDescent="0.45">
      <c r="A48" s="12">
        <f t="shared" si="14"/>
        <v>250</v>
      </c>
      <c r="B48" s="11">
        <f t="shared" si="7"/>
        <v>300</v>
      </c>
      <c r="C48" s="31">
        <f>VLOOKUP($B$1,'Multipliers and Adjustments'!$A$70:$I$86,TRUNC(COLUMN(C$2)/5)+2,FALSE)*SUMIFS('EPA Data'!$I:$I,'EPA Data'!$D:$D,'Country Selector'!$A$2,'EPA Data'!$J:$J,$B$1,'EPA Data'!$C:$C,C$2,'EPA Data'!$G:$G,"&gt;="&amp;$A48,'EPA Data'!$G:$G,"&lt;"&amp;$B48)*unit_conv</f>
        <v>0</v>
      </c>
      <c r="D48">
        <f t="shared" si="23"/>
        <v>0</v>
      </c>
      <c r="E48">
        <f t="shared" si="23"/>
        <v>0</v>
      </c>
      <c r="F48">
        <f t="shared" si="23"/>
        <v>0</v>
      </c>
      <c r="G48">
        <f t="shared" si="23"/>
        <v>0</v>
      </c>
      <c r="H48" s="31">
        <f>VLOOKUP($B$1,'Multipliers and Adjustments'!$A$70:$I$86,TRUNC(COLUMN(H$2)/5)+2,FALSE)*SUMIFS('EPA Data'!$I:$I,'EPA Data'!$D:$D,'Country Selector'!$A$2,'EPA Data'!$J:$J,$B$1,'EPA Data'!$C:$C,H$2,'EPA Data'!$G:$G,"&gt;="&amp;$A48,'EPA Data'!$G:$G,"&lt;"&amp;$B48)*unit_conv</f>
        <v>0</v>
      </c>
      <c r="I48">
        <f t="shared" si="24"/>
        <v>0</v>
      </c>
      <c r="J48">
        <f t="shared" si="24"/>
        <v>0</v>
      </c>
      <c r="K48">
        <f t="shared" si="24"/>
        <v>0</v>
      </c>
      <c r="L48">
        <f t="shared" si="24"/>
        <v>0</v>
      </c>
      <c r="M48" s="31">
        <f>VLOOKUP($B$1,'Multipliers and Adjustments'!$A$70:$I$86,TRUNC(COLUMN(M$2)/5)+2,FALSE)*SUMIFS('EPA Data'!$I:$I,'EPA Data'!$D:$D,'Country Selector'!$A$2,'EPA Data'!$J:$J,$B$1,'EPA Data'!$C:$C,M$2,'EPA Data'!$G:$G,"&gt;="&amp;$A48,'EPA Data'!$G:$G,"&lt;"&amp;$B48)*unit_conv</f>
        <v>0</v>
      </c>
      <c r="N48">
        <f t="shared" si="25"/>
        <v>0</v>
      </c>
      <c r="O48">
        <f t="shared" si="25"/>
        <v>0</v>
      </c>
      <c r="P48">
        <f t="shared" si="25"/>
        <v>0</v>
      </c>
      <c r="Q48">
        <f t="shared" si="25"/>
        <v>0</v>
      </c>
      <c r="R48" s="31">
        <f>VLOOKUP($B$1,'Multipliers and Adjustments'!$A$70:$I$86,TRUNC(COLUMN(R$2)/5)+2,FALSE)*SUMIFS('EPA Data'!$I:$I,'EPA Data'!$D:$D,'Country Selector'!$A$2,'EPA Data'!$J:$J,$B$1,'EPA Data'!$C:$C,R$2,'EPA Data'!$G:$G,"&gt;="&amp;$A48,'EPA Data'!$G:$G,"&lt;"&amp;$B48)*unit_conv</f>
        <v>0</v>
      </c>
      <c r="S48">
        <f t="shared" si="26"/>
        <v>0</v>
      </c>
      <c r="T48">
        <f t="shared" si="26"/>
        <v>0</v>
      </c>
      <c r="U48">
        <f t="shared" si="26"/>
        <v>0</v>
      </c>
      <c r="V48">
        <f t="shared" si="26"/>
        <v>0</v>
      </c>
      <c r="W48" s="31">
        <f>VLOOKUP($B$1,'Multipliers and Adjustments'!$A$70:$I$86,TRUNC(COLUMN(W$2)/5)+2,FALSE)*SUMIFS('EPA Data'!$I:$I,'EPA Data'!$D:$D,'Country Selector'!$A$2,'EPA Data'!$J:$J,$B$1,'EPA Data'!$C:$C,W$2,'EPA Data'!$G:$G,"&gt;="&amp;$A48,'EPA Data'!$G:$G,"&lt;"&amp;$B48)*unit_conv</f>
        <v>0</v>
      </c>
      <c r="X48">
        <f t="shared" si="27"/>
        <v>0</v>
      </c>
      <c r="Y48">
        <f t="shared" si="27"/>
        <v>0</v>
      </c>
      <c r="Z48">
        <f t="shared" si="27"/>
        <v>0</v>
      </c>
      <c r="AA48">
        <f t="shared" si="27"/>
        <v>0</v>
      </c>
      <c r="AB48" s="31">
        <f>VLOOKUP($B$1,'Multipliers and Adjustments'!$A$70:$I$86,TRUNC(COLUMN(AB$2)/5)+2,FALSE)*SUMIFS('EPA Data'!$I:$I,'EPA Data'!$D:$D,'Country Selector'!$A$2,'EPA Data'!$J:$J,$B$1,'EPA Data'!$C:$C,AB$2,'EPA Data'!$G:$G,"&gt;="&amp;$A48,'EPA Data'!$G:$G,"&lt;"&amp;$B48)*unit_conv</f>
        <v>0</v>
      </c>
      <c r="AC48">
        <f t="shared" si="28"/>
        <v>0</v>
      </c>
      <c r="AD48">
        <f t="shared" si="28"/>
        <v>0</v>
      </c>
      <c r="AE48">
        <f t="shared" si="28"/>
        <v>0</v>
      </c>
      <c r="AF48">
        <f t="shared" si="28"/>
        <v>0</v>
      </c>
      <c r="AG48" s="31">
        <f>VLOOKUP($B$1,'Multipliers and Adjustments'!$A$70:$I$86,TRUNC(COLUMN(AG$2)/5)+2,FALSE)*SUMIFS('EPA Data'!$I:$I,'EPA Data'!$D:$D,'Country Selector'!$A$2,'EPA Data'!$J:$J,$B$1,'EPA Data'!$C:$C,AG$2,'EPA Data'!$G:$G,"&gt;="&amp;$A48,'EPA Data'!$G:$G,"&lt;"&amp;$B48)*unit_conv</f>
        <v>0</v>
      </c>
      <c r="AH48">
        <f t="shared" si="29"/>
        <v>0</v>
      </c>
      <c r="AI48">
        <f t="shared" si="29"/>
        <v>0</v>
      </c>
      <c r="AJ48">
        <f t="shared" si="29"/>
        <v>0</v>
      </c>
      <c r="AK48">
        <f t="shared" si="29"/>
        <v>0</v>
      </c>
      <c r="AL48" s="31">
        <f>VLOOKUP($B$1,'Multipliers and Adjustments'!$A$70:$I$86,TRUNC(COLUMN(AL$2)/5)+2,FALSE)*SUMIFS('EPA Data'!$I:$I,'EPA Data'!$D:$D,'Country Selector'!$A$2,'EPA Data'!$J:$J,$B$1,'EPA Data'!$C:$C,AL$2,'EPA Data'!$G:$G,"&gt;="&amp;$A48,'EPA Data'!$G:$G,"&lt;"&amp;$B48)*unit_conv</f>
        <v>0</v>
      </c>
    </row>
    <row r="49" spans="1:38" x14ac:dyDescent="0.45">
      <c r="A49" s="12">
        <f t="shared" si="14"/>
        <v>300</v>
      </c>
      <c r="B49" s="11">
        <f t="shared" si="7"/>
        <v>350</v>
      </c>
      <c r="C49" s="31">
        <f>VLOOKUP($B$1,'Multipliers and Adjustments'!$A$70:$I$86,TRUNC(COLUMN(C$2)/5)+2,FALSE)*SUMIFS('EPA Data'!$I:$I,'EPA Data'!$D:$D,'Country Selector'!$A$2,'EPA Data'!$J:$J,$B$1,'EPA Data'!$C:$C,C$2,'EPA Data'!$G:$G,"&gt;="&amp;$A49,'EPA Data'!$G:$G,"&lt;"&amp;$B49)*unit_conv</f>
        <v>0</v>
      </c>
      <c r="D49">
        <f t="shared" si="23"/>
        <v>0</v>
      </c>
      <c r="E49">
        <f t="shared" si="23"/>
        <v>0</v>
      </c>
      <c r="F49">
        <f t="shared" si="23"/>
        <v>0</v>
      </c>
      <c r="G49">
        <f t="shared" si="23"/>
        <v>0</v>
      </c>
      <c r="H49" s="31">
        <f>VLOOKUP($B$1,'Multipliers and Adjustments'!$A$70:$I$86,TRUNC(COLUMN(H$2)/5)+2,FALSE)*SUMIFS('EPA Data'!$I:$I,'EPA Data'!$D:$D,'Country Selector'!$A$2,'EPA Data'!$J:$J,$B$1,'EPA Data'!$C:$C,H$2,'EPA Data'!$G:$G,"&gt;="&amp;$A49,'EPA Data'!$G:$G,"&lt;"&amp;$B49)*unit_conv</f>
        <v>0</v>
      </c>
      <c r="I49">
        <f t="shared" si="24"/>
        <v>0</v>
      </c>
      <c r="J49">
        <f t="shared" si="24"/>
        <v>0</v>
      </c>
      <c r="K49">
        <f t="shared" si="24"/>
        <v>0</v>
      </c>
      <c r="L49">
        <f t="shared" si="24"/>
        <v>0</v>
      </c>
      <c r="M49" s="31">
        <f>VLOOKUP($B$1,'Multipliers and Adjustments'!$A$70:$I$86,TRUNC(COLUMN(M$2)/5)+2,FALSE)*SUMIFS('EPA Data'!$I:$I,'EPA Data'!$D:$D,'Country Selector'!$A$2,'EPA Data'!$J:$J,$B$1,'EPA Data'!$C:$C,M$2,'EPA Data'!$G:$G,"&gt;="&amp;$A49,'EPA Data'!$G:$G,"&lt;"&amp;$B49)*unit_conv</f>
        <v>0</v>
      </c>
      <c r="N49">
        <f t="shared" si="25"/>
        <v>0</v>
      </c>
      <c r="O49">
        <f t="shared" si="25"/>
        <v>0</v>
      </c>
      <c r="P49">
        <f t="shared" si="25"/>
        <v>0</v>
      </c>
      <c r="Q49">
        <f t="shared" si="25"/>
        <v>0</v>
      </c>
      <c r="R49" s="31">
        <f>VLOOKUP($B$1,'Multipliers and Adjustments'!$A$70:$I$86,TRUNC(COLUMN(R$2)/5)+2,FALSE)*SUMIFS('EPA Data'!$I:$I,'EPA Data'!$D:$D,'Country Selector'!$A$2,'EPA Data'!$J:$J,$B$1,'EPA Data'!$C:$C,R$2,'EPA Data'!$G:$G,"&gt;="&amp;$A49,'EPA Data'!$G:$G,"&lt;"&amp;$B49)*unit_conv</f>
        <v>0</v>
      </c>
      <c r="S49">
        <f t="shared" si="26"/>
        <v>0</v>
      </c>
      <c r="T49">
        <f t="shared" si="26"/>
        <v>0</v>
      </c>
      <c r="U49">
        <f t="shared" si="26"/>
        <v>0</v>
      </c>
      <c r="V49">
        <f t="shared" si="26"/>
        <v>0</v>
      </c>
      <c r="W49" s="31">
        <f>VLOOKUP($B$1,'Multipliers and Adjustments'!$A$70:$I$86,TRUNC(COLUMN(W$2)/5)+2,FALSE)*SUMIFS('EPA Data'!$I:$I,'EPA Data'!$D:$D,'Country Selector'!$A$2,'EPA Data'!$J:$J,$B$1,'EPA Data'!$C:$C,W$2,'EPA Data'!$G:$G,"&gt;="&amp;$A49,'EPA Data'!$G:$G,"&lt;"&amp;$B49)*unit_conv</f>
        <v>0</v>
      </c>
      <c r="X49">
        <f t="shared" si="27"/>
        <v>0</v>
      </c>
      <c r="Y49">
        <f t="shared" si="27"/>
        <v>0</v>
      </c>
      <c r="Z49">
        <f t="shared" si="27"/>
        <v>0</v>
      </c>
      <c r="AA49">
        <f t="shared" si="27"/>
        <v>0</v>
      </c>
      <c r="AB49" s="31">
        <f>VLOOKUP($B$1,'Multipliers and Adjustments'!$A$70:$I$86,TRUNC(COLUMN(AB$2)/5)+2,FALSE)*SUMIFS('EPA Data'!$I:$I,'EPA Data'!$D:$D,'Country Selector'!$A$2,'EPA Data'!$J:$J,$B$1,'EPA Data'!$C:$C,AB$2,'EPA Data'!$G:$G,"&gt;="&amp;$A49,'EPA Data'!$G:$G,"&lt;"&amp;$B49)*unit_conv</f>
        <v>0</v>
      </c>
      <c r="AC49">
        <f t="shared" si="28"/>
        <v>0</v>
      </c>
      <c r="AD49">
        <f t="shared" si="28"/>
        <v>0</v>
      </c>
      <c r="AE49">
        <f t="shared" si="28"/>
        <v>0</v>
      </c>
      <c r="AF49">
        <f t="shared" si="28"/>
        <v>0</v>
      </c>
      <c r="AG49" s="31">
        <f>VLOOKUP($B$1,'Multipliers and Adjustments'!$A$70:$I$86,TRUNC(COLUMN(AG$2)/5)+2,FALSE)*SUMIFS('EPA Data'!$I:$I,'EPA Data'!$D:$D,'Country Selector'!$A$2,'EPA Data'!$J:$J,$B$1,'EPA Data'!$C:$C,AG$2,'EPA Data'!$G:$G,"&gt;="&amp;$A49,'EPA Data'!$G:$G,"&lt;"&amp;$B49)*unit_conv</f>
        <v>0</v>
      </c>
      <c r="AH49">
        <f t="shared" si="29"/>
        <v>0</v>
      </c>
      <c r="AI49">
        <f t="shared" si="29"/>
        <v>0</v>
      </c>
      <c r="AJ49">
        <f t="shared" si="29"/>
        <v>0</v>
      </c>
      <c r="AK49">
        <f t="shared" si="29"/>
        <v>0</v>
      </c>
      <c r="AL49" s="31">
        <f>VLOOKUP($B$1,'Multipliers and Adjustments'!$A$70:$I$86,TRUNC(COLUMN(AL$2)/5)+2,FALSE)*SUMIFS('EPA Data'!$I:$I,'EPA Data'!$D:$D,'Country Selector'!$A$2,'EPA Data'!$J:$J,$B$1,'EPA Data'!$C:$C,AL$2,'EPA Data'!$G:$G,"&gt;="&amp;$A49,'EPA Data'!$G:$G,"&lt;"&amp;$B49)*unit_conv</f>
        <v>0</v>
      </c>
    </row>
    <row r="50" spans="1:38" x14ac:dyDescent="0.45">
      <c r="A50" s="12">
        <f t="shared" si="14"/>
        <v>350</v>
      </c>
      <c r="B50" s="11">
        <f t="shared" si="7"/>
        <v>400</v>
      </c>
      <c r="C50" s="31">
        <f>VLOOKUP($B$1,'Multipliers and Adjustments'!$A$70:$I$86,TRUNC(COLUMN(C$2)/5)+2,FALSE)*SUMIFS('EPA Data'!$I:$I,'EPA Data'!$D:$D,'Country Selector'!$A$2,'EPA Data'!$J:$J,$B$1,'EPA Data'!$C:$C,C$2,'EPA Data'!$G:$G,"&gt;="&amp;$A50,'EPA Data'!$G:$G,"&lt;"&amp;$B50)*unit_conv</f>
        <v>0</v>
      </c>
      <c r="D50">
        <f t="shared" ref="D50:G65" si="30">C50+($H50-$C50)/5</f>
        <v>0</v>
      </c>
      <c r="E50">
        <f t="shared" si="30"/>
        <v>0</v>
      </c>
      <c r="F50">
        <f t="shared" si="30"/>
        <v>0</v>
      </c>
      <c r="G50">
        <f t="shared" si="30"/>
        <v>0</v>
      </c>
      <c r="H50" s="31">
        <f>VLOOKUP($B$1,'Multipliers and Adjustments'!$A$70:$I$86,TRUNC(COLUMN(H$2)/5)+2,FALSE)*SUMIFS('EPA Data'!$I:$I,'EPA Data'!$D:$D,'Country Selector'!$A$2,'EPA Data'!$J:$J,$B$1,'EPA Data'!$C:$C,H$2,'EPA Data'!$G:$G,"&gt;="&amp;$A50,'EPA Data'!$G:$G,"&lt;"&amp;$B50)*unit_conv</f>
        <v>0</v>
      </c>
      <c r="I50">
        <f t="shared" si="24"/>
        <v>0</v>
      </c>
      <c r="J50">
        <f t="shared" si="24"/>
        <v>0</v>
      </c>
      <c r="K50">
        <f t="shared" si="24"/>
        <v>0</v>
      </c>
      <c r="L50">
        <f t="shared" si="24"/>
        <v>0</v>
      </c>
      <c r="M50" s="31">
        <f>VLOOKUP($B$1,'Multipliers and Adjustments'!$A$70:$I$86,TRUNC(COLUMN(M$2)/5)+2,FALSE)*SUMIFS('EPA Data'!$I:$I,'EPA Data'!$D:$D,'Country Selector'!$A$2,'EPA Data'!$J:$J,$B$1,'EPA Data'!$C:$C,M$2,'EPA Data'!$G:$G,"&gt;="&amp;$A50,'EPA Data'!$G:$G,"&lt;"&amp;$B50)*unit_conv</f>
        <v>0</v>
      </c>
      <c r="N50">
        <f t="shared" si="25"/>
        <v>0</v>
      </c>
      <c r="O50">
        <f t="shared" si="25"/>
        <v>0</v>
      </c>
      <c r="P50">
        <f t="shared" si="25"/>
        <v>0</v>
      </c>
      <c r="Q50">
        <f t="shared" si="25"/>
        <v>0</v>
      </c>
      <c r="R50" s="31">
        <f>VLOOKUP($B$1,'Multipliers and Adjustments'!$A$70:$I$86,TRUNC(COLUMN(R$2)/5)+2,FALSE)*SUMIFS('EPA Data'!$I:$I,'EPA Data'!$D:$D,'Country Selector'!$A$2,'EPA Data'!$J:$J,$B$1,'EPA Data'!$C:$C,R$2,'EPA Data'!$G:$G,"&gt;="&amp;$A50,'EPA Data'!$G:$G,"&lt;"&amp;$B50)*unit_conv</f>
        <v>0</v>
      </c>
      <c r="S50">
        <f t="shared" si="26"/>
        <v>0</v>
      </c>
      <c r="T50">
        <f t="shared" si="26"/>
        <v>0</v>
      </c>
      <c r="U50">
        <f t="shared" si="26"/>
        <v>0</v>
      </c>
      <c r="V50">
        <f t="shared" si="26"/>
        <v>0</v>
      </c>
      <c r="W50" s="31">
        <f>VLOOKUP($B$1,'Multipliers and Adjustments'!$A$70:$I$86,TRUNC(COLUMN(W$2)/5)+2,FALSE)*SUMIFS('EPA Data'!$I:$I,'EPA Data'!$D:$D,'Country Selector'!$A$2,'EPA Data'!$J:$J,$B$1,'EPA Data'!$C:$C,W$2,'EPA Data'!$G:$G,"&gt;="&amp;$A50,'EPA Data'!$G:$G,"&lt;"&amp;$B50)*unit_conv</f>
        <v>0</v>
      </c>
      <c r="X50">
        <f t="shared" si="27"/>
        <v>0</v>
      </c>
      <c r="Y50">
        <f t="shared" si="27"/>
        <v>0</v>
      </c>
      <c r="Z50">
        <f t="shared" si="27"/>
        <v>0</v>
      </c>
      <c r="AA50">
        <f t="shared" si="27"/>
        <v>0</v>
      </c>
      <c r="AB50" s="31">
        <f>VLOOKUP($B$1,'Multipliers and Adjustments'!$A$70:$I$86,TRUNC(COLUMN(AB$2)/5)+2,FALSE)*SUMIFS('EPA Data'!$I:$I,'EPA Data'!$D:$D,'Country Selector'!$A$2,'EPA Data'!$J:$J,$B$1,'EPA Data'!$C:$C,AB$2,'EPA Data'!$G:$G,"&gt;="&amp;$A50,'EPA Data'!$G:$G,"&lt;"&amp;$B50)*unit_conv</f>
        <v>0</v>
      </c>
      <c r="AC50">
        <f t="shared" si="28"/>
        <v>0</v>
      </c>
      <c r="AD50">
        <f t="shared" si="28"/>
        <v>0</v>
      </c>
      <c r="AE50">
        <f t="shared" si="28"/>
        <v>0</v>
      </c>
      <c r="AF50">
        <f t="shared" si="28"/>
        <v>0</v>
      </c>
      <c r="AG50" s="31">
        <f>VLOOKUP($B$1,'Multipliers and Adjustments'!$A$70:$I$86,TRUNC(COLUMN(AG$2)/5)+2,FALSE)*SUMIFS('EPA Data'!$I:$I,'EPA Data'!$D:$D,'Country Selector'!$A$2,'EPA Data'!$J:$J,$B$1,'EPA Data'!$C:$C,AG$2,'EPA Data'!$G:$G,"&gt;="&amp;$A50,'EPA Data'!$G:$G,"&lt;"&amp;$B50)*unit_conv</f>
        <v>0</v>
      </c>
      <c r="AH50">
        <f t="shared" si="29"/>
        <v>0</v>
      </c>
      <c r="AI50">
        <f t="shared" si="29"/>
        <v>0</v>
      </c>
      <c r="AJ50">
        <f t="shared" si="29"/>
        <v>0</v>
      </c>
      <c r="AK50">
        <f t="shared" si="29"/>
        <v>0</v>
      </c>
      <c r="AL50" s="31">
        <f>VLOOKUP($B$1,'Multipliers and Adjustments'!$A$70:$I$86,TRUNC(COLUMN(AL$2)/5)+2,FALSE)*SUMIFS('EPA Data'!$I:$I,'EPA Data'!$D:$D,'Country Selector'!$A$2,'EPA Data'!$J:$J,$B$1,'EPA Data'!$C:$C,AL$2,'EPA Data'!$G:$G,"&gt;="&amp;$A50,'EPA Data'!$G:$G,"&lt;"&amp;$B50)*unit_conv</f>
        <v>0</v>
      </c>
    </row>
    <row r="51" spans="1:38" x14ac:dyDescent="0.45">
      <c r="A51" s="12">
        <f t="shared" si="14"/>
        <v>400</v>
      </c>
      <c r="B51" s="11">
        <f t="shared" si="7"/>
        <v>450</v>
      </c>
      <c r="C51" s="31">
        <f>VLOOKUP($B$1,'Multipliers and Adjustments'!$A$70:$I$86,TRUNC(COLUMN(C$2)/5)+2,FALSE)*SUMIFS('EPA Data'!$I:$I,'EPA Data'!$D:$D,'Country Selector'!$A$2,'EPA Data'!$J:$J,$B$1,'EPA Data'!$C:$C,C$2,'EPA Data'!$G:$G,"&gt;="&amp;$A51,'EPA Data'!$G:$G,"&lt;"&amp;$B51)*unit_conv</f>
        <v>0</v>
      </c>
      <c r="D51">
        <f t="shared" si="30"/>
        <v>0</v>
      </c>
      <c r="E51">
        <f t="shared" si="30"/>
        <v>0</v>
      </c>
      <c r="F51">
        <f t="shared" si="30"/>
        <v>0</v>
      </c>
      <c r="G51">
        <f t="shared" si="30"/>
        <v>0</v>
      </c>
      <c r="H51" s="31">
        <f>VLOOKUP($B$1,'Multipliers and Adjustments'!$A$70:$I$86,TRUNC(COLUMN(H$2)/5)+2,FALSE)*SUMIFS('EPA Data'!$I:$I,'EPA Data'!$D:$D,'Country Selector'!$A$2,'EPA Data'!$J:$J,$B$1,'EPA Data'!$C:$C,H$2,'EPA Data'!$G:$G,"&gt;="&amp;$A51,'EPA Data'!$G:$G,"&lt;"&amp;$B51)*unit_conv</f>
        <v>0</v>
      </c>
      <c r="I51">
        <f t="shared" si="24"/>
        <v>0</v>
      </c>
      <c r="J51">
        <f t="shared" si="24"/>
        <v>0</v>
      </c>
      <c r="K51">
        <f t="shared" si="24"/>
        <v>0</v>
      </c>
      <c r="L51">
        <f t="shared" si="24"/>
        <v>0</v>
      </c>
      <c r="M51" s="31">
        <f>VLOOKUP($B$1,'Multipliers and Adjustments'!$A$70:$I$86,TRUNC(COLUMN(M$2)/5)+2,FALSE)*SUMIFS('EPA Data'!$I:$I,'EPA Data'!$D:$D,'Country Selector'!$A$2,'EPA Data'!$J:$J,$B$1,'EPA Data'!$C:$C,M$2,'EPA Data'!$G:$G,"&gt;="&amp;$A51,'EPA Data'!$G:$G,"&lt;"&amp;$B51)*unit_conv</f>
        <v>0</v>
      </c>
      <c r="N51">
        <f t="shared" si="25"/>
        <v>0</v>
      </c>
      <c r="O51">
        <f t="shared" si="25"/>
        <v>0</v>
      </c>
      <c r="P51">
        <f t="shared" si="25"/>
        <v>0</v>
      </c>
      <c r="Q51">
        <f t="shared" si="25"/>
        <v>0</v>
      </c>
      <c r="R51" s="31">
        <f>VLOOKUP($B$1,'Multipliers and Adjustments'!$A$70:$I$86,TRUNC(COLUMN(R$2)/5)+2,FALSE)*SUMIFS('EPA Data'!$I:$I,'EPA Data'!$D:$D,'Country Selector'!$A$2,'EPA Data'!$J:$J,$B$1,'EPA Data'!$C:$C,R$2,'EPA Data'!$G:$G,"&gt;="&amp;$A51,'EPA Data'!$G:$G,"&lt;"&amp;$B51)*unit_conv</f>
        <v>0</v>
      </c>
      <c r="S51">
        <f t="shared" si="26"/>
        <v>0</v>
      </c>
      <c r="T51">
        <f t="shared" si="26"/>
        <v>0</v>
      </c>
      <c r="U51">
        <f t="shared" si="26"/>
        <v>0</v>
      </c>
      <c r="V51">
        <f t="shared" si="26"/>
        <v>0</v>
      </c>
      <c r="W51" s="31">
        <f>VLOOKUP($B$1,'Multipliers and Adjustments'!$A$70:$I$86,TRUNC(COLUMN(W$2)/5)+2,FALSE)*SUMIFS('EPA Data'!$I:$I,'EPA Data'!$D:$D,'Country Selector'!$A$2,'EPA Data'!$J:$J,$B$1,'EPA Data'!$C:$C,W$2,'EPA Data'!$G:$G,"&gt;="&amp;$A51,'EPA Data'!$G:$G,"&lt;"&amp;$B51)*unit_conv</f>
        <v>0</v>
      </c>
      <c r="X51">
        <f t="shared" si="27"/>
        <v>0</v>
      </c>
      <c r="Y51">
        <f t="shared" si="27"/>
        <v>0</v>
      </c>
      <c r="Z51">
        <f t="shared" si="27"/>
        <v>0</v>
      </c>
      <c r="AA51">
        <f t="shared" si="27"/>
        <v>0</v>
      </c>
      <c r="AB51" s="31">
        <f>VLOOKUP($B$1,'Multipliers and Adjustments'!$A$70:$I$86,TRUNC(COLUMN(AB$2)/5)+2,FALSE)*SUMIFS('EPA Data'!$I:$I,'EPA Data'!$D:$D,'Country Selector'!$A$2,'EPA Data'!$J:$J,$B$1,'EPA Data'!$C:$C,AB$2,'EPA Data'!$G:$G,"&gt;="&amp;$A51,'EPA Data'!$G:$G,"&lt;"&amp;$B51)*unit_conv</f>
        <v>0</v>
      </c>
      <c r="AC51">
        <f t="shared" si="28"/>
        <v>0</v>
      </c>
      <c r="AD51">
        <f t="shared" si="28"/>
        <v>0</v>
      </c>
      <c r="AE51">
        <f t="shared" si="28"/>
        <v>0</v>
      </c>
      <c r="AF51">
        <f t="shared" si="28"/>
        <v>0</v>
      </c>
      <c r="AG51" s="31">
        <f>VLOOKUP($B$1,'Multipliers and Adjustments'!$A$70:$I$86,TRUNC(COLUMN(AG$2)/5)+2,FALSE)*SUMIFS('EPA Data'!$I:$I,'EPA Data'!$D:$D,'Country Selector'!$A$2,'EPA Data'!$J:$J,$B$1,'EPA Data'!$C:$C,AG$2,'EPA Data'!$G:$G,"&gt;="&amp;$A51,'EPA Data'!$G:$G,"&lt;"&amp;$B51)*unit_conv</f>
        <v>0</v>
      </c>
      <c r="AH51">
        <f t="shared" si="29"/>
        <v>0</v>
      </c>
      <c r="AI51">
        <f t="shared" si="29"/>
        <v>0</v>
      </c>
      <c r="AJ51">
        <f t="shared" si="29"/>
        <v>0</v>
      </c>
      <c r="AK51">
        <f t="shared" si="29"/>
        <v>0</v>
      </c>
      <c r="AL51" s="31">
        <f>VLOOKUP($B$1,'Multipliers and Adjustments'!$A$70:$I$86,TRUNC(COLUMN(AL$2)/5)+2,FALSE)*SUMIFS('EPA Data'!$I:$I,'EPA Data'!$D:$D,'Country Selector'!$A$2,'EPA Data'!$J:$J,$B$1,'EPA Data'!$C:$C,AL$2,'EPA Data'!$G:$G,"&gt;="&amp;$A51,'EPA Data'!$G:$G,"&lt;"&amp;$B51)*unit_conv</f>
        <v>0</v>
      </c>
    </row>
    <row r="52" spans="1:38" x14ac:dyDescent="0.45">
      <c r="A52" s="12">
        <f t="shared" si="14"/>
        <v>450</v>
      </c>
      <c r="B52" s="11">
        <f t="shared" si="7"/>
        <v>500</v>
      </c>
      <c r="C52" s="31">
        <f>VLOOKUP($B$1,'Multipliers and Adjustments'!$A$70:$I$86,TRUNC(COLUMN(C$2)/5)+2,FALSE)*SUMIFS('EPA Data'!$I:$I,'EPA Data'!$D:$D,'Country Selector'!$A$2,'EPA Data'!$J:$J,$B$1,'EPA Data'!$C:$C,C$2,'EPA Data'!$G:$G,"&gt;="&amp;$A52,'EPA Data'!$G:$G,"&lt;"&amp;$B52)*unit_conv</f>
        <v>0</v>
      </c>
      <c r="D52">
        <f t="shared" si="30"/>
        <v>0</v>
      </c>
      <c r="E52">
        <f t="shared" si="30"/>
        <v>0</v>
      </c>
      <c r="F52">
        <f t="shared" si="30"/>
        <v>0</v>
      </c>
      <c r="G52">
        <f t="shared" si="30"/>
        <v>0</v>
      </c>
      <c r="H52" s="31">
        <f>VLOOKUP($B$1,'Multipliers and Adjustments'!$A$70:$I$86,TRUNC(COLUMN(H$2)/5)+2,FALSE)*SUMIFS('EPA Data'!$I:$I,'EPA Data'!$D:$D,'Country Selector'!$A$2,'EPA Data'!$J:$J,$B$1,'EPA Data'!$C:$C,H$2,'EPA Data'!$G:$G,"&gt;="&amp;$A52,'EPA Data'!$G:$G,"&lt;"&amp;$B52)*unit_conv</f>
        <v>0</v>
      </c>
      <c r="I52">
        <f t="shared" ref="I52:L67" si="31">H52+($M52-$H52)/5</f>
        <v>0</v>
      </c>
      <c r="J52">
        <f t="shared" si="31"/>
        <v>0</v>
      </c>
      <c r="K52">
        <f t="shared" si="31"/>
        <v>0</v>
      </c>
      <c r="L52">
        <f t="shared" si="31"/>
        <v>0</v>
      </c>
      <c r="M52" s="31">
        <f>VLOOKUP($B$1,'Multipliers and Adjustments'!$A$70:$I$86,TRUNC(COLUMN(M$2)/5)+2,FALSE)*SUMIFS('EPA Data'!$I:$I,'EPA Data'!$D:$D,'Country Selector'!$A$2,'EPA Data'!$J:$J,$B$1,'EPA Data'!$C:$C,M$2,'EPA Data'!$G:$G,"&gt;="&amp;$A52,'EPA Data'!$G:$G,"&lt;"&amp;$B52)*unit_conv</f>
        <v>0</v>
      </c>
      <c r="N52">
        <f t="shared" ref="N52:Q67" si="32">M52+($R52-$M52)/5</f>
        <v>0</v>
      </c>
      <c r="O52">
        <f t="shared" si="32"/>
        <v>0</v>
      </c>
      <c r="P52">
        <f t="shared" si="32"/>
        <v>0</v>
      </c>
      <c r="Q52">
        <f t="shared" si="32"/>
        <v>0</v>
      </c>
      <c r="R52" s="31">
        <f>VLOOKUP($B$1,'Multipliers and Adjustments'!$A$70:$I$86,TRUNC(COLUMN(R$2)/5)+2,FALSE)*SUMIFS('EPA Data'!$I:$I,'EPA Data'!$D:$D,'Country Selector'!$A$2,'EPA Data'!$J:$J,$B$1,'EPA Data'!$C:$C,R$2,'EPA Data'!$G:$G,"&gt;="&amp;$A52,'EPA Data'!$G:$G,"&lt;"&amp;$B52)*unit_conv</f>
        <v>0</v>
      </c>
      <c r="S52">
        <f t="shared" ref="S52:V67" si="33">R52+($W52-$R52)/5</f>
        <v>0</v>
      </c>
      <c r="T52">
        <f t="shared" si="33"/>
        <v>0</v>
      </c>
      <c r="U52">
        <f t="shared" si="33"/>
        <v>0</v>
      </c>
      <c r="V52">
        <f t="shared" si="33"/>
        <v>0</v>
      </c>
      <c r="W52" s="31">
        <f>VLOOKUP($B$1,'Multipliers and Adjustments'!$A$70:$I$86,TRUNC(COLUMN(W$2)/5)+2,FALSE)*SUMIFS('EPA Data'!$I:$I,'EPA Data'!$D:$D,'Country Selector'!$A$2,'EPA Data'!$J:$J,$B$1,'EPA Data'!$C:$C,W$2,'EPA Data'!$G:$G,"&gt;="&amp;$A52,'EPA Data'!$G:$G,"&lt;"&amp;$B52)*unit_conv</f>
        <v>0</v>
      </c>
      <c r="X52">
        <f t="shared" ref="X52:AA67" si="34">W52+($AB52-$W52)/5</f>
        <v>0</v>
      </c>
      <c r="Y52">
        <f t="shared" si="34"/>
        <v>0</v>
      </c>
      <c r="Z52">
        <f t="shared" si="34"/>
        <v>0</v>
      </c>
      <c r="AA52">
        <f t="shared" si="34"/>
        <v>0</v>
      </c>
      <c r="AB52" s="31">
        <f>VLOOKUP($B$1,'Multipliers and Adjustments'!$A$70:$I$86,TRUNC(COLUMN(AB$2)/5)+2,FALSE)*SUMIFS('EPA Data'!$I:$I,'EPA Data'!$D:$D,'Country Selector'!$A$2,'EPA Data'!$J:$J,$B$1,'EPA Data'!$C:$C,AB$2,'EPA Data'!$G:$G,"&gt;="&amp;$A52,'EPA Data'!$G:$G,"&lt;"&amp;$B52)*unit_conv</f>
        <v>0</v>
      </c>
      <c r="AC52">
        <f t="shared" ref="AC52:AF67" si="35">AB52+($AG52-$AB52)/5</f>
        <v>0</v>
      </c>
      <c r="AD52">
        <f t="shared" si="35"/>
        <v>0</v>
      </c>
      <c r="AE52">
        <f t="shared" si="35"/>
        <v>0</v>
      </c>
      <c r="AF52">
        <f t="shared" si="35"/>
        <v>0</v>
      </c>
      <c r="AG52" s="31">
        <f>VLOOKUP($B$1,'Multipliers and Adjustments'!$A$70:$I$86,TRUNC(COLUMN(AG$2)/5)+2,FALSE)*SUMIFS('EPA Data'!$I:$I,'EPA Data'!$D:$D,'Country Selector'!$A$2,'EPA Data'!$J:$J,$B$1,'EPA Data'!$C:$C,AG$2,'EPA Data'!$G:$G,"&gt;="&amp;$A52,'EPA Data'!$G:$G,"&lt;"&amp;$B52)*unit_conv</f>
        <v>0</v>
      </c>
      <c r="AH52">
        <f t="shared" ref="AH52:AK67" si="36">AG52+($AL52-$AG52)/5</f>
        <v>0</v>
      </c>
      <c r="AI52">
        <f t="shared" si="36"/>
        <v>0</v>
      </c>
      <c r="AJ52">
        <f t="shared" si="36"/>
        <v>0</v>
      </c>
      <c r="AK52">
        <f t="shared" si="36"/>
        <v>0</v>
      </c>
      <c r="AL52" s="31">
        <f>VLOOKUP($B$1,'Multipliers and Adjustments'!$A$70:$I$86,TRUNC(COLUMN(AL$2)/5)+2,FALSE)*SUMIFS('EPA Data'!$I:$I,'EPA Data'!$D:$D,'Country Selector'!$A$2,'EPA Data'!$J:$J,$B$1,'EPA Data'!$C:$C,AL$2,'EPA Data'!$G:$G,"&gt;="&amp;$A52,'EPA Data'!$G:$G,"&lt;"&amp;$B52)*unit_conv</f>
        <v>0</v>
      </c>
    </row>
    <row r="53" spans="1:38" x14ac:dyDescent="0.45">
      <c r="A53" s="12">
        <f t="shared" si="14"/>
        <v>500</v>
      </c>
      <c r="B53" s="11">
        <f t="shared" si="7"/>
        <v>550</v>
      </c>
      <c r="C53" s="31">
        <f>VLOOKUP($B$1,'Multipliers and Adjustments'!$A$70:$I$86,TRUNC(COLUMN(C$2)/5)+2,FALSE)*SUMIFS('EPA Data'!$I:$I,'EPA Data'!$D:$D,'Country Selector'!$A$2,'EPA Data'!$J:$J,$B$1,'EPA Data'!$C:$C,C$2,'EPA Data'!$G:$G,"&gt;="&amp;$A53,'EPA Data'!$G:$G,"&lt;"&amp;$B53)*unit_conv</f>
        <v>0</v>
      </c>
      <c r="D53">
        <f t="shared" si="30"/>
        <v>0</v>
      </c>
      <c r="E53">
        <f t="shared" si="30"/>
        <v>0</v>
      </c>
      <c r="F53">
        <f t="shared" si="30"/>
        <v>0</v>
      </c>
      <c r="G53">
        <f t="shared" si="30"/>
        <v>0</v>
      </c>
      <c r="H53" s="31">
        <f>VLOOKUP($B$1,'Multipliers and Adjustments'!$A$70:$I$86,TRUNC(COLUMN(H$2)/5)+2,FALSE)*SUMIFS('EPA Data'!$I:$I,'EPA Data'!$D:$D,'Country Selector'!$A$2,'EPA Data'!$J:$J,$B$1,'EPA Data'!$C:$C,H$2,'EPA Data'!$G:$G,"&gt;="&amp;$A53,'EPA Data'!$G:$G,"&lt;"&amp;$B53)*unit_conv</f>
        <v>0</v>
      </c>
      <c r="I53">
        <f t="shared" si="31"/>
        <v>0</v>
      </c>
      <c r="J53">
        <f t="shared" si="31"/>
        <v>0</v>
      </c>
      <c r="K53">
        <f t="shared" si="31"/>
        <v>0</v>
      </c>
      <c r="L53">
        <f t="shared" si="31"/>
        <v>0</v>
      </c>
      <c r="M53" s="31">
        <f>VLOOKUP($B$1,'Multipliers and Adjustments'!$A$70:$I$86,TRUNC(COLUMN(M$2)/5)+2,FALSE)*SUMIFS('EPA Data'!$I:$I,'EPA Data'!$D:$D,'Country Selector'!$A$2,'EPA Data'!$J:$J,$B$1,'EPA Data'!$C:$C,M$2,'EPA Data'!$G:$G,"&gt;="&amp;$A53,'EPA Data'!$G:$G,"&lt;"&amp;$B53)*unit_conv</f>
        <v>0</v>
      </c>
      <c r="N53">
        <f t="shared" si="32"/>
        <v>0</v>
      </c>
      <c r="O53">
        <f t="shared" si="32"/>
        <v>0</v>
      </c>
      <c r="P53">
        <f t="shared" si="32"/>
        <v>0</v>
      </c>
      <c r="Q53">
        <f t="shared" si="32"/>
        <v>0</v>
      </c>
      <c r="R53" s="31">
        <f>VLOOKUP($B$1,'Multipliers and Adjustments'!$A$70:$I$86,TRUNC(COLUMN(R$2)/5)+2,FALSE)*SUMIFS('EPA Data'!$I:$I,'EPA Data'!$D:$D,'Country Selector'!$A$2,'EPA Data'!$J:$J,$B$1,'EPA Data'!$C:$C,R$2,'EPA Data'!$G:$G,"&gt;="&amp;$A53,'EPA Data'!$G:$G,"&lt;"&amp;$B53)*unit_conv</f>
        <v>0</v>
      </c>
      <c r="S53">
        <f t="shared" si="33"/>
        <v>0</v>
      </c>
      <c r="T53">
        <f t="shared" si="33"/>
        <v>0</v>
      </c>
      <c r="U53">
        <f t="shared" si="33"/>
        <v>0</v>
      </c>
      <c r="V53">
        <f t="shared" si="33"/>
        <v>0</v>
      </c>
      <c r="W53" s="31">
        <f>VLOOKUP($B$1,'Multipliers and Adjustments'!$A$70:$I$86,TRUNC(COLUMN(W$2)/5)+2,FALSE)*SUMIFS('EPA Data'!$I:$I,'EPA Data'!$D:$D,'Country Selector'!$A$2,'EPA Data'!$J:$J,$B$1,'EPA Data'!$C:$C,W$2,'EPA Data'!$G:$G,"&gt;="&amp;$A53,'EPA Data'!$G:$G,"&lt;"&amp;$B53)*unit_conv</f>
        <v>0</v>
      </c>
      <c r="X53">
        <f t="shared" si="34"/>
        <v>0</v>
      </c>
      <c r="Y53">
        <f t="shared" si="34"/>
        <v>0</v>
      </c>
      <c r="Z53">
        <f t="shared" si="34"/>
        <v>0</v>
      </c>
      <c r="AA53">
        <f t="shared" si="34"/>
        <v>0</v>
      </c>
      <c r="AB53" s="31">
        <f>VLOOKUP($B$1,'Multipliers and Adjustments'!$A$70:$I$86,TRUNC(COLUMN(AB$2)/5)+2,FALSE)*SUMIFS('EPA Data'!$I:$I,'EPA Data'!$D:$D,'Country Selector'!$A$2,'EPA Data'!$J:$J,$B$1,'EPA Data'!$C:$C,AB$2,'EPA Data'!$G:$G,"&gt;="&amp;$A53,'EPA Data'!$G:$G,"&lt;"&amp;$B53)*unit_conv</f>
        <v>0</v>
      </c>
      <c r="AC53">
        <f t="shared" si="35"/>
        <v>0</v>
      </c>
      <c r="AD53">
        <f t="shared" si="35"/>
        <v>0</v>
      </c>
      <c r="AE53">
        <f t="shared" si="35"/>
        <v>0</v>
      </c>
      <c r="AF53">
        <f t="shared" si="35"/>
        <v>0</v>
      </c>
      <c r="AG53" s="31">
        <f>VLOOKUP($B$1,'Multipliers and Adjustments'!$A$70:$I$86,TRUNC(COLUMN(AG$2)/5)+2,FALSE)*SUMIFS('EPA Data'!$I:$I,'EPA Data'!$D:$D,'Country Selector'!$A$2,'EPA Data'!$J:$J,$B$1,'EPA Data'!$C:$C,AG$2,'EPA Data'!$G:$G,"&gt;="&amp;$A53,'EPA Data'!$G:$G,"&lt;"&amp;$B53)*unit_conv</f>
        <v>0</v>
      </c>
      <c r="AH53">
        <f t="shared" si="36"/>
        <v>0</v>
      </c>
      <c r="AI53">
        <f t="shared" si="36"/>
        <v>0</v>
      </c>
      <c r="AJ53">
        <f t="shared" si="36"/>
        <v>0</v>
      </c>
      <c r="AK53">
        <f t="shared" si="36"/>
        <v>0</v>
      </c>
      <c r="AL53" s="31">
        <f>VLOOKUP($B$1,'Multipliers and Adjustments'!$A$70:$I$86,TRUNC(COLUMN(AL$2)/5)+2,FALSE)*SUMIFS('EPA Data'!$I:$I,'EPA Data'!$D:$D,'Country Selector'!$A$2,'EPA Data'!$J:$J,$B$1,'EPA Data'!$C:$C,AL$2,'EPA Data'!$G:$G,"&gt;="&amp;$A53,'EPA Data'!$G:$G,"&lt;"&amp;$B53)*unit_conv</f>
        <v>0</v>
      </c>
    </row>
    <row r="54" spans="1:38" x14ac:dyDescent="0.45">
      <c r="A54" s="12">
        <f t="shared" si="14"/>
        <v>550</v>
      </c>
      <c r="B54" s="11">
        <f t="shared" si="7"/>
        <v>600</v>
      </c>
      <c r="C54" s="31">
        <f>VLOOKUP($B$1,'Multipliers and Adjustments'!$A$70:$I$86,TRUNC(COLUMN(C$2)/5)+2,FALSE)*SUMIFS('EPA Data'!$I:$I,'EPA Data'!$D:$D,'Country Selector'!$A$2,'EPA Data'!$J:$J,$B$1,'EPA Data'!$C:$C,C$2,'EPA Data'!$G:$G,"&gt;="&amp;$A54,'EPA Data'!$G:$G,"&lt;"&amp;$B54)*unit_conv</f>
        <v>0</v>
      </c>
      <c r="D54">
        <f t="shared" si="30"/>
        <v>0</v>
      </c>
      <c r="E54">
        <f t="shared" si="30"/>
        <v>0</v>
      </c>
      <c r="F54">
        <f t="shared" si="30"/>
        <v>0</v>
      </c>
      <c r="G54">
        <f t="shared" si="30"/>
        <v>0</v>
      </c>
      <c r="H54" s="31">
        <f>VLOOKUP($B$1,'Multipliers and Adjustments'!$A$70:$I$86,TRUNC(COLUMN(H$2)/5)+2,FALSE)*SUMIFS('EPA Data'!$I:$I,'EPA Data'!$D:$D,'Country Selector'!$A$2,'EPA Data'!$J:$J,$B$1,'EPA Data'!$C:$C,H$2,'EPA Data'!$G:$G,"&gt;="&amp;$A54,'EPA Data'!$G:$G,"&lt;"&amp;$B54)*unit_conv</f>
        <v>0</v>
      </c>
      <c r="I54">
        <f t="shared" si="31"/>
        <v>0</v>
      </c>
      <c r="J54">
        <f t="shared" si="31"/>
        <v>0</v>
      </c>
      <c r="K54">
        <f t="shared" si="31"/>
        <v>0</v>
      </c>
      <c r="L54">
        <f t="shared" si="31"/>
        <v>0</v>
      </c>
      <c r="M54" s="31">
        <f>VLOOKUP($B$1,'Multipliers and Adjustments'!$A$70:$I$86,TRUNC(COLUMN(M$2)/5)+2,FALSE)*SUMIFS('EPA Data'!$I:$I,'EPA Data'!$D:$D,'Country Selector'!$A$2,'EPA Data'!$J:$J,$B$1,'EPA Data'!$C:$C,M$2,'EPA Data'!$G:$G,"&gt;="&amp;$A54,'EPA Data'!$G:$G,"&lt;"&amp;$B54)*unit_conv</f>
        <v>0</v>
      </c>
      <c r="N54">
        <f t="shared" si="32"/>
        <v>0</v>
      </c>
      <c r="O54">
        <f t="shared" si="32"/>
        <v>0</v>
      </c>
      <c r="P54">
        <f t="shared" si="32"/>
        <v>0</v>
      </c>
      <c r="Q54">
        <f t="shared" si="32"/>
        <v>0</v>
      </c>
      <c r="R54" s="31">
        <f>VLOOKUP($B$1,'Multipliers and Adjustments'!$A$70:$I$86,TRUNC(COLUMN(R$2)/5)+2,FALSE)*SUMIFS('EPA Data'!$I:$I,'EPA Data'!$D:$D,'Country Selector'!$A$2,'EPA Data'!$J:$J,$B$1,'EPA Data'!$C:$C,R$2,'EPA Data'!$G:$G,"&gt;="&amp;$A54,'EPA Data'!$G:$G,"&lt;"&amp;$B54)*unit_conv</f>
        <v>0</v>
      </c>
      <c r="S54">
        <f t="shared" si="33"/>
        <v>0</v>
      </c>
      <c r="T54">
        <f t="shared" si="33"/>
        <v>0</v>
      </c>
      <c r="U54">
        <f t="shared" si="33"/>
        <v>0</v>
      </c>
      <c r="V54">
        <f t="shared" si="33"/>
        <v>0</v>
      </c>
      <c r="W54" s="31">
        <f>VLOOKUP($B$1,'Multipliers and Adjustments'!$A$70:$I$86,TRUNC(COLUMN(W$2)/5)+2,FALSE)*SUMIFS('EPA Data'!$I:$I,'EPA Data'!$D:$D,'Country Selector'!$A$2,'EPA Data'!$J:$J,$B$1,'EPA Data'!$C:$C,W$2,'EPA Data'!$G:$G,"&gt;="&amp;$A54,'EPA Data'!$G:$G,"&lt;"&amp;$B54)*unit_conv</f>
        <v>0</v>
      </c>
      <c r="X54">
        <f t="shared" si="34"/>
        <v>0</v>
      </c>
      <c r="Y54">
        <f t="shared" si="34"/>
        <v>0</v>
      </c>
      <c r="Z54">
        <f t="shared" si="34"/>
        <v>0</v>
      </c>
      <c r="AA54">
        <f t="shared" si="34"/>
        <v>0</v>
      </c>
      <c r="AB54" s="31">
        <f>VLOOKUP($B$1,'Multipliers and Adjustments'!$A$70:$I$86,TRUNC(COLUMN(AB$2)/5)+2,FALSE)*SUMIFS('EPA Data'!$I:$I,'EPA Data'!$D:$D,'Country Selector'!$A$2,'EPA Data'!$J:$J,$B$1,'EPA Data'!$C:$C,AB$2,'EPA Data'!$G:$G,"&gt;="&amp;$A54,'EPA Data'!$G:$G,"&lt;"&amp;$B54)*unit_conv</f>
        <v>0</v>
      </c>
      <c r="AC54">
        <f t="shared" si="35"/>
        <v>0</v>
      </c>
      <c r="AD54">
        <f t="shared" si="35"/>
        <v>0</v>
      </c>
      <c r="AE54">
        <f t="shared" si="35"/>
        <v>0</v>
      </c>
      <c r="AF54">
        <f t="shared" si="35"/>
        <v>0</v>
      </c>
      <c r="AG54" s="31">
        <f>VLOOKUP($B$1,'Multipliers and Adjustments'!$A$70:$I$86,TRUNC(COLUMN(AG$2)/5)+2,FALSE)*SUMIFS('EPA Data'!$I:$I,'EPA Data'!$D:$D,'Country Selector'!$A$2,'EPA Data'!$J:$J,$B$1,'EPA Data'!$C:$C,AG$2,'EPA Data'!$G:$G,"&gt;="&amp;$A54,'EPA Data'!$G:$G,"&lt;"&amp;$B54)*unit_conv</f>
        <v>0</v>
      </c>
      <c r="AH54">
        <f t="shared" si="36"/>
        <v>0</v>
      </c>
      <c r="AI54">
        <f t="shared" si="36"/>
        <v>0</v>
      </c>
      <c r="AJ54">
        <f t="shared" si="36"/>
        <v>0</v>
      </c>
      <c r="AK54">
        <f t="shared" si="36"/>
        <v>0</v>
      </c>
      <c r="AL54" s="31">
        <f>VLOOKUP($B$1,'Multipliers and Adjustments'!$A$70:$I$86,TRUNC(COLUMN(AL$2)/5)+2,FALSE)*SUMIFS('EPA Data'!$I:$I,'EPA Data'!$D:$D,'Country Selector'!$A$2,'EPA Data'!$J:$J,$B$1,'EPA Data'!$C:$C,AL$2,'EPA Data'!$G:$G,"&gt;="&amp;$A54,'EPA Data'!$G:$G,"&lt;"&amp;$B54)*unit_conv</f>
        <v>0</v>
      </c>
    </row>
    <row r="55" spans="1:38" x14ac:dyDescent="0.45">
      <c r="A55" s="12">
        <f t="shared" si="14"/>
        <v>600</v>
      </c>
      <c r="B55" s="11">
        <f t="shared" si="7"/>
        <v>650</v>
      </c>
      <c r="C55" s="31">
        <f>VLOOKUP($B$1,'Multipliers and Adjustments'!$A$70:$I$86,TRUNC(COLUMN(C$2)/5)+2,FALSE)*SUMIFS('EPA Data'!$I:$I,'EPA Data'!$D:$D,'Country Selector'!$A$2,'EPA Data'!$J:$J,$B$1,'EPA Data'!$C:$C,C$2,'EPA Data'!$G:$G,"&gt;="&amp;$A55,'EPA Data'!$G:$G,"&lt;"&amp;$B55)*unit_conv</f>
        <v>0</v>
      </c>
      <c r="D55">
        <f t="shared" si="30"/>
        <v>0</v>
      </c>
      <c r="E55">
        <f t="shared" si="30"/>
        <v>0</v>
      </c>
      <c r="F55">
        <f t="shared" si="30"/>
        <v>0</v>
      </c>
      <c r="G55">
        <f t="shared" si="30"/>
        <v>0</v>
      </c>
      <c r="H55" s="31">
        <f>VLOOKUP($B$1,'Multipliers and Adjustments'!$A$70:$I$86,TRUNC(COLUMN(H$2)/5)+2,FALSE)*SUMIFS('EPA Data'!$I:$I,'EPA Data'!$D:$D,'Country Selector'!$A$2,'EPA Data'!$J:$J,$B$1,'EPA Data'!$C:$C,H$2,'EPA Data'!$G:$G,"&gt;="&amp;$A55,'EPA Data'!$G:$G,"&lt;"&amp;$B55)*unit_conv</f>
        <v>0</v>
      </c>
      <c r="I55">
        <f t="shared" si="31"/>
        <v>0</v>
      </c>
      <c r="J55">
        <f t="shared" si="31"/>
        <v>0</v>
      </c>
      <c r="K55">
        <f t="shared" si="31"/>
        <v>0</v>
      </c>
      <c r="L55">
        <f t="shared" si="31"/>
        <v>0</v>
      </c>
      <c r="M55" s="31">
        <f>VLOOKUP($B$1,'Multipliers and Adjustments'!$A$70:$I$86,TRUNC(COLUMN(M$2)/5)+2,FALSE)*SUMIFS('EPA Data'!$I:$I,'EPA Data'!$D:$D,'Country Selector'!$A$2,'EPA Data'!$J:$J,$B$1,'EPA Data'!$C:$C,M$2,'EPA Data'!$G:$G,"&gt;="&amp;$A55,'EPA Data'!$G:$G,"&lt;"&amp;$B55)*unit_conv</f>
        <v>0</v>
      </c>
      <c r="N55">
        <f t="shared" si="32"/>
        <v>0</v>
      </c>
      <c r="O55">
        <f t="shared" si="32"/>
        <v>0</v>
      </c>
      <c r="P55">
        <f t="shared" si="32"/>
        <v>0</v>
      </c>
      <c r="Q55">
        <f t="shared" si="32"/>
        <v>0</v>
      </c>
      <c r="R55" s="31">
        <f>VLOOKUP($B$1,'Multipliers and Adjustments'!$A$70:$I$86,TRUNC(COLUMN(R$2)/5)+2,FALSE)*SUMIFS('EPA Data'!$I:$I,'EPA Data'!$D:$D,'Country Selector'!$A$2,'EPA Data'!$J:$J,$B$1,'EPA Data'!$C:$C,R$2,'EPA Data'!$G:$G,"&gt;="&amp;$A55,'EPA Data'!$G:$G,"&lt;"&amp;$B55)*unit_conv</f>
        <v>0</v>
      </c>
      <c r="S55">
        <f t="shared" si="33"/>
        <v>0</v>
      </c>
      <c r="T55">
        <f t="shared" si="33"/>
        <v>0</v>
      </c>
      <c r="U55">
        <f t="shared" si="33"/>
        <v>0</v>
      </c>
      <c r="V55">
        <f t="shared" si="33"/>
        <v>0</v>
      </c>
      <c r="W55" s="31">
        <f>VLOOKUP($B$1,'Multipliers and Adjustments'!$A$70:$I$86,TRUNC(COLUMN(W$2)/5)+2,FALSE)*SUMIFS('EPA Data'!$I:$I,'EPA Data'!$D:$D,'Country Selector'!$A$2,'EPA Data'!$J:$J,$B$1,'EPA Data'!$C:$C,W$2,'EPA Data'!$G:$G,"&gt;="&amp;$A55,'EPA Data'!$G:$G,"&lt;"&amp;$B55)*unit_conv</f>
        <v>0</v>
      </c>
      <c r="X55">
        <f t="shared" si="34"/>
        <v>0</v>
      </c>
      <c r="Y55">
        <f t="shared" si="34"/>
        <v>0</v>
      </c>
      <c r="Z55">
        <f t="shared" si="34"/>
        <v>0</v>
      </c>
      <c r="AA55">
        <f t="shared" si="34"/>
        <v>0</v>
      </c>
      <c r="AB55" s="31">
        <f>VLOOKUP($B$1,'Multipliers and Adjustments'!$A$70:$I$86,TRUNC(COLUMN(AB$2)/5)+2,FALSE)*SUMIFS('EPA Data'!$I:$I,'EPA Data'!$D:$D,'Country Selector'!$A$2,'EPA Data'!$J:$J,$B$1,'EPA Data'!$C:$C,AB$2,'EPA Data'!$G:$G,"&gt;="&amp;$A55,'EPA Data'!$G:$G,"&lt;"&amp;$B55)*unit_conv</f>
        <v>0</v>
      </c>
      <c r="AC55">
        <f t="shared" si="35"/>
        <v>0</v>
      </c>
      <c r="AD55">
        <f t="shared" si="35"/>
        <v>0</v>
      </c>
      <c r="AE55">
        <f t="shared" si="35"/>
        <v>0</v>
      </c>
      <c r="AF55">
        <f t="shared" si="35"/>
        <v>0</v>
      </c>
      <c r="AG55" s="31">
        <f>VLOOKUP($B$1,'Multipliers and Adjustments'!$A$70:$I$86,TRUNC(COLUMN(AG$2)/5)+2,FALSE)*SUMIFS('EPA Data'!$I:$I,'EPA Data'!$D:$D,'Country Selector'!$A$2,'EPA Data'!$J:$J,$B$1,'EPA Data'!$C:$C,AG$2,'EPA Data'!$G:$G,"&gt;="&amp;$A55,'EPA Data'!$G:$G,"&lt;"&amp;$B55)*unit_conv</f>
        <v>0</v>
      </c>
      <c r="AH55">
        <f t="shared" si="36"/>
        <v>0</v>
      </c>
      <c r="AI55">
        <f t="shared" si="36"/>
        <v>0</v>
      </c>
      <c r="AJ55">
        <f t="shared" si="36"/>
        <v>0</v>
      </c>
      <c r="AK55">
        <f t="shared" si="36"/>
        <v>0</v>
      </c>
      <c r="AL55" s="31">
        <f>VLOOKUP($B$1,'Multipliers and Adjustments'!$A$70:$I$86,TRUNC(COLUMN(AL$2)/5)+2,FALSE)*SUMIFS('EPA Data'!$I:$I,'EPA Data'!$D:$D,'Country Selector'!$A$2,'EPA Data'!$J:$J,$B$1,'EPA Data'!$C:$C,AL$2,'EPA Data'!$G:$G,"&gt;="&amp;$A55,'EPA Data'!$G:$G,"&lt;"&amp;$B55)*unit_conv</f>
        <v>0</v>
      </c>
    </row>
    <row r="56" spans="1:38" x14ac:dyDescent="0.45">
      <c r="A56" s="12">
        <f t="shared" si="14"/>
        <v>650</v>
      </c>
      <c r="B56" s="11">
        <f t="shared" si="7"/>
        <v>700</v>
      </c>
      <c r="C56" s="31">
        <f>VLOOKUP($B$1,'Multipliers and Adjustments'!$A$70:$I$86,TRUNC(COLUMN(C$2)/5)+2,FALSE)*SUMIFS('EPA Data'!$I:$I,'EPA Data'!$D:$D,'Country Selector'!$A$2,'EPA Data'!$J:$J,$B$1,'EPA Data'!$C:$C,C$2,'EPA Data'!$G:$G,"&gt;="&amp;$A56,'EPA Data'!$G:$G,"&lt;"&amp;$B56)*unit_conv</f>
        <v>0</v>
      </c>
      <c r="D56">
        <f t="shared" si="30"/>
        <v>0</v>
      </c>
      <c r="E56">
        <f t="shared" si="30"/>
        <v>0</v>
      </c>
      <c r="F56">
        <f t="shared" si="30"/>
        <v>0</v>
      </c>
      <c r="G56">
        <f t="shared" si="30"/>
        <v>0</v>
      </c>
      <c r="H56" s="31">
        <f>VLOOKUP($B$1,'Multipliers and Adjustments'!$A$70:$I$86,TRUNC(COLUMN(H$2)/5)+2,FALSE)*SUMIFS('EPA Data'!$I:$I,'EPA Data'!$D:$D,'Country Selector'!$A$2,'EPA Data'!$J:$J,$B$1,'EPA Data'!$C:$C,H$2,'EPA Data'!$G:$G,"&gt;="&amp;$A56,'EPA Data'!$G:$G,"&lt;"&amp;$B56)*unit_conv</f>
        <v>0</v>
      </c>
      <c r="I56">
        <f t="shared" si="31"/>
        <v>0</v>
      </c>
      <c r="J56">
        <f t="shared" si="31"/>
        <v>0</v>
      </c>
      <c r="K56">
        <f t="shared" si="31"/>
        <v>0</v>
      </c>
      <c r="L56">
        <f t="shared" si="31"/>
        <v>0</v>
      </c>
      <c r="M56" s="31">
        <f>VLOOKUP($B$1,'Multipliers and Adjustments'!$A$70:$I$86,TRUNC(COLUMN(M$2)/5)+2,FALSE)*SUMIFS('EPA Data'!$I:$I,'EPA Data'!$D:$D,'Country Selector'!$A$2,'EPA Data'!$J:$J,$B$1,'EPA Data'!$C:$C,M$2,'EPA Data'!$G:$G,"&gt;="&amp;$A56,'EPA Data'!$G:$G,"&lt;"&amp;$B56)*unit_conv</f>
        <v>0</v>
      </c>
      <c r="N56">
        <f t="shared" si="32"/>
        <v>0</v>
      </c>
      <c r="O56">
        <f t="shared" si="32"/>
        <v>0</v>
      </c>
      <c r="P56">
        <f t="shared" si="32"/>
        <v>0</v>
      </c>
      <c r="Q56">
        <f t="shared" si="32"/>
        <v>0</v>
      </c>
      <c r="R56" s="31">
        <f>VLOOKUP($B$1,'Multipliers and Adjustments'!$A$70:$I$86,TRUNC(COLUMN(R$2)/5)+2,FALSE)*SUMIFS('EPA Data'!$I:$I,'EPA Data'!$D:$D,'Country Selector'!$A$2,'EPA Data'!$J:$J,$B$1,'EPA Data'!$C:$C,R$2,'EPA Data'!$G:$G,"&gt;="&amp;$A56,'EPA Data'!$G:$G,"&lt;"&amp;$B56)*unit_conv</f>
        <v>0</v>
      </c>
      <c r="S56">
        <f t="shared" si="33"/>
        <v>0</v>
      </c>
      <c r="T56">
        <f t="shared" si="33"/>
        <v>0</v>
      </c>
      <c r="U56">
        <f t="shared" si="33"/>
        <v>0</v>
      </c>
      <c r="V56">
        <f t="shared" si="33"/>
        <v>0</v>
      </c>
      <c r="W56" s="31">
        <f>VLOOKUP($B$1,'Multipliers and Adjustments'!$A$70:$I$86,TRUNC(COLUMN(W$2)/5)+2,FALSE)*SUMIFS('EPA Data'!$I:$I,'EPA Data'!$D:$D,'Country Selector'!$A$2,'EPA Data'!$J:$J,$B$1,'EPA Data'!$C:$C,W$2,'EPA Data'!$G:$G,"&gt;="&amp;$A56,'EPA Data'!$G:$G,"&lt;"&amp;$B56)*unit_conv</f>
        <v>0</v>
      </c>
      <c r="X56">
        <f t="shared" si="34"/>
        <v>0</v>
      </c>
      <c r="Y56">
        <f t="shared" si="34"/>
        <v>0</v>
      </c>
      <c r="Z56">
        <f t="shared" si="34"/>
        <v>0</v>
      </c>
      <c r="AA56">
        <f t="shared" si="34"/>
        <v>0</v>
      </c>
      <c r="AB56" s="31">
        <f>VLOOKUP($B$1,'Multipliers and Adjustments'!$A$70:$I$86,TRUNC(COLUMN(AB$2)/5)+2,FALSE)*SUMIFS('EPA Data'!$I:$I,'EPA Data'!$D:$D,'Country Selector'!$A$2,'EPA Data'!$J:$J,$B$1,'EPA Data'!$C:$C,AB$2,'EPA Data'!$G:$G,"&gt;="&amp;$A56,'EPA Data'!$G:$G,"&lt;"&amp;$B56)*unit_conv</f>
        <v>0</v>
      </c>
      <c r="AC56">
        <f t="shared" si="35"/>
        <v>0</v>
      </c>
      <c r="AD56">
        <f t="shared" si="35"/>
        <v>0</v>
      </c>
      <c r="AE56">
        <f t="shared" si="35"/>
        <v>0</v>
      </c>
      <c r="AF56">
        <f t="shared" si="35"/>
        <v>0</v>
      </c>
      <c r="AG56" s="31">
        <f>VLOOKUP($B$1,'Multipliers and Adjustments'!$A$70:$I$86,TRUNC(COLUMN(AG$2)/5)+2,FALSE)*SUMIFS('EPA Data'!$I:$I,'EPA Data'!$D:$D,'Country Selector'!$A$2,'EPA Data'!$J:$J,$B$1,'EPA Data'!$C:$C,AG$2,'EPA Data'!$G:$G,"&gt;="&amp;$A56,'EPA Data'!$G:$G,"&lt;"&amp;$B56)*unit_conv</f>
        <v>0</v>
      </c>
      <c r="AH56">
        <f t="shared" si="36"/>
        <v>0</v>
      </c>
      <c r="AI56">
        <f t="shared" si="36"/>
        <v>0</v>
      </c>
      <c r="AJ56">
        <f t="shared" si="36"/>
        <v>0</v>
      </c>
      <c r="AK56">
        <f t="shared" si="36"/>
        <v>0</v>
      </c>
      <c r="AL56" s="31">
        <f>VLOOKUP($B$1,'Multipliers and Adjustments'!$A$70:$I$86,TRUNC(COLUMN(AL$2)/5)+2,FALSE)*SUMIFS('EPA Data'!$I:$I,'EPA Data'!$D:$D,'Country Selector'!$A$2,'EPA Data'!$J:$J,$B$1,'EPA Data'!$C:$C,AL$2,'EPA Data'!$G:$G,"&gt;="&amp;$A56,'EPA Data'!$G:$G,"&lt;"&amp;$B56)*unit_conv</f>
        <v>0</v>
      </c>
    </row>
    <row r="57" spans="1:38" x14ac:dyDescent="0.45">
      <c r="A57" s="12">
        <f t="shared" si="14"/>
        <v>700</v>
      </c>
      <c r="B57" s="11">
        <f t="shared" si="7"/>
        <v>750</v>
      </c>
      <c r="C57" s="31">
        <f>VLOOKUP($B$1,'Multipliers and Adjustments'!$A$70:$I$86,TRUNC(COLUMN(C$2)/5)+2,FALSE)*SUMIFS('EPA Data'!$I:$I,'EPA Data'!$D:$D,'Country Selector'!$A$2,'EPA Data'!$J:$J,$B$1,'EPA Data'!$C:$C,C$2,'EPA Data'!$G:$G,"&gt;="&amp;$A57,'EPA Data'!$G:$G,"&lt;"&amp;$B57)*unit_conv</f>
        <v>0</v>
      </c>
      <c r="D57">
        <f t="shared" si="30"/>
        <v>0</v>
      </c>
      <c r="E57">
        <f t="shared" si="30"/>
        <v>0</v>
      </c>
      <c r="F57">
        <f t="shared" si="30"/>
        <v>0</v>
      </c>
      <c r="G57">
        <f t="shared" si="30"/>
        <v>0</v>
      </c>
      <c r="H57" s="31">
        <f>VLOOKUP($B$1,'Multipliers and Adjustments'!$A$70:$I$86,TRUNC(COLUMN(H$2)/5)+2,FALSE)*SUMIFS('EPA Data'!$I:$I,'EPA Data'!$D:$D,'Country Selector'!$A$2,'EPA Data'!$J:$J,$B$1,'EPA Data'!$C:$C,H$2,'EPA Data'!$G:$G,"&gt;="&amp;$A57,'EPA Data'!$G:$G,"&lt;"&amp;$B57)*unit_conv</f>
        <v>0</v>
      </c>
      <c r="I57">
        <f t="shared" si="31"/>
        <v>0</v>
      </c>
      <c r="J57">
        <f t="shared" si="31"/>
        <v>0</v>
      </c>
      <c r="K57">
        <f t="shared" si="31"/>
        <v>0</v>
      </c>
      <c r="L57">
        <f t="shared" si="31"/>
        <v>0</v>
      </c>
      <c r="M57" s="31">
        <f>VLOOKUP($B$1,'Multipliers and Adjustments'!$A$70:$I$86,TRUNC(COLUMN(M$2)/5)+2,FALSE)*SUMIFS('EPA Data'!$I:$I,'EPA Data'!$D:$D,'Country Selector'!$A$2,'EPA Data'!$J:$J,$B$1,'EPA Data'!$C:$C,M$2,'EPA Data'!$G:$G,"&gt;="&amp;$A57,'EPA Data'!$G:$G,"&lt;"&amp;$B57)*unit_conv</f>
        <v>0</v>
      </c>
      <c r="N57">
        <f t="shared" si="32"/>
        <v>0</v>
      </c>
      <c r="O57">
        <f t="shared" si="32"/>
        <v>0</v>
      </c>
      <c r="P57">
        <f t="shared" si="32"/>
        <v>0</v>
      </c>
      <c r="Q57">
        <f t="shared" si="32"/>
        <v>0</v>
      </c>
      <c r="R57" s="31">
        <f>VLOOKUP($B$1,'Multipliers and Adjustments'!$A$70:$I$86,TRUNC(COLUMN(R$2)/5)+2,FALSE)*SUMIFS('EPA Data'!$I:$I,'EPA Data'!$D:$D,'Country Selector'!$A$2,'EPA Data'!$J:$J,$B$1,'EPA Data'!$C:$C,R$2,'EPA Data'!$G:$G,"&gt;="&amp;$A57,'EPA Data'!$G:$G,"&lt;"&amp;$B57)*unit_conv</f>
        <v>0</v>
      </c>
      <c r="S57">
        <f t="shared" si="33"/>
        <v>0</v>
      </c>
      <c r="T57">
        <f t="shared" si="33"/>
        <v>0</v>
      </c>
      <c r="U57">
        <f t="shared" si="33"/>
        <v>0</v>
      </c>
      <c r="V57">
        <f t="shared" si="33"/>
        <v>0</v>
      </c>
      <c r="W57" s="31">
        <f>VLOOKUP($B$1,'Multipliers and Adjustments'!$A$70:$I$86,TRUNC(COLUMN(W$2)/5)+2,FALSE)*SUMIFS('EPA Data'!$I:$I,'EPA Data'!$D:$D,'Country Selector'!$A$2,'EPA Data'!$J:$J,$B$1,'EPA Data'!$C:$C,W$2,'EPA Data'!$G:$G,"&gt;="&amp;$A57,'EPA Data'!$G:$G,"&lt;"&amp;$B57)*unit_conv</f>
        <v>0</v>
      </c>
      <c r="X57">
        <f t="shared" si="34"/>
        <v>0</v>
      </c>
      <c r="Y57">
        <f t="shared" si="34"/>
        <v>0</v>
      </c>
      <c r="Z57">
        <f t="shared" si="34"/>
        <v>0</v>
      </c>
      <c r="AA57">
        <f t="shared" si="34"/>
        <v>0</v>
      </c>
      <c r="AB57" s="31">
        <f>VLOOKUP($B$1,'Multipliers and Adjustments'!$A$70:$I$86,TRUNC(COLUMN(AB$2)/5)+2,FALSE)*SUMIFS('EPA Data'!$I:$I,'EPA Data'!$D:$D,'Country Selector'!$A$2,'EPA Data'!$J:$J,$B$1,'EPA Data'!$C:$C,AB$2,'EPA Data'!$G:$G,"&gt;="&amp;$A57,'EPA Data'!$G:$G,"&lt;"&amp;$B57)*unit_conv</f>
        <v>0</v>
      </c>
      <c r="AC57">
        <f t="shared" si="35"/>
        <v>0</v>
      </c>
      <c r="AD57">
        <f t="shared" si="35"/>
        <v>0</v>
      </c>
      <c r="AE57">
        <f t="shared" si="35"/>
        <v>0</v>
      </c>
      <c r="AF57">
        <f t="shared" si="35"/>
        <v>0</v>
      </c>
      <c r="AG57" s="31">
        <f>VLOOKUP($B$1,'Multipliers and Adjustments'!$A$70:$I$86,TRUNC(COLUMN(AG$2)/5)+2,FALSE)*SUMIFS('EPA Data'!$I:$I,'EPA Data'!$D:$D,'Country Selector'!$A$2,'EPA Data'!$J:$J,$B$1,'EPA Data'!$C:$C,AG$2,'EPA Data'!$G:$G,"&gt;="&amp;$A57,'EPA Data'!$G:$G,"&lt;"&amp;$B57)*unit_conv</f>
        <v>0</v>
      </c>
      <c r="AH57">
        <f t="shared" si="36"/>
        <v>0</v>
      </c>
      <c r="AI57">
        <f t="shared" si="36"/>
        <v>0</v>
      </c>
      <c r="AJ57">
        <f t="shared" si="36"/>
        <v>0</v>
      </c>
      <c r="AK57">
        <f t="shared" si="36"/>
        <v>0</v>
      </c>
      <c r="AL57" s="31">
        <f>VLOOKUP($B$1,'Multipliers and Adjustments'!$A$70:$I$86,TRUNC(COLUMN(AL$2)/5)+2,FALSE)*SUMIFS('EPA Data'!$I:$I,'EPA Data'!$D:$D,'Country Selector'!$A$2,'EPA Data'!$J:$J,$B$1,'EPA Data'!$C:$C,AL$2,'EPA Data'!$G:$G,"&gt;="&amp;$A57,'EPA Data'!$G:$G,"&lt;"&amp;$B57)*unit_conv</f>
        <v>0</v>
      </c>
    </row>
    <row r="58" spans="1:38" x14ac:dyDescent="0.45">
      <c r="A58" s="12">
        <f t="shared" si="14"/>
        <v>750</v>
      </c>
      <c r="B58" s="11">
        <f t="shared" si="7"/>
        <v>800</v>
      </c>
      <c r="C58" s="31">
        <f>VLOOKUP($B$1,'Multipliers and Adjustments'!$A$70:$I$86,TRUNC(COLUMN(C$2)/5)+2,FALSE)*SUMIFS('EPA Data'!$I:$I,'EPA Data'!$D:$D,'Country Selector'!$A$2,'EPA Data'!$J:$J,$B$1,'EPA Data'!$C:$C,C$2,'EPA Data'!$G:$G,"&gt;="&amp;$A58,'EPA Data'!$G:$G,"&lt;"&amp;$B58)*unit_conv</f>
        <v>0</v>
      </c>
      <c r="D58">
        <f t="shared" si="30"/>
        <v>0</v>
      </c>
      <c r="E58">
        <f t="shared" si="30"/>
        <v>0</v>
      </c>
      <c r="F58">
        <f t="shared" si="30"/>
        <v>0</v>
      </c>
      <c r="G58">
        <f t="shared" si="30"/>
        <v>0</v>
      </c>
      <c r="H58" s="31">
        <f>VLOOKUP($B$1,'Multipliers and Adjustments'!$A$70:$I$86,TRUNC(COLUMN(H$2)/5)+2,FALSE)*SUMIFS('EPA Data'!$I:$I,'EPA Data'!$D:$D,'Country Selector'!$A$2,'EPA Data'!$J:$J,$B$1,'EPA Data'!$C:$C,H$2,'EPA Data'!$G:$G,"&gt;="&amp;$A58,'EPA Data'!$G:$G,"&lt;"&amp;$B58)*unit_conv</f>
        <v>0</v>
      </c>
      <c r="I58">
        <f t="shared" si="31"/>
        <v>0</v>
      </c>
      <c r="J58">
        <f t="shared" si="31"/>
        <v>0</v>
      </c>
      <c r="K58">
        <f t="shared" si="31"/>
        <v>0</v>
      </c>
      <c r="L58">
        <f t="shared" si="31"/>
        <v>0</v>
      </c>
      <c r="M58" s="31">
        <f>VLOOKUP($B$1,'Multipliers and Adjustments'!$A$70:$I$86,TRUNC(COLUMN(M$2)/5)+2,FALSE)*SUMIFS('EPA Data'!$I:$I,'EPA Data'!$D:$D,'Country Selector'!$A$2,'EPA Data'!$J:$J,$B$1,'EPA Data'!$C:$C,M$2,'EPA Data'!$G:$G,"&gt;="&amp;$A58,'EPA Data'!$G:$G,"&lt;"&amp;$B58)*unit_conv</f>
        <v>0</v>
      </c>
      <c r="N58">
        <f t="shared" si="32"/>
        <v>0</v>
      </c>
      <c r="O58">
        <f t="shared" si="32"/>
        <v>0</v>
      </c>
      <c r="P58">
        <f t="shared" si="32"/>
        <v>0</v>
      </c>
      <c r="Q58">
        <f t="shared" si="32"/>
        <v>0</v>
      </c>
      <c r="R58" s="31">
        <f>VLOOKUP($B$1,'Multipliers and Adjustments'!$A$70:$I$86,TRUNC(COLUMN(R$2)/5)+2,FALSE)*SUMIFS('EPA Data'!$I:$I,'EPA Data'!$D:$D,'Country Selector'!$A$2,'EPA Data'!$J:$J,$B$1,'EPA Data'!$C:$C,R$2,'EPA Data'!$G:$G,"&gt;="&amp;$A58,'EPA Data'!$G:$G,"&lt;"&amp;$B58)*unit_conv</f>
        <v>0</v>
      </c>
      <c r="S58">
        <f t="shared" si="33"/>
        <v>0</v>
      </c>
      <c r="T58">
        <f t="shared" si="33"/>
        <v>0</v>
      </c>
      <c r="U58">
        <f t="shared" si="33"/>
        <v>0</v>
      </c>
      <c r="V58">
        <f t="shared" si="33"/>
        <v>0</v>
      </c>
      <c r="W58" s="31">
        <f>VLOOKUP($B$1,'Multipliers and Adjustments'!$A$70:$I$86,TRUNC(COLUMN(W$2)/5)+2,FALSE)*SUMIFS('EPA Data'!$I:$I,'EPA Data'!$D:$D,'Country Selector'!$A$2,'EPA Data'!$J:$J,$B$1,'EPA Data'!$C:$C,W$2,'EPA Data'!$G:$G,"&gt;="&amp;$A58,'EPA Data'!$G:$G,"&lt;"&amp;$B58)*unit_conv</f>
        <v>0</v>
      </c>
      <c r="X58">
        <f t="shared" si="34"/>
        <v>0</v>
      </c>
      <c r="Y58">
        <f t="shared" si="34"/>
        <v>0</v>
      </c>
      <c r="Z58">
        <f t="shared" si="34"/>
        <v>0</v>
      </c>
      <c r="AA58">
        <f t="shared" si="34"/>
        <v>0</v>
      </c>
      <c r="AB58" s="31">
        <f>VLOOKUP($B$1,'Multipliers and Adjustments'!$A$70:$I$86,TRUNC(COLUMN(AB$2)/5)+2,FALSE)*SUMIFS('EPA Data'!$I:$I,'EPA Data'!$D:$D,'Country Selector'!$A$2,'EPA Data'!$J:$J,$B$1,'EPA Data'!$C:$C,AB$2,'EPA Data'!$G:$G,"&gt;="&amp;$A58,'EPA Data'!$G:$G,"&lt;"&amp;$B58)*unit_conv</f>
        <v>0</v>
      </c>
      <c r="AC58">
        <f t="shared" si="35"/>
        <v>0</v>
      </c>
      <c r="AD58">
        <f t="shared" si="35"/>
        <v>0</v>
      </c>
      <c r="AE58">
        <f t="shared" si="35"/>
        <v>0</v>
      </c>
      <c r="AF58">
        <f t="shared" si="35"/>
        <v>0</v>
      </c>
      <c r="AG58" s="31">
        <f>VLOOKUP($B$1,'Multipliers and Adjustments'!$A$70:$I$86,TRUNC(COLUMN(AG$2)/5)+2,FALSE)*SUMIFS('EPA Data'!$I:$I,'EPA Data'!$D:$D,'Country Selector'!$A$2,'EPA Data'!$J:$J,$B$1,'EPA Data'!$C:$C,AG$2,'EPA Data'!$G:$G,"&gt;="&amp;$A58,'EPA Data'!$G:$G,"&lt;"&amp;$B58)*unit_conv</f>
        <v>0</v>
      </c>
      <c r="AH58">
        <f t="shared" si="36"/>
        <v>0</v>
      </c>
      <c r="AI58">
        <f t="shared" si="36"/>
        <v>0</v>
      </c>
      <c r="AJ58">
        <f t="shared" si="36"/>
        <v>0</v>
      </c>
      <c r="AK58">
        <f t="shared" si="36"/>
        <v>0</v>
      </c>
      <c r="AL58" s="31">
        <f>VLOOKUP($B$1,'Multipliers and Adjustments'!$A$70:$I$86,TRUNC(COLUMN(AL$2)/5)+2,FALSE)*SUMIFS('EPA Data'!$I:$I,'EPA Data'!$D:$D,'Country Selector'!$A$2,'EPA Data'!$J:$J,$B$1,'EPA Data'!$C:$C,AL$2,'EPA Data'!$G:$G,"&gt;="&amp;$A58,'EPA Data'!$G:$G,"&lt;"&amp;$B58)*unit_conv</f>
        <v>0</v>
      </c>
    </row>
    <row r="59" spans="1:38" x14ac:dyDescent="0.45">
      <c r="A59" s="12">
        <f t="shared" si="14"/>
        <v>800</v>
      </c>
      <c r="B59" s="11">
        <f t="shared" si="7"/>
        <v>850</v>
      </c>
      <c r="C59" s="31">
        <f>VLOOKUP($B$1,'Multipliers and Adjustments'!$A$70:$I$86,TRUNC(COLUMN(C$2)/5)+2,FALSE)*SUMIFS('EPA Data'!$I:$I,'EPA Data'!$D:$D,'Country Selector'!$A$2,'EPA Data'!$J:$J,$B$1,'EPA Data'!$C:$C,C$2,'EPA Data'!$G:$G,"&gt;="&amp;$A59,'EPA Data'!$G:$G,"&lt;"&amp;$B59)*unit_conv</f>
        <v>0</v>
      </c>
      <c r="D59">
        <f t="shared" si="30"/>
        <v>0</v>
      </c>
      <c r="E59">
        <f t="shared" si="30"/>
        <v>0</v>
      </c>
      <c r="F59">
        <f t="shared" si="30"/>
        <v>0</v>
      </c>
      <c r="G59">
        <f t="shared" si="30"/>
        <v>0</v>
      </c>
      <c r="H59" s="31">
        <f>VLOOKUP($B$1,'Multipliers and Adjustments'!$A$70:$I$86,TRUNC(COLUMN(H$2)/5)+2,FALSE)*SUMIFS('EPA Data'!$I:$I,'EPA Data'!$D:$D,'Country Selector'!$A$2,'EPA Data'!$J:$J,$B$1,'EPA Data'!$C:$C,H$2,'EPA Data'!$G:$G,"&gt;="&amp;$A59,'EPA Data'!$G:$G,"&lt;"&amp;$B59)*unit_conv</f>
        <v>0</v>
      </c>
      <c r="I59">
        <f t="shared" si="31"/>
        <v>0</v>
      </c>
      <c r="J59">
        <f t="shared" si="31"/>
        <v>0</v>
      </c>
      <c r="K59">
        <f t="shared" si="31"/>
        <v>0</v>
      </c>
      <c r="L59">
        <f t="shared" si="31"/>
        <v>0</v>
      </c>
      <c r="M59" s="31">
        <f>VLOOKUP($B$1,'Multipliers and Adjustments'!$A$70:$I$86,TRUNC(COLUMN(M$2)/5)+2,FALSE)*SUMIFS('EPA Data'!$I:$I,'EPA Data'!$D:$D,'Country Selector'!$A$2,'EPA Data'!$J:$J,$B$1,'EPA Data'!$C:$C,M$2,'EPA Data'!$G:$G,"&gt;="&amp;$A59,'EPA Data'!$G:$G,"&lt;"&amp;$B59)*unit_conv</f>
        <v>0</v>
      </c>
      <c r="N59">
        <f t="shared" si="32"/>
        <v>0</v>
      </c>
      <c r="O59">
        <f t="shared" si="32"/>
        <v>0</v>
      </c>
      <c r="P59">
        <f t="shared" si="32"/>
        <v>0</v>
      </c>
      <c r="Q59">
        <f t="shared" si="32"/>
        <v>0</v>
      </c>
      <c r="R59" s="31">
        <f>VLOOKUP($B$1,'Multipliers and Adjustments'!$A$70:$I$86,TRUNC(COLUMN(R$2)/5)+2,FALSE)*SUMIFS('EPA Data'!$I:$I,'EPA Data'!$D:$D,'Country Selector'!$A$2,'EPA Data'!$J:$J,$B$1,'EPA Data'!$C:$C,R$2,'EPA Data'!$G:$G,"&gt;="&amp;$A59,'EPA Data'!$G:$G,"&lt;"&amp;$B59)*unit_conv</f>
        <v>0</v>
      </c>
      <c r="S59">
        <f t="shared" si="33"/>
        <v>0</v>
      </c>
      <c r="T59">
        <f t="shared" si="33"/>
        <v>0</v>
      </c>
      <c r="U59">
        <f t="shared" si="33"/>
        <v>0</v>
      </c>
      <c r="V59">
        <f t="shared" si="33"/>
        <v>0</v>
      </c>
      <c r="W59" s="31">
        <f>VLOOKUP($B$1,'Multipliers and Adjustments'!$A$70:$I$86,TRUNC(COLUMN(W$2)/5)+2,FALSE)*SUMIFS('EPA Data'!$I:$I,'EPA Data'!$D:$D,'Country Selector'!$A$2,'EPA Data'!$J:$J,$B$1,'EPA Data'!$C:$C,W$2,'EPA Data'!$G:$G,"&gt;="&amp;$A59,'EPA Data'!$G:$G,"&lt;"&amp;$B59)*unit_conv</f>
        <v>0</v>
      </c>
      <c r="X59">
        <f t="shared" si="34"/>
        <v>0</v>
      </c>
      <c r="Y59">
        <f t="shared" si="34"/>
        <v>0</v>
      </c>
      <c r="Z59">
        <f t="shared" si="34"/>
        <v>0</v>
      </c>
      <c r="AA59">
        <f t="shared" si="34"/>
        <v>0</v>
      </c>
      <c r="AB59" s="31">
        <f>VLOOKUP($B$1,'Multipliers and Adjustments'!$A$70:$I$86,TRUNC(COLUMN(AB$2)/5)+2,FALSE)*SUMIFS('EPA Data'!$I:$I,'EPA Data'!$D:$D,'Country Selector'!$A$2,'EPA Data'!$J:$J,$B$1,'EPA Data'!$C:$C,AB$2,'EPA Data'!$G:$G,"&gt;="&amp;$A59,'EPA Data'!$G:$G,"&lt;"&amp;$B59)*unit_conv</f>
        <v>0</v>
      </c>
      <c r="AC59">
        <f t="shared" si="35"/>
        <v>0</v>
      </c>
      <c r="AD59">
        <f t="shared" si="35"/>
        <v>0</v>
      </c>
      <c r="AE59">
        <f t="shared" si="35"/>
        <v>0</v>
      </c>
      <c r="AF59">
        <f t="shared" si="35"/>
        <v>0</v>
      </c>
      <c r="AG59" s="31">
        <f>VLOOKUP($B$1,'Multipliers and Adjustments'!$A$70:$I$86,TRUNC(COLUMN(AG$2)/5)+2,FALSE)*SUMIFS('EPA Data'!$I:$I,'EPA Data'!$D:$D,'Country Selector'!$A$2,'EPA Data'!$J:$J,$B$1,'EPA Data'!$C:$C,AG$2,'EPA Data'!$G:$G,"&gt;="&amp;$A59,'EPA Data'!$G:$G,"&lt;"&amp;$B59)*unit_conv</f>
        <v>0</v>
      </c>
      <c r="AH59">
        <f t="shared" si="36"/>
        <v>0</v>
      </c>
      <c r="AI59">
        <f t="shared" si="36"/>
        <v>0</v>
      </c>
      <c r="AJ59">
        <f t="shared" si="36"/>
        <v>0</v>
      </c>
      <c r="AK59">
        <f t="shared" si="36"/>
        <v>0</v>
      </c>
      <c r="AL59" s="31">
        <f>VLOOKUP($B$1,'Multipliers and Adjustments'!$A$70:$I$86,TRUNC(COLUMN(AL$2)/5)+2,FALSE)*SUMIFS('EPA Data'!$I:$I,'EPA Data'!$D:$D,'Country Selector'!$A$2,'EPA Data'!$J:$J,$B$1,'EPA Data'!$C:$C,AL$2,'EPA Data'!$G:$G,"&gt;="&amp;$A59,'EPA Data'!$G:$G,"&lt;"&amp;$B59)*unit_conv</f>
        <v>0</v>
      </c>
    </row>
    <row r="60" spans="1:38" x14ac:dyDescent="0.45">
      <c r="A60" s="12">
        <f t="shared" si="14"/>
        <v>850</v>
      </c>
      <c r="B60" s="11">
        <f t="shared" si="7"/>
        <v>900</v>
      </c>
      <c r="C60" s="31">
        <f>VLOOKUP($B$1,'Multipliers and Adjustments'!$A$70:$I$86,TRUNC(COLUMN(C$2)/5)+2,FALSE)*SUMIFS('EPA Data'!$I:$I,'EPA Data'!$D:$D,'Country Selector'!$A$2,'EPA Data'!$J:$J,$B$1,'EPA Data'!$C:$C,C$2,'EPA Data'!$G:$G,"&gt;="&amp;$A60,'EPA Data'!$G:$G,"&lt;"&amp;$B60)*unit_conv</f>
        <v>0</v>
      </c>
      <c r="D60">
        <f t="shared" si="30"/>
        <v>0</v>
      </c>
      <c r="E60">
        <f t="shared" si="30"/>
        <v>0</v>
      </c>
      <c r="F60">
        <f t="shared" si="30"/>
        <v>0</v>
      </c>
      <c r="G60">
        <f t="shared" si="30"/>
        <v>0</v>
      </c>
      <c r="H60" s="31">
        <f>VLOOKUP($B$1,'Multipliers and Adjustments'!$A$70:$I$86,TRUNC(COLUMN(H$2)/5)+2,FALSE)*SUMIFS('EPA Data'!$I:$I,'EPA Data'!$D:$D,'Country Selector'!$A$2,'EPA Data'!$J:$J,$B$1,'EPA Data'!$C:$C,H$2,'EPA Data'!$G:$G,"&gt;="&amp;$A60,'EPA Data'!$G:$G,"&lt;"&amp;$B60)*unit_conv</f>
        <v>0</v>
      </c>
      <c r="I60">
        <f t="shared" si="31"/>
        <v>0</v>
      </c>
      <c r="J60">
        <f t="shared" si="31"/>
        <v>0</v>
      </c>
      <c r="K60">
        <f t="shared" si="31"/>
        <v>0</v>
      </c>
      <c r="L60">
        <f t="shared" si="31"/>
        <v>0</v>
      </c>
      <c r="M60" s="31">
        <f>VLOOKUP($B$1,'Multipliers and Adjustments'!$A$70:$I$86,TRUNC(COLUMN(M$2)/5)+2,FALSE)*SUMIFS('EPA Data'!$I:$I,'EPA Data'!$D:$D,'Country Selector'!$A$2,'EPA Data'!$J:$J,$B$1,'EPA Data'!$C:$C,M$2,'EPA Data'!$G:$G,"&gt;="&amp;$A60,'EPA Data'!$G:$G,"&lt;"&amp;$B60)*unit_conv</f>
        <v>0</v>
      </c>
      <c r="N60">
        <f t="shared" si="32"/>
        <v>0</v>
      </c>
      <c r="O60">
        <f t="shared" si="32"/>
        <v>0</v>
      </c>
      <c r="P60">
        <f t="shared" si="32"/>
        <v>0</v>
      </c>
      <c r="Q60">
        <f t="shared" si="32"/>
        <v>0</v>
      </c>
      <c r="R60" s="31">
        <f>VLOOKUP($B$1,'Multipliers and Adjustments'!$A$70:$I$86,TRUNC(COLUMN(R$2)/5)+2,FALSE)*SUMIFS('EPA Data'!$I:$I,'EPA Data'!$D:$D,'Country Selector'!$A$2,'EPA Data'!$J:$J,$B$1,'EPA Data'!$C:$C,R$2,'EPA Data'!$G:$G,"&gt;="&amp;$A60,'EPA Data'!$G:$G,"&lt;"&amp;$B60)*unit_conv</f>
        <v>0</v>
      </c>
      <c r="S60">
        <f t="shared" si="33"/>
        <v>0</v>
      </c>
      <c r="T60">
        <f t="shared" si="33"/>
        <v>0</v>
      </c>
      <c r="U60">
        <f t="shared" si="33"/>
        <v>0</v>
      </c>
      <c r="V60">
        <f t="shared" si="33"/>
        <v>0</v>
      </c>
      <c r="W60" s="31">
        <f>VLOOKUP($B$1,'Multipliers and Adjustments'!$A$70:$I$86,TRUNC(COLUMN(W$2)/5)+2,FALSE)*SUMIFS('EPA Data'!$I:$I,'EPA Data'!$D:$D,'Country Selector'!$A$2,'EPA Data'!$J:$J,$B$1,'EPA Data'!$C:$C,W$2,'EPA Data'!$G:$G,"&gt;="&amp;$A60,'EPA Data'!$G:$G,"&lt;"&amp;$B60)*unit_conv</f>
        <v>0</v>
      </c>
      <c r="X60">
        <f t="shared" si="34"/>
        <v>0</v>
      </c>
      <c r="Y60">
        <f t="shared" si="34"/>
        <v>0</v>
      </c>
      <c r="Z60">
        <f t="shared" si="34"/>
        <v>0</v>
      </c>
      <c r="AA60">
        <f t="shared" si="34"/>
        <v>0</v>
      </c>
      <c r="AB60" s="31">
        <f>VLOOKUP($B$1,'Multipliers and Adjustments'!$A$70:$I$86,TRUNC(COLUMN(AB$2)/5)+2,FALSE)*SUMIFS('EPA Data'!$I:$I,'EPA Data'!$D:$D,'Country Selector'!$A$2,'EPA Data'!$J:$J,$B$1,'EPA Data'!$C:$C,AB$2,'EPA Data'!$G:$G,"&gt;="&amp;$A60,'EPA Data'!$G:$G,"&lt;"&amp;$B60)*unit_conv</f>
        <v>0</v>
      </c>
      <c r="AC60">
        <f t="shared" si="35"/>
        <v>0</v>
      </c>
      <c r="AD60">
        <f t="shared" si="35"/>
        <v>0</v>
      </c>
      <c r="AE60">
        <f t="shared" si="35"/>
        <v>0</v>
      </c>
      <c r="AF60">
        <f t="shared" si="35"/>
        <v>0</v>
      </c>
      <c r="AG60" s="31">
        <f>VLOOKUP($B$1,'Multipliers and Adjustments'!$A$70:$I$86,TRUNC(COLUMN(AG$2)/5)+2,FALSE)*SUMIFS('EPA Data'!$I:$I,'EPA Data'!$D:$D,'Country Selector'!$A$2,'EPA Data'!$J:$J,$B$1,'EPA Data'!$C:$C,AG$2,'EPA Data'!$G:$G,"&gt;="&amp;$A60,'EPA Data'!$G:$G,"&lt;"&amp;$B60)*unit_conv</f>
        <v>0</v>
      </c>
      <c r="AH60">
        <f t="shared" si="36"/>
        <v>0</v>
      </c>
      <c r="AI60">
        <f t="shared" si="36"/>
        <v>0</v>
      </c>
      <c r="AJ60">
        <f t="shared" si="36"/>
        <v>0</v>
      </c>
      <c r="AK60">
        <f t="shared" si="36"/>
        <v>0</v>
      </c>
      <c r="AL60" s="31">
        <f>VLOOKUP($B$1,'Multipliers and Adjustments'!$A$70:$I$86,TRUNC(COLUMN(AL$2)/5)+2,FALSE)*SUMIFS('EPA Data'!$I:$I,'EPA Data'!$D:$D,'Country Selector'!$A$2,'EPA Data'!$J:$J,$B$1,'EPA Data'!$C:$C,AL$2,'EPA Data'!$G:$G,"&gt;="&amp;$A60,'EPA Data'!$G:$G,"&lt;"&amp;$B60)*unit_conv</f>
        <v>0</v>
      </c>
    </row>
    <row r="61" spans="1:38" x14ac:dyDescent="0.45">
      <c r="A61" s="12">
        <f t="shared" si="14"/>
        <v>900</v>
      </c>
      <c r="B61" s="11">
        <f t="shared" si="7"/>
        <v>950</v>
      </c>
      <c r="C61" s="31">
        <f>VLOOKUP($B$1,'Multipliers and Adjustments'!$A$70:$I$86,TRUNC(COLUMN(C$2)/5)+2,FALSE)*SUMIFS('EPA Data'!$I:$I,'EPA Data'!$D:$D,'Country Selector'!$A$2,'EPA Data'!$J:$J,$B$1,'EPA Data'!$C:$C,C$2,'EPA Data'!$G:$G,"&gt;="&amp;$A61,'EPA Data'!$G:$G,"&lt;"&amp;$B61)*unit_conv</f>
        <v>0</v>
      </c>
      <c r="D61">
        <f t="shared" si="30"/>
        <v>0</v>
      </c>
      <c r="E61">
        <f t="shared" si="30"/>
        <v>0</v>
      </c>
      <c r="F61">
        <f t="shared" si="30"/>
        <v>0</v>
      </c>
      <c r="G61">
        <f t="shared" si="30"/>
        <v>0</v>
      </c>
      <c r="H61" s="31">
        <f>VLOOKUP($B$1,'Multipliers and Adjustments'!$A$70:$I$86,TRUNC(COLUMN(H$2)/5)+2,FALSE)*SUMIFS('EPA Data'!$I:$I,'EPA Data'!$D:$D,'Country Selector'!$A$2,'EPA Data'!$J:$J,$B$1,'EPA Data'!$C:$C,H$2,'EPA Data'!$G:$G,"&gt;="&amp;$A61,'EPA Data'!$G:$G,"&lt;"&amp;$B61)*unit_conv</f>
        <v>0</v>
      </c>
      <c r="I61">
        <f t="shared" si="31"/>
        <v>0</v>
      </c>
      <c r="J61">
        <f t="shared" si="31"/>
        <v>0</v>
      </c>
      <c r="K61">
        <f t="shared" si="31"/>
        <v>0</v>
      </c>
      <c r="L61">
        <f t="shared" si="31"/>
        <v>0</v>
      </c>
      <c r="M61" s="31">
        <f>VLOOKUP($B$1,'Multipliers and Adjustments'!$A$70:$I$86,TRUNC(COLUMN(M$2)/5)+2,FALSE)*SUMIFS('EPA Data'!$I:$I,'EPA Data'!$D:$D,'Country Selector'!$A$2,'EPA Data'!$J:$J,$B$1,'EPA Data'!$C:$C,M$2,'EPA Data'!$G:$G,"&gt;="&amp;$A61,'EPA Data'!$G:$G,"&lt;"&amp;$B61)*unit_conv</f>
        <v>0</v>
      </c>
      <c r="N61">
        <f t="shared" si="32"/>
        <v>0</v>
      </c>
      <c r="O61">
        <f t="shared" si="32"/>
        <v>0</v>
      </c>
      <c r="P61">
        <f t="shared" si="32"/>
        <v>0</v>
      </c>
      <c r="Q61">
        <f t="shared" si="32"/>
        <v>0</v>
      </c>
      <c r="R61" s="31">
        <f>VLOOKUP($B$1,'Multipliers and Adjustments'!$A$70:$I$86,TRUNC(COLUMN(R$2)/5)+2,FALSE)*SUMIFS('EPA Data'!$I:$I,'EPA Data'!$D:$D,'Country Selector'!$A$2,'EPA Data'!$J:$J,$B$1,'EPA Data'!$C:$C,R$2,'EPA Data'!$G:$G,"&gt;="&amp;$A61,'EPA Data'!$G:$G,"&lt;"&amp;$B61)*unit_conv</f>
        <v>0</v>
      </c>
      <c r="S61">
        <f t="shared" si="33"/>
        <v>0</v>
      </c>
      <c r="T61">
        <f t="shared" si="33"/>
        <v>0</v>
      </c>
      <c r="U61">
        <f t="shared" si="33"/>
        <v>0</v>
      </c>
      <c r="V61">
        <f t="shared" si="33"/>
        <v>0</v>
      </c>
      <c r="W61" s="31">
        <f>VLOOKUP($B$1,'Multipliers and Adjustments'!$A$70:$I$86,TRUNC(COLUMN(W$2)/5)+2,FALSE)*SUMIFS('EPA Data'!$I:$I,'EPA Data'!$D:$D,'Country Selector'!$A$2,'EPA Data'!$J:$J,$B$1,'EPA Data'!$C:$C,W$2,'EPA Data'!$G:$G,"&gt;="&amp;$A61,'EPA Data'!$G:$G,"&lt;"&amp;$B61)*unit_conv</f>
        <v>0</v>
      </c>
      <c r="X61">
        <f t="shared" si="34"/>
        <v>0</v>
      </c>
      <c r="Y61">
        <f t="shared" si="34"/>
        <v>0</v>
      </c>
      <c r="Z61">
        <f t="shared" si="34"/>
        <v>0</v>
      </c>
      <c r="AA61">
        <f t="shared" si="34"/>
        <v>0</v>
      </c>
      <c r="AB61" s="31">
        <f>VLOOKUP($B$1,'Multipliers and Adjustments'!$A$70:$I$86,TRUNC(COLUMN(AB$2)/5)+2,FALSE)*SUMIFS('EPA Data'!$I:$I,'EPA Data'!$D:$D,'Country Selector'!$A$2,'EPA Data'!$J:$J,$B$1,'EPA Data'!$C:$C,AB$2,'EPA Data'!$G:$G,"&gt;="&amp;$A61,'EPA Data'!$G:$G,"&lt;"&amp;$B61)*unit_conv</f>
        <v>0</v>
      </c>
      <c r="AC61">
        <f t="shared" si="35"/>
        <v>0</v>
      </c>
      <c r="AD61">
        <f t="shared" si="35"/>
        <v>0</v>
      </c>
      <c r="AE61">
        <f t="shared" si="35"/>
        <v>0</v>
      </c>
      <c r="AF61">
        <f t="shared" si="35"/>
        <v>0</v>
      </c>
      <c r="AG61" s="31">
        <f>VLOOKUP($B$1,'Multipliers and Adjustments'!$A$70:$I$86,TRUNC(COLUMN(AG$2)/5)+2,FALSE)*SUMIFS('EPA Data'!$I:$I,'EPA Data'!$D:$D,'Country Selector'!$A$2,'EPA Data'!$J:$J,$B$1,'EPA Data'!$C:$C,AG$2,'EPA Data'!$G:$G,"&gt;="&amp;$A61,'EPA Data'!$G:$G,"&lt;"&amp;$B61)*unit_conv</f>
        <v>0</v>
      </c>
      <c r="AH61">
        <f t="shared" si="36"/>
        <v>0</v>
      </c>
      <c r="AI61">
        <f t="shared" si="36"/>
        <v>0</v>
      </c>
      <c r="AJ61">
        <f t="shared" si="36"/>
        <v>0</v>
      </c>
      <c r="AK61">
        <f t="shared" si="36"/>
        <v>0</v>
      </c>
      <c r="AL61" s="31">
        <f>VLOOKUP($B$1,'Multipliers and Adjustments'!$A$70:$I$86,TRUNC(COLUMN(AL$2)/5)+2,FALSE)*SUMIFS('EPA Data'!$I:$I,'EPA Data'!$D:$D,'Country Selector'!$A$2,'EPA Data'!$J:$J,$B$1,'EPA Data'!$C:$C,AL$2,'EPA Data'!$G:$G,"&gt;="&amp;$A61,'EPA Data'!$G:$G,"&lt;"&amp;$B61)*unit_conv</f>
        <v>0</v>
      </c>
    </row>
    <row r="62" spans="1:38" x14ac:dyDescent="0.45">
      <c r="A62" s="12">
        <f t="shared" si="14"/>
        <v>950</v>
      </c>
      <c r="B62" s="11">
        <f t="shared" si="7"/>
        <v>1000</v>
      </c>
      <c r="C62" s="31">
        <f>VLOOKUP($B$1,'Multipliers and Adjustments'!$A$70:$I$86,TRUNC(COLUMN(C$2)/5)+2,FALSE)*SUMIFS('EPA Data'!$I:$I,'EPA Data'!$D:$D,'Country Selector'!$A$2,'EPA Data'!$J:$J,$B$1,'EPA Data'!$C:$C,C$2,'EPA Data'!$G:$G,"&gt;="&amp;$A62,'EPA Data'!$G:$G,"&lt;"&amp;$B62)*unit_conv</f>
        <v>0</v>
      </c>
      <c r="D62">
        <f t="shared" si="30"/>
        <v>0</v>
      </c>
      <c r="E62">
        <f t="shared" si="30"/>
        <v>0</v>
      </c>
      <c r="F62">
        <f t="shared" si="30"/>
        <v>0</v>
      </c>
      <c r="G62">
        <f t="shared" si="30"/>
        <v>0</v>
      </c>
      <c r="H62" s="31">
        <f>VLOOKUP($B$1,'Multipliers and Adjustments'!$A$70:$I$86,TRUNC(COLUMN(H$2)/5)+2,FALSE)*SUMIFS('EPA Data'!$I:$I,'EPA Data'!$D:$D,'Country Selector'!$A$2,'EPA Data'!$J:$J,$B$1,'EPA Data'!$C:$C,H$2,'EPA Data'!$G:$G,"&gt;="&amp;$A62,'EPA Data'!$G:$G,"&lt;"&amp;$B62)*unit_conv</f>
        <v>0</v>
      </c>
      <c r="I62">
        <f t="shared" si="31"/>
        <v>0</v>
      </c>
      <c r="J62">
        <f t="shared" si="31"/>
        <v>0</v>
      </c>
      <c r="K62">
        <f t="shared" si="31"/>
        <v>0</v>
      </c>
      <c r="L62">
        <f t="shared" si="31"/>
        <v>0</v>
      </c>
      <c r="M62" s="31">
        <f>VLOOKUP($B$1,'Multipliers and Adjustments'!$A$70:$I$86,TRUNC(COLUMN(M$2)/5)+2,FALSE)*SUMIFS('EPA Data'!$I:$I,'EPA Data'!$D:$D,'Country Selector'!$A$2,'EPA Data'!$J:$J,$B$1,'EPA Data'!$C:$C,M$2,'EPA Data'!$G:$G,"&gt;="&amp;$A62,'EPA Data'!$G:$G,"&lt;"&amp;$B62)*unit_conv</f>
        <v>0</v>
      </c>
      <c r="N62">
        <f t="shared" si="32"/>
        <v>0</v>
      </c>
      <c r="O62">
        <f t="shared" si="32"/>
        <v>0</v>
      </c>
      <c r="P62">
        <f t="shared" si="32"/>
        <v>0</v>
      </c>
      <c r="Q62">
        <f t="shared" si="32"/>
        <v>0</v>
      </c>
      <c r="R62" s="31">
        <f>VLOOKUP($B$1,'Multipliers and Adjustments'!$A$70:$I$86,TRUNC(COLUMN(R$2)/5)+2,FALSE)*SUMIFS('EPA Data'!$I:$I,'EPA Data'!$D:$D,'Country Selector'!$A$2,'EPA Data'!$J:$J,$B$1,'EPA Data'!$C:$C,R$2,'EPA Data'!$G:$G,"&gt;="&amp;$A62,'EPA Data'!$G:$G,"&lt;"&amp;$B62)*unit_conv</f>
        <v>0</v>
      </c>
      <c r="S62">
        <f t="shared" si="33"/>
        <v>0</v>
      </c>
      <c r="T62">
        <f t="shared" si="33"/>
        <v>0</v>
      </c>
      <c r="U62">
        <f t="shared" si="33"/>
        <v>0</v>
      </c>
      <c r="V62">
        <f t="shared" si="33"/>
        <v>0</v>
      </c>
      <c r="W62" s="31">
        <f>VLOOKUP($B$1,'Multipliers and Adjustments'!$A$70:$I$86,TRUNC(COLUMN(W$2)/5)+2,FALSE)*SUMIFS('EPA Data'!$I:$I,'EPA Data'!$D:$D,'Country Selector'!$A$2,'EPA Data'!$J:$J,$B$1,'EPA Data'!$C:$C,W$2,'EPA Data'!$G:$G,"&gt;="&amp;$A62,'EPA Data'!$G:$G,"&lt;"&amp;$B62)*unit_conv</f>
        <v>0</v>
      </c>
      <c r="X62">
        <f t="shared" si="34"/>
        <v>0</v>
      </c>
      <c r="Y62">
        <f t="shared" si="34"/>
        <v>0</v>
      </c>
      <c r="Z62">
        <f t="shared" si="34"/>
        <v>0</v>
      </c>
      <c r="AA62">
        <f t="shared" si="34"/>
        <v>0</v>
      </c>
      <c r="AB62" s="31">
        <f>VLOOKUP($B$1,'Multipliers and Adjustments'!$A$70:$I$86,TRUNC(COLUMN(AB$2)/5)+2,FALSE)*SUMIFS('EPA Data'!$I:$I,'EPA Data'!$D:$D,'Country Selector'!$A$2,'EPA Data'!$J:$J,$B$1,'EPA Data'!$C:$C,AB$2,'EPA Data'!$G:$G,"&gt;="&amp;$A62,'EPA Data'!$G:$G,"&lt;"&amp;$B62)*unit_conv</f>
        <v>0</v>
      </c>
      <c r="AC62">
        <f t="shared" si="35"/>
        <v>0</v>
      </c>
      <c r="AD62">
        <f t="shared" si="35"/>
        <v>0</v>
      </c>
      <c r="AE62">
        <f t="shared" si="35"/>
        <v>0</v>
      </c>
      <c r="AF62">
        <f t="shared" si="35"/>
        <v>0</v>
      </c>
      <c r="AG62" s="31">
        <f>VLOOKUP($B$1,'Multipliers and Adjustments'!$A$70:$I$86,TRUNC(COLUMN(AG$2)/5)+2,FALSE)*SUMIFS('EPA Data'!$I:$I,'EPA Data'!$D:$D,'Country Selector'!$A$2,'EPA Data'!$J:$J,$B$1,'EPA Data'!$C:$C,AG$2,'EPA Data'!$G:$G,"&gt;="&amp;$A62,'EPA Data'!$G:$G,"&lt;"&amp;$B62)*unit_conv</f>
        <v>0</v>
      </c>
      <c r="AH62">
        <f t="shared" si="36"/>
        <v>0</v>
      </c>
      <c r="AI62">
        <f t="shared" si="36"/>
        <v>0</v>
      </c>
      <c r="AJ62">
        <f t="shared" si="36"/>
        <v>0</v>
      </c>
      <c r="AK62">
        <f t="shared" si="36"/>
        <v>0</v>
      </c>
      <c r="AL62" s="31">
        <f>VLOOKUP($B$1,'Multipliers and Adjustments'!$A$70:$I$86,TRUNC(COLUMN(AL$2)/5)+2,FALSE)*SUMIFS('EPA Data'!$I:$I,'EPA Data'!$D:$D,'Country Selector'!$A$2,'EPA Data'!$J:$J,$B$1,'EPA Data'!$C:$C,AL$2,'EPA Data'!$G:$G,"&gt;="&amp;$A62,'EPA Data'!$G:$G,"&lt;"&amp;$B62)*unit_conv</f>
        <v>0</v>
      </c>
    </row>
    <row r="63" spans="1:38" x14ac:dyDescent="0.45">
      <c r="A63" s="12">
        <f t="shared" si="14"/>
        <v>1000</v>
      </c>
      <c r="B63" s="11">
        <f t="shared" si="7"/>
        <v>1050</v>
      </c>
      <c r="C63" s="31">
        <f>VLOOKUP($B$1,'Multipliers and Adjustments'!$A$70:$I$86,TRUNC(COLUMN(C$2)/5)+2,FALSE)*SUMIFS('EPA Data'!$I:$I,'EPA Data'!$D:$D,'Country Selector'!$A$2,'EPA Data'!$J:$J,$B$1,'EPA Data'!$C:$C,C$2,'EPA Data'!$G:$G,"&gt;="&amp;$A63,'EPA Data'!$G:$G,"&lt;"&amp;$B63)*unit_conv</f>
        <v>0</v>
      </c>
      <c r="D63">
        <f t="shared" si="30"/>
        <v>0</v>
      </c>
      <c r="E63">
        <f t="shared" si="30"/>
        <v>0</v>
      </c>
      <c r="F63">
        <f t="shared" si="30"/>
        <v>0</v>
      </c>
      <c r="G63">
        <f t="shared" si="30"/>
        <v>0</v>
      </c>
      <c r="H63" s="31">
        <f>VLOOKUP($B$1,'Multipliers and Adjustments'!$A$70:$I$86,TRUNC(COLUMN(H$2)/5)+2,FALSE)*SUMIFS('EPA Data'!$I:$I,'EPA Data'!$D:$D,'Country Selector'!$A$2,'EPA Data'!$J:$J,$B$1,'EPA Data'!$C:$C,H$2,'EPA Data'!$G:$G,"&gt;="&amp;$A63,'EPA Data'!$G:$G,"&lt;"&amp;$B63)*unit_conv</f>
        <v>0</v>
      </c>
      <c r="I63">
        <f t="shared" si="31"/>
        <v>0</v>
      </c>
      <c r="J63">
        <f t="shared" si="31"/>
        <v>0</v>
      </c>
      <c r="K63">
        <f t="shared" si="31"/>
        <v>0</v>
      </c>
      <c r="L63">
        <f t="shared" si="31"/>
        <v>0</v>
      </c>
      <c r="M63" s="31">
        <f>VLOOKUP($B$1,'Multipliers and Adjustments'!$A$70:$I$86,TRUNC(COLUMN(M$2)/5)+2,FALSE)*SUMIFS('EPA Data'!$I:$I,'EPA Data'!$D:$D,'Country Selector'!$A$2,'EPA Data'!$J:$J,$B$1,'EPA Data'!$C:$C,M$2,'EPA Data'!$G:$G,"&gt;="&amp;$A63,'EPA Data'!$G:$G,"&lt;"&amp;$B63)*unit_conv</f>
        <v>0</v>
      </c>
      <c r="N63">
        <f t="shared" si="32"/>
        <v>0</v>
      </c>
      <c r="O63">
        <f t="shared" si="32"/>
        <v>0</v>
      </c>
      <c r="P63">
        <f t="shared" si="32"/>
        <v>0</v>
      </c>
      <c r="Q63">
        <f t="shared" si="32"/>
        <v>0</v>
      </c>
      <c r="R63" s="31">
        <f>VLOOKUP($B$1,'Multipliers and Adjustments'!$A$70:$I$86,TRUNC(COLUMN(R$2)/5)+2,FALSE)*SUMIFS('EPA Data'!$I:$I,'EPA Data'!$D:$D,'Country Selector'!$A$2,'EPA Data'!$J:$J,$B$1,'EPA Data'!$C:$C,R$2,'EPA Data'!$G:$G,"&gt;="&amp;$A63,'EPA Data'!$G:$G,"&lt;"&amp;$B63)*unit_conv</f>
        <v>0</v>
      </c>
      <c r="S63">
        <f t="shared" si="33"/>
        <v>0</v>
      </c>
      <c r="T63">
        <f t="shared" si="33"/>
        <v>0</v>
      </c>
      <c r="U63">
        <f t="shared" si="33"/>
        <v>0</v>
      </c>
      <c r="V63">
        <f t="shared" si="33"/>
        <v>0</v>
      </c>
      <c r="W63" s="31">
        <f>VLOOKUP($B$1,'Multipliers and Adjustments'!$A$70:$I$86,TRUNC(COLUMN(W$2)/5)+2,FALSE)*SUMIFS('EPA Data'!$I:$I,'EPA Data'!$D:$D,'Country Selector'!$A$2,'EPA Data'!$J:$J,$B$1,'EPA Data'!$C:$C,W$2,'EPA Data'!$G:$G,"&gt;="&amp;$A63,'EPA Data'!$G:$G,"&lt;"&amp;$B63)*unit_conv</f>
        <v>0</v>
      </c>
      <c r="X63">
        <f t="shared" si="34"/>
        <v>0</v>
      </c>
      <c r="Y63">
        <f t="shared" si="34"/>
        <v>0</v>
      </c>
      <c r="Z63">
        <f t="shared" si="34"/>
        <v>0</v>
      </c>
      <c r="AA63">
        <f t="shared" si="34"/>
        <v>0</v>
      </c>
      <c r="AB63" s="31">
        <f>VLOOKUP($B$1,'Multipliers and Adjustments'!$A$70:$I$86,TRUNC(COLUMN(AB$2)/5)+2,FALSE)*SUMIFS('EPA Data'!$I:$I,'EPA Data'!$D:$D,'Country Selector'!$A$2,'EPA Data'!$J:$J,$B$1,'EPA Data'!$C:$C,AB$2,'EPA Data'!$G:$G,"&gt;="&amp;$A63,'EPA Data'!$G:$G,"&lt;"&amp;$B63)*unit_conv</f>
        <v>0</v>
      </c>
      <c r="AC63">
        <f t="shared" si="35"/>
        <v>0</v>
      </c>
      <c r="AD63">
        <f t="shared" si="35"/>
        <v>0</v>
      </c>
      <c r="AE63">
        <f t="shared" si="35"/>
        <v>0</v>
      </c>
      <c r="AF63">
        <f t="shared" si="35"/>
        <v>0</v>
      </c>
      <c r="AG63" s="31">
        <f>VLOOKUP($B$1,'Multipliers and Adjustments'!$A$70:$I$86,TRUNC(COLUMN(AG$2)/5)+2,FALSE)*SUMIFS('EPA Data'!$I:$I,'EPA Data'!$D:$D,'Country Selector'!$A$2,'EPA Data'!$J:$J,$B$1,'EPA Data'!$C:$C,AG$2,'EPA Data'!$G:$G,"&gt;="&amp;$A63,'EPA Data'!$G:$G,"&lt;"&amp;$B63)*unit_conv</f>
        <v>0</v>
      </c>
      <c r="AH63">
        <f t="shared" si="36"/>
        <v>0</v>
      </c>
      <c r="AI63">
        <f t="shared" si="36"/>
        <v>0</v>
      </c>
      <c r="AJ63">
        <f t="shared" si="36"/>
        <v>0</v>
      </c>
      <c r="AK63">
        <f t="shared" si="36"/>
        <v>0</v>
      </c>
      <c r="AL63" s="31">
        <f>VLOOKUP($B$1,'Multipliers and Adjustments'!$A$70:$I$86,TRUNC(COLUMN(AL$2)/5)+2,FALSE)*SUMIFS('EPA Data'!$I:$I,'EPA Data'!$D:$D,'Country Selector'!$A$2,'EPA Data'!$J:$J,$B$1,'EPA Data'!$C:$C,AL$2,'EPA Data'!$G:$G,"&gt;="&amp;$A63,'EPA Data'!$G:$G,"&lt;"&amp;$B63)*unit_conv</f>
        <v>0</v>
      </c>
    </row>
    <row r="64" spans="1:38" x14ac:dyDescent="0.45">
      <c r="A64" s="12">
        <f t="shared" si="14"/>
        <v>1050</v>
      </c>
      <c r="B64" s="11">
        <f t="shared" si="7"/>
        <v>1100</v>
      </c>
      <c r="C64" s="31">
        <f>VLOOKUP($B$1,'Multipliers and Adjustments'!$A$70:$I$86,TRUNC(COLUMN(C$2)/5)+2,FALSE)*SUMIFS('EPA Data'!$I:$I,'EPA Data'!$D:$D,'Country Selector'!$A$2,'EPA Data'!$J:$J,$B$1,'EPA Data'!$C:$C,C$2,'EPA Data'!$G:$G,"&gt;="&amp;$A64,'EPA Data'!$G:$G,"&lt;"&amp;$B64)*unit_conv</f>
        <v>0</v>
      </c>
      <c r="D64">
        <f t="shared" si="30"/>
        <v>0</v>
      </c>
      <c r="E64">
        <f t="shared" si="30"/>
        <v>0</v>
      </c>
      <c r="F64">
        <f t="shared" si="30"/>
        <v>0</v>
      </c>
      <c r="G64">
        <f t="shared" si="30"/>
        <v>0</v>
      </c>
      <c r="H64" s="31">
        <f>VLOOKUP($B$1,'Multipliers and Adjustments'!$A$70:$I$86,TRUNC(COLUMN(H$2)/5)+2,FALSE)*SUMIFS('EPA Data'!$I:$I,'EPA Data'!$D:$D,'Country Selector'!$A$2,'EPA Data'!$J:$J,$B$1,'EPA Data'!$C:$C,H$2,'EPA Data'!$G:$G,"&gt;="&amp;$A64,'EPA Data'!$G:$G,"&lt;"&amp;$B64)*unit_conv</f>
        <v>0</v>
      </c>
      <c r="I64">
        <f t="shared" si="31"/>
        <v>0</v>
      </c>
      <c r="J64">
        <f t="shared" si="31"/>
        <v>0</v>
      </c>
      <c r="K64">
        <f t="shared" si="31"/>
        <v>0</v>
      </c>
      <c r="L64">
        <f t="shared" si="31"/>
        <v>0</v>
      </c>
      <c r="M64" s="31">
        <f>VLOOKUP($B$1,'Multipliers and Adjustments'!$A$70:$I$86,TRUNC(COLUMN(M$2)/5)+2,FALSE)*SUMIFS('EPA Data'!$I:$I,'EPA Data'!$D:$D,'Country Selector'!$A$2,'EPA Data'!$J:$J,$B$1,'EPA Data'!$C:$C,M$2,'EPA Data'!$G:$G,"&gt;="&amp;$A64,'EPA Data'!$G:$G,"&lt;"&amp;$B64)*unit_conv</f>
        <v>0</v>
      </c>
      <c r="N64">
        <f t="shared" si="32"/>
        <v>0</v>
      </c>
      <c r="O64">
        <f t="shared" si="32"/>
        <v>0</v>
      </c>
      <c r="P64">
        <f t="shared" si="32"/>
        <v>0</v>
      </c>
      <c r="Q64">
        <f t="shared" si="32"/>
        <v>0</v>
      </c>
      <c r="R64" s="31">
        <f>VLOOKUP($B$1,'Multipliers and Adjustments'!$A$70:$I$86,TRUNC(COLUMN(R$2)/5)+2,FALSE)*SUMIFS('EPA Data'!$I:$I,'EPA Data'!$D:$D,'Country Selector'!$A$2,'EPA Data'!$J:$J,$B$1,'EPA Data'!$C:$C,R$2,'EPA Data'!$G:$G,"&gt;="&amp;$A64,'EPA Data'!$G:$G,"&lt;"&amp;$B64)*unit_conv</f>
        <v>0</v>
      </c>
      <c r="S64">
        <f t="shared" si="33"/>
        <v>0</v>
      </c>
      <c r="T64">
        <f t="shared" si="33"/>
        <v>0</v>
      </c>
      <c r="U64">
        <f t="shared" si="33"/>
        <v>0</v>
      </c>
      <c r="V64">
        <f t="shared" si="33"/>
        <v>0</v>
      </c>
      <c r="W64" s="31">
        <f>VLOOKUP($B$1,'Multipliers and Adjustments'!$A$70:$I$86,TRUNC(COLUMN(W$2)/5)+2,FALSE)*SUMIFS('EPA Data'!$I:$I,'EPA Data'!$D:$D,'Country Selector'!$A$2,'EPA Data'!$J:$J,$B$1,'EPA Data'!$C:$C,W$2,'EPA Data'!$G:$G,"&gt;="&amp;$A64,'EPA Data'!$G:$G,"&lt;"&amp;$B64)*unit_conv</f>
        <v>0</v>
      </c>
      <c r="X64">
        <f t="shared" si="34"/>
        <v>0</v>
      </c>
      <c r="Y64">
        <f t="shared" si="34"/>
        <v>0</v>
      </c>
      <c r="Z64">
        <f t="shared" si="34"/>
        <v>0</v>
      </c>
      <c r="AA64">
        <f t="shared" si="34"/>
        <v>0</v>
      </c>
      <c r="AB64" s="31">
        <f>VLOOKUP($B$1,'Multipliers and Adjustments'!$A$70:$I$86,TRUNC(COLUMN(AB$2)/5)+2,FALSE)*SUMIFS('EPA Data'!$I:$I,'EPA Data'!$D:$D,'Country Selector'!$A$2,'EPA Data'!$J:$J,$B$1,'EPA Data'!$C:$C,AB$2,'EPA Data'!$G:$G,"&gt;="&amp;$A64,'EPA Data'!$G:$G,"&lt;"&amp;$B64)*unit_conv</f>
        <v>0</v>
      </c>
      <c r="AC64">
        <f t="shared" si="35"/>
        <v>0</v>
      </c>
      <c r="AD64">
        <f t="shared" si="35"/>
        <v>0</v>
      </c>
      <c r="AE64">
        <f t="shared" si="35"/>
        <v>0</v>
      </c>
      <c r="AF64">
        <f t="shared" si="35"/>
        <v>0</v>
      </c>
      <c r="AG64" s="31">
        <f>VLOOKUP($B$1,'Multipliers and Adjustments'!$A$70:$I$86,TRUNC(COLUMN(AG$2)/5)+2,FALSE)*SUMIFS('EPA Data'!$I:$I,'EPA Data'!$D:$D,'Country Selector'!$A$2,'EPA Data'!$J:$J,$B$1,'EPA Data'!$C:$C,AG$2,'EPA Data'!$G:$G,"&gt;="&amp;$A64,'EPA Data'!$G:$G,"&lt;"&amp;$B64)*unit_conv</f>
        <v>0</v>
      </c>
      <c r="AH64">
        <f t="shared" si="36"/>
        <v>0</v>
      </c>
      <c r="AI64">
        <f t="shared" si="36"/>
        <v>0</v>
      </c>
      <c r="AJ64">
        <f t="shared" si="36"/>
        <v>0</v>
      </c>
      <c r="AK64">
        <f t="shared" si="36"/>
        <v>0</v>
      </c>
      <c r="AL64" s="31">
        <f>VLOOKUP($B$1,'Multipliers and Adjustments'!$A$70:$I$86,TRUNC(COLUMN(AL$2)/5)+2,FALSE)*SUMIFS('EPA Data'!$I:$I,'EPA Data'!$D:$D,'Country Selector'!$A$2,'EPA Data'!$J:$J,$B$1,'EPA Data'!$C:$C,AL$2,'EPA Data'!$G:$G,"&gt;="&amp;$A64,'EPA Data'!$G:$G,"&lt;"&amp;$B64)*unit_conv</f>
        <v>0</v>
      </c>
    </row>
    <row r="65" spans="1:38" x14ac:dyDescent="0.45">
      <c r="A65" s="12">
        <f t="shared" si="14"/>
        <v>1100</v>
      </c>
      <c r="B65" s="11">
        <f t="shared" si="7"/>
        <v>1150</v>
      </c>
      <c r="C65" s="31">
        <f>VLOOKUP($B$1,'Multipliers and Adjustments'!$A$70:$I$86,TRUNC(COLUMN(C$2)/5)+2,FALSE)*SUMIFS('EPA Data'!$I:$I,'EPA Data'!$D:$D,'Country Selector'!$A$2,'EPA Data'!$J:$J,$B$1,'EPA Data'!$C:$C,C$2,'EPA Data'!$G:$G,"&gt;="&amp;$A65,'EPA Data'!$G:$G,"&lt;"&amp;$B65)*unit_conv</f>
        <v>0</v>
      </c>
      <c r="D65">
        <f t="shared" si="30"/>
        <v>0</v>
      </c>
      <c r="E65">
        <f t="shared" si="30"/>
        <v>0</v>
      </c>
      <c r="F65">
        <f t="shared" si="30"/>
        <v>0</v>
      </c>
      <c r="G65">
        <f t="shared" si="30"/>
        <v>0</v>
      </c>
      <c r="H65" s="31">
        <f>VLOOKUP($B$1,'Multipliers and Adjustments'!$A$70:$I$86,TRUNC(COLUMN(H$2)/5)+2,FALSE)*SUMIFS('EPA Data'!$I:$I,'EPA Data'!$D:$D,'Country Selector'!$A$2,'EPA Data'!$J:$J,$B$1,'EPA Data'!$C:$C,H$2,'EPA Data'!$G:$G,"&gt;="&amp;$A65,'EPA Data'!$G:$G,"&lt;"&amp;$B65)*unit_conv</f>
        <v>0</v>
      </c>
      <c r="I65">
        <f t="shared" si="31"/>
        <v>0</v>
      </c>
      <c r="J65">
        <f t="shared" si="31"/>
        <v>0</v>
      </c>
      <c r="K65">
        <f t="shared" si="31"/>
        <v>0</v>
      </c>
      <c r="L65">
        <f t="shared" si="31"/>
        <v>0</v>
      </c>
      <c r="M65" s="31">
        <f>VLOOKUP($B$1,'Multipliers and Adjustments'!$A$70:$I$86,TRUNC(COLUMN(M$2)/5)+2,FALSE)*SUMIFS('EPA Data'!$I:$I,'EPA Data'!$D:$D,'Country Selector'!$A$2,'EPA Data'!$J:$J,$B$1,'EPA Data'!$C:$C,M$2,'EPA Data'!$G:$G,"&gt;="&amp;$A65,'EPA Data'!$G:$G,"&lt;"&amp;$B65)*unit_conv</f>
        <v>0</v>
      </c>
      <c r="N65">
        <f t="shared" si="32"/>
        <v>0</v>
      </c>
      <c r="O65">
        <f t="shared" si="32"/>
        <v>0</v>
      </c>
      <c r="P65">
        <f t="shared" si="32"/>
        <v>0</v>
      </c>
      <c r="Q65">
        <f t="shared" si="32"/>
        <v>0</v>
      </c>
      <c r="R65" s="31">
        <f>VLOOKUP($B$1,'Multipliers and Adjustments'!$A$70:$I$86,TRUNC(COLUMN(R$2)/5)+2,FALSE)*SUMIFS('EPA Data'!$I:$I,'EPA Data'!$D:$D,'Country Selector'!$A$2,'EPA Data'!$J:$J,$B$1,'EPA Data'!$C:$C,R$2,'EPA Data'!$G:$G,"&gt;="&amp;$A65,'EPA Data'!$G:$G,"&lt;"&amp;$B65)*unit_conv</f>
        <v>0</v>
      </c>
      <c r="S65">
        <f t="shared" si="33"/>
        <v>0</v>
      </c>
      <c r="T65">
        <f t="shared" si="33"/>
        <v>0</v>
      </c>
      <c r="U65">
        <f t="shared" si="33"/>
        <v>0</v>
      </c>
      <c r="V65">
        <f t="shared" si="33"/>
        <v>0</v>
      </c>
      <c r="W65" s="31">
        <f>VLOOKUP($B$1,'Multipliers and Adjustments'!$A$70:$I$86,TRUNC(COLUMN(W$2)/5)+2,FALSE)*SUMIFS('EPA Data'!$I:$I,'EPA Data'!$D:$D,'Country Selector'!$A$2,'EPA Data'!$J:$J,$B$1,'EPA Data'!$C:$C,W$2,'EPA Data'!$G:$G,"&gt;="&amp;$A65,'EPA Data'!$G:$G,"&lt;"&amp;$B65)*unit_conv</f>
        <v>0</v>
      </c>
      <c r="X65">
        <f t="shared" si="34"/>
        <v>0</v>
      </c>
      <c r="Y65">
        <f t="shared" si="34"/>
        <v>0</v>
      </c>
      <c r="Z65">
        <f t="shared" si="34"/>
        <v>0</v>
      </c>
      <c r="AA65">
        <f t="shared" si="34"/>
        <v>0</v>
      </c>
      <c r="AB65" s="31">
        <f>VLOOKUP($B$1,'Multipliers and Adjustments'!$A$70:$I$86,TRUNC(COLUMN(AB$2)/5)+2,FALSE)*SUMIFS('EPA Data'!$I:$I,'EPA Data'!$D:$D,'Country Selector'!$A$2,'EPA Data'!$J:$J,$B$1,'EPA Data'!$C:$C,AB$2,'EPA Data'!$G:$G,"&gt;="&amp;$A65,'EPA Data'!$G:$G,"&lt;"&amp;$B65)*unit_conv</f>
        <v>0</v>
      </c>
      <c r="AC65">
        <f t="shared" si="35"/>
        <v>0</v>
      </c>
      <c r="AD65">
        <f t="shared" si="35"/>
        <v>0</v>
      </c>
      <c r="AE65">
        <f t="shared" si="35"/>
        <v>0</v>
      </c>
      <c r="AF65">
        <f t="shared" si="35"/>
        <v>0</v>
      </c>
      <c r="AG65" s="31">
        <f>VLOOKUP($B$1,'Multipliers and Adjustments'!$A$70:$I$86,TRUNC(COLUMN(AG$2)/5)+2,FALSE)*SUMIFS('EPA Data'!$I:$I,'EPA Data'!$D:$D,'Country Selector'!$A$2,'EPA Data'!$J:$J,$B$1,'EPA Data'!$C:$C,AG$2,'EPA Data'!$G:$G,"&gt;="&amp;$A65,'EPA Data'!$G:$G,"&lt;"&amp;$B65)*unit_conv</f>
        <v>0</v>
      </c>
      <c r="AH65">
        <f t="shared" si="36"/>
        <v>0</v>
      </c>
      <c r="AI65">
        <f t="shared" si="36"/>
        <v>0</v>
      </c>
      <c r="AJ65">
        <f t="shared" si="36"/>
        <v>0</v>
      </c>
      <c r="AK65">
        <f t="shared" si="36"/>
        <v>0</v>
      </c>
      <c r="AL65" s="31">
        <f>VLOOKUP($B$1,'Multipliers and Adjustments'!$A$70:$I$86,TRUNC(COLUMN(AL$2)/5)+2,FALSE)*SUMIFS('EPA Data'!$I:$I,'EPA Data'!$D:$D,'Country Selector'!$A$2,'EPA Data'!$J:$J,$B$1,'EPA Data'!$C:$C,AL$2,'EPA Data'!$G:$G,"&gt;="&amp;$A65,'EPA Data'!$G:$G,"&lt;"&amp;$B65)*unit_conv</f>
        <v>0</v>
      </c>
    </row>
    <row r="66" spans="1:38" x14ac:dyDescent="0.45">
      <c r="A66" s="12">
        <f t="shared" si="14"/>
        <v>1150</v>
      </c>
      <c r="B66" s="11">
        <f t="shared" si="7"/>
        <v>1200</v>
      </c>
      <c r="C66" s="31">
        <f>VLOOKUP($B$1,'Multipliers and Adjustments'!$A$70:$I$86,TRUNC(COLUMN(C$2)/5)+2,FALSE)*SUMIFS('EPA Data'!$I:$I,'EPA Data'!$D:$D,'Country Selector'!$A$2,'EPA Data'!$J:$J,$B$1,'EPA Data'!$C:$C,C$2,'EPA Data'!$G:$G,"&gt;="&amp;$A66,'EPA Data'!$G:$G,"&lt;"&amp;$B66)*unit_conv</f>
        <v>0</v>
      </c>
      <c r="D66">
        <f t="shared" ref="D66:G74" si="37">C66+($H66-$C66)/5</f>
        <v>0</v>
      </c>
      <c r="E66">
        <f t="shared" si="37"/>
        <v>0</v>
      </c>
      <c r="F66">
        <f t="shared" si="37"/>
        <v>0</v>
      </c>
      <c r="G66">
        <f t="shared" si="37"/>
        <v>0</v>
      </c>
      <c r="H66" s="31">
        <f>VLOOKUP($B$1,'Multipliers and Adjustments'!$A$70:$I$86,TRUNC(COLUMN(H$2)/5)+2,FALSE)*SUMIFS('EPA Data'!$I:$I,'EPA Data'!$D:$D,'Country Selector'!$A$2,'EPA Data'!$J:$J,$B$1,'EPA Data'!$C:$C,H$2,'EPA Data'!$G:$G,"&gt;="&amp;$A66,'EPA Data'!$G:$G,"&lt;"&amp;$B66)*unit_conv</f>
        <v>0</v>
      </c>
      <c r="I66">
        <f t="shared" si="31"/>
        <v>0</v>
      </c>
      <c r="J66">
        <f t="shared" si="31"/>
        <v>0</v>
      </c>
      <c r="K66">
        <f t="shared" si="31"/>
        <v>0</v>
      </c>
      <c r="L66">
        <f t="shared" si="31"/>
        <v>0</v>
      </c>
      <c r="M66" s="31">
        <f>VLOOKUP($B$1,'Multipliers and Adjustments'!$A$70:$I$86,TRUNC(COLUMN(M$2)/5)+2,FALSE)*SUMIFS('EPA Data'!$I:$I,'EPA Data'!$D:$D,'Country Selector'!$A$2,'EPA Data'!$J:$J,$B$1,'EPA Data'!$C:$C,M$2,'EPA Data'!$G:$G,"&gt;="&amp;$A66,'EPA Data'!$G:$G,"&lt;"&amp;$B66)*unit_conv</f>
        <v>0</v>
      </c>
      <c r="N66">
        <f t="shared" si="32"/>
        <v>0</v>
      </c>
      <c r="O66">
        <f t="shared" si="32"/>
        <v>0</v>
      </c>
      <c r="P66">
        <f t="shared" si="32"/>
        <v>0</v>
      </c>
      <c r="Q66">
        <f t="shared" si="32"/>
        <v>0</v>
      </c>
      <c r="R66" s="31">
        <f>VLOOKUP($B$1,'Multipliers and Adjustments'!$A$70:$I$86,TRUNC(COLUMN(R$2)/5)+2,FALSE)*SUMIFS('EPA Data'!$I:$I,'EPA Data'!$D:$D,'Country Selector'!$A$2,'EPA Data'!$J:$J,$B$1,'EPA Data'!$C:$C,R$2,'EPA Data'!$G:$G,"&gt;="&amp;$A66,'EPA Data'!$G:$G,"&lt;"&amp;$B66)*unit_conv</f>
        <v>0</v>
      </c>
      <c r="S66">
        <f t="shared" si="33"/>
        <v>0</v>
      </c>
      <c r="T66">
        <f t="shared" si="33"/>
        <v>0</v>
      </c>
      <c r="U66">
        <f t="shared" si="33"/>
        <v>0</v>
      </c>
      <c r="V66">
        <f t="shared" si="33"/>
        <v>0</v>
      </c>
      <c r="W66" s="31">
        <f>VLOOKUP($B$1,'Multipliers and Adjustments'!$A$70:$I$86,TRUNC(COLUMN(W$2)/5)+2,FALSE)*SUMIFS('EPA Data'!$I:$I,'EPA Data'!$D:$D,'Country Selector'!$A$2,'EPA Data'!$J:$J,$B$1,'EPA Data'!$C:$C,W$2,'EPA Data'!$G:$G,"&gt;="&amp;$A66,'EPA Data'!$G:$G,"&lt;"&amp;$B66)*unit_conv</f>
        <v>0</v>
      </c>
      <c r="X66">
        <f t="shared" si="34"/>
        <v>0</v>
      </c>
      <c r="Y66">
        <f t="shared" si="34"/>
        <v>0</v>
      </c>
      <c r="Z66">
        <f t="shared" si="34"/>
        <v>0</v>
      </c>
      <c r="AA66">
        <f t="shared" si="34"/>
        <v>0</v>
      </c>
      <c r="AB66" s="31">
        <f>VLOOKUP($B$1,'Multipliers and Adjustments'!$A$70:$I$86,TRUNC(COLUMN(AB$2)/5)+2,FALSE)*SUMIFS('EPA Data'!$I:$I,'EPA Data'!$D:$D,'Country Selector'!$A$2,'EPA Data'!$J:$J,$B$1,'EPA Data'!$C:$C,AB$2,'EPA Data'!$G:$G,"&gt;="&amp;$A66,'EPA Data'!$G:$G,"&lt;"&amp;$B66)*unit_conv</f>
        <v>0</v>
      </c>
      <c r="AC66">
        <f t="shared" si="35"/>
        <v>0</v>
      </c>
      <c r="AD66">
        <f t="shared" si="35"/>
        <v>0</v>
      </c>
      <c r="AE66">
        <f t="shared" si="35"/>
        <v>0</v>
      </c>
      <c r="AF66">
        <f t="shared" si="35"/>
        <v>0</v>
      </c>
      <c r="AG66" s="31">
        <f>VLOOKUP($B$1,'Multipliers and Adjustments'!$A$70:$I$86,TRUNC(COLUMN(AG$2)/5)+2,FALSE)*SUMIFS('EPA Data'!$I:$I,'EPA Data'!$D:$D,'Country Selector'!$A$2,'EPA Data'!$J:$J,$B$1,'EPA Data'!$C:$C,AG$2,'EPA Data'!$G:$G,"&gt;="&amp;$A66,'EPA Data'!$G:$G,"&lt;"&amp;$B66)*unit_conv</f>
        <v>0</v>
      </c>
      <c r="AH66">
        <f t="shared" si="36"/>
        <v>0</v>
      </c>
      <c r="AI66">
        <f t="shared" si="36"/>
        <v>0</v>
      </c>
      <c r="AJ66">
        <f t="shared" si="36"/>
        <v>0</v>
      </c>
      <c r="AK66">
        <f t="shared" si="36"/>
        <v>0</v>
      </c>
      <c r="AL66" s="31">
        <f>VLOOKUP($B$1,'Multipliers and Adjustments'!$A$70:$I$86,TRUNC(COLUMN(AL$2)/5)+2,FALSE)*SUMIFS('EPA Data'!$I:$I,'EPA Data'!$D:$D,'Country Selector'!$A$2,'EPA Data'!$J:$J,$B$1,'EPA Data'!$C:$C,AL$2,'EPA Data'!$G:$G,"&gt;="&amp;$A66,'EPA Data'!$G:$G,"&lt;"&amp;$B66)*unit_conv</f>
        <v>0</v>
      </c>
    </row>
    <row r="67" spans="1:38" x14ac:dyDescent="0.45">
      <c r="A67" s="12">
        <f t="shared" si="14"/>
        <v>1200</v>
      </c>
      <c r="B67" s="11">
        <f t="shared" si="7"/>
        <v>1250</v>
      </c>
      <c r="C67" s="31">
        <f>VLOOKUP($B$1,'Multipliers and Adjustments'!$A$70:$I$86,TRUNC(COLUMN(C$2)/5)+2,FALSE)*SUMIFS('EPA Data'!$I:$I,'EPA Data'!$D:$D,'Country Selector'!$A$2,'EPA Data'!$J:$J,$B$1,'EPA Data'!$C:$C,C$2,'EPA Data'!$G:$G,"&gt;="&amp;$A67,'EPA Data'!$G:$G,"&lt;"&amp;$B67)*unit_conv</f>
        <v>0</v>
      </c>
      <c r="D67">
        <f t="shared" si="37"/>
        <v>0</v>
      </c>
      <c r="E67">
        <f t="shared" si="37"/>
        <v>0</v>
      </c>
      <c r="F67">
        <f t="shared" si="37"/>
        <v>0</v>
      </c>
      <c r="G67">
        <f t="shared" si="37"/>
        <v>0</v>
      </c>
      <c r="H67" s="31">
        <f>VLOOKUP($B$1,'Multipliers and Adjustments'!$A$70:$I$86,TRUNC(COLUMN(H$2)/5)+2,FALSE)*SUMIFS('EPA Data'!$I:$I,'EPA Data'!$D:$D,'Country Selector'!$A$2,'EPA Data'!$J:$J,$B$1,'EPA Data'!$C:$C,H$2,'EPA Data'!$G:$G,"&gt;="&amp;$A67,'EPA Data'!$G:$G,"&lt;"&amp;$B67)*unit_conv</f>
        <v>0</v>
      </c>
      <c r="I67">
        <f t="shared" si="31"/>
        <v>0</v>
      </c>
      <c r="J67">
        <f t="shared" si="31"/>
        <v>0</v>
      </c>
      <c r="K67">
        <f t="shared" si="31"/>
        <v>0</v>
      </c>
      <c r="L67">
        <f t="shared" si="31"/>
        <v>0</v>
      </c>
      <c r="M67" s="31">
        <f>VLOOKUP($B$1,'Multipliers and Adjustments'!$A$70:$I$86,TRUNC(COLUMN(M$2)/5)+2,FALSE)*SUMIFS('EPA Data'!$I:$I,'EPA Data'!$D:$D,'Country Selector'!$A$2,'EPA Data'!$J:$J,$B$1,'EPA Data'!$C:$C,M$2,'EPA Data'!$G:$G,"&gt;="&amp;$A67,'EPA Data'!$G:$G,"&lt;"&amp;$B67)*unit_conv</f>
        <v>0</v>
      </c>
      <c r="N67">
        <f t="shared" si="32"/>
        <v>0</v>
      </c>
      <c r="O67">
        <f t="shared" si="32"/>
        <v>0</v>
      </c>
      <c r="P67">
        <f t="shared" si="32"/>
        <v>0</v>
      </c>
      <c r="Q67">
        <f t="shared" si="32"/>
        <v>0</v>
      </c>
      <c r="R67" s="31">
        <f>VLOOKUP($B$1,'Multipliers and Adjustments'!$A$70:$I$86,TRUNC(COLUMN(R$2)/5)+2,FALSE)*SUMIFS('EPA Data'!$I:$I,'EPA Data'!$D:$D,'Country Selector'!$A$2,'EPA Data'!$J:$J,$B$1,'EPA Data'!$C:$C,R$2,'EPA Data'!$G:$G,"&gt;="&amp;$A67,'EPA Data'!$G:$G,"&lt;"&amp;$B67)*unit_conv</f>
        <v>0</v>
      </c>
      <c r="S67">
        <f t="shared" si="33"/>
        <v>0</v>
      </c>
      <c r="T67">
        <f t="shared" si="33"/>
        <v>0</v>
      </c>
      <c r="U67">
        <f t="shared" si="33"/>
        <v>0</v>
      </c>
      <c r="V67">
        <f t="shared" si="33"/>
        <v>0</v>
      </c>
      <c r="W67" s="31">
        <f>VLOOKUP($B$1,'Multipliers and Adjustments'!$A$70:$I$86,TRUNC(COLUMN(W$2)/5)+2,FALSE)*SUMIFS('EPA Data'!$I:$I,'EPA Data'!$D:$D,'Country Selector'!$A$2,'EPA Data'!$J:$J,$B$1,'EPA Data'!$C:$C,W$2,'EPA Data'!$G:$G,"&gt;="&amp;$A67,'EPA Data'!$G:$G,"&lt;"&amp;$B67)*unit_conv</f>
        <v>0</v>
      </c>
      <c r="X67">
        <f t="shared" si="34"/>
        <v>0</v>
      </c>
      <c r="Y67">
        <f t="shared" si="34"/>
        <v>0</v>
      </c>
      <c r="Z67">
        <f t="shared" si="34"/>
        <v>0</v>
      </c>
      <c r="AA67">
        <f t="shared" si="34"/>
        <v>0</v>
      </c>
      <c r="AB67" s="31">
        <f>VLOOKUP($B$1,'Multipliers and Adjustments'!$A$70:$I$86,TRUNC(COLUMN(AB$2)/5)+2,FALSE)*SUMIFS('EPA Data'!$I:$I,'EPA Data'!$D:$D,'Country Selector'!$A$2,'EPA Data'!$J:$J,$B$1,'EPA Data'!$C:$C,AB$2,'EPA Data'!$G:$G,"&gt;="&amp;$A67,'EPA Data'!$G:$G,"&lt;"&amp;$B67)*unit_conv</f>
        <v>0</v>
      </c>
      <c r="AC67">
        <f t="shared" si="35"/>
        <v>0</v>
      </c>
      <c r="AD67">
        <f t="shared" si="35"/>
        <v>0</v>
      </c>
      <c r="AE67">
        <f t="shared" si="35"/>
        <v>0</v>
      </c>
      <c r="AF67">
        <f t="shared" si="35"/>
        <v>0</v>
      </c>
      <c r="AG67" s="31">
        <f>VLOOKUP($B$1,'Multipliers and Adjustments'!$A$70:$I$86,TRUNC(COLUMN(AG$2)/5)+2,FALSE)*SUMIFS('EPA Data'!$I:$I,'EPA Data'!$D:$D,'Country Selector'!$A$2,'EPA Data'!$J:$J,$B$1,'EPA Data'!$C:$C,AG$2,'EPA Data'!$G:$G,"&gt;="&amp;$A67,'EPA Data'!$G:$G,"&lt;"&amp;$B67)*unit_conv</f>
        <v>0</v>
      </c>
      <c r="AH67">
        <f t="shared" si="36"/>
        <v>0</v>
      </c>
      <c r="AI67">
        <f t="shared" si="36"/>
        <v>0</v>
      </c>
      <c r="AJ67">
        <f t="shared" si="36"/>
        <v>0</v>
      </c>
      <c r="AK67">
        <f t="shared" si="36"/>
        <v>0</v>
      </c>
      <c r="AL67" s="31">
        <f>VLOOKUP($B$1,'Multipliers and Adjustments'!$A$70:$I$86,TRUNC(COLUMN(AL$2)/5)+2,FALSE)*SUMIFS('EPA Data'!$I:$I,'EPA Data'!$D:$D,'Country Selector'!$A$2,'EPA Data'!$J:$J,$B$1,'EPA Data'!$C:$C,AL$2,'EPA Data'!$G:$G,"&gt;="&amp;$A67,'EPA Data'!$G:$G,"&lt;"&amp;$B67)*unit_conv</f>
        <v>0</v>
      </c>
    </row>
    <row r="68" spans="1:38" x14ac:dyDescent="0.45">
      <c r="A68" s="12">
        <f t="shared" si="14"/>
        <v>1250</v>
      </c>
      <c r="B68" s="11">
        <f t="shared" ref="B68:B74" si="38">A68+50</f>
        <v>1300</v>
      </c>
      <c r="C68" s="31">
        <f>VLOOKUP($B$1,'Multipliers and Adjustments'!$A$70:$I$86,TRUNC(COLUMN(C$2)/5)+2,FALSE)*SUMIFS('EPA Data'!$I:$I,'EPA Data'!$D:$D,'Country Selector'!$A$2,'EPA Data'!$J:$J,$B$1,'EPA Data'!$C:$C,C$2,'EPA Data'!$G:$G,"&gt;="&amp;$A68,'EPA Data'!$G:$G,"&lt;"&amp;$B68)*unit_conv</f>
        <v>0</v>
      </c>
      <c r="D68">
        <f t="shared" si="37"/>
        <v>0</v>
      </c>
      <c r="E68">
        <f t="shared" si="37"/>
        <v>0</v>
      </c>
      <c r="F68">
        <f t="shared" si="37"/>
        <v>0</v>
      </c>
      <c r="G68">
        <f t="shared" si="37"/>
        <v>0</v>
      </c>
      <c r="H68" s="31">
        <f>VLOOKUP($B$1,'Multipliers and Adjustments'!$A$70:$I$86,TRUNC(COLUMN(H$2)/5)+2,FALSE)*SUMIFS('EPA Data'!$I:$I,'EPA Data'!$D:$D,'Country Selector'!$A$2,'EPA Data'!$J:$J,$B$1,'EPA Data'!$C:$C,H$2,'EPA Data'!$G:$G,"&gt;="&amp;$A68,'EPA Data'!$G:$G,"&lt;"&amp;$B68)*unit_conv</f>
        <v>0</v>
      </c>
      <c r="I68">
        <f t="shared" ref="I68:L74" si="39">H68+($M68-$H68)/5</f>
        <v>0</v>
      </c>
      <c r="J68">
        <f t="shared" si="39"/>
        <v>0</v>
      </c>
      <c r="K68">
        <f t="shared" si="39"/>
        <v>0</v>
      </c>
      <c r="L68">
        <f t="shared" si="39"/>
        <v>0</v>
      </c>
      <c r="M68" s="31">
        <f>VLOOKUP($B$1,'Multipliers and Adjustments'!$A$70:$I$86,TRUNC(COLUMN(M$2)/5)+2,FALSE)*SUMIFS('EPA Data'!$I:$I,'EPA Data'!$D:$D,'Country Selector'!$A$2,'EPA Data'!$J:$J,$B$1,'EPA Data'!$C:$C,M$2,'EPA Data'!$G:$G,"&gt;="&amp;$A68,'EPA Data'!$G:$G,"&lt;"&amp;$B68)*unit_conv</f>
        <v>0</v>
      </c>
      <c r="N68">
        <f t="shared" ref="N68:Q74" si="40">M68+($R68-$M68)/5</f>
        <v>0</v>
      </c>
      <c r="O68">
        <f t="shared" si="40"/>
        <v>0</v>
      </c>
      <c r="P68">
        <f t="shared" si="40"/>
        <v>0</v>
      </c>
      <c r="Q68">
        <f t="shared" si="40"/>
        <v>0</v>
      </c>
      <c r="R68" s="31">
        <f>VLOOKUP($B$1,'Multipliers and Adjustments'!$A$70:$I$86,TRUNC(COLUMN(R$2)/5)+2,FALSE)*SUMIFS('EPA Data'!$I:$I,'EPA Data'!$D:$D,'Country Selector'!$A$2,'EPA Data'!$J:$J,$B$1,'EPA Data'!$C:$C,R$2,'EPA Data'!$G:$G,"&gt;="&amp;$A68,'EPA Data'!$G:$G,"&lt;"&amp;$B68)*unit_conv</f>
        <v>0</v>
      </c>
      <c r="S68">
        <f t="shared" ref="S68:V74" si="41">R68+($W68-$R68)/5</f>
        <v>0</v>
      </c>
      <c r="T68">
        <f t="shared" si="41"/>
        <v>0</v>
      </c>
      <c r="U68">
        <f t="shared" si="41"/>
        <v>0</v>
      </c>
      <c r="V68">
        <f t="shared" si="41"/>
        <v>0</v>
      </c>
      <c r="W68" s="31">
        <f>VLOOKUP($B$1,'Multipliers and Adjustments'!$A$70:$I$86,TRUNC(COLUMN(W$2)/5)+2,FALSE)*SUMIFS('EPA Data'!$I:$I,'EPA Data'!$D:$D,'Country Selector'!$A$2,'EPA Data'!$J:$J,$B$1,'EPA Data'!$C:$C,W$2,'EPA Data'!$G:$G,"&gt;="&amp;$A68,'EPA Data'!$G:$G,"&lt;"&amp;$B68)*unit_conv</f>
        <v>0</v>
      </c>
      <c r="X68">
        <f t="shared" ref="X68:AA74" si="42">W68+($AB68-$W68)/5</f>
        <v>0</v>
      </c>
      <c r="Y68">
        <f t="shared" si="42"/>
        <v>0</v>
      </c>
      <c r="Z68">
        <f t="shared" si="42"/>
        <v>0</v>
      </c>
      <c r="AA68">
        <f t="shared" si="42"/>
        <v>0</v>
      </c>
      <c r="AB68" s="31">
        <f>VLOOKUP($B$1,'Multipliers and Adjustments'!$A$70:$I$86,TRUNC(COLUMN(AB$2)/5)+2,FALSE)*SUMIFS('EPA Data'!$I:$I,'EPA Data'!$D:$D,'Country Selector'!$A$2,'EPA Data'!$J:$J,$B$1,'EPA Data'!$C:$C,AB$2,'EPA Data'!$G:$G,"&gt;="&amp;$A68,'EPA Data'!$G:$G,"&lt;"&amp;$B68)*unit_conv</f>
        <v>0</v>
      </c>
      <c r="AC68">
        <f t="shared" ref="AC68:AF74" si="43">AB68+($AG68-$AB68)/5</f>
        <v>0</v>
      </c>
      <c r="AD68">
        <f t="shared" si="43"/>
        <v>0</v>
      </c>
      <c r="AE68">
        <f t="shared" si="43"/>
        <v>0</v>
      </c>
      <c r="AF68">
        <f t="shared" si="43"/>
        <v>0</v>
      </c>
      <c r="AG68" s="31">
        <f>VLOOKUP($B$1,'Multipliers and Adjustments'!$A$70:$I$86,TRUNC(COLUMN(AG$2)/5)+2,FALSE)*SUMIFS('EPA Data'!$I:$I,'EPA Data'!$D:$D,'Country Selector'!$A$2,'EPA Data'!$J:$J,$B$1,'EPA Data'!$C:$C,AG$2,'EPA Data'!$G:$G,"&gt;="&amp;$A68,'EPA Data'!$G:$G,"&lt;"&amp;$B68)*unit_conv</f>
        <v>0</v>
      </c>
      <c r="AH68">
        <f t="shared" ref="AH68:AK74" si="44">AG68+($AL68-$AG68)/5</f>
        <v>0</v>
      </c>
      <c r="AI68">
        <f t="shared" si="44"/>
        <v>0</v>
      </c>
      <c r="AJ68">
        <f t="shared" si="44"/>
        <v>0</v>
      </c>
      <c r="AK68">
        <f t="shared" si="44"/>
        <v>0</v>
      </c>
      <c r="AL68" s="31">
        <f>VLOOKUP($B$1,'Multipliers and Adjustments'!$A$70:$I$86,TRUNC(COLUMN(AL$2)/5)+2,FALSE)*SUMIFS('EPA Data'!$I:$I,'EPA Data'!$D:$D,'Country Selector'!$A$2,'EPA Data'!$J:$J,$B$1,'EPA Data'!$C:$C,AL$2,'EPA Data'!$G:$G,"&gt;="&amp;$A68,'EPA Data'!$G:$G,"&lt;"&amp;$B68)*unit_conv</f>
        <v>0</v>
      </c>
    </row>
    <row r="69" spans="1:38" x14ac:dyDescent="0.45">
      <c r="A69" s="12">
        <f t="shared" si="14"/>
        <v>1300</v>
      </c>
      <c r="B69" s="11">
        <f t="shared" si="38"/>
        <v>1350</v>
      </c>
      <c r="C69" s="31">
        <f>VLOOKUP($B$1,'Multipliers and Adjustments'!$A$70:$I$86,TRUNC(COLUMN(C$2)/5)+2,FALSE)*SUMIFS('EPA Data'!$I:$I,'EPA Data'!$D:$D,'Country Selector'!$A$2,'EPA Data'!$J:$J,$B$1,'EPA Data'!$C:$C,C$2,'EPA Data'!$G:$G,"&gt;="&amp;$A69,'EPA Data'!$G:$G,"&lt;"&amp;$B69)*unit_conv</f>
        <v>0</v>
      </c>
      <c r="D69">
        <f t="shared" si="37"/>
        <v>0</v>
      </c>
      <c r="E69">
        <f t="shared" si="37"/>
        <v>0</v>
      </c>
      <c r="F69">
        <f t="shared" si="37"/>
        <v>0</v>
      </c>
      <c r="G69">
        <f t="shared" si="37"/>
        <v>0</v>
      </c>
      <c r="H69" s="31">
        <f>VLOOKUP($B$1,'Multipliers and Adjustments'!$A$70:$I$86,TRUNC(COLUMN(H$2)/5)+2,FALSE)*SUMIFS('EPA Data'!$I:$I,'EPA Data'!$D:$D,'Country Selector'!$A$2,'EPA Data'!$J:$J,$B$1,'EPA Data'!$C:$C,H$2,'EPA Data'!$G:$G,"&gt;="&amp;$A69,'EPA Data'!$G:$G,"&lt;"&amp;$B69)*unit_conv</f>
        <v>0</v>
      </c>
      <c r="I69">
        <f t="shared" si="39"/>
        <v>0</v>
      </c>
      <c r="J69">
        <f t="shared" si="39"/>
        <v>0</v>
      </c>
      <c r="K69">
        <f t="shared" si="39"/>
        <v>0</v>
      </c>
      <c r="L69">
        <f t="shared" si="39"/>
        <v>0</v>
      </c>
      <c r="M69" s="31">
        <f>VLOOKUP($B$1,'Multipliers and Adjustments'!$A$70:$I$86,TRUNC(COLUMN(M$2)/5)+2,FALSE)*SUMIFS('EPA Data'!$I:$I,'EPA Data'!$D:$D,'Country Selector'!$A$2,'EPA Data'!$J:$J,$B$1,'EPA Data'!$C:$C,M$2,'EPA Data'!$G:$G,"&gt;="&amp;$A69,'EPA Data'!$G:$G,"&lt;"&amp;$B69)*unit_conv</f>
        <v>0</v>
      </c>
      <c r="N69">
        <f t="shared" si="40"/>
        <v>0</v>
      </c>
      <c r="O69">
        <f t="shared" si="40"/>
        <v>0</v>
      </c>
      <c r="P69">
        <f t="shared" si="40"/>
        <v>0</v>
      </c>
      <c r="Q69">
        <f t="shared" si="40"/>
        <v>0</v>
      </c>
      <c r="R69" s="31">
        <f>VLOOKUP($B$1,'Multipliers and Adjustments'!$A$70:$I$86,TRUNC(COLUMN(R$2)/5)+2,FALSE)*SUMIFS('EPA Data'!$I:$I,'EPA Data'!$D:$D,'Country Selector'!$A$2,'EPA Data'!$J:$J,$B$1,'EPA Data'!$C:$C,R$2,'EPA Data'!$G:$G,"&gt;="&amp;$A69,'EPA Data'!$G:$G,"&lt;"&amp;$B69)*unit_conv</f>
        <v>0</v>
      </c>
      <c r="S69">
        <f t="shared" si="41"/>
        <v>0</v>
      </c>
      <c r="T69">
        <f t="shared" si="41"/>
        <v>0</v>
      </c>
      <c r="U69">
        <f t="shared" si="41"/>
        <v>0</v>
      </c>
      <c r="V69">
        <f t="shared" si="41"/>
        <v>0</v>
      </c>
      <c r="W69" s="31">
        <f>VLOOKUP($B$1,'Multipliers and Adjustments'!$A$70:$I$86,TRUNC(COLUMN(W$2)/5)+2,FALSE)*SUMIFS('EPA Data'!$I:$I,'EPA Data'!$D:$D,'Country Selector'!$A$2,'EPA Data'!$J:$J,$B$1,'EPA Data'!$C:$C,W$2,'EPA Data'!$G:$G,"&gt;="&amp;$A69,'EPA Data'!$G:$G,"&lt;"&amp;$B69)*unit_conv</f>
        <v>0</v>
      </c>
      <c r="X69">
        <f t="shared" si="42"/>
        <v>0</v>
      </c>
      <c r="Y69">
        <f t="shared" si="42"/>
        <v>0</v>
      </c>
      <c r="Z69">
        <f t="shared" si="42"/>
        <v>0</v>
      </c>
      <c r="AA69">
        <f t="shared" si="42"/>
        <v>0</v>
      </c>
      <c r="AB69" s="31">
        <f>VLOOKUP($B$1,'Multipliers and Adjustments'!$A$70:$I$86,TRUNC(COLUMN(AB$2)/5)+2,FALSE)*SUMIFS('EPA Data'!$I:$I,'EPA Data'!$D:$D,'Country Selector'!$A$2,'EPA Data'!$J:$J,$B$1,'EPA Data'!$C:$C,AB$2,'EPA Data'!$G:$G,"&gt;="&amp;$A69,'EPA Data'!$G:$G,"&lt;"&amp;$B69)*unit_conv</f>
        <v>0</v>
      </c>
      <c r="AC69">
        <f t="shared" si="43"/>
        <v>0</v>
      </c>
      <c r="AD69">
        <f t="shared" si="43"/>
        <v>0</v>
      </c>
      <c r="AE69">
        <f t="shared" si="43"/>
        <v>0</v>
      </c>
      <c r="AF69">
        <f t="shared" si="43"/>
        <v>0</v>
      </c>
      <c r="AG69" s="31">
        <f>VLOOKUP($B$1,'Multipliers and Adjustments'!$A$70:$I$86,TRUNC(COLUMN(AG$2)/5)+2,FALSE)*SUMIFS('EPA Data'!$I:$I,'EPA Data'!$D:$D,'Country Selector'!$A$2,'EPA Data'!$J:$J,$B$1,'EPA Data'!$C:$C,AG$2,'EPA Data'!$G:$G,"&gt;="&amp;$A69,'EPA Data'!$G:$G,"&lt;"&amp;$B69)*unit_conv</f>
        <v>0</v>
      </c>
      <c r="AH69">
        <f t="shared" si="44"/>
        <v>0</v>
      </c>
      <c r="AI69">
        <f t="shared" si="44"/>
        <v>0</v>
      </c>
      <c r="AJ69">
        <f t="shared" si="44"/>
        <v>0</v>
      </c>
      <c r="AK69">
        <f t="shared" si="44"/>
        <v>0</v>
      </c>
      <c r="AL69" s="31">
        <f>VLOOKUP($B$1,'Multipliers and Adjustments'!$A$70:$I$86,TRUNC(COLUMN(AL$2)/5)+2,FALSE)*SUMIFS('EPA Data'!$I:$I,'EPA Data'!$D:$D,'Country Selector'!$A$2,'EPA Data'!$J:$J,$B$1,'EPA Data'!$C:$C,AL$2,'EPA Data'!$G:$G,"&gt;="&amp;$A69,'EPA Data'!$G:$G,"&lt;"&amp;$B69)*unit_conv</f>
        <v>0</v>
      </c>
    </row>
    <row r="70" spans="1:38" x14ac:dyDescent="0.45">
      <c r="A70" s="12">
        <f t="shared" si="14"/>
        <v>1350</v>
      </c>
      <c r="B70" s="11">
        <f t="shared" si="38"/>
        <v>1400</v>
      </c>
      <c r="C70" s="31">
        <f>VLOOKUP($B$1,'Multipliers and Adjustments'!$A$70:$I$86,TRUNC(COLUMN(C$2)/5)+2,FALSE)*SUMIFS('EPA Data'!$I:$I,'EPA Data'!$D:$D,'Country Selector'!$A$2,'EPA Data'!$J:$J,$B$1,'EPA Data'!$C:$C,C$2,'EPA Data'!$G:$G,"&gt;="&amp;$A70,'EPA Data'!$G:$G,"&lt;"&amp;$B70)*unit_conv</f>
        <v>0</v>
      </c>
      <c r="D70">
        <f t="shared" si="37"/>
        <v>0</v>
      </c>
      <c r="E70">
        <f t="shared" si="37"/>
        <v>0</v>
      </c>
      <c r="F70">
        <f t="shared" si="37"/>
        <v>0</v>
      </c>
      <c r="G70">
        <f t="shared" si="37"/>
        <v>0</v>
      </c>
      <c r="H70" s="31">
        <f>VLOOKUP($B$1,'Multipliers and Adjustments'!$A$70:$I$86,TRUNC(COLUMN(H$2)/5)+2,FALSE)*SUMIFS('EPA Data'!$I:$I,'EPA Data'!$D:$D,'Country Selector'!$A$2,'EPA Data'!$J:$J,$B$1,'EPA Data'!$C:$C,H$2,'EPA Data'!$G:$G,"&gt;="&amp;$A70,'EPA Data'!$G:$G,"&lt;"&amp;$B70)*unit_conv</f>
        <v>0</v>
      </c>
      <c r="I70">
        <f t="shared" si="39"/>
        <v>0</v>
      </c>
      <c r="J70">
        <f t="shared" si="39"/>
        <v>0</v>
      </c>
      <c r="K70">
        <f t="shared" si="39"/>
        <v>0</v>
      </c>
      <c r="L70">
        <f t="shared" si="39"/>
        <v>0</v>
      </c>
      <c r="M70" s="31">
        <f>VLOOKUP($B$1,'Multipliers and Adjustments'!$A$70:$I$86,TRUNC(COLUMN(M$2)/5)+2,FALSE)*SUMIFS('EPA Data'!$I:$I,'EPA Data'!$D:$D,'Country Selector'!$A$2,'EPA Data'!$J:$J,$B$1,'EPA Data'!$C:$C,M$2,'EPA Data'!$G:$G,"&gt;="&amp;$A70,'EPA Data'!$G:$G,"&lt;"&amp;$B70)*unit_conv</f>
        <v>0</v>
      </c>
      <c r="N70">
        <f t="shared" si="40"/>
        <v>0</v>
      </c>
      <c r="O70">
        <f t="shared" si="40"/>
        <v>0</v>
      </c>
      <c r="P70">
        <f t="shared" si="40"/>
        <v>0</v>
      </c>
      <c r="Q70">
        <f t="shared" si="40"/>
        <v>0</v>
      </c>
      <c r="R70" s="31">
        <f>VLOOKUP($B$1,'Multipliers and Adjustments'!$A$70:$I$86,TRUNC(COLUMN(R$2)/5)+2,FALSE)*SUMIFS('EPA Data'!$I:$I,'EPA Data'!$D:$D,'Country Selector'!$A$2,'EPA Data'!$J:$J,$B$1,'EPA Data'!$C:$C,R$2,'EPA Data'!$G:$G,"&gt;="&amp;$A70,'EPA Data'!$G:$G,"&lt;"&amp;$B70)*unit_conv</f>
        <v>0</v>
      </c>
      <c r="S70">
        <f t="shared" si="41"/>
        <v>0</v>
      </c>
      <c r="T70">
        <f t="shared" si="41"/>
        <v>0</v>
      </c>
      <c r="U70">
        <f t="shared" si="41"/>
        <v>0</v>
      </c>
      <c r="V70">
        <f t="shared" si="41"/>
        <v>0</v>
      </c>
      <c r="W70" s="31">
        <f>VLOOKUP($B$1,'Multipliers and Adjustments'!$A$70:$I$86,TRUNC(COLUMN(W$2)/5)+2,FALSE)*SUMIFS('EPA Data'!$I:$I,'EPA Data'!$D:$D,'Country Selector'!$A$2,'EPA Data'!$J:$J,$B$1,'EPA Data'!$C:$C,W$2,'EPA Data'!$G:$G,"&gt;="&amp;$A70,'EPA Data'!$G:$G,"&lt;"&amp;$B70)*unit_conv</f>
        <v>0</v>
      </c>
      <c r="X70">
        <f t="shared" si="42"/>
        <v>0</v>
      </c>
      <c r="Y70">
        <f t="shared" si="42"/>
        <v>0</v>
      </c>
      <c r="Z70">
        <f t="shared" si="42"/>
        <v>0</v>
      </c>
      <c r="AA70">
        <f t="shared" si="42"/>
        <v>0</v>
      </c>
      <c r="AB70" s="31">
        <f>VLOOKUP($B$1,'Multipliers and Adjustments'!$A$70:$I$86,TRUNC(COLUMN(AB$2)/5)+2,FALSE)*SUMIFS('EPA Data'!$I:$I,'EPA Data'!$D:$D,'Country Selector'!$A$2,'EPA Data'!$J:$J,$B$1,'EPA Data'!$C:$C,AB$2,'EPA Data'!$G:$G,"&gt;="&amp;$A70,'EPA Data'!$G:$G,"&lt;"&amp;$B70)*unit_conv</f>
        <v>0</v>
      </c>
      <c r="AC70">
        <f t="shared" si="43"/>
        <v>0</v>
      </c>
      <c r="AD70">
        <f t="shared" si="43"/>
        <v>0</v>
      </c>
      <c r="AE70">
        <f t="shared" si="43"/>
        <v>0</v>
      </c>
      <c r="AF70">
        <f t="shared" si="43"/>
        <v>0</v>
      </c>
      <c r="AG70" s="31">
        <f>VLOOKUP($B$1,'Multipliers and Adjustments'!$A$70:$I$86,TRUNC(COLUMN(AG$2)/5)+2,FALSE)*SUMIFS('EPA Data'!$I:$I,'EPA Data'!$D:$D,'Country Selector'!$A$2,'EPA Data'!$J:$J,$B$1,'EPA Data'!$C:$C,AG$2,'EPA Data'!$G:$G,"&gt;="&amp;$A70,'EPA Data'!$G:$G,"&lt;"&amp;$B70)*unit_conv</f>
        <v>0</v>
      </c>
      <c r="AH70">
        <f t="shared" si="44"/>
        <v>0</v>
      </c>
      <c r="AI70">
        <f t="shared" si="44"/>
        <v>0</v>
      </c>
      <c r="AJ70">
        <f t="shared" si="44"/>
        <v>0</v>
      </c>
      <c r="AK70">
        <f t="shared" si="44"/>
        <v>0</v>
      </c>
      <c r="AL70" s="31">
        <f>VLOOKUP($B$1,'Multipliers and Adjustments'!$A$70:$I$86,TRUNC(COLUMN(AL$2)/5)+2,FALSE)*SUMIFS('EPA Data'!$I:$I,'EPA Data'!$D:$D,'Country Selector'!$A$2,'EPA Data'!$J:$J,$B$1,'EPA Data'!$C:$C,AL$2,'EPA Data'!$G:$G,"&gt;="&amp;$A70,'EPA Data'!$G:$G,"&lt;"&amp;$B70)*unit_conv</f>
        <v>0</v>
      </c>
    </row>
    <row r="71" spans="1:38" x14ac:dyDescent="0.45">
      <c r="A71" s="12">
        <f t="shared" si="14"/>
        <v>1400</v>
      </c>
      <c r="B71" s="11">
        <f t="shared" si="38"/>
        <v>1450</v>
      </c>
      <c r="C71" s="31">
        <f>VLOOKUP($B$1,'Multipliers and Adjustments'!$A$70:$I$86,TRUNC(COLUMN(C$2)/5)+2,FALSE)*SUMIFS('EPA Data'!$I:$I,'EPA Data'!$D:$D,'Country Selector'!$A$2,'EPA Data'!$J:$J,$B$1,'EPA Data'!$C:$C,C$2,'EPA Data'!$G:$G,"&gt;="&amp;$A71,'EPA Data'!$G:$G,"&lt;"&amp;$B71)*unit_conv</f>
        <v>0</v>
      </c>
      <c r="D71">
        <f t="shared" si="37"/>
        <v>0</v>
      </c>
      <c r="E71">
        <f t="shared" si="37"/>
        <v>0</v>
      </c>
      <c r="F71">
        <f t="shared" si="37"/>
        <v>0</v>
      </c>
      <c r="G71">
        <f t="shared" si="37"/>
        <v>0</v>
      </c>
      <c r="H71" s="31">
        <f>VLOOKUP($B$1,'Multipliers and Adjustments'!$A$70:$I$86,TRUNC(COLUMN(H$2)/5)+2,FALSE)*SUMIFS('EPA Data'!$I:$I,'EPA Data'!$D:$D,'Country Selector'!$A$2,'EPA Data'!$J:$J,$B$1,'EPA Data'!$C:$C,H$2,'EPA Data'!$G:$G,"&gt;="&amp;$A71,'EPA Data'!$G:$G,"&lt;"&amp;$B71)*unit_conv</f>
        <v>0</v>
      </c>
      <c r="I71">
        <f t="shared" si="39"/>
        <v>0</v>
      </c>
      <c r="J71">
        <f t="shared" si="39"/>
        <v>0</v>
      </c>
      <c r="K71">
        <f t="shared" si="39"/>
        <v>0</v>
      </c>
      <c r="L71">
        <f t="shared" si="39"/>
        <v>0</v>
      </c>
      <c r="M71" s="31">
        <f>VLOOKUP($B$1,'Multipliers and Adjustments'!$A$70:$I$86,TRUNC(COLUMN(M$2)/5)+2,FALSE)*SUMIFS('EPA Data'!$I:$I,'EPA Data'!$D:$D,'Country Selector'!$A$2,'EPA Data'!$J:$J,$B$1,'EPA Data'!$C:$C,M$2,'EPA Data'!$G:$G,"&gt;="&amp;$A71,'EPA Data'!$G:$G,"&lt;"&amp;$B71)*unit_conv</f>
        <v>0</v>
      </c>
      <c r="N71">
        <f t="shared" si="40"/>
        <v>0</v>
      </c>
      <c r="O71">
        <f t="shared" si="40"/>
        <v>0</v>
      </c>
      <c r="P71">
        <f t="shared" si="40"/>
        <v>0</v>
      </c>
      <c r="Q71">
        <f t="shared" si="40"/>
        <v>0</v>
      </c>
      <c r="R71" s="31">
        <f>VLOOKUP($B$1,'Multipliers and Adjustments'!$A$70:$I$86,TRUNC(COLUMN(R$2)/5)+2,FALSE)*SUMIFS('EPA Data'!$I:$I,'EPA Data'!$D:$D,'Country Selector'!$A$2,'EPA Data'!$J:$J,$B$1,'EPA Data'!$C:$C,R$2,'EPA Data'!$G:$G,"&gt;="&amp;$A71,'EPA Data'!$G:$G,"&lt;"&amp;$B71)*unit_conv</f>
        <v>0</v>
      </c>
      <c r="S71">
        <f t="shared" si="41"/>
        <v>0</v>
      </c>
      <c r="T71">
        <f t="shared" si="41"/>
        <v>0</v>
      </c>
      <c r="U71">
        <f t="shared" si="41"/>
        <v>0</v>
      </c>
      <c r="V71">
        <f t="shared" si="41"/>
        <v>0</v>
      </c>
      <c r="W71" s="31">
        <f>VLOOKUP($B$1,'Multipliers and Adjustments'!$A$70:$I$86,TRUNC(COLUMN(W$2)/5)+2,FALSE)*SUMIFS('EPA Data'!$I:$I,'EPA Data'!$D:$D,'Country Selector'!$A$2,'EPA Data'!$J:$J,$B$1,'EPA Data'!$C:$C,W$2,'EPA Data'!$G:$G,"&gt;="&amp;$A71,'EPA Data'!$G:$G,"&lt;"&amp;$B71)*unit_conv</f>
        <v>0</v>
      </c>
      <c r="X71">
        <f t="shared" si="42"/>
        <v>0</v>
      </c>
      <c r="Y71">
        <f t="shared" si="42"/>
        <v>0</v>
      </c>
      <c r="Z71">
        <f t="shared" si="42"/>
        <v>0</v>
      </c>
      <c r="AA71">
        <f t="shared" si="42"/>
        <v>0</v>
      </c>
      <c r="AB71" s="31">
        <f>VLOOKUP($B$1,'Multipliers and Adjustments'!$A$70:$I$86,TRUNC(COLUMN(AB$2)/5)+2,FALSE)*SUMIFS('EPA Data'!$I:$I,'EPA Data'!$D:$D,'Country Selector'!$A$2,'EPA Data'!$J:$J,$B$1,'EPA Data'!$C:$C,AB$2,'EPA Data'!$G:$G,"&gt;="&amp;$A71,'EPA Data'!$G:$G,"&lt;"&amp;$B71)*unit_conv</f>
        <v>0</v>
      </c>
      <c r="AC71">
        <f t="shared" si="43"/>
        <v>0</v>
      </c>
      <c r="AD71">
        <f t="shared" si="43"/>
        <v>0</v>
      </c>
      <c r="AE71">
        <f t="shared" si="43"/>
        <v>0</v>
      </c>
      <c r="AF71">
        <f t="shared" si="43"/>
        <v>0</v>
      </c>
      <c r="AG71" s="31">
        <f>VLOOKUP($B$1,'Multipliers and Adjustments'!$A$70:$I$86,TRUNC(COLUMN(AG$2)/5)+2,FALSE)*SUMIFS('EPA Data'!$I:$I,'EPA Data'!$D:$D,'Country Selector'!$A$2,'EPA Data'!$J:$J,$B$1,'EPA Data'!$C:$C,AG$2,'EPA Data'!$G:$G,"&gt;="&amp;$A71,'EPA Data'!$G:$G,"&lt;"&amp;$B71)*unit_conv</f>
        <v>0</v>
      </c>
      <c r="AH71">
        <f t="shared" si="44"/>
        <v>0</v>
      </c>
      <c r="AI71">
        <f t="shared" si="44"/>
        <v>0</v>
      </c>
      <c r="AJ71">
        <f t="shared" si="44"/>
        <v>0</v>
      </c>
      <c r="AK71">
        <f t="shared" si="44"/>
        <v>0</v>
      </c>
      <c r="AL71" s="31">
        <f>VLOOKUP($B$1,'Multipliers and Adjustments'!$A$70:$I$86,TRUNC(COLUMN(AL$2)/5)+2,FALSE)*SUMIFS('EPA Data'!$I:$I,'EPA Data'!$D:$D,'Country Selector'!$A$2,'EPA Data'!$J:$J,$B$1,'EPA Data'!$C:$C,AL$2,'EPA Data'!$G:$G,"&gt;="&amp;$A71,'EPA Data'!$G:$G,"&lt;"&amp;$B71)*unit_conv</f>
        <v>0</v>
      </c>
    </row>
    <row r="72" spans="1:38" x14ac:dyDescent="0.45">
      <c r="A72" s="12">
        <f t="shared" si="14"/>
        <v>1450</v>
      </c>
      <c r="B72" s="11">
        <f t="shared" si="38"/>
        <v>1500</v>
      </c>
      <c r="C72" s="31">
        <f>VLOOKUP($B$1,'Multipliers and Adjustments'!$A$70:$I$86,TRUNC(COLUMN(C$2)/5)+2,FALSE)*SUMIFS('EPA Data'!$I:$I,'EPA Data'!$D:$D,'Country Selector'!$A$2,'EPA Data'!$J:$J,$B$1,'EPA Data'!$C:$C,C$2,'EPA Data'!$G:$G,"&gt;="&amp;$A72,'EPA Data'!$G:$G,"&lt;"&amp;$B72)*unit_conv</f>
        <v>0</v>
      </c>
      <c r="D72">
        <f t="shared" si="37"/>
        <v>0</v>
      </c>
      <c r="E72">
        <f t="shared" si="37"/>
        <v>0</v>
      </c>
      <c r="F72">
        <f t="shared" si="37"/>
        <v>0</v>
      </c>
      <c r="G72">
        <f t="shared" si="37"/>
        <v>0</v>
      </c>
      <c r="H72" s="31">
        <f>VLOOKUP($B$1,'Multipliers and Adjustments'!$A$70:$I$86,TRUNC(COLUMN(H$2)/5)+2,FALSE)*SUMIFS('EPA Data'!$I:$I,'EPA Data'!$D:$D,'Country Selector'!$A$2,'EPA Data'!$J:$J,$B$1,'EPA Data'!$C:$C,H$2,'EPA Data'!$G:$G,"&gt;="&amp;$A72,'EPA Data'!$G:$G,"&lt;"&amp;$B72)*unit_conv</f>
        <v>0</v>
      </c>
      <c r="I72">
        <f t="shared" si="39"/>
        <v>0</v>
      </c>
      <c r="J72">
        <f t="shared" si="39"/>
        <v>0</v>
      </c>
      <c r="K72">
        <f t="shared" si="39"/>
        <v>0</v>
      </c>
      <c r="L72">
        <f t="shared" si="39"/>
        <v>0</v>
      </c>
      <c r="M72" s="31">
        <f>VLOOKUP($B$1,'Multipliers and Adjustments'!$A$70:$I$86,TRUNC(COLUMN(M$2)/5)+2,FALSE)*SUMIFS('EPA Data'!$I:$I,'EPA Data'!$D:$D,'Country Selector'!$A$2,'EPA Data'!$J:$J,$B$1,'EPA Data'!$C:$C,M$2,'EPA Data'!$G:$G,"&gt;="&amp;$A72,'EPA Data'!$G:$G,"&lt;"&amp;$B72)*unit_conv</f>
        <v>0</v>
      </c>
      <c r="N72">
        <f t="shared" si="40"/>
        <v>0</v>
      </c>
      <c r="O72">
        <f t="shared" si="40"/>
        <v>0</v>
      </c>
      <c r="P72">
        <f t="shared" si="40"/>
        <v>0</v>
      </c>
      <c r="Q72">
        <f t="shared" si="40"/>
        <v>0</v>
      </c>
      <c r="R72" s="31">
        <f>VLOOKUP($B$1,'Multipliers and Adjustments'!$A$70:$I$86,TRUNC(COLUMN(R$2)/5)+2,FALSE)*SUMIFS('EPA Data'!$I:$I,'EPA Data'!$D:$D,'Country Selector'!$A$2,'EPA Data'!$J:$J,$B$1,'EPA Data'!$C:$C,R$2,'EPA Data'!$G:$G,"&gt;="&amp;$A72,'EPA Data'!$G:$G,"&lt;"&amp;$B72)*unit_conv</f>
        <v>0</v>
      </c>
      <c r="S72">
        <f t="shared" si="41"/>
        <v>0</v>
      </c>
      <c r="T72">
        <f t="shared" si="41"/>
        <v>0</v>
      </c>
      <c r="U72">
        <f t="shared" si="41"/>
        <v>0</v>
      </c>
      <c r="V72">
        <f t="shared" si="41"/>
        <v>0</v>
      </c>
      <c r="W72" s="31">
        <f>VLOOKUP($B$1,'Multipliers and Adjustments'!$A$70:$I$86,TRUNC(COLUMN(W$2)/5)+2,FALSE)*SUMIFS('EPA Data'!$I:$I,'EPA Data'!$D:$D,'Country Selector'!$A$2,'EPA Data'!$J:$J,$B$1,'EPA Data'!$C:$C,W$2,'EPA Data'!$G:$G,"&gt;="&amp;$A72,'EPA Data'!$G:$G,"&lt;"&amp;$B72)*unit_conv</f>
        <v>0</v>
      </c>
      <c r="X72">
        <f t="shared" si="42"/>
        <v>0</v>
      </c>
      <c r="Y72">
        <f t="shared" si="42"/>
        <v>0</v>
      </c>
      <c r="Z72">
        <f t="shared" si="42"/>
        <v>0</v>
      </c>
      <c r="AA72">
        <f t="shared" si="42"/>
        <v>0</v>
      </c>
      <c r="AB72" s="31">
        <f>VLOOKUP($B$1,'Multipliers and Adjustments'!$A$70:$I$86,TRUNC(COLUMN(AB$2)/5)+2,FALSE)*SUMIFS('EPA Data'!$I:$I,'EPA Data'!$D:$D,'Country Selector'!$A$2,'EPA Data'!$J:$J,$B$1,'EPA Data'!$C:$C,AB$2,'EPA Data'!$G:$G,"&gt;="&amp;$A72,'EPA Data'!$G:$G,"&lt;"&amp;$B72)*unit_conv</f>
        <v>0</v>
      </c>
      <c r="AC72">
        <f t="shared" si="43"/>
        <v>0</v>
      </c>
      <c r="AD72">
        <f t="shared" si="43"/>
        <v>0</v>
      </c>
      <c r="AE72">
        <f t="shared" si="43"/>
        <v>0</v>
      </c>
      <c r="AF72">
        <f t="shared" si="43"/>
        <v>0</v>
      </c>
      <c r="AG72" s="31">
        <f>VLOOKUP($B$1,'Multipliers and Adjustments'!$A$70:$I$86,TRUNC(COLUMN(AG$2)/5)+2,FALSE)*SUMIFS('EPA Data'!$I:$I,'EPA Data'!$D:$D,'Country Selector'!$A$2,'EPA Data'!$J:$J,$B$1,'EPA Data'!$C:$C,AG$2,'EPA Data'!$G:$G,"&gt;="&amp;$A72,'EPA Data'!$G:$G,"&lt;"&amp;$B72)*unit_conv</f>
        <v>0</v>
      </c>
      <c r="AH72">
        <f t="shared" si="44"/>
        <v>0</v>
      </c>
      <c r="AI72">
        <f t="shared" si="44"/>
        <v>0</v>
      </c>
      <c r="AJ72">
        <f t="shared" si="44"/>
        <v>0</v>
      </c>
      <c r="AK72">
        <f t="shared" si="44"/>
        <v>0</v>
      </c>
      <c r="AL72" s="31">
        <f>VLOOKUP($B$1,'Multipliers and Adjustments'!$A$70:$I$86,TRUNC(COLUMN(AL$2)/5)+2,FALSE)*SUMIFS('EPA Data'!$I:$I,'EPA Data'!$D:$D,'Country Selector'!$A$2,'EPA Data'!$J:$J,$B$1,'EPA Data'!$C:$C,AL$2,'EPA Data'!$G:$G,"&gt;="&amp;$A72,'EPA Data'!$G:$G,"&lt;"&amp;$B72)*unit_conv</f>
        <v>0</v>
      </c>
    </row>
    <row r="73" spans="1:38" x14ac:dyDescent="0.45">
      <c r="A73" s="12">
        <f t="shared" si="14"/>
        <v>1500</v>
      </c>
      <c r="B73" s="11">
        <f t="shared" si="38"/>
        <v>1550</v>
      </c>
      <c r="C73" s="31">
        <f>VLOOKUP($B$1,'Multipliers and Adjustments'!$A$70:$I$86,TRUNC(COLUMN(C$2)/5)+2,FALSE)*SUMIFS('EPA Data'!$I:$I,'EPA Data'!$D:$D,'Country Selector'!$A$2,'EPA Data'!$J:$J,$B$1,'EPA Data'!$C:$C,C$2,'EPA Data'!$G:$G,"&gt;="&amp;$A73,'EPA Data'!$G:$G,"&lt;"&amp;$B73)*unit_conv</f>
        <v>0</v>
      </c>
      <c r="D73">
        <f t="shared" si="37"/>
        <v>0</v>
      </c>
      <c r="E73">
        <f t="shared" si="37"/>
        <v>0</v>
      </c>
      <c r="F73">
        <f t="shared" si="37"/>
        <v>0</v>
      </c>
      <c r="G73">
        <f t="shared" si="37"/>
        <v>0</v>
      </c>
      <c r="H73" s="31">
        <f>VLOOKUP($B$1,'Multipliers and Adjustments'!$A$70:$I$86,TRUNC(COLUMN(H$2)/5)+2,FALSE)*SUMIFS('EPA Data'!$I:$I,'EPA Data'!$D:$D,'Country Selector'!$A$2,'EPA Data'!$J:$J,$B$1,'EPA Data'!$C:$C,H$2,'EPA Data'!$G:$G,"&gt;="&amp;$A73,'EPA Data'!$G:$G,"&lt;"&amp;$B73)*unit_conv</f>
        <v>0</v>
      </c>
      <c r="I73">
        <f t="shared" si="39"/>
        <v>0</v>
      </c>
      <c r="J73">
        <f t="shared" si="39"/>
        <v>0</v>
      </c>
      <c r="K73">
        <f t="shared" si="39"/>
        <v>0</v>
      </c>
      <c r="L73">
        <f t="shared" si="39"/>
        <v>0</v>
      </c>
      <c r="M73" s="31">
        <f>VLOOKUP($B$1,'Multipliers and Adjustments'!$A$70:$I$86,TRUNC(COLUMN(M$2)/5)+2,FALSE)*SUMIFS('EPA Data'!$I:$I,'EPA Data'!$D:$D,'Country Selector'!$A$2,'EPA Data'!$J:$J,$B$1,'EPA Data'!$C:$C,M$2,'EPA Data'!$G:$G,"&gt;="&amp;$A73,'EPA Data'!$G:$G,"&lt;"&amp;$B73)*unit_conv</f>
        <v>0</v>
      </c>
      <c r="N73">
        <f t="shared" si="40"/>
        <v>0</v>
      </c>
      <c r="O73">
        <f t="shared" si="40"/>
        <v>0</v>
      </c>
      <c r="P73">
        <f t="shared" si="40"/>
        <v>0</v>
      </c>
      <c r="Q73">
        <f t="shared" si="40"/>
        <v>0</v>
      </c>
      <c r="R73" s="31">
        <f>VLOOKUP($B$1,'Multipliers and Adjustments'!$A$70:$I$86,TRUNC(COLUMN(R$2)/5)+2,FALSE)*SUMIFS('EPA Data'!$I:$I,'EPA Data'!$D:$D,'Country Selector'!$A$2,'EPA Data'!$J:$J,$B$1,'EPA Data'!$C:$C,R$2,'EPA Data'!$G:$G,"&gt;="&amp;$A73,'EPA Data'!$G:$G,"&lt;"&amp;$B73)*unit_conv</f>
        <v>0</v>
      </c>
      <c r="S73">
        <f t="shared" si="41"/>
        <v>0</v>
      </c>
      <c r="T73">
        <f t="shared" si="41"/>
        <v>0</v>
      </c>
      <c r="U73">
        <f t="shared" si="41"/>
        <v>0</v>
      </c>
      <c r="V73">
        <f t="shared" si="41"/>
        <v>0</v>
      </c>
      <c r="W73" s="31">
        <f>VLOOKUP($B$1,'Multipliers and Adjustments'!$A$70:$I$86,TRUNC(COLUMN(W$2)/5)+2,FALSE)*SUMIFS('EPA Data'!$I:$I,'EPA Data'!$D:$D,'Country Selector'!$A$2,'EPA Data'!$J:$J,$B$1,'EPA Data'!$C:$C,W$2,'EPA Data'!$G:$G,"&gt;="&amp;$A73,'EPA Data'!$G:$G,"&lt;"&amp;$B73)*unit_conv</f>
        <v>0</v>
      </c>
      <c r="X73">
        <f t="shared" si="42"/>
        <v>0</v>
      </c>
      <c r="Y73">
        <f t="shared" si="42"/>
        <v>0</v>
      </c>
      <c r="Z73">
        <f t="shared" si="42"/>
        <v>0</v>
      </c>
      <c r="AA73">
        <f t="shared" si="42"/>
        <v>0</v>
      </c>
      <c r="AB73" s="31">
        <f>VLOOKUP($B$1,'Multipliers and Adjustments'!$A$70:$I$86,TRUNC(COLUMN(AB$2)/5)+2,FALSE)*SUMIFS('EPA Data'!$I:$I,'EPA Data'!$D:$D,'Country Selector'!$A$2,'EPA Data'!$J:$J,$B$1,'EPA Data'!$C:$C,AB$2,'EPA Data'!$G:$G,"&gt;="&amp;$A73,'EPA Data'!$G:$G,"&lt;"&amp;$B73)*unit_conv</f>
        <v>0</v>
      </c>
      <c r="AC73">
        <f t="shared" si="43"/>
        <v>0</v>
      </c>
      <c r="AD73">
        <f t="shared" si="43"/>
        <v>0</v>
      </c>
      <c r="AE73">
        <f t="shared" si="43"/>
        <v>0</v>
      </c>
      <c r="AF73">
        <f t="shared" si="43"/>
        <v>0</v>
      </c>
      <c r="AG73" s="31">
        <f>VLOOKUP($B$1,'Multipliers and Adjustments'!$A$70:$I$86,TRUNC(COLUMN(AG$2)/5)+2,FALSE)*SUMIFS('EPA Data'!$I:$I,'EPA Data'!$D:$D,'Country Selector'!$A$2,'EPA Data'!$J:$J,$B$1,'EPA Data'!$C:$C,AG$2,'EPA Data'!$G:$G,"&gt;="&amp;$A73,'EPA Data'!$G:$G,"&lt;"&amp;$B73)*unit_conv</f>
        <v>0</v>
      </c>
      <c r="AH73">
        <f t="shared" si="44"/>
        <v>0</v>
      </c>
      <c r="AI73">
        <f t="shared" si="44"/>
        <v>0</v>
      </c>
      <c r="AJ73">
        <f t="shared" si="44"/>
        <v>0</v>
      </c>
      <c r="AK73">
        <f t="shared" si="44"/>
        <v>0</v>
      </c>
      <c r="AL73" s="31">
        <f>VLOOKUP($B$1,'Multipliers and Adjustments'!$A$70:$I$86,TRUNC(COLUMN(AL$2)/5)+2,FALSE)*SUMIFS('EPA Data'!$I:$I,'EPA Data'!$D:$D,'Country Selector'!$A$2,'EPA Data'!$J:$J,$B$1,'EPA Data'!$C:$C,AL$2,'EPA Data'!$G:$G,"&gt;="&amp;$A73,'EPA Data'!$G:$G,"&lt;"&amp;$B73)*unit_conv</f>
        <v>0</v>
      </c>
    </row>
    <row r="74" spans="1:38" x14ac:dyDescent="0.45">
      <c r="A74" s="12">
        <f t="shared" si="14"/>
        <v>1550</v>
      </c>
      <c r="B74" s="11">
        <f t="shared" si="38"/>
        <v>1600</v>
      </c>
      <c r="C74" s="31">
        <f>VLOOKUP($B$1,'Multipliers and Adjustments'!$A$70:$I$86,TRUNC(COLUMN(C$2)/5)+2,FALSE)*SUMIFS('EPA Data'!$I:$I,'EPA Data'!$D:$D,'Country Selector'!$A$2,'EPA Data'!$J:$J,$B$1,'EPA Data'!$C:$C,C$2,'EPA Data'!$G:$G,"&gt;="&amp;$A74,'EPA Data'!$G:$G,"&lt;"&amp;$B74)*unit_conv</f>
        <v>0</v>
      </c>
      <c r="D74">
        <f t="shared" si="37"/>
        <v>0</v>
      </c>
      <c r="E74">
        <f t="shared" si="37"/>
        <v>0</v>
      </c>
      <c r="F74">
        <f t="shared" si="37"/>
        <v>0</v>
      </c>
      <c r="G74">
        <f t="shared" si="37"/>
        <v>0</v>
      </c>
      <c r="H74" s="31">
        <f>VLOOKUP($B$1,'Multipliers and Adjustments'!$A$70:$I$86,TRUNC(COLUMN(H$2)/5)+2,FALSE)*SUMIFS('EPA Data'!$I:$I,'EPA Data'!$D:$D,'Country Selector'!$A$2,'EPA Data'!$J:$J,$B$1,'EPA Data'!$C:$C,H$2,'EPA Data'!$G:$G,"&gt;="&amp;$A74,'EPA Data'!$G:$G,"&lt;"&amp;$B74)*unit_conv</f>
        <v>0</v>
      </c>
      <c r="I74">
        <f t="shared" si="39"/>
        <v>0</v>
      </c>
      <c r="J74">
        <f t="shared" si="39"/>
        <v>0</v>
      </c>
      <c r="K74">
        <f t="shared" si="39"/>
        <v>0</v>
      </c>
      <c r="L74">
        <f t="shared" si="39"/>
        <v>0</v>
      </c>
      <c r="M74" s="31">
        <f>VLOOKUP($B$1,'Multipliers and Adjustments'!$A$70:$I$86,TRUNC(COLUMN(M$2)/5)+2,FALSE)*SUMIFS('EPA Data'!$I:$I,'EPA Data'!$D:$D,'Country Selector'!$A$2,'EPA Data'!$J:$J,$B$1,'EPA Data'!$C:$C,M$2,'EPA Data'!$G:$G,"&gt;="&amp;$A74,'EPA Data'!$G:$G,"&lt;"&amp;$B74)*unit_conv</f>
        <v>0</v>
      </c>
      <c r="N74">
        <f t="shared" si="40"/>
        <v>0</v>
      </c>
      <c r="O74">
        <f t="shared" si="40"/>
        <v>0</v>
      </c>
      <c r="P74">
        <f t="shared" si="40"/>
        <v>0</v>
      </c>
      <c r="Q74">
        <f t="shared" si="40"/>
        <v>0</v>
      </c>
      <c r="R74" s="31">
        <f>VLOOKUP($B$1,'Multipliers and Adjustments'!$A$70:$I$86,TRUNC(COLUMN(R$2)/5)+2,FALSE)*SUMIFS('EPA Data'!$I:$I,'EPA Data'!$D:$D,'Country Selector'!$A$2,'EPA Data'!$J:$J,$B$1,'EPA Data'!$C:$C,R$2,'EPA Data'!$G:$G,"&gt;="&amp;$A74,'EPA Data'!$G:$G,"&lt;"&amp;$B74)*unit_conv</f>
        <v>0</v>
      </c>
      <c r="S74">
        <f t="shared" si="41"/>
        <v>0</v>
      </c>
      <c r="T74">
        <f t="shared" si="41"/>
        <v>0</v>
      </c>
      <c r="U74">
        <f t="shared" si="41"/>
        <v>0</v>
      </c>
      <c r="V74">
        <f t="shared" si="41"/>
        <v>0</v>
      </c>
      <c r="W74" s="31">
        <f>VLOOKUP($B$1,'Multipliers and Adjustments'!$A$70:$I$86,TRUNC(COLUMN(W$2)/5)+2,FALSE)*SUMIFS('EPA Data'!$I:$I,'EPA Data'!$D:$D,'Country Selector'!$A$2,'EPA Data'!$J:$J,$B$1,'EPA Data'!$C:$C,W$2,'EPA Data'!$G:$G,"&gt;="&amp;$A74,'EPA Data'!$G:$G,"&lt;"&amp;$B74)*unit_conv</f>
        <v>0</v>
      </c>
      <c r="X74">
        <f t="shared" si="42"/>
        <v>0</v>
      </c>
      <c r="Y74">
        <f t="shared" si="42"/>
        <v>0</v>
      </c>
      <c r="Z74">
        <f t="shared" si="42"/>
        <v>0</v>
      </c>
      <c r="AA74">
        <f t="shared" si="42"/>
        <v>0</v>
      </c>
      <c r="AB74" s="31">
        <f>VLOOKUP($B$1,'Multipliers and Adjustments'!$A$70:$I$86,TRUNC(COLUMN(AB$2)/5)+2,FALSE)*SUMIFS('EPA Data'!$I:$I,'EPA Data'!$D:$D,'Country Selector'!$A$2,'EPA Data'!$J:$J,$B$1,'EPA Data'!$C:$C,AB$2,'EPA Data'!$G:$G,"&gt;="&amp;$A74,'EPA Data'!$G:$G,"&lt;"&amp;$B74)*unit_conv</f>
        <v>0</v>
      </c>
      <c r="AC74">
        <f t="shared" si="43"/>
        <v>0</v>
      </c>
      <c r="AD74">
        <f t="shared" si="43"/>
        <v>0</v>
      </c>
      <c r="AE74">
        <f t="shared" si="43"/>
        <v>0</v>
      </c>
      <c r="AF74">
        <f t="shared" si="43"/>
        <v>0</v>
      </c>
      <c r="AG74" s="31">
        <f>VLOOKUP($B$1,'Multipliers and Adjustments'!$A$70:$I$86,TRUNC(COLUMN(AG$2)/5)+2,FALSE)*SUMIFS('EPA Data'!$I:$I,'EPA Data'!$D:$D,'Country Selector'!$A$2,'EPA Data'!$J:$J,$B$1,'EPA Data'!$C:$C,AG$2,'EPA Data'!$G:$G,"&gt;="&amp;$A74,'EPA Data'!$G:$G,"&lt;"&amp;$B74)*unit_conv</f>
        <v>0</v>
      </c>
      <c r="AH74">
        <f t="shared" si="44"/>
        <v>0</v>
      </c>
      <c r="AI74">
        <f t="shared" si="44"/>
        <v>0</v>
      </c>
      <c r="AJ74">
        <f t="shared" si="44"/>
        <v>0</v>
      </c>
      <c r="AK74">
        <f t="shared" si="44"/>
        <v>0</v>
      </c>
      <c r="AL74" s="31">
        <f>VLOOKUP($B$1,'Multipliers and Adjustments'!$A$70:$I$86,TRUNC(COLUMN(AL$2)/5)+2,FALSE)*SUMIFS('EPA Data'!$I:$I,'EPA Data'!$D:$D,'Country Selector'!$A$2,'EPA Data'!$J:$J,$B$1,'EPA Data'!$C:$C,AL$2,'EPA Data'!$G:$G,"&gt;="&amp;$A74,'EPA Data'!$G:$G,"&lt;"&amp;$B74)*unit_conv</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L74"/>
  <sheetViews>
    <sheetView zoomScale="55" zoomScaleNormal="55" workbookViewId="0"/>
  </sheetViews>
  <sheetFormatPr defaultColWidth="8.86328125" defaultRowHeight="14.25" x14ac:dyDescent="0.45"/>
  <cols>
    <col min="1" max="2" width="24.265625" style="12" customWidth="1"/>
    <col min="3" max="3" width="9.3984375" customWidth="1"/>
  </cols>
  <sheetData>
    <row r="1" spans="1:38" x14ac:dyDescent="0.45">
      <c r="A1" s="14" t="s">
        <v>621</v>
      </c>
      <c r="B1" s="14" t="s">
        <v>719</v>
      </c>
      <c r="C1" s="65" t="s">
        <v>858</v>
      </c>
    </row>
    <row r="2" spans="1:38" s="2" customFormat="1" x14ac:dyDescent="0.45">
      <c r="A2" s="10" t="s">
        <v>619</v>
      </c>
      <c r="B2" s="10" t="s">
        <v>620</v>
      </c>
      <c r="C2" s="2">
        <v>2015</v>
      </c>
      <c r="D2" s="2">
        <v>2016</v>
      </c>
      <c r="E2" s="2">
        <v>2017</v>
      </c>
      <c r="F2" s="2">
        <v>2018</v>
      </c>
      <c r="G2" s="2">
        <v>2019</v>
      </c>
      <c r="H2" s="2">
        <v>2020</v>
      </c>
      <c r="I2" s="2">
        <v>2021</v>
      </c>
      <c r="J2" s="2">
        <v>2022</v>
      </c>
      <c r="K2" s="2">
        <v>2023</v>
      </c>
      <c r="L2" s="2">
        <v>2024</v>
      </c>
      <c r="M2" s="2">
        <v>2025</v>
      </c>
      <c r="N2" s="2">
        <v>2026</v>
      </c>
      <c r="O2" s="2">
        <v>2027</v>
      </c>
      <c r="P2" s="2">
        <v>2028</v>
      </c>
      <c r="Q2" s="2">
        <v>2029</v>
      </c>
      <c r="R2" s="2">
        <v>2030</v>
      </c>
      <c r="S2" s="2">
        <v>2031</v>
      </c>
      <c r="T2" s="2">
        <v>2032</v>
      </c>
      <c r="U2" s="2">
        <v>2033</v>
      </c>
      <c r="V2" s="2">
        <v>2034</v>
      </c>
      <c r="W2" s="2">
        <v>2035</v>
      </c>
      <c r="X2" s="2">
        <v>2036</v>
      </c>
      <c r="Y2" s="2">
        <v>2037</v>
      </c>
      <c r="Z2" s="2">
        <v>2038</v>
      </c>
      <c r="AA2" s="2">
        <v>2039</v>
      </c>
      <c r="AB2" s="2">
        <v>2040</v>
      </c>
      <c r="AC2" s="2">
        <v>2041</v>
      </c>
      <c r="AD2" s="2">
        <v>2042</v>
      </c>
      <c r="AE2" s="2">
        <v>2043</v>
      </c>
      <c r="AF2" s="2">
        <v>2044</v>
      </c>
      <c r="AG2" s="2">
        <v>2045</v>
      </c>
      <c r="AH2" s="2">
        <v>2046</v>
      </c>
      <c r="AI2" s="2">
        <v>2047</v>
      </c>
      <c r="AJ2" s="2">
        <v>2048</v>
      </c>
      <c r="AK2" s="2">
        <v>2049</v>
      </c>
      <c r="AL2" s="2">
        <v>2050</v>
      </c>
    </row>
    <row r="3" spans="1:38" x14ac:dyDescent="0.45">
      <c r="A3" s="11">
        <v>-1150</v>
      </c>
      <c r="B3" s="11">
        <f>A3+50</f>
        <v>-1100</v>
      </c>
      <c r="C3" s="67">
        <f>(VLOOKUP($B$1,'Multipliers and Adjustments'!$A$70:$I$86,TRUNC(COLUMN(C$2)/5)+2,FALSE)*SUMIFS('EPA Data'!$I:$I,'EPA Data'!$D:$D,'Country Selector'!$A$2,'EPA Data'!$J:$J,$B$1,'EPA Data'!$C:$C,C$2,'EPA Data'!$G:$G,"&gt;="&amp;$A3,'EPA Data'!$G:$G,"&lt;"&amp;$B3)+IF('Multipliers and Adjustments'!$B$66="Y",'SNAP Adjustment'!D115,0))*unit_conv</f>
        <v>0</v>
      </c>
      <c r="D3">
        <f t="shared" ref="D3:G17" si="0">C3+($H3-$C3)/5</f>
        <v>0</v>
      </c>
      <c r="E3">
        <f t="shared" si="0"/>
        <v>0</v>
      </c>
      <c r="F3">
        <f t="shared" si="0"/>
        <v>0</v>
      </c>
      <c r="G3">
        <f t="shared" si="0"/>
        <v>0</v>
      </c>
      <c r="H3" s="67">
        <f>(VLOOKUP($B$1,'Multipliers and Adjustments'!$A$70:$I$86,TRUNC(COLUMN(H$2)/5)+2,FALSE)*SUMIFS('EPA Data'!$I:$I,'EPA Data'!$D:$D,'Country Selector'!$A$2,'EPA Data'!$J:$J,$B$1,'EPA Data'!$C:$C,H$2,'EPA Data'!$G:$G,"&gt;="&amp;$A3,'EPA Data'!$G:$G,"&lt;"&amp;$B3)+IF('Multipliers and Adjustments'!$B$66="Y",'SNAP Adjustment'!I115,0))*unit_conv</f>
        <v>0</v>
      </c>
      <c r="I3">
        <f>H3+($M3-$H3)/5</f>
        <v>0</v>
      </c>
      <c r="J3">
        <f t="shared" ref="J3:L3" si="1">I3+($M3-$H3)/5</f>
        <v>0</v>
      </c>
      <c r="K3">
        <f t="shared" si="1"/>
        <v>0</v>
      </c>
      <c r="L3">
        <f t="shared" si="1"/>
        <v>0</v>
      </c>
      <c r="M3" s="67">
        <f>(VLOOKUP($B$1,'Multipliers and Adjustments'!$A$70:$I$86,TRUNC(COLUMN(M$2)/5)+2,FALSE)*SUMIFS('EPA Data'!$I:$I,'EPA Data'!$D:$D,'Country Selector'!$A$2,'EPA Data'!$J:$J,$B$1,'EPA Data'!$C:$C,M$2,'EPA Data'!$G:$G,"&gt;="&amp;$A3,'EPA Data'!$G:$G,"&lt;"&amp;$B3)+IF('Multipliers and Adjustments'!$B$66="Y",'SNAP Adjustment'!N115,0))*unit_conv</f>
        <v>0</v>
      </c>
      <c r="N3">
        <f>M3+($R3-$M3)/5</f>
        <v>0</v>
      </c>
      <c r="O3">
        <f t="shared" ref="O3:Q3" si="2">N3+($R3-$M3)/5</f>
        <v>0</v>
      </c>
      <c r="P3">
        <f t="shared" si="2"/>
        <v>0</v>
      </c>
      <c r="Q3">
        <f t="shared" si="2"/>
        <v>0</v>
      </c>
      <c r="R3" s="67">
        <f>(VLOOKUP($B$1,'Multipliers and Adjustments'!$A$70:$I$86,TRUNC(COLUMN(R$2)/5)+2,FALSE)*SUMIFS('EPA Data'!$I:$I,'EPA Data'!$D:$D,'Country Selector'!$A$2,'EPA Data'!$J:$J,$B$1,'EPA Data'!$C:$C,R$2,'EPA Data'!$G:$G,"&gt;="&amp;$A3,'EPA Data'!$G:$G,"&lt;"&amp;$B3)+IF('Multipliers and Adjustments'!$B$66="Y",'SNAP Adjustment'!S115,0))*unit_conv</f>
        <v>0</v>
      </c>
      <c r="S3">
        <f>R3+($W3-$R3)/5</f>
        <v>0</v>
      </c>
      <c r="T3">
        <f t="shared" ref="T3:V3" si="3">S3+($W3-$R3)/5</f>
        <v>0</v>
      </c>
      <c r="U3">
        <f t="shared" si="3"/>
        <v>0</v>
      </c>
      <c r="V3">
        <f t="shared" si="3"/>
        <v>0</v>
      </c>
      <c r="W3" s="67">
        <f>(VLOOKUP($B$1,'Multipliers and Adjustments'!$A$70:$I$86,TRUNC(COLUMN(W$2)/5)+2,FALSE)*SUMIFS('EPA Data'!$I:$I,'EPA Data'!$D:$D,'Country Selector'!$A$2,'EPA Data'!$J:$J,$B$1,'EPA Data'!$C:$C,W$2,'EPA Data'!$G:$G,"&gt;="&amp;$A3,'EPA Data'!$G:$G,"&lt;"&amp;$B3)+IF('Multipliers and Adjustments'!$B$66="Y",'SNAP Adjustment'!X115,0))*unit_conv</f>
        <v>0</v>
      </c>
      <c r="X3">
        <f>W3+($AB3-$W3)/5</f>
        <v>0</v>
      </c>
      <c r="Y3">
        <f t="shared" ref="Y3:AA3" si="4">X3+($AB3-$W3)/5</f>
        <v>0</v>
      </c>
      <c r="Z3">
        <f t="shared" si="4"/>
        <v>0</v>
      </c>
      <c r="AA3">
        <f t="shared" si="4"/>
        <v>0</v>
      </c>
      <c r="AB3" s="67">
        <f>(VLOOKUP($B$1,'Multipliers and Adjustments'!$A$70:$I$86,TRUNC(COLUMN(AB$2)/5)+2,FALSE)*SUMIFS('EPA Data'!$I:$I,'EPA Data'!$D:$D,'Country Selector'!$A$2,'EPA Data'!$J:$J,$B$1,'EPA Data'!$C:$C,AB$2,'EPA Data'!$G:$G,"&gt;="&amp;$A3,'EPA Data'!$G:$G,"&lt;"&amp;$B3)+IF('Multipliers and Adjustments'!$B$66="Y",'SNAP Adjustment'!AC115,0))*unit_conv</f>
        <v>0</v>
      </c>
      <c r="AC3">
        <f>AB3+($AG3-$AB3)/5</f>
        <v>0</v>
      </c>
      <c r="AD3">
        <f t="shared" ref="AD3:AF3" si="5">AC3+($AG3-$AB3)/5</f>
        <v>0</v>
      </c>
      <c r="AE3">
        <f t="shared" si="5"/>
        <v>0</v>
      </c>
      <c r="AF3">
        <f t="shared" si="5"/>
        <v>0</v>
      </c>
      <c r="AG3" s="67">
        <f>(VLOOKUP($B$1,'Multipliers and Adjustments'!$A$70:$I$86,TRUNC(COLUMN(AG$2)/5)+2,FALSE)*SUMIFS('EPA Data'!$I:$I,'EPA Data'!$D:$D,'Country Selector'!$A$2,'EPA Data'!$J:$J,$B$1,'EPA Data'!$C:$C,AG$2,'EPA Data'!$G:$G,"&gt;="&amp;$A3,'EPA Data'!$G:$G,"&lt;"&amp;$B3)+IF('Multipliers and Adjustments'!$B$66="Y",'SNAP Adjustment'!AH115,0))*unit_conv</f>
        <v>0</v>
      </c>
      <c r="AH3">
        <f>AG3+($AL3-$AG3)/5</f>
        <v>0</v>
      </c>
      <c r="AI3">
        <f t="shared" ref="AI3:AK3" si="6">AH3+($AL3-$AG3)/5</f>
        <v>0</v>
      </c>
      <c r="AJ3">
        <f t="shared" si="6"/>
        <v>0</v>
      </c>
      <c r="AK3">
        <f t="shared" si="6"/>
        <v>0</v>
      </c>
      <c r="AL3" s="67">
        <f>(VLOOKUP($B$1,'Multipliers and Adjustments'!$A$70:$I$86,TRUNC(COLUMN(AL$2)/5)+2,FALSE)*SUMIFS('EPA Data'!$I:$I,'EPA Data'!$D:$D,'Country Selector'!$A$2,'EPA Data'!$J:$J,$B$1,'EPA Data'!$C:$C,AL$2,'EPA Data'!$G:$G,"&gt;="&amp;$A3,'EPA Data'!$G:$G,"&lt;"&amp;$B3)+IF('Multipliers and Adjustments'!$B$66="Y",'SNAP Adjustment'!AM115,0))*unit_conv</f>
        <v>0</v>
      </c>
    </row>
    <row r="4" spans="1:38" x14ac:dyDescent="0.45">
      <c r="A4" s="12">
        <f>B3</f>
        <v>-1100</v>
      </c>
      <c r="B4" s="11">
        <f t="shared" ref="B4:B67" si="7">A4+50</f>
        <v>-1050</v>
      </c>
      <c r="C4" s="67">
        <f>(VLOOKUP($B$1,'Multipliers and Adjustments'!$A$70:$I$86,TRUNC(COLUMN(C$2)/5)+2,FALSE)*SUMIFS('EPA Data'!$I:$I,'EPA Data'!$D:$D,'Country Selector'!$A$2,'EPA Data'!$J:$J,$B$1,'EPA Data'!$C:$C,C$2,'EPA Data'!$G:$G,"&gt;="&amp;$A4,'EPA Data'!$G:$G,"&lt;"&amp;$B4)+IF('Multipliers and Adjustments'!$B$66="Y",'SNAP Adjustment'!D116,0))*unit_conv</f>
        <v>0</v>
      </c>
      <c r="D4">
        <f t="shared" si="0"/>
        <v>0</v>
      </c>
      <c r="E4">
        <f t="shared" si="0"/>
        <v>0</v>
      </c>
      <c r="F4">
        <f t="shared" si="0"/>
        <v>0</v>
      </c>
      <c r="G4">
        <f t="shared" si="0"/>
        <v>0</v>
      </c>
      <c r="H4" s="67">
        <f>(VLOOKUP($B$1,'Multipliers and Adjustments'!$A$70:$I$86,TRUNC(COLUMN(H$2)/5)+2,FALSE)*SUMIFS('EPA Data'!$I:$I,'EPA Data'!$D:$D,'Country Selector'!$A$2,'EPA Data'!$J:$J,$B$1,'EPA Data'!$C:$C,H$2,'EPA Data'!$G:$G,"&gt;="&amp;$A4,'EPA Data'!$G:$G,"&lt;"&amp;$B4)+IF('Multipliers and Adjustments'!$B$66="Y",'SNAP Adjustment'!I116,0))*unit_conv</f>
        <v>0</v>
      </c>
      <c r="I4">
        <f t="shared" ref="I4:L19" si="8">H4+($M4-$H4)/5</f>
        <v>0</v>
      </c>
      <c r="J4">
        <f t="shared" si="8"/>
        <v>0</v>
      </c>
      <c r="K4">
        <f t="shared" si="8"/>
        <v>0</v>
      </c>
      <c r="L4">
        <f t="shared" si="8"/>
        <v>0</v>
      </c>
      <c r="M4" s="67">
        <f>(VLOOKUP($B$1,'Multipliers and Adjustments'!$A$70:$I$86,TRUNC(COLUMN(M$2)/5)+2,FALSE)*SUMIFS('EPA Data'!$I:$I,'EPA Data'!$D:$D,'Country Selector'!$A$2,'EPA Data'!$J:$J,$B$1,'EPA Data'!$C:$C,M$2,'EPA Data'!$G:$G,"&gt;="&amp;$A4,'EPA Data'!$G:$G,"&lt;"&amp;$B4)+IF('Multipliers and Adjustments'!$B$66="Y",'SNAP Adjustment'!N116,0))*unit_conv</f>
        <v>0</v>
      </c>
      <c r="N4">
        <f t="shared" ref="N4:Q19" si="9">M4+($R4-$M4)/5</f>
        <v>0</v>
      </c>
      <c r="O4">
        <f t="shared" si="9"/>
        <v>0</v>
      </c>
      <c r="P4">
        <f t="shared" si="9"/>
        <v>0</v>
      </c>
      <c r="Q4">
        <f t="shared" si="9"/>
        <v>0</v>
      </c>
      <c r="R4" s="67">
        <f>(VLOOKUP($B$1,'Multipliers and Adjustments'!$A$70:$I$86,TRUNC(COLUMN(R$2)/5)+2,FALSE)*SUMIFS('EPA Data'!$I:$I,'EPA Data'!$D:$D,'Country Selector'!$A$2,'EPA Data'!$J:$J,$B$1,'EPA Data'!$C:$C,R$2,'EPA Data'!$G:$G,"&gt;="&amp;$A4,'EPA Data'!$G:$G,"&lt;"&amp;$B4)+IF('Multipliers and Adjustments'!$B$66="Y",'SNAP Adjustment'!S116,0))*unit_conv</f>
        <v>0</v>
      </c>
      <c r="S4">
        <f t="shared" ref="S4:V19" si="10">R4+($W4-$R4)/5</f>
        <v>0</v>
      </c>
      <c r="T4">
        <f t="shared" si="10"/>
        <v>0</v>
      </c>
      <c r="U4">
        <f t="shared" si="10"/>
        <v>0</v>
      </c>
      <c r="V4">
        <f t="shared" si="10"/>
        <v>0</v>
      </c>
      <c r="W4" s="67">
        <f>(VLOOKUP($B$1,'Multipliers and Adjustments'!$A$70:$I$86,TRUNC(COLUMN(W$2)/5)+2,FALSE)*SUMIFS('EPA Data'!$I:$I,'EPA Data'!$D:$D,'Country Selector'!$A$2,'EPA Data'!$J:$J,$B$1,'EPA Data'!$C:$C,W$2,'EPA Data'!$G:$G,"&gt;="&amp;$A4,'EPA Data'!$G:$G,"&lt;"&amp;$B4)+IF('Multipliers and Adjustments'!$B$66="Y",'SNAP Adjustment'!X116,0))*unit_conv</f>
        <v>0</v>
      </c>
      <c r="X4">
        <f t="shared" ref="X4:AA19" si="11">W4+($AB4-$W4)/5</f>
        <v>0</v>
      </c>
      <c r="Y4">
        <f t="shared" si="11"/>
        <v>0</v>
      </c>
      <c r="Z4">
        <f t="shared" si="11"/>
        <v>0</v>
      </c>
      <c r="AA4">
        <f t="shared" si="11"/>
        <v>0</v>
      </c>
      <c r="AB4" s="67">
        <f>(VLOOKUP($B$1,'Multipliers and Adjustments'!$A$70:$I$86,TRUNC(COLUMN(AB$2)/5)+2,FALSE)*SUMIFS('EPA Data'!$I:$I,'EPA Data'!$D:$D,'Country Selector'!$A$2,'EPA Data'!$J:$J,$B$1,'EPA Data'!$C:$C,AB$2,'EPA Data'!$G:$G,"&gt;="&amp;$A4,'EPA Data'!$G:$G,"&lt;"&amp;$B4)+IF('Multipliers and Adjustments'!$B$66="Y",'SNAP Adjustment'!AC116,0))*unit_conv</f>
        <v>0</v>
      </c>
      <c r="AC4">
        <f t="shared" ref="AC4:AF19" si="12">AB4+($AG4-$AB4)/5</f>
        <v>0</v>
      </c>
      <c r="AD4">
        <f t="shared" si="12"/>
        <v>0</v>
      </c>
      <c r="AE4">
        <f t="shared" si="12"/>
        <v>0</v>
      </c>
      <c r="AF4">
        <f t="shared" si="12"/>
        <v>0</v>
      </c>
      <c r="AG4" s="67">
        <f>(VLOOKUP($B$1,'Multipliers and Adjustments'!$A$70:$I$86,TRUNC(COLUMN(AG$2)/5)+2,FALSE)*SUMIFS('EPA Data'!$I:$I,'EPA Data'!$D:$D,'Country Selector'!$A$2,'EPA Data'!$J:$J,$B$1,'EPA Data'!$C:$C,AG$2,'EPA Data'!$G:$G,"&gt;="&amp;$A4,'EPA Data'!$G:$G,"&lt;"&amp;$B4)+IF('Multipliers and Adjustments'!$B$66="Y",'SNAP Adjustment'!AH116,0))*unit_conv</f>
        <v>0</v>
      </c>
      <c r="AH4">
        <f t="shared" ref="AH4:AK19" si="13">AG4+($AL4-$AG4)/5</f>
        <v>0</v>
      </c>
      <c r="AI4">
        <f t="shared" si="13"/>
        <v>0</v>
      </c>
      <c r="AJ4">
        <f t="shared" si="13"/>
        <v>0</v>
      </c>
      <c r="AK4">
        <f t="shared" si="13"/>
        <v>0</v>
      </c>
      <c r="AL4" s="67">
        <f>(VLOOKUP($B$1,'Multipliers and Adjustments'!$A$70:$I$86,TRUNC(COLUMN(AL$2)/5)+2,FALSE)*SUMIFS('EPA Data'!$I:$I,'EPA Data'!$D:$D,'Country Selector'!$A$2,'EPA Data'!$J:$J,$B$1,'EPA Data'!$C:$C,AL$2,'EPA Data'!$G:$G,"&gt;="&amp;$A4,'EPA Data'!$G:$G,"&lt;"&amp;$B4)+IF('Multipliers and Adjustments'!$B$66="Y",'SNAP Adjustment'!AM116,0))*unit_conv</f>
        <v>0</v>
      </c>
    </row>
    <row r="5" spans="1:38" x14ac:dyDescent="0.45">
      <c r="A5" s="12">
        <f t="shared" ref="A5:A74" si="14">B4</f>
        <v>-1050</v>
      </c>
      <c r="B5" s="11">
        <f t="shared" si="7"/>
        <v>-1000</v>
      </c>
      <c r="C5" s="67">
        <f>(VLOOKUP($B$1,'Multipliers and Adjustments'!$A$70:$I$86,TRUNC(COLUMN(C$2)/5)+2,FALSE)*SUMIFS('EPA Data'!$I:$I,'EPA Data'!$D:$D,'Country Selector'!$A$2,'EPA Data'!$J:$J,$B$1,'EPA Data'!$C:$C,C$2,'EPA Data'!$G:$G,"&gt;="&amp;$A5,'EPA Data'!$G:$G,"&lt;"&amp;$B5)+IF('Multipliers and Adjustments'!$B$66="Y",'SNAP Adjustment'!D117,0))*unit_conv</f>
        <v>0</v>
      </c>
      <c r="D5">
        <f t="shared" si="0"/>
        <v>0</v>
      </c>
      <c r="E5">
        <f t="shared" si="0"/>
        <v>0</v>
      </c>
      <c r="F5">
        <f t="shared" si="0"/>
        <v>0</v>
      </c>
      <c r="G5">
        <f t="shared" si="0"/>
        <v>0</v>
      </c>
      <c r="H5" s="67">
        <f>(VLOOKUP($B$1,'Multipliers and Adjustments'!$A$70:$I$86,TRUNC(COLUMN(H$2)/5)+2,FALSE)*SUMIFS('EPA Data'!$I:$I,'EPA Data'!$D:$D,'Country Selector'!$A$2,'EPA Data'!$J:$J,$B$1,'EPA Data'!$C:$C,H$2,'EPA Data'!$G:$G,"&gt;="&amp;$A5,'EPA Data'!$G:$G,"&lt;"&amp;$B5)+IF('Multipliers and Adjustments'!$B$66="Y",'SNAP Adjustment'!I117,0))*unit_conv</f>
        <v>0</v>
      </c>
      <c r="I5">
        <f t="shared" si="8"/>
        <v>0</v>
      </c>
      <c r="J5">
        <f t="shared" si="8"/>
        <v>0</v>
      </c>
      <c r="K5">
        <f t="shared" si="8"/>
        <v>0</v>
      </c>
      <c r="L5">
        <f t="shared" si="8"/>
        <v>0</v>
      </c>
      <c r="M5" s="67">
        <f>(VLOOKUP($B$1,'Multipliers and Adjustments'!$A$70:$I$86,TRUNC(COLUMN(M$2)/5)+2,FALSE)*SUMIFS('EPA Data'!$I:$I,'EPA Data'!$D:$D,'Country Selector'!$A$2,'EPA Data'!$J:$J,$B$1,'EPA Data'!$C:$C,M$2,'EPA Data'!$G:$G,"&gt;="&amp;$A5,'EPA Data'!$G:$G,"&lt;"&amp;$B5)+IF('Multipliers and Adjustments'!$B$66="Y",'SNAP Adjustment'!N117,0))*unit_conv</f>
        <v>0</v>
      </c>
      <c r="N5">
        <f t="shared" si="9"/>
        <v>0</v>
      </c>
      <c r="O5">
        <f t="shared" si="9"/>
        <v>0</v>
      </c>
      <c r="P5">
        <f t="shared" si="9"/>
        <v>0</v>
      </c>
      <c r="Q5">
        <f t="shared" si="9"/>
        <v>0</v>
      </c>
      <c r="R5" s="67">
        <f>(VLOOKUP($B$1,'Multipliers and Adjustments'!$A$70:$I$86,TRUNC(COLUMN(R$2)/5)+2,FALSE)*SUMIFS('EPA Data'!$I:$I,'EPA Data'!$D:$D,'Country Selector'!$A$2,'EPA Data'!$J:$J,$B$1,'EPA Data'!$C:$C,R$2,'EPA Data'!$G:$G,"&gt;="&amp;$A5,'EPA Data'!$G:$G,"&lt;"&amp;$B5)+IF('Multipliers and Adjustments'!$B$66="Y",'SNAP Adjustment'!S117,0))*unit_conv</f>
        <v>0</v>
      </c>
      <c r="S5">
        <f t="shared" si="10"/>
        <v>0</v>
      </c>
      <c r="T5">
        <f t="shared" si="10"/>
        <v>0</v>
      </c>
      <c r="U5">
        <f t="shared" si="10"/>
        <v>0</v>
      </c>
      <c r="V5">
        <f t="shared" si="10"/>
        <v>0</v>
      </c>
      <c r="W5" s="67">
        <f>(VLOOKUP($B$1,'Multipliers and Adjustments'!$A$70:$I$86,TRUNC(COLUMN(W$2)/5)+2,FALSE)*SUMIFS('EPA Data'!$I:$I,'EPA Data'!$D:$D,'Country Selector'!$A$2,'EPA Data'!$J:$J,$B$1,'EPA Data'!$C:$C,W$2,'EPA Data'!$G:$G,"&gt;="&amp;$A5,'EPA Data'!$G:$G,"&lt;"&amp;$B5)+IF('Multipliers and Adjustments'!$B$66="Y",'SNAP Adjustment'!X117,0))*unit_conv</f>
        <v>0</v>
      </c>
      <c r="X5">
        <f t="shared" si="11"/>
        <v>0</v>
      </c>
      <c r="Y5">
        <f t="shared" si="11"/>
        <v>0</v>
      </c>
      <c r="Z5">
        <f t="shared" si="11"/>
        <v>0</v>
      </c>
      <c r="AA5">
        <f t="shared" si="11"/>
        <v>0</v>
      </c>
      <c r="AB5" s="67">
        <f>(VLOOKUP($B$1,'Multipliers and Adjustments'!$A$70:$I$86,TRUNC(COLUMN(AB$2)/5)+2,FALSE)*SUMIFS('EPA Data'!$I:$I,'EPA Data'!$D:$D,'Country Selector'!$A$2,'EPA Data'!$J:$J,$B$1,'EPA Data'!$C:$C,AB$2,'EPA Data'!$G:$G,"&gt;="&amp;$A5,'EPA Data'!$G:$G,"&lt;"&amp;$B5)+IF('Multipliers and Adjustments'!$B$66="Y",'SNAP Adjustment'!AC117,0))*unit_conv</f>
        <v>0</v>
      </c>
      <c r="AC5">
        <f t="shared" si="12"/>
        <v>0</v>
      </c>
      <c r="AD5">
        <f t="shared" si="12"/>
        <v>0</v>
      </c>
      <c r="AE5">
        <f t="shared" si="12"/>
        <v>0</v>
      </c>
      <c r="AF5">
        <f t="shared" si="12"/>
        <v>0</v>
      </c>
      <c r="AG5" s="67">
        <f>(VLOOKUP($B$1,'Multipliers and Adjustments'!$A$70:$I$86,TRUNC(COLUMN(AG$2)/5)+2,FALSE)*SUMIFS('EPA Data'!$I:$I,'EPA Data'!$D:$D,'Country Selector'!$A$2,'EPA Data'!$J:$J,$B$1,'EPA Data'!$C:$C,AG$2,'EPA Data'!$G:$G,"&gt;="&amp;$A5,'EPA Data'!$G:$G,"&lt;"&amp;$B5)+IF('Multipliers and Adjustments'!$B$66="Y",'SNAP Adjustment'!AH117,0))*unit_conv</f>
        <v>0</v>
      </c>
      <c r="AH5">
        <f t="shared" si="13"/>
        <v>0</v>
      </c>
      <c r="AI5">
        <f t="shared" si="13"/>
        <v>0</v>
      </c>
      <c r="AJ5">
        <f t="shared" si="13"/>
        <v>0</v>
      </c>
      <c r="AK5">
        <f t="shared" si="13"/>
        <v>0</v>
      </c>
      <c r="AL5" s="67">
        <f>(VLOOKUP($B$1,'Multipliers and Adjustments'!$A$70:$I$86,TRUNC(COLUMN(AL$2)/5)+2,FALSE)*SUMIFS('EPA Data'!$I:$I,'EPA Data'!$D:$D,'Country Selector'!$A$2,'EPA Data'!$J:$J,$B$1,'EPA Data'!$C:$C,AL$2,'EPA Data'!$G:$G,"&gt;="&amp;$A5,'EPA Data'!$G:$G,"&lt;"&amp;$B5)+IF('Multipliers and Adjustments'!$B$66="Y",'SNAP Adjustment'!AM117,0))*unit_conv</f>
        <v>0</v>
      </c>
    </row>
    <row r="6" spans="1:38" x14ac:dyDescent="0.45">
      <c r="A6" s="12">
        <f t="shared" si="14"/>
        <v>-1000</v>
      </c>
      <c r="B6" s="11">
        <f t="shared" si="7"/>
        <v>-950</v>
      </c>
      <c r="C6" s="67">
        <f>(VLOOKUP($B$1,'Multipliers and Adjustments'!$A$70:$I$86,TRUNC(COLUMN(C$2)/5)+2,FALSE)*SUMIFS('EPA Data'!$I:$I,'EPA Data'!$D:$D,'Country Selector'!$A$2,'EPA Data'!$J:$J,$B$1,'EPA Data'!$C:$C,C$2,'EPA Data'!$G:$G,"&gt;="&amp;$A6,'EPA Data'!$G:$G,"&lt;"&amp;$B6)+IF('Multipliers and Adjustments'!$B$66="Y",'SNAP Adjustment'!D118,0))*unit_conv</f>
        <v>0</v>
      </c>
      <c r="D6">
        <f t="shared" si="0"/>
        <v>0</v>
      </c>
      <c r="E6">
        <f t="shared" si="0"/>
        <v>0</v>
      </c>
      <c r="F6">
        <f t="shared" si="0"/>
        <v>0</v>
      </c>
      <c r="G6">
        <f t="shared" si="0"/>
        <v>0</v>
      </c>
      <c r="H6" s="67">
        <f>(VLOOKUP($B$1,'Multipliers and Adjustments'!$A$70:$I$86,TRUNC(COLUMN(H$2)/5)+2,FALSE)*SUMIFS('EPA Data'!$I:$I,'EPA Data'!$D:$D,'Country Selector'!$A$2,'EPA Data'!$J:$J,$B$1,'EPA Data'!$C:$C,H$2,'EPA Data'!$G:$G,"&gt;="&amp;$A6,'EPA Data'!$G:$G,"&lt;"&amp;$B6)+IF('Multipliers and Adjustments'!$B$66="Y",'SNAP Adjustment'!I118,0))*unit_conv</f>
        <v>0</v>
      </c>
      <c r="I6">
        <f t="shared" si="8"/>
        <v>0</v>
      </c>
      <c r="J6">
        <f t="shared" si="8"/>
        <v>0</v>
      </c>
      <c r="K6">
        <f t="shared" si="8"/>
        <v>0</v>
      </c>
      <c r="L6">
        <f t="shared" si="8"/>
        <v>0</v>
      </c>
      <c r="M6" s="67">
        <f>(VLOOKUP($B$1,'Multipliers and Adjustments'!$A$70:$I$86,TRUNC(COLUMN(M$2)/5)+2,FALSE)*SUMIFS('EPA Data'!$I:$I,'EPA Data'!$D:$D,'Country Selector'!$A$2,'EPA Data'!$J:$J,$B$1,'EPA Data'!$C:$C,M$2,'EPA Data'!$G:$G,"&gt;="&amp;$A6,'EPA Data'!$G:$G,"&lt;"&amp;$B6)+IF('Multipliers and Adjustments'!$B$66="Y",'SNAP Adjustment'!N118,0))*unit_conv</f>
        <v>0</v>
      </c>
      <c r="N6">
        <f t="shared" si="9"/>
        <v>0</v>
      </c>
      <c r="O6">
        <f t="shared" si="9"/>
        <v>0</v>
      </c>
      <c r="P6">
        <f t="shared" si="9"/>
        <v>0</v>
      </c>
      <c r="Q6">
        <f t="shared" si="9"/>
        <v>0</v>
      </c>
      <c r="R6" s="67">
        <f>(VLOOKUP($B$1,'Multipliers and Adjustments'!$A$70:$I$86,TRUNC(COLUMN(R$2)/5)+2,FALSE)*SUMIFS('EPA Data'!$I:$I,'EPA Data'!$D:$D,'Country Selector'!$A$2,'EPA Data'!$J:$J,$B$1,'EPA Data'!$C:$C,R$2,'EPA Data'!$G:$G,"&gt;="&amp;$A6,'EPA Data'!$G:$G,"&lt;"&amp;$B6)+IF('Multipliers and Adjustments'!$B$66="Y",'SNAP Adjustment'!S118,0))*unit_conv</f>
        <v>0</v>
      </c>
      <c r="S6">
        <f t="shared" si="10"/>
        <v>0</v>
      </c>
      <c r="T6">
        <f t="shared" si="10"/>
        <v>0</v>
      </c>
      <c r="U6">
        <f t="shared" si="10"/>
        <v>0</v>
      </c>
      <c r="V6">
        <f t="shared" si="10"/>
        <v>0</v>
      </c>
      <c r="W6" s="67">
        <f>(VLOOKUP($B$1,'Multipliers and Adjustments'!$A$70:$I$86,TRUNC(COLUMN(W$2)/5)+2,FALSE)*SUMIFS('EPA Data'!$I:$I,'EPA Data'!$D:$D,'Country Selector'!$A$2,'EPA Data'!$J:$J,$B$1,'EPA Data'!$C:$C,W$2,'EPA Data'!$G:$G,"&gt;="&amp;$A6,'EPA Data'!$G:$G,"&lt;"&amp;$B6)+IF('Multipliers and Adjustments'!$B$66="Y",'SNAP Adjustment'!X118,0))*unit_conv</f>
        <v>0</v>
      </c>
      <c r="X6">
        <f t="shared" si="11"/>
        <v>0</v>
      </c>
      <c r="Y6">
        <f t="shared" si="11"/>
        <v>0</v>
      </c>
      <c r="Z6">
        <f t="shared" si="11"/>
        <v>0</v>
      </c>
      <c r="AA6">
        <f t="shared" si="11"/>
        <v>0</v>
      </c>
      <c r="AB6" s="67">
        <f>(VLOOKUP($B$1,'Multipliers and Adjustments'!$A$70:$I$86,TRUNC(COLUMN(AB$2)/5)+2,FALSE)*SUMIFS('EPA Data'!$I:$I,'EPA Data'!$D:$D,'Country Selector'!$A$2,'EPA Data'!$J:$J,$B$1,'EPA Data'!$C:$C,AB$2,'EPA Data'!$G:$G,"&gt;="&amp;$A6,'EPA Data'!$G:$G,"&lt;"&amp;$B6)+IF('Multipliers and Adjustments'!$B$66="Y",'SNAP Adjustment'!AC118,0))*unit_conv</f>
        <v>0</v>
      </c>
      <c r="AC6">
        <f t="shared" si="12"/>
        <v>0</v>
      </c>
      <c r="AD6">
        <f t="shared" si="12"/>
        <v>0</v>
      </c>
      <c r="AE6">
        <f t="shared" si="12"/>
        <v>0</v>
      </c>
      <c r="AF6">
        <f t="shared" si="12"/>
        <v>0</v>
      </c>
      <c r="AG6" s="67">
        <f>(VLOOKUP($B$1,'Multipliers and Adjustments'!$A$70:$I$86,TRUNC(COLUMN(AG$2)/5)+2,FALSE)*SUMIFS('EPA Data'!$I:$I,'EPA Data'!$D:$D,'Country Selector'!$A$2,'EPA Data'!$J:$J,$B$1,'EPA Data'!$C:$C,AG$2,'EPA Data'!$G:$G,"&gt;="&amp;$A6,'EPA Data'!$G:$G,"&lt;"&amp;$B6)+IF('Multipliers and Adjustments'!$B$66="Y",'SNAP Adjustment'!AH118,0))*unit_conv</f>
        <v>0</v>
      </c>
      <c r="AH6">
        <f t="shared" si="13"/>
        <v>0</v>
      </c>
      <c r="AI6">
        <f t="shared" si="13"/>
        <v>0</v>
      </c>
      <c r="AJ6">
        <f t="shared" si="13"/>
        <v>0</v>
      </c>
      <c r="AK6">
        <f t="shared" si="13"/>
        <v>0</v>
      </c>
      <c r="AL6" s="67">
        <f>(VLOOKUP($B$1,'Multipliers and Adjustments'!$A$70:$I$86,TRUNC(COLUMN(AL$2)/5)+2,FALSE)*SUMIFS('EPA Data'!$I:$I,'EPA Data'!$D:$D,'Country Selector'!$A$2,'EPA Data'!$J:$J,$B$1,'EPA Data'!$C:$C,AL$2,'EPA Data'!$G:$G,"&gt;="&amp;$A6,'EPA Data'!$G:$G,"&lt;"&amp;$B6)+IF('Multipliers and Adjustments'!$B$66="Y",'SNAP Adjustment'!AM118,0))*unit_conv</f>
        <v>0</v>
      </c>
    </row>
    <row r="7" spans="1:38" x14ac:dyDescent="0.45">
      <c r="A7" s="12">
        <f t="shared" si="14"/>
        <v>-950</v>
      </c>
      <c r="B7" s="11">
        <f t="shared" si="7"/>
        <v>-900</v>
      </c>
      <c r="C7" s="67">
        <f>(VLOOKUP($B$1,'Multipliers and Adjustments'!$A$70:$I$86,TRUNC(COLUMN(C$2)/5)+2,FALSE)*SUMIFS('EPA Data'!$I:$I,'EPA Data'!$D:$D,'Country Selector'!$A$2,'EPA Data'!$J:$J,$B$1,'EPA Data'!$C:$C,C$2,'EPA Data'!$G:$G,"&gt;="&amp;$A7,'EPA Data'!$G:$G,"&lt;"&amp;$B7)+IF('Multipliers and Adjustments'!$B$66="Y",'SNAP Adjustment'!D119,0))*unit_conv</f>
        <v>0</v>
      </c>
      <c r="D7">
        <f t="shared" si="0"/>
        <v>0</v>
      </c>
      <c r="E7">
        <f t="shared" si="0"/>
        <v>0</v>
      </c>
      <c r="F7">
        <f t="shared" si="0"/>
        <v>0</v>
      </c>
      <c r="G7">
        <f t="shared" si="0"/>
        <v>0</v>
      </c>
      <c r="H7" s="67">
        <f>(VLOOKUP($B$1,'Multipliers and Adjustments'!$A$70:$I$86,TRUNC(COLUMN(H$2)/5)+2,FALSE)*SUMIFS('EPA Data'!$I:$I,'EPA Data'!$D:$D,'Country Selector'!$A$2,'EPA Data'!$J:$J,$B$1,'EPA Data'!$C:$C,H$2,'EPA Data'!$G:$G,"&gt;="&amp;$A7,'EPA Data'!$G:$G,"&lt;"&amp;$B7)+IF('Multipliers and Adjustments'!$B$66="Y",'SNAP Adjustment'!I119,0))*unit_conv</f>
        <v>0</v>
      </c>
      <c r="I7">
        <f t="shared" si="8"/>
        <v>0</v>
      </c>
      <c r="J7">
        <f t="shared" si="8"/>
        <v>0</v>
      </c>
      <c r="K7">
        <f t="shared" si="8"/>
        <v>0</v>
      </c>
      <c r="L7">
        <f t="shared" si="8"/>
        <v>0</v>
      </c>
      <c r="M7" s="67">
        <f>(VLOOKUP($B$1,'Multipliers and Adjustments'!$A$70:$I$86,TRUNC(COLUMN(M$2)/5)+2,FALSE)*SUMIFS('EPA Data'!$I:$I,'EPA Data'!$D:$D,'Country Selector'!$A$2,'EPA Data'!$J:$J,$B$1,'EPA Data'!$C:$C,M$2,'EPA Data'!$G:$G,"&gt;="&amp;$A7,'EPA Data'!$G:$G,"&lt;"&amp;$B7)+IF('Multipliers and Adjustments'!$B$66="Y",'SNAP Adjustment'!N119,0))*unit_conv</f>
        <v>0</v>
      </c>
      <c r="N7">
        <f t="shared" si="9"/>
        <v>0</v>
      </c>
      <c r="O7">
        <f t="shared" si="9"/>
        <v>0</v>
      </c>
      <c r="P7">
        <f t="shared" si="9"/>
        <v>0</v>
      </c>
      <c r="Q7">
        <f t="shared" si="9"/>
        <v>0</v>
      </c>
      <c r="R7" s="67">
        <f>(VLOOKUP($B$1,'Multipliers and Adjustments'!$A$70:$I$86,TRUNC(COLUMN(R$2)/5)+2,FALSE)*SUMIFS('EPA Data'!$I:$I,'EPA Data'!$D:$D,'Country Selector'!$A$2,'EPA Data'!$J:$J,$B$1,'EPA Data'!$C:$C,R$2,'EPA Data'!$G:$G,"&gt;="&amp;$A7,'EPA Data'!$G:$G,"&lt;"&amp;$B7)+IF('Multipliers and Adjustments'!$B$66="Y",'SNAP Adjustment'!S119,0))*unit_conv</f>
        <v>0</v>
      </c>
      <c r="S7">
        <f t="shared" si="10"/>
        <v>0</v>
      </c>
      <c r="T7">
        <f t="shared" si="10"/>
        <v>0</v>
      </c>
      <c r="U7">
        <f t="shared" si="10"/>
        <v>0</v>
      </c>
      <c r="V7">
        <f t="shared" si="10"/>
        <v>0</v>
      </c>
      <c r="W7" s="67">
        <f>(VLOOKUP($B$1,'Multipliers and Adjustments'!$A$70:$I$86,TRUNC(COLUMN(W$2)/5)+2,FALSE)*SUMIFS('EPA Data'!$I:$I,'EPA Data'!$D:$D,'Country Selector'!$A$2,'EPA Data'!$J:$J,$B$1,'EPA Data'!$C:$C,W$2,'EPA Data'!$G:$G,"&gt;="&amp;$A7,'EPA Data'!$G:$G,"&lt;"&amp;$B7)+IF('Multipliers and Adjustments'!$B$66="Y",'SNAP Adjustment'!X119,0))*unit_conv</f>
        <v>0</v>
      </c>
      <c r="X7">
        <f t="shared" si="11"/>
        <v>0</v>
      </c>
      <c r="Y7">
        <f t="shared" si="11"/>
        <v>0</v>
      </c>
      <c r="Z7">
        <f t="shared" si="11"/>
        <v>0</v>
      </c>
      <c r="AA7">
        <f t="shared" si="11"/>
        <v>0</v>
      </c>
      <c r="AB7" s="67">
        <f>(VLOOKUP($B$1,'Multipliers and Adjustments'!$A$70:$I$86,TRUNC(COLUMN(AB$2)/5)+2,FALSE)*SUMIFS('EPA Data'!$I:$I,'EPA Data'!$D:$D,'Country Selector'!$A$2,'EPA Data'!$J:$J,$B$1,'EPA Data'!$C:$C,AB$2,'EPA Data'!$G:$G,"&gt;="&amp;$A7,'EPA Data'!$G:$G,"&lt;"&amp;$B7)+IF('Multipliers and Adjustments'!$B$66="Y",'SNAP Adjustment'!AC119,0))*unit_conv</f>
        <v>0</v>
      </c>
      <c r="AC7">
        <f t="shared" si="12"/>
        <v>0</v>
      </c>
      <c r="AD7">
        <f t="shared" si="12"/>
        <v>0</v>
      </c>
      <c r="AE7">
        <f t="shared" si="12"/>
        <v>0</v>
      </c>
      <c r="AF7">
        <f t="shared" si="12"/>
        <v>0</v>
      </c>
      <c r="AG7" s="67">
        <f>(VLOOKUP($B$1,'Multipliers and Adjustments'!$A$70:$I$86,TRUNC(COLUMN(AG$2)/5)+2,FALSE)*SUMIFS('EPA Data'!$I:$I,'EPA Data'!$D:$D,'Country Selector'!$A$2,'EPA Data'!$J:$J,$B$1,'EPA Data'!$C:$C,AG$2,'EPA Data'!$G:$G,"&gt;="&amp;$A7,'EPA Data'!$G:$G,"&lt;"&amp;$B7)+IF('Multipliers and Adjustments'!$B$66="Y",'SNAP Adjustment'!AH119,0))*unit_conv</f>
        <v>0</v>
      </c>
      <c r="AH7">
        <f t="shared" si="13"/>
        <v>0</v>
      </c>
      <c r="AI7">
        <f t="shared" si="13"/>
        <v>0</v>
      </c>
      <c r="AJ7">
        <f t="shared" si="13"/>
        <v>0</v>
      </c>
      <c r="AK7">
        <f t="shared" si="13"/>
        <v>0</v>
      </c>
      <c r="AL7" s="67">
        <f>(VLOOKUP($B$1,'Multipliers and Adjustments'!$A$70:$I$86,TRUNC(COLUMN(AL$2)/5)+2,FALSE)*SUMIFS('EPA Data'!$I:$I,'EPA Data'!$D:$D,'Country Selector'!$A$2,'EPA Data'!$J:$J,$B$1,'EPA Data'!$C:$C,AL$2,'EPA Data'!$G:$G,"&gt;="&amp;$A7,'EPA Data'!$G:$G,"&lt;"&amp;$B7)+IF('Multipliers and Adjustments'!$B$66="Y",'SNAP Adjustment'!AM119,0))*unit_conv</f>
        <v>0</v>
      </c>
    </row>
    <row r="8" spans="1:38" x14ac:dyDescent="0.45">
      <c r="A8" s="12">
        <f t="shared" si="14"/>
        <v>-900</v>
      </c>
      <c r="B8" s="11">
        <f t="shared" si="7"/>
        <v>-850</v>
      </c>
      <c r="C8" s="67">
        <f>(VLOOKUP($B$1,'Multipliers and Adjustments'!$A$70:$I$86,TRUNC(COLUMN(C$2)/5)+2,FALSE)*SUMIFS('EPA Data'!$I:$I,'EPA Data'!$D:$D,'Country Selector'!$A$2,'EPA Data'!$J:$J,$B$1,'EPA Data'!$C:$C,C$2,'EPA Data'!$G:$G,"&gt;="&amp;$A8,'EPA Data'!$G:$G,"&lt;"&amp;$B8)+IF('Multipliers and Adjustments'!$B$66="Y",'SNAP Adjustment'!D120,0))*unit_conv</f>
        <v>0</v>
      </c>
      <c r="D8">
        <f t="shared" si="0"/>
        <v>0</v>
      </c>
      <c r="E8">
        <f t="shared" si="0"/>
        <v>0</v>
      </c>
      <c r="F8">
        <f t="shared" si="0"/>
        <v>0</v>
      </c>
      <c r="G8">
        <f t="shared" si="0"/>
        <v>0</v>
      </c>
      <c r="H8" s="67">
        <f>(VLOOKUP($B$1,'Multipliers and Adjustments'!$A$70:$I$86,TRUNC(COLUMN(H$2)/5)+2,FALSE)*SUMIFS('EPA Data'!$I:$I,'EPA Data'!$D:$D,'Country Selector'!$A$2,'EPA Data'!$J:$J,$B$1,'EPA Data'!$C:$C,H$2,'EPA Data'!$G:$G,"&gt;="&amp;$A8,'EPA Data'!$G:$G,"&lt;"&amp;$B8)+IF('Multipliers and Adjustments'!$B$66="Y",'SNAP Adjustment'!I120,0))*unit_conv</f>
        <v>0</v>
      </c>
      <c r="I8">
        <f t="shared" si="8"/>
        <v>0</v>
      </c>
      <c r="J8">
        <f t="shared" si="8"/>
        <v>0</v>
      </c>
      <c r="K8">
        <f t="shared" si="8"/>
        <v>0</v>
      </c>
      <c r="L8">
        <f t="shared" si="8"/>
        <v>0</v>
      </c>
      <c r="M8" s="67">
        <f>(VLOOKUP($B$1,'Multipliers and Adjustments'!$A$70:$I$86,TRUNC(COLUMN(M$2)/5)+2,FALSE)*SUMIFS('EPA Data'!$I:$I,'EPA Data'!$D:$D,'Country Selector'!$A$2,'EPA Data'!$J:$J,$B$1,'EPA Data'!$C:$C,M$2,'EPA Data'!$G:$G,"&gt;="&amp;$A8,'EPA Data'!$G:$G,"&lt;"&amp;$B8)+IF('Multipliers and Adjustments'!$B$66="Y",'SNAP Adjustment'!N120,0))*unit_conv</f>
        <v>0</v>
      </c>
      <c r="N8">
        <f t="shared" si="9"/>
        <v>0</v>
      </c>
      <c r="O8">
        <f t="shared" si="9"/>
        <v>0</v>
      </c>
      <c r="P8">
        <f t="shared" si="9"/>
        <v>0</v>
      </c>
      <c r="Q8">
        <f t="shared" si="9"/>
        <v>0</v>
      </c>
      <c r="R8" s="67">
        <f>(VLOOKUP($B$1,'Multipliers and Adjustments'!$A$70:$I$86,TRUNC(COLUMN(R$2)/5)+2,FALSE)*SUMIFS('EPA Data'!$I:$I,'EPA Data'!$D:$D,'Country Selector'!$A$2,'EPA Data'!$J:$J,$B$1,'EPA Data'!$C:$C,R$2,'EPA Data'!$G:$G,"&gt;="&amp;$A8,'EPA Data'!$G:$G,"&lt;"&amp;$B8)+IF('Multipliers and Adjustments'!$B$66="Y",'SNAP Adjustment'!S120,0))*unit_conv</f>
        <v>0</v>
      </c>
      <c r="S8">
        <f t="shared" si="10"/>
        <v>0</v>
      </c>
      <c r="T8">
        <f t="shared" si="10"/>
        <v>0</v>
      </c>
      <c r="U8">
        <f t="shared" si="10"/>
        <v>0</v>
      </c>
      <c r="V8">
        <f t="shared" si="10"/>
        <v>0</v>
      </c>
      <c r="W8" s="67">
        <f>(VLOOKUP($B$1,'Multipliers and Adjustments'!$A$70:$I$86,TRUNC(COLUMN(W$2)/5)+2,FALSE)*SUMIFS('EPA Data'!$I:$I,'EPA Data'!$D:$D,'Country Selector'!$A$2,'EPA Data'!$J:$J,$B$1,'EPA Data'!$C:$C,W$2,'EPA Data'!$G:$G,"&gt;="&amp;$A8,'EPA Data'!$G:$G,"&lt;"&amp;$B8)+IF('Multipliers and Adjustments'!$B$66="Y",'SNAP Adjustment'!X120,0))*unit_conv</f>
        <v>0</v>
      </c>
      <c r="X8">
        <f t="shared" si="11"/>
        <v>0</v>
      </c>
      <c r="Y8">
        <f t="shared" si="11"/>
        <v>0</v>
      </c>
      <c r="Z8">
        <f t="shared" si="11"/>
        <v>0</v>
      </c>
      <c r="AA8">
        <f t="shared" si="11"/>
        <v>0</v>
      </c>
      <c r="AB8" s="67">
        <f>(VLOOKUP($B$1,'Multipliers and Adjustments'!$A$70:$I$86,TRUNC(COLUMN(AB$2)/5)+2,FALSE)*SUMIFS('EPA Data'!$I:$I,'EPA Data'!$D:$D,'Country Selector'!$A$2,'EPA Data'!$J:$J,$B$1,'EPA Data'!$C:$C,AB$2,'EPA Data'!$G:$G,"&gt;="&amp;$A8,'EPA Data'!$G:$G,"&lt;"&amp;$B8)+IF('Multipliers and Adjustments'!$B$66="Y",'SNAP Adjustment'!AC120,0))*unit_conv</f>
        <v>0</v>
      </c>
      <c r="AC8">
        <f t="shared" si="12"/>
        <v>0</v>
      </c>
      <c r="AD8">
        <f t="shared" si="12"/>
        <v>0</v>
      </c>
      <c r="AE8">
        <f t="shared" si="12"/>
        <v>0</v>
      </c>
      <c r="AF8">
        <f t="shared" si="12"/>
        <v>0</v>
      </c>
      <c r="AG8" s="67">
        <f>(VLOOKUP($B$1,'Multipliers and Adjustments'!$A$70:$I$86,TRUNC(COLUMN(AG$2)/5)+2,FALSE)*SUMIFS('EPA Data'!$I:$I,'EPA Data'!$D:$D,'Country Selector'!$A$2,'EPA Data'!$J:$J,$B$1,'EPA Data'!$C:$C,AG$2,'EPA Data'!$G:$G,"&gt;="&amp;$A8,'EPA Data'!$G:$G,"&lt;"&amp;$B8)+IF('Multipliers and Adjustments'!$B$66="Y",'SNAP Adjustment'!AH120,0))*unit_conv</f>
        <v>0</v>
      </c>
      <c r="AH8">
        <f t="shared" si="13"/>
        <v>0</v>
      </c>
      <c r="AI8">
        <f t="shared" si="13"/>
        <v>0</v>
      </c>
      <c r="AJ8">
        <f t="shared" si="13"/>
        <v>0</v>
      </c>
      <c r="AK8">
        <f t="shared" si="13"/>
        <v>0</v>
      </c>
      <c r="AL8" s="67">
        <f>(VLOOKUP($B$1,'Multipliers and Adjustments'!$A$70:$I$86,TRUNC(COLUMN(AL$2)/5)+2,FALSE)*SUMIFS('EPA Data'!$I:$I,'EPA Data'!$D:$D,'Country Selector'!$A$2,'EPA Data'!$J:$J,$B$1,'EPA Data'!$C:$C,AL$2,'EPA Data'!$G:$G,"&gt;="&amp;$A8,'EPA Data'!$G:$G,"&lt;"&amp;$B8)+IF('Multipliers and Adjustments'!$B$66="Y",'SNAP Adjustment'!AM120,0))*unit_conv</f>
        <v>0</v>
      </c>
    </row>
    <row r="9" spans="1:38" x14ac:dyDescent="0.45">
      <c r="A9" s="12">
        <f t="shared" si="14"/>
        <v>-850</v>
      </c>
      <c r="B9" s="11">
        <f t="shared" si="7"/>
        <v>-800</v>
      </c>
      <c r="C9" s="67">
        <f>(VLOOKUP($B$1,'Multipliers and Adjustments'!$A$70:$I$86,TRUNC(COLUMN(C$2)/5)+2,FALSE)*SUMIFS('EPA Data'!$I:$I,'EPA Data'!$D:$D,'Country Selector'!$A$2,'EPA Data'!$J:$J,$B$1,'EPA Data'!$C:$C,C$2,'EPA Data'!$G:$G,"&gt;="&amp;$A9,'EPA Data'!$G:$G,"&lt;"&amp;$B9)+IF('Multipliers and Adjustments'!$B$66="Y",'SNAP Adjustment'!D121,0))*unit_conv</f>
        <v>0</v>
      </c>
      <c r="D9">
        <f t="shared" si="0"/>
        <v>0</v>
      </c>
      <c r="E9">
        <f t="shared" si="0"/>
        <v>0</v>
      </c>
      <c r="F9">
        <f t="shared" si="0"/>
        <v>0</v>
      </c>
      <c r="G9">
        <f t="shared" si="0"/>
        <v>0</v>
      </c>
      <c r="H9" s="67">
        <f>(VLOOKUP($B$1,'Multipliers and Adjustments'!$A$70:$I$86,TRUNC(COLUMN(H$2)/5)+2,FALSE)*SUMIFS('EPA Data'!$I:$I,'EPA Data'!$D:$D,'Country Selector'!$A$2,'EPA Data'!$J:$J,$B$1,'EPA Data'!$C:$C,H$2,'EPA Data'!$G:$G,"&gt;="&amp;$A9,'EPA Data'!$G:$G,"&lt;"&amp;$B9)+IF('Multipliers and Adjustments'!$B$66="Y",'SNAP Adjustment'!I121,0))*unit_conv</f>
        <v>0</v>
      </c>
      <c r="I9">
        <f t="shared" si="8"/>
        <v>0</v>
      </c>
      <c r="J9">
        <f t="shared" si="8"/>
        <v>0</v>
      </c>
      <c r="K9">
        <f t="shared" si="8"/>
        <v>0</v>
      </c>
      <c r="L9">
        <f t="shared" si="8"/>
        <v>0</v>
      </c>
      <c r="M9" s="67">
        <f>(VLOOKUP($B$1,'Multipliers and Adjustments'!$A$70:$I$86,TRUNC(COLUMN(M$2)/5)+2,FALSE)*SUMIFS('EPA Data'!$I:$I,'EPA Data'!$D:$D,'Country Selector'!$A$2,'EPA Data'!$J:$J,$B$1,'EPA Data'!$C:$C,M$2,'EPA Data'!$G:$G,"&gt;="&amp;$A9,'EPA Data'!$G:$G,"&lt;"&amp;$B9)+IF('Multipliers and Adjustments'!$B$66="Y",'SNAP Adjustment'!N121,0))*unit_conv</f>
        <v>0</v>
      </c>
      <c r="N9">
        <f t="shared" si="9"/>
        <v>0</v>
      </c>
      <c r="O9">
        <f t="shared" si="9"/>
        <v>0</v>
      </c>
      <c r="P9">
        <f t="shared" si="9"/>
        <v>0</v>
      </c>
      <c r="Q9">
        <f t="shared" si="9"/>
        <v>0</v>
      </c>
      <c r="R9" s="67">
        <f>(VLOOKUP($B$1,'Multipliers and Adjustments'!$A$70:$I$86,TRUNC(COLUMN(R$2)/5)+2,FALSE)*SUMIFS('EPA Data'!$I:$I,'EPA Data'!$D:$D,'Country Selector'!$A$2,'EPA Data'!$J:$J,$B$1,'EPA Data'!$C:$C,R$2,'EPA Data'!$G:$G,"&gt;="&amp;$A9,'EPA Data'!$G:$G,"&lt;"&amp;$B9)+IF('Multipliers and Adjustments'!$B$66="Y",'SNAP Adjustment'!S121,0))*unit_conv</f>
        <v>0</v>
      </c>
      <c r="S9">
        <f t="shared" si="10"/>
        <v>0</v>
      </c>
      <c r="T9">
        <f t="shared" si="10"/>
        <v>0</v>
      </c>
      <c r="U9">
        <f t="shared" si="10"/>
        <v>0</v>
      </c>
      <c r="V9">
        <f t="shared" si="10"/>
        <v>0</v>
      </c>
      <c r="W9" s="67">
        <f>(VLOOKUP($B$1,'Multipliers and Adjustments'!$A$70:$I$86,TRUNC(COLUMN(W$2)/5)+2,FALSE)*SUMIFS('EPA Data'!$I:$I,'EPA Data'!$D:$D,'Country Selector'!$A$2,'EPA Data'!$J:$J,$B$1,'EPA Data'!$C:$C,W$2,'EPA Data'!$G:$G,"&gt;="&amp;$A9,'EPA Data'!$G:$G,"&lt;"&amp;$B9)+IF('Multipliers and Adjustments'!$B$66="Y",'SNAP Adjustment'!X121,0))*unit_conv</f>
        <v>0</v>
      </c>
      <c r="X9">
        <f t="shared" si="11"/>
        <v>0</v>
      </c>
      <c r="Y9">
        <f t="shared" si="11"/>
        <v>0</v>
      </c>
      <c r="Z9">
        <f t="shared" si="11"/>
        <v>0</v>
      </c>
      <c r="AA9">
        <f t="shared" si="11"/>
        <v>0</v>
      </c>
      <c r="AB9" s="67">
        <f>(VLOOKUP($B$1,'Multipliers and Adjustments'!$A$70:$I$86,TRUNC(COLUMN(AB$2)/5)+2,FALSE)*SUMIFS('EPA Data'!$I:$I,'EPA Data'!$D:$D,'Country Selector'!$A$2,'EPA Data'!$J:$J,$B$1,'EPA Data'!$C:$C,AB$2,'EPA Data'!$G:$G,"&gt;="&amp;$A9,'EPA Data'!$G:$G,"&lt;"&amp;$B9)+IF('Multipliers and Adjustments'!$B$66="Y",'SNAP Adjustment'!AC121,0))*unit_conv</f>
        <v>0</v>
      </c>
      <c r="AC9">
        <f t="shared" si="12"/>
        <v>0</v>
      </c>
      <c r="AD9">
        <f t="shared" si="12"/>
        <v>0</v>
      </c>
      <c r="AE9">
        <f t="shared" si="12"/>
        <v>0</v>
      </c>
      <c r="AF9">
        <f t="shared" si="12"/>
        <v>0</v>
      </c>
      <c r="AG9" s="67">
        <f>(VLOOKUP($B$1,'Multipliers and Adjustments'!$A$70:$I$86,TRUNC(COLUMN(AG$2)/5)+2,FALSE)*SUMIFS('EPA Data'!$I:$I,'EPA Data'!$D:$D,'Country Selector'!$A$2,'EPA Data'!$J:$J,$B$1,'EPA Data'!$C:$C,AG$2,'EPA Data'!$G:$G,"&gt;="&amp;$A9,'EPA Data'!$G:$G,"&lt;"&amp;$B9)+IF('Multipliers and Adjustments'!$B$66="Y",'SNAP Adjustment'!AH121,0))*unit_conv</f>
        <v>0</v>
      </c>
      <c r="AH9">
        <f t="shared" si="13"/>
        <v>0</v>
      </c>
      <c r="AI9">
        <f t="shared" si="13"/>
        <v>0</v>
      </c>
      <c r="AJ9">
        <f t="shared" si="13"/>
        <v>0</v>
      </c>
      <c r="AK9">
        <f t="shared" si="13"/>
        <v>0</v>
      </c>
      <c r="AL9" s="67">
        <f>(VLOOKUP($B$1,'Multipliers and Adjustments'!$A$70:$I$86,TRUNC(COLUMN(AL$2)/5)+2,FALSE)*SUMIFS('EPA Data'!$I:$I,'EPA Data'!$D:$D,'Country Selector'!$A$2,'EPA Data'!$J:$J,$B$1,'EPA Data'!$C:$C,AL$2,'EPA Data'!$G:$G,"&gt;="&amp;$A9,'EPA Data'!$G:$G,"&lt;"&amp;$B9)+IF('Multipliers and Adjustments'!$B$66="Y",'SNAP Adjustment'!AM121,0))*unit_conv</f>
        <v>0</v>
      </c>
    </row>
    <row r="10" spans="1:38" x14ac:dyDescent="0.45">
      <c r="A10" s="12">
        <f t="shared" si="14"/>
        <v>-800</v>
      </c>
      <c r="B10" s="11">
        <f t="shared" si="7"/>
        <v>-750</v>
      </c>
      <c r="C10" s="67">
        <f>(VLOOKUP($B$1,'Multipliers and Adjustments'!$A$70:$I$86,TRUNC(COLUMN(C$2)/5)+2,FALSE)*SUMIFS('EPA Data'!$I:$I,'EPA Data'!$D:$D,'Country Selector'!$A$2,'EPA Data'!$J:$J,$B$1,'EPA Data'!$C:$C,C$2,'EPA Data'!$G:$G,"&gt;="&amp;$A10,'EPA Data'!$G:$G,"&lt;"&amp;$B10)+IF('Multipliers and Adjustments'!$B$66="Y",'SNAP Adjustment'!D122,0))*unit_conv</f>
        <v>0</v>
      </c>
      <c r="D10">
        <f t="shared" si="0"/>
        <v>0</v>
      </c>
      <c r="E10">
        <f t="shared" si="0"/>
        <v>0</v>
      </c>
      <c r="F10">
        <f t="shared" si="0"/>
        <v>0</v>
      </c>
      <c r="G10">
        <f t="shared" si="0"/>
        <v>0</v>
      </c>
      <c r="H10" s="67">
        <f>(VLOOKUP($B$1,'Multipliers and Adjustments'!$A$70:$I$86,TRUNC(COLUMN(H$2)/5)+2,FALSE)*SUMIFS('EPA Data'!$I:$I,'EPA Data'!$D:$D,'Country Selector'!$A$2,'EPA Data'!$J:$J,$B$1,'EPA Data'!$C:$C,H$2,'EPA Data'!$G:$G,"&gt;="&amp;$A10,'EPA Data'!$G:$G,"&lt;"&amp;$B10)+IF('Multipliers and Adjustments'!$B$66="Y",'SNAP Adjustment'!I122,0))*unit_conv</f>
        <v>0</v>
      </c>
      <c r="I10">
        <f t="shared" si="8"/>
        <v>0</v>
      </c>
      <c r="J10">
        <f t="shared" si="8"/>
        <v>0</v>
      </c>
      <c r="K10">
        <f t="shared" si="8"/>
        <v>0</v>
      </c>
      <c r="L10">
        <f t="shared" si="8"/>
        <v>0</v>
      </c>
      <c r="M10" s="67">
        <f>(VLOOKUP($B$1,'Multipliers and Adjustments'!$A$70:$I$86,TRUNC(COLUMN(M$2)/5)+2,FALSE)*SUMIFS('EPA Data'!$I:$I,'EPA Data'!$D:$D,'Country Selector'!$A$2,'EPA Data'!$J:$J,$B$1,'EPA Data'!$C:$C,M$2,'EPA Data'!$G:$G,"&gt;="&amp;$A10,'EPA Data'!$G:$G,"&lt;"&amp;$B10)+IF('Multipliers and Adjustments'!$B$66="Y",'SNAP Adjustment'!N122,0))*unit_conv</f>
        <v>0</v>
      </c>
      <c r="N10">
        <f t="shared" si="9"/>
        <v>0</v>
      </c>
      <c r="O10">
        <f t="shared" si="9"/>
        <v>0</v>
      </c>
      <c r="P10">
        <f t="shared" si="9"/>
        <v>0</v>
      </c>
      <c r="Q10">
        <f t="shared" si="9"/>
        <v>0</v>
      </c>
      <c r="R10" s="67">
        <f>(VLOOKUP($B$1,'Multipliers and Adjustments'!$A$70:$I$86,TRUNC(COLUMN(R$2)/5)+2,FALSE)*SUMIFS('EPA Data'!$I:$I,'EPA Data'!$D:$D,'Country Selector'!$A$2,'EPA Data'!$J:$J,$B$1,'EPA Data'!$C:$C,R$2,'EPA Data'!$G:$G,"&gt;="&amp;$A10,'EPA Data'!$G:$G,"&lt;"&amp;$B10)+IF('Multipliers and Adjustments'!$B$66="Y",'SNAP Adjustment'!S122,0))*unit_conv</f>
        <v>0</v>
      </c>
      <c r="S10">
        <f t="shared" si="10"/>
        <v>0</v>
      </c>
      <c r="T10">
        <f t="shared" si="10"/>
        <v>0</v>
      </c>
      <c r="U10">
        <f t="shared" si="10"/>
        <v>0</v>
      </c>
      <c r="V10">
        <f t="shared" si="10"/>
        <v>0</v>
      </c>
      <c r="W10" s="67">
        <f>(VLOOKUP($B$1,'Multipliers and Adjustments'!$A$70:$I$86,TRUNC(COLUMN(W$2)/5)+2,FALSE)*SUMIFS('EPA Data'!$I:$I,'EPA Data'!$D:$D,'Country Selector'!$A$2,'EPA Data'!$J:$J,$B$1,'EPA Data'!$C:$C,W$2,'EPA Data'!$G:$G,"&gt;="&amp;$A10,'EPA Data'!$G:$G,"&lt;"&amp;$B10)+IF('Multipliers and Adjustments'!$B$66="Y",'SNAP Adjustment'!X122,0))*unit_conv</f>
        <v>0</v>
      </c>
      <c r="X10">
        <f t="shared" si="11"/>
        <v>0</v>
      </c>
      <c r="Y10">
        <f t="shared" si="11"/>
        <v>0</v>
      </c>
      <c r="Z10">
        <f t="shared" si="11"/>
        <v>0</v>
      </c>
      <c r="AA10">
        <f t="shared" si="11"/>
        <v>0</v>
      </c>
      <c r="AB10" s="67">
        <f>(VLOOKUP($B$1,'Multipliers and Adjustments'!$A$70:$I$86,TRUNC(COLUMN(AB$2)/5)+2,FALSE)*SUMIFS('EPA Data'!$I:$I,'EPA Data'!$D:$D,'Country Selector'!$A$2,'EPA Data'!$J:$J,$B$1,'EPA Data'!$C:$C,AB$2,'EPA Data'!$G:$G,"&gt;="&amp;$A10,'EPA Data'!$G:$G,"&lt;"&amp;$B10)+IF('Multipliers and Adjustments'!$B$66="Y",'SNAP Adjustment'!AC122,0))*unit_conv</f>
        <v>0</v>
      </c>
      <c r="AC10">
        <f t="shared" si="12"/>
        <v>0</v>
      </c>
      <c r="AD10">
        <f t="shared" si="12"/>
        <v>0</v>
      </c>
      <c r="AE10">
        <f t="shared" si="12"/>
        <v>0</v>
      </c>
      <c r="AF10">
        <f t="shared" si="12"/>
        <v>0</v>
      </c>
      <c r="AG10" s="67">
        <f>(VLOOKUP($B$1,'Multipliers and Adjustments'!$A$70:$I$86,TRUNC(COLUMN(AG$2)/5)+2,FALSE)*SUMIFS('EPA Data'!$I:$I,'EPA Data'!$D:$D,'Country Selector'!$A$2,'EPA Data'!$J:$J,$B$1,'EPA Data'!$C:$C,AG$2,'EPA Data'!$G:$G,"&gt;="&amp;$A10,'EPA Data'!$G:$G,"&lt;"&amp;$B10)+IF('Multipliers and Adjustments'!$B$66="Y",'SNAP Adjustment'!AH122,0))*unit_conv</f>
        <v>0</v>
      </c>
      <c r="AH10">
        <f t="shared" si="13"/>
        <v>0</v>
      </c>
      <c r="AI10">
        <f t="shared" si="13"/>
        <v>0</v>
      </c>
      <c r="AJ10">
        <f t="shared" si="13"/>
        <v>0</v>
      </c>
      <c r="AK10">
        <f t="shared" si="13"/>
        <v>0</v>
      </c>
      <c r="AL10" s="67">
        <f>(VLOOKUP($B$1,'Multipliers and Adjustments'!$A$70:$I$86,TRUNC(COLUMN(AL$2)/5)+2,FALSE)*SUMIFS('EPA Data'!$I:$I,'EPA Data'!$D:$D,'Country Selector'!$A$2,'EPA Data'!$J:$J,$B$1,'EPA Data'!$C:$C,AL$2,'EPA Data'!$G:$G,"&gt;="&amp;$A10,'EPA Data'!$G:$G,"&lt;"&amp;$B10)+IF('Multipliers and Adjustments'!$B$66="Y",'SNAP Adjustment'!AM122,0))*unit_conv</f>
        <v>0</v>
      </c>
    </row>
    <row r="11" spans="1:38" x14ac:dyDescent="0.45">
      <c r="A11" s="12">
        <f t="shared" si="14"/>
        <v>-750</v>
      </c>
      <c r="B11" s="11">
        <f t="shared" si="7"/>
        <v>-700</v>
      </c>
      <c r="C11" s="67">
        <f>(VLOOKUP($B$1,'Multipliers and Adjustments'!$A$70:$I$86,TRUNC(COLUMN(C$2)/5)+2,FALSE)*SUMIFS('EPA Data'!$I:$I,'EPA Data'!$D:$D,'Country Selector'!$A$2,'EPA Data'!$J:$J,$B$1,'EPA Data'!$C:$C,C$2,'EPA Data'!$G:$G,"&gt;="&amp;$A11,'EPA Data'!$G:$G,"&lt;"&amp;$B11)+IF('Multipliers and Adjustments'!$B$66="Y",'SNAP Adjustment'!D123,0))*unit_conv</f>
        <v>0</v>
      </c>
      <c r="D11">
        <f t="shared" si="0"/>
        <v>0</v>
      </c>
      <c r="E11">
        <f t="shared" si="0"/>
        <v>0</v>
      </c>
      <c r="F11">
        <f t="shared" si="0"/>
        <v>0</v>
      </c>
      <c r="G11">
        <f t="shared" si="0"/>
        <v>0</v>
      </c>
      <c r="H11" s="67">
        <f>(VLOOKUP($B$1,'Multipliers and Adjustments'!$A$70:$I$86,TRUNC(COLUMN(H$2)/5)+2,FALSE)*SUMIFS('EPA Data'!$I:$I,'EPA Data'!$D:$D,'Country Selector'!$A$2,'EPA Data'!$J:$J,$B$1,'EPA Data'!$C:$C,H$2,'EPA Data'!$G:$G,"&gt;="&amp;$A11,'EPA Data'!$G:$G,"&lt;"&amp;$B11)+IF('Multipliers and Adjustments'!$B$66="Y",'SNAP Adjustment'!I123,0))*unit_conv</f>
        <v>0</v>
      </c>
      <c r="I11">
        <f t="shared" si="8"/>
        <v>0</v>
      </c>
      <c r="J11">
        <f t="shared" si="8"/>
        <v>0</v>
      </c>
      <c r="K11">
        <f t="shared" si="8"/>
        <v>0</v>
      </c>
      <c r="L11">
        <f t="shared" si="8"/>
        <v>0</v>
      </c>
      <c r="M11" s="67">
        <f>(VLOOKUP($B$1,'Multipliers and Adjustments'!$A$70:$I$86,TRUNC(COLUMN(M$2)/5)+2,FALSE)*SUMIFS('EPA Data'!$I:$I,'EPA Data'!$D:$D,'Country Selector'!$A$2,'EPA Data'!$J:$J,$B$1,'EPA Data'!$C:$C,M$2,'EPA Data'!$G:$G,"&gt;="&amp;$A11,'EPA Data'!$G:$G,"&lt;"&amp;$B11)+IF('Multipliers and Adjustments'!$B$66="Y",'SNAP Adjustment'!N123,0))*unit_conv</f>
        <v>0</v>
      </c>
      <c r="N11">
        <f t="shared" si="9"/>
        <v>0</v>
      </c>
      <c r="O11">
        <f t="shared" si="9"/>
        <v>0</v>
      </c>
      <c r="P11">
        <f t="shared" si="9"/>
        <v>0</v>
      </c>
      <c r="Q11">
        <f t="shared" si="9"/>
        <v>0</v>
      </c>
      <c r="R11" s="67">
        <f>(VLOOKUP($B$1,'Multipliers and Adjustments'!$A$70:$I$86,TRUNC(COLUMN(R$2)/5)+2,FALSE)*SUMIFS('EPA Data'!$I:$I,'EPA Data'!$D:$D,'Country Selector'!$A$2,'EPA Data'!$J:$J,$B$1,'EPA Data'!$C:$C,R$2,'EPA Data'!$G:$G,"&gt;="&amp;$A11,'EPA Data'!$G:$G,"&lt;"&amp;$B11)+IF('Multipliers and Adjustments'!$B$66="Y",'SNAP Adjustment'!S123,0))*unit_conv</f>
        <v>0</v>
      </c>
      <c r="S11">
        <f t="shared" si="10"/>
        <v>0</v>
      </c>
      <c r="T11">
        <f t="shared" si="10"/>
        <v>0</v>
      </c>
      <c r="U11">
        <f t="shared" si="10"/>
        <v>0</v>
      </c>
      <c r="V11">
        <f t="shared" si="10"/>
        <v>0</v>
      </c>
      <c r="W11" s="67">
        <f>(VLOOKUP($B$1,'Multipliers and Adjustments'!$A$70:$I$86,TRUNC(COLUMN(W$2)/5)+2,FALSE)*SUMIFS('EPA Data'!$I:$I,'EPA Data'!$D:$D,'Country Selector'!$A$2,'EPA Data'!$J:$J,$B$1,'EPA Data'!$C:$C,W$2,'EPA Data'!$G:$G,"&gt;="&amp;$A11,'EPA Data'!$G:$G,"&lt;"&amp;$B11)+IF('Multipliers and Adjustments'!$B$66="Y",'SNAP Adjustment'!X123,0))*unit_conv</f>
        <v>0</v>
      </c>
      <c r="X11">
        <f t="shared" si="11"/>
        <v>0</v>
      </c>
      <c r="Y11">
        <f t="shared" si="11"/>
        <v>0</v>
      </c>
      <c r="Z11">
        <f t="shared" si="11"/>
        <v>0</v>
      </c>
      <c r="AA11">
        <f t="shared" si="11"/>
        <v>0</v>
      </c>
      <c r="AB11" s="67">
        <f>(VLOOKUP($B$1,'Multipliers and Adjustments'!$A$70:$I$86,TRUNC(COLUMN(AB$2)/5)+2,FALSE)*SUMIFS('EPA Data'!$I:$I,'EPA Data'!$D:$D,'Country Selector'!$A$2,'EPA Data'!$J:$J,$B$1,'EPA Data'!$C:$C,AB$2,'EPA Data'!$G:$G,"&gt;="&amp;$A11,'EPA Data'!$G:$G,"&lt;"&amp;$B11)+IF('Multipliers and Adjustments'!$B$66="Y",'SNAP Adjustment'!AC123,0))*unit_conv</f>
        <v>0</v>
      </c>
      <c r="AC11">
        <f t="shared" si="12"/>
        <v>0</v>
      </c>
      <c r="AD11">
        <f t="shared" si="12"/>
        <v>0</v>
      </c>
      <c r="AE11">
        <f t="shared" si="12"/>
        <v>0</v>
      </c>
      <c r="AF11">
        <f t="shared" si="12"/>
        <v>0</v>
      </c>
      <c r="AG11" s="67">
        <f>(VLOOKUP($B$1,'Multipliers and Adjustments'!$A$70:$I$86,TRUNC(COLUMN(AG$2)/5)+2,FALSE)*SUMIFS('EPA Data'!$I:$I,'EPA Data'!$D:$D,'Country Selector'!$A$2,'EPA Data'!$J:$J,$B$1,'EPA Data'!$C:$C,AG$2,'EPA Data'!$G:$G,"&gt;="&amp;$A11,'EPA Data'!$G:$G,"&lt;"&amp;$B11)+IF('Multipliers and Adjustments'!$B$66="Y",'SNAP Adjustment'!AH123,0))*unit_conv</f>
        <v>0</v>
      </c>
      <c r="AH11">
        <f t="shared" si="13"/>
        <v>0</v>
      </c>
      <c r="AI11">
        <f t="shared" si="13"/>
        <v>0</v>
      </c>
      <c r="AJ11">
        <f t="shared" si="13"/>
        <v>0</v>
      </c>
      <c r="AK11">
        <f t="shared" si="13"/>
        <v>0</v>
      </c>
      <c r="AL11" s="67">
        <f>(VLOOKUP($B$1,'Multipliers and Adjustments'!$A$70:$I$86,TRUNC(COLUMN(AL$2)/5)+2,FALSE)*SUMIFS('EPA Data'!$I:$I,'EPA Data'!$D:$D,'Country Selector'!$A$2,'EPA Data'!$J:$J,$B$1,'EPA Data'!$C:$C,AL$2,'EPA Data'!$G:$G,"&gt;="&amp;$A11,'EPA Data'!$G:$G,"&lt;"&amp;$B11)+IF('Multipliers and Adjustments'!$B$66="Y",'SNAP Adjustment'!AM123,0))*unit_conv</f>
        <v>0</v>
      </c>
    </row>
    <row r="12" spans="1:38" x14ac:dyDescent="0.45">
      <c r="A12" s="12">
        <f t="shared" si="14"/>
        <v>-700</v>
      </c>
      <c r="B12" s="11">
        <f t="shared" si="7"/>
        <v>-650</v>
      </c>
      <c r="C12" s="67">
        <f>(VLOOKUP($B$1,'Multipliers and Adjustments'!$A$70:$I$86,TRUNC(COLUMN(C$2)/5)+2,FALSE)*SUMIFS('EPA Data'!$I:$I,'EPA Data'!$D:$D,'Country Selector'!$A$2,'EPA Data'!$J:$J,$B$1,'EPA Data'!$C:$C,C$2,'EPA Data'!$G:$G,"&gt;="&amp;$A12,'EPA Data'!$G:$G,"&lt;"&amp;$B12)+IF('Multipliers and Adjustments'!$B$66="Y",'SNAP Adjustment'!D124,0))*unit_conv</f>
        <v>0</v>
      </c>
      <c r="D12">
        <f t="shared" si="0"/>
        <v>0</v>
      </c>
      <c r="E12">
        <f t="shared" si="0"/>
        <v>0</v>
      </c>
      <c r="F12">
        <f t="shared" si="0"/>
        <v>0</v>
      </c>
      <c r="G12">
        <f t="shared" si="0"/>
        <v>0</v>
      </c>
      <c r="H12" s="67">
        <f>(VLOOKUP($B$1,'Multipliers and Adjustments'!$A$70:$I$86,TRUNC(COLUMN(H$2)/5)+2,FALSE)*SUMIFS('EPA Data'!$I:$I,'EPA Data'!$D:$D,'Country Selector'!$A$2,'EPA Data'!$J:$J,$B$1,'EPA Data'!$C:$C,H$2,'EPA Data'!$G:$G,"&gt;="&amp;$A12,'EPA Data'!$G:$G,"&lt;"&amp;$B12)+IF('Multipliers and Adjustments'!$B$66="Y",'SNAP Adjustment'!I124,0))*unit_conv</f>
        <v>0</v>
      </c>
      <c r="I12">
        <f t="shared" si="8"/>
        <v>0</v>
      </c>
      <c r="J12">
        <f t="shared" si="8"/>
        <v>0</v>
      </c>
      <c r="K12">
        <f t="shared" si="8"/>
        <v>0</v>
      </c>
      <c r="L12">
        <f t="shared" si="8"/>
        <v>0</v>
      </c>
      <c r="M12" s="67">
        <f>(VLOOKUP($B$1,'Multipliers and Adjustments'!$A$70:$I$86,TRUNC(COLUMN(M$2)/5)+2,FALSE)*SUMIFS('EPA Data'!$I:$I,'EPA Data'!$D:$D,'Country Selector'!$A$2,'EPA Data'!$J:$J,$B$1,'EPA Data'!$C:$C,M$2,'EPA Data'!$G:$G,"&gt;="&amp;$A12,'EPA Data'!$G:$G,"&lt;"&amp;$B12)+IF('Multipliers and Adjustments'!$B$66="Y",'SNAP Adjustment'!N124,0))*unit_conv</f>
        <v>0</v>
      </c>
      <c r="N12">
        <f t="shared" si="9"/>
        <v>0</v>
      </c>
      <c r="O12">
        <f t="shared" si="9"/>
        <v>0</v>
      </c>
      <c r="P12">
        <f t="shared" si="9"/>
        <v>0</v>
      </c>
      <c r="Q12">
        <f t="shared" si="9"/>
        <v>0</v>
      </c>
      <c r="R12" s="67">
        <f>(VLOOKUP($B$1,'Multipliers and Adjustments'!$A$70:$I$86,TRUNC(COLUMN(R$2)/5)+2,FALSE)*SUMIFS('EPA Data'!$I:$I,'EPA Data'!$D:$D,'Country Selector'!$A$2,'EPA Data'!$J:$J,$B$1,'EPA Data'!$C:$C,R$2,'EPA Data'!$G:$G,"&gt;="&amp;$A12,'EPA Data'!$G:$G,"&lt;"&amp;$B12)+IF('Multipliers and Adjustments'!$B$66="Y",'SNAP Adjustment'!S124,0))*unit_conv</f>
        <v>0</v>
      </c>
      <c r="S12">
        <f t="shared" si="10"/>
        <v>0</v>
      </c>
      <c r="T12">
        <f t="shared" si="10"/>
        <v>0</v>
      </c>
      <c r="U12">
        <f t="shared" si="10"/>
        <v>0</v>
      </c>
      <c r="V12">
        <f t="shared" si="10"/>
        <v>0</v>
      </c>
      <c r="W12" s="67">
        <f>(VLOOKUP($B$1,'Multipliers and Adjustments'!$A$70:$I$86,TRUNC(COLUMN(W$2)/5)+2,FALSE)*SUMIFS('EPA Data'!$I:$I,'EPA Data'!$D:$D,'Country Selector'!$A$2,'EPA Data'!$J:$J,$B$1,'EPA Data'!$C:$C,W$2,'EPA Data'!$G:$G,"&gt;="&amp;$A12,'EPA Data'!$G:$G,"&lt;"&amp;$B12)+IF('Multipliers and Adjustments'!$B$66="Y",'SNAP Adjustment'!X124,0))*unit_conv</f>
        <v>0</v>
      </c>
      <c r="X12">
        <f t="shared" si="11"/>
        <v>0</v>
      </c>
      <c r="Y12">
        <f t="shared" si="11"/>
        <v>0</v>
      </c>
      <c r="Z12">
        <f t="shared" si="11"/>
        <v>0</v>
      </c>
      <c r="AA12">
        <f t="shared" si="11"/>
        <v>0</v>
      </c>
      <c r="AB12" s="67">
        <f>(VLOOKUP($B$1,'Multipliers and Adjustments'!$A$70:$I$86,TRUNC(COLUMN(AB$2)/5)+2,FALSE)*SUMIFS('EPA Data'!$I:$I,'EPA Data'!$D:$D,'Country Selector'!$A$2,'EPA Data'!$J:$J,$B$1,'EPA Data'!$C:$C,AB$2,'EPA Data'!$G:$G,"&gt;="&amp;$A12,'EPA Data'!$G:$G,"&lt;"&amp;$B12)+IF('Multipliers and Adjustments'!$B$66="Y",'SNAP Adjustment'!AC124,0))*unit_conv</f>
        <v>0</v>
      </c>
      <c r="AC12">
        <f t="shared" si="12"/>
        <v>0</v>
      </c>
      <c r="AD12">
        <f t="shared" si="12"/>
        <v>0</v>
      </c>
      <c r="AE12">
        <f t="shared" si="12"/>
        <v>0</v>
      </c>
      <c r="AF12">
        <f t="shared" si="12"/>
        <v>0</v>
      </c>
      <c r="AG12" s="67">
        <f>(VLOOKUP($B$1,'Multipliers and Adjustments'!$A$70:$I$86,TRUNC(COLUMN(AG$2)/5)+2,FALSE)*SUMIFS('EPA Data'!$I:$I,'EPA Data'!$D:$D,'Country Selector'!$A$2,'EPA Data'!$J:$J,$B$1,'EPA Data'!$C:$C,AG$2,'EPA Data'!$G:$G,"&gt;="&amp;$A12,'EPA Data'!$G:$G,"&lt;"&amp;$B12)+IF('Multipliers and Adjustments'!$B$66="Y",'SNAP Adjustment'!AH124,0))*unit_conv</f>
        <v>0</v>
      </c>
      <c r="AH12">
        <f t="shared" si="13"/>
        <v>0</v>
      </c>
      <c r="AI12">
        <f t="shared" si="13"/>
        <v>0</v>
      </c>
      <c r="AJ12">
        <f t="shared" si="13"/>
        <v>0</v>
      </c>
      <c r="AK12">
        <f t="shared" si="13"/>
        <v>0</v>
      </c>
      <c r="AL12" s="67">
        <f>(VLOOKUP($B$1,'Multipliers and Adjustments'!$A$70:$I$86,TRUNC(COLUMN(AL$2)/5)+2,FALSE)*SUMIFS('EPA Data'!$I:$I,'EPA Data'!$D:$D,'Country Selector'!$A$2,'EPA Data'!$J:$J,$B$1,'EPA Data'!$C:$C,AL$2,'EPA Data'!$G:$G,"&gt;="&amp;$A12,'EPA Data'!$G:$G,"&lt;"&amp;$B12)+IF('Multipliers and Adjustments'!$B$66="Y",'SNAP Adjustment'!AM124,0))*unit_conv</f>
        <v>0</v>
      </c>
    </row>
    <row r="13" spans="1:38" x14ac:dyDescent="0.45">
      <c r="A13" s="12">
        <f t="shared" si="14"/>
        <v>-650</v>
      </c>
      <c r="B13" s="11">
        <f t="shared" si="7"/>
        <v>-600</v>
      </c>
      <c r="C13" s="67">
        <f>(VLOOKUP($B$1,'Multipliers and Adjustments'!$A$70:$I$86,TRUNC(COLUMN(C$2)/5)+2,FALSE)*SUMIFS('EPA Data'!$I:$I,'EPA Data'!$D:$D,'Country Selector'!$A$2,'EPA Data'!$J:$J,$B$1,'EPA Data'!$C:$C,C$2,'EPA Data'!$G:$G,"&gt;="&amp;$A13,'EPA Data'!$G:$G,"&lt;"&amp;$B13)+IF('Multipliers and Adjustments'!$B$66="Y",'SNAP Adjustment'!D125,0))*unit_conv</f>
        <v>0</v>
      </c>
      <c r="D13">
        <f t="shared" si="0"/>
        <v>0</v>
      </c>
      <c r="E13">
        <f t="shared" si="0"/>
        <v>0</v>
      </c>
      <c r="F13">
        <f t="shared" si="0"/>
        <v>0</v>
      </c>
      <c r="G13">
        <f t="shared" si="0"/>
        <v>0</v>
      </c>
      <c r="H13" s="67">
        <f>(VLOOKUP($B$1,'Multipliers and Adjustments'!$A$70:$I$86,TRUNC(COLUMN(H$2)/5)+2,FALSE)*SUMIFS('EPA Data'!$I:$I,'EPA Data'!$D:$D,'Country Selector'!$A$2,'EPA Data'!$J:$J,$B$1,'EPA Data'!$C:$C,H$2,'EPA Data'!$G:$G,"&gt;="&amp;$A13,'EPA Data'!$G:$G,"&lt;"&amp;$B13)+IF('Multipliers and Adjustments'!$B$66="Y",'SNAP Adjustment'!I125,0))*unit_conv</f>
        <v>0</v>
      </c>
      <c r="I13">
        <f t="shared" si="8"/>
        <v>0</v>
      </c>
      <c r="J13">
        <f t="shared" si="8"/>
        <v>0</v>
      </c>
      <c r="K13">
        <f t="shared" si="8"/>
        <v>0</v>
      </c>
      <c r="L13">
        <f t="shared" si="8"/>
        <v>0</v>
      </c>
      <c r="M13" s="67">
        <f>(VLOOKUP($B$1,'Multipliers and Adjustments'!$A$70:$I$86,TRUNC(COLUMN(M$2)/5)+2,FALSE)*SUMIFS('EPA Data'!$I:$I,'EPA Data'!$D:$D,'Country Selector'!$A$2,'EPA Data'!$J:$J,$B$1,'EPA Data'!$C:$C,M$2,'EPA Data'!$G:$G,"&gt;="&amp;$A13,'EPA Data'!$G:$G,"&lt;"&amp;$B13)+IF('Multipliers and Adjustments'!$B$66="Y",'SNAP Adjustment'!N125,0))*unit_conv</f>
        <v>0</v>
      </c>
      <c r="N13">
        <f t="shared" si="9"/>
        <v>0</v>
      </c>
      <c r="O13">
        <f t="shared" si="9"/>
        <v>0</v>
      </c>
      <c r="P13">
        <f t="shared" si="9"/>
        <v>0</v>
      </c>
      <c r="Q13">
        <f t="shared" si="9"/>
        <v>0</v>
      </c>
      <c r="R13" s="67">
        <f>(VLOOKUP($B$1,'Multipliers and Adjustments'!$A$70:$I$86,TRUNC(COLUMN(R$2)/5)+2,FALSE)*SUMIFS('EPA Data'!$I:$I,'EPA Data'!$D:$D,'Country Selector'!$A$2,'EPA Data'!$J:$J,$B$1,'EPA Data'!$C:$C,R$2,'EPA Data'!$G:$G,"&gt;="&amp;$A13,'EPA Data'!$G:$G,"&lt;"&amp;$B13)+IF('Multipliers and Adjustments'!$B$66="Y",'SNAP Adjustment'!S125,0))*unit_conv</f>
        <v>0</v>
      </c>
      <c r="S13">
        <f t="shared" si="10"/>
        <v>0</v>
      </c>
      <c r="T13">
        <f t="shared" si="10"/>
        <v>0</v>
      </c>
      <c r="U13">
        <f t="shared" si="10"/>
        <v>0</v>
      </c>
      <c r="V13">
        <f t="shared" si="10"/>
        <v>0</v>
      </c>
      <c r="W13" s="67">
        <f>(VLOOKUP($B$1,'Multipliers and Adjustments'!$A$70:$I$86,TRUNC(COLUMN(W$2)/5)+2,FALSE)*SUMIFS('EPA Data'!$I:$I,'EPA Data'!$D:$D,'Country Selector'!$A$2,'EPA Data'!$J:$J,$B$1,'EPA Data'!$C:$C,W$2,'EPA Data'!$G:$G,"&gt;="&amp;$A13,'EPA Data'!$G:$G,"&lt;"&amp;$B13)+IF('Multipliers and Adjustments'!$B$66="Y",'SNAP Adjustment'!X125,0))*unit_conv</f>
        <v>0</v>
      </c>
      <c r="X13">
        <f t="shared" si="11"/>
        <v>0</v>
      </c>
      <c r="Y13">
        <f t="shared" si="11"/>
        <v>0</v>
      </c>
      <c r="Z13">
        <f t="shared" si="11"/>
        <v>0</v>
      </c>
      <c r="AA13">
        <f t="shared" si="11"/>
        <v>0</v>
      </c>
      <c r="AB13" s="67">
        <f>(VLOOKUP($B$1,'Multipliers and Adjustments'!$A$70:$I$86,TRUNC(COLUMN(AB$2)/5)+2,FALSE)*SUMIFS('EPA Data'!$I:$I,'EPA Data'!$D:$D,'Country Selector'!$A$2,'EPA Data'!$J:$J,$B$1,'EPA Data'!$C:$C,AB$2,'EPA Data'!$G:$G,"&gt;="&amp;$A13,'EPA Data'!$G:$G,"&lt;"&amp;$B13)+IF('Multipliers and Adjustments'!$B$66="Y",'SNAP Adjustment'!AC125,0))*unit_conv</f>
        <v>0</v>
      </c>
      <c r="AC13">
        <f t="shared" si="12"/>
        <v>0</v>
      </c>
      <c r="AD13">
        <f t="shared" si="12"/>
        <v>0</v>
      </c>
      <c r="AE13">
        <f t="shared" si="12"/>
        <v>0</v>
      </c>
      <c r="AF13">
        <f t="shared" si="12"/>
        <v>0</v>
      </c>
      <c r="AG13" s="67">
        <f>(VLOOKUP($B$1,'Multipliers and Adjustments'!$A$70:$I$86,TRUNC(COLUMN(AG$2)/5)+2,FALSE)*SUMIFS('EPA Data'!$I:$I,'EPA Data'!$D:$D,'Country Selector'!$A$2,'EPA Data'!$J:$J,$B$1,'EPA Data'!$C:$C,AG$2,'EPA Data'!$G:$G,"&gt;="&amp;$A13,'EPA Data'!$G:$G,"&lt;"&amp;$B13)+IF('Multipliers and Adjustments'!$B$66="Y",'SNAP Adjustment'!AH125,0))*unit_conv</f>
        <v>0</v>
      </c>
      <c r="AH13">
        <f t="shared" si="13"/>
        <v>0</v>
      </c>
      <c r="AI13">
        <f t="shared" si="13"/>
        <v>0</v>
      </c>
      <c r="AJ13">
        <f t="shared" si="13"/>
        <v>0</v>
      </c>
      <c r="AK13">
        <f t="shared" si="13"/>
        <v>0</v>
      </c>
      <c r="AL13" s="67">
        <f>(VLOOKUP($B$1,'Multipliers and Adjustments'!$A$70:$I$86,TRUNC(COLUMN(AL$2)/5)+2,FALSE)*SUMIFS('EPA Data'!$I:$I,'EPA Data'!$D:$D,'Country Selector'!$A$2,'EPA Data'!$J:$J,$B$1,'EPA Data'!$C:$C,AL$2,'EPA Data'!$G:$G,"&gt;="&amp;$A13,'EPA Data'!$G:$G,"&lt;"&amp;$B13)+IF('Multipliers and Adjustments'!$B$66="Y",'SNAP Adjustment'!AM125,0))*unit_conv</f>
        <v>0</v>
      </c>
    </row>
    <row r="14" spans="1:38" x14ac:dyDescent="0.45">
      <c r="A14" s="12">
        <f t="shared" si="14"/>
        <v>-600</v>
      </c>
      <c r="B14" s="11">
        <f t="shared" si="7"/>
        <v>-550</v>
      </c>
      <c r="C14" s="67">
        <f>(VLOOKUP($B$1,'Multipliers and Adjustments'!$A$70:$I$86,TRUNC(COLUMN(C$2)/5)+2,FALSE)*SUMIFS('EPA Data'!$I:$I,'EPA Data'!$D:$D,'Country Selector'!$A$2,'EPA Data'!$J:$J,$B$1,'EPA Data'!$C:$C,C$2,'EPA Data'!$G:$G,"&gt;="&amp;$A14,'EPA Data'!$G:$G,"&lt;"&amp;$B14)+IF('Multipliers and Adjustments'!$B$66="Y",'SNAP Adjustment'!D126,0))*unit_conv</f>
        <v>0</v>
      </c>
      <c r="D14">
        <f t="shared" si="0"/>
        <v>0</v>
      </c>
      <c r="E14">
        <f t="shared" si="0"/>
        <v>0</v>
      </c>
      <c r="F14">
        <f t="shared" si="0"/>
        <v>0</v>
      </c>
      <c r="G14">
        <f t="shared" si="0"/>
        <v>0</v>
      </c>
      <c r="H14" s="67">
        <f>(VLOOKUP($B$1,'Multipliers and Adjustments'!$A$70:$I$86,TRUNC(COLUMN(H$2)/5)+2,FALSE)*SUMIFS('EPA Data'!$I:$I,'EPA Data'!$D:$D,'Country Selector'!$A$2,'EPA Data'!$J:$J,$B$1,'EPA Data'!$C:$C,H$2,'EPA Data'!$G:$G,"&gt;="&amp;$A14,'EPA Data'!$G:$G,"&lt;"&amp;$B14)+IF('Multipliers and Adjustments'!$B$66="Y",'SNAP Adjustment'!I126,0))*unit_conv</f>
        <v>0</v>
      </c>
      <c r="I14">
        <f t="shared" si="8"/>
        <v>0</v>
      </c>
      <c r="J14">
        <f t="shared" si="8"/>
        <v>0</v>
      </c>
      <c r="K14">
        <f t="shared" si="8"/>
        <v>0</v>
      </c>
      <c r="L14">
        <f t="shared" si="8"/>
        <v>0</v>
      </c>
      <c r="M14" s="67">
        <f>(VLOOKUP($B$1,'Multipliers and Adjustments'!$A$70:$I$86,TRUNC(COLUMN(M$2)/5)+2,FALSE)*SUMIFS('EPA Data'!$I:$I,'EPA Data'!$D:$D,'Country Selector'!$A$2,'EPA Data'!$J:$J,$B$1,'EPA Data'!$C:$C,M$2,'EPA Data'!$G:$G,"&gt;="&amp;$A14,'EPA Data'!$G:$G,"&lt;"&amp;$B14)+IF('Multipliers and Adjustments'!$B$66="Y",'SNAP Adjustment'!N126,0))*unit_conv</f>
        <v>0</v>
      </c>
      <c r="N14">
        <f t="shared" si="9"/>
        <v>0</v>
      </c>
      <c r="O14">
        <f t="shared" si="9"/>
        <v>0</v>
      </c>
      <c r="P14">
        <f t="shared" si="9"/>
        <v>0</v>
      </c>
      <c r="Q14">
        <f t="shared" si="9"/>
        <v>0</v>
      </c>
      <c r="R14" s="67">
        <f>(VLOOKUP($B$1,'Multipliers and Adjustments'!$A$70:$I$86,TRUNC(COLUMN(R$2)/5)+2,FALSE)*SUMIFS('EPA Data'!$I:$I,'EPA Data'!$D:$D,'Country Selector'!$A$2,'EPA Data'!$J:$J,$B$1,'EPA Data'!$C:$C,R$2,'EPA Data'!$G:$G,"&gt;="&amp;$A14,'EPA Data'!$G:$G,"&lt;"&amp;$B14)+IF('Multipliers and Adjustments'!$B$66="Y",'SNAP Adjustment'!S126,0))*unit_conv</f>
        <v>0</v>
      </c>
      <c r="S14">
        <f t="shared" si="10"/>
        <v>0</v>
      </c>
      <c r="T14">
        <f t="shared" si="10"/>
        <v>0</v>
      </c>
      <c r="U14">
        <f t="shared" si="10"/>
        <v>0</v>
      </c>
      <c r="V14">
        <f t="shared" si="10"/>
        <v>0</v>
      </c>
      <c r="W14" s="67">
        <f>(VLOOKUP($B$1,'Multipliers and Adjustments'!$A$70:$I$86,TRUNC(COLUMN(W$2)/5)+2,FALSE)*SUMIFS('EPA Data'!$I:$I,'EPA Data'!$D:$D,'Country Selector'!$A$2,'EPA Data'!$J:$J,$B$1,'EPA Data'!$C:$C,W$2,'EPA Data'!$G:$G,"&gt;="&amp;$A14,'EPA Data'!$G:$G,"&lt;"&amp;$B14)+IF('Multipliers and Adjustments'!$B$66="Y",'SNAP Adjustment'!X126,0))*unit_conv</f>
        <v>0</v>
      </c>
      <c r="X14">
        <f t="shared" si="11"/>
        <v>0</v>
      </c>
      <c r="Y14">
        <f t="shared" si="11"/>
        <v>0</v>
      </c>
      <c r="Z14">
        <f t="shared" si="11"/>
        <v>0</v>
      </c>
      <c r="AA14">
        <f t="shared" si="11"/>
        <v>0</v>
      </c>
      <c r="AB14" s="67">
        <f>(VLOOKUP($B$1,'Multipliers and Adjustments'!$A$70:$I$86,TRUNC(COLUMN(AB$2)/5)+2,FALSE)*SUMIFS('EPA Data'!$I:$I,'EPA Data'!$D:$D,'Country Selector'!$A$2,'EPA Data'!$J:$J,$B$1,'EPA Data'!$C:$C,AB$2,'EPA Data'!$G:$G,"&gt;="&amp;$A14,'EPA Data'!$G:$G,"&lt;"&amp;$B14)+IF('Multipliers and Adjustments'!$B$66="Y",'SNAP Adjustment'!AC126,0))*unit_conv</f>
        <v>0</v>
      </c>
      <c r="AC14">
        <f t="shared" si="12"/>
        <v>0</v>
      </c>
      <c r="AD14">
        <f t="shared" si="12"/>
        <v>0</v>
      </c>
      <c r="AE14">
        <f t="shared" si="12"/>
        <v>0</v>
      </c>
      <c r="AF14">
        <f t="shared" si="12"/>
        <v>0</v>
      </c>
      <c r="AG14" s="67">
        <f>(VLOOKUP($B$1,'Multipliers and Adjustments'!$A$70:$I$86,TRUNC(COLUMN(AG$2)/5)+2,FALSE)*SUMIFS('EPA Data'!$I:$I,'EPA Data'!$D:$D,'Country Selector'!$A$2,'EPA Data'!$J:$J,$B$1,'EPA Data'!$C:$C,AG$2,'EPA Data'!$G:$G,"&gt;="&amp;$A14,'EPA Data'!$G:$G,"&lt;"&amp;$B14)+IF('Multipliers and Adjustments'!$B$66="Y",'SNAP Adjustment'!AH126,0))*unit_conv</f>
        <v>0</v>
      </c>
      <c r="AH14">
        <f t="shared" si="13"/>
        <v>0</v>
      </c>
      <c r="AI14">
        <f t="shared" si="13"/>
        <v>0</v>
      </c>
      <c r="AJ14">
        <f t="shared" si="13"/>
        <v>0</v>
      </c>
      <c r="AK14">
        <f t="shared" si="13"/>
        <v>0</v>
      </c>
      <c r="AL14" s="67">
        <f>(VLOOKUP($B$1,'Multipliers and Adjustments'!$A$70:$I$86,TRUNC(COLUMN(AL$2)/5)+2,FALSE)*SUMIFS('EPA Data'!$I:$I,'EPA Data'!$D:$D,'Country Selector'!$A$2,'EPA Data'!$J:$J,$B$1,'EPA Data'!$C:$C,AL$2,'EPA Data'!$G:$G,"&gt;="&amp;$A14,'EPA Data'!$G:$G,"&lt;"&amp;$B14)+IF('Multipliers and Adjustments'!$B$66="Y",'SNAP Adjustment'!AM126,0))*unit_conv</f>
        <v>0</v>
      </c>
    </row>
    <row r="15" spans="1:38" x14ac:dyDescent="0.45">
      <c r="A15" s="12">
        <f t="shared" si="14"/>
        <v>-550</v>
      </c>
      <c r="B15" s="11">
        <f t="shared" si="7"/>
        <v>-500</v>
      </c>
      <c r="C15" s="67">
        <f>(VLOOKUP($B$1,'Multipliers and Adjustments'!$A$70:$I$86,TRUNC(COLUMN(C$2)/5)+2,FALSE)*SUMIFS('EPA Data'!$I:$I,'EPA Data'!$D:$D,'Country Selector'!$A$2,'EPA Data'!$J:$J,$B$1,'EPA Data'!$C:$C,C$2,'EPA Data'!$G:$G,"&gt;="&amp;$A15,'EPA Data'!$G:$G,"&lt;"&amp;$B15)+IF('Multipliers and Adjustments'!$B$66="Y",'SNAP Adjustment'!D127,0))*unit_conv</f>
        <v>0</v>
      </c>
      <c r="D15">
        <f t="shared" si="0"/>
        <v>0</v>
      </c>
      <c r="E15">
        <f t="shared" si="0"/>
        <v>0</v>
      </c>
      <c r="F15">
        <f t="shared" si="0"/>
        <v>0</v>
      </c>
      <c r="G15">
        <f t="shared" si="0"/>
        <v>0</v>
      </c>
      <c r="H15" s="67">
        <f>(VLOOKUP($B$1,'Multipliers and Adjustments'!$A$70:$I$86,TRUNC(COLUMN(H$2)/5)+2,FALSE)*SUMIFS('EPA Data'!$I:$I,'EPA Data'!$D:$D,'Country Selector'!$A$2,'EPA Data'!$J:$J,$B$1,'EPA Data'!$C:$C,H$2,'EPA Data'!$G:$G,"&gt;="&amp;$A15,'EPA Data'!$G:$G,"&lt;"&amp;$B15)+IF('Multipliers and Adjustments'!$B$66="Y",'SNAP Adjustment'!I127,0))*unit_conv</f>
        <v>0</v>
      </c>
      <c r="I15">
        <f t="shared" si="8"/>
        <v>0</v>
      </c>
      <c r="J15">
        <f t="shared" si="8"/>
        <v>0</v>
      </c>
      <c r="K15">
        <f t="shared" si="8"/>
        <v>0</v>
      </c>
      <c r="L15">
        <f t="shared" si="8"/>
        <v>0</v>
      </c>
      <c r="M15" s="67">
        <f>(VLOOKUP($B$1,'Multipliers and Adjustments'!$A$70:$I$86,TRUNC(COLUMN(M$2)/5)+2,FALSE)*SUMIFS('EPA Data'!$I:$I,'EPA Data'!$D:$D,'Country Selector'!$A$2,'EPA Data'!$J:$J,$B$1,'EPA Data'!$C:$C,M$2,'EPA Data'!$G:$G,"&gt;="&amp;$A15,'EPA Data'!$G:$G,"&lt;"&amp;$B15)+IF('Multipliers and Adjustments'!$B$66="Y",'SNAP Adjustment'!N127,0))*unit_conv</f>
        <v>0</v>
      </c>
      <c r="N15">
        <f t="shared" si="9"/>
        <v>0</v>
      </c>
      <c r="O15">
        <f t="shared" si="9"/>
        <v>0</v>
      </c>
      <c r="P15">
        <f t="shared" si="9"/>
        <v>0</v>
      </c>
      <c r="Q15">
        <f t="shared" si="9"/>
        <v>0</v>
      </c>
      <c r="R15" s="67">
        <f>(VLOOKUP($B$1,'Multipliers and Adjustments'!$A$70:$I$86,TRUNC(COLUMN(R$2)/5)+2,FALSE)*SUMIFS('EPA Data'!$I:$I,'EPA Data'!$D:$D,'Country Selector'!$A$2,'EPA Data'!$J:$J,$B$1,'EPA Data'!$C:$C,R$2,'EPA Data'!$G:$G,"&gt;="&amp;$A15,'EPA Data'!$G:$G,"&lt;"&amp;$B15)+IF('Multipliers and Adjustments'!$B$66="Y",'SNAP Adjustment'!S127,0))*unit_conv</f>
        <v>0</v>
      </c>
      <c r="S15">
        <f t="shared" si="10"/>
        <v>0</v>
      </c>
      <c r="T15">
        <f t="shared" si="10"/>
        <v>0</v>
      </c>
      <c r="U15">
        <f t="shared" si="10"/>
        <v>0</v>
      </c>
      <c r="V15">
        <f t="shared" si="10"/>
        <v>0</v>
      </c>
      <c r="W15" s="67">
        <f>(VLOOKUP($B$1,'Multipliers and Adjustments'!$A$70:$I$86,TRUNC(COLUMN(W$2)/5)+2,FALSE)*SUMIFS('EPA Data'!$I:$I,'EPA Data'!$D:$D,'Country Selector'!$A$2,'EPA Data'!$J:$J,$B$1,'EPA Data'!$C:$C,W$2,'EPA Data'!$G:$G,"&gt;="&amp;$A15,'EPA Data'!$G:$G,"&lt;"&amp;$B15)+IF('Multipliers and Adjustments'!$B$66="Y",'SNAP Adjustment'!X127,0))*unit_conv</f>
        <v>0</v>
      </c>
      <c r="X15">
        <f t="shared" si="11"/>
        <v>0</v>
      </c>
      <c r="Y15">
        <f t="shared" si="11"/>
        <v>0</v>
      </c>
      <c r="Z15">
        <f t="shared" si="11"/>
        <v>0</v>
      </c>
      <c r="AA15">
        <f t="shared" si="11"/>
        <v>0</v>
      </c>
      <c r="AB15" s="67">
        <f>(VLOOKUP($B$1,'Multipliers and Adjustments'!$A$70:$I$86,TRUNC(COLUMN(AB$2)/5)+2,FALSE)*SUMIFS('EPA Data'!$I:$I,'EPA Data'!$D:$D,'Country Selector'!$A$2,'EPA Data'!$J:$J,$B$1,'EPA Data'!$C:$C,AB$2,'EPA Data'!$G:$G,"&gt;="&amp;$A15,'EPA Data'!$G:$G,"&lt;"&amp;$B15)+IF('Multipliers and Adjustments'!$B$66="Y",'SNAP Adjustment'!AC127,0))*unit_conv</f>
        <v>0</v>
      </c>
      <c r="AC15">
        <f t="shared" si="12"/>
        <v>0</v>
      </c>
      <c r="AD15">
        <f t="shared" si="12"/>
        <v>0</v>
      </c>
      <c r="AE15">
        <f t="shared" si="12"/>
        <v>0</v>
      </c>
      <c r="AF15">
        <f t="shared" si="12"/>
        <v>0</v>
      </c>
      <c r="AG15" s="67">
        <f>(VLOOKUP($B$1,'Multipliers and Adjustments'!$A$70:$I$86,TRUNC(COLUMN(AG$2)/5)+2,FALSE)*SUMIFS('EPA Data'!$I:$I,'EPA Data'!$D:$D,'Country Selector'!$A$2,'EPA Data'!$J:$J,$B$1,'EPA Data'!$C:$C,AG$2,'EPA Data'!$G:$G,"&gt;="&amp;$A15,'EPA Data'!$G:$G,"&lt;"&amp;$B15)+IF('Multipliers and Adjustments'!$B$66="Y",'SNAP Adjustment'!AH127,0))*unit_conv</f>
        <v>0</v>
      </c>
      <c r="AH15">
        <f t="shared" si="13"/>
        <v>0</v>
      </c>
      <c r="AI15">
        <f t="shared" si="13"/>
        <v>0</v>
      </c>
      <c r="AJ15">
        <f t="shared" si="13"/>
        <v>0</v>
      </c>
      <c r="AK15">
        <f t="shared" si="13"/>
        <v>0</v>
      </c>
      <c r="AL15" s="67">
        <f>(VLOOKUP($B$1,'Multipliers and Adjustments'!$A$70:$I$86,TRUNC(COLUMN(AL$2)/5)+2,FALSE)*SUMIFS('EPA Data'!$I:$I,'EPA Data'!$D:$D,'Country Selector'!$A$2,'EPA Data'!$J:$J,$B$1,'EPA Data'!$C:$C,AL$2,'EPA Data'!$G:$G,"&gt;="&amp;$A15,'EPA Data'!$G:$G,"&lt;"&amp;$B15)+IF('Multipliers and Adjustments'!$B$66="Y",'SNAP Adjustment'!AM127,0))*unit_conv</f>
        <v>0</v>
      </c>
    </row>
    <row r="16" spans="1:38" x14ac:dyDescent="0.45">
      <c r="A16" s="12">
        <f t="shared" si="14"/>
        <v>-500</v>
      </c>
      <c r="B16" s="11">
        <f t="shared" si="7"/>
        <v>-450</v>
      </c>
      <c r="C16" s="67">
        <f>(VLOOKUP($B$1,'Multipliers and Adjustments'!$A$70:$I$86,TRUNC(COLUMN(C$2)/5)+2,FALSE)*SUMIFS('EPA Data'!$I:$I,'EPA Data'!$D:$D,'Country Selector'!$A$2,'EPA Data'!$J:$J,$B$1,'EPA Data'!$C:$C,C$2,'EPA Data'!$G:$G,"&gt;="&amp;$A16,'EPA Data'!$G:$G,"&lt;"&amp;$B16)+IF('Multipliers and Adjustments'!$B$66="Y",'SNAP Adjustment'!D128,0))*unit_conv</f>
        <v>0</v>
      </c>
      <c r="D16">
        <f t="shared" si="0"/>
        <v>0</v>
      </c>
      <c r="E16">
        <f t="shared" si="0"/>
        <v>0</v>
      </c>
      <c r="F16">
        <f t="shared" si="0"/>
        <v>0</v>
      </c>
      <c r="G16">
        <f t="shared" si="0"/>
        <v>0</v>
      </c>
      <c r="H16" s="67">
        <f>(VLOOKUP($B$1,'Multipliers and Adjustments'!$A$70:$I$86,TRUNC(COLUMN(H$2)/5)+2,FALSE)*SUMIFS('EPA Data'!$I:$I,'EPA Data'!$D:$D,'Country Selector'!$A$2,'EPA Data'!$J:$J,$B$1,'EPA Data'!$C:$C,H$2,'EPA Data'!$G:$G,"&gt;="&amp;$A16,'EPA Data'!$G:$G,"&lt;"&amp;$B16)+IF('Multipliers and Adjustments'!$B$66="Y",'SNAP Adjustment'!I128,0))*unit_conv</f>
        <v>0</v>
      </c>
      <c r="I16">
        <f t="shared" si="8"/>
        <v>0</v>
      </c>
      <c r="J16">
        <f t="shared" si="8"/>
        <v>0</v>
      </c>
      <c r="K16">
        <f t="shared" si="8"/>
        <v>0</v>
      </c>
      <c r="L16">
        <f t="shared" si="8"/>
        <v>0</v>
      </c>
      <c r="M16" s="67">
        <f>(VLOOKUP($B$1,'Multipliers and Adjustments'!$A$70:$I$86,TRUNC(COLUMN(M$2)/5)+2,FALSE)*SUMIFS('EPA Data'!$I:$I,'EPA Data'!$D:$D,'Country Selector'!$A$2,'EPA Data'!$J:$J,$B$1,'EPA Data'!$C:$C,M$2,'EPA Data'!$G:$G,"&gt;="&amp;$A16,'EPA Data'!$G:$G,"&lt;"&amp;$B16)+IF('Multipliers and Adjustments'!$B$66="Y",'SNAP Adjustment'!N128,0))*unit_conv</f>
        <v>0</v>
      </c>
      <c r="N16">
        <f t="shared" si="9"/>
        <v>0</v>
      </c>
      <c r="O16">
        <f t="shared" si="9"/>
        <v>0</v>
      </c>
      <c r="P16">
        <f t="shared" si="9"/>
        <v>0</v>
      </c>
      <c r="Q16">
        <f t="shared" si="9"/>
        <v>0</v>
      </c>
      <c r="R16" s="67">
        <f>(VLOOKUP($B$1,'Multipliers and Adjustments'!$A$70:$I$86,TRUNC(COLUMN(R$2)/5)+2,FALSE)*SUMIFS('EPA Data'!$I:$I,'EPA Data'!$D:$D,'Country Selector'!$A$2,'EPA Data'!$J:$J,$B$1,'EPA Data'!$C:$C,R$2,'EPA Data'!$G:$G,"&gt;="&amp;$A16,'EPA Data'!$G:$G,"&lt;"&amp;$B16)+IF('Multipliers and Adjustments'!$B$66="Y",'SNAP Adjustment'!S128,0))*unit_conv</f>
        <v>0</v>
      </c>
      <c r="S16">
        <f t="shared" si="10"/>
        <v>0</v>
      </c>
      <c r="T16">
        <f t="shared" si="10"/>
        <v>0</v>
      </c>
      <c r="U16">
        <f t="shared" si="10"/>
        <v>0</v>
      </c>
      <c r="V16">
        <f t="shared" si="10"/>
        <v>0</v>
      </c>
      <c r="W16" s="67">
        <f>(VLOOKUP($B$1,'Multipliers and Adjustments'!$A$70:$I$86,TRUNC(COLUMN(W$2)/5)+2,FALSE)*SUMIFS('EPA Data'!$I:$I,'EPA Data'!$D:$D,'Country Selector'!$A$2,'EPA Data'!$J:$J,$B$1,'EPA Data'!$C:$C,W$2,'EPA Data'!$G:$G,"&gt;="&amp;$A16,'EPA Data'!$G:$G,"&lt;"&amp;$B16)+IF('Multipliers and Adjustments'!$B$66="Y",'SNAP Adjustment'!X128,0))*unit_conv</f>
        <v>0</v>
      </c>
      <c r="X16">
        <f t="shared" si="11"/>
        <v>0</v>
      </c>
      <c r="Y16">
        <f t="shared" si="11"/>
        <v>0</v>
      </c>
      <c r="Z16">
        <f t="shared" si="11"/>
        <v>0</v>
      </c>
      <c r="AA16">
        <f t="shared" si="11"/>
        <v>0</v>
      </c>
      <c r="AB16" s="67">
        <f>(VLOOKUP($B$1,'Multipliers and Adjustments'!$A$70:$I$86,TRUNC(COLUMN(AB$2)/5)+2,FALSE)*SUMIFS('EPA Data'!$I:$I,'EPA Data'!$D:$D,'Country Selector'!$A$2,'EPA Data'!$J:$J,$B$1,'EPA Data'!$C:$C,AB$2,'EPA Data'!$G:$G,"&gt;="&amp;$A16,'EPA Data'!$G:$G,"&lt;"&amp;$B16)+IF('Multipliers and Adjustments'!$B$66="Y",'SNAP Adjustment'!AC128,0))*unit_conv</f>
        <v>0</v>
      </c>
      <c r="AC16">
        <f t="shared" si="12"/>
        <v>0</v>
      </c>
      <c r="AD16">
        <f t="shared" si="12"/>
        <v>0</v>
      </c>
      <c r="AE16">
        <f t="shared" si="12"/>
        <v>0</v>
      </c>
      <c r="AF16">
        <f t="shared" si="12"/>
        <v>0</v>
      </c>
      <c r="AG16" s="67">
        <f>(VLOOKUP($B$1,'Multipliers and Adjustments'!$A$70:$I$86,TRUNC(COLUMN(AG$2)/5)+2,FALSE)*SUMIFS('EPA Data'!$I:$I,'EPA Data'!$D:$D,'Country Selector'!$A$2,'EPA Data'!$J:$J,$B$1,'EPA Data'!$C:$C,AG$2,'EPA Data'!$G:$G,"&gt;="&amp;$A16,'EPA Data'!$G:$G,"&lt;"&amp;$B16)+IF('Multipliers and Adjustments'!$B$66="Y",'SNAP Adjustment'!AH128,0))*unit_conv</f>
        <v>0</v>
      </c>
      <c r="AH16">
        <f t="shared" si="13"/>
        <v>0</v>
      </c>
      <c r="AI16">
        <f t="shared" si="13"/>
        <v>0</v>
      </c>
      <c r="AJ16">
        <f t="shared" si="13"/>
        <v>0</v>
      </c>
      <c r="AK16">
        <f t="shared" si="13"/>
        <v>0</v>
      </c>
      <c r="AL16" s="67">
        <f>(VLOOKUP($B$1,'Multipliers and Adjustments'!$A$70:$I$86,TRUNC(COLUMN(AL$2)/5)+2,FALSE)*SUMIFS('EPA Data'!$I:$I,'EPA Data'!$D:$D,'Country Selector'!$A$2,'EPA Data'!$J:$J,$B$1,'EPA Data'!$C:$C,AL$2,'EPA Data'!$G:$G,"&gt;="&amp;$A16,'EPA Data'!$G:$G,"&lt;"&amp;$B16)+IF('Multipliers and Adjustments'!$B$66="Y",'SNAP Adjustment'!AM128,0))*unit_conv</f>
        <v>0</v>
      </c>
    </row>
    <row r="17" spans="1:38" x14ac:dyDescent="0.45">
      <c r="A17" s="12">
        <f t="shared" si="14"/>
        <v>-450</v>
      </c>
      <c r="B17" s="11">
        <f t="shared" si="7"/>
        <v>-400</v>
      </c>
      <c r="C17" s="67">
        <f>(VLOOKUP($B$1,'Multipliers and Adjustments'!$A$70:$I$86,TRUNC(COLUMN(C$2)/5)+2,FALSE)*SUMIFS('EPA Data'!$I:$I,'EPA Data'!$D:$D,'Country Selector'!$A$2,'EPA Data'!$J:$J,$B$1,'EPA Data'!$C:$C,C$2,'EPA Data'!$G:$G,"&gt;="&amp;$A17,'EPA Data'!$G:$G,"&lt;"&amp;$B17)+IF('Multipliers and Adjustments'!$B$66="Y",'SNAP Adjustment'!D129,0))*unit_conv</f>
        <v>0</v>
      </c>
      <c r="D17">
        <f>C17+($H17-$C17)/5</f>
        <v>0</v>
      </c>
      <c r="E17">
        <f t="shared" si="0"/>
        <v>0</v>
      </c>
      <c r="F17">
        <f t="shared" si="0"/>
        <v>0</v>
      </c>
      <c r="G17">
        <f t="shared" si="0"/>
        <v>0</v>
      </c>
      <c r="H17" s="67">
        <f>(VLOOKUP($B$1,'Multipliers and Adjustments'!$A$70:$I$86,TRUNC(COLUMN(H$2)/5)+2,FALSE)*SUMIFS('EPA Data'!$I:$I,'EPA Data'!$D:$D,'Country Selector'!$A$2,'EPA Data'!$J:$J,$B$1,'EPA Data'!$C:$C,H$2,'EPA Data'!$G:$G,"&gt;="&amp;$A17,'EPA Data'!$G:$G,"&lt;"&amp;$B17)+IF('Multipliers and Adjustments'!$B$66="Y",'SNAP Adjustment'!I129,0))*unit_conv</f>
        <v>0</v>
      </c>
      <c r="I17">
        <f t="shared" si="8"/>
        <v>0</v>
      </c>
      <c r="J17">
        <f t="shared" si="8"/>
        <v>0</v>
      </c>
      <c r="K17">
        <f t="shared" si="8"/>
        <v>0</v>
      </c>
      <c r="L17">
        <f t="shared" si="8"/>
        <v>0</v>
      </c>
      <c r="M17" s="67">
        <f>(VLOOKUP($B$1,'Multipliers and Adjustments'!$A$70:$I$86,TRUNC(COLUMN(M$2)/5)+2,FALSE)*SUMIFS('EPA Data'!$I:$I,'EPA Data'!$D:$D,'Country Selector'!$A$2,'EPA Data'!$J:$J,$B$1,'EPA Data'!$C:$C,M$2,'EPA Data'!$G:$G,"&gt;="&amp;$A17,'EPA Data'!$G:$G,"&lt;"&amp;$B17)+IF('Multipliers and Adjustments'!$B$66="Y",'SNAP Adjustment'!N129,0))*unit_conv</f>
        <v>0</v>
      </c>
      <c r="N17">
        <f t="shared" si="9"/>
        <v>0</v>
      </c>
      <c r="O17">
        <f t="shared" si="9"/>
        <v>0</v>
      </c>
      <c r="P17">
        <f t="shared" si="9"/>
        <v>0</v>
      </c>
      <c r="Q17">
        <f t="shared" si="9"/>
        <v>0</v>
      </c>
      <c r="R17" s="67">
        <f>(VLOOKUP($B$1,'Multipliers and Adjustments'!$A$70:$I$86,TRUNC(COLUMN(R$2)/5)+2,FALSE)*SUMIFS('EPA Data'!$I:$I,'EPA Data'!$D:$D,'Country Selector'!$A$2,'EPA Data'!$J:$J,$B$1,'EPA Data'!$C:$C,R$2,'EPA Data'!$G:$G,"&gt;="&amp;$A17,'EPA Data'!$G:$G,"&lt;"&amp;$B17)+IF('Multipliers and Adjustments'!$B$66="Y",'SNAP Adjustment'!S129,0))*unit_conv</f>
        <v>0</v>
      </c>
      <c r="S17">
        <f t="shared" si="10"/>
        <v>0</v>
      </c>
      <c r="T17">
        <f t="shared" si="10"/>
        <v>0</v>
      </c>
      <c r="U17">
        <f t="shared" si="10"/>
        <v>0</v>
      </c>
      <c r="V17">
        <f t="shared" si="10"/>
        <v>0</v>
      </c>
      <c r="W17" s="67">
        <f>(VLOOKUP($B$1,'Multipliers and Adjustments'!$A$70:$I$86,TRUNC(COLUMN(W$2)/5)+2,FALSE)*SUMIFS('EPA Data'!$I:$I,'EPA Data'!$D:$D,'Country Selector'!$A$2,'EPA Data'!$J:$J,$B$1,'EPA Data'!$C:$C,W$2,'EPA Data'!$G:$G,"&gt;="&amp;$A17,'EPA Data'!$G:$G,"&lt;"&amp;$B17)+IF('Multipliers and Adjustments'!$B$66="Y",'SNAP Adjustment'!X129,0))*unit_conv</f>
        <v>0</v>
      </c>
      <c r="X17">
        <f t="shared" si="11"/>
        <v>0</v>
      </c>
      <c r="Y17">
        <f t="shared" si="11"/>
        <v>0</v>
      </c>
      <c r="Z17">
        <f t="shared" si="11"/>
        <v>0</v>
      </c>
      <c r="AA17">
        <f t="shared" si="11"/>
        <v>0</v>
      </c>
      <c r="AB17" s="67">
        <f>(VLOOKUP($B$1,'Multipliers and Adjustments'!$A$70:$I$86,TRUNC(COLUMN(AB$2)/5)+2,FALSE)*SUMIFS('EPA Data'!$I:$I,'EPA Data'!$D:$D,'Country Selector'!$A$2,'EPA Data'!$J:$J,$B$1,'EPA Data'!$C:$C,AB$2,'EPA Data'!$G:$G,"&gt;="&amp;$A17,'EPA Data'!$G:$G,"&lt;"&amp;$B17)+IF('Multipliers and Adjustments'!$B$66="Y",'SNAP Adjustment'!AC129,0))*unit_conv</f>
        <v>0</v>
      </c>
      <c r="AC17">
        <f t="shared" si="12"/>
        <v>0</v>
      </c>
      <c r="AD17">
        <f t="shared" si="12"/>
        <v>0</v>
      </c>
      <c r="AE17">
        <f t="shared" si="12"/>
        <v>0</v>
      </c>
      <c r="AF17">
        <f t="shared" si="12"/>
        <v>0</v>
      </c>
      <c r="AG17" s="67">
        <f>(VLOOKUP($B$1,'Multipliers and Adjustments'!$A$70:$I$86,TRUNC(COLUMN(AG$2)/5)+2,FALSE)*SUMIFS('EPA Data'!$I:$I,'EPA Data'!$D:$D,'Country Selector'!$A$2,'EPA Data'!$J:$J,$B$1,'EPA Data'!$C:$C,AG$2,'EPA Data'!$G:$G,"&gt;="&amp;$A17,'EPA Data'!$G:$G,"&lt;"&amp;$B17)+IF('Multipliers and Adjustments'!$B$66="Y",'SNAP Adjustment'!AH129,0))*unit_conv</f>
        <v>0</v>
      </c>
      <c r="AH17">
        <f t="shared" si="13"/>
        <v>0</v>
      </c>
      <c r="AI17">
        <f t="shared" si="13"/>
        <v>0</v>
      </c>
      <c r="AJ17">
        <f t="shared" si="13"/>
        <v>0</v>
      </c>
      <c r="AK17">
        <f t="shared" si="13"/>
        <v>0</v>
      </c>
      <c r="AL17" s="67">
        <f>(VLOOKUP($B$1,'Multipliers and Adjustments'!$A$70:$I$86,TRUNC(COLUMN(AL$2)/5)+2,FALSE)*SUMIFS('EPA Data'!$I:$I,'EPA Data'!$D:$D,'Country Selector'!$A$2,'EPA Data'!$J:$J,$B$1,'EPA Data'!$C:$C,AL$2,'EPA Data'!$G:$G,"&gt;="&amp;$A17,'EPA Data'!$G:$G,"&lt;"&amp;$B17)+IF('Multipliers and Adjustments'!$B$66="Y",'SNAP Adjustment'!AM129,0))*unit_conv</f>
        <v>0</v>
      </c>
    </row>
    <row r="18" spans="1:38" x14ac:dyDescent="0.45">
      <c r="A18" s="12">
        <f t="shared" si="14"/>
        <v>-400</v>
      </c>
      <c r="B18" s="11">
        <f t="shared" si="7"/>
        <v>-350</v>
      </c>
      <c r="C18" s="67">
        <f>(VLOOKUP($B$1,'Multipliers and Adjustments'!$A$70:$I$86,TRUNC(COLUMN(C$2)/5)+2,FALSE)*SUMIFS('EPA Data'!$I:$I,'EPA Data'!$D:$D,'Country Selector'!$A$2,'EPA Data'!$J:$J,$B$1,'EPA Data'!$C:$C,C$2,'EPA Data'!$G:$G,"&gt;="&amp;$A18,'EPA Data'!$G:$G,"&lt;"&amp;$B18)+IF('Multipliers and Adjustments'!$B$66="Y",'SNAP Adjustment'!D130,0))*unit_conv</f>
        <v>0</v>
      </c>
      <c r="D18">
        <f t="shared" ref="D18:G33" si="15">C18+($H18-$C18)/5</f>
        <v>0</v>
      </c>
      <c r="E18">
        <f t="shared" si="15"/>
        <v>0</v>
      </c>
      <c r="F18">
        <f t="shared" si="15"/>
        <v>0</v>
      </c>
      <c r="G18">
        <f t="shared" si="15"/>
        <v>0</v>
      </c>
      <c r="H18" s="67">
        <f>(VLOOKUP($B$1,'Multipliers and Adjustments'!$A$70:$I$86,TRUNC(COLUMN(H$2)/5)+2,FALSE)*SUMIFS('EPA Data'!$I:$I,'EPA Data'!$D:$D,'Country Selector'!$A$2,'EPA Data'!$J:$J,$B$1,'EPA Data'!$C:$C,H$2,'EPA Data'!$G:$G,"&gt;="&amp;$A18,'EPA Data'!$G:$G,"&lt;"&amp;$B18)+IF('Multipliers and Adjustments'!$B$66="Y",'SNAP Adjustment'!I130,0))*unit_conv</f>
        <v>0</v>
      </c>
      <c r="I18">
        <f t="shared" si="8"/>
        <v>0</v>
      </c>
      <c r="J18">
        <f t="shared" si="8"/>
        <v>0</v>
      </c>
      <c r="K18">
        <f t="shared" si="8"/>
        <v>0</v>
      </c>
      <c r="L18">
        <f t="shared" si="8"/>
        <v>0</v>
      </c>
      <c r="M18" s="67">
        <f>(VLOOKUP($B$1,'Multipliers and Adjustments'!$A$70:$I$86,TRUNC(COLUMN(M$2)/5)+2,FALSE)*SUMIFS('EPA Data'!$I:$I,'EPA Data'!$D:$D,'Country Selector'!$A$2,'EPA Data'!$J:$J,$B$1,'EPA Data'!$C:$C,M$2,'EPA Data'!$G:$G,"&gt;="&amp;$A18,'EPA Data'!$G:$G,"&lt;"&amp;$B18)+IF('Multipliers and Adjustments'!$B$66="Y",'SNAP Adjustment'!N130,0))*unit_conv</f>
        <v>0</v>
      </c>
      <c r="N18">
        <f t="shared" si="9"/>
        <v>0</v>
      </c>
      <c r="O18">
        <f t="shared" si="9"/>
        <v>0</v>
      </c>
      <c r="P18">
        <f t="shared" si="9"/>
        <v>0</v>
      </c>
      <c r="Q18">
        <f t="shared" si="9"/>
        <v>0</v>
      </c>
      <c r="R18" s="67">
        <f>(VLOOKUP($B$1,'Multipliers and Adjustments'!$A$70:$I$86,TRUNC(COLUMN(R$2)/5)+2,FALSE)*SUMIFS('EPA Data'!$I:$I,'EPA Data'!$D:$D,'Country Selector'!$A$2,'EPA Data'!$J:$J,$B$1,'EPA Data'!$C:$C,R$2,'EPA Data'!$G:$G,"&gt;="&amp;$A18,'EPA Data'!$G:$G,"&lt;"&amp;$B18)+IF('Multipliers and Adjustments'!$B$66="Y",'SNAP Adjustment'!S130,0))*unit_conv</f>
        <v>0</v>
      </c>
      <c r="S18">
        <f t="shared" si="10"/>
        <v>0</v>
      </c>
      <c r="T18">
        <f t="shared" si="10"/>
        <v>0</v>
      </c>
      <c r="U18">
        <f t="shared" si="10"/>
        <v>0</v>
      </c>
      <c r="V18">
        <f t="shared" si="10"/>
        <v>0</v>
      </c>
      <c r="W18" s="67">
        <f>(VLOOKUP($B$1,'Multipliers and Adjustments'!$A$70:$I$86,TRUNC(COLUMN(W$2)/5)+2,FALSE)*SUMIFS('EPA Data'!$I:$I,'EPA Data'!$D:$D,'Country Selector'!$A$2,'EPA Data'!$J:$J,$B$1,'EPA Data'!$C:$C,W$2,'EPA Data'!$G:$G,"&gt;="&amp;$A18,'EPA Data'!$G:$G,"&lt;"&amp;$B18)+IF('Multipliers and Adjustments'!$B$66="Y",'SNAP Adjustment'!X130,0))*unit_conv</f>
        <v>0</v>
      </c>
      <c r="X18">
        <f t="shared" si="11"/>
        <v>0</v>
      </c>
      <c r="Y18">
        <f t="shared" si="11"/>
        <v>0</v>
      </c>
      <c r="Z18">
        <f t="shared" si="11"/>
        <v>0</v>
      </c>
      <c r="AA18">
        <f t="shared" si="11"/>
        <v>0</v>
      </c>
      <c r="AB18" s="67">
        <f>(VLOOKUP($B$1,'Multipliers and Adjustments'!$A$70:$I$86,TRUNC(COLUMN(AB$2)/5)+2,FALSE)*SUMIFS('EPA Data'!$I:$I,'EPA Data'!$D:$D,'Country Selector'!$A$2,'EPA Data'!$J:$J,$B$1,'EPA Data'!$C:$C,AB$2,'EPA Data'!$G:$G,"&gt;="&amp;$A18,'EPA Data'!$G:$G,"&lt;"&amp;$B18)+IF('Multipliers and Adjustments'!$B$66="Y",'SNAP Adjustment'!AC130,0))*unit_conv</f>
        <v>0</v>
      </c>
      <c r="AC18">
        <f t="shared" si="12"/>
        <v>0</v>
      </c>
      <c r="AD18">
        <f t="shared" si="12"/>
        <v>0</v>
      </c>
      <c r="AE18">
        <f t="shared" si="12"/>
        <v>0</v>
      </c>
      <c r="AF18">
        <f t="shared" si="12"/>
        <v>0</v>
      </c>
      <c r="AG18" s="67">
        <f>(VLOOKUP($B$1,'Multipliers and Adjustments'!$A$70:$I$86,TRUNC(COLUMN(AG$2)/5)+2,FALSE)*SUMIFS('EPA Data'!$I:$I,'EPA Data'!$D:$D,'Country Selector'!$A$2,'EPA Data'!$J:$J,$B$1,'EPA Data'!$C:$C,AG$2,'EPA Data'!$G:$G,"&gt;="&amp;$A18,'EPA Data'!$G:$G,"&lt;"&amp;$B18)+IF('Multipliers and Adjustments'!$B$66="Y",'SNAP Adjustment'!AH130,0))*unit_conv</f>
        <v>0</v>
      </c>
      <c r="AH18">
        <f t="shared" si="13"/>
        <v>0</v>
      </c>
      <c r="AI18">
        <f t="shared" si="13"/>
        <v>0</v>
      </c>
      <c r="AJ18">
        <f t="shared" si="13"/>
        <v>0</v>
      </c>
      <c r="AK18">
        <f t="shared" si="13"/>
        <v>0</v>
      </c>
      <c r="AL18" s="67">
        <f>(VLOOKUP($B$1,'Multipliers and Adjustments'!$A$70:$I$86,TRUNC(COLUMN(AL$2)/5)+2,FALSE)*SUMIFS('EPA Data'!$I:$I,'EPA Data'!$D:$D,'Country Selector'!$A$2,'EPA Data'!$J:$J,$B$1,'EPA Data'!$C:$C,AL$2,'EPA Data'!$G:$G,"&gt;="&amp;$A18,'EPA Data'!$G:$G,"&lt;"&amp;$B18)+IF('Multipliers and Adjustments'!$B$66="Y",'SNAP Adjustment'!AM130,0))*unit_conv</f>
        <v>0</v>
      </c>
    </row>
    <row r="19" spans="1:38" x14ac:dyDescent="0.45">
      <c r="A19" s="12">
        <f t="shared" si="14"/>
        <v>-350</v>
      </c>
      <c r="B19" s="11">
        <f t="shared" si="7"/>
        <v>-300</v>
      </c>
      <c r="C19" s="67">
        <f>(VLOOKUP($B$1,'Multipliers and Adjustments'!$A$70:$I$86,TRUNC(COLUMN(C$2)/5)+2,FALSE)*SUMIFS('EPA Data'!$I:$I,'EPA Data'!$D:$D,'Country Selector'!$A$2,'EPA Data'!$J:$J,$B$1,'EPA Data'!$C:$C,C$2,'EPA Data'!$G:$G,"&gt;="&amp;$A19,'EPA Data'!$G:$G,"&lt;"&amp;$B19)+IF('Multipliers and Adjustments'!$B$66="Y",'SNAP Adjustment'!D131,0))*unit_conv</f>
        <v>0</v>
      </c>
      <c r="D19">
        <f t="shared" si="15"/>
        <v>0</v>
      </c>
      <c r="E19">
        <f t="shared" si="15"/>
        <v>0</v>
      </c>
      <c r="F19">
        <f t="shared" si="15"/>
        <v>0</v>
      </c>
      <c r="G19">
        <f t="shared" si="15"/>
        <v>0</v>
      </c>
      <c r="H19" s="67">
        <f>(VLOOKUP($B$1,'Multipliers and Adjustments'!$A$70:$I$86,TRUNC(COLUMN(H$2)/5)+2,FALSE)*SUMIFS('EPA Data'!$I:$I,'EPA Data'!$D:$D,'Country Selector'!$A$2,'EPA Data'!$J:$J,$B$1,'EPA Data'!$C:$C,H$2,'EPA Data'!$G:$G,"&gt;="&amp;$A19,'EPA Data'!$G:$G,"&lt;"&amp;$B19)+IF('Multipliers and Adjustments'!$B$66="Y",'SNAP Adjustment'!I131,0))*unit_conv</f>
        <v>0</v>
      </c>
      <c r="I19">
        <f t="shared" si="8"/>
        <v>0</v>
      </c>
      <c r="J19">
        <f t="shared" si="8"/>
        <v>0</v>
      </c>
      <c r="K19">
        <f t="shared" si="8"/>
        <v>0</v>
      </c>
      <c r="L19">
        <f t="shared" si="8"/>
        <v>0</v>
      </c>
      <c r="M19" s="67">
        <f>(VLOOKUP($B$1,'Multipliers and Adjustments'!$A$70:$I$86,TRUNC(COLUMN(M$2)/5)+2,FALSE)*SUMIFS('EPA Data'!$I:$I,'EPA Data'!$D:$D,'Country Selector'!$A$2,'EPA Data'!$J:$J,$B$1,'EPA Data'!$C:$C,M$2,'EPA Data'!$G:$G,"&gt;="&amp;$A19,'EPA Data'!$G:$G,"&lt;"&amp;$B19)+IF('Multipliers and Adjustments'!$B$66="Y",'SNAP Adjustment'!N131,0))*unit_conv</f>
        <v>0</v>
      </c>
      <c r="N19">
        <f t="shared" si="9"/>
        <v>0</v>
      </c>
      <c r="O19">
        <f t="shared" si="9"/>
        <v>0</v>
      </c>
      <c r="P19">
        <f t="shared" si="9"/>
        <v>0</v>
      </c>
      <c r="Q19">
        <f t="shared" si="9"/>
        <v>0</v>
      </c>
      <c r="R19" s="67">
        <f>(VLOOKUP($B$1,'Multipliers and Adjustments'!$A$70:$I$86,TRUNC(COLUMN(R$2)/5)+2,FALSE)*SUMIFS('EPA Data'!$I:$I,'EPA Data'!$D:$D,'Country Selector'!$A$2,'EPA Data'!$J:$J,$B$1,'EPA Data'!$C:$C,R$2,'EPA Data'!$G:$G,"&gt;="&amp;$A19,'EPA Data'!$G:$G,"&lt;"&amp;$B19)+IF('Multipliers and Adjustments'!$B$66="Y",'SNAP Adjustment'!S131,0))*unit_conv</f>
        <v>0</v>
      </c>
      <c r="S19">
        <f t="shared" si="10"/>
        <v>0</v>
      </c>
      <c r="T19">
        <f t="shared" si="10"/>
        <v>0</v>
      </c>
      <c r="U19">
        <f t="shared" si="10"/>
        <v>0</v>
      </c>
      <c r="V19">
        <f t="shared" si="10"/>
        <v>0</v>
      </c>
      <c r="W19" s="67">
        <f>(VLOOKUP($B$1,'Multipliers and Adjustments'!$A$70:$I$86,TRUNC(COLUMN(W$2)/5)+2,FALSE)*SUMIFS('EPA Data'!$I:$I,'EPA Data'!$D:$D,'Country Selector'!$A$2,'EPA Data'!$J:$J,$B$1,'EPA Data'!$C:$C,W$2,'EPA Data'!$G:$G,"&gt;="&amp;$A19,'EPA Data'!$G:$G,"&lt;"&amp;$B19)+IF('Multipliers and Adjustments'!$B$66="Y",'SNAP Adjustment'!X131,0))*unit_conv</f>
        <v>0</v>
      </c>
      <c r="X19">
        <f t="shared" si="11"/>
        <v>0</v>
      </c>
      <c r="Y19">
        <f t="shared" si="11"/>
        <v>0</v>
      </c>
      <c r="Z19">
        <f t="shared" si="11"/>
        <v>0</v>
      </c>
      <c r="AA19">
        <f t="shared" si="11"/>
        <v>0</v>
      </c>
      <c r="AB19" s="67">
        <f>(VLOOKUP($B$1,'Multipliers and Adjustments'!$A$70:$I$86,TRUNC(COLUMN(AB$2)/5)+2,FALSE)*SUMIFS('EPA Data'!$I:$I,'EPA Data'!$D:$D,'Country Selector'!$A$2,'EPA Data'!$J:$J,$B$1,'EPA Data'!$C:$C,AB$2,'EPA Data'!$G:$G,"&gt;="&amp;$A19,'EPA Data'!$G:$G,"&lt;"&amp;$B19)+IF('Multipliers and Adjustments'!$B$66="Y",'SNAP Adjustment'!AC131,0))*unit_conv</f>
        <v>0</v>
      </c>
      <c r="AC19">
        <f t="shared" si="12"/>
        <v>0</v>
      </c>
      <c r="AD19">
        <f t="shared" si="12"/>
        <v>0</v>
      </c>
      <c r="AE19">
        <f t="shared" si="12"/>
        <v>0</v>
      </c>
      <c r="AF19">
        <f t="shared" si="12"/>
        <v>0</v>
      </c>
      <c r="AG19" s="67">
        <f>(VLOOKUP($B$1,'Multipliers and Adjustments'!$A$70:$I$86,TRUNC(COLUMN(AG$2)/5)+2,FALSE)*SUMIFS('EPA Data'!$I:$I,'EPA Data'!$D:$D,'Country Selector'!$A$2,'EPA Data'!$J:$J,$B$1,'EPA Data'!$C:$C,AG$2,'EPA Data'!$G:$G,"&gt;="&amp;$A19,'EPA Data'!$G:$G,"&lt;"&amp;$B19)+IF('Multipliers and Adjustments'!$B$66="Y",'SNAP Adjustment'!AH131,0))*unit_conv</f>
        <v>0</v>
      </c>
      <c r="AH19">
        <f t="shared" si="13"/>
        <v>0</v>
      </c>
      <c r="AI19">
        <f t="shared" si="13"/>
        <v>0</v>
      </c>
      <c r="AJ19">
        <f t="shared" si="13"/>
        <v>0</v>
      </c>
      <c r="AK19">
        <f t="shared" si="13"/>
        <v>0</v>
      </c>
      <c r="AL19" s="67">
        <f>(VLOOKUP($B$1,'Multipliers and Adjustments'!$A$70:$I$86,TRUNC(COLUMN(AL$2)/5)+2,FALSE)*SUMIFS('EPA Data'!$I:$I,'EPA Data'!$D:$D,'Country Selector'!$A$2,'EPA Data'!$J:$J,$B$1,'EPA Data'!$C:$C,AL$2,'EPA Data'!$G:$G,"&gt;="&amp;$A19,'EPA Data'!$G:$G,"&lt;"&amp;$B19)+IF('Multipliers and Adjustments'!$B$66="Y",'SNAP Adjustment'!AM131,0))*unit_conv</f>
        <v>0</v>
      </c>
    </row>
    <row r="20" spans="1:38" x14ac:dyDescent="0.45">
      <c r="A20" s="12">
        <f t="shared" si="14"/>
        <v>-300</v>
      </c>
      <c r="B20" s="11">
        <f t="shared" si="7"/>
        <v>-250</v>
      </c>
      <c r="C20" s="67">
        <f>(VLOOKUP($B$1,'Multipliers and Adjustments'!$A$70:$I$86,TRUNC(COLUMN(C$2)/5)+2,FALSE)*SUMIFS('EPA Data'!$I:$I,'EPA Data'!$D:$D,'Country Selector'!$A$2,'EPA Data'!$J:$J,$B$1,'EPA Data'!$C:$C,C$2,'EPA Data'!$G:$G,"&gt;="&amp;$A20,'EPA Data'!$G:$G,"&lt;"&amp;$B20)+IF('Multipliers and Adjustments'!$B$66="Y",'SNAP Adjustment'!D132,0))*unit_conv</f>
        <v>0</v>
      </c>
      <c r="D20">
        <f t="shared" si="15"/>
        <v>0</v>
      </c>
      <c r="E20">
        <f t="shared" si="15"/>
        <v>0</v>
      </c>
      <c r="F20">
        <f t="shared" si="15"/>
        <v>0</v>
      </c>
      <c r="G20">
        <f t="shared" si="15"/>
        <v>0</v>
      </c>
      <c r="H20" s="67">
        <f>(VLOOKUP($B$1,'Multipliers and Adjustments'!$A$70:$I$86,TRUNC(COLUMN(H$2)/5)+2,FALSE)*SUMIFS('EPA Data'!$I:$I,'EPA Data'!$D:$D,'Country Selector'!$A$2,'EPA Data'!$J:$J,$B$1,'EPA Data'!$C:$C,H$2,'EPA Data'!$G:$G,"&gt;="&amp;$A20,'EPA Data'!$G:$G,"&lt;"&amp;$B20)+IF('Multipliers and Adjustments'!$B$66="Y",'SNAP Adjustment'!I132,0))*unit_conv</f>
        <v>0</v>
      </c>
      <c r="I20">
        <f t="shared" ref="I20:L35" si="16">H20+($M20-$H20)/5</f>
        <v>0</v>
      </c>
      <c r="J20">
        <f t="shared" si="16"/>
        <v>0</v>
      </c>
      <c r="K20">
        <f t="shared" si="16"/>
        <v>0</v>
      </c>
      <c r="L20">
        <f t="shared" si="16"/>
        <v>0</v>
      </c>
      <c r="M20" s="67">
        <f>(VLOOKUP($B$1,'Multipliers and Adjustments'!$A$70:$I$86,TRUNC(COLUMN(M$2)/5)+2,FALSE)*SUMIFS('EPA Data'!$I:$I,'EPA Data'!$D:$D,'Country Selector'!$A$2,'EPA Data'!$J:$J,$B$1,'EPA Data'!$C:$C,M$2,'EPA Data'!$G:$G,"&gt;="&amp;$A20,'EPA Data'!$G:$G,"&lt;"&amp;$B20)+IF('Multipliers and Adjustments'!$B$66="Y",'SNAP Adjustment'!N132,0))*unit_conv</f>
        <v>0</v>
      </c>
      <c r="N20">
        <f t="shared" ref="N20:Q35" si="17">M20+($R20-$M20)/5</f>
        <v>0</v>
      </c>
      <c r="O20">
        <f t="shared" si="17"/>
        <v>0</v>
      </c>
      <c r="P20">
        <f t="shared" si="17"/>
        <v>0</v>
      </c>
      <c r="Q20">
        <f t="shared" si="17"/>
        <v>0</v>
      </c>
      <c r="R20" s="67">
        <f>(VLOOKUP($B$1,'Multipliers and Adjustments'!$A$70:$I$86,TRUNC(COLUMN(R$2)/5)+2,FALSE)*SUMIFS('EPA Data'!$I:$I,'EPA Data'!$D:$D,'Country Selector'!$A$2,'EPA Data'!$J:$J,$B$1,'EPA Data'!$C:$C,R$2,'EPA Data'!$G:$G,"&gt;="&amp;$A20,'EPA Data'!$G:$G,"&lt;"&amp;$B20)+IF('Multipliers and Adjustments'!$B$66="Y",'SNAP Adjustment'!S132,0))*unit_conv</f>
        <v>0</v>
      </c>
      <c r="S20">
        <f t="shared" ref="S20:V35" si="18">R20+($W20-$R20)/5</f>
        <v>0</v>
      </c>
      <c r="T20">
        <f t="shared" si="18"/>
        <v>0</v>
      </c>
      <c r="U20">
        <f t="shared" si="18"/>
        <v>0</v>
      </c>
      <c r="V20">
        <f t="shared" si="18"/>
        <v>0</v>
      </c>
      <c r="W20" s="67">
        <f>(VLOOKUP($B$1,'Multipliers and Adjustments'!$A$70:$I$86,TRUNC(COLUMN(W$2)/5)+2,FALSE)*SUMIFS('EPA Data'!$I:$I,'EPA Data'!$D:$D,'Country Selector'!$A$2,'EPA Data'!$J:$J,$B$1,'EPA Data'!$C:$C,W$2,'EPA Data'!$G:$G,"&gt;="&amp;$A20,'EPA Data'!$G:$G,"&lt;"&amp;$B20)+IF('Multipliers and Adjustments'!$B$66="Y",'SNAP Adjustment'!X132,0))*unit_conv</f>
        <v>0</v>
      </c>
      <c r="X20">
        <f t="shared" ref="X20:AA35" si="19">W20+($AB20-$W20)/5</f>
        <v>0</v>
      </c>
      <c r="Y20">
        <f t="shared" si="19"/>
        <v>0</v>
      </c>
      <c r="Z20">
        <f t="shared" si="19"/>
        <v>0</v>
      </c>
      <c r="AA20">
        <f t="shared" si="19"/>
        <v>0</v>
      </c>
      <c r="AB20" s="67">
        <f>(VLOOKUP($B$1,'Multipliers and Adjustments'!$A$70:$I$86,TRUNC(COLUMN(AB$2)/5)+2,FALSE)*SUMIFS('EPA Data'!$I:$I,'EPA Data'!$D:$D,'Country Selector'!$A$2,'EPA Data'!$J:$J,$B$1,'EPA Data'!$C:$C,AB$2,'EPA Data'!$G:$G,"&gt;="&amp;$A20,'EPA Data'!$G:$G,"&lt;"&amp;$B20)+IF('Multipliers and Adjustments'!$B$66="Y",'SNAP Adjustment'!AC132,0))*unit_conv</f>
        <v>0</v>
      </c>
      <c r="AC20">
        <f t="shared" ref="AC20:AF35" si="20">AB20+($AG20-$AB20)/5</f>
        <v>0</v>
      </c>
      <c r="AD20">
        <f t="shared" si="20"/>
        <v>0</v>
      </c>
      <c r="AE20">
        <f t="shared" si="20"/>
        <v>0</v>
      </c>
      <c r="AF20">
        <f t="shared" si="20"/>
        <v>0</v>
      </c>
      <c r="AG20" s="67">
        <f>(VLOOKUP($B$1,'Multipliers and Adjustments'!$A$70:$I$86,TRUNC(COLUMN(AG$2)/5)+2,FALSE)*SUMIFS('EPA Data'!$I:$I,'EPA Data'!$D:$D,'Country Selector'!$A$2,'EPA Data'!$J:$J,$B$1,'EPA Data'!$C:$C,AG$2,'EPA Data'!$G:$G,"&gt;="&amp;$A20,'EPA Data'!$G:$G,"&lt;"&amp;$B20)+IF('Multipliers and Adjustments'!$B$66="Y",'SNAP Adjustment'!AH132,0))*unit_conv</f>
        <v>0</v>
      </c>
      <c r="AH20">
        <f t="shared" ref="AH20:AK35" si="21">AG20+($AL20-$AG20)/5</f>
        <v>0</v>
      </c>
      <c r="AI20">
        <f t="shared" si="21"/>
        <v>0</v>
      </c>
      <c r="AJ20">
        <f t="shared" si="21"/>
        <v>0</v>
      </c>
      <c r="AK20">
        <f t="shared" si="21"/>
        <v>0</v>
      </c>
      <c r="AL20" s="67">
        <f>(VLOOKUP($B$1,'Multipliers and Adjustments'!$A$70:$I$86,TRUNC(COLUMN(AL$2)/5)+2,FALSE)*SUMIFS('EPA Data'!$I:$I,'EPA Data'!$D:$D,'Country Selector'!$A$2,'EPA Data'!$J:$J,$B$1,'EPA Data'!$C:$C,AL$2,'EPA Data'!$G:$G,"&gt;="&amp;$A20,'EPA Data'!$G:$G,"&lt;"&amp;$B20)+IF('Multipliers and Adjustments'!$B$66="Y",'SNAP Adjustment'!AM132,0))*unit_conv</f>
        <v>0</v>
      </c>
    </row>
    <row r="21" spans="1:38" x14ac:dyDescent="0.45">
      <c r="A21" s="12">
        <f t="shared" si="14"/>
        <v>-250</v>
      </c>
      <c r="B21" s="11">
        <f t="shared" si="7"/>
        <v>-200</v>
      </c>
      <c r="C21" s="67">
        <f>(VLOOKUP($B$1,'Multipliers and Adjustments'!$A$70:$I$86,TRUNC(COLUMN(C$2)/5)+2,FALSE)*SUMIFS('EPA Data'!$I:$I,'EPA Data'!$D:$D,'Country Selector'!$A$2,'EPA Data'!$J:$J,$B$1,'EPA Data'!$C:$C,C$2,'EPA Data'!$G:$G,"&gt;="&amp;$A21,'EPA Data'!$G:$G,"&lt;"&amp;$B21)+IF('Multipliers and Adjustments'!$B$66="Y",'SNAP Adjustment'!D133,0))*unit_conv</f>
        <v>0</v>
      </c>
      <c r="D21">
        <f t="shared" si="15"/>
        <v>0</v>
      </c>
      <c r="E21">
        <f t="shared" si="15"/>
        <v>0</v>
      </c>
      <c r="F21">
        <f t="shared" si="15"/>
        <v>0</v>
      </c>
      <c r="G21">
        <f t="shared" si="15"/>
        <v>0</v>
      </c>
      <c r="H21" s="67">
        <f>(VLOOKUP($B$1,'Multipliers and Adjustments'!$A$70:$I$86,TRUNC(COLUMN(H$2)/5)+2,FALSE)*SUMIFS('EPA Data'!$I:$I,'EPA Data'!$D:$D,'Country Selector'!$A$2,'EPA Data'!$J:$J,$B$1,'EPA Data'!$C:$C,H$2,'EPA Data'!$G:$G,"&gt;="&amp;$A21,'EPA Data'!$G:$G,"&lt;"&amp;$B21)+IF('Multipliers and Adjustments'!$B$66="Y",'SNAP Adjustment'!I133,0))*unit_conv</f>
        <v>0</v>
      </c>
      <c r="I21">
        <f t="shared" si="16"/>
        <v>0</v>
      </c>
      <c r="J21">
        <f t="shared" si="16"/>
        <v>0</v>
      </c>
      <c r="K21">
        <f t="shared" si="16"/>
        <v>0</v>
      </c>
      <c r="L21">
        <f t="shared" si="16"/>
        <v>0</v>
      </c>
      <c r="M21" s="67">
        <f>(VLOOKUP($B$1,'Multipliers and Adjustments'!$A$70:$I$86,TRUNC(COLUMN(M$2)/5)+2,FALSE)*SUMIFS('EPA Data'!$I:$I,'EPA Data'!$D:$D,'Country Selector'!$A$2,'EPA Data'!$J:$J,$B$1,'EPA Data'!$C:$C,M$2,'EPA Data'!$G:$G,"&gt;="&amp;$A21,'EPA Data'!$G:$G,"&lt;"&amp;$B21)+IF('Multipliers and Adjustments'!$B$66="Y",'SNAP Adjustment'!N133,0))*unit_conv</f>
        <v>0</v>
      </c>
      <c r="N21">
        <f t="shared" si="17"/>
        <v>0</v>
      </c>
      <c r="O21">
        <f t="shared" si="17"/>
        <v>0</v>
      </c>
      <c r="P21">
        <f t="shared" si="17"/>
        <v>0</v>
      </c>
      <c r="Q21">
        <f t="shared" si="17"/>
        <v>0</v>
      </c>
      <c r="R21" s="67">
        <f>(VLOOKUP($B$1,'Multipliers and Adjustments'!$A$70:$I$86,TRUNC(COLUMN(R$2)/5)+2,FALSE)*SUMIFS('EPA Data'!$I:$I,'EPA Data'!$D:$D,'Country Selector'!$A$2,'EPA Data'!$J:$J,$B$1,'EPA Data'!$C:$C,R$2,'EPA Data'!$G:$G,"&gt;="&amp;$A21,'EPA Data'!$G:$G,"&lt;"&amp;$B21)+IF('Multipliers and Adjustments'!$B$66="Y",'SNAP Adjustment'!S133,0))*unit_conv</f>
        <v>0</v>
      </c>
      <c r="S21">
        <f t="shared" si="18"/>
        <v>0</v>
      </c>
      <c r="T21">
        <f t="shared" si="18"/>
        <v>0</v>
      </c>
      <c r="U21">
        <f t="shared" si="18"/>
        <v>0</v>
      </c>
      <c r="V21">
        <f t="shared" si="18"/>
        <v>0</v>
      </c>
      <c r="W21" s="67">
        <f>(VLOOKUP($B$1,'Multipliers and Adjustments'!$A$70:$I$86,TRUNC(COLUMN(W$2)/5)+2,FALSE)*SUMIFS('EPA Data'!$I:$I,'EPA Data'!$D:$D,'Country Selector'!$A$2,'EPA Data'!$J:$J,$B$1,'EPA Data'!$C:$C,W$2,'EPA Data'!$G:$G,"&gt;="&amp;$A21,'EPA Data'!$G:$G,"&lt;"&amp;$B21)+IF('Multipliers and Adjustments'!$B$66="Y",'SNAP Adjustment'!X133,0))*unit_conv</f>
        <v>0</v>
      </c>
      <c r="X21">
        <f t="shared" si="19"/>
        <v>0</v>
      </c>
      <c r="Y21">
        <f t="shared" si="19"/>
        <v>0</v>
      </c>
      <c r="Z21">
        <f t="shared" si="19"/>
        <v>0</v>
      </c>
      <c r="AA21">
        <f t="shared" si="19"/>
        <v>0</v>
      </c>
      <c r="AB21" s="67">
        <f>(VLOOKUP($B$1,'Multipliers and Adjustments'!$A$70:$I$86,TRUNC(COLUMN(AB$2)/5)+2,FALSE)*SUMIFS('EPA Data'!$I:$I,'EPA Data'!$D:$D,'Country Selector'!$A$2,'EPA Data'!$J:$J,$B$1,'EPA Data'!$C:$C,AB$2,'EPA Data'!$G:$G,"&gt;="&amp;$A21,'EPA Data'!$G:$G,"&lt;"&amp;$B21)+IF('Multipliers and Adjustments'!$B$66="Y",'SNAP Adjustment'!AC133,0))*unit_conv</f>
        <v>0</v>
      </c>
      <c r="AC21">
        <f t="shared" si="20"/>
        <v>0</v>
      </c>
      <c r="AD21">
        <f t="shared" si="20"/>
        <v>0</v>
      </c>
      <c r="AE21">
        <f t="shared" si="20"/>
        <v>0</v>
      </c>
      <c r="AF21">
        <f t="shared" si="20"/>
        <v>0</v>
      </c>
      <c r="AG21" s="67">
        <f>(VLOOKUP($B$1,'Multipliers and Adjustments'!$A$70:$I$86,TRUNC(COLUMN(AG$2)/5)+2,FALSE)*SUMIFS('EPA Data'!$I:$I,'EPA Data'!$D:$D,'Country Selector'!$A$2,'EPA Data'!$J:$J,$B$1,'EPA Data'!$C:$C,AG$2,'EPA Data'!$G:$G,"&gt;="&amp;$A21,'EPA Data'!$G:$G,"&lt;"&amp;$B21)+IF('Multipliers and Adjustments'!$B$66="Y",'SNAP Adjustment'!AH133,0))*unit_conv</f>
        <v>0</v>
      </c>
      <c r="AH21">
        <f t="shared" si="21"/>
        <v>0</v>
      </c>
      <c r="AI21">
        <f t="shared" si="21"/>
        <v>0</v>
      </c>
      <c r="AJ21">
        <f t="shared" si="21"/>
        <v>0</v>
      </c>
      <c r="AK21">
        <f t="shared" si="21"/>
        <v>0</v>
      </c>
      <c r="AL21" s="67">
        <f>(VLOOKUP($B$1,'Multipliers and Adjustments'!$A$70:$I$86,TRUNC(COLUMN(AL$2)/5)+2,FALSE)*SUMIFS('EPA Data'!$I:$I,'EPA Data'!$D:$D,'Country Selector'!$A$2,'EPA Data'!$J:$J,$B$1,'EPA Data'!$C:$C,AL$2,'EPA Data'!$G:$G,"&gt;="&amp;$A21,'EPA Data'!$G:$G,"&lt;"&amp;$B21)+IF('Multipliers and Adjustments'!$B$66="Y",'SNAP Adjustment'!AM133,0))*unit_conv</f>
        <v>0</v>
      </c>
    </row>
    <row r="22" spans="1:38" x14ac:dyDescent="0.45">
      <c r="A22" s="12">
        <f t="shared" si="14"/>
        <v>-200</v>
      </c>
      <c r="B22" s="11">
        <f t="shared" si="7"/>
        <v>-150</v>
      </c>
      <c r="C22" s="67">
        <f>(VLOOKUP($B$1,'Multipliers and Adjustments'!$A$70:$I$86,TRUNC(COLUMN(C$2)/5)+2,FALSE)*SUMIFS('EPA Data'!$I:$I,'EPA Data'!$D:$D,'Country Selector'!$A$2,'EPA Data'!$J:$J,$B$1,'EPA Data'!$C:$C,C$2,'EPA Data'!$G:$G,"&gt;="&amp;$A22,'EPA Data'!$G:$G,"&lt;"&amp;$B22)+IF('Multipliers and Adjustments'!$B$66="Y",'SNAP Adjustment'!D134,0))*unit_conv</f>
        <v>0</v>
      </c>
      <c r="D22">
        <f t="shared" si="15"/>
        <v>0</v>
      </c>
      <c r="E22">
        <f t="shared" si="15"/>
        <v>0</v>
      </c>
      <c r="F22">
        <f t="shared" si="15"/>
        <v>0</v>
      </c>
      <c r="G22">
        <f t="shared" si="15"/>
        <v>0</v>
      </c>
      <c r="H22" s="67">
        <f>(VLOOKUP($B$1,'Multipliers and Adjustments'!$A$70:$I$86,TRUNC(COLUMN(H$2)/5)+2,FALSE)*SUMIFS('EPA Data'!$I:$I,'EPA Data'!$D:$D,'Country Selector'!$A$2,'EPA Data'!$J:$J,$B$1,'EPA Data'!$C:$C,H$2,'EPA Data'!$G:$G,"&gt;="&amp;$A22,'EPA Data'!$G:$G,"&lt;"&amp;$B22)+IF('Multipliers and Adjustments'!$B$66="Y",'SNAP Adjustment'!I134,0))*unit_conv</f>
        <v>0</v>
      </c>
      <c r="I22">
        <f t="shared" si="16"/>
        <v>0</v>
      </c>
      <c r="J22">
        <f t="shared" si="16"/>
        <v>0</v>
      </c>
      <c r="K22">
        <f t="shared" si="16"/>
        <v>0</v>
      </c>
      <c r="L22">
        <f t="shared" si="16"/>
        <v>0</v>
      </c>
      <c r="M22" s="67">
        <f>(VLOOKUP($B$1,'Multipliers and Adjustments'!$A$70:$I$86,TRUNC(COLUMN(M$2)/5)+2,FALSE)*SUMIFS('EPA Data'!$I:$I,'EPA Data'!$D:$D,'Country Selector'!$A$2,'EPA Data'!$J:$J,$B$1,'EPA Data'!$C:$C,M$2,'EPA Data'!$G:$G,"&gt;="&amp;$A22,'EPA Data'!$G:$G,"&lt;"&amp;$B22)+IF('Multipliers and Adjustments'!$B$66="Y",'SNAP Adjustment'!N134,0))*unit_conv</f>
        <v>0</v>
      </c>
      <c r="N22">
        <f t="shared" si="17"/>
        <v>0</v>
      </c>
      <c r="O22">
        <f t="shared" si="17"/>
        <v>0</v>
      </c>
      <c r="P22">
        <f t="shared" si="17"/>
        <v>0</v>
      </c>
      <c r="Q22">
        <f t="shared" si="17"/>
        <v>0</v>
      </c>
      <c r="R22" s="67">
        <f>(VLOOKUP($B$1,'Multipliers and Adjustments'!$A$70:$I$86,TRUNC(COLUMN(R$2)/5)+2,FALSE)*SUMIFS('EPA Data'!$I:$I,'EPA Data'!$D:$D,'Country Selector'!$A$2,'EPA Data'!$J:$J,$B$1,'EPA Data'!$C:$C,R$2,'EPA Data'!$G:$G,"&gt;="&amp;$A22,'EPA Data'!$G:$G,"&lt;"&amp;$B22)+IF('Multipliers and Adjustments'!$B$66="Y",'SNAP Adjustment'!S134,0))*unit_conv</f>
        <v>0</v>
      </c>
      <c r="S22">
        <f t="shared" si="18"/>
        <v>0</v>
      </c>
      <c r="T22">
        <f t="shared" si="18"/>
        <v>0</v>
      </c>
      <c r="U22">
        <f t="shared" si="18"/>
        <v>0</v>
      </c>
      <c r="V22">
        <f t="shared" si="18"/>
        <v>0</v>
      </c>
      <c r="W22" s="67">
        <f>(VLOOKUP($B$1,'Multipliers and Adjustments'!$A$70:$I$86,TRUNC(COLUMN(W$2)/5)+2,FALSE)*SUMIFS('EPA Data'!$I:$I,'EPA Data'!$D:$D,'Country Selector'!$A$2,'EPA Data'!$J:$J,$B$1,'EPA Data'!$C:$C,W$2,'EPA Data'!$G:$G,"&gt;="&amp;$A22,'EPA Data'!$G:$G,"&lt;"&amp;$B22)+IF('Multipliers and Adjustments'!$B$66="Y",'SNAP Adjustment'!X134,0))*unit_conv</f>
        <v>0</v>
      </c>
      <c r="X22">
        <f t="shared" si="19"/>
        <v>0</v>
      </c>
      <c r="Y22">
        <f t="shared" si="19"/>
        <v>0</v>
      </c>
      <c r="Z22">
        <f t="shared" si="19"/>
        <v>0</v>
      </c>
      <c r="AA22">
        <f t="shared" si="19"/>
        <v>0</v>
      </c>
      <c r="AB22" s="67">
        <f>(VLOOKUP($B$1,'Multipliers and Adjustments'!$A$70:$I$86,TRUNC(COLUMN(AB$2)/5)+2,FALSE)*SUMIFS('EPA Data'!$I:$I,'EPA Data'!$D:$D,'Country Selector'!$A$2,'EPA Data'!$J:$J,$B$1,'EPA Data'!$C:$C,AB$2,'EPA Data'!$G:$G,"&gt;="&amp;$A22,'EPA Data'!$G:$G,"&lt;"&amp;$B22)+IF('Multipliers and Adjustments'!$B$66="Y",'SNAP Adjustment'!AC134,0))*unit_conv</f>
        <v>0</v>
      </c>
      <c r="AC22">
        <f t="shared" si="20"/>
        <v>0</v>
      </c>
      <c r="AD22">
        <f t="shared" si="20"/>
        <v>0</v>
      </c>
      <c r="AE22">
        <f t="shared" si="20"/>
        <v>0</v>
      </c>
      <c r="AF22">
        <f t="shared" si="20"/>
        <v>0</v>
      </c>
      <c r="AG22" s="67">
        <f>(VLOOKUP($B$1,'Multipliers and Adjustments'!$A$70:$I$86,TRUNC(COLUMN(AG$2)/5)+2,FALSE)*SUMIFS('EPA Data'!$I:$I,'EPA Data'!$D:$D,'Country Selector'!$A$2,'EPA Data'!$J:$J,$B$1,'EPA Data'!$C:$C,AG$2,'EPA Data'!$G:$G,"&gt;="&amp;$A22,'EPA Data'!$G:$G,"&lt;"&amp;$B22)+IF('Multipliers and Adjustments'!$B$66="Y",'SNAP Adjustment'!AH134,0))*unit_conv</f>
        <v>0</v>
      </c>
      <c r="AH22">
        <f t="shared" si="21"/>
        <v>0</v>
      </c>
      <c r="AI22">
        <f t="shared" si="21"/>
        <v>0</v>
      </c>
      <c r="AJ22">
        <f t="shared" si="21"/>
        <v>0</v>
      </c>
      <c r="AK22">
        <f t="shared" si="21"/>
        <v>0</v>
      </c>
      <c r="AL22" s="67">
        <f>(VLOOKUP($B$1,'Multipliers and Adjustments'!$A$70:$I$86,TRUNC(COLUMN(AL$2)/5)+2,FALSE)*SUMIFS('EPA Data'!$I:$I,'EPA Data'!$D:$D,'Country Selector'!$A$2,'EPA Data'!$J:$J,$B$1,'EPA Data'!$C:$C,AL$2,'EPA Data'!$G:$G,"&gt;="&amp;$A22,'EPA Data'!$G:$G,"&lt;"&amp;$B22)+IF('Multipliers and Adjustments'!$B$66="Y",'SNAP Adjustment'!AM134,0))*unit_conv</f>
        <v>0</v>
      </c>
    </row>
    <row r="23" spans="1:38" x14ac:dyDescent="0.45">
      <c r="A23" s="12">
        <f t="shared" si="14"/>
        <v>-150</v>
      </c>
      <c r="B23" s="11">
        <f t="shared" si="7"/>
        <v>-100</v>
      </c>
      <c r="C23" s="67">
        <f>(VLOOKUP($B$1,'Multipliers and Adjustments'!$A$70:$I$86,TRUNC(COLUMN(C$2)/5)+2,FALSE)*SUMIFS('EPA Data'!$I:$I,'EPA Data'!$D:$D,'Country Selector'!$A$2,'EPA Data'!$J:$J,$B$1,'EPA Data'!$C:$C,C$2,'EPA Data'!$G:$G,"&gt;="&amp;$A23,'EPA Data'!$G:$G,"&lt;"&amp;$B23)+IF('Multipliers and Adjustments'!$B$66="Y",'SNAP Adjustment'!D135,0))*unit_conv</f>
        <v>0</v>
      </c>
      <c r="D23">
        <f t="shared" si="15"/>
        <v>0</v>
      </c>
      <c r="E23">
        <f t="shared" si="15"/>
        <v>0</v>
      </c>
      <c r="F23">
        <f t="shared" si="15"/>
        <v>0</v>
      </c>
      <c r="G23">
        <f t="shared" si="15"/>
        <v>0</v>
      </c>
      <c r="H23" s="67">
        <f>(VLOOKUP($B$1,'Multipliers and Adjustments'!$A$70:$I$86,TRUNC(COLUMN(H$2)/5)+2,FALSE)*SUMIFS('EPA Data'!$I:$I,'EPA Data'!$D:$D,'Country Selector'!$A$2,'EPA Data'!$J:$J,$B$1,'EPA Data'!$C:$C,H$2,'EPA Data'!$G:$G,"&gt;="&amp;$A23,'EPA Data'!$G:$G,"&lt;"&amp;$B23)+IF('Multipliers and Adjustments'!$B$66="Y",'SNAP Adjustment'!I135,0))*unit_conv</f>
        <v>0</v>
      </c>
      <c r="I23">
        <f t="shared" si="16"/>
        <v>0</v>
      </c>
      <c r="J23">
        <f t="shared" si="16"/>
        <v>0</v>
      </c>
      <c r="K23">
        <f t="shared" si="16"/>
        <v>0</v>
      </c>
      <c r="L23">
        <f t="shared" si="16"/>
        <v>0</v>
      </c>
      <c r="M23" s="67">
        <f>(VLOOKUP($B$1,'Multipliers and Adjustments'!$A$70:$I$86,TRUNC(COLUMN(M$2)/5)+2,FALSE)*SUMIFS('EPA Data'!$I:$I,'EPA Data'!$D:$D,'Country Selector'!$A$2,'EPA Data'!$J:$J,$B$1,'EPA Data'!$C:$C,M$2,'EPA Data'!$G:$G,"&gt;="&amp;$A23,'EPA Data'!$G:$G,"&lt;"&amp;$B23)+IF('Multipliers and Adjustments'!$B$66="Y",'SNAP Adjustment'!N135,0))*unit_conv</f>
        <v>0</v>
      </c>
      <c r="N23">
        <f t="shared" si="17"/>
        <v>0</v>
      </c>
      <c r="O23">
        <f t="shared" si="17"/>
        <v>0</v>
      </c>
      <c r="P23">
        <f t="shared" si="17"/>
        <v>0</v>
      </c>
      <c r="Q23">
        <f t="shared" si="17"/>
        <v>0</v>
      </c>
      <c r="R23" s="67">
        <f>(VLOOKUP($B$1,'Multipliers and Adjustments'!$A$70:$I$86,TRUNC(COLUMN(R$2)/5)+2,FALSE)*SUMIFS('EPA Data'!$I:$I,'EPA Data'!$D:$D,'Country Selector'!$A$2,'EPA Data'!$J:$J,$B$1,'EPA Data'!$C:$C,R$2,'EPA Data'!$G:$G,"&gt;="&amp;$A23,'EPA Data'!$G:$G,"&lt;"&amp;$B23)+IF('Multipliers and Adjustments'!$B$66="Y",'SNAP Adjustment'!S135,0))*unit_conv</f>
        <v>0</v>
      </c>
      <c r="S23">
        <f t="shared" si="18"/>
        <v>0</v>
      </c>
      <c r="T23">
        <f t="shared" si="18"/>
        <v>0</v>
      </c>
      <c r="U23">
        <f t="shared" si="18"/>
        <v>0</v>
      </c>
      <c r="V23">
        <f t="shared" si="18"/>
        <v>0</v>
      </c>
      <c r="W23" s="67">
        <f>(VLOOKUP($B$1,'Multipliers and Adjustments'!$A$70:$I$86,TRUNC(COLUMN(W$2)/5)+2,FALSE)*SUMIFS('EPA Data'!$I:$I,'EPA Data'!$D:$D,'Country Selector'!$A$2,'EPA Data'!$J:$J,$B$1,'EPA Data'!$C:$C,W$2,'EPA Data'!$G:$G,"&gt;="&amp;$A23,'EPA Data'!$G:$G,"&lt;"&amp;$B23)+IF('Multipliers and Adjustments'!$B$66="Y",'SNAP Adjustment'!X135,0))*unit_conv</f>
        <v>0</v>
      </c>
      <c r="X23">
        <f t="shared" si="19"/>
        <v>0</v>
      </c>
      <c r="Y23">
        <f t="shared" si="19"/>
        <v>0</v>
      </c>
      <c r="Z23">
        <f t="shared" si="19"/>
        <v>0</v>
      </c>
      <c r="AA23">
        <f t="shared" si="19"/>
        <v>0</v>
      </c>
      <c r="AB23" s="67">
        <f>(VLOOKUP($B$1,'Multipliers and Adjustments'!$A$70:$I$86,TRUNC(COLUMN(AB$2)/5)+2,FALSE)*SUMIFS('EPA Data'!$I:$I,'EPA Data'!$D:$D,'Country Selector'!$A$2,'EPA Data'!$J:$J,$B$1,'EPA Data'!$C:$C,AB$2,'EPA Data'!$G:$G,"&gt;="&amp;$A23,'EPA Data'!$G:$G,"&lt;"&amp;$B23)+IF('Multipliers and Adjustments'!$B$66="Y",'SNAP Adjustment'!AC135,0))*unit_conv</f>
        <v>0</v>
      </c>
      <c r="AC23">
        <f t="shared" si="20"/>
        <v>0</v>
      </c>
      <c r="AD23">
        <f t="shared" si="20"/>
        <v>0</v>
      </c>
      <c r="AE23">
        <f t="shared" si="20"/>
        <v>0</v>
      </c>
      <c r="AF23">
        <f t="shared" si="20"/>
        <v>0</v>
      </c>
      <c r="AG23" s="67">
        <f>(VLOOKUP($B$1,'Multipliers and Adjustments'!$A$70:$I$86,TRUNC(COLUMN(AG$2)/5)+2,FALSE)*SUMIFS('EPA Data'!$I:$I,'EPA Data'!$D:$D,'Country Selector'!$A$2,'EPA Data'!$J:$J,$B$1,'EPA Data'!$C:$C,AG$2,'EPA Data'!$G:$G,"&gt;="&amp;$A23,'EPA Data'!$G:$G,"&lt;"&amp;$B23)+IF('Multipliers and Adjustments'!$B$66="Y",'SNAP Adjustment'!AH135,0))*unit_conv</f>
        <v>0</v>
      </c>
      <c r="AH23">
        <f t="shared" si="21"/>
        <v>0</v>
      </c>
      <c r="AI23">
        <f t="shared" si="21"/>
        <v>0</v>
      </c>
      <c r="AJ23">
        <f t="shared" si="21"/>
        <v>0</v>
      </c>
      <c r="AK23">
        <f t="shared" si="21"/>
        <v>0</v>
      </c>
      <c r="AL23" s="67">
        <f>(VLOOKUP($B$1,'Multipliers and Adjustments'!$A$70:$I$86,TRUNC(COLUMN(AL$2)/5)+2,FALSE)*SUMIFS('EPA Data'!$I:$I,'EPA Data'!$D:$D,'Country Selector'!$A$2,'EPA Data'!$J:$J,$B$1,'EPA Data'!$C:$C,AL$2,'EPA Data'!$G:$G,"&gt;="&amp;$A23,'EPA Data'!$G:$G,"&lt;"&amp;$B23)+IF('Multipliers and Adjustments'!$B$66="Y",'SNAP Adjustment'!AM135,0))*unit_conv</f>
        <v>0</v>
      </c>
    </row>
    <row r="24" spans="1:38" x14ac:dyDescent="0.45">
      <c r="A24" s="15">
        <f t="shared" si="14"/>
        <v>-100</v>
      </c>
      <c r="B24" s="16">
        <f>A24+10</f>
        <v>-90</v>
      </c>
      <c r="C24" s="67">
        <f>(VLOOKUP($B$1,'Multipliers and Adjustments'!$A$70:$I$86,TRUNC(COLUMN(C$2)/5)+2,FALSE)*SUMIFS('EPA Data'!$I:$I,'EPA Data'!$D:$D,'Country Selector'!$A$2,'EPA Data'!$J:$J,$B$1,'EPA Data'!$C:$C,C$2,'EPA Data'!$G:$G,"&gt;="&amp;$A24,'EPA Data'!$G:$G,"&lt;"&amp;$B24)+IF('Multipliers and Adjustments'!$B$66="Y",'SNAP Adjustment'!D136,0))*unit_conv</f>
        <v>0</v>
      </c>
      <c r="D24">
        <f t="shared" si="15"/>
        <v>0</v>
      </c>
      <c r="E24">
        <f t="shared" si="15"/>
        <v>0</v>
      </c>
      <c r="F24">
        <f t="shared" si="15"/>
        <v>0</v>
      </c>
      <c r="G24">
        <f t="shared" si="15"/>
        <v>0</v>
      </c>
      <c r="H24" s="67">
        <f>(VLOOKUP($B$1,'Multipliers and Adjustments'!$A$70:$I$86,TRUNC(COLUMN(H$2)/5)+2,FALSE)*SUMIFS('EPA Data'!$I:$I,'EPA Data'!$D:$D,'Country Selector'!$A$2,'EPA Data'!$J:$J,$B$1,'EPA Data'!$C:$C,H$2,'EPA Data'!$G:$G,"&gt;="&amp;$A24,'EPA Data'!$G:$G,"&lt;"&amp;$B24)+IF('Multipliers and Adjustments'!$B$66="Y",'SNAP Adjustment'!I136,0))*unit_conv</f>
        <v>0</v>
      </c>
      <c r="I24">
        <f t="shared" si="16"/>
        <v>0</v>
      </c>
      <c r="J24">
        <f t="shared" si="16"/>
        <v>0</v>
      </c>
      <c r="K24">
        <f t="shared" si="16"/>
        <v>0</v>
      </c>
      <c r="L24">
        <f t="shared" si="16"/>
        <v>0</v>
      </c>
      <c r="M24" s="67">
        <f>(VLOOKUP($B$1,'Multipliers and Adjustments'!$A$70:$I$86,TRUNC(COLUMN(M$2)/5)+2,FALSE)*SUMIFS('EPA Data'!$I:$I,'EPA Data'!$D:$D,'Country Selector'!$A$2,'EPA Data'!$J:$J,$B$1,'EPA Data'!$C:$C,M$2,'EPA Data'!$G:$G,"&gt;="&amp;$A24,'EPA Data'!$G:$G,"&lt;"&amp;$B24)+IF('Multipliers and Adjustments'!$B$66="Y",'SNAP Adjustment'!N136,0))*unit_conv</f>
        <v>0</v>
      </c>
      <c r="N24">
        <f t="shared" si="17"/>
        <v>0</v>
      </c>
      <c r="O24">
        <f t="shared" si="17"/>
        <v>0</v>
      </c>
      <c r="P24">
        <f t="shared" si="17"/>
        <v>0</v>
      </c>
      <c r="Q24">
        <f t="shared" si="17"/>
        <v>0</v>
      </c>
      <c r="R24" s="67">
        <f>(VLOOKUP($B$1,'Multipliers and Adjustments'!$A$70:$I$86,TRUNC(COLUMN(R$2)/5)+2,FALSE)*SUMIFS('EPA Data'!$I:$I,'EPA Data'!$D:$D,'Country Selector'!$A$2,'EPA Data'!$J:$J,$B$1,'EPA Data'!$C:$C,R$2,'EPA Data'!$G:$G,"&gt;="&amp;$A24,'EPA Data'!$G:$G,"&lt;"&amp;$B24)+IF('Multipliers and Adjustments'!$B$66="Y",'SNAP Adjustment'!S136,0))*unit_conv</f>
        <v>0</v>
      </c>
      <c r="S24">
        <f t="shared" si="18"/>
        <v>0</v>
      </c>
      <c r="T24">
        <f t="shared" si="18"/>
        <v>0</v>
      </c>
      <c r="U24">
        <f t="shared" si="18"/>
        <v>0</v>
      </c>
      <c r="V24">
        <f t="shared" si="18"/>
        <v>0</v>
      </c>
      <c r="W24" s="67">
        <f>(VLOOKUP($B$1,'Multipliers and Adjustments'!$A$70:$I$86,TRUNC(COLUMN(W$2)/5)+2,FALSE)*SUMIFS('EPA Data'!$I:$I,'EPA Data'!$D:$D,'Country Selector'!$A$2,'EPA Data'!$J:$J,$B$1,'EPA Data'!$C:$C,W$2,'EPA Data'!$G:$G,"&gt;="&amp;$A24,'EPA Data'!$G:$G,"&lt;"&amp;$B24)+IF('Multipliers and Adjustments'!$B$66="Y",'SNAP Adjustment'!X136,0))*unit_conv</f>
        <v>0</v>
      </c>
      <c r="X24">
        <f t="shared" si="19"/>
        <v>0</v>
      </c>
      <c r="Y24">
        <f t="shared" si="19"/>
        <v>0</v>
      </c>
      <c r="Z24">
        <f t="shared" si="19"/>
        <v>0</v>
      </c>
      <c r="AA24">
        <f t="shared" si="19"/>
        <v>0</v>
      </c>
      <c r="AB24" s="67">
        <f>(VLOOKUP($B$1,'Multipliers and Adjustments'!$A$70:$I$86,TRUNC(COLUMN(AB$2)/5)+2,FALSE)*SUMIFS('EPA Data'!$I:$I,'EPA Data'!$D:$D,'Country Selector'!$A$2,'EPA Data'!$J:$J,$B$1,'EPA Data'!$C:$C,AB$2,'EPA Data'!$G:$G,"&gt;="&amp;$A24,'EPA Data'!$G:$G,"&lt;"&amp;$B24)+IF('Multipliers and Adjustments'!$B$66="Y",'SNAP Adjustment'!AC136,0))*unit_conv</f>
        <v>0</v>
      </c>
      <c r="AC24">
        <f t="shared" si="20"/>
        <v>0</v>
      </c>
      <c r="AD24">
        <f t="shared" si="20"/>
        <v>0</v>
      </c>
      <c r="AE24">
        <f t="shared" si="20"/>
        <v>0</v>
      </c>
      <c r="AF24">
        <f t="shared" si="20"/>
        <v>0</v>
      </c>
      <c r="AG24" s="67">
        <f>(VLOOKUP($B$1,'Multipliers and Adjustments'!$A$70:$I$86,TRUNC(COLUMN(AG$2)/5)+2,FALSE)*SUMIFS('EPA Data'!$I:$I,'EPA Data'!$D:$D,'Country Selector'!$A$2,'EPA Data'!$J:$J,$B$1,'EPA Data'!$C:$C,AG$2,'EPA Data'!$G:$G,"&gt;="&amp;$A24,'EPA Data'!$G:$G,"&lt;"&amp;$B24)+IF('Multipliers and Adjustments'!$B$66="Y",'SNAP Adjustment'!AH136,0))*unit_conv</f>
        <v>0</v>
      </c>
      <c r="AH24">
        <f t="shared" si="21"/>
        <v>0</v>
      </c>
      <c r="AI24">
        <f t="shared" si="21"/>
        <v>0</v>
      </c>
      <c r="AJ24">
        <f t="shared" si="21"/>
        <v>0</v>
      </c>
      <c r="AK24">
        <f t="shared" si="21"/>
        <v>0</v>
      </c>
      <c r="AL24" s="67">
        <f>(VLOOKUP($B$1,'Multipliers and Adjustments'!$A$70:$I$86,TRUNC(COLUMN(AL$2)/5)+2,FALSE)*SUMIFS('EPA Data'!$I:$I,'EPA Data'!$D:$D,'Country Selector'!$A$2,'EPA Data'!$J:$J,$B$1,'EPA Data'!$C:$C,AL$2,'EPA Data'!$G:$G,"&gt;="&amp;$A24,'EPA Data'!$G:$G,"&lt;"&amp;$B24)+IF('Multipliers and Adjustments'!$B$66="Y",'SNAP Adjustment'!AM136,0))*unit_conv</f>
        <v>0</v>
      </c>
    </row>
    <row r="25" spans="1:38" x14ac:dyDescent="0.45">
      <c r="A25" s="15">
        <f t="shared" si="14"/>
        <v>-90</v>
      </c>
      <c r="B25" s="16">
        <f t="shared" ref="B25:B44" si="22">A25+10</f>
        <v>-80</v>
      </c>
      <c r="C25" s="67">
        <f>(VLOOKUP($B$1,'Multipliers and Adjustments'!$A$70:$I$86,TRUNC(COLUMN(C$2)/5)+2,FALSE)*SUMIFS('EPA Data'!$I:$I,'EPA Data'!$D:$D,'Country Selector'!$A$2,'EPA Data'!$J:$J,$B$1,'EPA Data'!$C:$C,C$2,'EPA Data'!$G:$G,"&gt;="&amp;$A25,'EPA Data'!$G:$G,"&lt;"&amp;$B25)+IF('Multipliers and Adjustments'!$B$66="Y",'SNAP Adjustment'!D137,0))*unit_conv</f>
        <v>0</v>
      </c>
      <c r="D25">
        <f t="shared" si="15"/>
        <v>0</v>
      </c>
      <c r="E25">
        <f t="shared" si="15"/>
        <v>0</v>
      </c>
      <c r="F25">
        <f t="shared" si="15"/>
        <v>0</v>
      </c>
      <c r="G25">
        <f t="shared" si="15"/>
        <v>0</v>
      </c>
      <c r="H25" s="67">
        <f>(VLOOKUP($B$1,'Multipliers and Adjustments'!$A$70:$I$86,TRUNC(COLUMN(H$2)/5)+2,FALSE)*SUMIFS('EPA Data'!$I:$I,'EPA Data'!$D:$D,'Country Selector'!$A$2,'EPA Data'!$J:$J,$B$1,'EPA Data'!$C:$C,H$2,'EPA Data'!$G:$G,"&gt;="&amp;$A25,'EPA Data'!$G:$G,"&lt;"&amp;$B25)+IF('Multipliers and Adjustments'!$B$66="Y",'SNAP Adjustment'!I137,0))*unit_conv</f>
        <v>0</v>
      </c>
      <c r="I25">
        <f t="shared" si="16"/>
        <v>0</v>
      </c>
      <c r="J25">
        <f t="shared" si="16"/>
        <v>0</v>
      </c>
      <c r="K25">
        <f t="shared" si="16"/>
        <v>0</v>
      </c>
      <c r="L25">
        <f t="shared" si="16"/>
        <v>0</v>
      </c>
      <c r="M25" s="67">
        <f>(VLOOKUP($B$1,'Multipliers and Adjustments'!$A$70:$I$86,TRUNC(COLUMN(M$2)/5)+2,FALSE)*SUMIFS('EPA Data'!$I:$I,'EPA Data'!$D:$D,'Country Selector'!$A$2,'EPA Data'!$J:$J,$B$1,'EPA Data'!$C:$C,M$2,'EPA Data'!$G:$G,"&gt;="&amp;$A25,'EPA Data'!$G:$G,"&lt;"&amp;$B25)+IF('Multipliers and Adjustments'!$B$66="Y",'SNAP Adjustment'!N137,0))*unit_conv</f>
        <v>0</v>
      </c>
      <c r="N25">
        <f t="shared" si="17"/>
        <v>0</v>
      </c>
      <c r="O25">
        <f t="shared" si="17"/>
        <v>0</v>
      </c>
      <c r="P25">
        <f t="shared" si="17"/>
        <v>0</v>
      </c>
      <c r="Q25">
        <f t="shared" si="17"/>
        <v>0</v>
      </c>
      <c r="R25" s="67">
        <f>(VLOOKUP($B$1,'Multipliers and Adjustments'!$A$70:$I$86,TRUNC(COLUMN(R$2)/5)+2,FALSE)*SUMIFS('EPA Data'!$I:$I,'EPA Data'!$D:$D,'Country Selector'!$A$2,'EPA Data'!$J:$J,$B$1,'EPA Data'!$C:$C,R$2,'EPA Data'!$G:$G,"&gt;="&amp;$A25,'EPA Data'!$G:$G,"&lt;"&amp;$B25)+IF('Multipliers and Adjustments'!$B$66="Y",'SNAP Adjustment'!S137,0))*unit_conv</f>
        <v>0</v>
      </c>
      <c r="S25">
        <f t="shared" si="18"/>
        <v>0</v>
      </c>
      <c r="T25">
        <f t="shared" si="18"/>
        <v>0</v>
      </c>
      <c r="U25">
        <f t="shared" si="18"/>
        <v>0</v>
      </c>
      <c r="V25">
        <f t="shared" si="18"/>
        <v>0</v>
      </c>
      <c r="W25" s="67">
        <f>(VLOOKUP($B$1,'Multipliers and Adjustments'!$A$70:$I$86,TRUNC(COLUMN(W$2)/5)+2,FALSE)*SUMIFS('EPA Data'!$I:$I,'EPA Data'!$D:$D,'Country Selector'!$A$2,'EPA Data'!$J:$J,$B$1,'EPA Data'!$C:$C,W$2,'EPA Data'!$G:$G,"&gt;="&amp;$A25,'EPA Data'!$G:$G,"&lt;"&amp;$B25)+IF('Multipliers and Adjustments'!$B$66="Y",'SNAP Adjustment'!X137,0))*unit_conv</f>
        <v>0</v>
      </c>
      <c r="X25">
        <f t="shared" si="19"/>
        <v>0</v>
      </c>
      <c r="Y25">
        <f t="shared" si="19"/>
        <v>0</v>
      </c>
      <c r="Z25">
        <f t="shared" si="19"/>
        <v>0</v>
      </c>
      <c r="AA25">
        <f t="shared" si="19"/>
        <v>0</v>
      </c>
      <c r="AB25" s="67">
        <f>(VLOOKUP($B$1,'Multipliers and Adjustments'!$A$70:$I$86,TRUNC(COLUMN(AB$2)/5)+2,FALSE)*SUMIFS('EPA Data'!$I:$I,'EPA Data'!$D:$D,'Country Selector'!$A$2,'EPA Data'!$J:$J,$B$1,'EPA Data'!$C:$C,AB$2,'EPA Data'!$G:$G,"&gt;="&amp;$A25,'EPA Data'!$G:$G,"&lt;"&amp;$B25)+IF('Multipliers and Adjustments'!$B$66="Y",'SNAP Adjustment'!AC137,0))*unit_conv</f>
        <v>0</v>
      </c>
      <c r="AC25">
        <f t="shared" si="20"/>
        <v>0</v>
      </c>
      <c r="AD25">
        <f t="shared" si="20"/>
        <v>0</v>
      </c>
      <c r="AE25">
        <f t="shared" si="20"/>
        <v>0</v>
      </c>
      <c r="AF25">
        <f t="shared" si="20"/>
        <v>0</v>
      </c>
      <c r="AG25" s="67">
        <f>(VLOOKUP($B$1,'Multipliers and Adjustments'!$A$70:$I$86,TRUNC(COLUMN(AG$2)/5)+2,FALSE)*SUMIFS('EPA Data'!$I:$I,'EPA Data'!$D:$D,'Country Selector'!$A$2,'EPA Data'!$J:$J,$B$1,'EPA Data'!$C:$C,AG$2,'EPA Data'!$G:$G,"&gt;="&amp;$A25,'EPA Data'!$G:$G,"&lt;"&amp;$B25)+IF('Multipliers and Adjustments'!$B$66="Y",'SNAP Adjustment'!AH137,0))*unit_conv</f>
        <v>0</v>
      </c>
      <c r="AH25">
        <f t="shared" si="21"/>
        <v>0</v>
      </c>
      <c r="AI25">
        <f t="shared" si="21"/>
        <v>0</v>
      </c>
      <c r="AJ25">
        <f t="shared" si="21"/>
        <v>0</v>
      </c>
      <c r="AK25">
        <f t="shared" si="21"/>
        <v>0</v>
      </c>
      <c r="AL25" s="67">
        <f>(VLOOKUP($B$1,'Multipliers and Adjustments'!$A$70:$I$86,TRUNC(COLUMN(AL$2)/5)+2,FALSE)*SUMIFS('EPA Data'!$I:$I,'EPA Data'!$D:$D,'Country Selector'!$A$2,'EPA Data'!$J:$J,$B$1,'EPA Data'!$C:$C,AL$2,'EPA Data'!$G:$G,"&gt;="&amp;$A25,'EPA Data'!$G:$G,"&lt;"&amp;$B25)+IF('Multipliers and Adjustments'!$B$66="Y",'SNAP Adjustment'!AM137,0))*unit_conv</f>
        <v>0</v>
      </c>
    </row>
    <row r="26" spans="1:38" x14ac:dyDescent="0.45">
      <c r="A26" s="15">
        <f t="shared" si="14"/>
        <v>-80</v>
      </c>
      <c r="B26" s="16">
        <f t="shared" si="22"/>
        <v>-70</v>
      </c>
      <c r="C26" s="67">
        <f>(VLOOKUP($B$1,'Multipliers and Adjustments'!$A$70:$I$86,TRUNC(COLUMN(C$2)/5)+2,FALSE)*SUMIFS('EPA Data'!$I:$I,'EPA Data'!$D:$D,'Country Selector'!$A$2,'EPA Data'!$J:$J,$B$1,'EPA Data'!$C:$C,C$2,'EPA Data'!$G:$G,"&gt;="&amp;$A26,'EPA Data'!$G:$G,"&lt;"&amp;$B26)+IF('Multipliers and Adjustments'!$B$66="Y",'SNAP Adjustment'!D138,0))*unit_conv</f>
        <v>0</v>
      </c>
      <c r="D26">
        <f t="shared" si="15"/>
        <v>0</v>
      </c>
      <c r="E26">
        <f t="shared" si="15"/>
        <v>0</v>
      </c>
      <c r="F26">
        <f t="shared" si="15"/>
        <v>0</v>
      </c>
      <c r="G26">
        <f t="shared" si="15"/>
        <v>0</v>
      </c>
      <c r="H26" s="67">
        <f>(VLOOKUP($B$1,'Multipliers and Adjustments'!$A$70:$I$86,TRUNC(COLUMN(H$2)/5)+2,FALSE)*SUMIFS('EPA Data'!$I:$I,'EPA Data'!$D:$D,'Country Selector'!$A$2,'EPA Data'!$J:$J,$B$1,'EPA Data'!$C:$C,H$2,'EPA Data'!$G:$G,"&gt;="&amp;$A26,'EPA Data'!$G:$G,"&lt;"&amp;$B26)+IF('Multipliers and Adjustments'!$B$66="Y",'SNAP Adjustment'!I138,0))*unit_conv</f>
        <v>0</v>
      </c>
      <c r="I26">
        <f t="shared" si="16"/>
        <v>0</v>
      </c>
      <c r="J26">
        <f t="shared" si="16"/>
        <v>0</v>
      </c>
      <c r="K26">
        <f t="shared" si="16"/>
        <v>0</v>
      </c>
      <c r="L26">
        <f t="shared" si="16"/>
        <v>0</v>
      </c>
      <c r="M26" s="67">
        <f>(VLOOKUP($B$1,'Multipliers and Adjustments'!$A$70:$I$86,TRUNC(COLUMN(M$2)/5)+2,FALSE)*SUMIFS('EPA Data'!$I:$I,'EPA Data'!$D:$D,'Country Selector'!$A$2,'EPA Data'!$J:$J,$B$1,'EPA Data'!$C:$C,M$2,'EPA Data'!$G:$G,"&gt;="&amp;$A26,'EPA Data'!$G:$G,"&lt;"&amp;$B26)+IF('Multipliers and Adjustments'!$B$66="Y",'SNAP Adjustment'!N138,0))*unit_conv</f>
        <v>0</v>
      </c>
      <c r="N26">
        <f t="shared" si="17"/>
        <v>0</v>
      </c>
      <c r="O26">
        <f t="shared" si="17"/>
        <v>0</v>
      </c>
      <c r="P26">
        <f t="shared" si="17"/>
        <v>0</v>
      </c>
      <c r="Q26">
        <f t="shared" si="17"/>
        <v>0</v>
      </c>
      <c r="R26" s="67">
        <f>(VLOOKUP($B$1,'Multipliers and Adjustments'!$A$70:$I$86,TRUNC(COLUMN(R$2)/5)+2,FALSE)*SUMIFS('EPA Data'!$I:$I,'EPA Data'!$D:$D,'Country Selector'!$A$2,'EPA Data'!$J:$J,$B$1,'EPA Data'!$C:$C,R$2,'EPA Data'!$G:$G,"&gt;="&amp;$A26,'EPA Data'!$G:$G,"&lt;"&amp;$B26)+IF('Multipliers and Adjustments'!$B$66="Y",'SNAP Adjustment'!S138,0))*unit_conv</f>
        <v>0</v>
      </c>
      <c r="S26">
        <f t="shared" si="18"/>
        <v>0</v>
      </c>
      <c r="T26">
        <f t="shared" si="18"/>
        <v>0</v>
      </c>
      <c r="U26">
        <f t="shared" si="18"/>
        <v>0</v>
      </c>
      <c r="V26">
        <f t="shared" si="18"/>
        <v>0</v>
      </c>
      <c r="W26" s="67">
        <f>(VLOOKUP($B$1,'Multipliers and Adjustments'!$A$70:$I$86,TRUNC(COLUMN(W$2)/5)+2,FALSE)*SUMIFS('EPA Data'!$I:$I,'EPA Data'!$D:$D,'Country Selector'!$A$2,'EPA Data'!$J:$J,$B$1,'EPA Data'!$C:$C,W$2,'EPA Data'!$G:$G,"&gt;="&amp;$A26,'EPA Data'!$G:$G,"&lt;"&amp;$B26)+IF('Multipliers and Adjustments'!$B$66="Y",'SNAP Adjustment'!X138,0))*unit_conv</f>
        <v>0</v>
      </c>
      <c r="X26">
        <f t="shared" si="19"/>
        <v>0</v>
      </c>
      <c r="Y26">
        <f t="shared" si="19"/>
        <v>0</v>
      </c>
      <c r="Z26">
        <f t="shared" si="19"/>
        <v>0</v>
      </c>
      <c r="AA26">
        <f t="shared" si="19"/>
        <v>0</v>
      </c>
      <c r="AB26" s="67">
        <f>(VLOOKUP($B$1,'Multipliers and Adjustments'!$A$70:$I$86,TRUNC(COLUMN(AB$2)/5)+2,FALSE)*SUMIFS('EPA Data'!$I:$I,'EPA Data'!$D:$D,'Country Selector'!$A$2,'EPA Data'!$J:$J,$B$1,'EPA Data'!$C:$C,AB$2,'EPA Data'!$G:$G,"&gt;="&amp;$A26,'EPA Data'!$G:$G,"&lt;"&amp;$B26)+IF('Multipliers and Adjustments'!$B$66="Y",'SNAP Adjustment'!AC138,0))*unit_conv</f>
        <v>0</v>
      </c>
      <c r="AC26">
        <f t="shared" si="20"/>
        <v>0</v>
      </c>
      <c r="AD26">
        <f t="shared" si="20"/>
        <v>0</v>
      </c>
      <c r="AE26">
        <f t="shared" si="20"/>
        <v>0</v>
      </c>
      <c r="AF26">
        <f t="shared" si="20"/>
        <v>0</v>
      </c>
      <c r="AG26" s="67">
        <f>(VLOOKUP($B$1,'Multipliers and Adjustments'!$A$70:$I$86,TRUNC(COLUMN(AG$2)/5)+2,FALSE)*SUMIFS('EPA Data'!$I:$I,'EPA Data'!$D:$D,'Country Selector'!$A$2,'EPA Data'!$J:$J,$B$1,'EPA Data'!$C:$C,AG$2,'EPA Data'!$G:$G,"&gt;="&amp;$A26,'EPA Data'!$G:$G,"&lt;"&amp;$B26)+IF('Multipliers and Adjustments'!$B$66="Y",'SNAP Adjustment'!AH138,0))*unit_conv</f>
        <v>0</v>
      </c>
      <c r="AH26">
        <f t="shared" si="21"/>
        <v>0</v>
      </c>
      <c r="AI26">
        <f t="shared" si="21"/>
        <v>0</v>
      </c>
      <c r="AJ26">
        <f t="shared" si="21"/>
        <v>0</v>
      </c>
      <c r="AK26">
        <f t="shared" si="21"/>
        <v>0</v>
      </c>
      <c r="AL26" s="67">
        <f>(VLOOKUP($B$1,'Multipliers and Adjustments'!$A$70:$I$86,TRUNC(COLUMN(AL$2)/5)+2,FALSE)*SUMIFS('EPA Data'!$I:$I,'EPA Data'!$D:$D,'Country Selector'!$A$2,'EPA Data'!$J:$J,$B$1,'EPA Data'!$C:$C,AL$2,'EPA Data'!$G:$G,"&gt;="&amp;$A26,'EPA Data'!$G:$G,"&lt;"&amp;$B26)+IF('Multipliers and Adjustments'!$B$66="Y",'SNAP Adjustment'!AM138,0))*unit_conv</f>
        <v>0</v>
      </c>
    </row>
    <row r="27" spans="1:38" x14ac:dyDescent="0.45">
      <c r="A27" s="15">
        <f t="shared" si="14"/>
        <v>-70</v>
      </c>
      <c r="B27" s="16">
        <f t="shared" si="22"/>
        <v>-60</v>
      </c>
      <c r="C27" s="67">
        <f>(VLOOKUP($B$1,'Multipliers and Adjustments'!$A$70:$I$86,TRUNC(COLUMN(C$2)/5)+2,FALSE)*SUMIFS('EPA Data'!$I:$I,'EPA Data'!$D:$D,'Country Selector'!$A$2,'EPA Data'!$J:$J,$B$1,'EPA Data'!$C:$C,C$2,'EPA Data'!$G:$G,"&gt;="&amp;$A27,'EPA Data'!$G:$G,"&lt;"&amp;$B27)+IF('Multipliers and Adjustments'!$B$66="Y",'SNAP Adjustment'!D139,0))*unit_conv</f>
        <v>0</v>
      </c>
      <c r="D27">
        <f t="shared" si="15"/>
        <v>0</v>
      </c>
      <c r="E27">
        <f t="shared" si="15"/>
        <v>0</v>
      </c>
      <c r="F27">
        <f t="shared" si="15"/>
        <v>0</v>
      </c>
      <c r="G27">
        <f t="shared" si="15"/>
        <v>0</v>
      </c>
      <c r="H27" s="67">
        <f>(VLOOKUP($B$1,'Multipliers and Adjustments'!$A$70:$I$86,TRUNC(COLUMN(H$2)/5)+2,FALSE)*SUMIFS('EPA Data'!$I:$I,'EPA Data'!$D:$D,'Country Selector'!$A$2,'EPA Data'!$J:$J,$B$1,'EPA Data'!$C:$C,H$2,'EPA Data'!$G:$G,"&gt;="&amp;$A27,'EPA Data'!$G:$G,"&lt;"&amp;$B27)+IF('Multipliers and Adjustments'!$B$66="Y",'SNAP Adjustment'!I139,0))*unit_conv</f>
        <v>0</v>
      </c>
      <c r="I27">
        <f t="shared" si="16"/>
        <v>0</v>
      </c>
      <c r="J27">
        <f t="shared" si="16"/>
        <v>0</v>
      </c>
      <c r="K27">
        <f t="shared" si="16"/>
        <v>0</v>
      </c>
      <c r="L27">
        <f t="shared" si="16"/>
        <v>0</v>
      </c>
      <c r="M27" s="67">
        <f>(VLOOKUP($B$1,'Multipliers and Adjustments'!$A$70:$I$86,TRUNC(COLUMN(M$2)/5)+2,FALSE)*SUMIFS('EPA Data'!$I:$I,'EPA Data'!$D:$D,'Country Selector'!$A$2,'EPA Data'!$J:$J,$B$1,'EPA Data'!$C:$C,M$2,'EPA Data'!$G:$G,"&gt;="&amp;$A27,'EPA Data'!$G:$G,"&lt;"&amp;$B27)+IF('Multipliers and Adjustments'!$B$66="Y",'SNAP Adjustment'!N139,0))*unit_conv</f>
        <v>0</v>
      </c>
      <c r="N27">
        <f t="shared" si="17"/>
        <v>0</v>
      </c>
      <c r="O27">
        <f t="shared" si="17"/>
        <v>0</v>
      </c>
      <c r="P27">
        <f t="shared" si="17"/>
        <v>0</v>
      </c>
      <c r="Q27">
        <f t="shared" si="17"/>
        <v>0</v>
      </c>
      <c r="R27" s="67">
        <f>(VLOOKUP($B$1,'Multipliers and Adjustments'!$A$70:$I$86,TRUNC(COLUMN(R$2)/5)+2,FALSE)*SUMIFS('EPA Data'!$I:$I,'EPA Data'!$D:$D,'Country Selector'!$A$2,'EPA Data'!$J:$J,$B$1,'EPA Data'!$C:$C,R$2,'EPA Data'!$G:$G,"&gt;="&amp;$A27,'EPA Data'!$G:$G,"&lt;"&amp;$B27)+IF('Multipliers and Adjustments'!$B$66="Y",'SNAP Adjustment'!S139,0))*unit_conv</f>
        <v>0</v>
      </c>
      <c r="S27">
        <f t="shared" si="18"/>
        <v>0</v>
      </c>
      <c r="T27">
        <f t="shared" si="18"/>
        <v>0</v>
      </c>
      <c r="U27">
        <f t="shared" si="18"/>
        <v>0</v>
      </c>
      <c r="V27">
        <f t="shared" si="18"/>
        <v>0</v>
      </c>
      <c r="W27" s="67">
        <f>(VLOOKUP($B$1,'Multipliers and Adjustments'!$A$70:$I$86,TRUNC(COLUMN(W$2)/5)+2,FALSE)*SUMIFS('EPA Data'!$I:$I,'EPA Data'!$D:$D,'Country Selector'!$A$2,'EPA Data'!$J:$J,$B$1,'EPA Data'!$C:$C,W$2,'EPA Data'!$G:$G,"&gt;="&amp;$A27,'EPA Data'!$G:$G,"&lt;"&amp;$B27)+IF('Multipliers and Adjustments'!$B$66="Y",'SNAP Adjustment'!X139,0))*unit_conv</f>
        <v>0</v>
      </c>
      <c r="X27">
        <f t="shared" si="19"/>
        <v>0</v>
      </c>
      <c r="Y27">
        <f t="shared" si="19"/>
        <v>0</v>
      </c>
      <c r="Z27">
        <f t="shared" si="19"/>
        <v>0</v>
      </c>
      <c r="AA27">
        <f t="shared" si="19"/>
        <v>0</v>
      </c>
      <c r="AB27" s="67">
        <f>(VLOOKUP($B$1,'Multipliers and Adjustments'!$A$70:$I$86,TRUNC(COLUMN(AB$2)/5)+2,FALSE)*SUMIFS('EPA Data'!$I:$I,'EPA Data'!$D:$D,'Country Selector'!$A$2,'EPA Data'!$J:$J,$B$1,'EPA Data'!$C:$C,AB$2,'EPA Data'!$G:$G,"&gt;="&amp;$A27,'EPA Data'!$G:$G,"&lt;"&amp;$B27)+IF('Multipliers and Adjustments'!$B$66="Y",'SNAP Adjustment'!AC139,0))*unit_conv</f>
        <v>0</v>
      </c>
      <c r="AC27">
        <f t="shared" si="20"/>
        <v>0</v>
      </c>
      <c r="AD27">
        <f t="shared" si="20"/>
        <v>0</v>
      </c>
      <c r="AE27">
        <f t="shared" si="20"/>
        <v>0</v>
      </c>
      <c r="AF27">
        <f t="shared" si="20"/>
        <v>0</v>
      </c>
      <c r="AG27" s="67">
        <f>(VLOOKUP($B$1,'Multipliers and Adjustments'!$A$70:$I$86,TRUNC(COLUMN(AG$2)/5)+2,FALSE)*SUMIFS('EPA Data'!$I:$I,'EPA Data'!$D:$D,'Country Selector'!$A$2,'EPA Data'!$J:$J,$B$1,'EPA Data'!$C:$C,AG$2,'EPA Data'!$G:$G,"&gt;="&amp;$A27,'EPA Data'!$G:$G,"&lt;"&amp;$B27)+IF('Multipliers and Adjustments'!$B$66="Y",'SNAP Adjustment'!AH139,0))*unit_conv</f>
        <v>0</v>
      </c>
      <c r="AH27">
        <f t="shared" si="21"/>
        <v>0</v>
      </c>
      <c r="AI27">
        <f t="shared" si="21"/>
        <v>0</v>
      </c>
      <c r="AJ27">
        <f t="shared" si="21"/>
        <v>0</v>
      </c>
      <c r="AK27">
        <f t="shared" si="21"/>
        <v>0</v>
      </c>
      <c r="AL27" s="67">
        <f>(VLOOKUP($B$1,'Multipliers and Adjustments'!$A$70:$I$86,TRUNC(COLUMN(AL$2)/5)+2,FALSE)*SUMIFS('EPA Data'!$I:$I,'EPA Data'!$D:$D,'Country Selector'!$A$2,'EPA Data'!$J:$J,$B$1,'EPA Data'!$C:$C,AL$2,'EPA Data'!$G:$G,"&gt;="&amp;$A27,'EPA Data'!$G:$G,"&lt;"&amp;$B27)+IF('Multipliers and Adjustments'!$B$66="Y",'SNAP Adjustment'!AM139,0))*unit_conv</f>
        <v>0</v>
      </c>
    </row>
    <row r="28" spans="1:38" x14ac:dyDescent="0.45">
      <c r="A28" s="15">
        <f t="shared" si="14"/>
        <v>-60</v>
      </c>
      <c r="B28" s="16">
        <f t="shared" si="22"/>
        <v>-50</v>
      </c>
      <c r="C28" s="67">
        <f>(VLOOKUP($B$1,'Multipliers and Adjustments'!$A$70:$I$86,TRUNC(COLUMN(C$2)/5)+2,FALSE)*SUMIFS('EPA Data'!$I:$I,'EPA Data'!$D:$D,'Country Selector'!$A$2,'EPA Data'!$J:$J,$B$1,'EPA Data'!$C:$C,C$2,'EPA Data'!$G:$G,"&gt;="&amp;$A28,'EPA Data'!$G:$G,"&lt;"&amp;$B28)+IF('Multipliers and Adjustments'!$B$66="Y",'SNAP Adjustment'!D140,0))*unit_conv</f>
        <v>0</v>
      </c>
      <c r="D28">
        <f t="shared" si="15"/>
        <v>0</v>
      </c>
      <c r="E28">
        <f t="shared" si="15"/>
        <v>0</v>
      </c>
      <c r="F28">
        <f t="shared" si="15"/>
        <v>0</v>
      </c>
      <c r="G28">
        <f t="shared" si="15"/>
        <v>0</v>
      </c>
      <c r="H28" s="67">
        <f>(VLOOKUP($B$1,'Multipliers and Adjustments'!$A$70:$I$86,TRUNC(COLUMN(H$2)/5)+2,FALSE)*SUMIFS('EPA Data'!$I:$I,'EPA Data'!$D:$D,'Country Selector'!$A$2,'EPA Data'!$J:$J,$B$1,'EPA Data'!$C:$C,H$2,'EPA Data'!$G:$G,"&gt;="&amp;$A28,'EPA Data'!$G:$G,"&lt;"&amp;$B28)+IF('Multipliers and Adjustments'!$B$66="Y",'SNAP Adjustment'!I140,0))*unit_conv</f>
        <v>0</v>
      </c>
      <c r="I28">
        <f t="shared" si="16"/>
        <v>0</v>
      </c>
      <c r="J28">
        <f t="shared" si="16"/>
        <v>0</v>
      </c>
      <c r="K28">
        <f t="shared" si="16"/>
        <v>0</v>
      </c>
      <c r="L28">
        <f t="shared" si="16"/>
        <v>0</v>
      </c>
      <c r="M28" s="67">
        <f>(VLOOKUP($B$1,'Multipliers and Adjustments'!$A$70:$I$86,TRUNC(COLUMN(M$2)/5)+2,FALSE)*SUMIFS('EPA Data'!$I:$I,'EPA Data'!$D:$D,'Country Selector'!$A$2,'EPA Data'!$J:$J,$B$1,'EPA Data'!$C:$C,M$2,'EPA Data'!$G:$G,"&gt;="&amp;$A28,'EPA Data'!$G:$G,"&lt;"&amp;$B28)+IF('Multipliers and Adjustments'!$B$66="Y",'SNAP Adjustment'!N140,0))*unit_conv</f>
        <v>0</v>
      </c>
      <c r="N28">
        <f t="shared" si="17"/>
        <v>0</v>
      </c>
      <c r="O28">
        <f t="shared" si="17"/>
        <v>0</v>
      </c>
      <c r="P28">
        <f t="shared" si="17"/>
        <v>0</v>
      </c>
      <c r="Q28">
        <f t="shared" si="17"/>
        <v>0</v>
      </c>
      <c r="R28" s="67">
        <f>(VLOOKUP($B$1,'Multipliers and Adjustments'!$A$70:$I$86,TRUNC(COLUMN(R$2)/5)+2,FALSE)*SUMIFS('EPA Data'!$I:$I,'EPA Data'!$D:$D,'Country Selector'!$A$2,'EPA Data'!$J:$J,$B$1,'EPA Data'!$C:$C,R$2,'EPA Data'!$G:$G,"&gt;="&amp;$A28,'EPA Data'!$G:$G,"&lt;"&amp;$B28)+IF('Multipliers and Adjustments'!$B$66="Y",'SNAP Adjustment'!S140,0))*unit_conv</f>
        <v>0</v>
      </c>
      <c r="S28">
        <f t="shared" si="18"/>
        <v>0</v>
      </c>
      <c r="T28">
        <f t="shared" si="18"/>
        <v>0</v>
      </c>
      <c r="U28">
        <f t="shared" si="18"/>
        <v>0</v>
      </c>
      <c r="V28">
        <f t="shared" si="18"/>
        <v>0</v>
      </c>
      <c r="W28" s="67">
        <f>(VLOOKUP($B$1,'Multipliers and Adjustments'!$A$70:$I$86,TRUNC(COLUMN(W$2)/5)+2,FALSE)*SUMIFS('EPA Data'!$I:$I,'EPA Data'!$D:$D,'Country Selector'!$A$2,'EPA Data'!$J:$J,$B$1,'EPA Data'!$C:$C,W$2,'EPA Data'!$G:$G,"&gt;="&amp;$A28,'EPA Data'!$G:$G,"&lt;"&amp;$B28)+IF('Multipliers and Adjustments'!$B$66="Y",'SNAP Adjustment'!X140,0))*unit_conv</f>
        <v>0</v>
      </c>
      <c r="X28">
        <f t="shared" si="19"/>
        <v>0</v>
      </c>
      <c r="Y28">
        <f t="shared" si="19"/>
        <v>0</v>
      </c>
      <c r="Z28">
        <f t="shared" si="19"/>
        <v>0</v>
      </c>
      <c r="AA28">
        <f t="shared" si="19"/>
        <v>0</v>
      </c>
      <c r="AB28" s="67">
        <f>(VLOOKUP($B$1,'Multipliers and Adjustments'!$A$70:$I$86,TRUNC(COLUMN(AB$2)/5)+2,FALSE)*SUMIFS('EPA Data'!$I:$I,'EPA Data'!$D:$D,'Country Selector'!$A$2,'EPA Data'!$J:$J,$B$1,'EPA Data'!$C:$C,AB$2,'EPA Data'!$G:$G,"&gt;="&amp;$A28,'EPA Data'!$G:$G,"&lt;"&amp;$B28)+IF('Multipliers and Adjustments'!$B$66="Y",'SNAP Adjustment'!AC140,0))*unit_conv</f>
        <v>0</v>
      </c>
      <c r="AC28">
        <f t="shared" si="20"/>
        <v>0</v>
      </c>
      <c r="AD28">
        <f t="shared" si="20"/>
        <v>0</v>
      </c>
      <c r="AE28">
        <f t="shared" si="20"/>
        <v>0</v>
      </c>
      <c r="AF28">
        <f t="shared" si="20"/>
        <v>0</v>
      </c>
      <c r="AG28" s="67">
        <f>(VLOOKUP($B$1,'Multipliers and Adjustments'!$A$70:$I$86,TRUNC(COLUMN(AG$2)/5)+2,FALSE)*SUMIFS('EPA Data'!$I:$I,'EPA Data'!$D:$D,'Country Selector'!$A$2,'EPA Data'!$J:$J,$B$1,'EPA Data'!$C:$C,AG$2,'EPA Data'!$G:$G,"&gt;="&amp;$A28,'EPA Data'!$G:$G,"&lt;"&amp;$B28)+IF('Multipliers and Adjustments'!$B$66="Y",'SNAP Adjustment'!AH140,0))*unit_conv</f>
        <v>0</v>
      </c>
      <c r="AH28">
        <f t="shared" si="21"/>
        <v>0</v>
      </c>
      <c r="AI28">
        <f t="shared" si="21"/>
        <v>0</v>
      </c>
      <c r="AJ28">
        <f t="shared" si="21"/>
        <v>0</v>
      </c>
      <c r="AK28">
        <f t="shared" si="21"/>
        <v>0</v>
      </c>
      <c r="AL28" s="67">
        <f>(VLOOKUP($B$1,'Multipliers and Adjustments'!$A$70:$I$86,TRUNC(COLUMN(AL$2)/5)+2,FALSE)*SUMIFS('EPA Data'!$I:$I,'EPA Data'!$D:$D,'Country Selector'!$A$2,'EPA Data'!$J:$J,$B$1,'EPA Data'!$C:$C,AL$2,'EPA Data'!$G:$G,"&gt;="&amp;$A28,'EPA Data'!$G:$G,"&lt;"&amp;$B28)+IF('Multipliers and Adjustments'!$B$66="Y",'SNAP Adjustment'!AM140,0))*unit_conv</f>
        <v>0</v>
      </c>
    </row>
    <row r="29" spans="1:38" x14ac:dyDescent="0.45">
      <c r="A29" s="15">
        <f t="shared" si="14"/>
        <v>-50</v>
      </c>
      <c r="B29" s="16">
        <f t="shared" si="22"/>
        <v>-40</v>
      </c>
      <c r="C29" s="67">
        <f>(VLOOKUP($B$1,'Multipliers and Adjustments'!$A$70:$I$86,TRUNC(COLUMN(C$2)/5)+2,FALSE)*SUMIFS('EPA Data'!$I:$I,'EPA Data'!$D:$D,'Country Selector'!$A$2,'EPA Data'!$J:$J,$B$1,'EPA Data'!$C:$C,C$2,'EPA Data'!$G:$G,"&gt;="&amp;$A29,'EPA Data'!$G:$G,"&lt;"&amp;$B29)+IF('Multipliers and Adjustments'!$B$66="Y",'SNAP Adjustment'!D141,0))*unit_conv</f>
        <v>0</v>
      </c>
      <c r="D29">
        <f t="shared" si="15"/>
        <v>0</v>
      </c>
      <c r="E29">
        <f t="shared" si="15"/>
        <v>0</v>
      </c>
      <c r="F29">
        <f t="shared" si="15"/>
        <v>0</v>
      </c>
      <c r="G29">
        <f t="shared" si="15"/>
        <v>0</v>
      </c>
      <c r="H29" s="67">
        <f>(VLOOKUP($B$1,'Multipliers and Adjustments'!$A$70:$I$86,TRUNC(COLUMN(H$2)/5)+2,FALSE)*SUMIFS('EPA Data'!$I:$I,'EPA Data'!$D:$D,'Country Selector'!$A$2,'EPA Data'!$J:$J,$B$1,'EPA Data'!$C:$C,H$2,'EPA Data'!$G:$G,"&gt;="&amp;$A29,'EPA Data'!$G:$G,"&lt;"&amp;$B29)+IF('Multipliers and Adjustments'!$B$66="Y",'SNAP Adjustment'!I141,0))*unit_conv</f>
        <v>0</v>
      </c>
      <c r="I29">
        <f t="shared" si="16"/>
        <v>0</v>
      </c>
      <c r="J29">
        <f t="shared" si="16"/>
        <v>0</v>
      </c>
      <c r="K29">
        <f t="shared" si="16"/>
        <v>0</v>
      </c>
      <c r="L29">
        <f t="shared" si="16"/>
        <v>0</v>
      </c>
      <c r="M29" s="67">
        <f>(VLOOKUP($B$1,'Multipliers and Adjustments'!$A$70:$I$86,TRUNC(COLUMN(M$2)/5)+2,FALSE)*SUMIFS('EPA Data'!$I:$I,'EPA Data'!$D:$D,'Country Selector'!$A$2,'EPA Data'!$J:$J,$B$1,'EPA Data'!$C:$C,M$2,'EPA Data'!$G:$G,"&gt;="&amp;$A29,'EPA Data'!$G:$G,"&lt;"&amp;$B29)+IF('Multipliers and Adjustments'!$B$66="Y",'SNAP Adjustment'!N141,0))*unit_conv</f>
        <v>0</v>
      </c>
      <c r="N29">
        <f t="shared" si="17"/>
        <v>0</v>
      </c>
      <c r="O29">
        <f t="shared" si="17"/>
        <v>0</v>
      </c>
      <c r="P29">
        <f t="shared" si="17"/>
        <v>0</v>
      </c>
      <c r="Q29">
        <f t="shared" si="17"/>
        <v>0</v>
      </c>
      <c r="R29" s="67">
        <f>(VLOOKUP($B$1,'Multipliers and Adjustments'!$A$70:$I$86,TRUNC(COLUMN(R$2)/5)+2,FALSE)*SUMIFS('EPA Data'!$I:$I,'EPA Data'!$D:$D,'Country Selector'!$A$2,'EPA Data'!$J:$J,$B$1,'EPA Data'!$C:$C,R$2,'EPA Data'!$G:$G,"&gt;="&amp;$A29,'EPA Data'!$G:$G,"&lt;"&amp;$B29)+IF('Multipliers and Adjustments'!$B$66="Y",'SNAP Adjustment'!S141,0))*unit_conv</f>
        <v>0</v>
      </c>
      <c r="S29">
        <f t="shared" si="18"/>
        <v>0</v>
      </c>
      <c r="T29">
        <f t="shared" si="18"/>
        <v>0</v>
      </c>
      <c r="U29">
        <f t="shared" si="18"/>
        <v>0</v>
      </c>
      <c r="V29">
        <f t="shared" si="18"/>
        <v>0</v>
      </c>
      <c r="W29" s="67">
        <f>(VLOOKUP($B$1,'Multipliers and Adjustments'!$A$70:$I$86,TRUNC(COLUMN(W$2)/5)+2,FALSE)*SUMIFS('EPA Data'!$I:$I,'EPA Data'!$D:$D,'Country Selector'!$A$2,'EPA Data'!$J:$J,$B$1,'EPA Data'!$C:$C,W$2,'EPA Data'!$G:$G,"&gt;="&amp;$A29,'EPA Data'!$G:$G,"&lt;"&amp;$B29)+IF('Multipliers and Adjustments'!$B$66="Y",'SNAP Adjustment'!X141,0))*unit_conv</f>
        <v>0</v>
      </c>
      <c r="X29">
        <f t="shared" si="19"/>
        <v>0</v>
      </c>
      <c r="Y29">
        <f t="shared" si="19"/>
        <v>0</v>
      </c>
      <c r="Z29">
        <f t="shared" si="19"/>
        <v>0</v>
      </c>
      <c r="AA29">
        <f t="shared" si="19"/>
        <v>0</v>
      </c>
      <c r="AB29" s="67">
        <f>(VLOOKUP($B$1,'Multipliers and Adjustments'!$A$70:$I$86,TRUNC(COLUMN(AB$2)/5)+2,FALSE)*SUMIFS('EPA Data'!$I:$I,'EPA Data'!$D:$D,'Country Selector'!$A$2,'EPA Data'!$J:$J,$B$1,'EPA Data'!$C:$C,AB$2,'EPA Data'!$G:$G,"&gt;="&amp;$A29,'EPA Data'!$G:$G,"&lt;"&amp;$B29)+IF('Multipliers and Adjustments'!$B$66="Y",'SNAP Adjustment'!AC141,0))*unit_conv</f>
        <v>0</v>
      </c>
      <c r="AC29">
        <f t="shared" si="20"/>
        <v>0</v>
      </c>
      <c r="AD29">
        <f t="shared" si="20"/>
        <v>0</v>
      </c>
      <c r="AE29">
        <f t="shared" si="20"/>
        <v>0</v>
      </c>
      <c r="AF29">
        <f t="shared" si="20"/>
        <v>0</v>
      </c>
      <c r="AG29" s="67">
        <f>(VLOOKUP($B$1,'Multipliers and Adjustments'!$A$70:$I$86,TRUNC(COLUMN(AG$2)/5)+2,FALSE)*SUMIFS('EPA Data'!$I:$I,'EPA Data'!$D:$D,'Country Selector'!$A$2,'EPA Data'!$J:$J,$B$1,'EPA Data'!$C:$C,AG$2,'EPA Data'!$G:$G,"&gt;="&amp;$A29,'EPA Data'!$G:$G,"&lt;"&amp;$B29)+IF('Multipliers and Adjustments'!$B$66="Y",'SNAP Adjustment'!AH141,0))*unit_conv</f>
        <v>0</v>
      </c>
      <c r="AH29">
        <f t="shared" si="21"/>
        <v>0</v>
      </c>
      <c r="AI29">
        <f t="shared" si="21"/>
        <v>0</v>
      </c>
      <c r="AJ29">
        <f t="shared" si="21"/>
        <v>0</v>
      </c>
      <c r="AK29">
        <f t="shared" si="21"/>
        <v>0</v>
      </c>
      <c r="AL29" s="67">
        <f>(VLOOKUP($B$1,'Multipliers and Adjustments'!$A$70:$I$86,TRUNC(COLUMN(AL$2)/5)+2,FALSE)*SUMIFS('EPA Data'!$I:$I,'EPA Data'!$D:$D,'Country Selector'!$A$2,'EPA Data'!$J:$J,$B$1,'EPA Data'!$C:$C,AL$2,'EPA Data'!$G:$G,"&gt;="&amp;$A29,'EPA Data'!$G:$G,"&lt;"&amp;$B29)+IF('Multipliers and Adjustments'!$B$66="Y",'SNAP Adjustment'!AM141,0))*unit_conv</f>
        <v>0</v>
      </c>
    </row>
    <row r="30" spans="1:38" x14ac:dyDescent="0.45">
      <c r="A30" s="15">
        <f t="shared" si="14"/>
        <v>-40</v>
      </c>
      <c r="B30" s="16">
        <f t="shared" si="22"/>
        <v>-30</v>
      </c>
      <c r="C30" s="67">
        <f>(VLOOKUP($B$1,'Multipliers and Adjustments'!$A$70:$I$86,TRUNC(COLUMN(C$2)/5)+2,FALSE)*SUMIFS('EPA Data'!$I:$I,'EPA Data'!$D:$D,'Country Selector'!$A$2,'EPA Data'!$J:$J,$B$1,'EPA Data'!$C:$C,C$2,'EPA Data'!$G:$G,"&gt;="&amp;$A30,'EPA Data'!$G:$G,"&lt;"&amp;$B30)+IF('Multipliers and Adjustments'!$B$66="Y",'SNAP Adjustment'!D142,0))*unit_conv</f>
        <v>0</v>
      </c>
      <c r="D30">
        <f t="shared" si="15"/>
        <v>0</v>
      </c>
      <c r="E30">
        <f t="shared" si="15"/>
        <v>0</v>
      </c>
      <c r="F30">
        <f t="shared" si="15"/>
        <v>0</v>
      </c>
      <c r="G30">
        <f t="shared" si="15"/>
        <v>0</v>
      </c>
      <c r="H30" s="67">
        <f>(VLOOKUP($B$1,'Multipliers and Adjustments'!$A$70:$I$86,TRUNC(COLUMN(H$2)/5)+2,FALSE)*SUMIFS('EPA Data'!$I:$I,'EPA Data'!$D:$D,'Country Selector'!$A$2,'EPA Data'!$J:$J,$B$1,'EPA Data'!$C:$C,H$2,'EPA Data'!$G:$G,"&gt;="&amp;$A30,'EPA Data'!$G:$G,"&lt;"&amp;$B30)+IF('Multipliers and Adjustments'!$B$66="Y",'SNAP Adjustment'!I142,0))*unit_conv</f>
        <v>0</v>
      </c>
      <c r="I30">
        <f t="shared" si="16"/>
        <v>0</v>
      </c>
      <c r="J30">
        <f t="shared" si="16"/>
        <v>0</v>
      </c>
      <c r="K30">
        <f t="shared" si="16"/>
        <v>0</v>
      </c>
      <c r="L30">
        <f t="shared" si="16"/>
        <v>0</v>
      </c>
      <c r="M30" s="67">
        <f>(VLOOKUP($B$1,'Multipliers and Adjustments'!$A$70:$I$86,TRUNC(COLUMN(M$2)/5)+2,FALSE)*SUMIFS('EPA Data'!$I:$I,'EPA Data'!$D:$D,'Country Selector'!$A$2,'EPA Data'!$J:$J,$B$1,'EPA Data'!$C:$C,M$2,'EPA Data'!$G:$G,"&gt;="&amp;$A30,'EPA Data'!$G:$G,"&lt;"&amp;$B30)+IF('Multipliers and Adjustments'!$B$66="Y",'SNAP Adjustment'!N142,0))*unit_conv</f>
        <v>0</v>
      </c>
      <c r="N30">
        <f t="shared" si="17"/>
        <v>0</v>
      </c>
      <c r="O30">
        <f t="shared" si="17"/>
        <v>0</v>
      </c>
      <c r="P30">
        <f t="shared" si="17"/>
        <v>0</v>
      </c>
      <c r="Q30">
        <f t="shared" si="17"/>
        <v>0</v>
      </c>
      <c r="R30" s="67">
        <f>(VLOOKUP($B$1,'Multipliers and Adjustments'!$A$70:$I$86,TRUNC(COLUMN(R$2)/5)+2,FALSE)*SUMIFS('EPA Data'!$I:$I,'EPA Data'!$D:$D,'Country Selector'!$A$2,'EPA Data'!$J:$J,$B$1,'EPA Data'!$C:$C,R$2,'EPA Data'!$G:$G,"&gt;="&amp;$A30,'EPA Data'!$G:$G,"&lt;"&amp;$B30)+IF('Multipliers and Adjustments'!$B$66="Y",'SNAP Adjustment'!S142,0))*unit_conv</f>
        <v>0</v>
      </c>
      <c r="S30">
        <f t="shared" si="18"/>
        <v>0</v>
      </c>
      <c r="T30">
        <f t="shared" si="18"/>
        <v>0</v>
      </c>
      <c r="U30">
        <f t="shared" si="18"/>
        <v>0</v>
      </c>
      <c r="V30">
        <f t="shared" si="18"/>
        <v>0</v>
      </c>
      <c r="W30" s="67">
        <f>(VLOOKUP($B$1,'Multipliers and Adjustments'!$A$70:$I$86,TRUNC(COLUMN(W$2)/5)+2,FALSE)*SUMIFS('EPA Data'!$I:$I,'EPA Data'!$D:$D,'Country Selector'!$A$2,'EPA Data'!$J:$J,$B$1,'EPA Data'!$C:$C,W$2,'EPA Data'!$G:$G,"&gt;="&amp;$A30,'EPA Data'!$G:$G,"&lt;"&amp;$B30)+IF('Multipliers and Adjustments'!$B$66="Y",'SNAP Adjustment'!X142,0))*unit_conv</f>
        <v>0</v>
      </c>
      <c r="X30">
        <f t="shared" si="19"/>
        <v>0</v>
      </c>
      <c r="Y30">
        <f t="shared" si="19"/>
        <v>0</v>
      </c>
      <c r="Z30">
        <f t="shared" si="19"/>
        <v>0</v>
      </c>
      <c r="AA30">
        <f t="shared" si="19"/>
        <v>0</v>
      </c>
      <c r="AB30" s="67">
        <f>(VLOOKUP($B$1,'Multipliers and Adjustments'!$A$70:$I$86,TRUNC(COLUMN(AB$2)/5)+2,FALSE)*SUMIFS('EPA Data'!$I:$I,'EPA Data'!$D:$D,'Country Selector'!$A$2,'EPA Data'!$J:$J,$B$1,'EPA Data'!$C:$C,AB$2,'EPA Data'!$G:$G,"&gt;="&amp;$A30,'EPA Data'!$G:$G,"&lt;"&amp;$B30)+IF('Multipliers and Adjustments'!$B$66="Y",'SNAP Adjustment'!AC142,0))*unit_conv</f>
        <v>0</v>
      </c>
      <c r="AC30">
        <f t="shared" si="20"/>
        <v>0</v>
      </c>
      <c r="AD30">
        <f t="shared" si="20"/>
        <v>0</v>
      </c>
      <c r="AE30">
        <f t="shared" si="20"/>
        <v>0</v>
      </c>
      <c r="AF30">
        <f t="shared" si="20"/>
        <v>0</v>
      </c>
      <c r="AG30" s="67">
        <f>(VLOOKUP($B$1,'Multipliers and Adjustments'!$A$70:$I$86,TRUNC(COLUMN(AG$2)/5)+2,FALSE)*SUMIFS('EPA Data'!$I:$I,'EPA Data'!$D:$D,'Country Selector'!$A$2,'EPA Data'!$J:$J,$B$1,'EPA Data'!$C:$C,AG$2,'EPA Data'!$G:$G,"&gt;="&amp;$A30,'EPA Data'!$G:$G,"&lt;"&amp;$B30)+IF('Multipliers and Adjustments'!$B$66="Y",'SNAP Adjustment'!AH142,0))*unit_conv</f>
        <v>0</v>
      </c>
      <c r="AH30">
        <f t="shared" si="21"/>
        <v>0</v>
      </c>
      <c r="AI30">
        <f t="shared" si="21"/>
        <v>0</v>
      </c>
      <c r="AJ30">
        <f t="shared" si="21"/>
        <v>0</v>
      </c>
      <c r="AK30">
        <f t="shared" si="21"/>
        <v>0</v>
      </c>
      <c r="AL30" s="67">
        <f>(VLOOKUP($B$1,'Multipliers and Adjustments'!$A$70:$I$86,TRUNC(COLUMN(AL$2)/5)+2,FALSE)*SUMIFS('EPA Data'!$I:$I,'EPA Data'!$D:$D,'Country Selector'!$A$2,'EPA Data'!$J:$J,$B$1,'EPA Data'!$C:$C,AL$2,'EPA Data'!$G:$G,"&gt;="&amp;$A30,'EPA Data'!$G:$G,"&lt;"&amp;$B30)+IF('Multipliers and Adjustments'!$B$66="Y",'SNAP Adjustment'!AM142,0))*unit_conv</f>
        <v>0</v>
      </c>
    </row>
    <row r="31" spans="1:38" x14ac:dyDescent="0.45">
      <c r="A31" s="15">
        <f t="shared" si="14"/>
        <v>-30</v>
      </c>
      <c r="B31" s="16">
        <f t="shared" si="22"/>
        <v>-20</v>
      </c>
      <c r="C31" s="67">
        <f>(VLOOKUP($B$1,'Multipliers and Adjustments'!$A$70:$I$86,TRUNC(COLUMN(C$2)/5)+2,FALSE)*SUMIFS('EPA Data'!$I:$I,'EPA Data'!$D:$D,'Country Selector'!$A$2,'EPA Data'!$J:$J,$B$1,'EPA Data'!$C:$C,C$2,'EPA Data'!$G:$G,"&gt;="&amp;$A31,'EPA Data'!$G:$G,"&lt;"&amp;$B31)+IF('Multipliers and Adjustments'!$B$66="Y",'SNAP Adjustment'!D143,0))*unit_conv</f>
        <v>0</v>
      </c>
      <c r="D31">
        <f t="shared" si="15"/>
        <v>0</v>
      </c>
      <c r="E31">
        <f t="shared" si="15"/>
        <v>0</v>
      </c>
      <c r="F31">
        <f t="shared" si="15"/>
        <v>0</v>
      </c>
      <c r="G31">
        <f t="shared" si="15"/>
        <v>0</v>
      </c>
      <c r="H31" s="67">
        <f>(VLOOKUP($B$1,'Multipliers and Adjustments'!$A$70:$I$86,TRUNC(COLUMN(H$2)/5)+2,FALSE)*SUMIFS('EPA Data'!$I:$I,'EPA Data'!$D:$D,'Country Selector'!$A$2,'EPA Data'!$J:$J,$B$1,'EPA Data'!$C:$C,H$2,'EPA Data'!$G:$G,"&gt;="&amp;$A31,'EPA Data'!$G:$G,"&lt;"&amp;$B31)+IF('Multipliers and Adjustments'!$B$66="Y",'SNAP Adjustment'!I143,0))*unit_conv</f>
        <v>0</v>
      </c>
      <c r="I31">
        <f t="shared" si="16"/>
        <v>0</v>
      </c>
      <c r="J31">
        <f t="shared" si="16"/>
        <v>0</v>
      </c>
      <c r="K31">
        <f t="shared" si="16"/>
        <v>0</v>
      </c>
      <c r="L31">
        <f t="shared" si="16"/>
        <v>0</v>
      </c>
      <c r="M31" s="67">
        <f>(VLOOKUP($B$1,'Multipliers and Adjustments'!$A$70:$I$86,TRUNC(COLUMN(M$2)/5)+2,FALSE)*SUMIFS('EPA Data'!$I:$I,'EPA Data'!$D:$D,'Country Selector'!$A$2,'EPA Data'!$J:$J,$B$1,'EPA Data'!$C:$C,M$2,'EPA Data'!$G:$G,"&gt;="&amp;$A31,'EPA Data'!$G:$G,"&lt;"&amp;$B31)+IF('Multipliers and Adjustments'!$B$66="Y",'SNAP Adjustment'!N143,0))*unit_conv</f>
        <v>0</v>
      </c>
      <c r="N31">
        <f t="shared" si="17"/>
        <v>0</v>
      </c>
      <c r="O31">
        <f t="shared" si="17"/>
        <v>0</v>
      </c>
      <c r="P31">
        <f t="shared" si="17"/>
        <v>0</v>
      </c>
      <c r="Q31">
        <f t="shared" si="17"/>
        <v>0</v>
      </c>
      <c r="R31" s="67">
        <f>(VLOOKUP($B$1,'Multipliers and Adjustments'!$A$70:$I$86,TRUNC(COLUMN(R$2)/5)+2,FALSE)*SUMIFS('EPA Data'!$I:$I,'EPA Data'!$D:$D,'Country Selector'!$A$2,'EPA Data'!$J:$J,$B$1,'EPA Data'!$C:$C,R$2,'EPA Data'!$G:$G,"&gt;="&amp;$A31,'EPA Data'!$G:$G,"&lt;"&amp;$B31)+IF('Multipliers and Adjustments'!$B$66="Y",'SNAP Adjustment'!S143,0))*unit_conv</f>
        <v>0</v>
      </c>
      <c r="S31">
        <f t="shared" si="18"/>
        <v>0</v>
      </c>
      <c r="T31">
        <f t="shared" si="18"/>
        <v>0</v>
      </c>
      <c r="U31">
        <f t="shared" si="18"/>
        <v>0</v>
      </c>
      <c r="V31">
        <f t="shared" si="18"/>
        <v>0</v>
      </c>
      <c r="W31" s="67">
        <f>(VLOOKUP($B$1,'Multipliers and Adjustments'!$A$70:$I$86,TRUNC(COLUMN(W$2)/5)+2,FALSE)*SUMIFS('EPA Data'!$I:$I,'EPA Data'!$D:$D,'Country Selector'!$A$2,'EPA Data'!$J:$J,$B$1,'EPA Data'!$C:$C,W$2,'EPA Data'!$G:$G,"&gt;="&amp;$A31,'EPA Data'!$G:$G,"&lt;"&amp;$B31)+IF('Multipliers and Adjustments'!$B$66="Y",'SNAP Adjustment'!X143,0))*unit_conv</f>
        <v>0</v>
      </c>
      <c r="X31">
        <f t="shared" si="19"/>
        <v>0</v>
      </c>
      <c r="Y31">
        <f t="shared" si="19"/>
        <v>0</v>
      </c>
      <c r="Z31">
        <f t="shared" si="19"/>
        <v>0</v>
      </c>
      <c r="AA31">
        <f t="shared" si="19"/>
        <v>0</v>
      </c>
      <c r="AB31" s="67">
        <f>(VLOOKUP($B$1,'Multipliers and Adjustments'!$A$70:$I$86,TRUNC(COLUMN(AB$2)/5)+2,FALSE)*SUMIFS('EPA Data'!$I:$I,'EPA Data'!$D:$D,'Country Selector'!$A$2,'EPA Data'!$J:$J,$B$1,'EPA Data'!$C:$C,AB$2,'EPA Data'!$G:$G,"&gt;="&amp;$A31,'EPA Data'!$G:$G,"&lt;"&amp;$B31)+IF('Multipliers and Adjustments'!$B$66="Y",'SNAP Adjustment'!AC143,0))*unit_conv</f>
        <v>0</v>
      </c>
      <c r="AC31">
        <f t="shared" si="20"/>
        <v>0</v>
      </c>
      <c r="AD31">
        <f t="shared" si="20"/>
        <v>0</v>
      </c>
      <c r="AE31">
        <f t="shared" si="20"/>
        <v>0</v>
      </c>
      <c r="AF31">
        <f t="shared" si="20"/>
        <v>0</v>
      </c>
      <c r="AG31" s="67">
        <f>(VLOOKUP($B$1,'Multipliers and Adjustments'!$A$70:$I$86,TRUNC(COLUMN(AG$2)/5)+2,FALSE)*SUMIFS('EPA Data'!$I:$I,'EPA Data'!$D:$D,'Country Selector'!$A$2,'EPA Data'!$J:$J,$B$1,'EPA Data'!$C:$C,AG$2,'EPA Data'!$G:$G,"&gt;="&amp;$A31,'EPA Data'!$G:$G,"&lt;"&amp;$B31)+IF('Multipliers and Adjustments'!$B$66="Y",'SNAP Adjustment'!AH143,0))*unit_conv</f>
        <v>0</v>
      </c>
      <c r="AH31">
        <f t="shared" si="21"/>
        <v>0</v>
      </c>
      <c r="AI31">
        <f t="shared" si="21"/>
        <v>0</v>
      </c>
      <c r="AJ31">
        <f t="shared" si="21"/>
        <v>0</v>
      </c>
      <c r="AK31">
        <f t="shared" si="21"/>
        <v>0</v>
      </c>
      <c r="AL31" s="67">
        <f>(VLOOKUP($B$1,'Multipliers and Adjustments'!$A$70:$I$86,TRUNC(COLUMN(AL$2)/5)+2,FALSE)*SUMIFS('EPA Data'!$I:$I,'EPA Data'!$D:$D,'Country Selector'!$A$2,'EPA Data'!$J:$J,$B$1,'EPA Data'!$C:$C,AL$2,'EPA Data'!$G:$G,"&gt;="&amp;$A31,'EPA Data'!$G:$G,"&lt;"&amp;$B31)+IF('Multipliers and Adjustments'!$B$66="Y",'SNAP Adjustment'!AM143,0))*unit_conv</f>
        <v>0</v>
      </c>
    </row>
    <row r="32" spans="1:38" x14ac:dyDescent="0.45">
      <c r="A32" s="15">
        <f t="shared" si="14"/>
        <v>-20</v>
      </c>
      <c r="B32" s="16">
        <f t="shared" si="22"/>
        <v>-10</v>
      </c>
      <c r="C32" s="67">
        <f>(VLOOKUP($B$1,'Multipliers and Adjustments'!$A$70:$I$86,TRUNC(COLUMN(C$2)/5)+2,FALSE)*SUMIFS('EPA Data'!$I:$I,'EPA Data'!$D:$D,'Country Selector'!$A$2,'EPA Data'!$J:$J,$B$1,'EPA Data'!$C:$C,C$2,'EPA Data'!$G:$G,"&gt;="&amp;$A32,'EPA Data'!$G:$G,"&lt;"&amp;$B32)+IF('Multipliers and Adjustments'!$B$66="Y",'SNAP Adjustment'!D144,0))*unit_conv</f>
        <v>0</v>
      </c>
      <c r="D32">
        <f t="shared" si="15"/>
        <v>0</v>
      </c>
      <c r="E32">
        <f t="shared" si="15"/>
        <v>0</v>
      </c>
      <c r="F32">
        <f t="shared" si="15"/>
        <v>0</v>
      </c>
      <c r="G32">
        <f t="shared" si="15"/>
        <v>0</v>
      </c>
      <c r="H32" s="67">
        <f>(VLOOKUP($B$1,'Multipliers and Adjustments'!$A$70:$I$86,TRUNC(COLUMN(H$2)/5)+2,FALSE)*SUMIFS('EPA Data'!$I:$I,'EPA Data'!$D:$D,'Country Selector'!$A$2,'EPA Data'!$J:$J,$B$1,'EPA Data'!$C:$C,H$2,'EPA Data'!$G:$G,"&gt;="&amp;$A32,'EPA Data'!$G:$G,"&lt;"&amp;$B32)+IF('Multipliers and Adjustments'!$B$66="Y",'SNAP Adjustment'!I144,0))*unit_conv</f>
        <v>0</v>
      </c>
      <c r="I32">
        <f t="shared" si="16"/>
        <v>0</v>
      </c>
      <c r="J32">
        <f t="shared" si="16"/>
        <v>0</v>
      </c>
      <c r="K32">
        <f t="shared" si="16"/>
        <v>0</v>
      </c>
      <c r="L32">
        <f t="shared" si="16"/>
        <v>0</v>
      </c>
      <c r="M32" s="67">
        <f>(VLOOKUP($B$1,'Multipliers and Adjustments'!$A$70:$I$86,TRUNC(COLUMN(M$2)/5)+2,FALSE)*SUMIFS('EPA Data'!$I:$I,'EPA Data'!$D:$D,'Country Selector'!$A$2,'EPA Data'!$J:$J,$B$1,'EPA Data'!$C:$C,M$2,'EPA Data'!$G:$G,"&gt;="&amp;$A32,'EPA Data'!$G:$G,"&lt;"&amp;$B32)+IF('Multipliers and Adjustments'!$B$66="Y",'SNAP Adjustment'!N144,0))*unit_conv</f>
        <v>0</v>
      </c>
      <c r="N32">
        <f t="shared" si="17"/>
        <v>0</v>
      </c>
      <c r="O32">
        <f t="shared" si="17"/>
        <v>0</v>
      </c>
      <c r="P32">
        <f t="shared" si="17"/>
        <v>0</v>
      </c>
      <c r="Q32">
        <f t="shared" si="17"/>
        <v>0</v>
      </c>
      <c r="R32" s="67">
        <f>(VLOOKUP($B$1,'Multipliers and Adjustments'!$A$70:$I$86,TRUNC(COLUMN(R$2)/5)+2,FALSE)*SUMIFS('EPA Data'!$I:$I,'EPA Data'!$D:$D,'Country Selector'!$A$2,'EPA Data'!$J:$J,$B$1,'EPA Data'!$C:$C,R$2,'EPA Data'!$G:$G,"&gt;="&amp;$A32,'EPA Data'!$G:$G,"&lt;"&amp;$B32)+IF('Multipliers and Adjustments'!$B$66="Y",'SNAP Adjustment'!S144,0))*unit_conv</f>
        <v>0</v>
      </c>
      <c r="S32">
        <f t="shared" si="18"/>
        <v>0</v>
      </c>
      <c r="T32">
        <f t="shared" si="18"/>
        <v>0</v>
      </c>
      <c r="U32">
        <f t="shared" si="18"/>
        <v>0</v>
      </c>
      <c r="V32">
        <f t="shared" si="18"/>
        <v>0</v>
      </c>
      <c r="W32" s="67">
        <f>(VLOOKUP($B$1,'Multipliers and Adjustments'!$A$70:$I$86,TRUNC(COLUMN(W$2)/5)+2,FALSE)*SUMIFS('EPA Data'!$I:$I,'EPA Data'!$D:$D,'Country Selector'!$A$2,'EPA Data'!$J:$J,$B$1,'EPA Data'!$C:$C,W$2,'EPA Data'!$G:$G,"&gt;="&amp;$A32,'EPA Data'!$G:$G,"&lt;"&amp;$B32)+IF('Multipliers and Adjustments'!$B$66="Y",'SNAP Adjustment'!X144,0))*unit_conv</f>
        <v>0</v>
      </c>
      <c r="X32">
        <f t="shared" si="19"/>
        <v>0</v>
      </c>
      <c r="Y32">
        <f t="shared" si="19"/>
        <v>0</v>
      </c>
      <c r="Z32">
        <f t="shared" si="19"/>
        <v>0</v>
      </c>
      <c r="AA32">
        <f t="shared" si="19"/>
        <v>0</v>
      </c>
      <c r="AB32" s="67">
        <f>(VLOOKUP($B$1,'Multipliers and Adjustments'!$A$70:$I$86,TRUNC(COLUMN(AB$2)/5)+2,FALSE)*SUMIFS('EPA Data'!$I:$I,'EPA Data'!$D:$D,'Country Selector'!$A$2,'EPA Data'!$J:$J,$B$1,'EPA Data'!$C:$C,AB$2,'EPA Data'!$G:$G,"&gt;="&amp;$A32,'EPA Data'!$G:$G,"&lt;"&amp;$B32)+IF('Multipliers and Adjustments'!$B$66="Y",'SNAP Adjustment'!AC144,0))*unit_conv</f>
        <v>0</v>
      </c>
      <c r="AC32">
        <f t="shared" si="20"/>
        <v>0</v>
      </c>
      <c r="AD32">
        <f t="shared" si="20"/>
        <v>0</v>
      </c>
      <c r="AE32">
        <f t="shared" si="20"/>
        <v>0</v>
      </c>
      <c r="AF32">
        <f t="shared" si="20"/>
        <v>0</v>
      </c>
      <c r="AG32" s="67">
        <f>(VLOOKUP($B$1,'Multipliers and Adjustments'!$A$70:$I$86,TRUNC(COLUMN(AG$2)/5)+2,FALSE)*SUMIFS('EPA Data'!$I:$I,'EPA Data'!$D:$D,'Country Selector'!$A$2,'EPA Data'!$J:$J,$B$1,'EPA Data'!$C:$C,AG$2,'EPA Data'!$G:$G,"&gt;="&amp;$A32,'EPA Data'!$G:$G,"&lt;"&amp;$B32)+IF('Multipliers and Adjustments'!$B$66="Y",'SNAP Adjustment'!AH144,0))*unit_conv</f>
        <v>0</v>
      </c>
      <c r="AH32">
        <f t="shared" si="21"/>
        <v>0</v>
      </c>
      <c r="AI32">
        <f t="shared" si="21"/>
        <v>0</v>
      </c>
      <c r="AJ32">
        <f t="shared" si="21"/>
        <v>0</v>
      </c>
      <c r="AK32">
        <f t="shared" si="21"/>
        <v>0</v>
      </c>
      <c r="AL32" s="67">
        <f>(VLOOKUP($B$1,'Multipliers and Adjustments'!$A$70:$I$86,TRUNC(COLUMN(AL$2)/5)+2,FALSE)*SUMIFS('EPA Data'!$I:$I,'EPA Data'!$D:$D,'Country Selector'!$A$2,'EPA Data'!$J:$J,$B$1,'EPA Data'!$C:$C,AL$2,'EPA Data'!$G:$G,"&gt;="&amp;$A32,'EPA Data'!$G:$G,"&lt;"&amp;$B32)+IF('Multipliers and Adjustments'!$B$66="Y",'SNAP Adjustment'!AM144,0))*unit_conv</f>
        <v>0</v>
      </c>
    </row>
    <row r="33" spans="1:38" x14ac:dyDescent="0.45">
      <c r="A33" s="15">
        <f t="shared" si="14"/>
        <v>-10</v>
      </c>
      <c r="B33" s="16">
        <f t="shared" si="22"/>
        <v>0</v>
      </c>
      <c r="C33" s="67">
        <f>(VLOOKUP($B$1,'Multipliers and Adjustments'!$A$70:$I$86,TRUNC(COLUMN(C$2)/5)+2,FALSE)*SUMIFS('EPA Data'!$I:$I,'EPA Data'!$D:$D,'Country Selector'!$A$2,'EPA Data'!$J:$J,$B$1,'EPA Data'!$C:$C,C$2,'EPA Data'!$G:$G,"&gt;="&amp;$A33,'EPA Data'!$G:$G,"&lt;"&amp;$B33)+IF('Multipliers and Adjustments'!$B$66="Y",'SNAP Adjustment'!D145,0))*unit_conv</f>
        <v>0</v>
      </c>
      <c r="D33">
        <f t="shared" si="15"/>
        <v>0</v>
      </c>
      <c r="E33">
        <f t="shared" si="15"/>
        <v>0</v>
      </c>
      <c r="F33">
        <f t="shared" si="15"/>
        <v>0</v>
      </c>
      <c r="G33">
        <f t="shared" si="15"/>
        <v>0</v>
      </c>
      <c r="H33" s="67">
        <f>(VLOOKUP($B$1,'Multipliers and Adjustments'!$A$70:$I$86,TRUNC(COLUMN(H$2)/5)+2,FALSE)*SUMIFS('EPA Data'!$I:$I,'EPA Data'!$D:$D,'Country Selector'!$A$2,'EPA Data'!$J:$J,$B$1,'EPA Data'!$C:$C,H$2,'EPA Data'!$G:$G,"&gt;="&amp;$A33,'EPA Data'!$G:$G,"&lt;"&amp;$B33)+IF('Multipliers and Adjustments'!$B$66="Y",'SNAP Adjustment'!I145,0))*unit_conv</f>
        <v>0</v>
      </c>
      <c r="I33">
        <f t="shared" si="16"/>
        <v>0</v>
      </c>
      <c r="J33">
        <f t="shared" si="16"/>
        <v>0</v>
      </c>
      <c r="K33">
        <f t="shared" si="16"/>
        <v>0</v>
      </c>
      <c r="L33">
        <f t="shared" si="16"/>
        <v>0</v>
      </c>
      <c r="M33" s="67">
        <f>(VLOOKUP($B$1,'Multipliers and Adjustments'!$A$70:$I$86,TRUNC(COLUMN(M$2)/5)+2,FALSE)*SUMIFS('EPA Data'!$I:$I,'EPA Data'!$D:$D,'Country Selector'!$A$2,'EPA Data'!$J:$J,$B$1,'EPA Data'!$C:$C,M$2,'EPA Data'!$G:$G,"&gt;="&amp;$A33,'EPA Data'!$G:$G,"&lt;"&amp;$B33)+IF('Multipliers and Adjustments'!$B$66="Y",'SNAP Adjustment'!N145,0))*unit_conv</f>
        <v>0</v>
      </c>
      <c r="N33">
        <f t="shared" si="17"/>
        <v>0</v>
      </c>
      <c r="O33">
        <f t="shared" si="17"/>
        <v>0</v>
      </c>
      <c r="P33">
        <f t="shared" si="17"/>
        <v>0</v>
      </c>
      <c r="Q33">
        <f t="shared" si="17"/>
        <v>0</v>
      </c>
      <c r="R33" s="67">
        <f>(VLOOKUP($B$1,'Multipliers and Adjustments'!$A$70:$I$86,TRUNC(COLUMN(R$2)/5)+2,FALSE)*SUMIFS('EPA Data'!$I:$I,'EPA Data'!$D:$D,'Country Selector'!$A$2,'EPA Data'!$J:$J,$B$1,'EPA Data'!$C:$C,R$2,'EPA Data'!$G:$G,"&gt;="&amp;$A33,'EPA Data'!$G:$G,"&lt;"&amp;$B33)+IF('Multipliers and Adjustments'!$B$66="Y",'SNAP Adjustment'!S145,0))*unit_conv</f>
        <v>0</v>
      </c>
      <c r="S33">
        <f t="shared" si="18"/>
        <v>0</v>
      </c>
      <c r="T33">
        <f t="shared" si="18"/>
        <v>0</v>
      </c>
      <c r="U33">
        <f t="shared" si="18"/>
        <v>0</v>
      </c>
      <c r="V33">
        <f t="shared" si="18"/>
        <v>0</v>
      </c>
      <c r="W33" s="67">
        <f>(VLOOKUP($B$1,'Multipliers and Adjustments'!$A$70:$I$86,TRUNC(COLUMN(W$2)/5)+2,FALSE)*SUMIFS('EPA Data'!$I:$I,'EPA Data'!$D:$D,'Country Selector'!$A$2,'EPA Data'!$J:$J,$B$1,'EPA Data'!$C:$C,W$2,'EPA Data'!$G:$G,"&gt;="&amp;$A33,'EPA Data'!$G:$G,"&lt;"&amp;$B33)+IF('Multipliers and Adjustments'!$B$66="Y",'SNAP Adjustment'!X145,0))*unit_conv</f>
        <v>0</v>
      </c>
      <c r="X33">
        <f t="shared" si="19"/>
        <v>0</v>
      </c>
      <c r="Y33">
        <f t="shared" si="19"/>
        <v>0</v>
      </c>
      <c r="Z33">
        <f t="shared" si="19"/>
        <v>0</v>
      </c>
      <c r="AA33">
        <f t="shared" si="19"/>
        <v>0</v>
      </c>
      <c r="AB33" s="67">
        <f>(VLOOKUP($B$1,'Multipliers and Adjustments'!$A$70:$I$86,TRUNC(COLUMN(AB$2)/5)+2,FALSE)*SUMIFS('EPA Data'!$I:$I,'EPA Data'!$D:$D,'Country Selector'!$A$2,'EPA Data'!$J:$J,$B$1,'EPA Data'!$C:$C,AB$2,'EPA Data'!$G:$G,"&gt;="&amp;$A33,'EPA Data'!$G:$G,"&lt;"&amp;$B33)+IF('Multipliers and Adjustments'!$B$66="Y",'SNAP Adjustment'!AC145,0))*unit_conv</f>
        <v>0</v>
      </c>
      <c r="AC33">
        <f t="shared" si="20"/>
        <v>0</v>
      </c>
      <c r="AD33">
        <f t="shared" si="20"/>
        <v>0</v>
      </c>
      <c r="AE33">
        <f t="shared" si="20"/>
        <v>0</v>
      </c>
      <c r="AF33">
        <f t="shared" si="20"/>
        <v>0</v>
      </c>
      <c r="AG33" s="67">
        <f>(VLOOKUP($B$1,'Multipliers and Adjustments'!$A$70:$I$86,TRUNC(COLUMN(AG$2)/5)+2,FALSE)*SUMIFS('EPA Data'!$I:$I,'EPA Data'!$D:$D,'Country Selector'!$A$2,'EPA Data'!$J:$J,$B$1,'EPA Data'!$C:$C,AG$2,'EPA Data'!$G:$G,"&gt;="&amp;$A33,'EPA Data'!$G:$G,"&lt;"&amp;$B33)+IF('Multipliers and Adjustments'!$B$66="Y",'SNAP Adjustment'!AH145,0))*unit_conv</f>
        <v>0</v>
      </c>
      <c r="AH33">
        <f t="shared" si="21"/>
        <v>0</v>
      </c>
      <c r="AI33">
        <f t="shared" si="21"/>
        <v>0</v>
      </c>
      <c r="AJ33">
        <f t="shared" si="21"/>
        <v>0</v>
      </c>
      <c r="AK33">
        <f t="shared" si="21"/>
        <v>0</v>
      </c>
      <c r="AL33" s="67">
        <f>(VLOOKUP($B$1,'Multipliers and Adjustments'!$A$70:$I$86,TRUNC(COLUMN(AL$2)/5)+2,FALSE)*SUMIFS('EPA Data'!$I:$I,'EPA Data'!$D:$D,'Country Selector'!$A$2,'EPA Data'!$J:$J,$B$1,'EPA Data'!$C:$C,AL$2,'EPA Data'!$G:$G,"&gt;="&amp;$A33,'EPA Data'!$G:$G,"&lt;"&amp;$B33)+IF('Multipliers and Adjustments'!$B$66="Y",'SNAP Adjustment'!AM145,0))*unit_conv</f>
        <v>0</v>
      </c>
    </row>
    <row r="34" spans="1:38" x14ac:dyDescent="0.45">
      <c r="A34" s="17">
        <f t="shared" si="14"/>
        <v>0</v>
      </c>
      <c r="B34" s="18">
        <f>A34</f>
        <v>0</v>
      </c>
      <c r="C34" s="68">
        <f>(VLOOKUP($B$1,'Multipliers and Adjustments'!$A$70:$I$86,TRUNC(COLUMN(C$2)/5)+2,FALSE)*SUMIFS('EPA Data'!$I:$I,'EPA Data'!$D:$D,'Country Selector'!$A$2,'EPA Data'!$J:$J,$B$1,'EPA Data'!$C:$C,C$2,'EPA Data'!$G:$G,$A34)+IF('Multipliers and Adjustments'!$B$66="Y",'SNAP Adjustment'!D146,0))*unit_conv</f>
        <v>0</v>
      </c>
      <c r="D34">
        <f t="shared" ref="D34:G49" si="23">C34+($H34-$C34)/5</f>
        <v>0</v>
      </c>
      <c r="E34">
        <f t="shared" si="23"/>
        <v>0</v>
      </c>
      <c r="F34">
        <f t="shared" si="23"/>
        <v>0</v>
      </c>
      <c r="G34">
        <f t="shared" si="23"/>
        <v>0</v>
      </c>
      <c r="H34" s="68">
        <f>(VLOOKUP($B$1,'Multipliers and Adjustments'!$A$70:$I$86,TRUNC(COLUMN(H$2)/5)+2,FALSE)*SUMIFS('EPA Data'!$I:$I,'EPA Data'!$D:$D,'Country Selector'!$A$2,'EPA Data'!$J:$J,$B$1,'EPA Data'!$C:$C,H$2,'EPA Data'!$G:$G,$A34)+IF('Multipliers and Adjustments'!$B$66="Y",'SNAP Adjustment'!I146,0))*unit_conv</f>
        <v>0</v>
      </c>
      <c r="I34">
        <f t="shared" si="16"/>
        <v>0</v>
      </c>
      <c r="J34">
        <f t="shared" si="16"/>
        <v>0</v>
      </c>
      <c r="K34">
        <f t="shared" si="16"/>
        <v>0</v>
      </c>
      <c r="L34">
        <f t="shared" si="16"/>
        <v>0</v>
      </c>
      <c r="M34" s="68">
        <f>(VLOOKUP($B$1,'Multipliers and Adjustments'!$A$70:$I$86,TRUNC(COLUMN(M$2)/5)+2,FALSE)*SUMIFS('EPA Data'!$I:$I,'EPA Data'!$D:$D,'Country Selector'!$A$2,'EPA Data'!$J:$J,$B$1,'EPA Data'!$C:$C,M$2,'EPA Data'!$G:$G,$A34)+IF('Multipliers and Adjustments'!$B$66="Y",'SNAP Adjustment'!N146,0))*unit_conv</f>
        <v>0</v>
      </c>
      <c r="N34">
        <f t="shared" si="17"/>
        <v>0</v>
      </c>
      <c r="O34">
        <f t="shared" si="17"/>
        <v>0</v>
      </c>
      <c r="P34">
        <f t="shared" si="17"/>
        <v>0</v>
      </c>
      <c r="Q34">
        <f t="shared" si="17"/>
        <v>0</v>
      </c>
      <c r="R34" s="68">
        <f>(VLOOKUP($B$1,'Multipliers and Adjustments'!$A$70:$I$86,TRUNC(COLUMN(R$2)/5)+2,FALSE)*SUMIFS('EPA Data'!$I:$I,'EPA Data'!$D:$D,'Country Selector'!$A$2,'EPA Data'!$J:$J,$B$1,'EPA Data'!$C:$C,R$2,'EPA Data'!$G:$G,$A34)+IF('Multipliers and Adjustments'!$B$66="Y",'SNAP Adjustment'!S146,0))*unit_conv</f>
        <v>0</v>
      </c>
      <c r="S34">
        <f t="shared" si="18"/>
        <v>0</v>
      </c>
      <c r="T34">
        <f t="shared" si="18"/>
        <v>0</v>
      </c>
      <c r="U34">
        <f t="shared" si="18"/>
        <v>0</v>
      </c>
      <c r="V34">
        <f t="shared" si="18"/>
        <v>0</v>
      </c>
      <c r="W34" s="68">
        <f>(VLOOKUP($B$1,'Multipliers and Adjustments'!$A$70:$I$86,TRUNC(COLUMN(W$2)/5)+2,FALSE)*SUMIFS('EPA Data'!$I:$I,'EPA Data'!$D:$D,'Country Selector'!$A$2,'EPA Data'!$J:$J,$B$1,'EPA Data'!$C:$C,W$2,'EPA Data'!$G:$G,$A34)+IF('Multipliers and Adjustments'!$B$66="Y",'SNAP Adjustment'!X146,0))*unit_conv</f>
        <v>0</v>
      </c>
      <c r="X34">
        <f t="shared" si="19"/>
        <v>0</v>
      </c>
      <c r="Y34">
        <f t="shared" si="19"/>
        <v>0</v>
      </c>
      <c r="Z34">
        <f t="shared" si="19"/>
        <v>0</v>
      </c>
      <c r="AA34">
        <f t="shared" si="19"/>
        <v>0</v>
      </c>
      <c r="AB34" s="68">
        <f>(VLOOKUP($B$1,'Multipliers and Adjustments'!$A$70:$I$86,TRUNC(COLUMN(AB$2)/5)+2,FALSE)*SUMIFS('EPA Data'!$I:$I,'EPA Data'!$D:$D,'Country Selector'!$A$2,'EPA Data'!$J:$J,$B$1,'EPA Data'!$C:$C,AB$2,'EPA Data'!$G:$G,$A34)+IF('Multipliers and Adjustments'!$B$66="Y",'SNAP Adjustment'!AC146,0))*unit_conv</f>
        <v>0</v>
      </c>
      <c r="AC34">
        <f t="shared" si="20"/>
        <v>0</v>
      </c>
      <c r="AD34">
        <f t="shared" si="20"/>
        <v>0</v>
      </c>
      <c r="AE34">
        <f t="shared" si="20"/>
        <v>0</v>
      </c>
      <c r="AF34">
        <f t="shared" si="20"/>
        <v>0</v>
      </c>
      <c r="AG34" s="68">
        <f>(VLOOKUP($B$1,'Multipliers and Adjustments'!$A$70:$I$86,TRUNC(COLUMN(AG$2)/5)+2,FALSE)*SUMIFS('EPA Data'!$I:$I,'EPA Data'!$D:$D,'Country Selector'!$A$2,'EPA Data'!$J:$J,$B$1,'EPA Data'!$C:$C,AG$2,'EPA Data'!$G:$G,$A34)+IF('Multipliers and Adjustments'!$B$66="Y",'SNAP Adjustment'!AH146,0))*unit_conv</f>
        <v>0</v>
      </c>
      <c r="AH34">
        <f t="shared" si="21"/>
        <v>0</v>
      </c>
      <c r="AI34">
        <f t="shared" si="21"/>
        <v>0</v>
      </c>
      <c r="AJ34">
        <f t="shared" si="21"/>
        <v>0</v>
      </c>
      <c r="AK34">
        <f t="shared" si="21"/>
        <v>0</v>
      </c>
      <c r="AL34" s="68">
        <f>(VLOOKUP($B$1,'Multipliers and Adjustments'!$A$70:$I$86,TRUNC(COLUMN(AL$2)/5)+2,FALSE)*SUMIFS('EPA Data'!$I:$I,'EPA Data'!$D:$D,'Country Selector'!$A$2,'EPA Data'!$J:$J,$B$1,'EPA Data'!$C:$C,AL$2,'EPA Data'!$G:$G,$A34)+IF('Multipliers and Adjustments'!$B$66="Y",'SNAP Adjustment'!AM146,0))*unit_conv</f>
        <v>0</v>
      </c>
    </row>
    <row r="35" spans="1:38" x14ac:dyDescent="0.45">
      <c r="A35" s="19">
        <v>0.1</v>
      </c>
      <c r="B35" s="20">
        <f>A35+9.9</f>
        <v>10</v>
      </c>
      <c r="C35" s="67">
        <f>(VLOOKUP($B$1,'Multipliers and Adjustments'!$A$70:$I$86,TRUNC(COLUMN(C$2)/5)+2,FALSE)*SUMIFS('EPA Data'!$I:$I,'EPA Data'!$D:$D,'Country Selector'!$A$2,'EPA Data'!$J:$J,$B$1,'EPA Data'!$C:$C,C$2,'EPA Data'!$G:$G,"&gt;="&amp;$A35,'EPA Data'!$G:$G,"&lt;"&amp;$B35)+IF('Multipliers and Adjustments'!$B$66="Y",'SNAP Adjustment'!D147,0))*unit_conv</f>
        <v>0</v>
      </c>
      <c r="D35">
        <f t="shared" si="23"/>
        <v>0</v>
      </c>
      <c r="E35">
        <f t="shared" si="23"/>
        <v>0</v>
      </c>
      <c r="F35">
        <f t="shared" si="23"/>
        <v>0</v>
      </c>
      <c r="G35">
        <f t="shared" si="23"/>
        <v>0</v>
      </c>
      <c r="H35" s="67">
        <f>(VLOOKUP($B$1,'Multipliers and Adjustments'!$A$70:$I$86,TRUNC(COLUMN(H$2)/5)+2,FALSE)*SUMIFS('EPA Data'!$I:$I,'EPA Data'!$D:$D,'Country Selector'!$A$2,'EPA Data'!$J:$J,$B$1,'EPA Data'!$C:$C,H$2,'EPA Data'!$G:$G,"&gt;="&amp;$A35,'EPA Data'!$G:$G,"&lt;"&amp;$B35)+IF('Multipliers and Adjustments'!$B$66="Y",'SNAP Adjustment'!I147,0))*unit_conv</f>
        <v>0</v>
      </c>
      <c r="I35">
        <f t="shared" si="16"/>
        <v>0</v>
      </c>
      <c r="J35">
        <f t="shared" si="16"/>
        <v>0</v>
      </c>
      <c r="K35">
        <f t="shared" si="16"/>
        <v>0</v>
      </c>
      <c r="L35">
        <f t="shared" si="16"/>
        <v>0</v>
      </c>
      <c r="M35" s="67">
        <f>(VLOOKUP($B$1,'Multipliers and Adjustments'!$A$70:$I$86,TRUNC(COLUMN(M$2)/5)+2,FALSE)*SUMIFS('EPA Data'!$I:$I,'EPA Data'!$D:$D,'Country Selector'!$A$2,'EPA Data'!$J:$J,$B$1,'EPA Data'!$C:$C,M$2,'EPA Data'!$G:$G,"&gt;="&amp;$A35,'EPA Data'!$G:$G,"&lt;"&amp;$B35)+IF('Multipliers and Adjustments'!$B$66="Y",'SNAP Adjustment'!N147,0))*unit_conv</f>
        <v>0</v>
      </c>
      <c r="N35">
        <f t="shared" si="17"/>
        <v>0</v>
      </c>
      <c r="O35">
        <f t="shared" si="17"/>
        <v>0</v>
      </c>
      <c r="P35">
        <f t="shared" si="17"/>
        <v>0</v>
      </c>
      <c r="Q35">
        <f t="shared" si="17"/>
        <v>0</v>
      </c>
      <c r="R35" s="67">
        <f>(VLOOKUP($B$1,'Multipliers and Adjustments'!$A$70:$I$86,TRUNC(COLUMN(R$2)/5)+2,FALSE)*SUMIFS('EPA Data'!$I:$I,'EPA Data'!$D:$D,'Country Selector'!$A$2,'EPA Data'!$J:$J,$B$1,'EPA Data'!$C:$C,R$2,'EPA Data'!$G:$G,"&gt;="&amp;$A35,'EPA Data'!$G:$G,"&lt;"&amp;$B35)+IF('Multipliers and Adjustments'!$B$66="Y",'SNAP Adjustment'!S147,0))*unit_conv</f>
        <v>0</v>
      </c>
      <c r="S35">
        <f t="shared" si="18"/>
        <v>0</v>
      </c>
      <c r="T35">
        <f t="shared" si="18"/>
        <v>0</v>
      </c>
      <c r="U35">
        <f t="shared" si="18"/>
        <v>0</v>
      </c>
      <c r="V35">
        <f t="shared" si="18"/>
        <v>0</v>
      </c>
      <c r="W35" s="67">
        <f>(VLOOKUP($B$1,'Multipliers and Adjustments'!$A$70:$I$86,TRUNC(COLUMN(W$2)/5)+2,FALSE)*SUMIFS('EPA Data'!$I:$I,'EPA Data'!$D:$D,'Country Selector'!$A$2,'EPA Data'!$J:$J,$B$1,'EPA Data'!$C:$C,W$2,'EPA Data'!$G:$G,"&gt;="&amp;$A35,'EPA Data'!$G:$G,"&lt;"&amp;$B35)+IF('Multipliers and Adjustments'!$B$66="Y",'SNAP Adjustment'!X147,0))*unit_conv</f>
        <v>0</v>
      </c>
      <c r="X35">
        <f t="shared" si="19"/>
        <v>0</v>
      </c>
      <c r="Y35">
        <f t="shared" si="19"/>
        <v>0</v>
      </c>
      <c r="Z35">
        <f t="shared" si="19"/>
        <v>0</v>
      </c>
      <c r="AA35">
        <f t="shared" si="19"/>
        <v>0</v>
      </c>
      <c r="AB35" s="67">
        <f>(VLOOKUP($B$1,'Multipliers and Adjustments'!$A$70:$I$86,TRUNC(COLUMN(AB$2)/5)+2,FALSE)*SUMIFS('EPA Data'!$I:$I,'EPA Data'!$D:$D,'Country Selector'!$A$2,'EPA Data'!$J:$J,$B$1,'EPA Data'!$C:$C,AB$2,'EPA Data'!$G:$G,"&gt;="&amp;$A35,'EPA Data'!$G:$G,"&lt;"&amp;$B35)+IF('Multipliers and Adjustments'!$B$66="Y",'SNAP Adjustment'!AC147,0))*unit_conv</f>
        <v>0</v>
      </c>
      <c r="AC35">
        <f t="shared" si="20"/>
        <v>0</v>
      </c>
      <c r="AD35">
        <f t="shared" si="20"/>
        <v>0</v>
      </c>
      <c r="AE35">
        <f t="shared" si="20"/>
        <v>0</v>
      </c>
      <c r="AF35">
        <f t="shared" si="20"/>
        <v>0</v>
      </c>
      <c r="AG35" s="67">
        <f>(VLOOKUP($B$1,'Multipliers and Adjustments'!$A$70:$I$86,TRUNC(COLUMN(AG$2)/5)+2,FALSE)*SUMIFS('EPA Data'!$I:$I,'EPA Data'!$D:$D,'Country Selector'!$A$2,'EPA Data'!$J:$J,$B$1,'EPA Data'!$C:$C,AG$2,'EPA Data'!$G:$G,"&gt;="&amp;$A35,'EPA Data'!$G:$G,"&lt;"&amp;$B35)+IF('Multipliers and Adjustments'!$B$66="Y",'SNAP Adjustment'!AH147,0))*unit_conv</f>
        <v>0</v>
      </c>
      <c r="AH35">
        <f t="shared" si="21"/>
        <v>0</v>
      </c>
      <c r="AI35">
        <f t="shared" si="21"/>
        <v>0</v>
      </c>
      <c r="AJ35">
        <f t="shared" si="21"/>
        <v>0</v>
      </c>
      <c r="AK35">
        <f t="shared" si="21"/>
        <v>0</v>
      </c>
      <c r="AL35" s="67">
        <f>(VLOOKUP($B$1,'Multipliers and Adjustments'!$A$70:$I$86,TRUNC(COLUMN(AL$2)/5)+2,FALSE)*SUMIFS('EPA Data'!$I:$I,'EPA Data'!$D:$D,'Country Selector'!$A$2,'EPA Data'!$J:$J,$B$1,'EPA Data'!$C:$C,AL$2,'EPA Data'!$G:$G,"&gt;="&amp;$A35,'EPA Data'!$G:$G,"&lt;"&amp;$B35)+IF('Multipliers and Adjustments'!$B$66="Y",'SNAP Adjustment'!AM147,0))*unit_conv</f>
        <v>0</v>
      </c>
    </row>
    <row r="36" spans="1:38" x14ac:dyDescent="0.45">
      <c r="A36" s="15">
        <f t="shared" si="14"/>
        <v>10</v>
      </c>
      <c r="B36" s="16">
        <f t="shared" si="22"/>
        <v>20</v>
      </c>
      <c r="C36" s="67">
        <f>(VLOOKUP($B$1,'Multipliers and Adjustments'!$A$70:$I$86,TRUNC(COLUMN(C$2)/5)+2,FALSE)*SUMIFS('EPA Data'!$I:$I,'EPA Data'!$D:$D,'Country Selector'!$A$2,'EPA Data'!$J:$J,$B$1,'EPA Data'!$C:$C,C$2,'EPA Data'!$G:$G,"&gt;="&amp;$A36,'EPA Data'!$G:$G,"&lt;"&amp;$B36)+IF('Multipliers and Adjustments'!$B$66="Y",'SNAP Adjustment'!D148,0))*unit_conv</f>
        <v>0</v>
      </c>
      <c r="D36">
        <f t="shared" si="23"/>
        <v>0</v>
      </c>
      <c r="E36">
        <f t="shared" si="23"/>
        <v>0</v>
      </c>
      <c r="F36">
        <f t="shared" si="23"/>
        <v>0</v>
      </c>
      <c r="G36">
        <f t="shared" si="23"/>
        <v>0</v>
      </c>
      <c r="H36" s="67">
        <f>(VLOOKUP($B$1,'Multipliers and Adjustments'!$A$70:$I$86,TRUNC(COLUMN(H$2)/5)+2,FALSE)*SUMIFS('EPA Data'!$I:$I,'EPA Data'!$D:$D,'Country Selector'!$A$2,'EPA Data'!$J:$J,$B$1,'EPA Data'!$C:$C,H$2,'EPA Data'!$G:$G,"&gt;="&amp;$A36,'EPA Data'!$G:$G,"&lt;"&amp;$B36)+IF('Multipliers and Adjustments'!$B$66="Y",'SNAP Adjustment'!I148,0))*unit_conv</f>
        <v>0</v>
      </c>
      <c r="I36">
        <f t="shared" ref="I36:L51" si="24">H36+($M36-$H36)/5</f>
        <v>0</v>
      </c>
      <c r="J36">
        <f t="shared" si="24"/>
        <v>0</v>
      </c>
      <c r="K36">
        <f t="shared" si="24"/>
        <v>0</v>
      </c>
      <c r="L36">
        <f t="shared" si="24"/>
        <v>0</v>
      </c>
      <c r="M36" s="67">
        <f>(VLOOKUP($B$1,'Multipliers and Adjustments'!$A$70:$I$86,TRUNC(COLUMN(M$2)/5)+2,FALSE)*SUMIFS('EPA Data'!$I:$I,'EPA Data'!$D:$D,'Country Selector'!$A$2,'EPA Data'!$J:$J,$B$1,'EPA Data'!$C:$C,M$2,'EPA Data'!$G:$G,"&gt;="&amp;$A36,'EPA Data'!$G:$G,"&lt;"&amp;$B36)+IF('Multipliers and Adjustments'!$B$66="Y",'SNAP Adjustment'!N148,0))*unit_conv</f>
        <v>0</v>
      </c>
      <c r="N36">
        <f t="shared" ref="N36:Q51" si="25">M36+($R36-$M36)/5</f>
        <v>0</v>
      </c>
      <c r="O36">
        <f t="shared" si="25"/>
        <v>0</v>
      </c>
      <c r="P36">
        <f t="shared" si="25"/>
        <v>0</v>
      </c>
      <c r="Q36">
        <f t="shared" si="25"/>
        <v>0</v>
      </c>
      <c r="R36" s="67">
        <f>(VLOOKUP($B$1,'Multipliers and Adjustments'!$A$70:$I$86,TRUNC(COLUMN(R$2)/5)+2,FALSE)*SUMIFS('EPA Data'!$I:$I,'EPA Data'!$D:$D,'Country Selector'!$A$2,'EPA Data'!$J:$J,$B$1,'EPA Data'!$C:$C,R$2,'EPA Data'!$G:$G,"&gt;="&amp;$A36,'EPA Data'!$G:$G,"&lt;"&amp;$B36)+IF('Multipliers and Adjustments'!$B$66="Y",'SNAP Adjustment'!S148,0))*unit_conv</f>
        <v>0</v>
      </c>
      <c r="S36">
        <f t="shared" ref="S36:V51" si="26">R36+($W36-$R36)/5</f>
        <v>0</v>
      </c>
      <c r="T36">
        <f t="shared" si="26"/>
        <v>0</v>
      </c>
      <c r="U36">
        <f t="shared" si="26"/>
        <v>0</v>
      </c>
      <c r="V36">
        <f t="shared" si="26"/>
        <v>0</v>
      </c>
      <c r="W36" s="67">
        <f>(VLOOKUP($B$1,'Multipliers and Adjustments'!$A$70:$I$86,TRUNC(COLUMN(W$2)/5)+2,FALSE)*SUMIFS('EPA Data'!$I:$I,'EPA Data'!$D:$D,'Country Selector'!$A$2,'EPA Data'!$J:$J,$B$1,'EPA Data'!$C:$C,W$2,'EPA Data'!$G:$G,"&gt;="&amp;$A36,'EPA Data'!$G:$G,"&lt;"&amp;$B36)+IF('Multipliers and Adjustments'!$B$66="Y",'SNAP Adjustment'!X148,0))*unit_conv</f>
        <v>0</v>
      </c>
      <c r="X36">
        <f t="shared" ref="X36:AA51" si="27">W36+($AB36-$W36)/5</f>
        <v>0</v>
      </c>
      <c r="Y36">
        <f t="shared" si="27"/>
        <v>0</v>
      </c>
      <c r="Z36">
        <f t="shared" si="27"/>
        <v>0</v>
      </c>
      <c r="AA36">
        <f t="shared" si="27"/>
        <v>0</v>
      </c>
      <c r="AB36" s="67">
        <f>(VLOOKUP($B$1,'Multipliers and Adjustments'!$A$70:$I$86,TRUNC(COLUMN(AB$2)/5)+2,FALSE)*SUMIFS('EPA Data'!$I:$I,'EPA Data'!$D:$D,'Country Selector'!$A$2,'EPA Data'!$J:$J,$B$1,'EPA Data'!$C:$C,AB$2,'EPA Data'!$G:$G,"&gt;="&amp;$A36,'EPA Data'!$G:$G,"&lt;"&amp;$B36)+IF('Multipliers and Adjustments'!$B$66="Y",'SNAP Adjustment'!AC148,0))*unit_conv</f>
        <v>0</v>
      </c>
      <c r="AC36">
        <f t="shared" ref="AC36:AF51" si="28">AB36+($AG36-$AB36)/5</f>
        <v>0</v>
      </c>
      <c r="AD36">
        <f t="shared" si="28"/>
        <v>0</v>
      </c>
      <c r="AE36">
        <f t="shared" si="28"/>
        <v>0</v>
      </c>
      <c r="AF36">
        <f t="shared" si="28"/>
        <v>0</v>
      </c>
      <c r="AG36" s="67">
        <f>(VLOOKUP($B$1,'Multipliers and Adjustments'!$A$70:$I$86,TRUNC(COLUMN(AG$2)/5)+2,FALSE)*SUMIFS('EPA Data'!$I:$I,'EPA Data'!$D:$D,'Country Selector'!$A$2,'EPA Data'!$J:$J,$B$1,'EPA Data'!$C:$C,AG$2,'EPA Data'!$G:$G,"&gt;="&amp;$A36,'EPA Data'!$G:$G,"&lt;"&amp;$B36)+IF('Multipliers and Adjustments'!$B$66="Y",'SNAP Adjustment'!AH148,0))*unit_conv</f>
        <v>0</v>
      </c>
      <c r="AH36">
        <f t="shared" ref="AH36:AK51" si="29">AG36+($AL36-$AG36)/5</f>
        <v>0</v>
      </c>
      <c r="AI36">
        <f t="shared" si="29"/>
        <v>0</v>
      </c>
      <c r="AJ36">
        <f t="shared" si="29"/>
        <v>0</v>
      </c>
      <c r="AK36">
        <f t="shared" si="29"/>
        <v>0</v>
      </c>
      <c r="AL36" s="67">
        <f>(VLOOKUP($B$1,'Multipliers and Adjustments'!$A$70:$I$86,TRUNC(COLUMN(AL$2)/5)+2,FALSE)*SUMIFS('EPA Data'!$I:$I,'EPA Data'!$D:$D,'Country Selector'!$A$2,'EPA Data'!$J:$J,$B$1,'EPA Data'!$C:$C,AL$2,'EPA Data'!$G:$G,"&gt;="&amp;$A36,'EPA Data'!$G:$G,"&lt;"&amp;$B36)+IF('Multipliers and Adjustments'!$B$66="Y",'SNAP Adjustment'!AM148,0))*unit_conv</f>
        <v>0</v>
      </c>
    </row>
    <row r="37" spans="1:38" x14ac:dyDescent="0.45">
      <c r="A37" s="15">
        <f t="shared" si="14"/>
        <v>20</v>
      </c>
      <c r="B37" s="16">
        <f t="shared" si="22"/>
        <v>30</v>
      </c>
      <c r="C37" s="67">
        <f>(VLOOKUP($B$1,'Multipliers and Adjustments'!$A$70:$I$86,TRUNC(COLUMN(C$2)/5)+2,FALSE)*SUMIFS('EPA Data'!$I:$I,'EPA Data'!$D:$D,'Country Selector'!$A$2,'EPA Data'!$J:$J,$B$1,'EPA Data'!$C:$C,C$2,'EPA Data'!$G:$G,"&gt;="&amp;$A37,'EPA Data'!$G:$G,"&lt;"&amp;$B37)+IF('Multipliers and Adjustments'!$B$66="Y",'SNAP Adjustment'!D149,0))*unit_conv</f>
        <v>0</v>
      </c>
      <c r="D37">
        <f t="shared" si="23"/>
        <v>0</v>
      </c>
      <c r="E37">
        <f t="shared" si="23"/>
        <v>0</v>
      </c>
      <c r="F37">
        <f t="shared" si="23"/>
        <v>0</v>
      </c>
      <c r="G37">
        <f t="shared" si="23"/>
        <v>0</v>
      </c>
      <c r="H37" s="67">
        <f>(VLOOKUP($B$1,'Multipliers and Adjustments'!$A$70:$I$86,TRUNC(COLUMN(H$2)/5)+2,FALSE)*SUMIFS('EPA Data'!$I:$I,'EPA Data'!$D:$D,'Country Selector'!$A$2,'EPA Data'!$J:$J,$B$1,'EPA Data'!$C:$C,H$2,'EPA Data'!$G:$G,"&gt;="&amp;$A37,'EPA Data'!$G:$G,"&lt;"&amp;$B37)+IF('Multipliers and Adjustments'!$B$66="Y",'SNAP Adjustment'!I149,0))*unit_conv</f>
        <v>0</v>
      </c>
      <c r="I37">
        <f t="shared" si="24"/>
        <v>0</v>
      </c>
      <c r="J37">
        <f t="shared" si="24"/>
        <v>0</v>
      </c>
      <c r="K37">
        <f t="shared" si="24"/>
        <v>0</v>
      </c>
      <c r="L37">
        <f t="shared" si="24"/>
        <v>0</v>
      </c>
      <c r="M37" s="67">
        <f>(VLOOKUP($B$1,'Multipliers and Adjustments'!$A$70:$I$86,TRUNC(COLUMN(M$2)/5)+2,FALSE)*SUMIFS('EPA Data'!$I:$I,'EPA Data'!$D:$D,'Country Selector'!$A$2,'EPA Data'!$J:$J,$B$1,'EPA Data'!$C:$C,M$2,'EPA Data'!$G:$G,"&gt;="&amp;$A37,'EPA Data'!$G:$G,"&lt;"&amp;$B37)+IF('Multipliers and Adjustments'!$B$66="Y",'SNAP Adjustment'!N149,0))*unit_conv</f>
        <v>0</v>
      </c>
      <c r="N37">
        <f t="shared" si="25"/>
        <v>0</v>
      </c>
      <c r="O37">
        <f t="shared" si="25"/>
        <v>0</v>
      </c>
      <c r="P37">
        <f t="shared" si="25"/>
        <v>0</v>
      </c>
      <c r="Q37">
        <f t="shared" si="25"/>
        <v>0</v>
      </c>
      <c r="R37" s="67">
        <f>(VLOOKUP($B$1,'Multipliers and Adjustments'!$A$70:$I$86,TRUNC(COLUMN(R$2)/5)+2,FALSE)*SUMIFS('EPA Data'!$I:$I,'EPA Data'!$D:$D,'Country Selector'!$A$2,'EPA Data'!$J:$J,$B$1,'EPA Data'!$C:$C,R$2,'EPA Data'!$G:$G,"&gt;="&amp;$A37,'EPA Data'!$G:$G,"&lt;"&amp;$B37)+IF('Multipliers and Adjustments'!$B$66="Y",'SNAP Adjustment'!S149,0))*unit_conv</f>
        <v>0</v>
      </c>
      <c r="S37">
        <f t="shared" si="26"/>
        <v>0</v>
      </c>
      <c r="T37">
        <f t="shared" si="26"/>
        <v>0</v>
      </c>
      <c r="U37">
        <f t="shared" si="26"/>
        <v>0</v>
      </c>
      <c r="V37">
        <f t="shared" si="26"/>
        <v>0</v>
      </c>
      <c r="W37" s="67">
        <f>(VLOOKUP($B$1,'Multipliers and Adjustments'!$A$70:$I$86,TRUNC(COLUMN(W$2)/5)+2,FALSE)*SUMIFS('EPA Data'!$I:$I,'EPA Data'!$D:$D,'Country Selector'!$A$2,'EPA Data'!$J:$J,$B$1,'EPA Data'!$C:$C,W$2,'EPA Data'!$G:$G,"&gt;="&amp;$A37,'EPA Data'!$G:$G,"&lt;"&amp;$B37)+IF('Multipliers and Adjustments'!$B$66="Y",'SNAP Adjustment'!X149,0))*unit_conv</f>
        <v>0</v>
      </c>
      <c r="X37">
        <f t="shared" si="27"/>
        <v>0</v>
      </c>
      <c r="Y37">
        <f t="shared" si="27"/>
        <v>0</v>
      </c>
      <c r="Z37">
        <f t="shared" si="27"/>
        <v>0</v>
      </c>
      <c r="AA37">
        <f t="shared" si="27"/>
        <v>0</v>
      </c>
      <c r="AB37" s="67">
        <f>(VLOOKUP($B$1,'Multipliers and Adjustments'!$A$70:$I$86,TRUNC(COLUMN(AB$2)/5)+2,FALSE)*SUMIFS('EPA Data'!$I:$I,'EPA Data'!$D:$D,'Country Selector'!$A$2,'EPA Data'!$J:$J,$B$1,'EPA Data'!$C:$C,AB$2,'EPA Data'!$G:$G,"&gt;="&amp;$A37,'EPA Data'!$G:$G,"&lt;"&amp;$B37)+IF('Multipliers and Adjustments'!$B$66="Y",'SNAP Adjustment'!AC149,0))*unit_conv</f>
        <v>0</v>
      </c>
      <c r="AC37">
        <f t="shared" si="28"/>
        <v>0</v>
      </c>
      <c r="AD37">
        <f t="shared" si="28"/>
        <v>0</v>
      </c>
      <c r="AE37">
        <f t="shared" si="28"/>
        <v>0</v>
      </c>
      <c r="AF37">
        <f t="shared" si="28"/>
        <v>0</v>
      </c>
      <c r="AG37" s="67">
        <f>(VLOOKUP($B$1,'Multipliers and Adjustments'!$A$70:$I$86,TRUNC(COLUMN(AG$2)/5)+2,FALSE)*SUMIFS('EPA Data'!$I:$I,'EPA Data'!$D:$D,'Country Selector'!$A$2,'EPA Data'!$J:$J,$B$1,'EPA Data'!$C:$C,AG$2,'EPA Data'!$G:$G,"&gt;="&amp;$A37,'EPA Data'!$G:$G,"&lt;"&amp;$B37)+IF('Multipliers and Adjustments'!$B$66="Y",'SNAP Adjustment'!AH149,0))*unit_conv</f>
        <v>0</v>
      </c>
      <c r="AH37">
        <f t="shared" si="29"/>
        <v>0</v>
      </c>
      <c r="AI37">
        <f t="shared" si="29"/>
        <v>0</v>
      </c>
      <c r="AJ37">
        <f t="shared" si="29"/>
        <v>0</v>
      </c>
      <c r="AK37">
        <f t="shared" si="29"/>
        <v>0</v>
      </c>
      <c r="AL37" s="67">
        <f>(VLOOKUP($B$1,'Multipliers and Adjustments'!$A$70:$I$86,TRUNC(COLUMN(AL$2)/5)+2,FALSE)*SUMIFS('EPA Data'!$I:$I,'EPA Data'!$D:$D,'Country Selector'!$A$2,'EPA Data'!$J:$J,$B$1,'EPA Data'!$C:$C,AL$2,'EPA Data'!$G:$G,"&gt;="&amp;$A37,'EPA Data'!$G:$G,"&lt;"&amp;$B37)+IF('Multipliers and Adjustments'!$B$66="Y",'SNAP Adjustment'!AM149,0))*unit_conv</f>
        <v>0</v>
      </c>
    </row>
    <row r="38" spans="1:38" x14ac:dyDescent="0.45">
      <c r="A38" s="15">
        <f t="shared" si="14"/>
        <v>30</v>
      </c>
      <c r="B38" s="16">
        <f t="shared" si="22"/>
        <v>40</v>
      </c>
      <c r="C38" s="67">
        <f>(VLOOKUP($B$1,'Multipliers and Adjustments'!$A$70:$I$86,TRUNC(COLUMN(C$2)/5)+2,FALSE)*SUMIFS('EPA Data'!$I:$I,'EPA Data'!$D:$D,'Country Selector'!$A$2,'EPA Data'!$J:$J,$B$1,'EPA Data'!$C:$C,C$2,'EPA Data'!$G:$G,"&gt;="&amp;$A38,'EPA Data'!$G:$G,"&lt;"&amp;$B38)+IF('Multipliers and Adjustments'!$B$66="Y",'SNAP Adjustment'!D150,0))*unit_conv</f>
        <v>0</v>
      </c>
      <c r="D38">
        <f t="shared" si="23"/>
        <v>0</v>
      </c>
      <c r="E38">
        <f t="shared" si="23"/>
        <v>0</v>
      </c>
      <c r="F38">
        <f t="shared" si="23"/>
        <v>0</v>
      </c>
      <c r="G38">
        <f t="shared" si="23"/>
        <v>0</v>
      </c>
      <c r="H38" s="67">
        <f>(VLOOKUP($B$1,'Multipliers and Adjustments'!$A$70:$I$86,TRUNC(COLUMN(H$2)/5)+2,FALSE)*SUMIFS('EPA Data'!$I:$I,'EPA Data'!$D:$D,'Country Selector'!$A$2,'EPA Data'!$J:$J,$B$1,'EPA Data'!$C:$C,H$2,'EPA Data'!$G:$G,"&gt;="&amp;$A38,'EPA Data'!$G:$G,"&lt;"&amp;$B38)+IF('Multipliers and Adjustments'!$B$66="Y",'SNAP Adjustment'!I150,0))*unit_conv</f>
        <v>0</v>
      </c>
      <c r="I38">
        <f t="shared" si="24"/>
        <v>0</v>
      </c>
      <c r="J38">
        <f t="shared" si="24"/>
        <v>0</v>
      </c>
      <c r="K38">
        <f t="shared" si="24"/>
        <v>0</v>
      </c>
      <c r="L38">
        <f t="shared" si="24"/>
        <v>0</v>
      </c>
      <c r="M38" s="67">
        <f>(VLOOKUP($B$1,'Multipliers and Adjustments'!$A$70:$I$86,TRUNC(COLUMN(M$2)/5)+2,FALSE)*SUMIFS('EPA Data'!$I:$I,'EPA Data'!$D:$D,'Country Selector'!$A$2,'EPA Data'!$J:$J,$B$1,'EPA Data'!$C:$C,M$2,'EPA Data'!$G:$G,"&gt;="&amp;$A38,'EPA Data'!$G:$G,"&lt;"&amp;$B38)+IF('Multipliers and Adjustments'!$B$66="Y",'SNAP Adjustment'!N150,0))*unit_conv</f>
        <v>0</v>
      </c>
      <c r="N38">
        <f t="shared" si="25"/>
        <v>0</v>
      </c>
      <c r="O38">
        <f t="shared" si="25"/>
        <v>0</v>
      </c>
      <c r="P38">
        <f t="shared" si="25"/>
        <v>0</v>
      </c>
      <c r="Q38">
        <f t="shared" si="25"/>
        <v>0</v>
      </c>
      <c r="R38" s="67">
        <f>(VLOOKUP($B$1,'Multipliers and Adjustments'!$A$70:$I$86,TRUNC(COLUMN(R$2)/5)+2,FALSE)*SUMIFS('EPA Data'!$I:$I,'EPA Data'!$D:$D,'Country Selector'!$A$2,'EPA Data'!$J:$J,$B$1,'EPA Data'!$C:$C,R$2,'EPA Data'!$G:$G,"&gt;="&amp;$A38,'EPA Data'!$G:$G,"&lt;"&amp;$B38)+IF('Multipliers and Adjustments'!$B$66="Y",'SNAP Adjustment'!S150,0))*unit_conv</f>
        <v>0</v>
      </c>
      <c r="S38">
        <f t="shared" si="26"/>
        <v>0</v>
      </c>
      <c r="T38">
        <f t="shared" si="26"/>
        <v>0</v>
      </c>
      <c r="U38">
        <f t="shared" si="26"/>
        <v>0</v>
      </c>
      <c r="V38">
        <f t="shared" si="26"/>
        <v>0</v>
      </c>
      <c r="W38" s="67">
        <f>(VLOOKUP($B$1,'Multipliers and Adjustments'!$A$70:$I$86,TRUNC(COLUMN(W$2)/5)+2,FALSE)*SUMIFS('EPA Data'!$I:$I,'EPA Data'!$D:$D,'Country Selector'!$A$2,'EPA Data'!$J:$J,$B$1,'EPA Data'!$C:$C,W$2,'EPA Data'!$G:$G,"&gt;="&amp;$A38,'EPA Data'!$G:$G,"&lt;"&amp;$B38)+IF('Multipliers and Adjustments'!$B$66="Y",'SNAP Adjustment'!X150,0))*unit_conv</f>
        <v>0</v>
      </c>
      <c r="X38">
        <f t="shared" si="27"/>
        <v>0</v>
      </c>
      <c r="Y38">
        <f t="shared" si="27"/>
        <v>0</v>
      </c>
      <c r="Z38">
        <f t="shared" si="27"/>
        <v>0</v>
      </c>
      <c r="AA38">
        <f t="shared" si="27"/>
        <v>0</v>
      </c>
      <c r="AB38" s="67">
        <f>(VLOOKUP($B$1,'Multipliers and Adjustments'!$A$70:$I$86,TRUNC(COLUMN(AB$2)/5)+2,FALSE)*SUMIFS('EPA Data'!$I:$I,'EPA Data'!$D:$D,'Country Selector'!$A$2,'EPA Data'!$J:$J,$B$1,'EPA Data'!$C:$C,AB$2,'EPA Data'!$G:$G,"&gt;="&amp;$A38,'EPA Data'!$G:$G,"&lt;"&amp;$B38)+IF('Multipliers and Adjustments'!$B$66="Y",'SNAP Adjustment'!AC150,0))*unit_conv</f>
        <v>0</v>
      </c>
      <c r="AC38">
        <f t="shared" si="28"/>
        <v>0</v>
      </c>
      <c r="AD38">
        <f t="shared" si="28"/>
        <v>0</v>
      </c>
      <c r="AE38">
        <f t="shared" si="28"/>
        <v>0</v>
      </c>
      <c r="AF38">
        <f t="shared" si="28"/>
        <v>0</v>
      </c>
      <c r="AG38" s="67">
        <f>(VLOOKUP($B$1,'Multipliers and Adjustments'!$A$70:$I$86,TRUNC(COLUMN(AG$2)/5)+2,FALSE)*SUMIFS('EPA Data'!$I:$I,'EPA Data'!$D:$D,'Country Selector'!$A$2,'EPA Data'!$J:$J,$B$1,'EPA Data'!$C:$C,AG$2,'EPA Data'!$G:$G,"&gt;="&amp;$A38,'EPA Data'!$G:$G,"&lt;"&amp;$B38)+IF('Multipliers and Adjustments'!$B$66="Y",'SNAP Adjustment'!AH150,0))*unit_conv</f>
        <v>0</v>
      </c>
      <c r="AH38">
        <f t="shared" si="29"/>
        <v>0</v>
      </c>
      <c r="AI38">
        <f t="shared" si="29"/>
        <v>0</v>
      </c>
      <c r="AJ38">
        <f t="shared" si="29"/>
        <v>0</v>
      </c>
      <c r="AK38">
        <f t="shared" si="29"/>
        <v>0</v>
      </c>
      <c r="AL38" s="67">
        <f>(VLOOKUP($B$1,'Multipliers and Adjustments'!$A$70:$I$86,TRUNC(COLUMN(AL$2)/5)+2,FALSE)*SUMIFS('EPA Data'!$I:$I,'EPA Data'!$D:$D,'Country Selector'!$A$2,'EPA Data'!$J:$J,$B$1,'EPA Data'!$C:$C,AL$2,'EPA Data'!$G:$G,"&gt;="&amp;$A38,'EPA Data'!$G:$G,"&lt;"&amp;$B38)+IF('Multipliers and Adjustments'!$B$66="Y",'SNAP Adjustment'!AM150,0))*unit_conv</f>
        <v>0</v>
      </c>
    </row>
    <row r="39" spans="1:38" x14ac:dyDescent="0.45">
      <c r="A39" s="15">
        <f t="shared" si="14"/>
        <v>40</v>
      </c>
      <c r="B39" s="16">
        <f t="shared" si="22"/>
        <v>50</v>
      </c>
      <c r="C39" s="67">
        <f>(VLOOKUP($B$1,'Multipliers and Adjustments'!$A$70:$I$86,TRUNC(COLUMN(C$2)/5)+2,FALSE)*SUMIFS('EPA Data'!$I:$I,'EPA Data'!$D:$D,'Country Selector'!$A$2,'EPA Data'!$J:$J,$B$1,'EPA Data'!$C:$C,C$2,'EPA Data'!$G:$G,"&gt;="&amp;$A39,'EPA Data'!$G:$G,"&lt;"&amp;$B39)+IF('Multipliers and Adjustments'!$B$66="Y",'SNAP Adjustment'!D151,0))*unit_conv</f>
        <v>0</v>
      </c>
      <c r="D39">
        <f t="shared" si="23"/>
        <v>0</v>
      </c>
      <c r="E39">
        <f t="shared" si="23"/>
        <v>0</v>
      </c>
      <c r="F39">
        <f t="shared" si="23"/>
        <v>0</v>
      </c>
      <c r="G39">
        <f t="shared" si="23"/>
        <v>0</v>
      </c>
      <c r="H39" s="67">
        <f>(VLOOKUP($B$1,'Multipliers and Adjustments'!$A$70:$I$86,TRUNC(COLUMN(H$2)/5)+2,FALSE)*SUMIFS('EPA Data'!$I:$I,'EPA Data'!$D:$D,'Country Selector'!$A$2,'EPA Data'!$J:$J,$B$1,'EPA Data'!$C:$C,H$2,'EPA Data'!$G:$G,"&gt;="&amp;$A39,'EPA Data'!$G:$G,"&lt;"&amp;$B39)+IF('Multipliers and Adjustments'!$B$66="Y",'SNAP Adjustment'!I151,0))*unit_conv</f>
        <v>0</v>
      </c>
      <c r="I39">
        <f t="shared" si="24"/>
        <v>0</v>
      </c>
      <c r="J39">
        <f t="shared" si="24"/>
        <v>0</v>
      </c>
      <c r="K39">
        <f t="shared" si="24"/>
        <v>0</v>
      </c>
      <c r="L39">
        <f t="shared" si="24"/>
        <v>0</v>
      </c>
      <c r="M39" s="67">
        <f>(VLOOKUP($B$1,'Multipliers and Adjustments'!$A$70:$I$86,TRUNC(COLUMN(M$2)/5)+2,FALSE)*SUMIFS('EPA Data'!$I:$I,'EPA Data'!$D:$D,'Country Selector'!$A$2,'EPA Data'!$J:$J,$B$1,'EPA Data'!$C:$C,M$2,'EPA Data'!$G:$G,"&gt;="&amp;$A39,'EPA Data'!$G:$G,"&lt;"&amp;$B39)+IF('Multipliers and Adjustments'!$B$66="Y",'SNAP Adjustment'!N151,0))*unit_conv</f>
        <v>0</v>
      </c>
      <c r="N39">
        <f t="shared" si="25"/>
        <v>0</v>
      </c>
      <c r="O39">
        <f t="shared" si="25"/>
        <v>0</v>
      </c>
      <c r="P39">
        <f t="shared" si="25"/>
        <v>0</v>
      </c>
      <c r="Q39">
        <f t="shared" si="25"/>
        <v>0</v>
      </c>
      <c r="R39" s="67">
        <f>(VLOOKUP($B$1,'Multipliers and Adjustments'!$A$70:$I$86,TRUNC(COLUMN(R$2)/5)+2,FALSE)*SUMIFS('EPA Data'!$I:$I,'EPA Data'!$D:$D,'Country Selector'!$A$2,'EPA Data'!$J:$J,$B$1,'EPA Data'!$C:$C,R$2,'EPA Data'!$G:$G,"&gt;="&amp;$A39,'EPA Data'!$G:$G,"&lt;"&amp;$B39)+IF('Multipliers and Adjustments'!$B$66="Y",'SNAP Adjustment'!S151,0))*unit_conv</f>
        <v>0</v>
      </c>
      <c r="S39">
        <f t="shared" si="26"/>
        <v>0</v>
      </c>
      <c r="T39">
        <f t="shared" si="26"/>
        <v>0</v>
      </c>
      <c r="U39">
        <f t="shared" si="26"/>
        <v>0</v>
      </c>
      <c r="V39">
        <f t="shared" si="26"/>
        <v>0</v>
      </c>
      <c r="W39" s="67">
        <f>(VLOOKUP($B$1,'Multipliers and Adjustments'!$A$70:$I$86,TRUNC(COLUMN(W$2)/5)+2,FALSE)*SUMIFS('EPA Data'!$I:$I,'EPA Data'!$D:$D,'Country Selector'!$A$2,'EPA Data'!$J:$J,$B$1,'EPA Data'!$C:$C,W$2,'EPA Data'!$G:$G,"&gt;="&amp;$A39,'EPA Data'!$G:$G,"&lt;"&amp;$B39)+IF('Multipliers and Adjustments'!$B$66="Y",'SNAP Adjustment'!X151,0))*unit_conv</f>
        <v>0</v>
      </c>
      <c r="X39">
        <f t="shared" si="27"/>
        <v>0</v>
      </c>
      <c r="Y39">
        <f t="shared" si="27"/>
        <v>0</v>
      </c>
      <c r="Z39">
        <f t="shared" si="27"/>
        <v>0</v>
      </c>
      <c r="AA39">
        <f t="shared" si="27"/>
        <v>0</v>
      </c>
      <c r="AB39" s="67">
        <f>(VLOOKUP($B$1,'Multipliers and Adjustments'!$A$70:$I$86,TRUNC(COLUMN(AB$2)/5)+2,FALSE)*SUMIFS('EPA Data'!$I:$I,'EPA Data'!$D:$D,'Country Selector'!$A$2,'EPA Data'!$J:$J,$B$1,'EPA Data'!$C:$C,AB$2,'EPA Data'!$G:$G,"&gt;="&amp;$A39,'EPA Data'!$G:$G,"&lt;"&amp;$B39)+IF('Multipliers and Adjustments'!$B$66="Y",'SNAP Adjustment'!AC151,0))*unit_conv</f>
        <v>0</v>
      </c>
      <c r="AC39">
        <f t="shared" si="28"/>
        <v>0</v>
      </c>
      <c r="AD39">
        <f t="shared" si="28"/>
        <v>0</v>
      </c>
      <c r="AE39">
        <f t="shared" si="28"/>
        <v>0</v>
      </c>
      <c r="AF39">
        <f t="shared" si="28"/>
        <v>0</v>
      </c>
      <c r="AG39" s="67">
        <f>(VLOOKUP($B$1,'Multipliers and Adjustments'!$A$70:$I$86,TRUNC(COLUMN(AG$2)/5)+2,FALSE)*SUMIFS('EPA Data'!$I:$I,'EPA Data'!$D:$D,'Country Selector'!$A$2,'EPA Data'!$J:$J,$B$1,'EPA Data'!$C:$C,AG$2,'EPA Data'!$G:$G,"&gt;="&amp;$A39,'EPA Data'!$G:$G,"&lt;"&amp;$B39)+IF('Multipliers and Adjustments'!$B$66="Y",'SNAP Adjustment'!AH151,0))*unit_conv</f>
        <v>0</v>
      </c>
      <c r="AH39">
        <f t="shared" si="29"/>
        <v>0</v>
      </c>
      <c r="AI39">
        <f t="shared" si="29"/>
        <v>0</v>
      </c>
      <c r="AJ39">
        <f t="shared" si="29"/>
        <v>0</v>
      </c>
      <c r="AK39">
        <f t="shared" si="29"/>
        <v>0</v>
      </c>
      <c r="AL39" s="67">
        <f>(VLOOKUP($B$1,'Multipliers and Adjustments'!$A$70:$I$86,TRUNC(COLUMN(AL$2)/5)+2,FALSE)*SUMIFS('EPA Data'!$I:$I,'EPA Data'!$D:$D,'Country Selector'!$A$2,'EPA Data'!$J:$J,$B$1,'EPA Data'!$C:$C,AL$2,'EPA Data'!$G:$G,"&gt;="&amp;$A39,'EPA Data'!$G:$G,"&lt;"&amp;$B39)+IF('Multipliers and Adjustments'!$B$66="Y",'SNAP Adjustment'!AM151,0))*unit_conv</f>
        <v>0</v>
      </c>
    </row>
    <row r="40" spans="1:38" x14ac:dyDescent="0.45">
      <c r="A40" s="15">
        <f t="shared" si="14"/>
        <v>50</v>
      </c>
      <c r="B40" s="16">
        <f t="shared" si="22"/>
        <v>60</v>
      </c>
      <c r="C40" s="67">
        <f>(VLOOKUP($B$1,'Multipliers and Adjustments'!$A$70:$I$86,TRUNC(COLUMN(C$2)/5)+2,FALSE)*SUMIFS('EPA Data'!$I:$I,'EPA Data'!$D:$D,'Country Selector'!$A$2,'EPA Data'!$J:$J,$B$1,'EPA Data'!$C:$C,C$2,'EPA Data'!$G:$G,"&gt;="&amp;$A40,'EPA Data'!$G:$G,"&lt;"&amp;$B40)+IF('Multipliers and Adjustments'!$B$66="Y",'SNAP Adjustment'!D152,0))*unit_conv</f>
        <v>0</v>
      </c>
      <c r="D40">
        <f t="shared" si="23"/>
        <v>0</v>
      </c>
      <c r="E40">
        <f t="shared" si="23"/>
        <v>0</v>
      </c>
      <c r="F40">
        <f t="shared" si="23"/>
        <v>0</v>
      </c>
      <c r="G40">
        <f t="shared" si="23"/>
        <v>0</v>
      </c>
      <c r="H40" s="67">
        <f>(VLOOKUP($B$1,'Multipliers and Adjustments'!$A$70:$I$86,TRUNC(COLUMN(H$2)/5)+2,FALSE)*SUMIFS('EPA Data'!$I:$I,'EPA Data'!$D:$D,'Country Selector'!$A$2,'EPA Data'!$J:$J,$B$1,'EPA Data'!$C:$C,H$2,'EPA Data'!$G:$G,"&gt;="&amp;$A40,'EPA Data'!$G:$G,"&lt;"&amp;$B40)+IF('Multipliers and Adjustments'!$B$66="Y",'SNAP Adjustment'!I152,0))*unit_conv</f>
        <v>0</v>
      </c>
      <c r="I40">
        <f t="shared" si="24"/>
        <v>0</v>
      </c>
      <c r="J40">
        <f t="shared" si="24"/>
        <v>0</v>
      </c>
      <c r="K40">
        <f t="shared" si="24"/>
        <v>0</v>
      </c>
      <c r="L40">
        <f t="shared" si="24"/>
        <v>0</v>
      </c>
      <c r="M40" s="67">
        <f>(VLOOKUP($B$1,'Multipliers and Adjustments'!$A$70:$I$86,TRUNC(COLUMN(M$2)/5)+2,FALSE)*SUMIFS('EPA Data'!$I:$I,'EPA Data'!$D:$D,'Country Selector'!$A$2,'EPA Data'!$J:$J,$B$1,'EPA Data'!$C:$C,M$2,'EPA Data'!$G:$G,"&gt;="&amp;$A40,'EPA Data'!$G:$G,"&lt;"&amp;$B40)+IF('Multipliers and Adjustments'!$B$66="Y",'SNAP Adjustment'!N152,0))*unit_conv</f>
        <v>0</v>
      </c>
      <c r="N40">
        <f t="shared" si="25"/>
        <v>0</v>
      </c>
      <c r="O40">
        <f t="shared" si="25"/>
        <v>0</v>
      </c>
      <c r="P40">
        <f t="shared" si="25"/>
        <v>0</v>
      </c>
      <c r="Q40">
        <f t="shared" si="25"/>
        <v>0</v>
      </c>
      <c r="R40" s="67">
        <f>(VLOOKUP($B$1,'Multipliers and Adjustments'!$A$70:$I$86,TRUNC(COLUMN(R$2)/5)+2,FALSE)*SUMIFS('EPA Data'!$I:$I,'EPA Data'!$D:$D,'Country Selector'!$A$2,'EPA Data'!$J:$J,$B$1,'EPA Data'!$C:$C,R$2,'EPA Data'!$G:$G,"&gt;="&amp;$A40,'EPA Data'!$G:$G,"&lt;"&amp;$B40)+IF('Multipliers and Adjustments'!$B$66="Y",'SNAP Adjustment'!S152,0))*unit_conv</f>
        <v>0</v>
      </c>
      <c r="S40">
        <f t="shared" si="26"/>
        <v>0</v>
      </c>
      <c r="T40">
        <f t="shared" si="26"/>
        <v>0</v>
      </c>
      <c r="U40">
        <f t="shared" si="26"/>
        <v>0</v>
      </c>
      <c r="V40">
        <f t="shared" si="26"/>
        <v>0</v>
      </c>
      <c r="W40" s="67">
        <f>(VLOOKUP($B$1,'Multipliers and Adjustments'!$A$70:$I$86,TRUNC(COLUMN(W$2)/5)+2,FALSE)*SUMIFS('EPA Data'!$I:$I,'EPA Data'!$D:$D,'Country Selector'!$A$2,'EPA Data'!$J:$J,$B$1,'EPA Data'!$C:$C,W$2,'EPA Data'!$G:$G,"&gt;="&amp;$A40,'EPA Data'!$G:$G,"&lt;"&amp;$B40)+IF('Multipliers and Adjustments'!$B$66="Y",'SNAP Adjustment'!X152,0))*unit_conv</f>
        <v>0</v>
      </c>
      <c r="X40">
        <f t="shared" si="27"/>
        <v>0</v>
      </c>
      <c r="Y40">
        <f t="shared" si="27"/>
        <v>0</v>
      </c>
      <c r="Z40">
        <f t="shared" si="27"/>
        <v>0</v>
      </c>
      <c r="AA40">
        <f t="shared" si="27"/>
        <v>0</v>
      </c>
      <c r="AB40" s="67">
        <f>(VLOOKUP($B$1,'Multipliers and Adjustments'!$A$70:$I$86,TRUNC(COLUMN(AB$2)/5)+2,FALSE)*SUMIFS('EPA Data'!$I:$I,'EPA Data'!$D:$D,'Country Selector'!$A$2,'EPA Data'!$J:$J,$B$1,'EPA Data'!$C:$C,AB$2,'EPA Data'!$G:$G,"&gt;="&amp;$A40,'EPA Data'!$G:$G,"&lt;"&amp;$B40)+IF('Multipliers and Adjustments'!$B$66="Y",'SNAP Adjustment'!AC152,0))*unit_conv</f>
        <v>0</v>
      </c>
      <c r="AC40">
        <f t="shared" si="28"/>
        <v>0</v>
      </c>
      <c r="AD40">
        <f t="shared" si="28"/>
        <v>0</v>
      </c>
      <c r="AE40">
        <f t="shared" si="28"/>
        <v>0</v>
      </c>
      <c r="AF40">
        <f t="shared" si="28"/>
        <v>0</v>
      </c>
      <c r="AG40" s="67">
        <f>(VLOOKUP($B$1,'Multipliers and Adjustments'!$A$70:$I$86,TRUNC(COLUMN(AG$2)/5)+2,FALSE)*SUMIFS('EPA Data'!$I:$I,'EPA Data'!$D:$D,'Country Selector'!$A$2,'EPA Data'!$J:$J,$B$1,'EPA Data'!$C:$C,AG$2,'EPA Data'!$G:$G,"&gt;="&amp;$A40,'EPA Data'!$G:$G,"&lt;"&amp;$B40)+IF('Multipliers and Adjustments'!$B$66="Y",'SNAP Adjustment'!AH152,0))*unit_conv</f>
        <v>0</v>
      </c>
      <c r="AH40">
        <f t="shared" si="29"/>
        <v>0</v>
      </c>
      <c r="AI40">
        <f t="shared" si="29"/>
        <v>0</v>
      </c>
      <c r="AJ40">
        <f t="shared" si="29"/>
        <v>0</v>
      </c>
      <c r="AK40">
        <f t="shared" si="29"/>
        <v>0</v>
      </c>
      <c r="AL40" s="67">
        <f>(VLOOKUP($B$1,'Multipliers and Adjustments'!$A$70:$I$86,TRUNC(COLUMN(AL$2)/5)+2,FALSE)*SUMIFS('EPA Data'!$I:$I,'EPA Data'!$D:$D,'Country Selector'!$A$2,'EPA Data'!$J:$J,$B$1,'EPA Data'!$C:$C,AL$2,'EPA Data'!$G:$G,"&gt;="&amp;$A40,'EPA Data'!$G:$G,"&lt;"&amp;$B40)+IF('Multipliers and Adjustments'!$B$66="Y",'SNAP Adjustment'!AM152,0))*unit_conv</f>
        <v>0</v>
      </c>
    </row>
    <row r="41" spans="1:38" x14ac:dyDescent="0.45">
      <c r="A41" s="15">
        <f t="shared" si="14"/>
        <v>60</v>
      </c>
      <c r="B41" s="16">
        <f t="shared" si="22"/>
        <v>70</v>
      </c>
      <c r="C41" s="67">
        <f>(VLOOKUP($B$1,'Multipliers and Adjustments'!$A$70:$I$86,TRUNC(COLUMN(C$2)/5)+2,FALSE)*SUMIFS('EPA Data'!$I:$I,'EPA Data'!$D:$D,'Country Selector'!$A$2,'EPA Data'!$J:$J,$B$1,'EPA Data'!$C:$C,C$2,'EPA Data'!$G:$G,"&gt;="&amp;$A41,'EPA Data'!$G:$G,"&lt;"&amp;$B41)+IF('Multipliers and Adjustments'!$B$66="Y",'SNAP Adjustment'!D153,0))*unit_conv</f>
        <v>0</v>
      </c>
      <c r="D41">
        <f t="shared" si="23"/>
        <v>0</v>
      </c>
      <c r="E41">
        <f t="shared" si="23"/>
        <v>0</v>
      </c>
      <c r="F41">
        <f t="shared" si="23"/>
        <v>0</v>
      </c>
      <c r="G41">
        <f t="shared" si="23"/>
        <v>0</v>
      </c>
      <c r="H41" s="67">
        <f>(VLOOKUP($B$1,'Multipliers and Adjustments'!$A$70:$I$86,TRUNC(COLUMN(H$2)/5)+2,FALSE)*SUMIFS('EPA Data'!$I:$I,'EPA Data'!$D:$D,'Country Selector'!$A$2,'EPA Data'!$J:$J,$B$1,'EPA Data'!$C:$C,H$2,'EPA Data'!$G:$G,"&gt;="&amp;$A41,'EPA Data'!$G:$G,"&lt;"&amp;$B41)+IF('Multipliers and Adjustments'!$B$66="Y",'SNAP Adjustment'!I153,0))*unit_conv</f>
        <v>0</v>
      </c>
      <c r="I41">
        <f t="shared" si="24"/>
        <v>0</v>
      </c>
      <c r="J41">
        <f t="shared" si="24"/>
        <v>0</v>
      </c>
      <c r="K41">
        <f t="shared" si="24"/>
        <v>0</v>
      </c>
      <c r="L41">
        <f t="shared" si="24"/>
        <v>0</v>
      </c>
      <c r="M41" s="67">
        <f>(VLOOKUP($B$1,'Multipliers and Adjustments'!$A$70:$I$86,TRUNC(COLUMN(M$2)/5)+2,FALSE)*SUMIFS('EPA Data'!$I:$I,'EPA Data'!$D:$D,'Country Selector'!$A$2,'EPA Data'!$J:$J,$B$1,'EPA Data'!$C:$C,M$2,'EPA Data'!$G:$G,"&gt;="&amp;$A41,'EPA Data'!$G:$G,"&lt;"&amp;$B41)+IF('Multipliers and Adjustments'!$B$66="Y",'SNAP Adjustment'!N153,0))*unit_conv</f>
        <v>0</v>
      </c>
      <c r="N41">
        <f t="shared" si="25"/>
        <v>0</v>
      </c>
      <c r="O41">
        <f t="shared" si="25"/>
        <v>0</v>
      </c>
      <c r="P41">
        <f t="shared" si="25"/>
        <v>0</v>
      </c>
      <c r="Q41">
        <f t="shared" si="25"/>
        <v>0</v>
      </c>
      <c r="R41" s="67">
        <f>(VLOOKUP($B$1,'Multipliers and Adjustments'!$A$70:$I$86,TRUNC(COLUMN(R$2)/5)+2,FALSE)*SUMIFS('EPA Data'!$I:$I,'EPA Data'!$D:$D,'Country Selector'!$A$2,'EPA Data'!$J:$J,$B$1,'EPA Data'!$C:$C,R$2,'EPA Data'!$G:$G,"&gt;="&amp;$A41,'EPA Data'!$G:$G,"&lt;"&amp;$B41)+IF('Multipliers and Adjustments'!$B$66="Y",'SNAP Adjustment'!S153,0))*unit_conv</f>
        <v>0</v>
      </c>
      <c r="S41">
        <f t="shared" si="26"/>
        <v>0</v>
      </c>
      <c r="T41">
        <f t="shared" si="26"/>
        <v>0</v>
      </c>
      <c r="U41">
        <f t="shared" si="26"/>
        <v>0</v>
      </c>
      <c r="V41">
        <f t="shared" si="26"/>
        <v>0</v>
      </c>
      <c r="W41" s="67">
        <f>(VLOOKUP($B$1,'Multipliers and Adjustments'!$A$70:$I$86,TRUNC(COLUMN(W$2)/5)+2,FALSE)*SUMIFS('EPA Data'!$I:$I,'EPA Data'!$D:$D,'Country Selector'!$A$2,'EPA Data'!$J:$J,$B$1,'EPA Data'!$C:$C,W$2,'EPA Data'!$G:$G,"&gt;="&amp;$A41,'EPA Data'!$G:$G,"&lt;"&amp;$B41)+IF('Multipliers and Adjustments'!$B$66="Y",'SNAP Adjustment'!X153,0))*unit_conv</f>
        <v>0</v>
      </c>
      <c r="X41">
        <f t="shared" si="27"/>
        <v>0</v>
      </c>
      <c r="Y41">
        <f t="shared" si="27"/>
        <v>0</v>
      </c>
      <c r="Z41">
        <f t="shared" si="27"/>
        <v>0</v>
      </c>
      <c r="AA41">
        <f t="shared" si="27"/>
        <v>0</v>
      </c>
      <c r="AB41" s="67">
        <f>(VLOOKUP($B$1,'Multipliers and Adjustments'!$A$70:$I$86,TRUNC(COLUMN(AB$2)/5)+2,FALSE)*SUMIFS('EPA Data'!$I:$I,'EPA Data'!$D:$D,'Country Selector'!$A$2,'EPA Data'!$J:$J,$B$1,'EPA Data'!$C:$C,AB$2,'EPA Data'!$G:$G,"&gt;="&amp;$A41,'EPA Data'!$G:$G,"&lt;"&amp;$B41)+IF('Multipliers and Adjustments'!$B$66="Y",'SNAP Adjustment'!AC153,0))*unit_conv</f>
        <v>0</v>
      </c>
      <c r="AC41">
        <f t="shared" si="28"/>
        <v>0</v>
      </c>
      <c r="AD41">
        <f t="shared" si="28"/>
        <v>0</v>
      </c>
      <c r="AE41">
        <f t="shared" si="28"/>
        <v>0</v>
      </c>
      <c r="AF41">
        <f t="shared" si="28"/>
        <v>0</v>
      </c>
      <c r="AG41" s="67">
        <f>(VLOOKUP($B$1,'Multipliers and Adjustments'!$A$70:$I$86,TRUNC(COLUMN(AG$2)/5)+2,FALSE)*SUMIFS('EPA Data'!$I:$I,'EPA Data'!$D:$D,'Country Selector'!$A$2,'EPA Data'!$J:$J,$B$1,'EPA Data'!$C:$C,AG$2,'EPA Data'!$G:$G,"&gt;="&amp;$A41,'EPA Data'!$G:$G,"&lt;"&amp;$B41)+IF('Multipliers and Adjustments'!$B$66="Y",'SNAP Adjustment'!AH153,0))*unit_conv</f>
        <v>0</v>
      </c>
      <c r="AH41">
        <f t="shared" si="29"/>
        <v>0</v>
      </c>
      <c r="AI41">
        <f t="shared" si="29"/>
        <v>0</v>
      </c>
      <c r="AJ41">
        <f t="shared" si="29"/>
        <v>0</v>
      </c>
      <c r="AK41">
        <f t="shared" si="29"/>
        <v>0</v>
      </c>
      <c r="AL41" s="67">
        <f>(VLOOKUP($B$1,'Multipliers and Adjustments'!$A$70:$I$86,TRUNC(COLUMN(AL$2)/5)+2,FALSE)*SUMIFS('EPA Data'!$I:$I,'EPA Data'!$D:$D,'Country Selector'!$A$2,'EPA Data'!$J:$J,$B$1,'EPA Data'!$C:$C,AL$2,'EPA Data'!$G:$G,"&gt;="&amp;$A41,'EPA Data'!$G:$G,"&lt;"&amp;$B41)+IF('Multipliers and Adjustments'!$B$66="Y",'SNAP Adjustment'!AM153,0))*unit_conv</f>
        <v>0</v>
      </c>
    </row>
    <row r="42" spans="1:38" x14ac:dyDescent="0.45">
      <c r="A42" s="15">
        <f t="shared" si="14"/>
        <v>70</v>
      </c>
      <c r="B42" s="16">
        <f t="shared" si="22"/>
        <v>80</v>
      </c>
      <c r="C42" s="67">
        <f>(VLOOKUP($B$1,'Multipliers and Adjustments'!$A$70:$I$86,TRUNC(COLUMN(C$2)/5)+2,FALSE)*SUMIFS('EPA Data'!$I:$I,'EPA Data'!$D:$D,'Country Selector'!$A$2,'EPA Data'!$J:$J,$B$1,'EPA Data'!$C:$C,C$2,'EPA Data'!$G:$G,"&gt;="&amp;$A42,'EPA Data'!$G:$G,"&lt;"&amp;$B42)+IF('Multipliers and Adjustments'!$B$66="Y",'SNAP Adjustment'!D154,0))*unit_conv</f>
        <v>0</v>
      </c>
      <c r="D42">
        <f t="shared" si="23"/>
        <v>0</v>
      </c>
      <c r="E42">
        <f t="shared" si="23"/>
        <v>0</v>
      </c>
      <c r="F42">
        <f t="shared" si="23"/>
        <v>0</v>
      </c>
      <c r="G42">
        <f t="shared" si="23"/>
        <v>0</v>
      </c>
      <c r="H42" s="67">
        <f>(VLOOKUP($B$1,'Multipliers and Adjustments'!$A$70:$I$86,TRUNC(COLUMN(H$2)/5)+2,FALSE)*SUMIFS('EPA Data'!$I:$I,'EPA Data'!$D:$D,'Country Selector'!$A$2,'EPA Data'!$J:$J,$B$1,'EPA Data'!$C:$C,H$2,'EPA Data'!$G:$G,"&gt;="&amp;$A42,'EPA Data'!$G:$G,"&lt;"&amp;$B42)+IF('Multipliers and Adjustments'!$B$66="Y",'SNAP Adjustment'!I154,0))*unit_conv</f>
        <v>0</v>
      </c>
      <c r="I42">
        <f t="shared" si="24"/>
        <v>0</v>
      </c>
      <c r="J42">
        <f t="shared" si="24"/>
        <v>0</v>
      </c>
      <c r="K42">
        <f t="shared" si="24"/>
        <v>0</v>
      </c>
      <c r="L42">
        <f t="shared" si="24"/>
        <v>0</v>
      </c>
      <c r="M42" s="67">
        <f>(VLOOKUP($B$1,'Multipliers and Adjustments'!$A$70:$I$86,TRUNC(COLUMN(M$2)/5)+2,FALSE)*SUMIFS('EPA Data'!$I:$I,'EPA Data'!$D:$D,'Country Selector'!$A$2,'EPA Data'!$J:$J,$B$1,'EPA Data'!$C:$C,M$2,'EPA Data'!$G:$G,"&gt;="&amp;$A42,'EPA Data'!$G:$G,"&lt;"&amp;$B42)+IF('Multipliers and Adjustments'!$B$66="Y",'SNAP Adjustment'!N154,0))*unit_conv</f>
        <v>0</v>
      </c>
      <c r="N42">
        <f t="shared" si="25"/>
        <v>0</v>
      </c>
      <c r="O42">
        <f t="shared" si="25"/>
        <v>0</v>
      </c>
      <c r="P42">
        <f t="shared" si="25"/>
        <v>0</v>
      </c>
      <c r="Q42">
        <f t="shared" si="25"/>
        <v>0</v>
      </c>
      <c r="R42" s="67">
        <f>(VLOOKUP($B$1,'Multipliers and Adjustments'!$A$70:$I$86,TRUNC(COLUMN(R$2)/5)+2,FALSE)*SUMIFS('EPA Data'!$I:$I,'EPA Data'!$D:$D,'Country Selector'!$A$2,'EPA Data'!$J:$J,$B$1,'EPA Data'!$C:$C,R$2,'EPA Data'!$G:$G,"&gt;="&amp;$A42,'EPA Data'!$G:$G,"&lt;"&amp;$B42)+IF('Multipliers and Adjustments'!$B$66="Y",'SNAP Adjustment'!S154,0))*unit_conv</f>
        <v>0</v>
      </c>
      <c r="S42">
        <f t="shared" si="26"/>
        <v>0</v>
      </c>
      <c r="T42">
        <f t="shared" si="26"/>
        <v>0</v>
      </c>
      <c r="U42">
        <f t="shared" si="26"/>
        <v>0</v>
      </c>
      <c r="V42">
        <f t="shared" si="26"/>
        <v>0</v>
      </c>
      <c r="W42" s="67">
        <f>(VLOOKUP($B$1,'Multipliers and Adjustments'!$A$70:$I$86,TRUNC(COLUMN(W$2)/5)+2,FALSE)*SUMIFS('EPA Data'!$I:$I,'EPA Data'!$D:$D,'Country Selector'!$A$2,'EPA Data'!$J:$J,$B$1,'EPA Data'!$C:$C,W$2,'EPA Data'!$G:$G,"&gt;="&amp;$A42,'EPA Data'!$G:$G,"&lt;"&amp;$B42)+IF('Multipliers and Adjustments'!$B$66="Y",'SNAP Adjustment'!X154,0))*unit_conv</f>
        <v>0</v>
      </c>
      <c r="X42">
        <f t="shared" si="27"/>
        <v>0</v>
      </c>
      <c r="Y42">
        <f t="shared" si="27"/>
        <v>0</v>
      </c>
      <c r="Z42">
        <f t="shared" si="27"/>
        <v>0</v>
      </c>
      <c r="AA42">
        <f t="shared" si="27"/>
        <v>0</v>
      </c>
      <c r="AB42" s="67">
        <f>(VLOOKUP($B$1,'Multipliers and Adjustments'!$A$70:$I$86,TRUNC(COLUMN(AB$2)/5)+2,FALSE)*SUMIFS('EPA Data'!$I:$I,'EPA Data'!$D:$D,'Country Selector'!$A$2,'EPA Data'!$J:$J,$B$1,'EPA Data'!$C:$C,AB$2,'EPA Data'!$G:$G,"&gt;="&amp;$A42,'EPA Data'!$G:$G,"&lt;"&amp;$B42)+IF('Multipliers and Adjustments'!$B$66="Y",'SNAP Adjustment'!AC154,0))*unit_conv</f>
        <v>0</v>
      </c>
      <c r="AC42">
        <f t="shared" si="28"/>
        <v>0</v>
      </c>
      <c r="AD42">
        <f t="shared" si="28"/>
        <v>0</v>
      </c>
      <c r="AE42">
        <f t="shared" si="28"/>
        <v>0</v>
      </c>
      <c r="AF42">
        <f t="shared" si="28"/>
        <v>0</v>
      </c>
      <c r="AG42" s="67">
        <f>(VLOOKUP($B$1,'Multipliers and Adjustments'!$A$70:$I$86,TRUNC(COLUMN(AG$2)/5)+2,FALSE)*SUMIFS('EPA Data'!$I:$I,'EPA Data'!$D:$D,'Country Selector'!$A$2,'EPA Data'!$J:$J,$B$1,'EPA Data'!$C:$C,AG$2,'EPA Data'!$G:$G,"&gt;="&amp;$A42,'EPA Data'!$G:$G,"&lt;"&amp;$B42)+IF('Multipliers and Adjustments'!$B$66="Y",'SNAP Adjustment'!AH154,0))*unit_conv</f>
        <v>0</v>
      </c>
      <c r="AH42">
        <f t="shared" si="29"/>
        <v>0</v>
      </c>
      <c r="AI42">
        <f t="shared" si="29"/>
        <v>0</v>
      </c>
      <c r="AJ42">
        <f t="shared" si="29"/>
        <v>0</v>
      </c>
      <c r="AK42">
        <f t="shared" si="29"/>
        <v>0</v>
      </c>
      <c r="AL42" s="67">
        <f>(VLOOKUP($B$1,'Multipliers and Adjustments'!$A$70:$I$86,TRUNC(COLUMN(AL$2)/5)+2,FALSE)*SUMIFS('EPA Data'!$I:$I,'EPA Data'!$D:$D,'Country Selector'!$A$2,'EPA Data'!$J:$J,$B$1,'EPA Data'!$C:$C,AL$2,'EPA Data'!$G:$G,"&gt;="&amp;$A42,'EPA Data'!$G:$G,"&lt;"&amp;$B42)+IF('Multipliers and Adjustments'!$B$66="Y",'SNAP Adjustment'!AM154,0))*unit_conv</f>
        <v>0</v>
      </c>
    </row>
    <row r="43" spans="1:38" x14ac:dyDescent="0.45">
      <c r="A43" s="15">
        <f t="shared" si="14"/>
        <v>80</v>
      </c>
      <c r="B43" s="16">
        <f t="shared" si="22"/>
        <v>90</v>
      </c>
      <c r="C43" s="67">
        <f>(VLOOKUP($B$1,'Multipliers and Adjustments'!$A$70:$I$86,TRUNC(COLUMN(C$2)/5)+2,FALSE)*SUMIFS('EPA Data'!$I:$I,'EPA Data'!$D:$D,'Country Selector'!$A$2,'EPA Data'!$J:$J,$B$1,'EPA Data'!$C:$C,C$2,'EPA Data'!$G:$G,"&gt;="&amp;$A43,'EPA Data'!$G:$G,"&lt;"&amp;$B43)+IF('Multipliers and Adjustments'!$B$66="Y",'SNAP Adjustment'!D155,0))*unit_conv</f>
        <v>0</v>
      </c>
      <c r="D43">
        <f t="shared" si="23"/>
        <v>0</v>
      </c>
      <c r="E43">
        <f t="shared" si="23"/>
        <v>0</v>
      </c>
      <c r="F43">
        <f t="shared" si="23"/>
        <v>0</v>
      </c>
      <c r="G43">
        <f t="shared" si="23"/>
        <v>0</v>
      </c>
      <c r="H43" s="67">
        <f>(VLOOKUP($B$1,'Multipliers and Adjustments'!$A$70:$I$86,TRUNC(COLUMN(H$2)/5)+2,FALSE)*SUMIFS('EPA Data'!$I:$I,'EPA Data'!$D:$D,'Country Selector'!$A$2,'EPA Data'!$J:$J,$B$1,'EPA Data'!$C:$C,H$2,'EPA Data'!$G:$G,"&gt;="&amp;$A43,'EPA Data'!$G:$G,"&lt;"&amp;$B43)+IF('Multipliers and Adjustments'!$B$66="Y",'SNAP Adjustment'!I155,0))*unit_conv</f>
        <v>0</v>
      </c>
      <c r="I43">
        <f t="shared" si="24"/>
        <v>0</v>
      </c>
      <c r="J43">
        <f t="shared" si="24"/>
        <v>0</v>
      </c>
      <c r="K43">
        <f t="shared" si="24"/>
        <v>0</v>
      </c>
      <c r="L43">
        <f t="shared" si="24"/>
        <v>0</v>
      </c>
      <c r="M43" s="67">
        <f>(VLOOKUP($B$1,'Multipliers and Adjustments'!$A$70:$I$86,TRUNC(COLUMN(M$2)/5)+2,FALSE)*SUMIFS('EPA Data'!$I:$I,'EPA Data'!$D:$D,'Country Selector'!$A$2,'EPA Data'!$J:$J,$B$1,'EPA Data'!$C:$C,M$2,'EPA Data'!$G:$G,"&gt;="&amp;$A43,'EPA Data'!$G:$G,"&lt;"&amp;$B43)+IF('Multipliers and Adjustments'!$B$66="Y",'SNAP Adjustment'!N155,0))*unit_conv</f>
        <v>0</v>
      </c>
      <c r="N43">
        <f t="shared" si="25"/>
        <v>0</v>
      </c>
      <c r="O43">
        <f t="shared" si="25"/>
        <v>0</v>
      </c>
      <c r="P43">
        <f t="shared" si="25"/>
        <v>0</v>
      </c>
      <c r="Q43">
        <f t="shared" si="25"/>
        <v>0</v>
      </c>
      <c r="R43" s="67">
        <f>(VLOOKUP($B$1,'Multipliers and Adjustments'!$A$70:$I$86,TRUNC(COLUMN(R$2)/5)+2,FALSE)*SUMIFS('EPA Data'!$I:$I,'EPA Data'!$D:$D,'Country Selector'!$A$2,'EPA Data'!$J:$J,$B$1,'EPA Data'!$C:$C,R$2,'EPA Data'!$G:$G,"&gt;="&amp;$A43,'EPA Data'!$G:$G,"&lt;"&amp;$B43)+IF('Multipliers and Adjustments'!$B$66="Y",'SNAP Adjustment'!S155,0))*unit_conv</f>
        <v>0</v>
      </c>
      <c r="S43">
        <f t="shared" si="26"/>
        <v>0</v>
      </c>
      <c r="T43">
        <f t="shared" si="26"/>
        <v>0</v>
      </c>
      <c r="U43">
        <f t="shared" si="26"/>
        <v>0</v>
      </c>
      <c r="V43">
        <f t="shared" si="26"/>
        <v>0</v>
      </c>
      <c r="W43" s="67">
        <f>(VLOOKUP($B$1,'Multipliers and Adjustments'!$A$70:$I$86,TRUNC(COLUMN(W$2)/5)+2,FALSE)*SUMIFS('EPA Data'!$I:$I,'EPA Data'!$D:$D,'Country Selector'!$A$2,'EPA Data'!$J:$J,$B$1,'EPA Data'!$C:$C,W$2,'EPA Data'!$G:$G,"&gt;="&amp;$A43,'EPA Data'!$G:$G,"&lt;"&amp;$B43)+IF('Multipliers and Adjustments'!$B$66="Y",'SNAP Adjustment'!X155,0))*unit_conv</f>
        <v>0</v>
      </c>
      <c r="X43">
        <f t="shared" si="27"/>
        <v>0</v>
      </c>
      <c r="Y43">
        <f t="shared" si="27"/>
        <v>0</v>
      </c>
      <c r="Z43">
        <f t="shared" si="27"/>
        <v>0</v>
      </c>
      <c r="AA43">
        <f t="shared" si="27"/>
        <v>0</v>
      </c>
      <c r="AB43" s="67">
        <f>(VLOOKUP($B$1,'Multipliers and Adjustments'!$A$70:$I$86,TRUNC(COLUMN(AB$2)/5)+2,FALSE)*SUMIFS('EPA Data'!$I:$I,'EPA Data'!$D:$D,'Country Selector'!$A$2,'EPA Data'!$J:$J,$B$1,'EPA Data'!$C:$C,AB$2,'EPA Data'!$G:$G,"&gt;="&amp;$A43,'EPA Data'!$G:$G,"&lt;"&amp;$B43)+IF('Multipliers and Adjustments'!$B$66="Y",'SNAP Adjustment'!AC155,0))*unit_conv</f>
        <v>0</v>
      </c>
      <c r="AC43">
        <f t="shared" si="28"/>
        <v>0</v>
      </c>
      <c r="AD43">
        <f t="shared" si="28"/>
        <v>0</v>
      </c>
      <c r="AE43">
        <f t="shared" si="28"/>
        <v>0</v>
      </c>
      <c r="AF43">
        <f t="shared" si="28"/>
        <v>0</v>
      </c>
      <c r="AG43" s="67">
        <f>(VLOOKUP($B$1,'Multipliers and Adjustments'!$A$70:$I$86,TRUNC(COLUMN(AG$2)/5)+2,FALSE)*SUMIFS('EPA Data'!$I:$I,'EPA Data'!$D:$D,'Country Selector'!$A$2,'EPA Data'!$J:$J,$B$1,'EPA Data'!$C:$C,AG$2,'EPA Data'!$G:$G,"&gt;="&amp;$A43,'EPA Data'!$G:$G,"&lt;"&amp;$B43)+IF('Multipliers and Adjustments'!$B$66="Y",'SNAP Adjustment'!AH155,0))*unit_conv</f>
        <v>0</v>
      </c>
      <c r="AH43">
        <f t="shared" si="29"/>
        <v>0</v>
      </c>
      <c r="AI43">
        <f t="shared" si="29"/>
        <v>0</v>
      </c>
      <c r="AJ43">
        <f t="shared" si="29"/>
        <v>0</v>
      </c>
      <c r="AK43">
        <f t="shared" si="29"/>
        <v>0</v>
      </c>
      <c r="AL43" s="67">
        <f>(VLOOKUP($B$1,'Multipliers and Adjustments'!$A$70:$I$86,TRUNC(COLUMN(AL$2)/5)+2,FALSE)*SUMIFS('EPA Data'!$I:$I,'EPA Data'!$D:$D,'Country Selector'!$A$2,'EPA Data'!$J:$J,$B$1,'EPA Data'!$C:$C,AL$2,'EPA Data'!$G:$G,"&gt;="&amp;$A43,'EPA Data'!$G:$G,"&lt;"&amp;$B43)+IF('Multipliers and Adjustments'!$B$66="Y",'SNAP Adjustment'!AM155,0))*unit_conv</f>
        <v>0</v>
      </c>
    </row>
    <row r="44" spans="1:38" x14ac:dyDescent="0.45">
      <c r="A44" s="15">
        <f t="shared" si="14"/>
        <v>90</v>
      </c>
      <c r="B44" s="16">
        <f t="shared" si="22"/>
        <v>100</v>
      </c>
      <c r="C44" s="67">
        <f>(VLOOKUP($B$1,'Multipliers and Adjustments'!$A$70:$I$86,TRUNC(COLUMN(C$2)/5)+2,FALSE)*SUMIFS('EPA Data'!$I:$I,'EPA Data'!$D:$D,'Country Selector'!$A$2,'EPA Data'!$J:$J,$B$1,'EPA Data'!$C:$C,C$2,'EPA Data'!$G:$G,"&gt;="&amp;$A44,'EPA Data'!$G:$G,"&lt;"&amp;$B44)+IF('Multipliers and Adjustments'!$B$66="Y",'SNAP Adjustment'!D156,0))*unit_conv</f>
        <v>0</v>
      </c>
      <c r="D44">
        <f t="shared" si="23"/>
        <v>0</v>
      </c>
      <c r="E44">
        <f t="shared" si="23"/>
        <v>0</v>
      </c>
      <c r="F44">
        <f t="shared" si="23"/>
        <v>0</v>
      </c>
      <c r="G44">
        <f t="shared" si="23"/>
        <v>0</v>
      </c>
      <c r="H44" s="67">
        <f>(VLOOKUP($B$1,'Multipliers and Adjustments'!$A$70:$I$86,TRUNC(COLUMN(H$2)/5)+2,FALSE)*SUMIFS('EPA Data'!$I:$I,'EPA Data'!$D:$D,'Country Selector'!$A$2,'EPA Data'!$J:$J,$B$1,'EPA Data'!$C:$C,H$2,'EPA Data'!$G:$G,"&gt;="&amp;$A44,'EPA Data'!$G:$G,"&lt;"&amp;$B44)+IF('Multipliers and Adjustments'!$B$66="Y",'SNAP Adjustment'!I156,0))*unit_conv</f>
        <v>0</v>
      </c>
      <c r="I44">
        <f t="shared" si="24"/>
        <v>0</v>
      </c>
      <c r="J44">
        <f t="shared" si="24"/>
        <v>0</v>
      </c>
      <c r="K44">
        <f t="shared" si="24"/>
        <v>0</v>
      </c>
      <c r="L44">
        <f t="shared" si="24"/>
        <v>0</v>
      </c>
      <c r="M44" s="67">
        <f>(VLOOKUP($B$1,'Multipliers and Adjustments'!$A$70:$I$86,TRUNC(COLUMN(M$2)/5)+2,FALSE)*SUMIFS('EPA Data'!$I:$I,'EPA Data'!$D:$D,'Country Selector'!$A$2,'EPA Data'!$J:$J,$B$1,'EPA Data'!$C:$C,M$2,'EPA Data'!$G:$G,"&gt;="&amp;$A44,'EPA Data'!$G:$G,"&lt;"&amp;$B44)+IF('Multipliers and Adjustments'!$B$66="Y",'SNAP Adjustment'!N156,0))*unit_conv</f>
        <v>0</v>
      </c>
      <c r="N44">
        <f t="shared" si="25"/>
        <v>0</v>
      </c>
      <c r="O44">
        <f t="shared" si="25"/>
        <v>0</v>
      </c>
      <c r="P44">
        <f t="shared" si="25"/>
        <v>0</v>
      </c>
      <c r="Q44">
        <f t="shared" si="25"/>
        <v>0</v>
      </c>
      <c r="R44" s="67">
        <f>(VLOOKUP($B$1,'Multipliers and Adjustments'!$A$70:$I$86,TRUNC(COLUMN(R$2)/5)+2,FALSE)*SUMIFS('EPA Data'!$I:$I,'EPA Data'!$D:$D,'Country Selector'!$A$2,'EPA Data'!$J:$J,$B$1,'EPA Data'!$C:$C,R$2,'EPA Data'!$G:$G,"&gt;="&amp;$A44,'EPA Data'!$G:$G,"&lt;"&amp;$B44)+IF('Multipliers and Adjustments'!$B$66="Y",'SNAP Adjustment'!S156,0))*unit_conv</f>
        <v>0</v>
      </c>
      <c r="S44">
        <f t="shared" si="26"/>
        <v>0</v>
      </c>
      <c r="T44">
        <f t="shared" si="26"/>
        <v>0</v>
      </c>
      <c r="U44">
        <f t="shared" si="26"/>
        <v>0</v>
      </c>
      <c r="V44">
        <f t="shared" si="26"/>
        <v>0</v>
      </c>
      <c r="W44" s="67">
        <f>(VLOOKUP($B$1,'Multipliers and Adjustments'!$A$70:$I$86,TRUNC(COLUMN(W$2)/5)+2,FALSE)*SUMIFS('EPA Data'!$I:$I,'EPA Data'!$D:$D,'Country Selector'!$A$2,'EPA Data'!$J:$J,$B$1,'EPA Data'!$C:$C,W$2,'EPA Data'!$G:$G,"&gt;="&amp;$A44,'EPA Data'!$G:$G,"&lt;"&amp;$B44)+IF('Multipliers and Adjustments'!$B$66="Y",'SNAP Adjustment'!X156,0))*unit_conv</f>
        <v>0</v>
      </c>
      <c r="X44">
        <f t="shared" si="27"/>
        <v>0</v>
      </c>
      <c r="Y44">
        <f t="shared" si="27"/>
        <v>0</v>
      </c>
      <c r="Z44">
        <f t="shared" si="27"/>
        <v>0</v>
      </c>
      <c r="AA44">
        <f t="shared" si="27"/>
        <v>0</v>
      </c>
      <c r="AB44" s="67">
        <f>(VLOOKUP($B$1,'Multipliers and Adjustments'!$A$70:$I$86,TRUNC(COLUMN(AB$2)/5)+2,FALSE)*SUMIFS('EPA Data'!$I:$I,'EPA Data'!$D:$D,'Country Selector'!$A$2,'EPA Data'!$J:$J,$B$1,'EPA Data'!$C:$C,AB$2,'EPA Data'!$G:$G,"&gt;="&amp;$A44,'EPA Data'!$G:$G,"&lt;"&amp;$B44)+IF('Multipliers and Adjustments'!$B$66="Y",'SNAP Adjustment'!AC156,0))*unit_conv</f>
        <v>0</v>
      </c>
      <c r="AC44">
        <f t="shared" si="28"/>
        <v>0</v>
      </c>
      <c r="AD44">
        <f t="shared" si="28"/>
        <v>0</v>
      </c>
      <c r="AE44">
        <f t="shared" si="28"/>
        <v>0</v>
      </c>
      <c r="AF44">
        <f t="shared" si="28"/>
        <v>0</v>
      </c>
      <c r="AG44" s="67">
        <f>(VLOOKUP($B$1,'Multipliers and Adjustments'!$A$70:$I$86,TRUNC(COLUMN(AG$2)/5)+2,FALSE)*SUMIFS('EPA Data'!$I:$I,'EPA Data'!$D:$D,'Country Selector'!$A$2,'EPA Data'!$J:$J,$B$1,'EPA Data'!$C:$C,AG$2,'EPA Data'!$G:$G,"&gt;="&amp;$A44,'EPA Data'!$G:$G,"&lt;"&amp;$B44)+IF('Multipliers and Adjustments'!$B$66="Y",'SNAP Adjustment'!AH156,0))*unit_conv</f>
        <v>0</v>
      </c>
      <c r="AH44">
        <f t="shared" si="29"/>
        <v>0</v>
      </c>
      <c r="AI44">
        <f t="shared" si="29"/>
        <v>0</v>
      </c>
      <c r="AJ44">
        <f t="shared" si="29"/>
        <v>0</v>
      </c>
      <c r="AK44">
        <f t="shared" si="29"/>
        <v>0</v>
      </c>
      <c r="AL44" s="67">
        <f>(VLOOKUP($B$1,'Multipliers and Adjustments'!$A$70:$I$86,TRUNC(COLUMN(AL$2)/5)+2,FALSE)*SUMIFS('EPA Data'!$I:$I,'EPA Data'!$D:$D,'Country Selector'!$A$2,'EPA Data'!$J:$J,$B$1,'EPA Data'!$C:$C,AL$2,'EPA Data'!$G:$G,"&gt;="&amp;$A44,'EPA Data'!$G:$G,"&lt;"&amp;$B44)+IF('Multipliers and Adjustments'!$B$66="Y",'SNAP Adjustment'!AM156,0))*unit_conv</f>
        <v>0</v>
      </c>
    </row>
    <row r="45" spans="1:38" x14ac:dyDescent="0.45">
      <c r="A45" s="12">
        <f>B44</f>
        <v>100</v>
      </c>
      <c r="B45" s="11">
        <f t="shared" si="7"/>
        <v>150</v>
      </c>
      <c r="C45" s="67">
        <f>(VLOOKUP($B$1,'Multipliers and Adjustments'!$A$70:$I$86,TRUNC(COLUMN(C$2)/5)+2,FALSE)*SUMIFS('EPA Data'!$I:$I,'EPA Data'!$D:$D,'Country Selector'!$A$2,'EPA Data'!$J:$J,$B$1,'EPA Data'!$C:$C,C$2,'EPA Data'!$G:$G,"&gt;="&amp;$A45,'EPA Data'!$G:$G,"&lt;"&amp;$B45)+IF('Multipliers and Adjustments'!$B$66="Y",'SNAP Adjustment'!D157,0))*unit_conv</f>
        <v>0</v>
      </c>
      <c r="D45">
        <f t="shared" si="23"/>
        <v>0</v>
      </c>
      <c r="E45">
        <f t="shared" si="23"/>
        <v>0</v>
      </c>
      <c r="F45">
        <f t="shared" si="23"/>
        <v>0</v>
      </c>
      <c r="G45">
        <f t="shared" si="23"/>
        <v>0</v>
      </c>
      <c r="H45" s="67">
        <f>(VLOOKUP($B$1,'Multipliers and Adjustments'!$A$70:$I$86,TRUNC(COLUMN(H$2)/5)+2,FALSE)*SUMIFS('EPA Data'!$I:$I,'EPA Data'!$D:$D,'Country Selector'!$A$2,'EPA Data'!$J:$J,$B$1,'EPA Data'!$C:$C,H$2,'EPA Data'!$G:$G,"&gt;="&amp;$A45,'EPA Data'!$G:$G,"&lt;"&amp;$B45)+IF('Multipliers and Adjustments'!$B$66="Y",'SNAP Adjustment'!I157,0))*unit_conv</f>
        <v>0</v>
      </c>
      <c r="I45">
        <f t="shared" si="24"/>
        <v>0</v>
      </c>
      <c r="J45">
        <f t="shared" si="24"/>
        <v>0</v>
      </c>
      <c r="K45">
        <f t="shared" si="24"/>
        <v>0</v>
      </c>
      <c r="L45">
        <f t="shared" si="24"/>
        <v>0</v>
      </c>
      <c r="M45" s="67">
        <f>(VLOOKUP($B$1,'Multipliers and Adjustments'!$A$70:$I$86,TRUNC(COLUMN(M$2)/5)+2,FALSE)*SUMIFS('EPA Data'!$I:$I,'EPA Data'!$D:$D,'Country Selector'!$A$2,'EPA Data'!$J:$J,$B$1,'EPA Data'!$C:$C,M$2,'EPA Data'!$G:$G,"&gt;="&amp;$A45,'EPA Data'!$G:$G,"&lt;"&amp;$B45)+IF('Multipliers and Adjustments'!$B$66="Y",'SNAP Adjustment'!N157,0))*unit_conv</f>
        <v>0</v>
      </c>
      <c r="N45">
        <f t="shared" si="25"/>
        <v>0</v>
      </c>
      <c r="O45">
        <f t="shared" si="25"/>
        <v>0</v>
      </c>
      <c r="P45">
        <f t="shared" si="25"/>
        <v>0</v>
      </c>
      <c r="Q45">
        <f t="shared" si="25"/>
        <v>0</v>
      </c>
      <c r="R45" s="67">
        <f>(VLOOKUP($B$1,'Multipliers and Adjustments'!$A$70:$I$86,TRUNC(COLUMN(R$2)/5)+2,FALSE)*SUMIFS('EPA Data'!$I:$I,'EPA Data'!$D:$D,'Country Selector'!$A$2,'EPA Data'!$J:$J,$B$1,'EPA Data'!$C:$C,R$2,'EPA Data'!$G:$G,"&gt;="&amp;$A45,'EPA Data'!$G:$G,"&lt;"&amp;$B45)+IF('Multipliers and Adjustments'!$B$66="Y",'SNAP Adjustment'!S157,0))*unit_conv</f>
        <v>0</v>
      </c>
      <c r="S45">
        <f t="shared" si="26"/>
        <v>0</v>
      </c>
      <c r="T45">
        <f t="shared" si="26"/>
        <v>0</v>
      </c>
      <c r="U45">
        <f t="shared" si="26"/>
        <v>0</v>
      </c>
      <c r="V45">
        <f t="shared" si="26"/>
        <v>0</v>
      </c>
      <c r="W45" s="67">
        <f>(VLOOKUP($B$1,'Multipliers and Adjustments'!$A$70:$I$86,TRUNC(COLUMN(W$2)/5)+2,FALSE)*SUMIFS('EPA Data'!$I:$I,'EPA Data'!$D:$D,'Country Selector'!$A$2,'EPA Data'!$J:$J,$B$1,'EPA Data'!$C:$C,W$2,'EPA Data'!$G:$G,"&gt;="&amp;$A45,'EPA Data'!$G:$G,"&lt;"&amp;$B45)+IF('Multipliers and Adjustments'!$B$66="Y",'SNAP Adjustment'!X157,0))*unit_conv</f>
        <v>0</v>
      </c>
      <c r="X45">
        <f t="shared" si="27"/>
        <v>0</v>
      </c>
      <c r="Y45">
        <f t="shared" si="27"/>
        <v>0</v>
      </c>
      <c r="Z45">
        <f t="shared" si="27"/>
        <v>0</v>
      </c>
      <c r="AA45">
        <f t="shared" si="27"/>
        <v>0</v>
      </c>
      <c r="AB45" s="67">
        <f>(VLOOKUP($B$1,'Multipliers and Adjustments'!$A$70:$I$86,TRUNC(COLUMN(AB$2)/5)+2,FALSE)*SUMIFS('EPA Data'!$I:$I,'EPA Data'!$D:$D,'Country Selector'!$A$2,'EPA Data'!$J:$J,$B$1,'EPA Data'!$C:$C,AB$2,'EPA Data'!$G:$G,"&gt;="&amp;$A45,'EPA Data'!$G:$G,"&lt;"&amp;$B45)+IF('Multipliers and Adjustments'!$B$66="Y",'SNAP Adjustment'!AC157,0))*unit_conv</f>
        <v>0</v>
      </c>
      <c r="AC45">
        <f t="shared" si="28"/>
        <v>0</v>
      </c>
      <c r="AD45">
        <f t="shared" si="28"/>
        <v>0</v>
      </c>
      <c r="AE45">
        <f t="shared" si="28"/>
        <v>0</v>
      </c>
      <c r="AF45">
        <f t="shared" si="28"/>
        <v>0</v>
      </c>
      <c r="AG45" s="67">
        <f>(VLOOKUP($B$1,'Multipliers and Adjustments'!$A$70:$I$86,TRUNC(COLUMN(AG$2)/5)+2,FALSE)*SUMIFS('EPA Data'!$I:$I,'EPA Data'!$D:$D,'Country Selector'!$A$2,'EPA Data'!$J:$J,$B$1,'EPA Data'!$C:$C,AG$2,'EPA Data'!$G:$G,"&gt;="&amp;$A45,'EPA Data'!$G:$G,"&lt;"&amp;$B45)+IF('Multipliers and Adjustments'!$B$66="Y",'SNAP Adjustment'!AH157,0))*unit_conv</f>
        <v>0</v>
      </c>
      <c r="AH45">
        <f t="shared" si="29"/>
        <v>0</v>
      </c>
      <c r="AI45">
        <f t="shared" si="29"/>
        <v>0</v>
      </c>
      <c r="AJ45">
        <f t="shared" si="29"/>
        <v>0</v>
      </c>
      <c r="AK45">
        <f t="shared" si="29"/>
        <v>0</v>
      </c>
      <c r="AL45" s="67">
        <f>(VLOOKUP($B$1,'Multipliers and Adjustments'!$A$70:$I$86,TRUNC(COLUMN(AL$2)/5)+2,FALSE)*SUMIFS('EPA Data'!$I:$I,'EPA Data'!$D:$D,'Country Selector'!$A$2,'EPA Data'!$J:$J,$B$1,'EPA Data'!$C:$C,AL$2,'EPA Data'!$G:$G,"&gt;="&amp;$A45,'EPA Data'!$G:$G,"&lt;"&amp;$B45)+IF('Multipliers and Adjustments'!$B$66="Y",'SNAP Adjustment'!AM157,0))*unit_conv</f>
        <v>0</v>
      </c>
    </row>
    <row r="46" spans="1:38" x14ac:dyDescent="0.45">
      <c r="A46" s="12">
        <f t="shared" si="14"/>
        <v>150</v>
      </c>
      <c r="B46" s="11">
        <f t="shared" si="7"/>
        <v>200</v>
      </c>
      <c r="C46" s="67">
        <f>(VLOOKUP($B$1,'Multipliers and Adjustments'!$A$70:$I$86,TRUNC(COLUMN(C$2)/5)+2,FALSE)*SUMIFS('EPA Data'!$I:$I,'EPA Data'!$D:$D,'Country Selector'!$A$2,'EPA Data'!$J:$J,$B$1,'EPA Data'!$C:$C,C$2,'EPA Data'!$G:$G,"&gt;="&amp;$A46,'EPA Data'!$G:$G,"&lt;"&amp;$B46)+IF('Multipliers and Adjustments'!$B$66="Y",'SNAP Adjustment'!D158,0))*unit_conv</f>
        <v>0</v>
      </c>
      <c r="D46">
        <f t="shared" si="23"/>
        <v>0</v>
      </c>
      <c r="E46">
        <f t="shared" si="23"/>
        <v>0</v>
      </c>
      <c r="F46">
        <f t="shared" si="23"/>
        <v>0</v>
      </c>
      <c r="G46">
        <f t="shared" si="23"/>
        <v>0</v>
      </c>
      <c r="H46" s="67">
        <f>(VLOOKUP($B$1,'Multipliers and Adjustments'!$A$70:$I$86,TRUNC(COLUMN(H$2)/5)+2,FALSE)*SUMIFS('EPA Data'!$I:$I,'EPA Data'!$D:$D,'Country Selector'!$A$2,'EPA Data'!$J:$J,$B$1,'EPA Data'!$C:$C,H$2,'EPA Data'!$G:$G,"&gt;="&amp;$A46,'EPA Data'!$G:$G,"&lt;"&amp;$B46)+IF('Multipliers and Adjustments'!$B$66="Y",'SNAP Adjustment'!I158,0))*unit_conv</f>
        <v>0</v>
      </c>
      <c r="I46">
        <f t="shared" si="24"/>
        <v>0</v>
      </c>
      <c r="J46">
        <f t="shared" si="24"/>
        <v>0</v>
      </c>
      <c r="K46">
        <f t="shared" si="24"/>
        <v>0</v>
      </c>
      <c r="L46">
        <f t="shared" si="24"/>
        <v>0</v>
      </c>
      <c r="M46" s="67">
        <f>(VLOOKUP($B$1,'Multipliers and Adjustments'!$A$70:$I$86,TRUNC(COLUMN(M$2)/5)+2,FALSE)*SUMIFS('EPA Data'!$I:$I,'EPA Data'!$D:$D,'Country Selector'!$A$2,'EPA Data'!$J:$J,$B$1,'EPA Data'!$C:$C,M$2,'EPA Data'!$G:$G,"&gt;="&amp;$A46,'EPA Data'!$G:$G,"&lt;"&amp;$B46)+IF('Multipliers and Adjustments'!$B$66="Y",'SNAP Adjustment'!N158,0))*unit_conv</f>
        <v>0</v>
      </c>
      <c r="N46">
        <f t="shared" si="25"/>
        <v>0</v>
      </c>
      <c r="O46">
        <f t="shared" si="25"/>
        <v>0</v>
      </c>
      <c r="P46">
        <f t="shared" si="25"/>
        <v>0</v>
      </c>
      <c r="Q46">
        <f t="shared" si="25"/>
        <v>0</v>
      </c>
      <c r="R46" s="67">
        <f>(VLOOKUP($B$1,'Multipliers and Adjustments'!$A$70:$I$86,TRUNC(COLUMN(R$2)/5)+2,FALSE)*SUMIFS('EPA Data'!$I:$I,'EPA Data'!$D:$D,'Country Selector'!$A$2,'EPA Data'!$J:$J,$B$1,'EPA Data'!$C:$C,R$2,'EPA Data'!$G:$G,"&gt;="&amp;$A46,'EPA Data'!$G:$G,"&lt;"&amp;$B46)+IF('Multipliers and Adjustments'!$B$66="Y",'SNAP Adjustment'!S158,0))*unit_conv</f>
        <v>0</v>
      </c>
      <c r="S46">
        <f t="shared" si="26"/>
        <v>0</v>
      </c>
      <c r="T46">
        <f t="shared" si="26"/>
        <v>0</v>
      </c>
      <c r="U46">
        <f t="shared" si="26"/>
        <v>0</v>
      </c>
      <c r="V46">
        <f t="shared" si="26"/>
        <v>0</v>
      </c>
      <c r="W46" s="67">
        <f>(VLOOKUP($B$1,'Multipliers and Adjustments'!$A$70:$I$86,TRUNC(COLUMN(W$2)/5)+2,FALSE)*SUMIFS('EPA Data'!$I:$I,'EPA Data'!$D:$D,'Country Selector'!$A$2,'EPA Data'!$J:$J,$B$1,'EPA Data'!$C:$C,W$2,'EPA Data'!$G:$G,"&gt;="&amp;$A46,'EPA Data'!$G:$G,"&lt;"&amp;$B46)+IF('Multipliers and Adjustments'!$B$66="Y",'SNAP Adjustment'!X158,0))*unit_conv</f>
        <v>0</v>
      </c>
      <c r="X46">
        <f t="shared" si="27"/>
        <v>0</v>
      </c>
      <c r="Y46">
        <f t="shared" si="27"/>
        <v>0</v>
      </c>
      <c r="Z46">
        <f t="shared" si="27"/>
        <v>0</v>
      </c>
      <c r="AA46">
        <f t="shared" si="27"/>
        <v>0</v>
      </c>
      <c r="AB46" s="67">
        <f>(VLOOKUP($B$1,'Multipliers and Adjustments'!$A$70:$I$86,TRUNC(COLUMN(AB$2)/5)+2,FALSE)*SUMIFS('EPA Data'!$I:$I,'EPA Data'!$D:$D,'Country Selector'!$A$2,'EPA Data'!$J:$J,$B$1,'EPA Data'!$C:$C,AB$2,'EPA Data'!$G:$G,"&gt;="&amp;$A46,'EPA Data'!$G:$G,"&lt;"&amp;$B46)+IF('Multipliers and Adjustments'!$B$66="Y",'SNAP Adjustment'!AC158,0))*unit_conv</f>
        <v>0</v>
      </c>
      <c r="AC46">
        <f t="shared" si="28"/>
        <v>0</v>
      </c>
      <c r="AD46">
        <f t="shared" si="28"/>
        <v>0</v>
      </c>
      <c r="AE46">
        <f t="shared" si="28"/>
        <v>0</v>
      </c>
      <c r="AF46">
        <f t="shared" si="28"/>
        <v>0</v>
      </c>
      <c r="AG46" s="67">
        <f>(VLOOKUP($B$1,'Multipliers and Adjustments'!$A$70:$I$86,TRUNC(COLUMN(AG$2)/5)+2,FALSE)*SUMIFS('EPA Data'!$I:$I,'EPA Data'!$D:$D,'Country Selector'!$A$2,'EPA Data'!$J:$J,$B$1,'EPA Data'!$C:$C,AG$2,'EPA Data'!$G:$G,"&gt;="&amp;$A46,'EPA Data'!$G:$G,"&lt;"&amp;$B46)+IF('Multipliers and Adjustments'!$B$66="Y",'SNAP Adjustment'!AH158,0))*unit_conv</f>
        <v>0</v>
      </c>
      <c r="AH46">
        <f t="shared" si="29"/>
        <v>0</v>
      </c>
      <c r="AI46">
        <f t="shared" si="29"/>
        <v>0</v>
      </c>
      <c r="AJ46">
        <f t="shared" si="29"/>
        <v>0</v>
      </c>
      <c r="AK46">
        <f t="shared" si="29"/>
        <v>0</v>
      </c>
      <c r="AL46" s="67">
        <f>(VLOOKUP($B$1,'Multipliers and Adjustments'!$A$70:$I$86,TRUNC(COLUMN(AL$2)/5)+2,FALSE)*SUMIFS('EPA Data'!$I:$I,'EPA Data'!$D:$D,'Country Selector'!$A$2,'EPA Data'!$J:$J,$B$1,'EPA Data'!$C:$C,AL$2,'EPA Data'!$G:$G,"&gt;="&amp;$A46,'EPA Data'!$G:$G,"&lt;"&amp;$B46)+IF('Multipliers and Adjustments'!$B$66="Y",'SNAP Adjustment'!AM158,0))*unit_conv</f>
        <v>0</v>
      </c>
    </row>
    <row r="47" spans="1:38" x14ac:dyDescent="0.45">
      <c r="A47" s="12">
        <f t="shared" si="14"/>
        <v>200</v>
      </c>
      <c r="B47" s="11">
        <f t="shared" si="7"/>
        <v>250</v>
      </c>
      <c r="C47" s="67">
        <f>(VLOOKUP($B$1,'Multipliers and Adjustments'!$A$70:$I$86,TRUNC(COLUMN(C$2)/5)+2,FALSE)*SUMIFS('EPA Data'!$I:$I,'EPA Data'!$D:$D,'Country Selector'!$A$2,'EPA Data'!$J:$J,$B$1,'EPA Data'!$C:$C,C$2,'EPA Data'!$G:$G,"&gt;="&amp;$A47,'EPA Data'!$G:$G,"&lt;"&amp;$B47)+IF('Multipliers and Adjustments'!$B$66="Y",'SNAP Adjustment'!D159,0))*unit_conv</f>
        <v>0</v>
      </c>
      <c r="D47">
        <f t="shared" si="23"/>
        <v>0</v>
      </c>
      <c r="E47">
        <f t="shared" si="23"/>
        <v>0</v>
      </c>
      <c r="F47">
        <f t="shared" si="23"/>
        <v>0</v>
      </c>
      <c r="G47">
        <f t="shared" si="23"/>
        <v>0</v>
      </c>
      <c r="H47" s="67">
        <f>(VLOOKUP($B$1,'Multipliers and Adjustments'!$A$70:$I$86,TRUNC(COLUMN(H$2)/5)+2,FALSE)*SUMIFS('EPA Data'!$I:$I,'EPA Data'!$D:$D,'Country Selector'!$A$2,'EPA Data'!$J:$J,$B$1,'EPA Data'!$C:$C,H$2,'EPA Data'!$G:$G,"&gt;="&amp;$A47,'EPA Data'!$G:$G,"&lt;"&amp;$B47)+IF('Multipliers and Adjustments'!$B$66="Y",'SNAP Adjustment'!I159,0))*unit_conv</f>
        <v>0</v>
      </c>
      <c r="I47">
        <f t="shared" si="24"/>
        <v>0</v>
      </c>
      <c r="J47">
        <f t="shared" si="24"/>
        <v>0</v>
      </c>
      <c r="K47">
        <f t="shared" si="24"/>
        <v>0</v>
      </c>
      <c r="L47">
        <f t="shared" si="24"/>
        <v>0</v>
      </c>
      <c r="M47" s="67">
        <f>(VLOOKUP($B$1,'Multipliers and Adjustments'!$A$70:$I$86,TRUNC(COLUMN(M$2)/5)+2,FALSE)*SUMIFS('EPA Data'!$I:$I,'EPA Data'!$D:$D,'Country Selector'!$A$2,'EPA Data'!$J:$J,$B$1,'EPA Data'!$C:$C,M$2,'EPA Data'!$G:$G,"&gt;="&amp;$A47,'EPA Data'!$G:$G,"&lt;"&amp;$B47)+IF('Multipliers and Adjustments'!$B$66="Y",'SNAP Adjustment'!N159,0))*unit_conv</f>
        <v>0</v>
      </c>
      <c r="N47">
        <f t="shared" si="25"/>
        <v>0</v>
      </c>
      <c r="O47">
        <f t="shared" si="25"/>
        <v>0</v>
      </c>
      <c r="P47">
        <f t="shared" si="25"/>
        <v>0</v>
      </c>
      <c r="Q47">
        <f t="shared" si="25"/>
        <v>0</v>
      </c>
      <c r="R47" s="67">
        <f>(VLOOKUP($B$1,'Multipliers and Adjustments'!$A$70:$I$86,TRUNC(COLUMN(R$2)/5)+2,FALSE)*SUMIFS('EPA Data'!$I:$I,'EPA Data'!$D:$D,'Country Selector'!$A$2,'EPA Data'!$J:$J,$B$1,'EPA Data'!$C:$C,R$2,'EPA Data'!$G:$G,"&gt;="&amp;$A47,'EPA Data'!$G:$G,"&lt;"&amp;$B47)+IF('Multipliers and Adjustments'!$B$66="Y",'SNAP Adjustment'!S159,0))*unit_conv</f>
        <v>0</v>
      </c>
      <c r="S47">
        <f t="shared" si="26"/>
        <v>0</v>
      </c>
      <c r="T47">
        <f t="shared" si="26"/>
        <v>0</v>
      </c>
      <c r="U47">
        <f t="shared" si="26"/>
        <v>0</v>
      </c>
      <c r="V47">
        <f t="shared" si="26"/>
        <v>0</v>
      </c>
      <c r="W47" s="67">
        <f>(VLOOKUP($B$1,'Multipliers and Adjustments'!$A$70:$I$86,TRUNC(COLUMN(W$2)/5)+2,FALSE)*SUMIFS('EPA Data'!$I:$I,'EPA Data'!$D:$D,'Country Selector'!$A$2,'EPA Data'!$J:$J,$B$1,'EPA Data'!$C:$C,W$2,'EPA Data'!$G:$G,"&gt;="&amp;$A47,'EPA Data'!$G:$G,"&lt;"&amp;$B47)+IF('Multipliers and Adjustments'!$B$66="Y",'SNAP Adjustment'!X159,0))*unit_conv</f>
        <v>0</v>
      </c>
      <c r="X47">
        <f t="shared" si="27"/>
        <v>0</v>
      </c>
      <c r="Y47">
        <f t="shared" si="27"/>
        <v>0</v>
      </c>
      <c r="Z47">
        <f t="shared" si="27"/>
        <v>0</v>
      </c>
      <c r="AA47">
        <f t="shared" si="27"/>
        <v>0</v>
      </c>
      <c r="AB47" s="67">
        <f>(VLOOKUP($B$1,'Multipliers and Adjustments'!$A$70:$I$86,TRUNC(COLUMN(AB$2)/5)+2,FALSE)*SUMIFS('EPA Data'!$I:$I,'EPA Data'!$D:$D,'Country Selector'!$A$2,'EPA Data'!$J:$J,$B$1,'EPA Data'!$C:$C,AB$2,'EPA Data'!$G:$G,"&gt;="&amp;$A47,'EPA Data'!$G:$G,"&lt;"&amp;$B47)+IF('Multipliers and Adjustments'!$B$66="Y",'SNAP Adjustment'!AC159,0))*unit_conv</f>
        <v>0</v>
      </c>
      <c r="AC47">
        <f t="shared" si="28"/>
        <v>0</v>
      </c>
      <c r="AD47">
        <f t="shared" si="28"/>
        <v>0</v>
      </c>
      <c r="AE47">
        <f t="shared" si="28"/>
        <v>0</v>
      </c>
      <c r="AF47">
        <f t="shared" si="28"/>
        <v>0</v>
      </c>
      <c r="AG47" s="67">
        <f>(VLOOKUP($B$1,'Multipliers and Adjustments'!$A$70:$I$86,TRUNC(COLUMN(AG$2)/5)+2,FALSE)*SUMIFS('EPA Data'!$I:$I,'EPA Data'!$D:$D,'Country Selector'!$A$2,'EPA Data'!$J:$J,$B$1,'EPA Data'!$C:$C,AG$2,'EPA Data'!$G:$G,"&gt;="&amp;$A47,'EPA Data'!$G:$G,"&lt;"&amp;$B47)+IF('Multipliers and Adjustments'!$B$66="Y",'SNAP Adjustment'!AH159,0))*unit_conv</f>
        <v>0</v>
      </c>
      <c r="AH47">
        <f t="shared" si="29"/>
        <v>0</v>
      </c>
      <c r="AI47">
        <f t="shared" si="29"/>
        <v>0</v>
      </c>
      <c r="AJ47">
        <f t="shared" si="29"/>
        <v>0</v>
      </c>
      <c r="AK47">
        <f t="shared" si="29"/>
        <v>0</v>
      </c>
      <c r="AL47" s="67">
        <f>(VLOOKUP($B$1,'Multipliers and Adjustments'!$A$70:$I$86,TRUNC(COLUMN(AL$2)/5)+2,FALSE)*SUMIFS('EPA Data'!$I:$I,'EPA Data'!$D:$D,'Country Selector'!$A$2,'EPA Data'!$J:$J,$B$1,'EPA Data'!$C:$C,AL$2,'EPA Data'!$G:$G,"&gt;="&amp;$A47,'EPA Data'!$G:$G,"&lt;"&amp;$B47)+IF('Multipliers and Adjustments'!$B$66="Y",'SNAP Adjustment'!AM159,0))*unit_conv</f>
        <v>0</v>
      </c>
    </row>
    <row r="48" spans="1:38" x14ac:dyDescent="0.45">
      <c r="A48" s="12">
        <f t="shared" si="14"/>
        <v>250</v>
      </c>
      <c r="B48" s="11">
        <f t="shared" si="7"/>
        <v>300</v>
      </c>
      <c r="C48" s="67">
        <f>(VLOOKUP($B$1,'Multipliers and Adjustments'!$A$70:$I$86,TRUNC(COLUMN(C$2)/5)+2,FALSE)*SUMIFS('EPA Data'!$I:$I,'EPA Data'!$D:$D,'Country Selector'!$A$2,'EPA Data'!$J:$J,$B$1,'EPA Data'!$C:$C,C$2,'EPA Data'!$G:$G,"&gt;="&amp;$A48,'EPA Data'!$G:$G,"&lt;"&amp;$B48)+IF('Multipliers and Adjustments'!$B$66="Y",'SNAP Adjustment'!D160,0))*unit_conv</f>
        <v>0</v>
      </c>
      <c r="D48">
        <f t="shared" si="23"/>
        <v>0</v>
      </c>
      <c r="E48">
        <f t="shared" si="23"/>
        <v>0</v>
      </c>
      <c r="F48">
        <f t="shared" si="23"/>
        <v>0</v>
      </c>
      <c r="G48">
        <f t="shared" si="23"/>
        <v>0</v>
      </c>
      <c r="H48" s="67">
        <f>(VLOOKUP($B$1,'Multipliers and Adjustments'!$A$70:$I$86,TRUNC(COLUMN(H$2)/5)+2,FALSE)*SUMIFS('EPA Data'!$I:$I,'EPA Data'!$D:$D,'Country Selector'!$A$2,'EPA Data'!$J:$J,$B$1,'EPA Data'!$C:$C,H$2,'EPA Data'!$G:$G,"&gt;="&amp;$A48,'EPA Data'!$G:$G,"&lt;"&amp;$B48)+IF('Multipliers and Adjustments'!$B$66="Y",'SNAP Adjustment'!I160,0))*unit_conv</f>
        <v>0</v>
      </c>
      <c r="I48">
        <f t="shared" si="24"/>
        <v>0</v>
      </c>
      <c r="J48">
        <f t="shared" si="24"/>
        <v>0</v>
      </c>
      <c r="K48">
        <f t="shared" si="24"/>
        <v>0</v>
      </c>
      <c r="L48">
        <f t="shared" si="24"/>
        <v>0</v>
      </c>
      <c r="M48" s="67">
        <f>(VLOOKUP($B$1,'Multipliers and Adjustments'!$A$70:$I$86,TRUNC(COLUMN(M$2)/5)+2,FALSE)*SUMIFS('EPA Data'!$I:$I,'EPA Data'!$D:$D,'Country Selector'!$A$2,'EPA Data'!$J:$J,$B$1,'EPA Data'!$C:$C,M$2,'EPA Data'!$G:$G,"&gt;="&amp;$A48,'EPA Data'!$G:$G,"&lt;"&amp;$B48)+IF('Multipliers and Adjustments'!$B$66="Y",'SNAP Adjustment'!N160,0))*unit_conv</f>
        <v>0</v>
      </c>
      <c r="N48">
        <f t="shared" si="25"/>
        <v>0</v>
      </c>
      <c r="O48">
        <f t="shared" si="25"/>
        <v>0</v>
      </c>
      <c r="P48">
        <f t="shared" si="25"/>
        <v>0</v>
      </c>
      <c r="Q48">
        <f t="shared" si="25"/>
        <v>0</v>
      </c>
      <c r="R48" s="67">
        <f>(VLOOKUP($B$1,'Multipliers and Adjustments'!$A$70:$I$86,TRUNC(COLUMN(R$2)/5)+2,FALSE)*SUMIFS('EPA Data'!$I:$I,'EPA Data'!$D:$D,'Country Selector'!$A$2,'EPA Data'!$J:$J,$B$1,'EPA Data'!$C:$C,R$2,'EPA Data'!$G:$G,"&gt;="&amp;$A48,'EPA Data'!$G:$G,"&lt;"&amp;$B48)+IF('Multipliers and Adjustments'!$B$66="Y",'SNAP Adjustment'!S160,0))*unit_conv</f>
        <v>0</v>
      </c>
      <c r="S48">
        <f t="shared" si="26"/>
        <v>0</v>
      </c>
      <c r="T48">
        <f t="shared" si="26"/>
        <v>0</v>
      </c>
      <c r="U48">
        <f t="shared" si="26"/>
        <v>0</v>
      </c>
      <c r="V48">
        <f t="shared" si="26"/>
        <v>0</v>
      </c>
      <c r="W48" s="67">
        <f>(VLOOKUP($B$1,'Multipliers and Adjustments'!$A$70:$I$86,TRUNC(COLUMN(W$2)/5)+2,FALSE)*SUMIFS('EPA Data'!$I:$I,'EPA Data'!$D:$D,'Country Selector'!$A$2,'EPA Data'!$J:$J,$B$1,'EPA Data'!$C:$C,W$2,'EPA Data'!$G:$G,"&gt;="&amp;$A48,'EPA Data'!$G:$G,"&lt;"&amp;$B48)+IF('Multipliers and Adjustments'!$B$66="Y",'SNAP Adjustment'!X160,0))*unit_conv</f>
        <v>0</v>
      </c>
      <c r="X48">
        <f t="shared" si="27"/>
        <v>0</v>
      </c>
      <c r="Y48">
        <f t="shared" si="27"/>
        <v>0</v>
      </c>
      <c r="Z48">
        <f t="shared" si="27"/>
        <v>0</v>
      </c>
      <c r="AA48">
        <f t="shared" si="27"/>
        <v>0</v>
      </c>
      <c r="AB48" s="67">
        <f>(VLOOKUP($B$1,'Multipliers and Adjustments'!$A$70:$I$86,TRUNC(COLUMN(AB$2)/5)+2,FALSE)*SUMIFS('EPA Data'!$I:$I,'EPA Data'!$D:$D,'Country Selector'!$A$2,'EPA Data'!$J:$J,$B$1,'EPA Data'!$C:$C,AB$2,'EPA Data'!$G:$G,"&gt;="&amp;$A48,'EPA Data'!$G:$G,"&lt;"&amp;$B48)+IF('Multipliers and Adjustments'!$B$66="Y",'SNAP Adjustment'!AC160,0))*unit_conv</f>
        <v>0</v>
      </c>
      <c r="AC48">
        <f t="shared" si="28"/>
        <v>0</v>
      </c>
      <c r="AD48">
        <f t="shared" si="28"/>
        <v>0</v>
      </c>
      <c r="AE48">
        <f t="shared" si="28"/>
        <v>0</v>
      </c>
      <c r="AF48">
        <f t="shared" si="28"/>
        <v>0</v>
      </c>
      <c r="AG48" s="67">
        <f>(VLOOKUP($B$1,'Multipliers and Adjustments'!$A$70:$I$86,TRUNC(COLUMN(AG$2)/5)+2,FALSE)*SUMIFS('EPA Data'!$I:$I,'EPA Data'!$D:$D,'Country Selector'!$A$2,'EPA Data'!$J:$J,$B$1,'EPA Data'!$C:$C,AG$2,'EPA Data'!$G:$G,"&gt;="&amp;$A48,'EPA Data'!$G:$G,"&lt;"&amp;$B48)+IF('Multipliers and Adjustments'!$B$66="Y",'SNAP Adjustment'!AH160,0))*unit_conv</f>
        <v>0</v>
      </c>
      <c r="AH48">
        <f t="shared" si="29"/>
        <v>0</v>
      </c>
      <c r="AI48">
        <f t="shared" si="29"/>
        <v>0</v>
      </c>
      <c r="AJ48">
        <f t="shared" si="29"/>
        <v>0</v>
      </c>
      <c r="AK48">
        <f t="shared" si="29"/>
        <v>0</v>
      </c>
      <c r="AL48" s="67">
        <f>(VLOOKUP($B$1,'Multipliers and Adjustments'!$A$70:$I$86,TRUNC(COLUMN(AL$2)/5)+2,FALSE)*SUMIFS('EPA Data'!$I:$I,'EPA Data'!$D:$D,'Country Selector'!$A$2,'EPA Data'!$J:$J,$B$1,'EPA Data'!$C:$C,AL$2,'EPA Data'!$G:$G,"&gt;="&amp;$A48,'EPA Data'!$G:$G,"&lt;"&amp;$B48)+IF('Multipliers and Adjustments'!$B$66="Y",'SNAP Adjustment'!AM160,0))*unit_conv</f>
        <v>0</v>
      </c>
    </row>
    <row r="49" spans="1:38" x14ac:dyDescent="0.45">
      <c r="A49" s="12">
        <f t="shared" si="14"/>
        <v>300</v>
      </c>
      <c r="B49" s="11">
        <f t="shared" si="7"/>
        <v>350</v>
      </c>
      <c r="C49" s="67">
        <f>(VLOOKUP($B$1,'Multipliers and Adjustments'!$A$70:$I$86,TRUNC(COLUMN(C$2)/5)+2,FALSE)*SUMIFS('EPA Data'!$I:$I,'EPA Data'!$D:$D,'Country Selector'!$A$2,'EPA Data'!$J:$J,$B$1,'EPA Data'!$C:$C,C$2,'EPA Data'!$G:$G,"&gt;="&amp;$A49,'EPA Data'!$G:$G,"&lt;"&amp;$B49)+IF('Multipliers and Adjustments'!$B$66="Y",'SNAP Adjustment'!D161,0))*unit_conv</f>
        <v>0</v>
      </c>
      <c r="D49">
        <f t="shared" si="23"/>
        <v>0</v>
      </c>
      <c r="E49">
        <f t="shared" si="23"/>
        <v>0</v>
      </c>
      <c r="F49">
        <f t="shared" si="23"/>
        <v>0</v>
      </c>
      <c r="G49">
        <f t="shared" si="23"/>
        <v>0</v>
      </c>
      <c r="H49" s="67">
        <f>(VLOOKUP($B$1,'Multipliers and Adjustments'!$A$70:$I$86,TRUNC(COLUMN(H$2)/5)+2,FALSE)*SUMIFS('EPA Data'!$I:$I,'EPA Data'!$D:$D,'Country Selector'!$A$2,'EPA Data'!$J:$J,$B$1,'EPA Data'!$C:$C,H$2,'EPA Data'!$G:$G,"&gt;="&amp;$A49,'EPA Data'!$G:$G,"&lt;"&amp;$B49)+IF('Multipliers and Adjustments'!$B$66="Y",'SNAP Adjustment'!I161,0))*unit_conv</f>
        <v>0</v>
      </c>
      <c r="I49">
        <f t="shared" si="24"/>
        <v>0</v>
      </c>
      <c r="J49">
        <f t="shared" si="24"/>
        <v>0</v>
      </c>
      <c r="K49">
        <f t="shared" si="24"/>
        <v>0</v>
      </c>
      <c r="L49">
        <f t="shared" si="24"/>
        <v>0</v>
      </c>
      <c r="M49" s="67">
        <f>(VLOOKUP($B$1,'Multipliers and Adjustments'!$A$70:$I$86,TRUNC(COLUMN(M$2)/5)+2,FALSE)*SUMIFS('EPA Data'!$I:$I,'EPA Data'!$D:$D,'Country Selector'!$A$2,'EPA Data'!$J:$J,$B$1,'EPA Data'!$C:$C,M$2,'EPA Data'!$G:$G,"&gt;="&amp;$A49,'EPA Data'!$G:$G,"&lt;"&amp;$B49)+IF('Multipliers and Adjustments'!$B$66="Y",'SNAP Adjustment'!N161,0))*unit_conv</f>
        <v>0</v>
      </c>
      <c r="N49">
        <f t="shared" si="25"/>
        <v>0</v>
      </c>
      <c r="O49">
        <f t="shared" si="25"/>
        <v>0</v>
      </c>
      <c r="P49">
        <f t="shared" si="25"/>
        <v>0</v>
      </c>
      <c r="Q49">
        <f t="shared" si="25"/>
        <v>0</v>
      </c>
      <c r="R49" s="67">
        <f>(VLOOKUP($B$1,'Multipliers and Adjustments'!$A$70:$I$86,TRUNC(COLUMN(R$2)/5)+2,FALSE)*SUMIFS('EPA Data'!$I:$I,'EPA Data'!$D:$D,'Country Selector'!$A$2,'EPA Data'!$J:$J,$B$1,'EPA Data'!$C:$C,R$2,'EPA Data'!$G:$G,"&gt;="&amp;$A49,'EPA Data'!$G:$G,"&lt;"&amp;$B49)+IF('Multipliers and Adjustments'!$B$66="Y",'SNAP Adjustment'!S161,0))*unit_conv</f>
        <v>0</v>
      </c>
      <c r="S49">
        <f t="shared" si="26"/>
        <v>0</v>
      </c>
      <c r="T49">
        <f t="shared" si="26"/>
        <v>0</v>
      </c>
      <c r="U49">
        <f t="shared" si="26"/>
        <v>0</v>
      </c>
      <c r="V49">
        <f t="shared" si="26"/>
        <v>0</v>
      </c>
      <c r="W49" s="67">
        <f>(VLOOKUP($B$1,'Multipliers and Adjustments'!$A$70:$I$86,TRUNC(COLUMN(W$2)/5)+2,FALSE)*SUMIFS('EPA Data'!$I:$I,'EPA Data'!$D:$D,'Country Selector'!$A$2,'EPA Data'!$J:$J,$B$1,'EPA Data'!$C:$C,W$2,'EPA Data'!$G:$G,"&gt;="&amp;$A49,'EPA Data'!$G:$G,"&lt;"&amp;$B49)+IF('Multipliers and Adjustments'!$B$66="Y",'SNAP Adjustment'!X161,0))*unit_conv</f>
        <v>0</v>
      </c>
      <c r="X49">
        <f t="shared" si="27"/>
        <v>0</v>
      </c>
      <c r="Y49">
        <f t="shared" si="27"/>
        <v>0</v>
      </c>
      <c r="Z49">
        <f t="shared" si="27"/>
        <v>0</v>
      </c>
      <c r="AA49">
        <f t="shared" si="27"/>
        <v>0</v>
      </c>
      <c r="AB49" s="67">
        <f>(VLOOKUP($B$1,'Multipliers and Adjustments'!$A$70:$I$86,TRUNC(COLUMN(AB$2)/5)+2,FALSE)*SUMIFS('EPA Data'!$I:$I,'EPA Data'!$D:$D,'Country Selector'!$A$2,'EPA Data'!$J:$J,$B$1,'EPA Data'!$C:$C,AB$2,'EPA Data'!$G:$G,"&gt;="&amp;$A49,'EPA Data'!$G:$G,"&lt;"&amp;$B49)+IF('Multipliers and Adjustments'!$B$66="Y",'SNAP Adjustment'!AC161,0))*unit_conv</f>
        <v>0</v>
      </c>
      <c r="AC49">
        <f t="shared" si="28"/>
        <v>0</v>
      </c>
      <c r="AD49">
        <f t="shared" si="28"/>
        <v>0</v>
      </c>
      <c r="AE49">
        <f t="shared" si="28"/>
        <v>0</v>
      </c>
      <c r="AF49">
        <f t="shared" si="28"/>
        <v>0</v>
      </c>
      <c r="AG49" s="67">
        <f>(VLOOKUP($B$1,'Multipliers and Adjustments'!$A$70:$I$86,TRUNC(COLUMN(AG$2)/5)+2,FALSE)*SUMIFS('EPA Data'!$I:$I,'EPA Data'!$D:$D,'Country Selector'!$A$2,'EPA Data'!$J:$J,$B$1,'EPA Data'!$C:$C,AG$2,'EPA Data'!$G:$G,"&gt;="&amp;$A49,'EPA Data'!$G:$G,"&lt;"&amp;$B49)+IF('Multipliers and Adjustments'!$B$66="Y",'SNAP Adjustment'!AH161,0))*unit_conv</f>
        <v>0</v>
      </c>
      <c r="AH49">
        <f t="shared" si="29"/>
        <v>0</v>
      </c>
      <c r="AI49">
        <f t="shared" si="29"/>
        <v>0</v>
      </c>
      <c r="AJ49">
        <f t="shared" si="29"/>
        <v>0</v>
      </c>
      <c r="AK49">
        <f t="shared" si="29"/>
        <v>0</v>
      </c>
      <c r="AL49" s="67">
        <f>(VLOOKUP($B$1,'Multipliers and Adjustments'!$A$70:$I$86,TRUNC(COLUMN(AL$2)/5)+2,FALSE)*SUMIFS('EPA Data'!$I:$I,'EPA Data'!$D:$D,'Country Selector'!$A$2,'EPA Data'!$J:$J,$B$1,'EPA Data'!$C:$C,AL$2,'EPA Data'!$G:$G,"&gt;="&amp;$A49,'EPA Data'!$G:$G,"&lt;"&amp;$B49)+IF('Multipliers and Adjustments'!$B$66="Y",'SNAP Adjustment'!AM161,0))*unit_conv</f>
        <v>0</v>
      </c>
    </row>
    <row r="50" spans="1:38" x14ac:dyDescent="0.45">
      <c r="A50" s="12">
        <f t="shared" si="14"/>
        <v>350</v>
      </c>
      <c r="B50" s="11">
        <f t="shared" si="7"/>
        <v>400</v>
      </c>
      <c r="C50" s="67">
        <f>(VLOOKUP($B$1,'Multipliers and Adjustments'!$A$70:$I$86,TRUNC(COLUMN(C$2)/5)+2,FALSE)*SUMIFS('EPA Data'!$I:$I,'EPA Data'!$D:$D,'Country Selector'!$A$2,'EPA Data'!$J:$J,$B$1,'EPA Data'!$C:$C,C$2,'EPA Data'!$G:$G,"&gt;="&amp;$A50,'EPA Data'!$G:$G,"&lt;"&amp;$B50)+IF('Multipliers and Adjustments'!$B$66="Y",'SNAP Adjustment'!D162,0))*unit_conv</f>
        <v>0</v>
      </c>
      <c r="D50">
        <f t="shared" ref="D50:G65" si="30">C50+($H50-$C50)/5</f>
        <v>0</v>
      </c>
      <c r="E50">
        <f t="shared" si="30"/>
        <v>0</v>
      </c>
      <c r="F50">
        <f t="shared" si="30"/>
        <v>0</v>
      </c>
      <c r="G50">
        <f t="shared" si="30"/>
        <v>0</v>
      </c>
      <c r="H50" s="67">
        <f>(VLOOKUP($B$1,'Multipliers and Adjustments'!$A$70:$I$86,TRUNC(COLUMN(H$2)/5)+2,FALSE)*SUMIFS('EPA Data'!$I:$I,'EPA Data'!$D:$D,'Country Selector'!$A$2,'EPA Data'!$J:$J,$B$1,'EPA Data'!$C:$C,H$2,'EPA Data'!$G:$G,"&gt;="&amp;$A50,'EPA Data'!$G:$G,"&lt;"&amp;$B50)+IF('Multipliers and Adjustments'!$B$66="Y",'SNAP Adjustment'!I162,0))*unit_conv</f>
        <v>0</v>
      </c>
      <c r="I50">
        <f t="shared" si="24"/>
        <v>0</v>
      </c>
      <c r="J50">
        <f t="shared" si="24"/>
        <v>0</v>
      </c>
      <c r="K50">
        <f t="shared" si="24"/>
        <v>0</v>
      </c>
      <c r="L50">
        <f t="shared" si="24"/>
        <v>0</v>
      </c>
      <c r="M50" s="67">
        <f>(VLOOKUP($B$1,'Multipliers and Adjustments'!$A$70:$I$86,TRUNC(COLUMN(M$2)/5)+2,FALSE)*SUMIFS('EPA Data'!$I:$I,'EPA Data'!$D:$D,'Country Selector'!$A$2,'EPA Data'!$J:$J,$B$1,'EPA Data'!$C:$C,M$2,'EPA Data'!$G:$G,"&gt;="&amp;$A50,'EPA Data'!$G:$G,"&lt;"&amp;$B50)+IF('Multipliers and Adjustments'!$B$66="Y",'SNAP Adjustment'!N162,0))*unit_conv</f>
        <v>0</v>
      </c>
      <c r="N50">
        <f t="shared" si="25"/>
        <v>0</v>
      </c>
      <c r="O50">
        <f t="shared" si="25"/>
        <v>0</v>
      </c>
      <c r="P50">
        <f t="shared" si="25"/>
        <v>0</v>
      </c>
      <c r="Q50">
        <f t="shared" si="25"/>
        <v>0</v>
      </c>
      <c r="R50" s="67">
        <f>(VLOOKUP($B$1,'Multipliers and Adjustments'!$A$70:$I$86,TRUNC(COLUMN(R$2)/5)+2,FALSE)*SUMIFS('EPA Data'!$I:$I,'EPA Data'!$D:$D,'Country Selector'!$A$2,'EPA Data'!$J:$J,$B$1,'EPA Data'!$C:$C,R$2,'EPA Data'!$G:$G,"&gt;="&amp;$A50,'EPA Data'!$G:$G,"&lt;"&amp;$B50)+IF('Multipliers and Adjustments'!$B$66="Y",'SNAP Adjustment'!S162,0))*unit_conv</f>
        <v>0</v>
      </c>
      <c r="S50">
        <f t="shared" si="26"/>
        <v>0</v>
      </c>
      <c r="T50">
        <f t="shared" si="26"/>
        <v>0</v>
      </c>
      <c r="U50">
        <f t="shared" si="26"/>
        <v>0</v>
      </c>
      <c r="V50">
        <f t="shared" si="26"/>
        <v>0</v>
      </c>
      <c r="W50" s="67">
        <f>(VLOOKUP($B$1,'Multipliers and Adjustments'!$A$70:$I$86,TRUNC(COLUMN(W$2)/5)+2,FALSE)*SUMIFS('EPA Data'!$I:$I,'EPA Data'!$D:$D,'Country Selector'!$A$2,'EPA Data'!$J:$J,$B$1,'EPA Data'!$C:$C,W$2,'EPA Data'!$G:$G,"&gt;="&amp;$A50,'EPA Data'!$G:$G,"&lt;"&amp;$B50)+IF('Multipliers and Adjustments'!$B$66="Y",'SNAP Adjustment'!X162,0))*unit_conv</f>
        <v>0</v>
      </c>
      <c r="X50">
        <f t="shared" si="27"/>
        <v>0</v>
      </c>
      <c r="Y50">
        <f t="shared" si="27"/>
        <v>0</v>
      </c>
      <c r="Z50">
        <f t="shared" si="27"/>
        <v>0</v>
      </c>
      <c r="AA50">
        <f t="shared" si="27"/>
        <v>0</v>
      </c>
      <c r="AB50" s="67">
        <f>(VLOOKUP($B$1,'Multipliers and Adjustments'!$A$70:$I$86,TRUNC(COLUMN(AB$2)/5)+2,FALSE)*SUMIFS('EPA Data'!$I:$I,'EPA Data'!$D:$D,'Country Selector'!$A$2,'EPA Data'!$J:$J,$B$1,'EPA Data'!$C:$C,AB$2,'EPA Data'!$G:$G,"&gt;="&amp;$A50,'EPA Data'!$G:$G,"&lt;"&amp;$B50)+IF('Multipliers and Adjustments'!$B$66="Y",'SNAP Adjustment'!AC162,0))*unit_conv</f>
        <v>0</v>
      </c>
      <c r="AC50">
        <f t="shared" si="28"/>
        <v>0</v>
      </c>
      <c r="AD50">
        <f t="shared" si="28"/>
        <v>0</v>
      </c>
      <c r="AE50">
        <f t="shared" si="28"/>
        <v>0</v>
      </c>
      <c r="AF50">
        <f t="shared" si="28"/>
        <v>0</v>
      </c>
      <c r="AG50" s="67">
        <f>(VLOOKUP($B$1,'Multipliers and Adjustments'!$A$70:$I$86,TRUNC(COLUMN(AG$2)/5)+2,FALSE)*SUMIFS('EPA Data'!$I:$I,'EPA Data'!$D:$D,'Country Selector'!$A$2,'EPA Data'!$J:$J,$B$1,'EPA Data'!$C:$C,AG$2,'EPA Data'!$G:$G,"&gt;="&amp;$A50,'EPA Data'!$G:$G,"&lt;"&amp;$B50)+IF('Multipliers and Adjustments'!$B$66="Y",'SNAP Adjustment'!AH162,0))*unit_conv</f>
        <v>0</v>
      </c>
      <c r="AH50">
        <f t="shared" si="29"/>
        <v>0</v>
      </c>
      <c r="AI50">
        <f t="shared" si="29"/>
        <v>0</v>
      </c>
      <c r="AJ50">
        <f t="shared" si="29"/>
        <v>0</v>
      </c>
      <c r="AK50">
        <f t="shared" si="29"/>
        <v>0</v>
      </c>
      <c r="AL50" s="67">
        <f>(VLOOKUP($B$1,'Multipliers and Adjustments'!$A$70:$I$86,TRUNC(COLUMN(AL$2)/5)+2,FALSE)*SUMIFS('EPA Data'!$I:$I,'EPA Data'!$D:$D,'Country Selector'!$A$2,'EPA Data'!$J:$J,$B$1,'EPA Data'!$C:$C,AL$2,'EPA Data'!$G:$G,"&gt;="&amp;$A50,'EPA Data'!$G:$G,"&lt;"&amp;$B50)+IF('Multipliers and Adjustments'!$B$66="Y",'SNAP Adjustment'!AM162,0))*unit_conv</f>
        <v>0</v>
      </c>
    </row>
    <row r="51" spans="1:38" x14ac:dyDescent="0.45">
      <c r="A51" s="12">
        <f t="shared" si="14"/>
        <v>400</v>
      </c>
      <c r="B51" s="11">
        <f t="shared" si="7"/>
        <v>450</v>
      </c>
      <c r="C51" s="67">
        <f>(VLOOKUP($B$1,'Multipliers and Adjustments'!$A$70:$I$86,TRUNC(COLUMN(C$2)/5)+2,FALSE)*SUMIFS('EPA Data'!$I:$I,'EPA Data'!$D:$D,'Country Selector'!$A$2,'EPA Data'!$J:$J,$B$1,'EPA Data'!$C:$C,C$2,'EPA Data'!$G:$G,"&gt;="&amp;$A51,'EPA Data'!$G:$G,"&lt;"&amp;$B51)+IF('Multipliers and Adjustments'!$B$66="Y",'SNAP Adjustment'!D163,0))*unit_conv</f>
        <v>0</v>
      </c>
      <c r="D51">
        <f t="shared" si="30"/>
        <v>0</v>
      </c>
      <c r="E51">
        <f t="shared" si="30"/>
        <v>0</v>
      </c>
      <c r="F51">
        <f t="shared" si="30"/>
        <v>0</v>
      </c>
      <c r="G51">
        <f t="shared" si="30"/>
        <v>0</v>
      </c>
      <c r="H51" s="67">
        <f>(VLOOKUP($B$1,'Multipliers and Adjustments'!$A$70:$I$86,TRUNC(COLUMN(H$2)/5)+2,FALSE)*SUMIFS('EPA Data'!$I:$I,'EPA Data'!$D:$D,'Country Selector'!$A$2,'EPA Data'!$J:$J,$B$1,'EPA Data'!$C:$C,H$2,'EPA Data'!$G:$G,"&gt;="&amp;$A51,'EPA Data'!$G:$G,"&lt;"&amp;$B51)+IF('Multipliers and Adjustments'!$B$66="Y",'SNAP Adjustment'!I163,0))*unit_conv</f>
        <v>0</v>
      </c>
      <c r="I51">
        <f t="shared" si="24"/>
        <v>0</v>
      </c>
      <c r="J51">
        <f t="shared" si="24"/>
        <v>0</v>
      </c>
      <c r="K51">
        <f t="shared" si="24"/>
        <v>0</v>
      </c>
      <c r="L51">
        <f t="shared" si="24"/>
        <v>0</v>
      </c>
      <c r="M51" s="67">
        <f>(VLOOKUP($B$1,'Multipliers and Adjustments'!$A$70:$I$86,TRUNC(COLUMN(M$2)/5)+2,FALSE)*SUMIFS('EPA Data'!$I:$I,'EPA Data'!$D:$D,'Country Selector'!$A$2,'EPA Data'!$J:$J,$B$1,'EPA Data'!$C:$C,M$2,'EPA Data'!$G:$G,"&gt;="&amp;$A51,'EPA Data'!$G:$G,"&lt;"&amp;$B51)+IF('Multipliers and Adjustments'!$B$66="Y",'SNAP Adjustment'!N163,0))*unit_conv</f>
        <v>0</v>
      </c>
      <c r="N51">
        <f t="shared" si="25"/>
        <v>0</v>
      </c>
      <c r="O51">
        <f t="shared" si="25"/>
        <v>0</v>
      </c>
      <c r="P51">
        <f t="shared" si="25"/>
        <v>0</v>
      </c>
      <c r="Q51">
        <f t="shared" si="25"/>
        <v>0</v>
      </c>
      <c r="R51" s="67">
        <f>(VLOOKUP($B$1,'Multipliers and Adjustments'!$A$70:$I$86,TRUNC(COLUMN(R$2)/5)+2,FALSE)*SUMIFS('EPA Data'!$I:$I,'EPA Data'!$D:$D,'Country Selector'!$A$2,'EPA Data'!$J:$J,$B$1,'EPA Data'!$C:$C,R$2,'EPA Data'!$G:$G,"&gt;="&amp;$A51,'EPA Data'!$G:$G,"&lt;"&amp;$B51)+IF('Multipliers and Adjustments'!$B$66="Y",'SNAP Adjustment'!S163,0))*unit_conv</f>
        <v>0</v>
      </c>
      <c r="S51">
        <f t="shared" si="26"/>
        <v>0</v>
      </c>
      <c r="T51">
        <f t="shared" si="26"/>
        <v>0</v>
      </c>
      <c r="U51">
        <f t="shared" si="26"/>
        <v>0</v>
      </c>
      <c r="V51">
        <f t="shared" si="26"/>
        <v>0</v>
      </c>
      <c r="W51" s="67">
        <f>(VLOOKUP($B$1,'Multipliers and Adjustments'!$A$70:$I$86,TRUNC(COLUMN(W$2)/5)+2,FALSE)*SUMIFS('EPA Data'!$I:$I,'EPA Data'!$D:$D,'Country Selector'!$A$2,'EPA Data'!$J:$J,$B$1,'EPA Data'!$C:$C,W$2,'EPA Data'!$G:$G,"&gt;="&amp;$A51,'EPA Data'!$G:$G,"&lt;"&amp;$B51)+IF('Multipliers and Adjustments'!$B$66="Y",'SNAP Adjustment'!X163,0))*unit_conv</f>
        <v>0</v>
      </c>
      <c r="X51">
        <f t="shared" si="27"/>
        <v>0</v>
      </c>
      <c r="Y51">
        <f t="shared" si="27"/>
        <v>0</v>
      </c>
      <c r="Z51">
        <f t="shared" si="27"/>
        <v>0</v>
      </c>
      <c r="AA51">
        <f t="shared" si="27"/>
        <v>0</v>
      </c>
      <c r="AB51" s="67">
        <f>(VLOOKUP($B$1,'Multipliers and Adjustments'!$A$70:$I$86,TRUNC(COLUMN(AB$2)/5)+2,FALSE)*SUMIFS('EPA Data'!$I:$I,'EPA Data'!$D:$D,'Country Selector'!$A$2,'EPA Data'!$J:$J,$B$1,'EPA Data'!$C:$C,AB$2,'EPA Data'!$G:$G,"&gt;="&amp;$A51,'EPA Data'!$G:$G,"&lt;"&amp;$B51)+IF('Multipliers and Adjustments'!$B$66="Y",'SNAP Adjustment'!AC163,0))*unit_conv</f>
        <v>0</v>
      </c>
      <c r="AC51">
        <f t="shared" si="28"/>
        <v>0</v>
      </c>
      <c r="AD51">
        <f t="shared" si="28"/>
        <v>0</v>
      </c>
      <c r="AE51">
        <f t="shared" si="28"/>
        <v>0</v>
      </c>
      <c r="AF51">
        <f t="shared" si="28"/>
        <v>0</v>
      </c>
      <c r="AG51" s="67">
        <f>(VLOOKUP($B$1,'Multipliers and Adjustments'!$A$70:$I$86,TRUNC(COLUMN(AG$2)/5)+2,FALSE)*SUMIFS('EPA Data'!$I:$I,'EPA Data'!$D:$D,'Country Selector'!$A$2,'EPA Data'!$J:$J,$B$1,'EPA Data'!$C:$C,AG$2,'EPA Data'!$G:$G,"&gt;="&amp;$A51,'EPA Data'!$G:$G,"&lt;"&amp;$B51)+IF('Multipliers and Adjustments'!$B$66="Y",'SNAP Adjustment'!AH163,0))*unit_conv</f>
        <v>0</v>
      </c>
      <c r="AH51">
        <f t="shared" si="29"/>
        <v>0</v>
      </c>
      <c r="AI51">
        <f t="shared" si="29"/>
        <v>0</v>
      </c>
      <c r="AJ51">
        <f t="shared" si="29"/>
        <v>0</v>
      </c>
      <c r="AK51">
        <f t="shared" si="29"/>
        <v>0</v>
      </c>
      <c r="AL51" s="67">
        <f>(VLOOKUP($B$1,'Multipliers and Adjustments'!$A$70:$I$86,TRUNC(COLUMN(AL$2)/5)+2,FALSE)*SUMIFS('EPA Data'!$I:$I,'EPA Data'!$D:$D,'Country Selector'!$A$2,'EPA Data'!$J:$J,$B$1,'EPA Data'!$C:$C,AL$2,'EPA Data'!$G:$G,"&gt;="&amp;$A51,'EPA Data'!$G:$G,"&lt;"&amp;$B51)+IF('Multipliers and Adjustments'!$B$66="Y",'SNAP Adjustment'!AM163,0))*unit_conv</f>
        <v>0</v>
      </c>
    </row>
    <row r="52" spans="1:38" x14ac:dyDescent="0.45">
      <c r="A52" s="12">
        <f t="shared" si="14"/>
        <v>450</v>
      </c>
      <c r="B52" s="11">
        <f t="shared" si="7"/>
        <v>500</v>
      </c>
      <c r="C52" s="67">
        <f>(VLOOKUP($B$1,'Multipliers and Adjustments'!$A$70:$I$86,TRUNC(COLUMN(C$2)/5)+2,FALSE)*SUMIFS('EPA Data'!$I:$I,'EPA Data'!$D:$D,'Country Selector'!$A$2,'EPA Data'!$J:$J,$B$1,'EPA Data'!$C:$C,C$2,'EPA Data'!$G:$G,"&gt;="&amp;$A52,'EPA Data'!$G:$G,"&lt;"&amp;$B52)+IF('Multipliers and Adjustments'!$B$66="Y",'SNAP Adjustment'!D164,0))*unit_conv</f>
        <v>0</v>
      </c>
      <c r="D52">
        <f t="shared" si="30"/>
        <v>0</v>
      </c>
      <c r="E52">
        <f t="shared" si="30"/>
        <v>0</v>
      </c>
      <c r="F52">
        <f t="shared" si="30"/>
        <v>0</v>
      </c>
      <c r="G52">
        <f t="shared" si="30"/>
        <v>0</v>
      </c>
      <c r="H52" s="67">
        <f>(VLOOKUP($B$1,'Multipliers and Adjustments'!$A$70:$I$86,TRUNC(COLUMN(H$2)/5)+2,FALSE)*SUMIFS('EPA Data'!$I:$I,'EPA Data'!$D:$D,'Country Selector'!$A$2,'EPA Data'!$J:$J,$B$1,'EPA Data'!$C:$C,H$2,'EPA Data'!$G:$G,"&gt;="&amp;$A52,'EPA Data'!$G:$G,"&lt;"&amp;$B52)+IF('Multipliers and Adjustments'!$B$66="Y",'SNAP Adjustment'!I164,0))*unit_conv</f>
        <v>0</v>
      </c>
      <c r="I52">
        <f t="shared" ref="I52:L67" si="31">H52+($M52-$H52)/5</f>
        <v>0</v>
      </c>
      <c r="J52">
        <f t="shared" si="31"/>
        <v>0</v>
      </c>
      <c r="K52">
        <f t="shared" si="31"/>
        <v>0</v>
      </c>
      <c r="L52">
        <f t="shared" si="31"/>
        <v>0</v>
      </c>
      <c r="M52" s="67">
        <f>(VLOOKUP($B$1,'Multipliers and Adjustments'!$A$70:$I$86,TRUNC(COLUMN(M$2)/5)+2,FALSE)*SUMIFS('EPA Data'!$I:$I,'EPA Data'!$D:$D,'Country Selector'!$A$2,'EPA Data'!$J:$J,$B$1,'EPA Data'!$C:$C,M$2,'EPA Data'!$G:$G,"&gt;="&amp;$A52,'EPA Data'!$G:$G,"&lt;"&amp;$B52)+IF('Multipliers and Adjustments'!$B$66="Y",'SNAP Adjustment'!N164,0))*unit_conv</f>
        <v>0</v>
      </c>
      <c r="N52">
        <f t="shared" ref="N52:Q67" si="32">M52+($R52-$M52)/5</f>
        <v>0</v>
      </c>
      <c r="O52">
        <f t="shared" si="32"/>
        <v>0</v>
      </c>
      <c r="P52">
        <f t="shared" si="32"/>
        <v>0</v>
      </c>
      <c r="Q52">
        <f t="shared" si="32"/>
        <v>0</v>
      </c>
      <c r="R52" s="67">
        <f>(VLOOKUP($B$1,'Multipliers and Adjustments'!$A$70:$I$86,TRUNC(COLUMN(R$2)/5)+2,FALSE)*SUMIFS('EPA Data'!$I:$I,'EPA Data'!$D:$D,'Country Selector'!$A$2,'EPA Data'!$J:$J,$B$1,'EPA Data'!$C:$C,R$2,'EPA Data'!$G:$G,"&gt;="&amp;$A52,'EPA Data'!$G:$G,"&lt;"&amp;$B52)+IF('Multipliers and Adjustments'!$B$66="Y",'SNAP Adjustment'!S164,0))*unit_conv</f>
        <v>0</v>
      </c>
      <c r="S52">
        <f t="shared" ref="S52:V67" si="33">R52+($W52-$R52)/5</f>
        <v>0</v>
      </c>
      <c r="T52">
        <f t="shared" si="33"/>
        <v>0</v>
      </c>
      <c r="U52">
        <f t="shared" si="33"/>
        <v>0</v>
      </c>
      <c r="V52">
        <f t="shared" si="33"/>
        <v>0</v>
      </c>
      <c r="W52" s="67">
        <f>(VLOOKUP($B$1,'Multipliers and Adjustments'!$A$70:$I$86,TRUNC(COLUMN(W$2)/5)+2,FALSE)*SUMIFS('EPA Data'!$I:$I,'EPA Data'!$D:$D,'Country Selector'!$A$2,'EPA Data'!$J:$J,$B$1,'EPA Data'!$C:$C,W$2,'EPA Data'!$G:$G,"&gt;="&amp;$A52,'EPA Data'!$G:$G,"&lt;"&amp;$B52)+IF('Multipliers and Adjustments'!$B$66="Y",'SNAP Adjustment'!X164,0))*unit_conv</f>
        <v>0</v>
      </c>
      <c r="X52">
        <f t="shared" ref="X52:AA67" si="34">W52+($AB52-$W52)/5</f>
        <v>0</v>
      </c>
      <c r="Y52">
        <f t="shared" si="34"/>
        <v>0</v>
      </c>
      <c r="Z52">
        <f t="shared" si="34"/>
        <v>0</v>
      </c>
      <c r="AA52">
        <f t="shared" si="34"/>
        <v>0</v>
      </c>
      <c r="AB52" s="67">
        <f>(VLOOKUP($B$1,'Multipliers and Adjustments'!$A$70:$I$86,TRUNC(COLUMN(AB$2)/5)+2,FALSE)*SUMIFS('EPA Data'!$I:$I,'EPA Data'!$D:$D,'Country Selector'!$A$2,'EPA Data'!$J:$J,$B$1,'EPA Data'!$C:$C,AB$2,'EPA Data'!$G:$G,"&gt;="&amp;$A52,'EPA Data'!$G:$G,"&lt;"&amp;$B52)+IF('Multipliers and Adjustments'!$B$66="Y",'SNAP Adjustment'!AC164,0))*unit_conv</f>
        <v>0</v>
      </c>
      <c r="AC52">
        <f t="shared" ref="AC52:AF67" si="35">AB52+($AG52-$AB52)/5</f>
        <v>0</v>
      </c>
      <c r="AD52">
        <f t="shared" si="35"/>
        <v>0</v>
      </c>
      <c r="AE52">
        <f t="shared" si="35"/>
        <v>0</v>
      </c>
      <c r="AF52">
        <f t="shared" si="35"/>
        <v>0</v>
      </c>
      <c r="AG52" s="67">
        <f>(VLOOKUP($B$1,'Multipliers and Adjustments'!$A$70:$I$86,TRUNC(COLUMN(AG$2)/5)+2,FALSE)*SUMIFS('EPA Data'!$I:$I,'EPA Data'!$D:$D,'Country Selector'!$A$2,'EPA Data'!$J:$J,$B$1,'EPA Data'!$C:$C,AG$2,'EPA Data'!$G:$G,"&gt;="&amp;$A52,'EPA Data'!$G:$G,"&lt;"&amp;$B52)+IF('Multipliers and Adjustments'!$B$66="Y",'SNAP Adjustment'!AH164,0))*unit_conv</f>
        <v>0</v>
      </c>
      <c r="AH52">
        <f t="shared" ref="AH52:AK67" si="36">AG52+($AL52-$AG52)/5</f>
        <v>0</v>
      </c>
      <c r="AI52">
        <f t="shared" si="36"/>
        <v>0</v>
      </c>
      <c r="AJ52">
        <f t="shared" si="36"/>
        <v>0</v>
      </c>
      <c r="AK52">
        <f t="shared" si="36"/>
        <v>0</v>
      </c>
      <c r="AL52" s="67">
        <f>(VLOOKUP($B$1,'Multipliers and Adjustments'!$A$70:$I$86,TRUNC(COLUMN(AL$2)/5)+2,FALSE)*SUMIFS('EPA Data'!$I:$I,'EPA Data'!$D:$D,'Country Selector'!$A$2,'EPA Data'!$J:$J,$B$1,'EPA Data'!$C:$C,AL$2,'EPA Data'!$G:$G,"&gt;="&amp;$A52,'EPA Data'!$G:$G,"&lt;"&amp;$B52)+IF('Multipliers and Adjustments'!$B$66="Y",'SNAP Adjustment'!AM164,0))*unit_conv</f>
        <v>0</v>
      </c>
    </row>
    <row r="53" spans="1:38" x14ac:dyDescent="0.45">
      <c r="A53" s="12">
        <f t="shared" si="14"/>
        <v>500</v>
      </c>
      <c r="B53" s="11">
        <f t="shared" si="7"/>
        <v>550</v>
      </c>
      <c r="C53" s="67">
        <f>(VLOOKUP($B$1,'Multipliers and Adjustments'!$A$70:$I$86,TRUNC(COLUMN(C$2)/5)+2,FALSE)*SUMIFS('EPA Data'!$I:$I,'EPA Data'!$D:$D,'Country Selector'!$A$2,'EPA Data'!$J:$J,$B$1,'EPA Data'!$C:$C,C$2,'EPA Data'!$G:$G,"&gt;="&amp;$A53,'EPA Data'!$G:$G,"&lt;"&amp;$B53)+IF('Multipliers and Adjustments'!$B$66="Y",'SNAP Adjustment'!D165,0))*unit_conv</f>
        <v>0</v>
      </c>
      <c r="D53">
        <f t="shared" si="30"/>
        <v>0</v>
      </c>
      <c r="E53">
        <f t="shared" si="30"/>
        <v>0</v>
      </c>
      <c r="F53">
        <f t="shared" si="30"/>
        <v>0</v>
      </c>
      <c r="G53">
        <f t="shared" si="30"/>
        <v>0</v>
      </c>
      <c r="H53" s="67">
        <f>(VLOOKUP($B$1,'Multipliers and Adjustments'!$A$70:$I$86,TRUNC(COLUMN(H$2)/5)+2,FALSE)*SUMIFS('EPA Data'!$I:$I,'EPA Data'!$D:$D,'Country Selector'!$A$2,'EPA Data'!$J:$J,$B$1,'EPA Data'!$C:$C,H$2,'EPA Data'!$G:$G,"&gt;="&amp;$A53,'EPA Data'!$G:$G,"&lt;"&amp;$B53)+IF('Multipliers and Adjustments'!$B$66="Y",'SNAP Adjustment'!I165,0))*unit_conv</f>
        <v>0</v>
      </c>
      <c r="I53">
        <f t="shared" si="31"/>
        <v>0</v>
      </c>
      <c r="J53">
        <f t="shared" si="31"/>
        <v>0</v>
      </c>
      <c r="K53">
        <f t="shared" si="31"/>
        <v>0</v>
      </c>
      <c r="L53">
        <f t="shared" si="31"/>
        <v>0</v>
      </c>
      <c r="M53" s="67">
        <f>(VLOOKUP($B$1,'Multipliers and Adjustments'!$A$70:$I$86,TRUNC(COLUMN(M$2)/5)+2,FALSE)*SUMIFS('EPA Data'!$I:$I,'EPA Data'!$D:$D,'Country Selector'!$A$2,'EPA Data'!$J:$J,$B$1,'EPA Data'!$C:$C,M$2,'EPA Data'!$G:$G,"&gt;="&amp;$A53,'EPA Data'!$G:$G,"&lt;"&amp;$B53)+IF('Multipliers and Adjustments'!$B$66="Y",'SNAP Adjustment'!N165,0))*unit_conv</f>
        <v>0</v>
      </c>
      <c r="N53">
        <f t="shared" si="32"/>
        <v>0</v>
      </c>
      <c r="O53">
        <f t="shared" si="32"/>
        <v>0</v>
      </c>
      <c r="P53">
        <f t="shared" si="32"/>
        <v>0</v>
      </c>
      <c r="Q53">
        <f t="shared" si="32"/>
        <v>0</v>
      </c>
      <c r="R53" s="67">
        <f>(VLOOKUP($B$1,'Multipliers and Adjustments'!$A$70:$I$86,TRUNC(COLUMN(R$2)/5)+2,FALSE)*SUMIFS('EPA Data'!$I:$I,'EPA Data'!$D:$D,'Country Selector'!$A$2,'EPA Data'!$J:$J,$B$1,'EPA Data'!$C:$C,R$2,'EPA Data'!$G:$G,"&gt;="&amp;$A53,'EPA Data'!$G:$G,"&lt;"&amp;$B53)+IF('Multipliers and Adjustments'!$B$66="Y",'SNAP Adjustment'!S165,0))*unit_conv</f>
        <v>0</v>
      </c>
      <c r="S53">
        <f t="shared" si="33"/>
        <v>0</v>
      </c>
      <c r="T53">
        <f t="shared" si="33"/>
        <v>0</v>
      </c>
      <c r="U53">
        <f t="shared" si="33"/>
        <v>0</v>
      </c>
      <c r="V53">
        <f t="shared" si="33"/>
        <v>0</v>
      </c>
      <c r="W53" s="67">
        <f>(VLOOKUP($B$1,'Multipliers and Adjustments'!$A$70:$I$86,TRUNC(COLUMN(W$2)/5)+2,FALSE)*SUMIFS('EPA Data'!$I:$I,'EPA Data'!$D:$D,'Country Selector'!$A$2,'EPA Data'!$J:$J,$B$1,'EPA Data'!$C:$C,W$2,'EPA Data'!$G:$G,"&gt;="&amp;$A53,'EPA Data'!$G:$G,"&lt;"&amp;$B53)+IF('Multipliers and Adjustments'!$B$66="Y",'SNAP Adjustment'!X165,0))*unit_conv</f>
        <v>0</v>
      </c>
      <c r="X53">
        <f t="shared" si="34"/>
        <v>0</v>
      </c>
      <c r="Y53">
        <f t="shared" si="34"/>
        <v>0</v>
      </c>
      <c r="Z53">
        <f t="shared" si="34"/>
        <v>0</v>
      </c>
      <c r="AA53">
        <f t="shared" si="34"/>
        <v>0</v>
      </c>
      <c r="AB53" s="67">
        <f>(VLOOKUP($B$1,'Multipliers and Adjustments'!$A$70:$I$86,TRUNC(COLUMN(AB$2)/5)+2,FALSE)*SUMIFS('EPA Data'!$I:$I,'EPA Data'!$D:$D,'Country Selector'!$A$2,'EPA Data'!$J:$J,$B$1,'EPA Data'!$C:$C,AB$2,'EPA Data'!$G:$G,"&gt;="&amp;$A53,'EPA Data'!$G:$G,"&lt;"&amp;$B53)+IF('Multipliers and Adjustments'!$B$66="Y",'SNAP Adjustment'!AC165,0))*unit_conv</f>
        <v>0</v>
      </c>
      <c r="AC53">
        <f t="shared" si="35"/>
        <v>0</v>
      </c>
      <c r="AD53">
        <f t="shared" si="35"/>
        <v>0</v>
      </c>
      <c r="AE53">
        <f t="shared" si="35"/>
        <v>0</v>
      </c>
      <c r="AF53">
        <f t="shared" si="35"/>
        <v>0</v>
      </c>
      <c r="AG53" s="67">
        <f>(VLOOKUP($B$1,'Multipliers and Adjustments'!$A$70:$I$86,TRUNC(COLUMN(AG$2)/5)+2,FALSE)*SUMIFS('EPA Data'!$I:$I,'EPA Data'!$D:$D,'Country Selector'!$A$2,'EPA Data'!$J:$J,$B$1,'EPA Data'!$C:$C,AG$2,'EPA Data'!$G:$G,"&gt;="&amp;$A53,'EPA Data'!$G:$G,"&lt;"&amp;$B53)+IF('Multipliers and Adjustments'!$B$66="Y",'SNAP Adjustment'!AH165,0))*unit_conv</f>
        <v>0</v>
      </c>
      <c r="AH53">
        <f t="shared" si="36"/>
        <v>0</v>
      </c>
      <c r="AI53">
        <f t="shared" si="36"/>
        <v>0</v>
      </c>
      <c r="AJ53">
        <f t="shared" si="36"/>
        <v>0</v>
      </c>
      <c r="AK53">
        <f t="shared" si="36"/>
        <v>0</v>
      </c>
      <c r="AL53" s="67">
        <f>(VLOOKUP($B$1,'Multipliers and Adjustments'!$A$70:$I$86,TRUNC(COLUMN(AL$2)/5)+2,FALSE)*SUMIFS('EPA Data'!$I:$I,'EPA Data'!$D:$D,'Country Selector'!$A$2,'EPA Data'!$J:$J,$B$1,'EPA Data'!$C:$C,AL$2,'EPA Data'!$G:$G,"&gt;="&amp;$A53,'EPA Data'!$G:$G,"&lt;"&amp;$B53)+IF('Multipliers and Adjustments'!$B$66="Y",'SNAP Adjustment'!AM165,0))*unit_conv</f>
        <v>0</v>
      </c>
    </row>
    <row r="54" spans="1:38" x14ac:dyDescent="0.45">
      <c r="A54" s="12">
        <f t="shared" si="14"/>
        <v>550</v>
      </c>
      <c r="B54" s="11">
        <f t="shared" si="7"/>
        <v>600</v>
      </c>
      <c r="C54" s="67">
        <f>(VLOOKUP($B$1,'Multipliers and Adjustments'!$A$70:$I$86,TRUNC(COLUMN(C$2)/5)+2,FALSE)*SUMIFS('EPA Data'!$I:$I,'EPA Data'!$D:$D,'Country Selector'!$A$2,'EPA Data'!$J:$J,$B$1,'EPA Data'!$C:$C,C$2,'EPA Data'!$G:$G,"&gt;="&amp;$A54,'EPA Data'!$G:$G,"&lt;"&amp;$B54)+IF('Multipliers and Adjustments'!$B$66="Y",'SNAP Adjustment'!D166,0))*unit_conv</f>
        <v>0</v>
      </c>
      <c r="D54">
        <f t="shared" si="30"/>
        <v>0</v>
      </c>
      <c r="E54">
        <f t="shared" si="30"/>
        <v>0</v>
      </c>
      <c r="F54">
        <f t="shared" si="30"/>
        <v>0</v>
      </c>
      <c r="G54">
        <f t="shared" si="30"/>
        <v>0</v>
      </c>
      <c r="H54" s="67">
        <f>(VLOOKUP($B$1,'Multipliers and Adjustments'!$A$70:$I$86,TRUNC(COLUMN(H$2)/5)+2,FALSE)*SUMIFS('EPA Data'!$I:$I,'EPA Data'!$D:$D,'Country Selector'!$A$2,'EPA Data'!$J:$J,$B$1,'EPA Data'!$C:$C,H$2,'EPA Data'!$G:$G,"&gt;="&amp;$A54,'EPA Data'!$G:$G,"&lt;"&amp;$B54)+IF('Multipliers and Adjustments'!$B$66="Y",'SNAP Adjustment'!I166,0))*unit_conv</f>
        <v>0</v>
      </c>
      <c r="I54">
        <f t="shared" si="31"/>
        <v>0</v>
      </c>
      <c r="J54">
        <f t="shared" si="31"/>
        <v>0</v>
      </c>
      <c r="K54">
        <f t="shared" si="31"/>
        <v>0</v>
      </c>
      <c r="L54">
        <f t="shared" si="31"/>
        <v>0</v>
      </c>
      <c r="M54" s="67">
        <f>(VLOOKUP($B$1,'Multipliers and Adjustments'!$A$70:$I$86,TRUNC(COLUMN(M$2)/5)+2,FALSE)*SUMIFS('EPA Data'!$I:$I,'EPA Data'!$D:$D,'Country Selector'!$A$2,'EPA Data'!$J:$J,$B$1,'EPA Data'!$C:$C,M$2,'EPA Data'!$G:$G,"&gt;="&amp;$A54,'EPA Data'!$G:$G,"&lt;"&amp;$B54)+IF('Multipliers and Adjustments'!$B$66="Y",'SNAP Adjustment'!N166,0))*unit_conv</f>
        <v>0</v>
      </c>
      <c r="N54">
        <f t="shared" si="32"/>
        <v>0</v>
      </c>
      <c r="O54">
        <f t="shared" si="32"/>
        <v>0</v>
      </c>
      <c r="P54">
        <f t="shared" si="32"/>
        <v>0</v>
      </c>
      <c r="Q54">
        <f t="shared" si="32"/>
        <v>0</v>
      </c>
      <c r="R54" s="67">
        <f>(VLOOKUP($B$1,'Multipliers and Adjustments'!$A$70:$I$86,TRUNC(COLUMN(R$2)/5)+2,FALSE)*SUMIFS('EPA Data'!$I:$I,'EPA Data'!$D:$D,'Country Selector'!$A$2,'EPA Data'!$J:$J,$B$1,'EPA Data'!$C:$C,R$2,'EPA Data'!$G:$G,"&gt;="&amp;$A54,'EPA Data'!$G:$G,"&lt;"&amp;$B54)+IF('Multipliers and Adjustments'!$B$66="Y",'SNAP Adjustment'!S166,0))*unit_conv</f>
        <v>0</v>
      </c>
      <c r="S54">
        <f t="shared" si="33"/>
        <v>0</v>
      </c>
      <c r="T54">
        <f t="shared" si="33"/>
        <v>0</v>
      </c>
      <c r="U54">
        <f t="shared" si="33"/>
        <v>0</v>
      </c>
      <c r="V54">
        <f t="shared" si="33"/>
        <v>0</v>
      </c>
      <c r="W54" s="67">
        <f>(VLOOKUP($B$1,'Multipliers and Adjustments'!$A$70:$I$86,TRUNC(COLUMN(W$2)/5)+2,FALSE)*SUMIFS('EPA Data'!$I:$I,'EPA Data'!$D:$D,'Country Selector'!$A$2,'EPA Data'!$J:$J,$B$1,'EPA Data'!$C:$C,W$2,'EPA Data'!$G:$G,"&gt;="&amp;$A54,'EPA Data'!$G:$G,"&lt;"&amp;$B54)+IF('Multipliers and Adjustments'!$B$66="Y",'SNAP Adjustment'!X166,0))*unit_conv</f>
        <v>0</v>
      </c>
      <c r="X54">
        <f t="shared" si="34"/>
        <v>0</v>
      </c>
      <c r="Y54">
        <f t="shared" si="34"/>
        <v>0</v>
      </c>
      <c r="Z54">
        <f t="shared" si="34"/>
        <v>0</v>
      </c>
      <c r="AA54">
        <f t="shared" si="34"/>
        <v>0</v>
      </c>
      <c r="AB54" s="67">
        <f>(VLOOKUP($B$1,'Multipliers and Adjustments'!$A$70:$I$86,TRUNC(COLUMN(AB$2)/5)+2,FALSE)*SUMIFS('EPA Data'!$I:$I,'EPA Data'!$D:$D,'Country Selector'!$A$2,'EPA Data'!$J:$J,$B$1,'EPA Data'!$C:$C,AB$2,'EPA Data'!$G:$G,"&gt;="&amp;$A54,'EPA Data'!$G:$G,"&lt;"&amp;$B54)+IF('Multipliers and Adjustments'!$B$66="Y",'SNAP Adjustment'!AC166,0))*unit_conv</f>
        <v>0</v>
      </c>
      <c r="AC54">
        <f t="shared" si="35"/>
        <v>0</v>
      </c>
      <c r="AD54">
        <f t="shared" si="35"/>
        <v>0</v>
      </c>
      <c r="AE54">
        <f t="shared" si="35"/>
        <v>0</v>
      </c>
      <c r="AF54">
        <f t="shared" si="35"/>
        <v>0</v>
      </c>
      <c r="AG54" s="67">
        <f>(VLOOKUP($B$1,'Multipliers and Adjustments'!$A$70:$I$86,TRUNC(COLUMN(AG$2)/5)+2,FALSE)*SUMIFS('EPA Data'!$I:$I,'EPA Data'!$D:$D,'Country Selector'!$A$2,'EPA Data'!$J:$J,$B$1,'EPA Data'!$C:$C,AG$2,'EPA Data'!$G:$G,"&gt;="&amp;$A54,'EPA Data'!$G:$G,"&lt;"&amp;$B54)+IF('Multipliers and Adjustments'!$B$66="Y",'SNAP Adjustment'!AH166,0))*unit_conv</f>
        <v>0</v>
      </c>
      <c r="AH54">
        <f t="shared" si="36"/>
        <v>0</v>
      </c>
      <c r="AI54">
        <f t="shared" si="36"/>
        <v>0</v>
      </c>
      <c r="AJ54">
        <f t="shared" si="36"/>
        <v>0</v>
      </c>
      <c r="AK54">
        <f t="shared" si="36"/>
        <v>0</v>
      </c>
      <c r="AL54" s="67">
        <f>(VLOOKUP($B$1,'Multipliers and Adjustments'!$A$70:$I$86,TRUNC(COLUMN(AL$2)/5)+2,FALSE)*SUMIFS('EPA Data'!$I:$I,'EPA Data'!$D:$D,'Country Selector'!$A$2,'EPA Data'!$J:$J,$B$1,'EPA Data'!$C:$C,AL$2,'EPA Data'!$G:$G,"&gt;="&amp;$A54,'EPA Data'!$G:$G,"&lt;"&amp;$B54)+IF('Multipliers and Adjustments'!$B$66="Y",'SNAP Adjustment'!AM166,0))*unit_conv</f>
        <v>0</v>
      </c>
    </row>
    <row r="55" spans="1:38" x14ac:dyDescent="0.45">
      <c r="A55" s="12">
        <f t="shared" si="14"/>
        <v>600</v>
      </c>
      <c r="B55" s="11">
        <f t="shared" si="7"/>
        <v>650</v>
      </c>
      <c r="C55" s="67">
        <f>(VLOOKUP($B$1,'Multipliers and Adjustments'!$A$70:$I$86,TRUNC(COLUMN(C$2)/5)+2,FALSE)*SUMIFS('EPA Data'!$I:$I,'EPA Data'!$D:$D,'Country Selector'!$A$2,'EPA Data'!$J:$J,$B$1,'EPA Data'!$C:$C,C$2,'EPA Data'!$G:$G,"&gt;="&amp;$A55,'EPA Data'!$G:$G,"&lt;"&amp;$B55)+IF('Multipliers and Adjustments'!$B$66="Y",'SNAP Adjustment'!D167,0))*unit_conv</f>
        <v>0</v>
      </c>
      <c r="D55">
        <f t="shared" si="30"/>
        <v>0</v>
      </c>
      <c r="E55">
        <f t="shared" si="30"/>
        <v>0</v>
      </c>
      <c r="F55">
        <f t="shared" si="30"/>
        <v>0</v>
      </c>
      <c r="G55">
        <f t="shared" si="30"/>
        <v>0</v>
      </c>
      <c r="H55" s="67">
        <f>(VLOOKUP($B$1,'Multipliers and Adjustments'!$A$70:$I$86,TRUNC(COLUMN(H$2)/5)+2,FALSE)*SUMIFS('EPA Data'!$I:$I,'EPA Data'!$D:$D,'Country Selector'!$A$2,'EPA Data'!$J:$J,$B$1,'EPA Data'!$C:$C,H$2,'EPA Data'!$G:$G,"&gt;="&amp;$A55,'EPA Data'!$G:$G,"&lt;"&amp;$B55)+IF('Multipliers and Adjustments'!$B$66="Y",'SNAP Adjustment'!I167,0))*unit_conv</f>
        <v>0</v>
      </c>
      <c r="I55">
        <f t="shared" si="31"/>
        <v>0</v>
      </c>
      <c r="J55">
        <f t="shared" si="31"/>
        <v>0</v>
      </c>
      <c r="K55">
        <f t="shared" si="31"/>
        <v>0</v>
      </c>
      <c r="L55">
        <f t="shared" si="31"/>
        <v>0</v>
      </c>
      <c r="M55" s="67">
        <f>(VLOOKUP($B$1,'Multipliers and Adjustments'!$A$70:$I$86,TRUNC(COLUMN(M$2)/5)+2,FALSE)*SUMIFS('EPA Data'!$I:$I,'EPA Data'!$D:$D,'Country Selector'!$A$2,'EPA Data'!$J:$J,$B$1,'EPA Data'!$C:$C,M$2,'EPA Data'!$G:$G,"&gt;="&amp;$A55,'EPA Data'!$G:$G,"&lt;"&amp;$B55)+IF('Multipliers and Adjustments'!$B$66="Y",'SNAP Adjustment'!N167,0))*unit_conv</f>
        <v>0</v>
      </c>
      <c r="N55">
        <f t="shared" si="32"/>
        <v>0</v>
      </c>
      <c r="O55">
        <f t="shared" si="32"/>
        <v>0</v>
      </c>
      <c r="P55">
        <f t="shared" si="32"/>
        <v>0</v>
      </c>
      <c r="Q55">
        <f t="shared" si="32"/>
        <v>0</v>
      </c>
      <c r="R55" s="67">
        <f>(VLOOKUP($B$1,'Multipliers and Adjustments'!$A$70:$I$86,TRUNC(COLUMN(R$2)/5)+2,FALSE)*SUMIFS('EPA Data'!$I:$I,'EPA Data'!$D:$D,'Country Selector'!$A$2,'EPA Data'!$J:$J,$B$1,'EPA Data'!$C:$C,R$2,'EPA Data'!$G:$G,"&gt;="&amp;$A55,'EPA Data'!$G:$G,"&lt;"&amp;$B55)+IF('Multipliers and Adjustments'!$B$66="Y",'SNAP Adjustment'!S167,0))*unit_conv</f>
        <v>0</v>
      </c>
      <c r="S55">
        <f t="shared" si="33"/>
        <v>0</v>
      </c>
      <c r="T55">
        <f t="shared" si="33"/>
        <v>0</v>
      </c>
      <c r="U55">
        <f t="shared" si="33"/>
        <v>0</v>
      </c>
      <c r="V55">
        <f t="shared" si="33"/>
        <v>0</v>
      </c>
      <c r="W55" s="67">
        <f>(VLOOKUP($B$1,'Multipliers and Adjustments'!$A$70:$I$86,TRUNC(COLUMN(W$2)/5)+2,FALSE)*SUMIFS('EPA Data'!$I:$I,'EPA Data'!$D:$D,'Country Selector'!$A$2,'EPA Data'!$J:$J,$B$1,'EPA Data'!$C:$C,W$2,'EPA Data'!$G:$G,"&gt;="&amp;$A55,'EPA Data'!$G:$G,"&lt;"&amp;$B55)+IF('Multipliers and Adjustments'!$B$66="Y",'SNAP Adjustment'!X167,0))*unit_conv</f>
        <v>0</v>
      </c>
      <c r="X55">
        <f t="shared" si="34"/>
        <v>0</v>
      </c>
      <c r="Y55">
        <f t="shared" si="34"/>
        <v>0</v>
      </c>
      <c r="Z55">
        <f t="shared" si="34"/>
        <v>0</v>
      </c>
      <c r="AA55">
        <f t="shared" si="34"/>
        <v>0</v>
      </c>
      <c r="AB55" s="67">
        <f>(VLOOKUP($B$1,'Multipliers and Adjustments'!$A$70:$I$86,TRUNC(COLUMN(AB$2)/5)+2,FALSE)*SUMIFS('EPA Data'!$I:$I,'EPA Data'!$D:$D,'Country Selector'!$A$2,'EPA Data'!$J:$J,$B$1,'EPA Data'!$C:$C,AB$2,'EPA Data'!$G:$G,"&gt;="&amp;$A55,'EPA Data'!$G:$G,"&lt;"&amp;$B55)+IF('Multipliers and Adjustments'!$B$66="Y",'SNAP Adjustment'!AC167,0))*unit_conv</f>
        <v>0</v>
      </c>
      <c r="AC55">
        <f t="shared" si="35"/>
        <v>0</v>
      </c>
      <c r="AD55">
        <f t="shared" si="35"/>
        <v>0</v>
      </c>
      <c r="AE55">
        <f t="shared" si="35"/>
        <v>0</v>
      </c>
      <c r="AF55">
        <f t="shared" si="35"/>
        <v>0</v>
      </c>
      <c r="AG55" s="67">
        <f>(VLOOKUP($B$1,'Multipliers and Adjustments'!$A$70:$I$86,TRUNC(COLUMN(AG$2)/5)+2,FALSE)*SUMIFS('EPA Data'!$I:$I,'EPA Data'!$D:$D,'Country Selector'!$A$2,'EPA Data'!$J:$J,$B$1,'EPA Data'!$C:$C,AG$2,'EPA Data'!$G:$G,"&gt;="&amp;$A55,'EPA Data'!$G:$G,"&lt;"&amp;$B55)+IF('Multipliers and Adjustments'!$B$66="Y",'SNAP Adjustment'!AH167,0))*unit_conv</f>
        <v>0</v>
      </c>
      <c r="AH55">
        <f t="shared" si="36"/>
        <v>0</v>
      </c>
      <c r="AI55">
        <f t="shared" si="36"/>
        <v>0</v>
      </c>
      <c r="AJ55">
        <f t="shared" si="36"/>
        <v>0</v>
      </c>
      <c r="AK55">
        <f t="shared" si="36"/>
        <v>0</v>
      </c>
      <c r="AL55" s="67">
        <f>(VLOOKUP($B$1,'Multipliers and Adjustments'!$A$70:$I$86,TRUNC(COLUMN(AL$2)/5)+2,FALSE)*SUMIFS('EPA Data'!$I:$I,'EPA Data'!$D:$D,'Country Selector'!$A$2,'EPA Data'!$J:$J,$B$1,'EPA Data'!$C:$C,AL$2,'EPA Data'!$G:$G,"&gt;="&amp;$A55,'EPA Data'!$G:$G,"&lt;"&amp;$B55)+IF('Multipliers and Adjustments'!$B$66="Y",'SNAP Adjustment'!AM167,0))*unit_conv</f>
        <v>0</v>
      </c>
    </row>
    <row r="56" spans="1:38" x14ac:dyDescent="0.45">
      <c r="A56" s="12">
        <f t="shared" si="14"/>
        <v>650</v>
      </c>
      <c r="B56" s="11">
        <f t="shared" si="7"/>
        <v>700</v>
      </c>
      <c r="C56" s="67">
        <f>(VLOOKUP($B$1,'Multipliers and Adjustments'!$A$70:$I$86,TRUNC(COLUMN(C$2)/5)+2,FALSE)*SUMIFS('EPA Data'!$I:$I,'EPA Data'!$D:$D,'Country Selector'!$A$2,'EPA Data'!$J:$J,$B$1,'EPA Data'!$C:$C,C$2,'EPA Data'!$G:$G,"&gt;="&amp;$A56,'EPA Data'!$G:$G,"&lt;"&amp;$B56)+IF('Multipliers and Adjustments'!$B$66="Y",'SNAP Adjustment'!D168,0))*unit_conv</f>
        <v>0</v>
      </c>
      <c r="D56">
        <f t="shared" si="30"/>
        <v>0</v>
      </c>
      <c r="E56">
        <f t="shared" si="30"/>
        <v>0</v>
      </c>
      <c r="F56">
        <f t="shared" si="30"/>
        <v>0</v>
      </c>
      <c r="G56">
        <f t="shared" si="30"/>
        <v>0</v>
      </c>
      <c r="H56" s="67">
        <f>(VLOOKUP($B$1,'Multipliers and Adjustments'!$A$70:$I$86,TRUNC(COLUMN(H$2)/5)+2,FALSE)*SUMIFS('EPA Data'!$I:$I,'EPA Data'!$D:$D,'Country Selector'!$A$2,'EPA Data'!$J:$J,$B$1,'EPA Data'!$C:$C,H$2,'EPA Data'!$G:$G,"&gt;="&amp;$A56,'EPA Data'!$G:$G,"&lt;"&amp;$B56)+IF('Multipliers and Adjustments'!$B$66="Y",'SNAP Adjustment'!I168,0))*unit_conv</f>
        <v>0</v>
      </c>
      <c r="I56">
        <f t="shared" si="31"/>
        <v>0</v>
      </c>
      <c r="J56">
        <f t="shared" si="31"/>
        <v>0</v>
      </c>
      <c r="K56">
        <f t="shared" si="31"/>
        <v>0</v>
      </c>
      <c r="L56">
        <f t="shared" si="31"/>
        <v>0</v>
      </c>
      <c r="M56" s="67">
        <f>(VLOOKUP($B$1,'Multipliers and Adjustments'!$A$70:$I$86,TRUNC(COLUMN(M$2)/5)+2,FALSE)*SUMIFS('EPA Data'!$I:$I,'EPA Data'!$D:$D,'Country Selector'!$A$2,'EPA Data'!$J:$J,$B$1,'EPA Data'!$C:$C,M$2,'EPA Data'!$G:$G,"&gt;="&amp;$A56,'EPA Data'!$G:$G,"&lt;"&amp;$B56)+IF('Multipliers and Adjustments'!$B$66="Y",'SNAP Adjustment'!N168,0))*unit_conv</f>
        <v>0</v>
      </c>
      <c r="N56">
        <f t="shared" si="32"/>
        <v>0</v>
      </c>
      <c r="O56">
        <f t="shared" si="32"/>
        <v>0</v>
      </c>
      <c r="P56">
        <f t="shared" si="32"/>
        <v>0</v>
      </c>
      <c r="Q56">
        <f t="shared" si="32"/>
        <v>0</v>
      </c>
      <c r="R56" s="67">
        <f>(VLOOKUP($B$1,'Multipliers and Adjustments'!$A$70:$I$86,TRUNC(COLUMN(R$2)/5)+2,FALSE)*SUMIFS('EPA Data'!$I:$I,'EPA Data'!$D:$D,'Country Selector'!$A$2,'EPA Data'!$J:$J,$B$1,'EPA Data'!$C:$C,R$2,'EPA Data'!$G:$G,"&gt;="&amp;$A56,'EPA Data'!$G:$G,"&lt;"&amp;$B56)+IF('Multipliers and Adjustments'!$B$66="Y",'SNAP Adjustment'!S168,0))*unit_conv</f>
        <v>0</v>
      </c>
      <c r="S56">
        <f t="shared" si="33"/>
        <v>0</v>
      </c>
      <c r="T56">
        <f t="shared" si="33"/>
        <v>0</v>
      </c>
      <c r="U56">
        <f t="shared" si="33"/>
        <v>0</v>
      </c>
      <c r="V56">
        <f t="shared" si="33"/>
        <v>0</v>
      </c>
      <c r="W56" s="67">
        <f>(VLOOKUP($B$1,'Multipliers and Adjustments'!$A$70:$I$86,TRUNC(COLUMN(W$2)/5)+2,FALSE)*SUMIFS('EPA Data'!$I:$I,'EPA Data'!$D:$D,'Country Selector'!$A$2,'EPA Data'!$J:$J,$B$1,'EPA Data'!$C:$C,W$2,'EPA Data'!$G:$G,"&gt;="&amp;$A56,'EPA Data'!$G:$G,"&lt;"&amp;$B56)+IF('Multipliers and Adjustments'!$B$66="Y",'SNAP Adjustment'!X168,0))*unit_conv</f>
        <v>0</v>
      </c>
      <c r="X56">
        <f t="shared" si="34"/>
        <v>0</v>
      </c>
      <c r="Y56">
        <f t="shared" si="34"/>
        <v>0</v>
      </c>
      <c r="Z56">
        <f t="shared" si="34"/>
        <v>0</v>
      </c>
      <c r="AA56">
        <f t="shared" si="34"/>
        <v>0</v>
      </c>
      <c r="AB56" s="67">
        <f>(VLOOKUP($B$1,'Multipliers and Adjustments'!$A$70:$I$86,TRUNC(COLUMN(AB$2)/5)+2,FALSE)*SUMIFS('EPA Data'!$I:$I,'EPA Data'!$D:$D,'Country Selector'!$A$2,'EPA Data'!$J:$J,$B$1,'EPA Data'!$C:$C,AB$2,'EPA Data'!$G:$G,"&gt;="&amp;$A56,'EPA Data'!$G:$G,"&lt;"&amp;$B56)+IF('Multipliers and Adjustments'!$B$66="Y",'SNAP Adjustment'!AC168,0))*unit_conv</f>
        <v>0</v>
      </c>
      <c r="AC56">
        <f t="shared" si="35"/>
        <v>0</v>
      </c>
      <c r="AD56">
        <f t="shared" si="35"/>
        <v>0</v>
      </c>
      <c r="AE56">
        <f t="shared" si="35"/>
        <v>0</v>
      </c>
      <c r="AF56">
        <f t="shared" si="35"/>
        <v>0</v>
      </c>
      <c r="AG56" s="67">
        <f>(VLOOKUP($B$1,'Multipliers and Adjustments'!$A$70:$I$86,TRUNC(COLUMN(AG$2)/5)+2,FALSE)*SUMIFS('EPA Data'!$I:$I,'EPA Data'!$D:$D,'Country Selector'!$A$2,'EPA Data'!$J:$J,$B$1,'EPA Data'!$C:$C,AG$2,'EPA Data'!$G:$G,"&gt;="&amp;$A56,'EPA Data'!$G:$G,"&lt;"&amp;$B56)+IF('Multipliers and Adjustments'!$B$66="Y",'SNAP Adjustment'!AH168,0))*unit_conv</f>
        <v>0</v>
      </c>
      <c r="AH56">
        <f t="shared" si="36"/>
        <v>0</v>
      </c>
      <c r="AI56">
        <f t="shared" si="36"/>
        <v>0</v>
      </c>
      <c r="AJ56">
        <f t="shared" si="36"/>
        <v>0</v>
      </c>
      <c r="AK56">
        <f t="shared" si="36"/>
        <v>0</v>
      </c>
      <c r="AL56" s="67">
        <f>(VLOOKUP($B$1,'Multipliers and Adjustments'!$A$70:$I$86,TRUNC(COLUMN(AL$2)/5)+2,FALSE)*SUMIFS('EPA Data'!$I:$I,'EPA Data'!$D:$D,'Country Selector'!$A$2,'EPA Data'!$J:$J,$B$1,'EPA Data'!$C:$C,AL$2,'EPA Data'!$G:$G,"&gt;="&amp;$A56,'EPA Data'!$G:$G,"&lt;"&amp;$B56)+IF('Multipliers and Adjustments'!$B$66="Y",'SNAP Adjustment'!AM168,0))*unit_conv</f>
        <v>0</v>
      </c>
    </row>
    <row r="57" spans="1:38" x14ac:dyDescent="0.45">
      <c r="A57" s="12">
        <f t="shared" si="14"/>
        <v>700</v>
      </c>
      <c r="B57" s="11">
        <f t="shared" si="7"/>
        <v>750</v>
      </c>
      <c r="C57" s="67">
        <f>(VLOOKUP($B$1,'Multipliers and Adjustments'!$A$70:$I$86,TRUNC(COLUMN(C$2)/5)+2,FALSE)*SUMIFS('EPA Data'!$I:$I,'EPA Data'!$D:$D,'Country Selector'!$A$2,'EPA Data'!$J:$J,$B$1,'EPA Data'!$C:$C,C$2,'EPA Data'!$G:$G,"&gt;="&amp;$A57,'EPA Data'!$G:$G,"&lt;"&amp;$B57)+IF('Multipliers and Adjustments'!$B$66="Y",'SNAP Adjustment'!D169,0))*unit_conv</f>
        <v>0</v>
      </c>
      <c r="D57">
        <f t="shared" si="30"/>
        <v>0</v>
      </c>
      <c r="E57">
        <f t="shared" si="30"/>
        <v>0</v>
      </c>
      <c r="F57">
        <f t="shared" si="30"/>
        <v>0</v>
      </c>
      <c r="G57">
        <f t="shared" si="30"/>
        <v>0</v>
      </c>
      <c r="H57" s="67">
        <f>(VLOOKUP($B$1,'Multipliers and Adjustments'!$A$70:$I$86,TRUNC(COLUMN(H$2)/5)+2,FALSE)*SUMIFS('EPA Data'!$I:$I,'EPA Data'!$D:$D,'Country Selector'!$A$2,'EPA Data'!$J:$J,$B$1,'EPA Data'!$C:$C,H$2,'EPA Data'!$G:$G,"&gt;="&amp;$A57,'EPA Data'!$G:$G,"&lt;"&amp;$B57)+IF('Multipliers and Adjustments'!$B$66="Y",'SNAP Adjustment'!I169,0))*unit_conv</f>
        <v>0</v>
      </c>
      <c r="I57">
        <f t="shared" si="31"/>
        <v>0</v>
      </c>
      <c r="J57">
        <f t="shared" si="31"/>
        <v>0</v>
      </c>
      <c r="K57">
        <f t="shared" si="31"/>
        <v>0</v>
      </c>
      <c r="L57">
        <f t="shared" si="31"/>
        <v>0</v>
      </c>
      <c r="M57" s="67">
        <f>(VLOOKUP($B$1,'Multipliers and Adjustments'!$A$70:$I$86,TRUNC(COLUMN(M$2)/5)+2,FALSE)*SUMIFS('EPA Data'!$I:$I,'EPA Data'!$D:$D,'Country Selector'!$A$2,'EPA Data'!$J:$J,$B$1,'EPA Data'!$C:$C,M$2,'EPA Data'!$G:$G,"&gt;="&amp;$A57,'EPA Data'!$G:$G,"&lt;"&amp;$B57)+IF('Multipliers and Adjustments'!$B$66="Y",'SNAP Adjustment'!N169,0))*unit_conv</f>
        <v>0</v>
      </c>
      <c r="N57">
        <f t="shared" si="32"/>
        <v>0</v>
      </c>
      <c r="O57">
        <f t="shared" si="32"/>
        <v>0</v>
      </c>
      <c r="P57">
        <f t="shared" si="32"/>
        <v>0</v>
      </c>
      <c r="Q57">
        <f t="shared" si="32"/>
        <v>0</v>
      </c>
      <c r="R57" s="67">
        <f>(VLOOKUP($B$1,'Multipliers and Adjustments'!$A$70:$I$86,TRUNC(COLUMN(R$2)/5)+2,FALSE)*SUMIFS('EPA Data'!$I:$I,'EPA Data'!$D:$D,'Country Selector'!$A$2,'EPA Data'!$J:$J,$B$1,'EPA Data'!$C:$C,R$2,'EPA Data'!$G:$G,"&gt;="&amp;$A57,'EPA Data'!$G:$G,"&lt;"&amp;$B57)+IF('Multipliers and Adjustments'!$B$66="Y",'SNAP Adjustment'!S169,0))*unit_conv</f>
        <v>0</v>
      </c>
      <c r="S57">
        <f t="shared" si="33"/>
        <v>0</v>
      </c>
      <c r="T57">
        <f t="shared" si="33"/>
        <v>0</v>
      </c>
      <c r="U57">
        <f t="shared" si="33"/>
        <v>0</v>
      </c>
      <c r="V57">
        <f t="shared" si="33"/>
        <v>0</v>
      </c>
      <c r="W57" s="67">
        <f>(VLOOKUP($B$1,'Multipliers and Adjustments'!$A$70:$I$86,TRUNC(COLUMN(W$2)/5)+2,FALSE)*SUMIFS('EPA Data'!$I:$I,'EPA Data'!$D:$D,'Country Selector'!$A$2,'EPA Data'!$J:$J,$B$1,'EPA Data'!$C:$C,W$2,'EPA Data'!$G:$G,"&gt;="&amp;$A57,'EPA Data'!$G:$G,"&lt;"&amp;$B57)+IF('Multipliers and Adjustments'!$B$66="Y",'SNAP Adjustment'!X169,0))*unit_conv</f>
        <v>0</v>
      </c>
      <c r="X57">
        <f t="shared" si="34"/>
        <v>0</v>
      </c>
      <c r="Y57">
        <f t="shared" si="34"/>
        <v>0</v>
      </c>
      <c r="Z57">
        <f t="shared" si="34"/>
        <v>0</v>
      </c>
      <c r="AA57">
        <f t="shared" si="34"/>
        <v>0</v>
      </c>
      <c r="AB57" s="67">
        <f>(VLOOKUP($B$1,'Multipliers and Adjustments'!$A$70:$I$86,TRUNC(COLUMN(AB$2)/5)+2,FALSE)*SUMIFS('EPA Data'!$I:$I,'EPA Data'!$D:$D,'Country Selector'!$A$2,'EPA Data'!$J:$J,$B$1,'EPA Data'!$C:$C,AB$2,'EPA Data'!$G:$G,"&gt;="&amp;$A57,'EPA Data'!$G:$G,"&lt;"&amp;$B57)+IF('Multipliers and Adjustments'!$B$66="Y",'SNAP Adjustment'!AC169,0))*unit_conv</f>
        <v>0</v>
      </c>
      <c r="AC57">
        <f t="shared" si="35"/>
        <v>0</v>
      </c>
      <c r="AD57">
        <f t="shared" si="35"/>
        <v>0</v>
      </c>
      <c r="AE57">
        <f t="shared" si="35"/>
        <v>0</v>
      </c>
      <c r="AF57">
        <f t="shared" si="35"/>
        <v>0</v>
      </c>
      <c r="AG57" s="67">
        <f>(VLOOKUP($B$1,'Multipliers and Adjustments'!$A$70:$I$86,TRUNC(COLUMN(AG$2)/5)+2,FALSE)*SUMIFS('EPA Data'!$I:$I,'EPA Data'!$D:$D,'Country Selector'!$A$2,'EPA Data'!$J:$J,$B$1,'EPA Data'!$C:$C,AG$2,'EPA Data'!$G:$G,"&gt;="&amp;$A57,'EPA Data'!$G:$G,"&lt;"&amp;$B57)+IF('Multipliers and Adjustments'!$B$66="Y",'SNAP Adjustment'!AH169,0))*unit_conv</f>
        <v>0</v>
      </c>
      <c r="AH57">
        <f t="shared" si="36"/>
        <v>0</v>
      </c>
      <c r="AI57">
        <f t="shared" si="36"/>
        <v>0</v>
      </c>
      <c r="AJ57">
        <f t="shared" si="36"/>
        <v>0</v>
      </c>
      <c r="AK57">
        <f t="shared" si="36"/>
        <v>0</v>
      </c>
      <c r="AL57" s="67">
        <f>(VLOOKUP($B$1,'Multipliers and Adjustments'!$A$70:$I$86,TRUNC(COLUMN(AL$2)/5)+2,FALSE)*SUMIFS('EPA Data'!$I:$I,'EPA Data'!$D:$D,'Country Selector'!$A$2,'EPA Data'!$J:$J,$B$1,'EPA Data'!$C:$C,AL$2,'EPA Data'!$G:$G,"&gt;="&amp;$A57,'EPA Data'!$G:$G,"&lt;"&amp;$B57)+IF('Multipliers and Adjustments'!$B$66="Y",'SNAP Adjustment'!AM169,0))*unit_conv</f>
        <v>0</v>
      </c>
    </row>
    <row r="58" spans="1:38" x14ac:dyDescent="0.45">
      <c r="A58" s="12">
        <f t="shared" si="14"/>
        <v>750</v>
      </c>
      <c r="B58" s="11">
        <f t="shared" si="7"/>
        <v>800</v>
      </c>
      <c r="C58" s="67">
        <f>(VLOOKUP($B$1,'Multipliers and Adjustments'!$A$70:$I$86,TRUNC(COLUMN(C$2)/5)+2,FALSE)*SUMIFS('EPA Data'!$I:$I,'EPA Data'!$D:$D,'Country Selector'!$A$2,'EPA Data'!$J:$J,$B$1,'EPA Data'!$C:$C,C$2,'EPA Data'!$G:$G,"&gt;="&amp;$A58,'EPA Data'!$G:$G,"&lt;"&amp;$B58)+IF('Multipliers and Adjustments'!$B$66="Y",'SNAP Adjustment'!D170,0))*unit_conv</f>
        <v>0</v>
      </c>
      <c r="D58">
        <f t="shared" si="30"/>
        <v>0</v>
      </c>
      <c r="E58">
        <f t="shared" si="30"/>
        <v>0</v>
      </c>
      <c r="F58">
        <f t="shared" si="30"/>
        <v>0</v>
      </c>
      <c r="G58">
        <f t="shared" si="30"/>
        <v>0</v>
      </c>
      <c r="H58" s="67">
        <f>(VLOOKUP($B$1,'Multipliers and Adjustments'!$A$70:$I$86,TRUNC(COLUMN(H$2)/5)+2,FALSE)*SUMIFS('EPA Data'!$I:$I,'EPA Data'!$D:$D,'Country Selector'!$A$2,'EPA Data'!$J:$J,$B$1,'EPA Data'!$C:$C,H$2,'EPA Data'!$G:$G,"&gt;="&amp;$A58,'EPA Data'!$G:$G,"&lt;"&amp;$B58)+IF('Multipliers and Adjustments'!$B$66="Y",'SNAP Adjustment'!I170,0))*unit_conv</f>
        <v>0</v>
      </c>
      <c r="I58">
        <f t="shared" si="31"/>
        <v>0</v>
      </c>
      <c r="J58">
        <f t="shared" si="31"/>
        <v>0</v>
      </c>
      <c r="K58">
        <f t="shared" si="31"/>
        <v>0</v>
      </c>
      <c r="L58">
        <f t="shared" si="31"/>
        <v>0</v>
      </c>
      <c r="M58" s="67">
        <f>(VLOOKUP($B$1,'Multipliers and Adjustments'!$A$70:$I$86,TRUNC(COLUMN(M$2)/5)+2,FALSE)*SUMIFS('EPA Data'!$I:$I,'EPA Data'!$D:$D,'Country Selector'!$A$2,'EPA Data'!$J:$J,$B$1,'EPA Data'!$C:$C,M$2,'EPA Data'!$G:$G,"&gt;="&amp;$A58,'EPA Data'!$G:$G,"&lt;"&amp;$B58)+IF('Multipliers and Adjustments'!$B$66="Y",'SNAP Adjustment'!N170,0))*unit_conv</f>
        <v>0</v>
      </c>
      <c r="N58">
        <f t="shared" si="32"/>
        <v>0</v>
      </c>
      <c r="O58">
        <f t="shared" si="32"/>
        <v>0</v>
      </c>
      <c r="P58">
        <f t="shared" si="32"/>
        <v>0</v>
      </c>
      <c r="Q58">
        <f t="shared" si="32"/>
        <v>0</v>
      </c>
      <c r="R58" s="67">
        <f>(VLOOKUP($B$1,'Multipliers and Adjustments'!$A$70:$I$86,TRUNC(COLUMN(R$2)/5)+2,FALSE)*SUMIFS('EPA Data'!$I:$I,'EPA Data'!$D:$D,'Country Selector'!$A$2,'EPA Data'!$J:$J,$B$1,'EPA Data'!$C:$C,R$2,'EPA Data'!$G:$G,"&gt;="&amp;$A58,'EPA Data'!$G:$G,"&lt;"&amp;$B58)+IF('Multipliers and Adjustments'!$B$66="Y",'SNAP Adjustment'!S170,0))*unit_conv</f>
        <v>0</v>
      </c>
      <c r="S58">
        <f t="shared" si="33"/>
        <v>0</v>
      </c>
      <c r="T58">
        <f t="shared" si="33"/>
        <v>0</v>
      </c>
      <c r="U58">
        <f t="shared" si="33"/>
        <v>0</v>
      </c>
      <c r="V58">
        <f t="shared" si="33"/>
        <v>0</v>
      </c>
      <c r="W58" s="67">
        <f>(VLOOKUP($B$1,'Multipliers and Adjustments'!$A$70:$I$86,TRUNC(COLUMN(W$2)/5)+2,FALSE)*SUMIFS('EPA Data'!$I:$I,'EPA Data'!$D:$D,'Country Selector'!$A$2,'EPA Data'!$J:$J,$B$1,'EPA Data'!$C:$C,W$2,'EPA Data'!$G:$G,"&gt;="&amp;$A58,'EPA Data'!$G:$G,"&lt;"&amp;$B58)+IF('Multipliers and Adjustments'!$B$66="Y",'SNAP Adjustment'!X170,0))*unit_conv</f>
        <v>0</v>
      </c>
      <c r="X58">
        <f t="shared" si="34"/>
        <v>0</v>
      </c>
      <c r="Y58">
        <f t="shared" si="34"/>
        <v>0</v>
      </c>
      <c r="Z58">
        <f t="shared" si="34"/>
        <v>0</v>
      </c>
      <c r="AA58">
        <f t="shared" si="34"/>
        <v>0</v>
      </c>
      <c r="AB58" s="67">
        <f>(VLOOKUP($B$1,'Multipliers and Adjustments'!$A$70:$I$86,TRUNC(COLUMN(AB$2)/5)+2,FALSE)*SUMIFS('EPA Data'!$I:$I,'EPA Data'!$D:$D,'Country Selector'!$A$2,'EPA Data'!$J:$J,$B$1,'EPA Data'!$C:$C,AB$2,'EPA Data'!$G:$G,"&gt;="&amp;$A58,'EPA Data'!$G:$G,"&lt;"&amp;$B58)+IF('Multipliers and Adjustments'!$B$66="Y",'SNAP Adjustment'!AC170,0))*unit_conv</f>
        <v>0</v>
      </c>
      <c r="AC58">
        <f t="shared" si="35"/>
        <v>0</v>
      </c>
      <c r="AD58">
        <f t="shared" si="35"/>
        <v>0</v>
      </c>
      <c r="AE58">
        <f t="shared" si="35"/>
        <v>0</v>
      </c>
      <c r="AF58">
        <f t="shared" si="35"/>
        <v>0</v>
      </c>
      <c r="AG58" s="67">
        <f>(VLOOKUP($B$1,'Multipliers and Adjustments'!$A$70:$I$86,TRUNC(COLUMN(AG$2)/5)+2,FALSE)*SUMIFS('EPA Data'!$I:$I,'EPA Data'!$D:$D,'Country Selector'!$A$2,'EPA Data'!$J:$J,$B$1,'EPA Data'!$C:$C,AG$2,'EPA Data'!$G:$G,"&gt;="&amp;$A58,'EPA Data'!$G:$G,"&lt;"&amp;$B58)+IF('Multipliers and Adjustments'!$B$66="Y",'SNAP Adjustment'!AH170,0))*unit_conv</f>
        <v>0</v>
      </c>
      <c r="AH58">
        <f t="shared" si="36"/>
        <v>0</v>
      </c>
      <c r="AI58">
        <f t="shared" si="36"/>
        <v>0</v>
      </c>
      <c r="AJ58">
        <f t="shared" si="36"/>
        <v>0</v>
      </c>
      <c r="AK58">
        <f t="shared" si="36"/>
        <v>0</v>
      </c>
      <c r="AL58" s="67">
        <f>(VLOOKUP($B$1,'Multipliers and Adjustments'!$A$70:$I$86,TRUNC(COLUMN(AL$2)/5)+2,FALSE)*SUMIFS('EPA Data'!$I:$I,'EPA Data'!$D:$D,'Country Selector'!$A$2,'EPA Data'!$J:$J,$B$1,'EPA Data'!$C:$C,AL$2,'EPA Data'!$G:$G,"&gt;="&amp;$A58,'EPA Data'!$G:$G,"&lt;"&amp;$B58)+IF('Multipliers and Adjustments'!$B$66="Y",'SNAP Adjustment'!AM170,0))*unit_conv</f>
        <v>0</v>
      </c>
    </row>
    <row r="59" spans="1:38" x14ac:dyDescent="0.45">
      <c r="A59" s="12">
        <f t="shared" si="14"/>
        <v>800</v>
      </c>
      <c r="B59" s="11">
        <f t="shared" si="7"/>
        <v>850</v>
      </c>
      <c r="C59" s="67">
        <f>(VLOOKUP($B$1,'Multipliers and Adjustments'!$A$70:$I$86,TRUNC(COLUMN(C$2)/5)+2,FALSE)*SUMIFS('EPA Data'!$I:$I,'EPA Data'!$D:$D,'Country Selector'!$A$2,'EPA Data'!$J:$J,$B$1,'EPA Data'!$C:$C,C$2,'EPA Data'!$G:$G,"&gt;="&amp;$A59,'EPA Data'!$G:$G,"&lt;"&amp;$B59)+IF('Multipliers and Adjustments'!$B$66="Y",'SNAP Adjustment'!D171,0))*unit_conv</f>
        <v>0</v>
      </c>
      <c r="D59">
        <f t="shared" si="30"/>
        <v>0</v>
      </c>
      <c r="E59">
        <f t="shared" si="30"/>
        <v>0</v>
      </c>
      <c r="F59">
        <f t="shared" si="30"/>
        <v>0</v>
      </c>
      <c r="G59">
        <f t="shared" si="30"/>
        <v>0</v>
      </c>
      <c r="H59" s="67">
        <f>(VLOOKUP($B$1,'Multipliers and Adjustments'!$A$70:$I$86,TRUNC(COLUMN(H$2)/5)+2,FALSE)*SUMIFS('EPA Data'!$I:$I,'EPA Data'!$D:$D,'Country Selector'!$A$2,'EPA Data'!$J:$J,$B$1,'EPA Data'!$C:$C,H$2,'EPA Data'!$G:$G,"&gt;="&amp;$A59,'EPA Data'!$G:$G,"&lt;"&amp;$B59)+IF('Multipliers and Adjustments'!$B$66="Y",'SNAP Adjustment'!I171,0))*unit_conv</f>
        <v>0</v>
      </c>
      <c r="I59">
        <f t="shared" si="31"/>
        <v>0</v>
      </c>
      <c r="J59">
        <f t="shared" si="31"/>
        <v>0</v>
      </c>
      <c r="K59">
        <f t="shared" si="31"/>
        <v>0</v>
      </c>
      <c r="L59">
        <f t="shared" si="31"/>
        <v>0</v>
      </c>
      <c r="M59" s="67">
        <f>(VLOOKUP($B$1,'Multipliers and Adjustments'!$A$70:$I$86,TRUNC(COLUMN(M$2)/5)+2,FALSE)*SUMIFS('EPA Data'!$I:$I,'EPA Data'!$D:$D,'Country Selector'!$A$2,'EPA Data'!$J:$J,$B$1,'EPA Data'!$C:$C,M$2,'EPA Data'!$G:$G,"&gt;="&amp;$A59,'EPA Data'!$G:$G,"&lt;"&amp;$B59)+IF('Multipliers and Adjustments'!$B$66="Y",'SNAP Adjustment'!N171,0))*unit_conv</f>
        <v>0</v>
      </c>
      <c r="N59">
        <f t="shared" si="32"/>
        <v>0</v>
      </c>
      <c r="O59">
        <f t="shared" si="32"/>
        <v>0</v>
      </c>
      <c r="P59">
        <f t="shared" si="32"/>
        <v>0</v>
      </c>
      <c r="Q59">
        <f t="shared" si="32"/>
        <v>0</v>
      </c>
      <c r="R59" s="67">
        <f>(VLOOKUP($B$1,'Multipliers and Adjustments'!$A$70:$I$86,TRUNC(COLUMN(R$2)/5)+2,FALSE)*SUMIFS('EPA Data'!$I:$I,'EPA Data'!$D:$D,'Country Selector'!$A$2,'EPA Data'!$J:$J,$B$1,'EPA Data'!$C:$C,R$2,'EPA Data'!$G:$G,"&gt;="&amp;$A59,'EPA Data'!$G:$G,"&lt;"&amp;$B59)+IF('Multipliers and Adjustments'!$B$66="Y",'SNAP Adjustment'!S171,0))*unit_conv</f>
        <v>0</v>
      </c>
      <c r="S59">
        <f t="shared" si="33"/>
        <v>0</v>
      </c>
      <c r="T59">
        <f t="shared" si="33"/>
        <v>0</v>
      </c>
      <c r="U59">
        <f t="shared" si="33"/>
        <v>0</v>
      </c>
      <c r="V59">
        <f t="shared" si="33"/>
        <v>0</v>
      </c>
      <c r="W59" s="67">
        <f>(VLOOKUP($B$1,'Multipliers and Adjustments'!$A$70:$I$86,TRUNC(COLUMN(W$2)/5)+2,FALSE)*SUMIFS('EPA Data'!$I:$I,'EPA Data'!$D:$D,'Country Selector'!$A$2,'EPA Data'!$J:$J,$B$1,'EPA Data'!$C:$C,W$2,'EPA Data'!$G:$G,"&gt;="&amp;$A59,'EPA Data'!$G:$G,"&lt;"&amp;$B59)+IF('Multipliers and Adjustments'!$B$66="Y",'SNAP Adjustment'!X171,0))*unit_conv</f>
        <v>0</v>
      </c>
      <c r="X59">
        <f t="shared" si="34"/>
        <v>0</v>
      </c>
      <c r="Y59">
        <f t="shared" si="34"/>
        <v>0</v>
      </c>
      <c r="Z59">
        <f t="shared" si="34"/>
        <v>0</v>
      </c>
      <c r="AA59">
        <f t="shared" si="34"/>
        <v>0</v>
      </c>
      <c r="AB59" s="67">
        <f>(VLOOKUP($B$1,'Multipliers and Adjustments'!$A$70:$I$86,TRUNC(COLUMN(AB$2)/5)+2,FALSE)*SUMIFS('EPA Data'!$I:$I,'EPA Data'!$D:$D,'Country Selector'!$A$2,'EPA Data'!$J:$J,$B$1,'EPA Data'!$C:$C,AB$2,'EPA Data'!$G:$G,"&gt;="&amp;$A59,'EPA Data'!$G:$G,"&lt;"&amp;$B59)+IF('Multipliers and Adjustments'!$B$66="Y",'SNAP Adjustment'!AC171,0))*unit_conv</f>
        <v>0</v>
      </c>
      <c r="AC59">
        <f t="shared" si="35"/>
        <v>0</v>
      </c>
      <c r="AD59">
        <f t="shared" si="35"/>
        <v>0</v>
      </c>
      <c r="AE59">
        <f t="shared" si="35"/>
        <v>0</v>
      </c>
      <c r="AF59">
        <f t="shared" si="35"/>
        <v>0</v>
      </c>
      <c r="AG59" s="67">
        <f>(VLOOKUP($B$1,'Multipliers and Adjustments'!$A$70:$I$86,TRUNC(COLUMN(AG$2)/5)+2,FALSE)*SUMIFS('EPA Data'!$I:$I,'EPA Data'!$D:$D,'Country Selector'!$A$2,'EPA Data'!$J:$J,$B$1,'EPA Data'!$C:$C,AG$2,'EPA Data'!$G:$G,"&gt;="&amp;$A59,'EPA Data'!$G:$G,"&lt;"&amp;$B59)+IF('Multipliers and Adjustments'!$B$66="Y",'SNAP Adjustment'!AH171,0))*unit_conv</f>
        <v>0</v>
      </c>
      <c r="AH59">
        <f t="shared" si="36"/>
        <v>0</v>
      </c>
      <c r="AI59">
        <f t="shared" si="36"/>
        <v>0</v>
      </c>
      <c r="AJ59">
        <f t="shared" si="36"/>
        <v>0</v>
      </c>
      <c r="AK59">
        <f t="shared" si="36"/>
        <v>0</v>
      </c>
      <c r="AL59" s="67">
        <f>(VLOOKUP($B$1,'Multipliers and Adjustments'!$A$70:$I$86,TRUNC(COLUMN(AL$2)/5)+2,FALSE)*SUMIFS('EPA Data'!$I:$I,'EPA Data'!$D:$D,'Country Selector'!$A$2,'EPA Data'!$J:$J,$B$1,'EPA Data'!$C:$C,AL$2,'EPA Data'!$G:$G,"&gt;="&amp;$A59,'EPA Data'!$G:$G,"&lt;"&amp;$B59)+IF('Multipliers and Adjustments'!$B$66="Y",'SNAP Adjustment'!AM171,0))*unit_conv</f>
        <v>0</v>
      </c>
    </row>
    <row r="60" spans="1:38" x14ac:dyDescent="0.45">
      <c r="A60" s="12">
        <f t="shared" si="14"/>
        <v>850</v>
      </c>
      <c r="B60" s="11">
        <f t="shared" si="7"/>
        <v>900</v>
      </c>
      <c r="C60" s="67">
        <f>(VLOOKUP($B$1,'Multipliers and Adjustments'!$A$70:$I$86,TRUNC(COLUMN(C$2)/5)+2,FALSE)*SUMIFS('EPA Data'!$I:$I,'EPA Data'!$D:$D,'Country Selector'!$A$2,'EPA Data'!$J:$J,$B$1,'EPA Data'!$C:$C,C$2,'EPA Data'!$G:$G,"&gt;="&amp;$A60,'EPA Data'!$G:$G,"&lt;"&amp;$B60)+IF('Multipliers and Adjustments'!$B$66="Y",'SNAP Adjustment'!D172,0))*unit_conv</f>
        <v>0</v>
      </c>
      <c r="D60">
        <f t="shared" si="30"/>
        <v>0</v>
      </c>
      <c r="E60">
        <f t="shared" si="30"/>
        <v>0</v>
      </c>
      <c r="F60">
        <f t="shared" si="30"/>
        <v>0</v>
      </c>
      <c r="G60">
        <f t="shared" si="30"/>
        <v>0</v>
      </c>
      <c r="H60" s="67">
        <f>(VLOOKUP($B$1,'Multipliers and Adjustments'!$A$70:$I$86,TRUNC(COLUMN(H$2)/5)+2,FALSE)*SUMIFS('EPA Data'!$I:$I,'EPA Data'!$D:$D,'Country Selector'!$A$2,'EPA Data'!$J:$J,$B$1,'EPA Data'!$C:$C,H$2,'EPA Data'!$G:$G,"&gt;="&amp;$A60,'EPA Data'!$G:$G,"&lt;"&amp;$B60)+IF('Multipliers and Adjustments'!$B$66="Y",'SNAP Adjustment'!I172,0))*unit_conv</f>
        <v>0</v>
      </c>
      <c r="I60">
        <f t="shared" si="31"/>
        <v>0</v>
      </c>
      <c r="J60">
        <f t="shared" si="31"/>
        <v>0</v>
      </c>
      <c r="K60">
        <f t="shared" si="31"/>
        <v>0</v>
      </c>
      <c r="L60">
        <f t="shared" si="31"/>
        <v>0</v>
      </c>
      <c r="M60" s="67">
        <f>(VLOOKUP($B$1,'Multipliers and Adjustments'!$A$70:$I$86,TRUNC(COLUMN(M$2)/5)+2,FALSE)*SUMIFS('EPA Data'!$I:$I,'EPA Data'!$D:$D,'Country Selector'!$A$2,'EPA Data'!$J:$J,$B$1,'EPA Data'!$C:$C,M$2,'EPA Data'!$G:$G,"&gt;="&amp;$A60,'EPA Data'!$G:$G,"&lt;"&amp;$B60)+IF('Multipliers and Adjustments'!$B$66="Y",'SNAP Adjustment'!N172,0))*unit_conv</f>
        <v>0</v>
      </c>
      <c r="N60">
        <f t="shared" si="32"/>
        <v>0</v>
      </c>
      <c r="O60">
        <f t="shared" si="32"/>
        <v>0</v>
      </c>
      <c r="P60">
        <f t="shared" si="32"/>
        <v>0</v>
      </c>
      <c r="Q60">
        <f t="shared" si="32"/>
        <v>0</v>
      </c>
      <c r="R60" s="67">
        <f>(VLOOKUP($B$1,'Multipliers and Adjustments'!$A$70:$I$86,TRUNC(COLUMN(R$2)/5)+2,FALSE)*SUMIFS('EPA Data'!$I:$I,'EPA Data'!$D:$D,'Country Selector'!$A$2,'EPA Data'!$J:$J,$B$1,'EPA Data'!$C:$C,R$2,'EPA Data'!$G:$G,"&gt;="&amp;$A60,'EPA Data'!$G:$G,"&lt;"&amp;$B60)+IF('Multipliers and Adjustments'!$B$66="Y",'SNAP Adjustment'!S172,0))*unit_conv</f>
        <v>0</v>
      </c>
      <c r="S60">
        <f t="shared" si="33"/>
        <v>0</v>
      </c>
      <c r="T60">
        <f t="shared" si="33"/>
        <v>0</v>
      </c>
      <c r="U60">
        <f t="shared" si="33"/>
        <v>0</v>
      </c>
      <c r="V60">
        <f t="shared" si="33"/>
        <v>0</v>
      </c>
      <c r="W60" s="67">
        <f>(VLOOKUP($B$1,'Multipliers and Adjustments'!$A$70:$I$86,TRUNC(COLUMN(W$2)/5)+2,FALSE)*SUMIFS('EPA Data'!$I:$I,'EPA Data'!$D:$D,'Country Selector'!$A$2,'EPA Data'!$J:$J,$B$1,'EPA Data'!$C:$C,W$2,'EPA Data'!$G:$G,"&gt;="&amp;$A60,'EPA Data'!$G:$G,"&lt;"&amp;$B60)+IF('Multipliers and Adjustments'!$B$66="Y",'SNAP Adjustment'!X172,0))*unit_conv</f>
        <v>0</v>
      </c>
      <c r="X60">
        <f t="shared" si="34"/>
        <v>0</v>
      </c>
      <c r="Y60">
        <f t="shared" si="34"/>
        <v>0</v>
      </c>
      <c r="Z60">
        <f t="shared" si="34"/>
        <v>0</v>
      </c>
      <c r="AA60">
        <f t="shared" si="34"/>
        <v>0</v>
      </c>
      <c r="AB60" s="67">
        <f>(VLOOKUP($B$1,'Multipliers and Adjustments'!$A$70:$I$86,TRUNC(COLUMN(AB$2)/5)+2,FALSE)*SUMIFS('EPA Data'!$I:$I,'EPA Data'!$D:$D,'Country Selector'!$A$2,'EPA Data'!$J:$J,$B$1,'EPA Data'!$C:$C,AB$2,'EPA Data'!$G:$G,"&gt;="&amp;$A60,'EPA Data'!$G:$G,"&lt;"&amp;$B60)+IF('Multipliers and Adjustments'!$B$66="Y",'SNAP Adjustment'!AC172,0))*unit_conv</f>
        <v>0</v>
      </c>
      <c r="AC60">
        <f t="shared" si="35"/>
        <v>0</v>
      </c>
      <c r="AD60">
        <f t="shared" si="35"/>
        <v>0</v>
      </c>
      <c r="AE60">
        <f t="shared" si="35"/>
        <v>0</v>
      </c>
      <c r="AF60">
        <f t="shared" si="35"/>
        <v>0</v>
      </c>
      <c r="AG60" s="67">
        <f>(VLOOKUP($B$1,'Multipliers and Adjustments'!$A$70:$I$86,TRUNC(COLUMN(AG$2)/5)+2,FALSE)*SUMIFS('EPA Data'!$I:$I,'EPA Data'!$D:$D,'Country Selector'!$A$2,'EPA Data'!$J:$J,$B$1,'EPA Data'!$C:$C,AG$2,'EPA Data'!$G:$G,"&gt;="&amp;$A60,'EPA Data'!$G:$G,"&lt;"&amp;$B60)+IF('Multipliers and Adjustments'!$B$66="Y",'SNAP Adjustment'!AH172,0))*unit_conv</f>
        <v>0</v>
      </c>
      <c r="AH60">
        <f t="shared" si="36"/>
        <v>0</v>
      </c>
      <c r="AI60">
        <f t="shared" si="36"/>
        <v>0</v>
      </c>
      <c r="AJ60">
        <f t="shared" si="36"/>
        <v>0</v>
      </c>
      <c r="AK60">
        <f t="shared" si="36"/>
        <v>0</v>
      </c>
      <c r="AL60" s="67">
        <f>(VLOOKUP($B$1,'Multipliers and Adjustments'!$A$70:$I$86,TRUNC(COLUMN(AL$2)/5)+2,FALSE)*SUMIFS('EPA Data'!$I:$I,'EPA Data'!$D:$D,'Country Selector'!$A$2,'EPA Data'!$J:$J,$B$1,'EPA Data'!$C:$C,AL$2,'EPA Data'!$G:$G,"&gt;="&amp;$A60,'EPA Data'!$G:$G,"&lt;"&amp;$B60)+IF('Multipliers and Adjustments'!$B$66="Y",'SNAP Adjustment'!AM172,0))*unit_conv</f>
        <v>0</v>
      </c>
    </row>
    <row r="61" spans="1:38" x14ac:dyDescent="0.45">
      <c r="A61" s="12">
        <f t="shared" si="14"/>
        <v>900</v>
      </c>
      <c r="B61" s="11">
        <f t="shared" si="7"/>
        <v>950</v>
      </c>
      <c r="C61" s="67">
        <f>(VLOOKUP($B$1,'Multipliers and Adjustments'!$A$70:$I$86,TRUNC(COLUMN(C$2)/5)+2,FALSE)*SUMIFS('EPA Data'!$I:$I,'EPA Data'!$D:$D,'Country Selector'!$A$2,'EPA Data'!$J:$J,$B$1,'EPA Data'!$C:$C,C$2,'EPA Data'!$G:$G,"&gt;="&amp;$A61,'EPA Data'!$G:$G,"&lt;"&amp;$B61)+IF('Multipliers and Adjustments'!$B$66="Y",'SNAP Adjustment'!D173,0))*unit_conv</f>
        <v>0</v>
      </c>
      <c r="D61">
        <f t="shared" si="30"/>
        <v>0</v>
      </c>
      <c r="E61">
        <f t="shared" si="30"/>
        <v>0</v>
      </c>
      <c r="F61">
        <f t="shared" si="30"/>
        <v>0</v>
      </c>
      <c r="G61">
        <f t="shared" si="30"/>
        <v>0</v>
      </c>
      <c r="H61" s="67">
        <f>(VLOOKUP($B$1,'Multipliers and Adjustments'!$A$70:$I$86,TRUNC(COLUMN(H$2)/5)+2,FALSE)*SUMIFS('EPA Data'!$I:$I,'EPA Data'!$D:$D,'Country Selector'!$A$2,'EPA Data'!$J:$J,$B$1,'EPA Data'!$C:$C,H$2,'EPA Data'!$G:$G,"&gt;="&amp;$A61,'EPA Data'!$G:$G,"&lt;"&amp;$B61)+IF('Multipliers and Adjustments'!$B$66="Y",'SNAP Adjustment'!I173,0))*unit_conv</f>
        <v>0</v>
      </c>
      <c r="I61">
        <f t="shared" si="31"/>
        <v>0</v>
      </c>
      <c r="J61">
        <f t="shared" si="31"/>
        <v>0</v>
      </c>
      <c r="K61">
        <f t="shared" si="31"/>
        <v>0</v>
      </c>
      <c r="L61">
        <f t="shared" si="31"/>
        <v>0</v>
      </c>
      <c r="M61" s="67">
        <f>(VLOOKUP($B$1,'Multipliers and Adjustments'!$A$70:$I$86,TRUNC(COLUMN(M$2)/5)+2,FALSE)*SUMIFS('EPA Data'!$I:$I,'EPA Data'!$D:$D,'Country Selector'!$A$2,'EPA Data'!$J:$J,$B$1,'EPA Data'!$C:$C,M$2,'EPA Data'!$G:$G,"&gt;="&amp;$A61,'EPA Data'!$G:$G,"&lt;"&amp;$B61)+IF('Multipliers and Adjustments'!$B$66="Y",'SNAP Adjustment'!N173,0))*unit_conv</f>
        <v>0</v>
      </c>
      <c r="N61">
        <f t="shared" si="32"/>
        <v>0</v>
      </c>
      <c r="O61">
        <f t="shared" si="32"/>
        <v>0</v>
      </c>
      <c r="P61">
        <f t="shared" si="32"/>
        <v>0</v>
      </c>
      <c r="Q61">
        <f t="shared" si="32"/>
        <v>0</v>
      </c>
      <c r="R61" s="67">
        <f>(VLOOKUP($B$1,'Multipliers and Adjustments'!$A$70:$I$86,TRUNC(COLUMN(R$2)/5)+2,FALSE)*SUMIFS('EPA Data'!$I:$I,'EPA Data'!$D:$D,'Country Selector'!$A$2,'EPA Data'!$J:$J,$B$1,'EPA Data'!$C:$C,R$2,'EPA Data'!$G:$G,"&gt;="&amp;$A61,'EPA Data'!$G:$G,"&lt;"&amp;$B61)+IF('Multipliers and Adjustments'!$B$66="Y",'SNAP Adjustment'!S173,0))*unit_conv</f>
        <v>0</v>
      </c>
      <c r="S61">
        <f t="shared" si="33"/>
        <v>0</v>
      </c>
      <c r="T61">
        <f t="shared" si="33"/>
        <v>0</v>
      </c>
      <c r="U61">
        <f t="shared" si="33"/>
        <v>0</v>
      </c>
      <c r="V61">
        <f t="shared" si="33"/>
        <v>0</v>
      </c>
      <c r="W61" s="67">
        <f>(VLOOKUP($B$1,'Multipliers and Adjustments'!$A$70:$I$86,TRUNC(COLUMN(W$2)/5)+2,FALSE)*SUMIFS('EPA Data'!$I:$I,'EPA Data'!$D:$D,'Country Selector'!$A$2,'EPA Data'!$J:$J,$B$1,'EPA Data'!$C:$C,W$2,'EPA Data'!$G:$G,"&gt;="&amp;$A61,'EPA Data'!$G:$G,"&lt;"&amp;$B61)+IF('Multipliers and Adjustments'!$B$66="Y",'SNAP Adjustment'!X173,0))*unit_conv</f>
        <v>0</v>
      </c>
      <c r="X61">
        <f t="shared" si="34"/>
        <v>0</v>
      </c>
      <c r="Y61">
        <f t="shared" si="34"/>
        <v>0</v>
      </c>
      <c r="Z61">
        <f t="shared" si="34"/>
        <v>0</v>
      </c>
      <c r="AA61">
        <f t="shared" si="34"/>
        <v>0</v>
      </c>
      <c r="AB61" s="67">
        <f>(VLOOKUP($B$1,'Multipliers and Adjustments'!$A$70:$I$86,TRUNC(COLUMN(AB$2)/5)+2,FALSE)*SUMIFS('EPA Data'!$I:$I,'EPA Data'!$D:$D,'Country Selector'!$A$2,'EPA Data'!$J:$J,$B$1,'EPA Data'!$C:$C,AB$2,'EPA Data'!$G:$G,"&gt;="&amp;$A61,'EPA Data'!$G:$G,"&lt;"&amp;$B61)+IF('Multipliers and Adjustments'!$B$66="Y",'SNAP Adjustment'!AC173,0))*unit_conv</f>
        <v>0</v>
      </c>
      <c r="AC61">
        <f t="shared" si="35"/>
        <v>0</v>
      </c>
      <c r="AD61">
        <f t="shared" si="35"/>
        <v>0</v>
      </c>
      <c r="AE61">
        <f t="shared" si="35"/>
        <v>0</v>
      </c>
      <c r="AF61">
        <f t="shared" si="35"/>
        <v>0</v>
      </c>
      <c r="AG61" s="67">
        <f>(VLOOKUP($B$1,'Multipliers and Adjustments'!$A$70:$I$86,TRUNC(COLUMN(AG$2)/5)+2,FALSE)*SUMIFS('EPA Data'!$I:$I,'EPA Data'!$D:$D,'Country Selector'!$A$2,'EPA Data'!$J:$J,$B$1,'EPA Data'!$C:$C,AG$2,'EPA Data'!$G:$G,"&gt;="&amp;$A61,'EPA Data'!$G:$G,"&lt;"&amp;$B61)+IF('Multipliers and Adjustments'!$B$66="Y",'SNAP Adjustment'!AH173,0))*unit_conv</f>
        <v>0</v>
      </c>
      <c r="AH61">
        <f t="shared" si="36"/>
        <v>0</v>
      </c>
      <c r="AI61">
        <f t="shared" si="36"/>
        <v>0</v>
      </c>
      <c r="AJ61">
        <f t="shared" si="36"/>
        <v>0</v>
      </c>
      <c r="AK61">
        <f t="shared" si="36"/>
        <v>0</v>
      </c>
      <c r="AL61" s="67">
        <f>(VLOOKUP($B$1,'Multipliers and Adjustments'!$A$70:$I$86,TRUNC(COLUMN(AL$2)/5)+2,FALSE)*SUMIFS('EPA Data'!$I:$I,'EPA Data'!$D:$D,'Country Selector'!$A$2,'EPA Data'!$J:$J,$B$1,'EPA Data'!$C:$C,AL$2,'EPA Data'!$G:$G,"&gt;="&amp;$A61,'EPA Data'!$G:$G,"&lt;"&amp;$B61)+IF('Multipliers and Adjustments'!$B$66="Y",'SNAP Adjustment'!AM173,0))*unit_conv</f>
        <v>0</v>
      </c>
    </row>
    <row r="62" spans="1:38" x14ac:dyDescent="0.45">
      <c r="A62" s="12">
        <f t="shared" si="14"/>
        <v>950</v>
      </c>
      <c r="B62" s="11">
        <f t="shared" si="7"/>
        <v>1000</v>
      </c>
      <c r="C62" s="67">
        <f>(VLOOKUP($B$1,'Multipliers and Adjustments'!$A$70:$I$86,TRUNC(COLUMN(C$2)/5)+2,FALSE)*SUMIFS('EPA Data'!$I:$I,'EPA Data'!$D:$D,'Country Selector'!$A$2,'EPA Data'!$J:$J,$B$1,'EPA Data'!$C:$C,C$2,'EPA Data'!$G:$G,"&gt;="&amp;$A62,'EPA Data'!$G:$G,"&lt;"&amp;$B62)+IF('Multipliers and Adjustments'!$B$66="Y",'SNAP Adjustment'!D174,0))*unit_conv</f>
        <v>0</v>
      </c>
      <c r="D62">
        <f t="shared" si="30"/>
        <v>0</v>
      </c>
      <c r="E62">
        <f t="shared" si="30"/>
        <v>0</v>
      </c>
      <c r="F62">
        <f t="shared" si="30"/>
        <v>0</v>
      </c>
      <c r="G62">
        <f t="shared" si="30"/>
        <v>0</v>
      </c>
      <c r="H62" s="67">
        <f>(VLOOKUP($B$1,'Multipliers and Adjustments'!$A$70:$I$86,TRUNC(COLUMN(H$2)/5)+2,FALSE)*SUMIFS('EPA Data'!$I:$I,'EPA Data'!$D:$D,'Country Selector'!$A$2,'EPA Data'!$J:$J,$B$1,'EPA Data'!$C:$C,H$2,'EPA Data'!$G:$G,"&gt;="&amp;$A62,'EPA Data'!$G:$G,"&lt;"&amp;$B62)+IF('Multipliers and Adjustments'!$B$66="Y",'SNAP Adjustment'!I174,0))*unit_conv</f>
        <v>0</v>
      </c>
      <c r="I62">
        <f t="shared" si="31"/>
        <v>0</v>
      </c>
      <c r="J62">
        <f t="shared" si="31"/>
        <v>0</v>
      </c>
      <c r="K62">
        <f t="shared" si="31"/>
        <v>0</v>
      </c>
      <c r="L62">
        <f t="shared" si="31"/>
        <v>0</v>
      </c>
      <c r="M62" s="67">
        <f>(VLOOKUP($B$1,'Multipliers and Adjustments'!$A$70:$I$86,TRUNC(COLUMN(M$2)/5)+2,FALSE)*SUMIFS('EPA Data'!$I:$I,'EPA Data'!$D:$D,'Country Selector'!$A$2,'EPA Data'!$J:$J,$B$1,'EPA Data'!$C:$C,M$2,'EPA Data'!$G:$G,"&gt;="&amp;$A62,'EPA Data'!$G:$G,"&lt;"&amp;$B62)+IF('Multipliers and Adjustments'!$B$66="Y",'SNAP Adjustment'!N174,0))*unit_conv</f>
        <v>0</v>
      </c>
      <c r="N62">
        <f t="shared" si="32"/>
        <v>0</v>
      </c>
      <c r="O62">
        <f t="shared" si="32"/>
        <v>0</v>
      </c>
      <c r="P62">
        <f t="shared" si="32"/>
        <v>0</v>
      </c>
      <c r="Q62">
        <f t="shared" si="32"/>
        <v>0</v>
      </c>
      <c r="R62" s="67">
        <f>(VLOOKUP($B$1,'Multipliers and Adjustments'!$A$70:$I$86,TRUNC(COLUMN(R$2)/5)+2,FALSE)*SUMIFS('EPA Data'!$I:$I,'EPA Data'!$D:$D,'Country Selector'!$A$2,'EPA Data'!$J:$J,$B$1,'EPA Data'!$C:$C,R$2,'EPA Data'!$G:$G,"&gt;="&amp;$A62,'EPA Data'!$G:$G,"&lt;"&amp;$B62)+IF('Multipliers and Adjustments'!$B$66="Y",'SNAP Adjustment'!S174,0))*unit_conv</f>
        <v>0</v>
      </c>
      <c r="S62">
        <f t="shared" si="33"/>
        <v>0</v>
      </c>
      <c r="T62">
        <f t="shared" si="33"/>
        <v>0</v>
      </c>
      <c r="U62">
        <f t="shared" si="33"/>
        <v>0</v>
      </c>
      <c r="V62">
        <f t="shared" si="33"/>
        <v>0</v>
      </c>
      <c r="W62" s="67">
        <f>(VLOOKUP($B$1,'Multipliers and Adjustments'!$A$70:$I$86,TRUNC(COLUMN(W$2)/5)+2,FALSE)*SUMIFS('EPA Data'!$I:$I,'EPA Data'!$D:$D,'Country Selector'!$A$2,'EPA Data'!$J:$J,$B$1,'EPA Data'!$C:$C,W$2,'EPA Data'!$G:$G,"&gt;="&amp;$A62,'EPA Data'!$G:$G,"&lt;"&amp;$B62)+IF('Multipliers and Adjustments'!$B$66="Y",'SNAP Adjustment'!X174,0))*unit_conv</f>
        <v>0</v>
      </c>
      <c r="X62">
        <f t="shared" si="34"/>
        <v>0</v>
      </c>
      <c r="Y62">
        <f t="shared" si="34"/>
        <v>0</v>
      </c>
      <c r="Z62">
        <f t="shared" si="34"/>
        <v>0</v>
      </c>
      <c r="AA62">
        <f t="shared" si="34"/>
        <v>0</v>
      </c>
      <c r="AB62" s="67">
        <f>(VLOOKUP($B$1,'Multipliers and Adjustments'!$A$70:$I$86,TRUNC(COLUMN(AB$2)/5)+2,FALSE)*SUMIFS('EPA Data'!$I:$I,'EPA Data'!$D:$D,'Country Selector'!$A$2,'EPA Data'!$J:$J,$B$1,'EPA Data'!$C:$C,AB$2,'EPA Data'!$G:$G,"&gt;="&amp;$A62,'EPA Data'!$G:$G,"&lt;"&amp;$B62)+IF('Multipliers and Adjustments'!$B$66="Y",'SNAP Adjustment'!AC174,0))*unit_conv</f>
        <v>0</v>
      </c>
      <c r="AC62">
        <f t="shared" si="35"/>
        <v>0</v>
      </c>
      <c r="AD62">
        <f t="shared" si="35"/>
        <v>0</v>
      </c>
      <c r="AE62">
        <f t="shared" si="35"/>
        <v>0</v>
      </c>
      <c r="AF62">
        <f t="shared" si="35"/>
        <v>0</v>
      </c>
      <c r="AG62" s="67">
        <f>(VLOOKUP($B$1,'Multipliers and Adjustments'!$A$70:$I$86,TRUNC(COLUMN(AG$2)/5)+2,FALSE)*SUMIFS('EPA Data'!$I:$I,'EPA Data'!$D:$D,'Country Selector'!$A$2,'EPA Data'!$J:$J,$B$1,'EPA Data'!$C:$C,AG$2,'EPA Data'!$G:$G,"&gt;="&amp;$A62,'EPA Data'!$G:$G,"&lt;"&amp;$B62)+IF('Multipliers and Adjustments'!$B$66="Y",'SNAP Adjustment'!AH174,0))*unit_conv</f>
        <v>0</v>
      </c>
      <c r="AH62">
        <f t="shared" si="36"/>
        <v>0</v>
      </c>
      <c r="AI62">
        <f t="shared" si="36"/>
        <v>0</v>
      </c>
      <c r="AJ62">
        <f t="shared" si="36"/>
        <v>0</v>
      </c>
      <c r="AK62">
        <f t="shared" si="36"/>
        <v>0</v>
      </c>
      <c r="AL62" s="67">
        <f>(VLOOKUP($B$1,'Multipliers and Adjustments'!$A$70:$I$86,TRUNC(COLUMN(AL$2)/5)+2,FALSE)*SUMIFS('EPA Data'!$I:$I,'EPA Data'!$D:$D,'Country Selector'!$A$2,'EPA Data'!$J:$J,$B$1,'EPA Data'!$C:$C,AL$2,'EPA Data'!$G:$G,"&gt;="&amp;$A62,'EPA Data'!$G:$G,"&lt;"&amp;$B62)+IF('Multipliers and Adjustments'!$B$66="Y",'SNAP Adjustment'!AM174,0))*unit_conv</f>
        <v>0</v>
      </c>
    </row>
    <row r="63" spans="1:38" x14ac:dyDescent="0.45">
      <c r="A63" s="12">
        <f t="shared" si="14"/>
        <v>1000</v>
      </c>
      <c r="B63" s="11">
        <f t="shared" si="7"/>
        <v>1050</v>
      </c>
      <c r="C63" s="67">
        <f>(VLOOKUP($B$1,'Multipliers and Adjustments'!$A$70:$I$86,TRUNC(COLUMN(C$2)/5)+2,FALSE)*SUMIFS('EPA Data'!$I:$I,'EPA Data'!$D:$D,'Country Selector'!$A$2,'EPA Data'!$J:$J,$B$1,'EPA Data'!$C:$C,C$2,'EPA Data'!$G:$G,"&gt;="&amp;$A63,'EPA Data'!$G:$G,"&lt;"&amp;$B63)+IF('Multipliers and Adjustments'!$B$66="Y",'SNAP Adjustment'!D175,0))*unit_conv</f>
        <v>0</v>
      </c>
      <c r="D63">
        <f t="shared" si="30"/>
        <v>0</v>
      </c>
      <c r="E63">
        <f t="shared" si="30"/>
        <v>0</v>
      </c>
      <c r="F63">
        <f t="shared" si="30"/>
        <v>0</v>
      </c>
      <c r="G63">
        <f t="shared" si="30"/>
        <v>0</v>
      </c>
      <c r="H63" s="67">
        <f>(VLOOKUP($B$1,'Multipliers and Adjustments'!$A$70:$I$86,TRUNC(COLUMN(H$2)/5)+2,FALSE)*SUMIFS('EPA Data'!$I:$I,'EPA Data'!$D:$D,'Country Selector'!$A$2,'EPA Data'!$J:$J,$B$1,'EPA Data'!$C:$C,H$2,'EPA Data'!$G:$G,"&gt;="&amp;$A63,'EPA Data'!$G:$G,"&lt;"&amp;$B63)+IF('Multipliers and Adjustments'!$B$66="Y",'SNAP Adjustment'!I175,0))*unit_conv</f>
        <v>0</v>
      </c>
      <c r="I63">
        <f t="shared" si="31"/>
        <v>0</v>
      </c>
      <c r="J63">
        <f t="shared" si="31"/>
        <v>0</v>
      </c>
      <c r="K63">
        <f t="shared" si="31"/>
        <v>0</v>
      </c>
      <c r="L63">
        <f t="shared" si="31"/>
        <v>0</v>
      </c>
      <c r="M63" s="67">
        <f>(VLOOKUP($B$1,'Multipliers and Adjustments'!$A$70:$I$86,TRUNC(COLUMN(M$2)/5)+2,FALSE)*SUMIFS('EPA Data'!$I:$I,'EPA Data'!$D:$D,'Country Selector'!$A$2,'EPA Data'!$J:$J,$B$1,'EPA Data'!$C:$C,M$2,'EPA Data'!$G:$G,"&gt;="&amp;$A63,'EPA Data'!$G:$G,"&lt;"&amp;$B63)+IF('Multipliers and Adjustments'!$B$66="Y",'SNAP Adjustment'!N175,0))*unit_conv</f>
        <v>0</v>
      </c>
      <c r="N63">
        <f t="shared" si="32"/>
        <v>0</v>
      </c>
      <c r="O63">
        <f t="shared" si="32"/>
        <v>0</v>
      </c>
      <c r="P63">
        <f t="shared" si="32"/>
        <v>0</v>
      </c>
      <c r="Q63">
        <f t="shared" si="32"/>
        <v>0</v>
      </c>
      <c r="R63" s="67">
        <f>(VLOOKUP($B$1,'Multipliers and Adjustments'!$A$70:$I$86,TRUNC(COLUMN(R$2)/5)+2,FALSE)*SUMIFS('EPA Data'!$I:$I,'EPA Data'!$D:$D,'Country Selector'!$A$2,'EPA Data'!$J:$J,$B$1,'EPA Data'!$C:$C,R$2,'EPA Data'!$G:$G,"&gt;="&amp;$A63,'EPA Data'!$G:$G,"&lt;"&amp;$B63)+IF('Multipliers and Adjustments'!$B$66="Y",'SNAP Adjustment'!S175,0))*unit_conv</f>
        <v>0</v>
      </c>
      <c r="S63">
        <f t="shared" si="33"/>
        <v>0</v>
      </c>
      <c r="T63">
        <f t="shared" si="33"/>
        <v>0</v>
      </c>
      <c r="U63">
        <f t="shared" si="33"/>
        <v>0</v>
      </c>
      <c r="V63">
        <f t="shared" si="33"/>
        <v>0</v>
      </c>
      <c r="W63" s="67">
        <f>(VLOOKUP($B$1,'Multipliers and Adjustments'!$A$70:$I$86,TRUNC(COLUMN(W$2)/5)+2,FALSE)*SUMIFS('EPA Data'!$I:$I,'EPA Data'!$D:$D,'Country Selector'!$A$2,'EPA Data'!$J:$J,$B$1,'EPA Data'!$C:$C,W$2,'EPA Data'!$G:$G,"&gt;="&amp;$A63,'EPA Data'!$G:$G,"&lt;"&amp;$B63)+IF('Multipliers and Adjustments'!$B$66="Y",'SNAP Adjustment'!X175,0))*unit_conv</f>
        <v>0</v>
      </c>
      <c r="X63">
        <f t="shared" si="34"/>
        <v>0</v>
      </c>
      <c r="Y63">
        <f t="shared" si="34"/>
        <v>0</v>
      </c>
      <c r="Z63">
        <f t="shared" si="34"/>
        <v>0</v>
      </c>
      <c r="AA63">
        <f t="shared" si="34"/>
        <v>0</v>
      </c>
      <c r="AB63" s="67">
        <f>(VLOOKUP($B$1,'Multipliers and Adjustments'!$A$70:$I$86,TRUNC(COLUMN(AB$2)/5)+2,FALSE)*SUMIFS('EPA Data'!$I:$I,'EPA Data'!$D:$D,'Country Selector'!$A$2,'EPA Data'!$J:$J,$B$1,'EPA Data'!$C:$C,AB$2,'EPA Data'!$G:$G,"&gt;="&amp;$A63,'EPA Data'!$G:$G,"&lt;"&amp;$B63)+IF('Multipliers and Adjustments'!$B$66="Y",'SNAP Adjustment'!AC175,0))*unit_conv</f>
        <v>0</v>
      </c>
      <c r="AC63">
        <f t="shared" si="35"/>
        <v>0</v>
      </c>
      <c r="AD63">
        <f t="shared" si="35"/>
        <v>0</v>
      </c>
      <c r="AE63">
        <f t="shared" si="35"/>
        <v>0</v>
      </c>
      <c r="AF63">
        <f t="shared" si="35"/>
        <v>0</v>
      </c>
      <c r="AG63" s="67">
        <f>(VLOOKUP($B$1,'Multipliers and Adjustments'!$A$70:$I$86,TRUNC(COLUMN(AG$2)/5)+2,FALSE)*SUMIFS('EPA Data'!$I:$I,'EPA Data'!$D:$D,'Country Selector'!$A$2,'EPA Data'!$J:$J,$B$1,'EPA Data'!$C:$C,AG$2,'EPA Data'!$G:$G,"&gt;="&amp;$A63,'EPA Data'!$G:$G,"&lt;"&amp;$B63)+IF('Multipliers and Adjustments'!$B$66="Y",'SNAP Adjustment'!AH175,0))*unit_conv</f>
        <v>0</v>
      </c>
      <c r="AH63">
        <f t="shared" si="36"/>
        <v>0</v>
      </c>
      <c r="AI63">
        <f t="shared" si="36"/>
        <v>0</v>
      </c>
      <c r="AJ63">
        <f t="shared" si="36"/>
        <v>0</v>
      </c>
      <c r="AK63">
        <f t="shared" si="36"/>
        <v>0</v>
      </c>
      <c r="AL63" s="67">
        <f>(VLOOKUP($B$1,'Multipliers and Adjustments'!$A$70:$I$86,TRUNC(COLUMN(AL$2)/5)+2,FALSE)*SUMIFS('EPA Data'!$I:$I,'EPA Data'!$D:$D,'Country Selector'!$A$2,'EPA Data'!$J:$J,$B$1,'EPA Data'!$C:$C,AL$2,'EPA Data'!$G:$G,"&gt;="&amp;$A63,'EPA Data'!$G:$G,"&lt;"&amp;$B63)+IF('Multipliers and Adjustments'!$B$66="Y",'SNAP Adjustment'!AM175,0))*unit_conv</f>
        <v>0</v>
      </c>
    </row>
    <row r="64" spans="1:38" x14ac:dyDescent="0.45">
      <c r="A64" s="12">
        <f t="shared" si="14"/>
        <v>1050</v>
      </c>
      <c r="B64" s="11">
        <f t="shared" si="7"/>
        <v>1100</v>
      </c>
      <c r="C64" s="67">
        <f>(VLOOKUP($B$1,'Multipliers and Adjustments'!$A$70:$I$86,TRUNC(COLUMN(C$2)/5)+2,FALSE)*SUMIFS('EPA Data'!$I:$I,'EPA Data'!$D:$D,'Country Selector'!$A$2,'EPA Data'!$J:$J,$B$1,'EPA Data'!$C:$C,C$2,'EPA Data'!$G:$G,"&gt;="&amp;$A64,'EPA Data'!$G:$G,"&lt;"&amp;$B64)+IF('Multipliers and Adjustments'!$B$66="Y",'SNAP Adjustment'!D176,0))*unit_conv</f>
        <v>0</v>
      </c>
      <c r="D64">
        <f t="shared" si="30"/>
        <v>0</v>
      </c>
      <c r="E64">
        <f t="shared" si="30"/>
        <v>0</v>
      </c>
      <c r="F64">
        <f t="shared" si="30"/>
        <v>0</v>
      </c>
      <c r="G64">
        <f t="shared" si="30"/>
        <v>0</v>
      </c>
      <c r="H64" s="67">
        <f>(VLOOKUP($B$1,'Multipliers and Adjustments'!$A$70:$I$86,TRUNC(COLUMN(H$2)/5)+2,FALSE)*SUMIFS('EPA Data'!$I:$I,'EPA Data'!$D:$D,'Country Selector'!$A$2,'EPA Data'!$J:$J,$B$1,'EPA Data'!$C:$C,H$2,'EPA Data'!$G:$G,"&gt;="&amp;$A64,'EPA Data'!$G:$G,"&lt;"&amp;$B64)+IF('Multipliers and Adjustments'!$B$66="Y",'SNAP Adjustment'!I176,0))*unit_conv</f>
        <v>0</v>
      </c>
      <c r="I64">
        <f t="shared" si="31"/>
        <v>0</v>
      </c>
      <c r="J64">
        <f t="shared" si="31"/>
        <v>0</v>
      </c>
      <c r="K64">
        <f t="shared" si="31"/>
        <v>0</v>
      </c>
      <c r="L64">
        <f t="shared" si="31"/>
        <v>0</v>
      </c>
      <c r="M64" s="67">
        <f>(VLOOKUP($B$1,'Multipliers and Adjustments'!$A$70:$I$86,TRUNC(COLUMN(M$2)/5)+2,FALSE)*SUMIFS('EPA Data'!$I:$I,'EPA Data'!$D:$D,'Country Selector'!$A$2,'EPA Data'!$J:$J,$B$1,'EPA Data'!$C:$C,M$2,'EPA Data'!$G:$G,"&gt;="&amp;$A64,'EPA Data'!$G:$G,"&lt;"&amp;$B64)+IF('Multipliers and Adjustments'!$B$66="Y",'SNAP Adjustment'!N176,0))*unit_conv</f>
        <v>0</v>
      </c>
      <c r="N64">
        <f t="shared" si="32"/>
        <v>0</v>
      </c>
      <c r="O64">
        <f t="shared" si="32"/>
        <v>0</v>
      </c>
      <c r="P64">
        <f t="shared" si="32"/>
        <v>0</v>
      </c>
      <c r="Q64">
        <f t="shared" si="32"/>
        <v>0</v>
      </c>
      <c r="R64" s="67">
        <f>(VLOOKUP($B$1,'Multipliers and Adjustments'!$A$70:$I$86,TRUNC(COLUMN(R$2)/5)+2,FALSE)*SUMIFS('EPA Data'!$I:$I,'EPA Data'!$D:$D,'Country Selector'!$A$2,'EPA Data'!$J:$J,$B$1,'EPA Data'!$C:$C,R$2,'EPA Data'!$G:$G,"&gt;="&amp;$A64,'EPA Data'!$G:$G,"&lt;"&amp;$B64)+IF('Multipliers and Adjustments'!$B$66="Y",'SNAP Adjustment'!S176,0))*unit_conv</f>
        <v>0</v>
      </c>
      <c r="S64">
        <f t="shared" si="33"/>
        <v>0</v>
      </c>
      <c r="T64">
        <f t="shared" si="33"/>
        <v>0</v>
      </c>
      <c r="U64">
        <f t="shared" si="33"/>
        <v>0</v>
      </c>
      <c r="V64">
        <f t="shared" si="33"/>
        <v>0</v>
      </c>
      <c r="W64" s="67">
        <f>(VLOOKUP($B$1,'Multipliers and Adjustments'!$A$70:$I$86,TRUNC(COLUMN(W$2)/5)+2,FALSE)*SUMIFS('EPA Data'!$I:$I,'EPA Data'!$D:$D,'Country Selector'!$A$2,'EPA Data'!$J:$J,$B$1,'EPA Data'!$C:$C,W$2,'EPA Data'!$G:$G,"&gt;="&amp;$A64,'EPA Data'!$G:$G,"&lt;"&amp;$B64)+IF('Multipliers and Adjustments'!$B$66="Y",'SNAP Adjustment'!X176,0))*unit_conv</f>
        <v>0</v>
      </c>
      <c r="X64">
        <f t="shared" si="34"/>
        <v>0</v>
      </c>
      <c r="Y64">
        <f t="shared" si="34"/>
        <v>0</v>
      </c>
      <c r="Z64">
        <f t="shared" si="34"/>
        <v>0</v>
      </c>
      <c r="AA64">
        <f t="shared" si="34"/>
        <v>0</v>
      </c>
      <c r="AB64" s="67">
        <f>(VLOOKUP($B$1,'Multipliers and Adjustments'!$A$70:$I$86,TRUNC(COLUMN(AB$2)/5)+2,FALSE)*SUMIFS('EPA Data'!$I:$I,'EPA Data'!$D:$D,'Country Selector'!$A$2,'EPA Data'!$J:$J,$B$1,'EPA Data'!$C:$C,AB$2,'EPA Data'!$G:$G,"&gt;="&amp;$A64,'EPA Data'!$G:$G,"&lt;"&amp;$B64)+IF('Multipliers and Adjustments'!$B$66="Y",'SNAP Adjustment'!AC176,0))*unit_conv</f>
        <v>0</v>
      </c>
      <c r="AC64">
        <f t="shared" si="35"/>
        <v>0</v>
      </c>
      <c r="AD64">
        <f t="shared" si="35"/>
        <v>0</v>
      </c>
      <c r="AE64">
        <f t="shared" si="35"/>
        <v>0</v>
      </c>
      <c r="AF64">
        <f t="shared" si="35"/>
        <v>0</v>
      </c>
      <c r="AG64" s="67">
        <f>(VLOOKUP($B$1,'Multipliers and Adjustments'!$A$70:$I$86,TRUNC(COLUMN(AG$2)/5)+2,FALSE)*SUMIFS('EPA Data'!$I:$I,'EPA Data'!$D:$D,'Country Selector'!$A$2,'EPA Data'!$J:$J,$B$1,'EPA Data'!$C:$C,AG$2,'EPA Data'!$G:$G,"&gt;="&amp;$A64,'EPA Data'!$G:$G,"&lt;"&amp;$B64)+IF('Multipliers and Adjustments'!$B$66="Y",'SNAP Adjustment'!AH176,0))*unit_conv</f>
        <v>0</v>
      </c>
      <c r="AH64">
        <f t="shared" si="36"/>
        <v>0</v>
      </c>
      <c r="AI64">
        <f t="shared" si="36"/>
        <v>0</v>
      </c>
      <c r="AJ64">
        <f t="shared" si="36"/>
        <v>0</v>
      </c>
      <c r="AK64">
        <f t="shared" si="36"/>
        <v>0</v>
      </c>
      <c r="AL64" s="67">
        <f>(VLOOKUP($B$1,'Multipliers and Adjustments'!$A$70:$I$86,TRUNC(COLUMN(AL$2)/5)+2,FALSE)*SUMIFS('EPA Data'!$I:$I,'EPA Data'!$D:$D,'Country Selector'!$A$2,'EPA Data'!$J:$J,$B$1,'EPA Data'!$C:$C,AL$2,'EPA Data'!$G:$G,"&gt;="&amp;$A64,'EPA Data'!$G:$G,"&lt;"&amp;$B64)+IF('Multipliers and Adjustments'!$B$66="Y",'SNAP Adjustment'!AM176,0))*unit_conv</f>
        <v>0</v>
      </c>
    </row>
    <row r="65" spans="1:38" x14ac:dyDescent="0.45">
      <c r="A65" s="12">
        <f t="shared" si="14"/>
        <v>1100</v>
      </c>
      <c r="B65" s="11">
        <f t="shared" si="7"/>
        <v>1150</v>
      </c>
      <c r="C65" s="67">
        <f>(VLOOKUP($B$1,'Multipliers and Adjustments'!$A$70:$I$86,TRUNC(COLUMN(C$2)/5)+2,FALSE)*SUMIFS('EPA Data'!$I:$I,'EPA Data'!$D:$D,'Country Selector'!$A$2,'EPA Data'!$J:$J,$B$1,'EPA Data'!$C:$C,C$2,'EPA Data'!$G:$G,"&gt;="&amp;$A65,'EPA Data'!$G:$G,"&lt;"&amp;$B65)+IF('Multipliers and Adjustments'!$B$66="Y",'SNAP Adjustment'!D177,0))*unit_conv</f>
        <v>0</v>
      </c>
      <c r="D65">
        <f t="shared" si="30"/>
        <v>0</v>
      </c>
      <c r="E65">
        <f t="shared" si="30"/>
        <v>0</v>
      </c>
      <c r="F65">
        <f t="shared" si="30"/>
        <v>0</v>
      </c>
      <c r="G65">
        <f t="shared" si="30"/>
        <v>0</v>
      </c>
      <c r="H65" s="67">
        <f>(VLOOKUP($B$1,'Multipliers and Adjustments'!$A$70:$I$86,TRUNC(COLUMN(H$2)/5)+2,FALSE)*SUMIFS('EPA Data'!$I:$I,'EPA Data'!$D:$D,'Country Selector'!$A$2,'EPA Data'!$J:$J,$B$1,'EPA Data'!$C:$C,H$2,'EPA Data'!$G:$G,"&gt;="&amp;$A65,'EPA Data'!$G:$G,"&lt;"&amp;$B65)+IF('Multipliers and Adjustments'!$B$66="Y",'SNAP Adjustment'!I177,0))*unit_conv</f>
        <v>0</v>
      </c>
      <c r="I65">
        <f t="shared" si="31"/>
        <v>0</v>
      </c>
      <c r="J65">
        <f t="shared" si="31"/>
        <v>0</v>
      </c>
      <c r="K65">
        <f t="shared" si="31"/>
        <v>0</v>
      </c>
      <c r="L65">
        <f t="shared" si="31"/>
        <v>0</v>
      </c>
      <c r="M65" s="67">
        <f>(VLOOKUP($B$1,'Multipliers and Adjustments'!$A$70:$I$86,TRUNC(COLUMN(M$2)/5)+2,FALSE)*SUMIFS('EPA Data'!$I:$I,'EPA Data'!$D:$D,'Country Selector'!$A$2,'EPA Data'!$J:$J,$B$1,'EPA Data'!$C:$C,M$2,'EPA Data'!$G:$G,"&gt;="&amp;$A65,'EPA Data'!$G:$G,"&lt;"&amp;$B65)+IF('Multipliers and Adjustments'!$B$66="Y",'SNAP Adjustment'!N177,0))*unit_conv</f>
        <v>0</v>
      </c>
      <c r="N65">
        <f t="shared" si="32"/>
        <v>0</v>
      </c>
      <c r="O65">
        <f t="shared" si="32"/>
        <v>0</v>
      </c>
      <c r="P65">
        <f t="shared" si="32"/>
        <v>0</v>
      </c>
      <c r="Q65">
        <f t="shared" si="32"/>
        <v>0</v>
      </c>
      <c r="R65" s="67">
        <f>(VLOOKUP($B$1,'Multipliers and Adjustments'!$A$70:$I$86,TRUNC(COLUMN(R$2)/5)+2,FALSE)*SUMIFS('EPA Data'!$I:$I,'EPA Data'!$D:$D,'Country Selector'!$A$2,'EPA Data'!$J:$J,$B$1,'EPA Data'!$C:$C,R$2,'EPA Data'!$G:$G,"&gt;="&amp;$A65,'EPA Data'!$G:$G,"&lt;"&amp;$B65)+IF('Multipliers and Adjustments'!$B$66="Y",'SNAP Adjustment'!S177,0))*unit_conv</f>
        <v>0</v>
      </c>
      <c r="S65">
        <f t="shared" si="33"/>
        <v>0</v>
      </c>
      <c r="T65">
        <f t="shared" si="33"/>
        <v>0</v>
      </c>
      <c r="U65">
        <f t="shared" si="33"/>
        <v>0</v>
      </c>
      <c r="V65">
        <f t="shared" si="33"/>
        <v>0</v>
      </c>
      <c r="W65" s="67">
        <f>(VLOOKUP($B$1,'Multipliers and Adjustments'!$A$70:$I$86,TRUNC(COLUMN(W$2)/5)+2,FALSE)*SUMIFS('EPA Data'!$I:$I,'EPA Data'!$D:$D,'Country Selector'!$A$2,'EPA Data'!$J:$J,$B$1,'EPA Data'!$C:$C,W$2,'EPA Data'!$G:$G,"&gt;="&amp;$A65,'EPA Data'!$G:$G,"&lt;"&amp;$B65)+IF('Multipliers and Adjustments'!$B$66="Y",'SNAP Adjustment'!X177,0))*unit_conv</f>
        <v>0</v>
      </c>
      <c r="X65">
        <f t="shared" si="34"/>
        <v>0</v>
      </c>
      <c r="Y65">
        <f t="shared" si="34"/>
        <v>0</v>
      </c>
      <c r="Z65">
        <f t="shared" si="34"/>
        <v>0</v>
      </c>
      <c r="AA65">
        <f t="shared" si="34"/>
        <v>0</v>
      </c>
      <c r="AB65" s="67">
        <f>(VLOOKUP($B$1,'Multipliers and Adjustments'!$A$70:$I$86,TRUNC(COLUMN(AB$2)/5)+2,FALSE)*SUMIFS('EPA Data'!$I:$I,'EPA Data'!$D:$D,'Country Selector'!$A$2,'EPA Data'!$J:$J,$B$1,'EPA Data'!$C:$C,AB$2,'EPA Data'!$G:$G,"&gt;="&amp;$A65,'EPA Data'!$G:$G,"&lt;"&amp;$B65)+IF('Multipliers and Adjustments'!$B$66="Y",'SNAP Adjustment'!AC177,0))*unit_conv</f>
        <v>0</v>
      </c>
      <c r="AC65">
        <f t="shared" si="35"/>
        <v>0</v>
      </c>
      <c r="AD65">
        <f t="shared" si="35"/>
        <v>0</v>
      </c>
      <c r="AE65">
        <f t="shared" si="35"/>
        <v>0</v>
      </c>
      <c r="AF65">
        <f t="shared" si="35"/>
        <v>0</v>
      </c>
      <c r="AG65" s="67">
        <f>(VLOOKUP($B$1,'Multipliers and Adjustments'!$A$70:$I$86,TRUNC(COLUMN(AG$2)/5)+2,FALSE)*SUMIFS('EPA Data'!$I:$I,'EPA Data'!$D:$D,'Country Selector'!$A$2,'EPA Data'!$J:$J,$B$1,'EPA Data'!$C:$C,AG$2,'EPA Data'!$G:$G,"&gt;="&amp;$A65,'EPA Data'!$G:$G,"&lt;"&amp;$B65)+IF('Multipliers and Adjustments'!$B$66="Y",'SNAP Adjustment'!AH177,0))*unit_conv</f>
        <v>0</v>
      </c>
      <c r="AH65">
        <f t="shared" si="36"/>
        <v>0</v>
      </c>
      <c r="AI65">
        <f t="shared" si="36"/>
        <v>0</v>
      </c>
      <c r="AJ65">
        <f t="shared" si="36"/>
        <v>0</v>
      </c>
      <c r="AK65">
        <f t="shared" si="36"/>
        <v>0</v>
      </c>
      <c r="AL65" s="67">
        <f>(VLOOKUP($B$1,'Multipliers and Adjustments'!$A$70:$I$86,TRUNC(COLUMN(AL$2)/5)+2,FALSE)*SUMIFS('EPA Data'!$I:$I,'EPA Data'!$D:$D,'Country Selector'!$A$2,'EPA Data'!$J:$J,$B$1,'EPA Data'!$C:$C,AL$2,'EPA Data'!$G:$G,"&gt;="&amp;$A65,'EPA Data'!$G:$G,"&lt;"&amp;$B65)+IF('Multipliers and Adjustments'!$B$66="Y",'SNAP Adjustment'!AM177,0))*unit_conv</f>
        <v>0</v>
      </c>
    </row>
    <row r="66" spans="1:38" x14ac:dyDescent="0.45">
      <c r="A66" s="12">
        <f t="shared" si="14"/>
        <v>1150</v>
      </c>
      <c r="B66" s="11">
        <f t="shared" si="7"/>
        <v>1200</v>
      </c>
      <c r="C66" s="67">
        <f>(VLOOKUP($B$1,'Multipliers and Adjustments'!$A$70:$I$86,TRUNC(COLUMN(C$2)/5)+2,FALSE)*SUMIFS('EPA Data'!$I:$I,'EPA Data'!$D:$D,'Country Selector'!$A$2,'EPA Data'!$J:$J,$B$1,'EPA Data'!$C:$C,C$2,'EPA Data'!$G:$G,"&gt;="&amp;$A66,'EPA Data'!$G:$G,"&lt;"&amp;$B66)+IF('Multipliers and Adjustments'!$B$66="Y",'SNAP Adjustment'!D178,0))*unit_conv</f>
        <v>0</v>
      </c>
      <c r="D66">
        <f t="shared" ref="D66:G74" si="37">C66+($H66-$C66)/5</f>
        <v>0</v>
      </c>
      <c r="E66">
        <f t="shared" si="37"/>
        <v>0</v>
      </c>
      <c r="F66">
        <f t="shared" si="37"/>
        <v>0</v>
      </c>
      <c r="G66">
        <f t="shared" si="37"/>
        <v>0</v>
      </c>
      <c r="H66" s="67">
        <f>(VLOOKUP($B$1,'Multipliers and Adjustments'!$A$70:$I$86,TRUNC(COLUMN(H$2)/5)+2,FALSE)*SUMIFS('EPA Data'!$I:$I,'EPA Data'!$D:$D,'Country Selector'!$A$2,'EPA Data'!$J:$J,$B$1,'EPA Data'!$C:$C,H$2,'EPA Data'!$G:$G,"&gt;="&amp;$A66,'EPA Data'!$G:$G,"&lt;"&amp;$B66)+IF('Multipliers and Adjustments'!$B$66="Y",'SNAP Adjustment'!I178,0))*unit_conv</f>
        <v>0</v>
      </c>
      <c r="I66">
        <f t="shared" si="31"/>
        <v>0</v>
      </c>
      <c r="J66">
        <f t="shared" si="31"/>
        <v>0</v>
      </c>
      <c r="K66">
        <f t="shared" si="31"/>
        <v>0</v>
      </c>
      <c r="L66">
        <f t="shared" si="31"/>
        <v>0</v>
      </c>
      <c r="M66" s="67">
        <f>(VLOOKUP($B$1,'Multipliers and Adjustments'!$A$70:$I$86,TRUNC(COLUMN(M$2)/5)+2,FALSE)*SUMIFS('EPA Data'!$I:$I,'EPA Data'!$D:$D,'Country Selector'!$A$2,'EPA Data'!$J:$J,$B$1,'EPA Data'!$C:$C,M$2,'EPA Data'!$G:$G,"&gt;="&amp;$A66,'EPA Data'!$G:$G,"&lt;"&amp;$B66)+IF('Multipliers and Adjustments'!$B$66="Y",'SNAP Adjustment'!N178,0))*unit_conv</f>
        <v>0</v>
      </c>
      <c r="N66">
        <f t="shared" si="32"/>
        <v>0</v>
      </c>
      <c r="O66">
        <f t="shared" si="32"/>
        <v>0</v>
      </c>
      <c r="P66">
        <f t="shared" si="32"/>
        <v>0</v>
      </c>
      <c r="Q66">
        <f t="shared" si="32"/>
        <v>0</v>
      </c>
      <c r="R66" s="67">
        <f>(VLOOKUP($B$1,'Multipliers and Adjustments'!$A$70:$I$86,TRUNC(COLUMN(R$2)/5)+2,FALSE)*SUMIFS('EPA Data'!$I:$I,'EPA Data'!$D:$D,'Country Selector'!$A$2,'EPA Data'!$J:$J,$B$1,'EPA Data'!$C:$C,R$2,'EPA Data'!$G:$G,"&gt;="&amp;$A66,'EPA Data'!$G:$G,"&lt;"&amp;$B66)+IF('Multipliers and Adjustments'!$B$66="Y",'SNAP Adjustment'!S178,0))*unit_conv</f>
        <v>0</v>
      </c>
      <c r="S66">
        <f t="shared" si="33"/>
        <v>0</v>
      </c>
      <c r="T66">
        <f t="shared" si="33"/>
        <v>0</v>
      </c>
      <c r="U66">
        <f t="shared" si="33"/>
        <v>0</v>
      </c>
      <c r="V66">
        <f t="shared" si="33"/>
        <v>0</v>
      </c>
      <c r="W66" s="67">
        <f>(VLOOKUP($B$1,'Multipliers and Adjustments'!$A$70:$I$86,TRUNC(COLUMN(W$2)/5)+2,FALSE)*SUMIFS('EPA Data'!$I:$I,'EPA Data'!$D:$D,'Country Selector'!$A$2,'EPA Data'!$J:$J,$B$1,'EPA Data'!$C:$C,W$2,'EPA Data'!$G:$G,"&gt;="&amp;$A66,'EPA Data'!$G:$G,"&lt;"&amp;$B66)+IF('Multipliers and Adjustments'!$B$66="Y",'SNAP Adjustment'!X178,0))*unit_conv</f>
        <v>0</v>
      </c>
      <c r="X66">
        <f t="shared" si="34"/>
        <v>0</v>
      </c>
      <c r="Y66">
        <f t="shared" si="34"/>
        <v>0</v>
      </c>
      <c r="Z66">
        <f t="shared" si="34"/>
        <v>0</v>
      </c>
      <c r="AA66">
        <f t="shared" si="34"/>
        <v>0</v>
      </c>
      <c r="AB66" s="67">
        <f>(VLOOKUP($B$1,'Multipliers and Adjustments'!$A$70:$I$86,TRUNC(COLUMN(AB$2)/5)+2,FALSE)*SUMIFS('EPA Data'!$I:$I,'EPA Data'!$D:$D,'Country Selector'!$A$2,'EPA Data'!$J:$J,$B$1,'EPA Data'!$C:$C,AB$2,'EPA Data'!$G:$G,"&gt;="&amp;$A66,'EPA Data'!$G:$G,"&lt;"&amp;$B66)+IF('Multipliers and Adjustments'!$B$66="Y",'SNAP Adjustment'!AC178,0))*unit_conv</f>
        <v>0</v>
      </c>
      <c r="AC66">
        <f t="shared" si="35"/>
        <v>0</v>
      </c>
      <c r="AD66">
        <f t="shared" si="35"/>
        <v>0</v>
      </c>
      <c r="AE66">
        <f t="shared" si="35"/>
        <v>0</v>
      </c>
      <c r="AF66">
        <f t="shared" si="35"/>
        <v>0</v>
      </c>
      <c r="AG66" s="67">
        <f>(VLOOKUP($B$1,'Multipliers and Adjustments'!$A$70:$I$86,TRUNC(COLUMN(AG$2)/5)+2,FALSE)*SUMIFS('EPA Data'!$I:$I,'EPA Data'!$D:$D,'Country Selector'!$A$2,'EPA Data'!$J:$J,$B$1,'EPA Data'!$C:$C,AG$2,'EPA Data'!$G:$G,"&gt;="&amp;$A66,'EPA Data'!$G:$G,"&lt;"&amp;$B66)+IF('Multipliers and Adjustments'!$B$66="Y",'SNAP Adjustment'!AH178,0))*unit_conv</f>
        <v>0</v>
      </c>
      <c r="AH66">
        <f t="shared" si="36"/>
        <v>0</v>
      </c>
      <c r="AI66">
        <f t="shared" si="36"/>
        <v>0</v>
      </c>
      <c r="AJ66">
        <f t="shared" si="36"/>
        <v>0</v>
      </c>
      <c r="AK66">
        <f t="shared" si="36"/>
        <v>0</v>
      </c>
      <c r="AL66" s="67">
        <f>(VLOOKUP($B$1,'Multipliers and Adjustments'!$A$70:$I$86,TRUNC(COLUMN(AL$2)/5)+2,FALSE)*SUMIFS('EPA Data'!$I:$I,'EPA Data'!$D:$D,'Country Selector'!$A$2,'EPA Data'!$J:$J,$B$1,'EPA Data'!$C:$C,AL$2,'EPA Data'!$G:$G,"&gt;="&amp;$A66,'EPA Data'!$G:$G,"&lt;"&amp;$B66)+IF('Multipliers and Adjustments'!$B$66="Y",'SNAP Adjustment'!AM178,0))*unit_conv</f>
        <v>0</v>
      </c>
    </row>
    <row r="67" spans="1:38" x14ac:dyDescent="0.45">
      <c r="A67" s="12">
        <f t="shared" si="14"/>
        <v>1200</v>
      </c>
      <c r="B67" s="11">
        <f t="shared" si="7"/>
        <v>1250</v>
      </c>
      <c r="C67" s="67">
        <f>(VLOOKUP($B$1,'Multipliers and Adjustments'!$A$70:$I$86,TRUNC(COLUMN(C$2)/5)+2,FALSE)*SUMIFS('EPA Data'!$I:$I,'EPA Data'!$D:$D,'Country Selector'!$A$2,'EPA Data'!$J:$J,$B$1,'EPA Data'!$C:$C,C$2,'EPA Data'!$G:$G,"&gt;="&amp;$A67,'EPA Data'!$G:$G,"&lt;"&amp;$B67)+IF('Multipliers and Adjustments'!$B$66="Y",'SNAP Adjustment'!D179,0))*unit_conv</f>
        <v>0</v>
      </c>
      <c r="D67">
        <f t="shared" si="37"/>
        <v>0</v>
      </c>
      <c r="E67">
        <f t="shared" si="37"/>
        <v>0</v>
      </c>
      <c r="F67">
        <f t="shared" si="37"/>
        <v>0</v>
      </c>
      <c r="G67">
        <f t="shared" si="37"/>
        <v>0</v>
      </c>
      <c r="H67" s="67">
        <f>(VLOOKUP($B$1,'Multipliers and Adjustments'!$A$70:$I$86,TRUNC(COLUMN(H$2)/5)+2,FALSE)*SUMIFS('EPA Data'!$I:$I,'EPA Data'!$D:$D,'Country Selector'!$A$2,'EPA Data'!$J:$J,$B$1,'EPA Data'!$C:$C,H$2,'EPA Data'!$G:$G,"&gt;="&amp;$A67,'EPA Data'!$G:$G,"&lt;"&amp;$B67)+IF('Multipliers and Adjustments'!$B$66="Y",'SNAP Adjustment'!I179,0))*unit_conv</f>
        <v>0</v>
      </c>
      <c r="I67">
        <f t="shared" si="31"/>
        <v>0</v>
      </c>
      <c r="J67">
        <f t="shared" si="31"/>
        <v>0</v>
      </c>
      <c r="K67">
        <f t="shared" si="31"/>
        <v>0</v>
      </c>
      <c r="L67">
        <f t="shared" si="31"/>
        <v>0</v>
      </c>
      <c r="M67" s="67">
        <f>(VLOOKUP($B$1,'Multipliers and Adjustments'!$A$70:$I$86,TRUNC(COLUMN(M$2)/5)+2,FALSE)*SUMIFS('EPA Data'!$I:$I,'EPA Data'!$D:$D,'Country Selector'!$A$2,'EPA Data'!$J:$J,$B$1,'EPA Data'!$C:$C,M$2,'EPA Data'!$G:$G,"&gt;="&amp;$A67,'EPA Data'!$G:$G,"&lt;"&amp;$B67)+IF('Multipliers and Adjustments'!$B$66="Y",'SNAP Adjustment'!N179,0))*unit_conv</f>
        <v>0</v>
      </c>
      <c r="N67">
        <f t="shared" si="32"/>
        <v>0</v>
      </c>
      <c r="O67">
        <f t="shared" si="32"/>
        <v>0</v>
      </c>
      <c r="P67">
        <f t="shared" si="32"/>
        <v>0</v>
      </c>
      <c r="Q67">
        <f t="shared" si="32"/>
        <v>0</v>
      </c>
      <c r="R67" s="67">
        <f>(VLOOKUP($B$1,'Multipliers and Adjustments'!$A$70:$I$86,TRUNC(COLUMN(R$2)/5)+2,FALSE)*SUMIFS('EPA Data'!$I:$I,'EPA Data'!$D:$D,'Country Selector'!$A$2,'EPA Data'!$J:$J,$B$1,'EPA Data'!$C:$C,R$2,'EPA Data'!$G:$G,"&gt;="&amp;$A67,'EPA Data'!$G:$G,"&lt;"&amp;$B67)+IF('Multipliers and Adjustments'!$B$66="Y",'SNAP Adjustment'!S179,0))*unit_conv</f>
        <v>0</v>
      </c>
      <c r="S67">
        <f t="shared" si="33"/>
        <v>0</v>
      </c>
      <c r="T67">
        <f t="shared" si="33"/>
        <v>0</v>
      </c>
      <c r="U67">
        <f t="shared" si="33"/>
        <v>0</v>
      </c>
      <c r="V67">
        <f t="shared" si="33"/>
        <v>0</v>
      </c>
      <c r="W67" s="67">
        <f>(VLOOKUP($B$1,'Multipliers and Adjustments'!$A$70:$I$86,TRUNC(COLUMN(W$2)/5)+2,FALSE)*SUMIFS('EPA Data'!$I:$I,'EPA Data'!$D:$D,'Country Selector'!$A$2,'EPA Data'!$J:$J,$B$1,'EPA Data'!$C:$C,W$2,'EPA Data'!$G:$G,"&gt;="&amp;$A67,'EPA Data'!$G:$G,"&lt;"&amp;$B67)+IF('Multipliers and Adjustments'!$B$66="Y",'SNAP Adjustment'!X179,0))*unit_conv</f>
        <v>0</v>
      </c>
      <c r="X67">
        <f t="shared" si="34"/>
        <v>0</v>
      </c>
      <c r="Y67">
        <f t="shared" si="34"/>
        <v>0</v>
      </c>
      <c r="Z67">
        <f t="shared" si="34"/>
        <v>0</v>
      </c>
      <c r="AA67">
        <f t="shared" si="34"/>
        <v>0</v>
      </c>
      <c r="AB67" s="67">
        <f>(VLOOKUP($B$1,'Multipliers and Adjustments'!$A$70:$I$86,TRUNC(COLUMN(AB$2)/5)+2,FALSE)*SUMIFS('EPA Data'!$I:$I,'EPA Data'!$D:$D,'Country Selector'!$A$2,'EPA Data'!$J:$J,$B$1,'EPA Data'!$C:$C,AB$2,'EPA Data'!$G:$G,"&gt;="&amp;$A67,'EPA Data'!$G:$G,"&lt;"&amp;$B67)+IF('Multipliers and Adjustments'!$B$66="Y",'SNAP Adjustment'!AC179,0))*unit_conv</f>
        <v>0</v>
      </c>
      <c r="AC67">
        <f t="shared" si="35"/>
        <v>0</v>
      </c>
      <c r="AD67">
        <f t="shared" si="35"/>
        <v>0</v>
      </c>
      <c r="AE67">
        <f t="shared" si="35"/>
        <v>0</v>
      </c>
      <c r="AF67">
        <f t="shared" si="35"/>
        <v>0</v>
      </c>
      <c r="AG67" s="67">
        <f>(VLOOKUP($B$1,'Multipliers and Adjustments'!$A$70:$I$86,TRUNC(COLUMN(AG$2)/5)+2,FALSE)*SUMIFS('EPA Data'!$I:$I,'EPA Data'!$D:$D,'Country Selector'!$A$2,'EPA Data'!$J:$J,$B$1,'EPA Data'!$C:$C,AG$2,'EPA Data'!$G:$G,"&gt;="&amp;$A67,'EPA Data'!$G:$G,"&lt;"&amp;$B67)+IF('Multipliers and Adjustments'!$B$66="Y",'SNAP Adjustment'!AH179,0))*unit_conv</f>
        <v>0</v>
      </c>
      <c r="AH67">
        <f t="shared" si="36"/>
        <v>0</v>
      </c>
      <c r="AI67">
        <f t="shared" si="36"/>
        <v>0</v>
      </c>
      <c r="AJ67">
        <f t="shared" si="36"/>
        <v>0</v>
      </c>
      <c r="AK67">
        <f t="shared" si="36"/>
        <v>0</v>
      </c>
      <c r="AL67" s="67">
        <f>(VLOOKUP($B$1,'Multipliers and Adjustments'!$A$70:$I$86,TRUNC(COLUMN(AL$2)/5)+2,FALSE)*SUMIFS('EPA Data'!$I:$I,'EPA Data'!$D:$D,'Country Selector'!$A$2,'EPA Data'!$J:$J,$B$1,'EPA Data'!$C:$C,AL$2,'EPA Data'!$G:$G,"&gt;="&amp;$A67,'EPA Data'!$G:$G,"&lt;"&amp;$B67)+IF('Multipliers and Adjustments'!$B$66="Y",'SNAP Adjustment'!AM179,0))*unit_conv</f>
        <v>0</v>
      </c>
    </row>
    <row r="68" spans="1:38" x14ac:dyDescent="0.45">
      <c r="A68" s="12">
        <f t="shared" si="14"/>
        <v>1250</v>
      </c>
      <c r="B68" s="11">
        <f t="shared" ref="B68:B74" si="38">A68+50</f>
        <v>1300</v>
      </c>
      <c r="C68" s="67">
        <f>(VLOOKUP($B$1,'Multipliers and Adjustments'!$A$70:$I$86,TRUNC(COLUMN(C$2)/5)+2,FALSE)*SUMIFS('EPA Data'!$I:$I,'EPA Data'!$D:$D,'Country Selector'!$A$2,'EPA Data'!$J:$J,$B$1,'EPA Data'!$C:$C,C$2,'EPA Data'!$G:$G,"&gt;="&amp;$A68,'EPA Data'!$G:$G,"&lt;"&amp;$B68)+IF('Multipliers and Adjustments'!$B$66="Y",'SNAP Adjustment'!D180,0))*unit_conv</f>
        <v>0</v>
      </c>
      <c r="D68">
        <f t="shared" si="37"/>
        <v>0</v>
      </c>
      <c r="E68">
        <f t="shared" si="37"/>
        <v>0</v>
      </c>
      <c r="F68">
        <f t="shared" si="37"/>
        <v>0</v>
      </c>
      <c r="G68">
        <f t="shared" si="37"/>
        <v>0</v>
      </c>
      <c r="H68" s="67">
        <f>(VLOOKUP($B$1,'Multipliers and Adjustments'!$A$70:$I$86,TRUNC(COLUMN(H$2)/5)+2,FALSE)*SUMIFS('EPA Data'!$I:$I,'EPA Data'!$D:$D,'Country Selector'!$A$2,'EPA Data'!$J:$J,$B$1,'EPA Data'!$C:$C,H$2,'EPA Data'!$G:$G,"&gt;="&amp;$A68,'EPA Data'!$G:$G,"&lt;"&amp;$B68)+IF('Multipliers and Adjustments'!$B$66="Y",'SNAP Adjustment'!I180,0))*unit_conv</f>
        <v>0</v>
      </c>
      <c r="I68">
        <f t="shared" ref="I68:L74" si="39">H68+($M68-$H68)/5</f>
        <v>0</v>
      </c>
      <c r="J68">
        <f t="shared" si="39"/>
        <v>0</v>
      </c>
      <c r="K68">
        <f t="shared" si="39"/>
        <v>0</v>
      </c>
      <c r="L68">
        <f t="shared" si="39"/>
        <v>0</v>
      </c>
      <c r="M68" s="67">
        <f>(VLOOKUP($B$1,'Multipliers and Adjustments'!$A$70:$I$86,TRUNC(COLUMN(M$2)/5)+2,FALSE)*SUMIFS('EPA Data'!$I:$I,'EPA Data'!$D:$D,'Country Selector'!$A$2,'EPA Data'!$J:$J,$B$1,'EPA Data'!$C:$C,M$2,'EPA Data'!$G:$G,"&gt;="&amp;$A68,'EPA Data'!$G:$G,"&lt;"&amp;$B68)+IF('Multipliers and Adjustments'!$B$66="Y",'SNAP Adjustment'!N180,0))*unit_conv</f>
        <v>0</v>
      </c>
      <c r="N68">
        <f t="shared" ref="N68:Q74" si="40">M68+($R68-$M68)/5</f>
        <v>0</v>
      </c>
      <c r="O68">
        <f t="shared" si="40"/>
        <v>0</v>
      </c>
      <c r="P68">
        <f t="shared" si="40"/>
        <v>0</v>
      </c>
      <c r="Q68">
        <f t="shared" si="40"/>
        <v>0</v>
      </c>
      <c r="R68" s="67">
        <f>(VLOOKUP($B$1,'Multipliers and Adjustments'!$A$70:$I$86,TRUNC(COLUMN(R$2)/5)+2,FALSE)*SUMIFS('EPA Data'!$I:$I,'EPA Data'!$D:$D,'Country Selector'!$A$2,'EPA Data'!$J:$J,$B$1,'EPA Data'!$C:$C,R$2,'EPA Data'!$G:$G,"&gt;="&amp;$A68,'EPA Data'!$G:$G,"&lt;"&amp;$B68)+IF('Multipliers and Adjustments'!$B$66="Y",'SNAP Adjustment'!S180,0))*unit_conv</f>
        <v>0</v>
      </c>
      <c r="S68">
        <f t="shared" ref="S68:V74" si="41">R68+($W68-$R68)/5</f>
        <v>0</v>
      </c>
      <c r="T68">
        <f t="shared" si="41"/>
        <v>0</v>
      </c>
      <c r="U68">
        <f t="shared" si="41"/>
        <v>0</v>
      </c>
      <c r="V68">
        <f t="shared" si="41"/>
        <v>0</v>
      </c>
      <c r="W68" s="67">
        <f>(VLOOKUP($B$1,'Multipliers and Adjustments'!$A$70:$I$86,TRUNC(COLUMN(W$2)/5)+2,FALSE)*SUMIFS('EPA Data'!$I:$I,'EPA Data'!$D:$D,'Country Selector'!$A$2,'EPA Data'!$J:$J,$B$1,'EPA Data'!$C:$C,W$2,'EPA Data'!$G:$G,"&gt;="&amp;$A68,'EPA Data'!$G:$G,"&lt;"&amp;$B68)+IF('Multipliers and Adjustments'!$B$66="Y",'SNAP Adjustment'!X180,0))*unit_conv</f>
        <v>0</v>
      </c>
      <c r="X68">
        <f t="shared" ref="X68:AA74" si="42">W68+($AB68-$W68)/5</f>
        <v>0</v>
      </c>
      <c r="Y68">
        <f t="shared" si="42"/>
        <v>0</v>
      </c>
      <c r="Z68">
        <f t="shared" si="42"/>
        <v>0</v>
      </c>
      <c r="AA68">
        <f t="shared" si="42"/>
        <v>0</v>
      </c>
      <c r="AB68" s="67">
        <f>(VLOOKUP($B$1,'Multipliers and Adjustments'!$A$70:$I$86,TRUNC(COLUMN(AB$2)/5)+2,FALSE)*SUMIFS('EPA Data'!$I:$I,'EPA Data'!$D:$D,'Country Selector'!$A$2,'EPA Data'!$J:$J,$B$1,'EPA Data'!$C:$C,AB$2,'EPA Data'!$G:$G,"&gt;="&amp;$A68,'EPA Data'!$G:$G,"&lt;"&amp;$B68)+IF('Multipliers and Adjustments'!$B$66="Y",'SNAP Adjustment'!AC180,0))*unit_conv</f>
        <v>0</v>
      </c>
      <c r="AC68">
        <f t="shared" ref="AC68:AF74" si="43">AB68+($AG68-$AB68)/5</f>
        <v>0</v>
      </c>
      <c r="AD68">
        <f t="shared" si="43"/>
        <v>0</v>
      </c>
      <c r="AE68">
        <f t="shared" si="43"/>
        <v>0</v>
      </c>
      <c r="AF68">
        <f t="shared" si="43"/>
        <v>0</v>
      </c>
      <c r="AG68" s="67">
        <f>(VLOOKUP($B$1,'Multipliers and Adjustments'!$A$70:$I$86,TRUNC(COLUMN(AG$2)/5)+2,FALSE)*SUMIFS('EPA Data'!$I:$I,'EPA Data'!$D:$D,'Country Selector'!$A$2,'EPA Data'!$J:$J,$B$1,'EPA Data'!$C:$C,AG$2,'EPA Data'!$G:$G,"&gt;="&amp;$A68,'EPA Data'!$G:$G,"&lt;"&amp;$B68)+IF('Multipliers and Adjustments'!$B$66="Y",'SNAP Adjustment'!AH180,0))*unit_conv</f>
        <v>0</v>
      </c>
      <c r="AH68">
        <f t="shared" ref="AH68:AK74" si="44">AG68+($AL68-$AG68)/5</f>
        <v>0</v>
      </c>
      <c r="AI68">
        <f t="shared" si="44"/>
        <v>0</v>
      </c>
      <c r="AJ68">
        <f t="shared" si="44"/>
        <v>0</v>
      </c>
      <c r="AK68">
        <f t="shared" si="44"/>
        <v>0</v>
      </c>
      <c r="AL68" s="67">
        <f>(VLOOKUP($B$1,'Multipliers and Adjustments'!$A$70:$I$86,TRUNC(COLUMN(AL$2)/5)+2,FALSE)*SUMIFS('EPA Data'!$I:$I,'EPA Data'!$D:$D,'Country Selector'!$A$2,'EPA Data'!$J:$J,$B$1,'EPA Data'!$C:$C,AL$2,'EPA Data'!$G:$G,"&gt;="&amp;$A68,'EPA Data'!$G:$G,"&lt;"&amp;$B68)+IF('Multipliers and Adjustments'!$B$66="Y",'SNAP Adjustment'!AM180,0))*unit_conv</f>
        <v>0</v>
      </c>
    </row>
    <row r="69" spans="1:38" x14ac:dyDescent="0.45">
      <c r="A69" s="12">
        <f t="shared" si="14"/>
        <v>1300</v>
      </c>
      <c r="B69" s="11">
        <f t="shared" si="38"/>
        <v>1350</v>
      </c>
      <c r="C69" s="67">
        <f>(VLOOKUP($B$1,'Multipliers and Adjustments'!$A$70:$I$86,TRUNC(COLUMN(C$2)/5)+2,FALSE)*SUMIFS('EPA Data'!$I:$I,'EPA Data'!$D:$D,'Country Selector'!$A$2,'EPA Data'!$J:$J,$B$1,'EPA Data'!$C:$C,C$2,'EPA Data'!$G:$G,"&gt;="&amp;$A69,'EPA Data'!$G:$G,"&lt;"&amp;$B69)+IF('Multipliers and Adjustments'!$B$66="Y",'SNAP Adjustment'!D181,0))*unit_conv</f>
        <v>0</v>
      </c>
      <c r="D69">
        <f t="shared" si="37"/>
        <v>0</v>
      </c>
      <c r="E69">
        <f t="shared" si="37"/>
        <v>0</v>
      </c>
      <c r="F69">
        <f t="shared" si="37"/>
        <v>0</v>
      </c>
      <c r="G69">
        <f t="shared" si="37"/>
        <v>0</v>
      </c>
      <c r="H69" s="67">
        <f>(VLOOKUP($B$1,'Multipliers and Adjustments'!$A$70:$I$86,TRUNC(COLUMN(H$2)/5)+2,FALSE)*SUMIFS('EPA Data'!$I:$I,'EPA Data'!$D:$D,'Country Selector'!$A$2,'EPA Data'!$J:$J,$B$1,'EPA Data'!$C:$C,H$2,'EPA Data'!$G:$G,"&gt;="&amp;$A69,'EPA Data'!$G:$G,"&lt;"&amp;$B69)+IF('Multipliers and Adjustments'!$B$66="Y",'SNAP Adjustment'!I181,0))*unit_conv</f>
        <v>0</v>
      </c>
      <c r="I69">
        <f t="shared" si="39"/>
        <v>0</v>
      </c>
      <c r="J69">
        <f t="shared" si="39"/>
        <v>0</v>
      </c>
      <c r="K69">
        <f t="shared" si="39"/>
        <v>0</v>
      </c>
      <c r="L69">
        <f t="shared" si="39"/>
        <v>0</v>
      </c>
      <c r="M69" s="67">
        <f>(VLOOKUP($B$1,'Multipliers and Adjustments'!$A$70:$I$86,TRUNC(COLUMN(M$2)/5)+2,FALSE)*SUMIFS('EPA Data'!$I:$I,'EPA Data'!$D:$D,'Country Selector'!$A$2,'EPA Data'!$J:$J,$B$1,'EPA Data'!$C:$C,M$2,'EPA Data'!$G:$G,"&gt;="&amp;$A69,'EPA Data'!$G:$G,"&lt;"&amp;$B69)+IF('Multipliers and Adjustments'!$B$66="Y",'SNAP Adjustment'!N181,0))*unit_conv</f>
        <v>0</v>
      </c>
      <c r="N69">
        <f t="shared" si="40"/>
        <v>0</v>
      </c>
      <c r="O69">
        <f t="shared" si="40"/>
        <v>0</v>
      </c>
      <c r="P69">
        <f t="shared" si="40"/>
        <v>0</v>
      </c>
      <c r="Q69">
        <f t="shared" si="40"/>
        <v>0</v>
      </c>
      <c r="R69" s="67">
        <f>(VLOOKUP($B$1,'Multipliers and Adjustments'!$A$70:$I$86,TRUNC(COLUMN(R$2)/5)+2,FALSE)*SUMIFS('EPA Data'!$I:$I,'EPA Data'!$D:$D,'Country Selector'!$A$2,'EPA Data'!$J:$J,$B$1,'EPA Data'!$C:$C,R$2,'EPA Data'!$G:$G,"&gt;="&amp;$A69,'EPA Data'!$G:$G,"&lt;"&amp;$B69)+IF('Multipliers and Adjustments'!$B$66="Y",'SNAP Adjustment'!S181,0))*unit_conv</f>
        <v>0</v>
      </c>
      <c r="S69">
        <f t="shared" si="41"/>
        <v>0</v>
      </c>
      <c r="T69">
        <f t="shared" si="41"/>
        <v>0</v>
      </c>
      <c r="U69">
        <f t="shared" si="41"/>
        <v>0</v>
      </c>
      <c r="V69">
        <f t="shared" si="41"/>
        <v>0</v>
      </c>
      <c r="W69" s="67">
        <f>(VLOOKUP($B$1,'Multipliers and Adjustments'!$A$70:$I$86,TRUNC(COLUMN(W$2)/5)+2,FALSE)*SUMIFS('EPA Data'!$I:$I,'EPA Data'!$D:$D,'Country Selector'!$A$2,'EPA Data'!$J:$J,$B$1,'EPA Data'!$C:$C,W$2,'EPA Data'!$G:$G,"&gt;="&amp;$A69,'EPA Data'!$G:$G,"&lt;"&amp;$B69)+IF('Multipliers and Adjustments'!$B$66="Y",'SNAP Adjustment'!X181,0))*unit_conv</f>
        <v>0</v>
      </c>
      <c r="X69">
        <f t="shared" si="42"/>
        <v>0</v>
      </c>
      <c r="Y69">
        <f t="shared" si="42"/>
        <v>0</v>
      </c>
      <c r="Z69">
        <f t="shared" si="42"/>
        <v>0</v>
      </c>
      <c r="AA69">
        <f t="shared" si="42"/>
        <v>0</v>
      </c>
      <c r="AB69" s="67">
        <f>(VLOOKUP($B$1,'Multipliers and Adjustments'!$A$70:$I$86,TRUNC(COLUMN(AB$2)/5)+2,FALSE)*SUMIFS('EPA Data'!$I:$I,'EPA Data'!$D:$D,'Country Selector'!$A$2,'EPA Data'!$J:$J,$B$1,'EPA Data'!$C:$C,AB$2,'EPA Data'!$G:$G,"&gt;="&amp;$A69,'EPA Data'!$G:$G,"&lt;"&amp;$B69)+IF('Multipliers and Adjustments'!$B$66="Y",'SNAP Adjustment'!AC181,0))*unit_conv</f>
        <v>0</v>
      </c>
      <c r="AC69">
        <f t="shared" si="43"/>
        <v>0</v>
      </c>
      <c r="AD69">
        <f t="shared" si="43"/>
        <v>0</v>
      </c>
      <c r="AE69">
        <f t="shared" si="43"/>
        <v>0</v>
      </c>
      <c r="AF69">
        <f t="shared" si="43"/>
        <v>0</v>
      </c>
      <c r="AG69" s="67">
        <f>(VLOOKUP($B$1,'Multipliers and Adjustments'!$A$70:$I$86,TRUNC(COLUMN(AG$2)/5)+2,FALSE)*SUMIFS('EPA Data'!$I:$I,'EPA Data'!$D:$D,'Country Selector'!$A$2,'EPA Data'!$J:$J,$B$1,'EPA Data'!$C:$C,AG$2,'EPA Data'!$G:$G,"&gt;="&amp;$A69,'EPA Data'!$G:$G,"&lt;"&amp;$B69)+IF('Multipliers and Adjustments'!$B$66="Y",'SNAP Adjustment'!AH181,0))*unit_conv</f>
        <v>0</v>
      </c>
      <c r="AH69">
        <f t="shared" si="44"/>
        <v>0</v>
      </c>
      <c r="AI69">
        <f t="shared" si="44"/>
        <v>0</v>
      </c>
      <c r="AJ69">
        <f t="shared" si="44"/>
        <v>0</v>
      </c>
      <c r="AK69">
        <f t="shared" si="44"/>
        <v>0</v>
      </c>
      <c r="AL69" s="67">
        <f>(VLOOKUP($B$1,'Multipliers and Adjustments'!$A$70:$I$86,TRUNC(COLUMN(AL$2)/5)+2,FALSE)*SUMIFS('EPA Data'!$I:$I,'EPA Data'!$D:$D,'Country Selector'!$A$2,'EPA Data'!$J:$J,$B$1,'EPA Data'!$C:$C,AL$2,'EPA Data'!$G:$G,"&gt;="&amp;$A69,'EPA Data'!$G:$G,"&lt;"&amp;$B69)+IF('Multipliers and Adjustments'!$B$66="Y",'SNAP Adjustment'!AM181,0))*unit_conv</f>
        <v>0</v>
      </c>
    </row>
    <row r="70" spans="1:38" x14ac:dyDescent="0.45">
      <c r="A70" s="12">
        <f t="shared" si="14"/>
        <v>1350</v>
      </c>
      <c r="B70" s="11">
        <f t="shared" si="38"/>
        <v>1400</v>
      </c>
      <c r="C70" s="67">
        <f>(VLOOKUP($B$1,'Multipliers and Adjustments'!$A$70:$I$86,TRUNC(COLUMN(C$2)/5)+2,FALSE)*SUMIFS('EPA Data'!$I:$I,'EPA Data'!$D:$D,'Country Selector'!$A$2,'EPA Data'!$J:$J,$B$1,'EPA Data'!$C:$C,C$2,'EPA Data'!$G:$G,"&gt;="&amp;$A70,'EPA Data'!$G:$G,"&lt;"&amp;$B70)+IF('Multipliers and Adjustments'!$B$66="Y",'SNAP Adjustment'!D182,0))*unit_conv</f>
        <v>0</v>
      </c>
      <c r="D70">
        <f t="shared" si="37"/>
        <v>0</v>
      </c>
      <c r="E70">
        <f t="shared" si="37"/>
        <v>0</v>
      </c>
      <c r="F70">
        <f t="shared" si="37"/>
        <v>0</v>
      </c>
      <c r="G70">
        <f t="shared" si="37"/>
        <v>0</v>
      </c>
      <c r="H70" s="67">
        <f>(VLOOKUP($B$1,'Multipliers and Adjustments'!$A$70:$I$86,TRUNC(COLUMN(H$2)/5)+2,FALSE)*SUMIFS('EPA Data'!$I:$I,'EPA Data'!$D:$D,'Country Selector'!$A$2,'EPA Data'!$J:$J,$B$1,'EPA Data'!$C:$C,H$2,'EPA Data'!$G:$G,"&gt;="&amp;$A70,'EPA Data'!$G:$G,"&lt;"&amp;$B70)+IF('Multipliers and Adjustments'!$B$66="Y",'SNAP Adjustment'!I182,0))*unit_conv</f>
        <v>0</v>
      </c>
      <c r="I70">
        <f t="shared" si="39"/>
        <v>0</v>
      </c>
      <c r="J70">
        <f t="shared" si="39"/>
        <v>0</v>
      </c>
      <c r="K70">
        <f t="shared" si="39"/>
        <v>0</v>
      </c>
      <c r="L70">
        <f t="shared" si="39"/>
        <v>0</v>
      </c>
      <c r="M70" s="67">
        <f>(VLOOKUP($B$1,'Multipliers and Adjustments'!$A$70:$I$86,TRUNC(COLUMN(M$2)/5)+2,FALSE)*SUMIFS('EPA Data'!$I:$I,'EPA Data'!$D:$D,'Country Selector'!$A$2,'EPA Data'!$J:$J,$B$1,'EPA Data'!$C:$C,M$2,'EPA Data'!$G:$G,"&gt;="&amp;$A70,'EPA Data'!$G:$G,"&lt;"&amp;$B70)+IF('Multipliers and Adjustments'!$B$66="Y",'SNAP Adjustment'!N182,0))*unit_conv</f>
        <v>0</v>
      </c>
      <c r="N70">
        <f t="shared" si="40"/>
        <v>0</v>
      </c>
      <c r="O70">
        <f t="shared" si="40"/>
        <v>0</v>
      </c>
      <c r="P70">
        <f t="shared" si="40"/>
        <v>0</v>
      </c>
      <c r="Q70">
        <f t="shared" si="40"/>
        <v>0</v>
      </c>
      <c r="R70" s="67">
        <f>(VLOOKUP($B$1,'Multipliers and Adjustments'!$A$70:$I$86,TRUNC(COLUMN(R$2)/5)+2,FALSE)*SUMIFS('EPA Data'!$I:$I,'EPA Data'!$D:$D,'Country Selector'!$A$2,'EPA Data'!$J:$J,$B$1,'EPA Data'!$C:$C,R$2,'EPA Data'!$G:$G,"&gt;="&amp;$A70,'EPA Data'!$G:$G,"&lt;"&amp;$B70)+IF('Multipliers and Adjustments'!$B$66="Y",'SNAP Adjustment'!S182,0))*unit_conv</f>
        <v>0</v>
      </c>
      <c r="S70">
        <f t="shared" si="41"/>
        <v>0</v>
      </c>
      <c r="T70">
        <f t="shared" si="41"/>
        <v>0</v>
      </c>
      <c r="U70">
        <f t="shared" si="41"/>
        <v>0</v>
      </c>
      <c r="V70">
        <f t="shared" si="41"/>
        <v>0</v>
      </c>
      <c r="W70" s="67">
        <f>(VLOOKUP($B$1,'Multipliers and Adjustments'!$A$70:$I$86,TRUNC(COLUMN(W$2)/5)+2,FALSE)*SUMIFS('EPA Data'!$I:$I,'EPA Data'!$D:$D,'Country Selector'!$A$2,'EPA Data'!$J:$J,$B$1,'EPA Data'!$C:$C,W$2,'EPA Data'!$G:$G,"&gt;="&amp;$A70,'EPA Data'!$G:$G,"&lt;"&amp;$B70)+IF('Multipliers and Adjustments'!$B$66="Y",'SNAP Adjustment'!X182,0))*unit_conv</f>
        <v>0</v>
      </c>
      <c r="X70">
        <f t="shared" si="42"/>
        <v>0</v>
      </c>
      <c r="Y70">
        <f t="shared" si="42"/>
        <v>0</v>
      </c>
      <c r="Z70">
        <f t="shared" si="42"/>
        <v>0</v>
      </c>
      <c r="AA70">
        <f t="shared" si="42"/>
        <v>0</v>
      </c>
      <c r="AB70" s="67">
        <f>(VLOOKUP($B$1,'Multipliers and Adjustments'!$A$70:$I$86,TRUNC(COLUMN(AB$2)/5)+2,FALSE)*SUMIFS('EPA Data'!$I:$I,'EPA Data'!$D:$D,'Country Selector'!$A$2,'EPA Data'!$J:$J,$B$1,'EPA Data'!$C:$C,AB$2,'EPA Data'!$G:$G,"&gt;="&amp;$A70,'EPA Data'!$G:$G,"&lt;"&amp;$B70)+IF('Multipliers and Adjustments'!$B$66="Y",'SNAP Adjustment'!AC182,0))*unit_conv</f>
        <v>0</v>
      </c>
      <c r="AC70">
        <f t="shared" si="43"/>
        <v>0</v>
      </c>
      <c r="AD70">
        <f t="shared" si="43"/>
        <v>0</v>
      </c>
      <c r="AE70">
        <f t="shared" si="43"/>
        <v>0</v>
      </c>
      <c r="AF70">
        <f t="shared" si="43"/>
        <v>0</v>
      </c>
      <c r="AG70" s="67">
        <f>(VLOOKUP($B$1,'Multipliers and Adjustments'!$A$70:$I$86,TRUNC(COLUMN(AG$2)/5)+2,FALSE)*SUMIFS('EPA Data'!$I:$I,'EPA Data'!$D:$D,'Country Selector'!$A$2,'EPA Data'!$J:$J,$B$1,'EPA Data'!$C:$C,AG$2,'EPA Data'!$G:$G,"&gt;="&amp;$A70,'EPA Data'!$G:$G,"&lt;"&amp;$B70)+IF('Multipliers and Adjustments'!$B$66="Y",'SNAP Adjustment'!AH182,0))*unit_conv</f>
        <v>0</v>
      </c>
      <c r="AH70">
        <f t="shared" si="44"/>
        <v>0</v>
      </c>
      <c r="AI70">
        <f t="shared" si="44"/>
        <v>0</v>
      </c>
      <c r="AJ70">
        <f t="shared" si="44"/>
        <v>0</v>
      </c>
      <c r="AK70">
        <f t="shared" si="44"/>
        <v>0</v>
      </c>
      <c r="AL70" s="67">
        <f>(VLOOKUP($B$1,'Multipliers and Adjustments'!$A$70:$I$86,TRUNC(COLUMN(AL$2)/5)+2,FALSE)*SUMIFS('EPA Data'!$I:$I,'EPA Data'!$D:$D,'Country Selector'!$A$2,'EPA Data'!$J:$J,$B$1,'EPA Data'!$C:$C,AL$2,'EPA Data'!$G:$G,"&gt;="&amp;$A70,'EPA Data'!$G:$G,"&lt;"&amp;$B70)+IF('Multipliers and Adjustments'!$B$66="Y",'SNAP Adjustment'!AM182,0))*unit_conv</f>
        <v>0</v>
      </c>
    </row>
    <row r="71" spans="1:38" x14ac:dyDescent="0.45">
      <c r="A71" s="12">
        <f t="shared" si="14"/>
        <v>1400</v>
      </c>
      <c r="B71" s="11">
        <f t="shared" si="38"/>
        <v>1450</v>
      </c>
      <c r="C71" s="67">
        <f>(VLOOKUP($B$1,'Multipliers and Adjustments'!$A$70:$I$86,TRUNC(COLUMN(C$2)/5)+2,FALSE)*SUMIFS('EPA Data'!$I:$I,'EPA Data'!$D:$D,'Country Selector'!$A$2,'EPA Data'!$J:$J,$B$1,'EPA Data'!$C:$C,C$2,'EPA Data'!$G:$G,"&gt;="&amp;$A71,'EPA Data'!$G:$G,"&lt;"&amp;$B71)+IF('Multipliers and Adjustments'!$B$66="Y",'SNAP Adjustment'!D183,0))*unit_conv</f>
        <v>0</v>
      </c>
      <c r="D71">
        <f t="shared" si="37"/>
        <v>0</v>
      </c>
      <c r="E71">
        <f t="shared" si="37"/>
        <v>0</v>
      </c>
      <c r="F71">
        <f t="shared" si="37"/>
        <v>0</v>
      </c>
      <c r="G71">
        <f t="shared" si="37"/>
        <v>0</v>
      </c>
      <c r="H71" s="67">
        <f>(VLOOKUP($B$1,'Multipliers and Adjustments'!$A$70:$I$86,TRUNC(COLUMN(H$2)/5)+2,FALSE)*SUMIFS('EPA Data'!$I:$I,'EPA Data'!$D:$D,'Country Selector'!$A$2,'EPA Data'!$J:$J,$B$1,'EPA Data'!$C:$C,H$2,'EPA Data'!$G:$G,"&gt;="&amp;$A71,'EPA Data'!$G:$G,"&lt;"&amp;$B71)+IF('Multipliers and Adjustments'!$B$66="Y",'SNAP Adjustment'!I183,0))*unit_conv</f>
        <v>0</v>
      </c>
      <c r="I71">
        <f t="shared" si="39"/>
        <v>0</v>
      </c>
      <c r="J71">
        <f t="shared" si="39"/>
        <v>0</v>
      </c>
      <c r="K71">
        <f t="shared" si="39"/>
        <v>0</v>
      </c>
      <c r="L71">
        <f t="shared" si="39"/>
        <v>0</v>
      </c>
      <c r="M71" s="67">
        <f>(VLOOKUP($B$1,'Multipliers and Adjustments'!$A$70:$I$86,TRUNC(COLUMN(M$2)/5)+2,FALSE)*SUMIFS('EPA Data'!$I:$I,'EPA Data'!$D:$D,'Country Selector'!$A$2,'EPA Data'!$J:$J,$B$1,'EPA Data'!$C:$C,M$2,'EPA Data'!$G:$G,"&gt;="&amp;$A71,'EPA Data'!$G:$G,"&lt;"&amp;$B71)+IF('Multipliers and Adjustments'!$B$66="Y",'SNAP Adjustment'!N183,0))*unit_conv</f>
        <v>0</v>
      </c>
      <c r="N71">
        <f t="shared" si="40"/>
        <v>0</v>
      </c>
      <c r="O71">
        <f t="shared" si="40"/>
        <v>0</v>
      </c>
      <c r="P71">
        <f t="shared" si="40"/>
        <v>0</v>
      </c>
      <c r="Q71">
        <f t="shared" si="40"/>
        <v>0</v>
      </c>
      <c r="R71" s="67">
        <f>(VLOOKUP($B$1,'Multipliers and Adjustments'!$A$70:$I$86,TRUNC(COLUMN(R$2)/5)+2,FALSE)*SUMIFS('EPA Data'!$I:$I,'EPA Data'!$D:$D,'Country Selector'!$A$2,'EPA Data'!$J:$J,$B$1,'EPA Data'!$C:$C,R$2,'EPA Data'!$G:$G,"&gt;="&amp;$A71,'EPA Data'!$G:$G,"&lt;"&amp;$B71)+IF('Multipliers and Adjustments'!$B$66="Y",'SNAP Adjustment'!S183,0))*unit_conv</f>
        <v>0</v>
      </c>
      <c r="S71">
        <f t="shared" si="41"/>
        <v>0</v>
      </c>
      <c r="T71">
        <f t="shared" si="41"/>
        <v>0</v>
      </c>
      <c r="U71">
        <f t="shared" si="41"/>
        <v>0</v>
      </c>
      <c r="V71">
        <f t="shared" si="41"/>
        <v>0</v>
      </c>
      <c r="W71" s="67">
        <f>(VLOOKUP($B$1,'Multipliers and Adjustments'!$A$70:$I$86,TRUNC(COLUMN(W$2)/5)+2,FALSE)*SUMIFS('EPA Data'!$I:$I,'EPA Data'!$D:$D,'Country Selector'!$A$2,'EPA Data'!$J:$J,$B$1,'EPA Data'!$C:$C,W$2,'EPA Data'!$G:$G,"&gt;="&amp;$A71,'EPA Data'!$G:$G,"&lt;"&amp;$B71)+IF('Multipliers and Adjustments'!$B$66="Y",'SNAP Adjustment'!X183,0))*unit_conv</f>
        <v>0</v>
      </c>
      <c r="X71">
        <f t="shared" si="42"/>
        <v>0</v>
      </c>
      <c r="Y71">
        <f t="shared" si="42"/>
        <v>0</v>
      </c>
      <c r="Z71">
        <f t="shared" si="42"/>
        <v>0</v>
      </c>
      <c r="AA71">
        <f t="shared" si="42"/>
        <v>0</v>
      </c>
      <c r="AB71" s="67">
        <f>(VLOOKUP($B$1,'Multipliers and Adjustments'!$A$70:$I$86,TRUNC(COLUMN(AB$2)/5)+2,FALSE)*SUMIFS('EPA Data'!$I:$I,'EPA Data'!$D:$D,'Country Selector'!$A$2,'EPA Data'!$J:$J,$B$1,'EPA Data'!$C:$C,AB$2,'EPA Data'!$G:$G,"&gt;="&amp;$A71,'EPA Data'!$G:$G,"&lt;"&amp;$B71)+IF('Multipliers and Adjustments'!$B$66="Y",'SNAP Adjustment'!AC183,0))*unit_conv</f>
        <v>0</v>
      </c>
      <c r="AC71">
        <f t="shared" si="43"/>
        <v>0</v>
      </c>
      <c r="AD71">
        <f t="shared" si="43"/>
        <v>0</v>
      </c>
      <c r="AE71">
        <f t="shared" si="43"/>
        <v>0</v>
      </c>
      <c r="AF71">
        <f t="shared" si="43"/>
        <v>0</v>
      </c>
      <c r="AG71" s="67">
        <f>(VLOOKUP($B$1,'Multipliers and Adjustments'!$A$70:$I$86,TRUNC(COLUMN(AG$2)/5)+2,FALSE)*SUMIFS('EPA Data'!$I:$I,'EPA Data'!$D:$D,'Country Selector'!$A$2,'EPA Data'!$J:$J,$B$1,'EPA Data'!$C:$C,AG$2,'EPA Data'!$G:$G,"&gt;="&amp;$A71,'EPA Data'!$G:$G,"&lt;"&amp;$B71)+IF('Multipliers and Adjustments'!$B$66="Y",'SNAP Adjustment'!AH183,0))*unit_conv</f>
        <v>0</v>
      </c>
      <c r="AH71">
        <f t="shared" si="44"/>
        <v>0</v>
      </c>
      <c r="AI71">
        <f t="shared" si="44"/>
        <v>0</v>
      </c>
      <c r="AJ71">
        <f t="shared" si="44"/>
        <v>0</v>
      </c>
      <c r="AK71">
        <f t="shared" si="44"/>
        <v>0</v>
      </c>
      <c r="AL71" s="67">
        <f>(VLOOKUP($B$1,'Multipliers and Adjustments'!$A$70:$I$86,TRUNC(COLUMN(AL$2)/5)+2,FALSE)*SUMIFS('EPA Data'!$I:$I,'EPA Data'!$D:$D,'Country Selector'!$A$2,'EPA Data'!$J:$J,$B$1,'EPA Data'!$C:$C,AL$2,'EPA Data'!$G:$G,"&gt;="&amp;$A71,'EPA Data'!$G:$G,"&lt;"&amp;$B71)+IF('Multipliers and Adjustments'!$B$66="Y",'SNAP Adjustment'!AM183,0))*unit_conv</f>
        <v>0</v>
      </c>
    </row>
    <row r="72" spans="1:38" x14ac:dyDescent="0.45">
      <c r="A72" s="12">
        <f t="shared" si="14"/>
        <v>1450</v>
      </c>
      <c r="B72" s="11">
        <f t="shared" si="38"/>
        <v>1500</v>
      </c>
      <c r="C72" s="67">
        <f>(VLOOKUP($B$1,'Multipliers and Adjustments'!$A$70:$I$86,TRUNC(COLUMN(C$2)/5)+2,FALSE)*SUMIFS('EPA Data'!$I:$I,'EPA Data'!$D:$D,'Country Selector'!$A$2,'EPA Data'!$J:$J,$B$1,'EPA Data'!$C:$C,C$2,'EPA Data'!$G:$G,"&gt;="&amp;$A72,'EPA Data'!$G:$G,"&lt;"&amp;$B72)+IF('Multipliers and Adjustments'!$B$66="Y",'SNAP Adjustment'!D184,0))*unit_conv</f>
        <v>0</v>
      </c>
      <c r="D72">
        <f t="shared" si="37"/>
        <v>0</v>
      </c>
      <c r="E72">
        <f t="shared" si="37"/>
        <v>0</v>
      </c>
      <c r="F72">
        <f t="shared" si="37"/>
        <v>0</v>
      </c>
      <c r="G72">
        <f t="shared" si="37"/>
        <v>0</v>
      </c>
      <c r="H72" s="67">
        <f>(VLOOKUP($B$1,'Multipliers and Adjustments'!$A$70:$I$86,TRUNC(COLUMN(H$2)/5)+2,FALSE)*SUMIFS('EPA Data'!$I:$I,'EPA Data'!$D:$D,'Country Selector'!$A$2,'EPA Data'!$J:$J,$B$1,'EPA Data'!$C:$C,H$2,'EPA Data'!$G:$G,"&gt;="&amp;$A72,'EPA Data'!$G:$G,"&lt;"&amp;$B72)+IF('Multipliers and Adjustments'!$B$66="Y",'SNAP Adjustment'!I184,0))*unit_conv</f>
        <v>0</v>
      </c>
      <c r="I72">
        <f t="shared" si="39"/>
        <v>0</v>
      </c>
      <c r="J72">
        <f t="shared" si="39"/>
        <v>0</v>
      </c>
      <c r="K72">
        <f t="shared" si="39"/>
        <v>0</v>
      </c>
      <c r="L72">
        <f t="shared" si="39"/>
        <v>0</v>
      </c>
      <c r="M72" s="67">
        <f>(VLOOKUP($B$1,'Multipliers and Adjustments'!$A$70:$I$86,TRUNC(COLUMN(M$2)/5)+2,FALSE)*SUMIFS('EPA Data'!$I:$I,'EPA Data'!$D:$D,'Country Selector'!$A$2,'EPA Data'!$J:$J,$B$1,'EPA Data'!$C:$C,M$2,'EPA Data'!$G:$G,"&gt;="&amp;$A72,'EPA Data'!$G:$G,"&lt;"&amp;$B72)+IF('Multipliers and Adjustments'!$B$66="Y",'SNAP Adjustment'!N184,0))*unit_conv</f>
        <v>0</v>
      </c>
      <c r="N72">
        <f t="shared" si="40"/>
        <v>0</v>
      </c>
      <c r="O72">
        <f t="shared" si="40"/>
        <v>0</v>
      </c>
      <c r="P72">
        <f t="shared" si="40"/>
        <v>0</v>
      </c>
      <c r="Q72">
        <f t="shared" si="40"/>
        <v>0</v>
      </c>
      <c r="R72" s="67">
        <f>(VLOOKUP($B$1,'Multipliers and Adjustments'!$A$70:$I$86,TRUNC(COLUMN(R$2)/5)+2,FALSE)*SUMIFS('EPA Data'!$I:$I,'EPA Data'!$D:$D,'Country Selector'!$A$2,'EPA Data'!$J:$J,$B$1,'EPA Data'!$C:$C,R$2,'EPA Data'!$G:$G,"&gt;="&amp;$A72,'EPA Data'!$G:$G,"&lt;"&amp;$B72)+IF('Multipliers and Adjustments'!$B$66="Y",'SNAP Adjustment'!S184,0))*unit_conv</f>
        <v>0</v>
      </c>
      <c r="S72">
        <f t="shared" si="41"/>
        <v>0</v>
      </c>
      <c r="T72">
        <f t="shared" si="41"/>
        <v>0</v>
      </c>
      <c r="U72">
        <f t="shared" si="41"/>
        <v>0</v>
      </c>
      <c r="V72">
        <f t="shared" si="41"/>
        <v>0</v>
      </c>
      <c r="W72" s="67">
        <f>(VLOOKUP($B$1,'Multipliers and Adjustments'!$A$70:$I$86,TRUNC(COLUMN(W$2)/5)+2,FALSE)*SUMIFS('EPA Data'!$I:$I,'EPA Data'!$D:$D,'Country Selector'!$A$2,'EPA Data'!$J:$J,$B$1,'EPA Data'!$C:$C,W$2,'EPA Data'!$G:$G,"&gt;="&amp;$A72,'EPA Data'!$G:$G,"&lt;"&amp;$B72)+IF('Multipliers and Adjustments'!$B$66="Y",'SNAP Adjustment'!X184,0))*unit_conv</f>
        <v>0</v>
      </c>
      <c r="X72">
        <f t="shared" si="42"/>
        <v>0</v>
      </c>
      <c r="Y72">
        <f t="shared" si="42"/>
        <v>0</v>
      </c>
      <c r="Z72">
        <f t="shared" si="42"/>
        <v>0</v>
      </c>
      <c r="AA72">
        <f t="shared" si="42"/>
        <v>0</v>
      </c>
      <c r="AB72" s="67">
        <f>(VLOOKUP($B$1,'Multipliers and Adjustments'!$A$70:$I$86,TRUNC(COLUMN(AB$2)/5)+2,FALSE)*SUMIFS('EPA Data'!$I:$I,'EPA Data'!$D:$D,'Country Selector'!$A$2,'EPA Data'!$J:$J,$B$1,'EPA Data'!$C:$C,AB$2,'EPA Data'!$G:$G,"&gt;="&amp;$A72,'EPA Data'!$G:$G,"&lt;"&amp;$B72)+IF('Multipliers and Adjustments'!$B$66="Y",'SNAP Adjustment'!AC184,0))*unit_conv</f>
        <v>0</v>
      </c>
      <c r="AC72">
        <f t="shared" si="43"/>
        <v>0</v>
      </c>
      <c r="AD72">
        <f t="shared" si="43"/>
        <v>0</v>
      </c>
      <c r="AE72">
        <f t="shared" si="43"/>
        <v>0</v>
      </c>
      <c r="AF72">
        <f t="shared" si="43"/>
        <v>0</v>
      </c>
      <c r="AG72" s="67">
        <f>(VLOOKUP($B$1,'Multipliers and Adjustments'!$A$70:$I$86,TRUNC(COLUMN(AG$2)/5)+2,FALSE)*SUMIFS('EPA Data'!$I:$I,'EPA Data'!$D:$D,'Country Selector'!$A$2,'EPA Data'!$J:$J,$B$1,'EPA Data'!$C:$C,AG$2,'EPA Data'!$G:$G,"&gt;="&amp;$A72,'EPA Data'!$G:$G,"&lt;"&amp;$B72)+IF('Multipliers and Adjustments'!$B$66="Y",'SNAP Adjustment'!AH184,0))*unit_conv</f>
        <v>0</v>
      </c>
      <c r="AH72">
        <f t="shared" si="44"/>
        <v>0</v>
      </c>
      <c r="AI72">
        <f t="shared" si="44"/>
        <v>0</v>
      </c>
      <c r="AJ72">
        <f t="shared" si="44"/>
        <v>0</v>
      </c>
      <c r="AK72">
        <f t="shared" si="44"/>
        <v>0</v>
      </c>
      <c r="AL72" s="67">
        <f>(VLOOKUP($B$1,'Multipliers and Adjustments'!$A$70:$I$86,TRUNC(COLUMN(AL$2)/5)+2,FALSE)*SUMIFS('EPA Data'!$I:$I,'EPA Data'!$D:$D,'Country Selector'!$A$2,'EPA Data'!$J:$J,$B$1,'EPA Data'!$C:$C,AL$2,'EPA Data'!$G:$G,"&gt;="&amp;$A72,'EPA Data'!$G:$G,"&lt;"&amp;$B72)+IF('Multipliers and Adjustments'!$B$66="Y",'SNAP Adjustment'!AM184,0))*unit_conv</f>
        <v>0</v>
      </c>
    </row>
    <row r="73" spans="1:38" x14ac:dyDescent="0.45">
      <c r="A73" s="12">
        <f t="shared" si="14"/>
        <v>1500</v>
      </c>
      <c r="B73" s="11">
        <f t="shared" si="38"/>
        <v>1550</v>
      </c>
      <c r="C73" s="67">
        <f>(VLOOKUP($B$1,'Multipliers and Adjustments'!$A$70:$I$86,TRUNC(COLUMN(C$2)/5)+2,FALSE)*SUMIFS('EPA Data'!$I:$I,'EPA Data'!$D:$D,'Country Selector'!$A$2,'EPA Data'!$J:$J,$B$1,'EPA Data'!$C:$C,C$2,'EPA Data'!$G:$G,"&gt;="&amp;$A73,'EPA Data'!$G:$G,"&lt;"&amp;$B73)+IF('Multipliers and Adjustments'!$B$66="Y",'SNAP Adjustment'!D185,0))*unit_conv</f>
        <v>0</v>
      </c>
      <c r="D73">
        <f t="shared" si="37"/>
        <v>0</v>
      </c>
      <c r="E73">
        <f t="shared" si="37"/>
        <v>0</v>
      </c>
      <c r="F73">
        <f t="shared" si="37"/>
        <v>0</v>
      </c>
      <c r="G73">
        <f t="shared" si="37"/>
        <v>0</v>
      </c>
      <c r="H73" s="67">
        <f>(VLOOKUP($B$1,'Multipliers and Adjustments'!$A$70:$I$86,TRUNC(COLUMN(H$2)/5)+2,FALSE)*SUMIFS('EPA Data'!$I:$I,'EPA Data'!$D:$D,'Country Selector'!$A$2,'EPA Data'!$J:$J,$B$1,'EPA Data'!$C:$C,H$2,'EPA Data'!$G:$G,"&gt;="&amp;$A73,'EPA Data'!$G:$G,"&lt;"&amp;$B73)+IF('Multipliers and Adjustments'!$B$66="Y",'SNAP Adjustment'!I185,0))*unit_conv</f>
        <v>0</v>
      </c>
      <c r="I73">
        <f t="shared" si="39"/>
        <v>0</v>
      </c>
      <c r="J73">
        <f t="shared" si="39"/>
        <v>0</v>
      </c>
      <c r="K73">
        <f t="shared" si="39"/>
        <v>0</v>
      </c>
      <c r="L73">
        <f t="shared" si="39"/>
        <v>0</v>
      </c>
      <c r="M73" s="67">
        <f>(VLOOKUP($B$1,'Multipliers and Adjustments'!$A$70:$I$86,TRUNC(COLUMN(M$2)/5)+2,FALSE)*SUMIFS('EPA Data'!$I:$I,'EPA Data'!$D:$D,'Country Selector'!$A$2,'EPA Data'!$J:$J,$B$1,'EPA Data'!$C:$C,M$2,'EPA Data'!$G:$G,"&gt;="&amp;$A73,'EPA Data'!$G:$G,"&lt;"&amp;$B73)+IF('Multipliers and Adjustments'!$B$66="Y",'SNAP Adjustment'!N185,0))*unit_conv</f>
        <v>0</v>
      </c>
      <c r="N73">
        <f t="shared" si="40"/>
        <v>0</v>
      </c>
      <c r="O73">
        <f t="shared" si="40"/>
        <v>0</v>
      </c>
      <c r="P73">
        <f t="shared" si="40"/>
        <v>0</v>
      </c>
      <c r="Q73">
        <f t="shared" si="40"/>
        <v>0</v>
      </c>
      <c r="R73" s="67">
        <f>(VLOOKUP($B$1,'Multipliers and Adjustments'!$A$70:$I$86,TRUNC(COLUMN(R$2)/5)+2,FALSE)*SUMIFS('EPA Data'!$I:$I,'EPA Data'!$D:$D,'Country Selector'!$A$2,'EPA Data'!$J:$J,$B$1,'EPA Data'!$C:$C,R$2,'EPA Data'!$G:$G,"&gt;="&amp;$A73,'EPA Data'!$G:$G,"&lt;"&amp;$B73)+IF('Multipliers and Adjustments'!$B$66="Y",'SNAP Adjustment'!S185,0))*unit_conv</f>
        <v>0</v>
      </c>
      <c r="S73">
        <f t="shared" si="41"/>
        <v>0</v>
      </c>
      <c r="T73">
        <f t="shared" si="41"/>
        <v>0</v>
      </c>
      <c r="U73">
        <f t="shared" si="41"/>
        <v>0</v>
      </c>
      <c r="V73">
        <f t="shared" si="41"/>
        <v>0</v>
      </c>
      <c r="W73" s="67">
        <f>(VLOOKUP($B$1,'Multipliers and Adjustments'!$A$70:$I$86,TRUNC(COLUMN(W$2)/5)+2,FALSE)*SUMIFS('EPA Data'!$I:$I,'EPA Data'!$D:$D,'Country Selector'!$A$2,'EPA Data'!$J:$J,$B$1,'EPA Data'!$C:$C,W$2,'EPA Data'!$G:$G,"&gt;="&amp;$A73,'EPA Data'!$G:$G,"&lt;"&amp;$B73)+IF('Multipliers and Adjustments'!$B$66="Y",'SNAP Adjustment'!X185,0))*unit_conv</f>
        <v>0</v>
      </c>
      <c r="X73">
        <f t="shared" si="42"/>
        <v>0</v>
      </c>
      <c r="Y73">
        <f t="shared" si="42"/>
        <v>0</v>
      </c>
      <c r="Z73">
        <f t="shared" si="42"/>
        <v>0</v>
      </c>
      <c r="AA73">
        <f t="shared" si="42"/>
        <v>0</v>
      </c>
      <c r="AB73" s="67">
        <f>(VLOOKUP($B$1,'Multipliers and Adjustments'!$A$70:$I$86,TRUNC(COLUMN(AB$2)/5)+2,FALSE)*SUMIFS('EPA Data'!$I:$I,'EPA Data'!$D:$D,'Country Selector'!$A$2,'EPA Data'!$J:$J,$B$1,'EPA Data'!$C:$C,AB$2,'EPA Data'!$G:$G,"&gt;="&amp;$A73,'EPA Data'!$G:$G,"&lt;"&amp;$B73)+IF('Multipliers and Adjustments'!$B$66="Y",'SNAP Adjustment'!AC185,0))*unit_conv</f>
        <v>0</v>
      </c>
      <c r="AC73">
        <f t="shared" si="43"/>
        <v>0</v>
      </c>
      <c r="AD73">
        <f t="shared" si="43"/>
        <v>0</v>
      </c>
      <c r="AE73">
        <f t="shared" si="43"/>
        <v>0</v>
      </c>
      <c r="AF73">
        <f t="shared" si="43"/>
        <v>0</v>
      </c>
      <c r="AG73" s="67">
        <f>(VLOOKUP($B$1,'Multipliers and Adjustments'!$A$70:$I$86,TRUNC(COLUMN(AG$2)/5)+2,FALSE)*SUMIFS('EPA Data'!$I:$I,'EPA Data'!$D:$D,'Country Selector'!$A$2,'EPA Data'!$J:$J,$B$1,'EPA Data'!$C:$C,AG$2,'EPA Data'!$G:$G,"&gt;="&amp;$A73,'EPA Data'!$G:$G,"&lt;"&amp;$B73)+IF('Multipliers and Adjustments'!$B$66="Y",'SNAP Adjustment'!AH185,0))*unit_conv</f>
        <v>0</v>
      </c>
      <c r="AH73">
        <f t="shared" si="44"/>
        <v>0</v>
      </c>
      <c r="AI73">
        <f t="shared" si="44"/>
        <v>0</v>
      </c>
      <c r="AJ73">
        <f t="shared" si="44"/>
        <v>0</v>
      </c>
      <c r="AK73">
        <f t="shared" si="44"/>
        <v>0</v>
      </c>
      <c r="AL73" s="67">
        <f>(VLOOKUP($B$1,'Multipliers and Adjustments'!$A$70:$I$86,TRUNC(COLUMN(AL$2)/5)+2,FALSE)*SUMIFS('EPA Data'!$I:$I,'EPA Data'!$D:$D,'Country Selector'!$A$2,'EPA Data'!$J:$J,$B$1,'EPA Data'!$C:$C,AL$2,'EPA Data'!$G:$G,"&gt;="&amp;$A73,'EPA Data'!$G:$G,"&lt;"&amp;$B73)+IF('Multipliers and Adjustments'!$B$66="Y",'SNAP Adjustment'!AM185,0))*unit_conv</f>
        <v>0</v>
      </c>
    </row>
    <row r="74" spans="1:38" x14ac:dyDescent="0.45">
      <c r="A74" s="12">
        <f t="shared" si="14"/>
        <v>1550</v>
      </c>
      <c r="B74" s="11">
        <f t="shared" si="38"/>
        <v>1600</v>
      </c>
      <c r="C74" s="67">
        <f>(VLOOKUP($B$1,'Multipliers and Adjustments'!$A$70:$I$86,TRUNC(COLUMN(C$2)/5)+2,FALSE)*SUMIFS('EPA Data'!$I:$I,'EPA Data'!$D:$D,'Country Selector'!$A$2,'EPA Data'!$J:$J,$B$1,'EPA Data'!$C:$C,C$2,'EPA Data'!$G:$G,"&gt;="&amp;$A74,'EPA Data'!$G:$G,"&lt;"&amp;$B74)+IF('Multipliers and Adjustments'!$B$66="Y",'SNAP Adjustment'!D186,0))*unit_conv</f>
        <v>0</v>
      </c>
      <c r="D74">
        <f t="shared" si="37"/>
        <v>0</v>
      </c>
      <c r="E74">
        <f t="shared" si="37"/>
        <v>0</v>
      </c>
      <c r="F74">
        <f t="shared" si="37"/>
        <v>0</v>
      </c>
      <c r="G74">
        <f t="shared" si="37"/>
        <v>0</v>
      </c>
      <c r="H74" s="67">
        <f>(VLOOKUP($B$1,'Multipliers and Adjustments'!$A$70:$I$86,TRUNC(COLUMN(H$2)/5)+2,FALSE)*SUMIFS('EPA Data'!$I:$I,'EPA Data'!$D:$D,'Country Selector'!$A$2,'EPA Data'!$J:$J,$B$1,'EPA Data'!$C:$C,H$2,'EPA Data'!$G:$G,"&gt;="&amp;$A74,'EPA Data'!$G:$G,"&lt;"&amp;$B74)+IF('Multipliers and Adjustments'!$B$66="Y",'SNAP Adjustment'!I186,0))*unit_conv</f>
        <v>0</v>
      </c>
      <c r="I74">
        <f t="shared" si="39"/>
        <v>0</v>
      </c>
      <c r="J74">
        <f t="shared" si="39"/>
        <v>0</v>
      </c>
      <c r="K74">
        <f t="shared" si="39"/>
        <v>0</v>
      </c>
      <c r="L74">
        <f t="shared" si="39"/>
        <v>0</v>
      </c>
      <c r="M74" s="67">
        <f>(VLOOKUP($B$1,'Multipliers and Adjustments'!$A$70:$I$86,TRUNC(COLUMN(M$2)/5)+2,FALSE)*SUMIFS('EPA Data'!$I:$I,'EPA Data'!$D:$D,'Country Selector'!$A$2,'EPA Data'!$J:$J,$B$1,'EPA Data'!$C:$C,M$2,'EPA Data'!$G:$G,"&gt;="&amp;$A74,'EPA Data'!$G:$G,"&lt;"&amp;$B74)+IF('Multipliers and Adjustments'!$B$66="Y",'SNAP Adjustment'!N186,0))*unit_conv</f>
        <v>0</v>
      </c>
      <c r="N74">
        <f t="shared" si="40"/>
        <v>0</v>
      </c>
      <c r="O74">
        <f t="shared" si="40"/>
        <v>0</v>
      </c>
      <c r="P74">
        <f t="shared" si="40"/>
        <v>0</v>
      </c>
      <c r="Q74">
        <f t="shared" si="40"/>
        <v>0</v>
      </c>
      <c r="R74" s="67">
        <f>(VLOOKUP($B$1,'Multipliers and Adjustments'!$A$70:$I$86,TRUNC(COLUMN(R$2)/5)+2,FALSE)*SUMIFS('EPA Data'!$I:$I,'EPA Data'!$D:$D,'Country Selector'!$A$2,'EPA Data'!$J:$J,$B$1,'EPA Data'!$C:$C,R$2,'EPA Data'!$G:$G,"&gt;="&amp;$A74,'EPA Data'!$G:$G,"&lt;"&amp;$B74)+IF('Multipliers and Adjustments'!$B$66="Y",'SNAP Adjustment'!S186,0))*unit_conv</f>
        <v>0</v>
      </c>
      <c r="S74">
        <f t="shared" si="41"/>
        <v>0</v>
      </c>
      <c r="T74">
        <f t="shared" si="41"/>
        <v>0</v>
      </c>
      <c r="U74">
        <f t="shared" si="41"/>
        <v>0</v>
      </c>
      <c r="V74">
        <f t="shared" si="41"/>
        <v>0</v>
      </c>
      <c r="W74" s="67">
        <f>(VLOOKUP($B$1,'Multipliers and Adjustments'!$A$70:$I$86,TRUNC(COLUMN(W$2)/5)+2,FALSE)*SUMIFS('EPA Data'!$I:$I,'EPA Data'!$D:$D,'Country Selector'!$A$2,'EPA Data'!$J:$J,$B$1,'EPA Data'!$C:$C,W$2,'EPA Data'!$G:$G,"&gt;="&amp;$A74,'EPA Data'!$G:$G,"&lt;"&amp;$B74)+IF('Multipliers and Adjustments'!$B$66="Y",'SNAP Adjustment'!X186,0))*unit_conv</f>
        <v>0</v>
      </c>
      <c r="X74">
        <f t="shared" si="42"/>
        <v>0</v>
      </c>
      <c r="Y74">
        <f t="shared" si="42"/>
        <v>0</v>
      </c>
      <c r="Z74">
        <f t="shared" si="42"/>
        <v>0</v>
      </c>
      <c r="AA74">
        <f t="shared" si="42"/>
        <v>0</v>
      </c>
      <c r="AB74" s="67">
        <f>(VLOOKUP($B$1,'Multipliers and Adjustments'!$A$70:$I$86,TRUNC(COLUMN(AB$2)/5)+2,FALSE)*SUMIFS('EPA Data'!$I:$I,'EPA Data'!$D:$D,'Country Selector'!$A$2,'EPA Data'!$J:$J,$B$1,'EPA Data'!$C:$C,AB$2,'EPA Data'!$G:$G,"&gt;="&amp;$A74,'EPA Data'!$G:$G,"&lt;"&amp;$B74)+IF('Multipliers and Adjustments'!$B$66="Y",'SNAP Adjustment'!AC186,0))*unit_conv</f>
        <v>0</v>
      </c>
      <c r="AC74">
        <f t="shared" si="43"/>
        <v>0</v>
      </c>
      <c r="AD74">
        <f t="shared" si="43"/>
        <v>0</v>
      </c>
      <c r="AE74">
        <f t="shared" si="43"/>
        <v>0</v>
      </c>
      <c r="AF74">
        <f t="shared" si="43"/>
        <v>0</v>
      </c>
      <c r="AG74" s="67">
        <f>(VLOOKUP($B$1,'Multipliers and Adjustments'!$A$70:$I$86,TRUNC(COLUMN(AG$2)/5)+2,FALSE)*SUMIFS('EPA Data'!$I:$I,'EPA Data'!$D:$D,'Country Selector'!$A$2,'EPA Data'!$J:$J,$B$1,'EPA Data'!$C:$C,AG$2,'EPA Data'!$G:$G,"&gt;="&amp;$A74,'EPA Data'!$G:$G,"&lt;"&amp;$B74)+IF('Multipliers and Adjustments'!$B$66="Y",'SNAP Adjustment'!AH186,0))*unit_conv</f>
        <v>0</v>
      </c>
      <c r="AH74">
        <f t="shared" si="44"/>
        <v>0</v>
      </c>
      <c r="AI74">
        <f t="shared" si="44"/>
        <v>0</v>
      </c>
      <c r="AJ74">
        <f t="shared" si="44"/>
        <v>0</v>
      </c>
      <c r="AK74">
        <f t="shared" si="44"/>
        <v>0</v>
      </c>
      <c r="AL74" s="67">
        <f>(VLOOKUP($B$1,'Multipliers and Adjustments'!$A$70:$I$86,TRUNC(COLUMN(AL$2)/5)+2,FALSE)*SUMIFS('EPA Data'!$I:$I,'EPA Data'!$D:$D,'Country Selector'!$A$2,'EPA Data'!$J:$J,$B$1,'EPA Data'!$C:$C,AL$2,'EPA Data'!$G:$G,"&gt;="&amp;$A74,'EPA Data'!$G:$G,"&lt;"&amp;$B74)+IF('Multipliers and Adjustments'!$B$66="Y",'SNAP Adjustment'!AM186,0))*unit_conv</f>
        <v>0</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L74"/>
  <sheetViews>
    <sheetView zoomScale="55" zoomScaleNormal="55" workbookViewId="0"/>
  </sheetViews>
  <sheetFormatPr defaultColWidth="8.86328125" defaultRowHeight="14.25" x14ac:dyDescent="0.45"/>
  <cols>
    <col min="1" max="2" width="24.265625" style="12" customWidth="1"/>
  </cols>
  <sheetData>
    <row r="1" spans="1:38" x14ac:dyDescent="0.45">
      <c r="A1" s="14" t="s">
        <v>621</v>
      </c>
      <c r="B1" s="14" t="s">
        <v>979</v>
      </c>
      <c r="C1" s="65" t="s">
        <v>858</v>
      </c>
    </row>
    <row r="2" spans="1:38" s="2" customFormat="1" x14ac:dyDescent="0.45">
      <c r="A2" s="10" t="s">
        <v>619</v>
      </c>
      <c r="B2" s="10" t="s">
        <v>620</v>
      </c>
      <c r="C2" s="2">
        <v>2015</v>
      </c>
      <c r="D2" s="2">
        <v>2016</v>
      </c>
      <c r="E2" s="2">
        <v>2017</v>
      </c>
      <c r="F2" s="2">
        <v>2018</v>
      </c>
      <c r="G2" s="2">
        <v>2019</v>
      </c>
      <c r="H2" s="2">
        <v>2020</v>
      </c>
      <c r="I2" s="2">
        <v>2021</v>
      </c>
      <c r="J2" s="2">
        <v>2022</v>
      </c>
      <c r="K2" s="2">
        <v>2023</v>
      </c>
      <c r="L2" s="2">
        <v>2024</v>
      </c>
      <c r="M2" s="2">
        <v>2025</v>
      </c>
      <c r="N2" s="2">
        <v>2026</v>
      </c>
      <c r="O2" s="2">
        <v>2027</v>
      </c>
      <c r="P2" s="2">
        <v>2028</v>
      </c>
      <c r="Q2" s="2">
        <v>2029</v>
      </c>
      <c r="R2" s="2">
        <v>2030</v>
      </c>
      <c r="S2" s="2">
        <v>2031</v>
      </c>
      <c r="T2" s="2">
        <v>2032</v>
      </c>
      <c r="U2" s="2">
        <v>2033</v>
      </c>
      <c r="V2" s="2">
        <v>2034</v>
      </c>
      <c r="W2" s="2">
        <v>2035</v>
      </c>
      <c r="X2" s="2">
        <v>2036</v>
      </c>
      <c r="Y2" s="2">
        <v>2037</v>
      </c>
      <c r="Z2" s="2">
        <v>2038</v>
      </c>
      <c r="AA2" s="2">
        <v>2039</v>
      </c>
      <c r="AB2" s="2">
        <v>2040</v>
      </c>
      <c r="AC2" s="2">
        <v>2041</v>
      </c>
      <c r="AD2" s="2">
        <v>2042</v>
      </c>
      <c r="AE2" s="2">
        <v>2043</v>
      </c>
      <c r="AF2" s="2">
        <v>2044</v>
      </c>
      <c r="AG2" s="2">
        <v>2045</v>
      </c>
      <c r="AH2" s="2">
        <v>2046</v>
      </c>
      <c r="AI2" s="2">
        <v>2047</v>
      </c>
      <c r="AJ2" s="2">
        <v>2048</v>
      </c>
      <c r="AK2" s="2">
        <v>2049</v>
      </c>
      <c r="AL2" s="2">
        <v>2050</v>
      </c>
    </row>
    <row r="3" spans="1:38" x14ac:dyDescent="0.45">
      <c r="A3" s="11">
        <v>-1150</v>
      </c>
      <c r="B3" s="11">
        <f>A3+50</f>
        <v>-1100</v>
      </c>
      <c r="C3" s="31">
        <f>VLOOKUP($B$1,'Multipliers and Adjustments'!$A$70:$I$86,TRUNC(COLUMN(C$2)/5)+2,FALSE)*SUMIFS('EPA Data'!$I:$I,'EPA Data'!$D:$D,'Country Selector'!$A$2,'EPA Data'!$J:$J,$B$1,'EPA Data'!$C:$C,C$2,'EPA Data'!$G:$G,"&gt;="&amp;$A3,'EPA Data'!$G:$G,"&lt;"&amp;$B3)*unit_conv</f>
        <v>0</v>
      </c>
      <c r="D3">
        <f t="shared" ref="D3:G17" si="0">C3+($H3-$C3)/5</f>
        <v>0</v>
      </c>
      <c r="E3">
        <f t="shared" si="0"/>
        <v>0</v>
      </c>
      <c r="F3">
        <f t="shared" si="0"/>
        <v>0</v>
      </c>
      <c r="G3">
        <f t="shared" si="0"/>
        <v>0</v>
      </c>
      <c r="H3" s="31">
        <f>VLOOKUP($B$1,'Multipliers and Adjustments'!$A$70:$I$86,TRUNC(COLUMN(H$2)/5)+2,FALSE)*SUMIFS('EPA Data'!$I:$I,'EPA Data'!$D:$D,'Country Selector'!$A$2,'EPA Data'!$J:$J,$B$1,'EPA Data'!$C:$C,H$2,'EPA Data'!$G:$G,"&gt;="&amp;$A3,'EPA Data'!$G:$G,"&lt;"&amp;$B3)*unit_conv</f>
        <v>0</v>
      </c>
      <c r="I3">
        <f>H3+($M3-$H3)/5</f>
        <v>0</v>
      </c>
      <c r="J3">
        <f t="shared" ref="J3:L3" si="1">I3+($M3-$H3)/5</f>
        <v>0</v>
      </c>
      <c r="K3">
        <f t="shared" si="1"/>
        <v>0</v>
      </c>
      <c r="L3">
        <f t="shared" si="1"/>
        <v>0</v>
      </c>
      <c r="M3" s="31">
        <f>VLOOKUP($B$1,'Multipliers and Adjustments'!$A$70:$I$86,TRUNC(COLUMN(M$2)/5)+2,FALSE)*SUMIFS('EPA Data'!$I:$I,'EPA Data'!$D:$D,'Country Selector'!$A$2,'EPA Data'!$J:$J,$B$1,'EPA Data'!$C:$C,M$2,'EPA Data'!$G:$G,"&gt;="&amp;$A3,'EPA Data'!$G:$G,"&lt;"&amp;$B3)*unit_conv</f>
        <v>0</v>
      </c>
      <c r="N3">
        <f>M3+($R3-$M3)/5</f>
        <v>0</v>
      </c>
      <c r="O3">
        <f t="shared" ref="O3:Q3" si="2">N3+($R3-$M3)/5</f>
        <v>0</v>
      </c>
      <c r="P3">
        <f t="shared" si="2"/>
        <v>0</v>
      </c>
      <c r="Q3">
        <f t="shared" si="2"/>
        <v>0</v>
      </c>
      <c r="R3" s="31">
        <f>VLOOKUP($B$1,'Multipliers and Adjustments'!$A$70:$I$86,TRUNC(COLUMN(R$2)/5)+2,FALSE)*SUMIFS('EPA Data'!$I:$I,'EPA Data'!$D:$D,'Country Selector'!$A$2,'EPA Data'!$J:$J,$B$1,'EPA Data'!$C:$C,R$2,'EPA Data'!$G:$G,"&gt;="&amp;$A3,'EPA Data'!$G:$G,"&lt;"&amp;$B3)*unit_conv</f>
        <v>0</v>
      </c>
      <c r="S3">
        <f>R3+($W3-$R3)/5</f>
        <v>0</v>
      </c>
      <c r="T3">
        <f t="shared" ref="T3:V3" si="3">S3+($W3-$R3)/5</f>
        <v>0</v>
      </c>
      <c r="U3">
        <f t="shared" si="3"/>
        <v>0</v>
      </c>
      <c r="V3">
        <f t="shared" si="3"/>
        <v>0</v>
      </c>
      <c r="W3" s="31">
        <f>VLOOKUP($B$1,'Multipliers and Adjustments'!$A$70:$I$86,TRUNC(COLUMN(W$2)/5)+2,FALSE)*SUMIFS('EPA Data'!$I:$I,'EPA Data'!$D:$D,'Country Selector'!$A$2,'EPA Data'!$J:$J,$B$1,'EPA Data'!$C:$C,W$2,'EPA Data'!$G:$G,"&gt;="&amp;$A3,'EPA Data'!$G:$G,"&lt;"&amp;$B3)*unit_conv</f>
        <v>0</v>
      </c>
      <c r="X3">
        <f>W3+($AB3-$W3)/5</f>
        <v>0</v>
      </c>
      <c r="Y3">
        <f t="shared" ref="Y3:AA3" si="4">X3+($AB3-$W3)/5</f>
        <v>0</v>
      </c>
      <c r="Z3">
        <f t="shared" si="4"/>
        <v>0</v>
      </c>
      <c r="AA3">
        <f t="shared" si="4"/>
        <v>0</v>
      </c>
      <c r="AB3" s="31">
        <f>VLOOKUP($B$1,'Multipliers and Adjustments'!$A$70:$I$86,TRUNC(COLUMN(AB$2)/5)+2,FALSE)*SUMIFS('EPA Data'!$I:$I,'EPA Data'!$D:$D,'Country Selector'!$A$2,'EPA Data'!$J:$J,$B$1,'EPA Data'!$C:$C,AB$2,'EPA Data'!$G:$G,"&gt;="&amp;$A3,'EPA Data'!$G:$G,"&lt;"&amp;$B3)*unit_conv</f>
        <v>0</v>
      </c>
      <c r="AC3">
        <f>AB3+($AG3-$AB3)/5</f>
        <v>0</v>
      </c>
      <c r="AD3">
        <f t="shared" ref="AD3:AF3" si="5">AC3+($AG3-$AB3)/5</f>
        <v>0</v>
      </c>
      <c r="AE3">
        <f t="shared" si="5"/>
        <v>0</v>
      </c>
      <c r="AF3">
        <f t="shared" si="5"/>
        <v>0</v>
      </c>
      <c r="AG3" s="31">
        <f>VLOOKUP($B$1,'Multipliers and Adjustments'!$A$70:$I$86,TRUNC(COLUMN(AG$2)/5)+2,FALSE)*SUMIFS('EPA Data'!$I:$I,'EPA Data'!$D:$D,'Country Selector'!$A$2,'EPA Data'!$J:$J,$B$1,'EPA Data'!$C:$C,AG$2,'EPA Data'!$G:$G,"&gt;="&amp;$A3,'EPA Data'!$G:$G,"&lt;"&amp;$B3)*unit_conv</f>
        <v>0</v>
      </c>
      <c r="AH3">
        <f>AG3+($AL3-$AG3)/5</f>
        <v>0</v>
      </c>
      <c r="AI3">
        <f t="shared" ref="AI3:AK3" si="6">AH3+($AL3-$AG3)/5</f>
        <v>0</v>
      </c>
      <c r="AJ3">
        <f t="shared" si="6"/>
        <v>0</v>
      </c>
      <c r="AK3">
        <f t="shared" si="6"/>
        <v>0</v>
      </c>
      <c r="AL3" s="31">
        <f>VLOOKUP($B$1,'Multipliers and Adjustments'!$A$70:$I$86,TRUNC(COLUMN(AL$2)/5)+2,FALSE)*SUMIFS('EPA Data'!$I:$I,'EPA Data'!$D:$D,'Country Selector'!$A$2,'EPA Data'!$J:$J,$B$1,'EPA Data'!$C:$C,AL$2,'EPA Data'!$G:$G,"&gt;="&amp;$A3,'EPA Data'!$G:$G,"&lt;"&amp;$B3)*unit_conv</f>
        <v>0</v>
      </c>
    </row>
    <row r="4" spans="1:38" x14ac:dyDescent="0.45">
      <c r="A4" s="12">
        <f>B3</f>
        <v>-1100</v>
      </c>
      <c r="B4" s="11">
        <f t="shared" ref="B4:B67" si="7">A4+50</f>
        <v>-1050</v>
      </c>
      <c r="C4" s="31">
        <f>VLOOKUP($B$1,'Multipliers and Adjustments'!$A$70:$I$86,TRUNC(COLUMN(C$2)/5)+2,FALSE)*SUMIFS('EPA Data'!$I:$I,'EPA Data'!$D:$D,'Country Selector'!$A$2,'EPA Data'!$J:$J,$B$1,'EPA Data'!$C:$C,C$2,'EPA Data'!$G:$G,"&gt;="&amp;$A4,'EPA Data'!$G:$G,"&lt;"&amp;$B4)*unit_conv</f>
        <v>0</v>
      </c>
      <c r="D4">
        <f t="shared" si="0"/>
        <v>0</v>
      </c>
      <c r="E4">
        <f t="shared" si="0"/>
        <v>0</v>
      </c>
      <c r="F4">
        <f t="shared" si="0"/>
        <v>0</v>
      </c>
      <c r="G4">
        <f t="shared" si="0"/>
        <v>0</v>
      </c>
      <c r="H4" s="31">
        <f>VLOOKUP($B$1,'Multipliers and Adjustments'!$A$70:$I$86,TRUNC(COLUMN(H$2)/5)+2,FALSE)*SUMIFS('EPA Data'!$I:$I,'EPA Data'!$D:$D,'Country Selector'!$A$2,'EPA Data'!$J:$J,$B$1,'EPA Data'!$C:$C,H$2,'EPA Data'!$G:$G,"&gt;="&amp;$A4,'EPA Data'!$G:$G,"&lt;"&amp;$B4)*unit_conv</f>
        <v>0</v>
      </c>
      <c r="I4">
        <f t="shared" ref="I4:L19" si="8">H4+($M4-$H4)/5</f>
        <v>0</v>
      </c>
      <c r="J4">
        <f t="shared" si="8"/>
        <v>0</v>
      </c>
      <c r="K4">
        <f t="shared" si="8"/>
        <v>0</v>
      </c>
      <c r="L4">
        <f t="shared" si="8"/>
        <v>0</v>
      </c>
      <c r="M4" s="31">
        <f>VLOOKUP($B$1,'Multipliers and Adjustments'!$A$70:$I$86,TRUNC(COLUMN(M$2)/5)+2,FALSE)*SUMIFS('EPA Data'!$I:$I,'EPA Data'!$D:$D,'Country Selector'!$A$2,'EPA Data'!$J:$J,$B$1,'EPA Data'!$C:$C,M$2,'EPA Data'!$G:$G,"&gt;="&amp;$A4,'EPA Data'!$G:$G,"&lt;"&amp;$B4)*unit_conv</f>
        <v>0</v>
      </c>
      <c r="N4">
        <f t="shared" ref="N4:Q19" si="9">M4+($R4-$M4)/5</f>
        <v>0</v>
      </c>
      <c r="O4">
        <f t="shared" si="9"/>
        <v>0</v>
      </c>
      <c r="P4">
        <f t="shared" si="9"/>
        <v>0</v>
      </c>
      <c r="Q4">
        <f t="shared" si="9"/>
        <v>0</v>
      </c>
      <c r="R4" s="31">
        <f>VLOOKUP($B$1,'Multipliers and Adjustments'!$A$70:$I$86,TRUNC(COLUMN(R$2)/5)+2,FALSE)*SUMIFS('EPA Data'!$I:$I,'EPA Data'!$D:$D,'Country Selector'!$A$2,'EPA Data'!$J:$J,$B$1,'EPA Data'!$C:$C,R$2,'EPA Data'!$G:$G,"&gt;="&amp;$A4,'EPA Data'!$G:$G,"&lt;"&amp;$B4)*unit_conv</f>
        <v>0</v>
      </c>
      <c r="S4">
        <f t="shared" ref="S4:V19" si="10">R4+($W4-$R4)/5</f>
        <v>0</v>
      </c>
      <c r="T4">
        <f t="shared" si="10"/>
        <v>0</v>
      </c>
      <c r="U4">
        <f t="shared" si="10"/>
        <v>0</v>
      </c>
      <c r="V4">
        <f t="shared" si="10"/>
        <v>0</v>
      </c>
      <c r="W4" s="31">
        <f>VLOOKUP($B$1,'Multipliers and Adjustments'!$A$70:$I$86,TRUNC(COLUMN(W$2)/5)+2,FALSE)*SUMIFS('EPA Data'!$I:$I,'EPA Data'!$D:$D,'Country Selector'!$A$2,'EPA Data'!$J:$J,$B$1,'EPA Data'!$C:$C,W$2,'EPA Data'!$G:$G,"&gt;="&amp;$A4,'EPA Data'!$G:$G,"&lt;"&amp;$B4)*unit_conv</f>
        <v>0</v>
      </c>
      <c r="X4">
        <f t="shared" ref="X4:AA19" si="11">W4+($AB4-$W4)/5</f>
        <v>0</v>
      </c>
      <c r="Y4">
        <f t="shared" si="11"/>
        <v>0</v>
      </c>
      <c r="Z4">
        <f t="shared" si="11"/>
        <v>0</v>
      </c>
      <c r="AA4">
        <f t="shared" si="11"/>
        <v>0</v>
      </c>
      <c r="AB4" s="31">
        <f>VLOOKUP($B$1,'Multipliers and Adjustments'!$A$70:$I$86,TRUNC(COLUMN(AB$2)/5)+2,FALSE)*SUMIFS('EPA Data'!$I:$I,'EPA Data'!$D:$D,'Country Selector'!$A$2,'EPA Data'!$J:$J,$B$1,'EPA Data'!$C:$C,AB$2,'EPA Data'!$G:$G,"&gt;="&amp;$A4,'EPA Data'!$G:$G,"&lt;"&amp;$B4)*unit_conv</f>
        <v>0</v>
      </c>
      <c r="AC4">
        <f t="shared" ref="AC4:AF19" si="12">AB4+($AG4-$AB4)/5</f>
        <v>0</v>
      </c>
      <c r="AD4">
        <f t="shared" si="12"/>
        <v>0</v>
      </c>
      <c r="AE4">
        <f t="shared" si="12"/>
        <v>0</v>
      </c>
      <c r="AF4">
        <f t="shared" si="12"/>
        <v>0</v>
      </c>
      <c r="AG4" s="31">
        <f>VLOOKUP($B$1,'Multipliers and Adjustments'!$A$70:$I$86,TRUNC(COLUMN(AG$2)/5)+2,FALSE)*SUMIFS('EPA Data'!$I:$I,'EPA Data'!$D:$D,'Country Selector'!$A$2,'EPA Data'!$J:$J,$B$1,'EPA Data'!$C:$C,AG$2,'EPA Data'!$G:$G,"&gt;="&amp;$A4,'EPA Data'!$G:$G,"&lt;"&amp;$B4)*unit_conv</f>
        <v>0</v>
      </c>
      <c r="AH4">
        <f t="shared" ref="AH4:AK19" si="13">AG4+($AL4-$AG4)/5</f>
        <v>0</v>
      </c>
      <c r="AI4">
        <f t="shared" si="13"/>
        <v>0</v>
      </c>
      <c r="AJ4">
        <f t="shared" si="13"/>
        <v>0</v>
      </c>
      <c r="AK4">
        <f t="shared" si="13"/>
        <v>0</v>
      </c>
      <c r="AL4" s="31">
        <f>VLOOKUP($B$1,'Multipliers and Adjustments'!$A$70:$I$86,TRUNC(COLUMN(AL$2)/5)+2,FALSE)*SUMIFS('EPA Data'!$I:$I,'EPA Data'!$D:$D,'Country Selector'!$A$2,'EPA Data'!$J:$J,$B$1,'EPA Data'!$C:$C,AL$2,'EPA Data'!$G:$G,"&gt;="&amp;$A4,'EPA Data'!$G:$G,"&lt;"&amp;$B4)*unit_conv</f>
        <v>0</v>
      </c>
    </row>
    <row r="5" spans="1:38" x14ac:dyDescent="0.45">
      <c r="A5" s="12">
        <f t="shared" ref="A5:A74" si="14">B4</f>
        <v>-1050</v>
      </c>
      <c r="B5" s="11">
        <f t="shared" si="7"/>
        <v>-1000</v>
      </c>
      <c r="C5" s="31">
        <f>VLOOKUP($B$1,'Multipliers and Adjustments'!$A$70:$I$86,TRUNC(COLUMN(C$2)/5)+2,FALSE)*SUMIFS('EPA Data'!$I:$I,'EPA Data'!$D:$D,'Country Selector'!$A$2,'EPA Data'!$J:$J,$B$1,'EPA Data'!$C:$C,C$2,'EPA Data'!$G:$G,"&gt;="&amp;$A5,'EPA Data'!$G:$G,"&lt;"&amp;$B5)*unit_conv</f>
        <v>0</v>
      </c>
      <c r="D5">
        <f t="shared" si="0"/>
        <v>0</v>
      </c>
      <c r="E5">
        <f t="shared" si="0"/>
        <v>0</v>
      </c>
      <c r="F5">
        <f t="shared" si="0"/>
        <v>0</v>
      </c>
      <c r="G5">
        <f t="shared" si="0"/>
        <v>0</v>
      </c>
      <c r="H5" s="31">
        <f>VLOOKUP($B$1,'Multipliers and Adjustments'!$A$70:$I$86,TRUNC(COLUMN(H$2)/5)+2,FALSE)*SUMIFS('EPA Data'!$I:$I,'EPA Data'!$D:$D,'Country Selector'!$A$2,'EPA Data'!$J:$J,$B$1,'EPA Data'!$C:$C,H$2,'EPA Data'!$G:$G,"&gt;="&amp;$A5,'EPA Data'!$G:$G,"&lt;"&amp;$B5)*unit_conv</f>
        <v>0</v>
      </c>
      <c r="I5">
        <f t="shared" si="8"/>
        <v>0</v>
      </c>
      <c r="J5">
        <f t="shared" si="8"/>
        <v>0</v>
      </c>
      <c r="K5">
        <f t="shared" si="8"/>
        <v>0</v>
      </c>
      <c r="L5">
        <f t="shared" si="8"/>
        <v>0</v>
      </c>
      <c r="M5" s="31">
        <f>VLOOKUP($B$1,'Multipliers and Adjustments'!$A$70:$I$86,TRUNC(COLUMN(M$2)/5)+2,FALSE)*SUMIFS('EPA Data'!$I:$I,'EPA Data'!$D:$D,'Country Selector'!$A$2,'EPA Data'!$J:$J,$B$1,'EPA Data'!$C:$C,M$2,'EPA Data'!$G:$G,"&gt;="&amp;$A5,'EPA Data'!$G:$G,"&lt;"&amp;$B5)*unit_conv</f>
        <v>0</v>
      </c>
      <c r="N5">
        <f t="shared" si="9"/>
        <v>0</v>
      </c>
      <c r="O5">
        <f t="shared" si="9"/>
        <v>0</v>
      </c>
      <c r="P5">
        <f t="shared" si="9"/>
        <v>0</v>
      </c>
      <c r="Q5">
        <f t="shared" si="9"/>
        <v>0</v>
      </c>
      <c r="R5" s="31">
        <f>VLOOKUP($B$1,'Multipliers and Adjustments'!$A$70:$I$86,TRUNC(COLUMN(R$2)/5)+2,FALSE)*SUMIFS('EPA Data'!$I:$I,'EPA Data'!$D:$D,'Country Selector'!$A$2,'EPA Data'!$J:$J,$B$1,'EPA Data'!$C:$C,R$2,'EPA Data'!$G:$G,"&gt;="&amp;$A5,'EPA Data'!$G:$G,"&lt;"&amp;$B5)*unit_conv</f>
        <v>0</v>
      </c>
      <c r="S5">
        <f t="shared" si="10"/>
        <v>0</v>
      </c>
      <c r="T5">
        <f t="shared" si="10"/>
        <v>0</v>
      </c>
      <c r="U5">
        <f t="shared" si="10"/>
        <v>0</v>
      </c>
      <c r="V5">
        <f t="shared" si="10"/>
        <v>0</v>
      </c>
      <c r="W5" s="31">
        <f>VLOOKUP($B$1,'Multipliers and Adjustments'!$A$70:$I$86,TRUNC(COLUMN(W$2)/5)+2,FALSE)*SUMIFS('EPA Data'!$I:$I,'EPA Data'!$D:$D,'Country Selector'!$A$2,'EPA Data'!$J:$J,$B$1,'EPA Data'!$C:$C,W$2,'EPA Data'!$G:$G,"&gt;="&amp;$A5,'EPA Data'!$G:$G,"&lt;"&amp;$B5)*unit_conv</f>
        <v>0</v>
      </c>
      <c r="X5">
        <f t="shared" si="11"/>
        <v>0</v>
      </c>
      <c r="Y5">
        <f t="shared" si="11"/>
        <v>0</v>
      </c>
      <c r="Z5">
        <f t="shared" si="11"/>
        <v>0</v>
      </c>
      <c r="AA5">
        <f t="shared" si="11"/>
        <v>0</v>
      </c>
      <c r="AB5" s="31">
        <f>VLOOKUP($B$1,'Multipliers and Adjustments'!$A$70:$I$86,TRUNC(COLUMN(AB$2)/5)+2,FALSE)*SUMIFS('EPA Data'!$I:$I,'EPA Data'!$D:$D,'Country Selector'!$A$2,'EPA Data'!$J:$J,$B$1,'EPA Data'!$C:$C,AB$2,'EPA Data'!$G:$G,"&gt;="&amp;$A5,'EPA Data'!$G:$G,"&lt;"&amp;$B5)*unit_conv</f>
        <v>0</v>
      </c>
      <c r="AC5">
        <f t="shared" si="12"/>
        <v>0</v>
      </c>
      <c r="AD5">
        <f t="shared" si="12"/>
        <v>0</v>
      </c>
      <c r="AE5">
        <f t="shared" si="12"/>
        <v>0</v>
      </c>
      <c r="AF5">
        <f t="shared" si="12"/>
        <v>0</v>
      </c>
      <c r="AG5" s="31">
        <f>VLOOKUP($B$1,'Multipliers and Adjustments'!$A$70:$I$86,TRUNC(COLUMN(AG$2)/5)+2,FALSE)*SUMIFS('EPA Data'!$I:$I,'EPA Data'!$D:$D,'Country Selector'!$A$2,'EPA Data'!$J:$J,$B$1,'EPA Data'!$C:$C,AG$2,'EPA Data'!$G:$G,"&gt;="&amp;$A5,'EPA Data'!$G:$G,"&lt;"&amp;$B5)*unit_conv</f>
        <v>0</v>
      </c>
      <c r="AH5">
        <f t="shared" si="13"/>
        <v>0</v>
      </c>
      <c r="AI5">
        <f t="shared" si="13"/>
        <v>0</v>
      </c>
      <c r="AJ5">
        <f t="shared" si="13"/>
        <v>0</v>
      </c>
      <c r="AK5">
        <f t="shared" si="13"/>
        <v>0</v>
      </c>
      <c r="AL5" s="31">
        <f>VLOOKUP($B$1,'Multipliers and Adjustments'!$A$70:$I$86,TRUNC(COLUMN(AL$2)/5)+2,FALSE)*SUMIFS('EPA Data'!$I:$I,'EPA Data'!$D:$D,'Country Selector'!$A$2,'EPA Data'!$J:$J,$B$1,'EPA Data'!$C:$C,AL$2,'EPA Data'!$G:$G,"&gt;="&amp;$A5,'EPA Data'!$G:$G,"&lt;"&amp;$B5)*unit_conv</f>
        <v>0</v>
      </c>
    </row>
    <row r="6" spans="1:38" x14ac:dyDescent="0.45">
      <c r="A6" s="12">
        <f t="shared" si="14"/>
        <v>-1000</v>
      </c>
      <c r="B6" s="11">
        <f t="shared" si="7"/>
        <v>-950</v>
      </c>
      <c r="C6" s="31">
        <f>VLOOKUP($B$1,'Multipliers and Adjustments'!$A$70:$I$86,TRUNC(COLUMN(C$2)/5)+2,FALSE)*SUMIFS('EPA Data'!$I:$I,'EPA Data'!$D:$D,'Country Selector'!$A$2,'EPA Data'!$J:$J,$B$1,'EPA Data'!$C:$C,C$2,'EPA Data'!$G:$G,"&gt;="&amp;$A6,'EPA Data'!$G:$G,"&lt;"&amp;$B6)*unit_conv</f>
        <v>0</v>
      </c>
      <c r="D6">
        <f t="shared" si="0"/>
        <v>0</v>
      </c>
      <c r="E6">
        <f t="shared" si="0"/>
        <v>0</v>
      </c>
      <c r="F6">
        <f t="shared" si="0"/>
        <v>0</v>
      </c>
      <c r="G6">
        <f t="shared" si="0"/>
        <v>0</v>
      </c>
      <c r="H6" s="31">
        <f>VLOOKUP($B$1,'Multipliers and Adjustments'!$A$70:$I$86,TRUNC(COLUMN(H$2)/5)+2,FALSE)*SUMIFS('EPA Data'!$I:$I,'EPA Data'!$D:$D,'Country Selector'!$A$2,'EPA Data'!$J:$J,$B$1,'EPA Data'!$C:$C,H$2,'EPA Data'!$G:$G,"&gt;="&amp;$A6,'EPA Data'!$G:$G,"&lt;"&amp;$B6)*unit_conv</f>
        <v>0</v>
      </c>
      <c r="I6">
        <f t="shared" si="8"/>
        <v>0</v>
      </c>
      <c r="J6">
        <f t="shared" si="8"/>
        <v>0</v>
      </c>
      <c r="K6">
        <f t="shared" si="8"/>
        <v>0</v>
      </c>
      <c r="L6">
        <f t="shared" si="8"/>
        <v>0</v>
      </c>
      <c r="M6" s="31">
        <f>VLOOKUP($B$1,'Multipliers and Adjustments'!$A$70:$I$86,TRUNC(COLUMN(M$2)/5)+2,FALSE)*SUMIFS('EPA Data'!$I:$I,'EPA Data'!$D:$D,'Country Selector'!$A$2,'EPA Data'!$J:$J,$B$1,'EPA Data'!$C:$C,M$2,'EPA Data'!$G:$G,"&gt;="&amp;$A6,'EPA Data'!$G:$G,"&lt;"&amp;$B6)*unit_conv</f>
        <v>0</v>
      </c>
      <c r="N6">
        <f t="shared" si="9"/>
        <v>0</v>
      </c>
      <c r="O6">
        <f t="shared" si="9"/>
        <v>0</v>
      </c>
      <c r="P6">
        <f t="shared" si="9"/>
        <v>0</v>
      </c>
      <c r="Q6">
        <f t="shared" si="9"/>
        <v>0</v>
      </c>
      <c r="R6" s="31">
        <f>VLOOKUP($B$1,'Multipliers and Adjustments'!$A$70:$I$86,TRUNC(COLUMN(R$2)/5)+2,FALSE)*SUMIFS('EPA Data'!$I:$I,'EPA Data'!$D:$D,'Country Selector'!$A$2,'EPA Data'!$J:$J,$B$1,'EPA Data'!$C:$C,R$2,'EPA Data'!$G:$G,"&gt;="&amp;$A6,'EPA Data'!$G:$G,"&lt;"&amp;$B6)*unit_conv</f>
        <v>0</v>
      </c>
      <c r="S6">
        <f t="shared" si="10"/>
        <v>0</v>
      </c>
      <c r="T6">
        <f t="shared" si="10"/>
        <v>0</v>
      </c>
      <c r="U6">
        <f t="shared" si="10"/>
        <v>0</v>
      </c>
      <c r="V6">
        <f t="shared" si="10"/>
        <v>0</v>
      </c>
      <c r="W6" s="31">
        <f>VLOOKUP($B$1,'Multipliers and Adjustments'!$A$70:$I$86,TRUNC(COLUMN(W$2)/5)+2,FALSE)*SUMIFS('EPA Data'!$I:$I,'EPA Data'!$D:$D,'Country Selector'!$A$2,'EPA Data'!$J:$J,$B$1,'EPA Data'!$C:$C,W$2,'EPA Data'!$G:$G,"&gt;="&amp;$A6,'EPA Data'!$G:$G,"&lt;"&amp;$B6)*unit_conv</f>
        <v>0</v>
      </c>
      <c r="X6">
        <f t="shared" si="11"/>
        <v>0</v>
      </c>
      <c r="Y6">
        <f t="shared" si="11"/>
        <v>0</v>
      </c>
      <c r="Z6">
        <f t="shared" si="11"/>
        <v>0</v>
      </c>
      <c r="AA6">
        <f t="shared" si="11"/>
        <v>0</v>
      </c>
      <c r="AB6" s="31">
        <f>VLOOKUP($B$1,'Multipliers and Adjustments'!$A$70:$I$86,TRUNC(COLUMN(AB$2)/5)+2,FALSE)*SUMIFS('EPA Data'!$I:$I,'EPA Data'!$D:$D,'Country Selector'!$A$2,'EPA Data'!$J:$J,$B$1,'EPA Data'!$C:$C,AB$2,'EPA Data'!$G:$G,"&gt;="&amp;$A6,'EPA Data'!$G:$G,"&lt;"&amp;$B6)*unit_conv</f>
        <v>0</v>
      </c>
      <c r="AC6">
        <f t="shared" si="12"/>
        <v>0</v>
      </c>
      <c r="AD6">
        <f t="shared" si="12"/>
        <v>0</v>
      </c>
      <c r="AE6">
        <f t="shared" si="12"/>
        <v>0</v>
      </c>
      <c r="AF6">
        <f t="shared" si="12"/>
        <v>0</v>
      </c>
      <c r="AG6" s="31">
        <f>VLOOKUP($B$1,'Multipliers and Adjustments'!$A$70:$I$86,TRUNC(COLUMN(AG$2)/5)+2,FALSE)*SUMIFS('EPA Data'!$I:$I,'EPA Data'!$D:$D,'Country Selector'!$A$2,'EPA Data'!$J:$J,$B$1,'EPA Data'!$C:$C,AG$2,'EPA Data'!$G:$G,"&gt;="&amp;$A6,'EPA Data'!$G:$G,"&lt;"&amp;$B6)*unit_conv</f>
        <v>0</v>
      </c>
      <c r="AH6">
        <f t="shared" si="13"/>
        <v>0</v>
      </c>
      <c r="AI6">
        <f t="shared" si="13"/>
        <v>0</v>
      </c>
      <c r="AJ6">
        <f t="shared" si="13"/>
        <v>0</v>
      </c>
      <c r="AK6">
        <f t="shared" si="13"/>
        <v>0</v>
      </c>
      <c r="AL6" s="31">
        <f>VLOOKUP($B$1,'Multipliers and Adjustments'!$A$70:$I$86,TRUNC(COLUMN(AL$2)/5)+2,FALSE)*SUMIFS('EPA Data'!$I:$I,'EPA Data'!$D:$D,'Country Selector'!$A$2,'EPA Data'!$J:$J,$B$1,'EPA Data'!$C:$C,AL$2,'EPA Data'!$G:$G,"&gt;="&amp;$A6,'EPA Data'!$G:$G,"&lt;"&amp;$B6)*unit_conv</f>
        <v>0</v>
      </c>
    </row>
    <row r="7" spans="1:38" x14ac:dyDescent="0.45">
      <c r="A7" s="12">
        <f t="shared" si="14"/>
        <v>-950</v>
      </c>
      <c r="B7" s="11">
        <f t="shared" si="7"/>
        <v>-900</v>
      </c>
      <c r="C7" s="31">
        <f>VLOOKUP($B$1,'Multipliers and Adjustments'!$A$70:$I$86,TRUNC(COLUMN(C$2)/5)+2,FALSE)*SUMIFS('EPA Data'!$I:$I,'EPA Data'!$D:$D,'Country Selector'!$A$2,'EPA Data'!$J:$J,$B$1,'EPA Data'!$C:$C,C$2,'EPA Data'!$G:$G,"&gt;="&amp;$A7,'EPA Data'!$G:$G,"&lt;"&amp;$B7)*unit_conv</f>
        <v>0</v>
      </c>
      <c r="D7">
        <f t="shared" si="0"/>
        <v>0</v>
      </c>
      <c r="E7">
        <f t="shared" si="0"/>
        <v>0</v>
      </c>
      <c r="F7">
        <f t="shared" si="0"/>
        <v>0</v>
      </c>
      <c r="G7">
        <f t="shared" si="0"/>
        <v>0</v>
      </c>
      <c r="H7" s="31">
        <f>VLOOKUP($B$1,'Multipliers and Adjustments'!$A$70:$I$86,TRUNC(COLUMN(H$2)/5)+2,FALSE)*SUMIFS('EPA Data'!$I:$I,'EPA Data'!$D:$D,'Country Selector'!$A$2,'EPA Data'!$J:$J,$B$1,'EPA Data'!$C:$C,H$2,'EPA Data'!$G:$G,"&gt;="&amp;$A7,'EPA Data'!$G:$G,"&lt;"&amp;$B7)*unit_conv</f>
        <v>0</v>
      </c>
      <c r="I7">
        <f t="shared" si="8"/>
        <v>0</v>
      </c>
      <c r="J7">
        <f t="shared" si="8"/>
        <v>0</v>
      </c>
      <c r="K7">
        <f t="shared" si="8"/>
        <v>0</v>
      </c>
      <c r="L7">
        <f t="shared" si="8"/>
        <v>0</v>
      </c>
      <c r="M7" s="31">
        <f>VLOOKUP($B$1,'Multipliers and Adjustments'!$A$70:$I$86,TRUNC(COLUMN(M$2)/5)+2,FALSE)*SUMIFS('EPA Data'!$I:$I,'EPA Data'!$D:$D,'Country Selector'!$A$2,'EPA Data'!$J:$J,$B$1,'EPA Data'!$C:$C,M$2,'EPA Data'!$G:$G,"&gt;="&amp;$A7,'EPA Data'!$G:$G,"&lt;"&amp;$B7)*unit_conv</f>
        <v>0</v>
      </c>
      <c r="N7">
        <f t="shared" si="9"/>
        <v>0</v>
      </c>
      <c r="O7">
        <f t="shared" si="9"/>
        <v>0</v>
      </c>
      <c r="P7">
        <f t="shared" si="9"/>
        <v>0</v>
      </c>
      <c r="Q7">
        <f t="shared" si="9"/>
        <v>0</v>
      </c>
      <c r="R7" s="31">
        <f>VLOOKUP($B$1,'Multipliers and Adjustments'!$A$70:$I$86,TRUNC(COLUMN(R$2)/5)+2,FALSE)*SUMIFS('EPA Data'!$I:$I,'EPA Data'!$D:$D,'Country Selector'!$A$2,'EPA Data'!$J:$J,$B$1,'EPA Data'!$C:$C,R$2,'EPA Data'!$G:$G,"&gt;="&amp;$A7,'EPA Data'!$G:$G,"&lt;"&amp;$B7)*unit_conv</f>
        <v>0</v>
      </c>
      <c r="S7">
        <f t="shared" si="10"/>
        <v>0</v>
      </c>
      <c r="T7">
        <f t="shared" si="10"/>
        <v>0</v>
      </c>
      <c r="U7">
        <f t="shared" si="10"/>
        <v>0</v>
      </c>
      <c r="V7">
        <f t="shared" si="10"/>
        <v>0</v>
      </c>
      <c r="W7" s="31">
        <f>VLOOKUP($B$1,'Multipliers and Adjustments'!$A$70:$I$86,TRUNC(COLUMN(W$2)/5)+2,FALSE)*SUMIFS('EPA Data'!$I:$I,'EPA Data'!$D:$D,'Country Selector'!$A$2,'EPA Data'!$J:$J,$B$1,'EPA Data'!$C:$C,W$2,'EPA Data'!$G:$G,"&gt;="&amp;$A7,'EPA Data'!$G:$G,"&lt;"&amp;$B7)*unit_conv</f>
        <v>0</v>
      </c>
      <c r="X7">
        <f t="shared" si="11"/>
        <v>0</v>
      </c>
      <c r="Y7">
        <f t="shared" si="11"/>
        <v>0</v>
      </c>
      <c r="Z7">
        <f t="shared" si="11"/>
        <v>0</v>
      </c>
      <c r="AA7">
        <f t="shared" si="11"/>
        <v>0</v>
      </c>
      <c r="AB7" s="31">
        <f>VLOOKUP($B$1,'Multipliers and Adjustments'!$A$70:$I$86,TRUNC(COLUMN(AB$2)/5)+2,FALSE)*SUMIFS('EPA Data'!$I:$I,'EPA Data'!$D:$D,'Country Selector'!$A$2,'EPA Data'!$J:$J,$B$1,'EPA Data'!$C:$C,AB$2,'EPA Data'!$G:$G,"&gt;="&amp;$A7,'EPA Data'!$G:$G,"&lt;"&amp;$B7)*unit_conv</f>
        <v>0</v>
      </c>
      <c r="AC7">
        <f t="shared" si="12"/>
        <v>0</v>
      </c>
      <c r="AD7">
        <f t="shared" si="12"/>
        <v>0</v>
      </c>
      <c r="AE7">
        <f t="shared" si="12"/>
        <v>0</v>
      </c>
      <c r="AF7">
        <f t="shared" si="12"/>
        <v>0</v>
      </c>
      <c r="AG7" s="31">
        <f>VLOOKUP($B$1,'Multipliers and Adjustments'!$A$70:$I$86,TRUNC(COLUMN(AG$2)/5)+2,FALSE)*SUMIFS('EPA Data'!$I:$I,'EPA Data'!$D:$D,'Country Selector'!$A$2,'EPA Data'!$J:$J,$B$1,'EPA Data'!$C:$C,AG$2,'EPA Data'!$G:$G,"&gt;="&amp;$A7,'EPA Data'!$G:$G,"&lt;"&amp;$B7)*unit_conv</f>
        <v>0</v>
      </c>
      <c r="AH7">
        <f t="shared" si="13"/>
        <v>0</v>
      </c>
      <c r="AI7">
        <f t="shared" si="13"/>
        <v>0</v>
      </c>
      <c r="AJ7">
        <f t="shared" si="13"/>
        <v>0</v>
      </c>
      <c r="AK7">
        <f t="shared" si="13"/>
        <v>0</v>
      </c>
      <c r="AL7" s="31">
        <f>VLOOKUP($B$1,'Multipliers and Adjustments'!$A$70:$I$86,TRUNC(COLUMN(AL$2)/5)+2,FALSE)*SUMIFS('EPA Data'!$I:$I,'EPA Data'!$D:$D,'Country Selector'!$A$2,'EPA Data'!$J:$J,$B$1,'EPA Data'!$C:$C,AL$2,'EPA Data'!$G:$G,"&gt;="&amp;$A7,'EPA Data'!$G:$G,"&lt;"&amp;$B7)*unit_conv</f>
        <v>0</v>
      </c>
    </row>
    <row r="8" spans="1:38" x14ac:dyDescent="0.45">
      <c r="A8" s="12">
        <f t="shared" si="14"/>
        <v>-900</v>
      </c>
      <c r="B8" s="11">
        <f t="shared" si="7"/>
        <v>-850</v>
      </c>
      <c r="C8" s="31">
        <f>VLOOKUP($B$1,'Multipliers and Adjustments'!$A$70:$I$86,TRUNC(COLUMN(C$2)/5)+2,FALSE)*SUMIFS('EPA Data'!$I:$I,'EPA Data'!$D:$D,'Country Selector'!$A$2,'EPA Data'!$J:$J,$B$1,'EPA Data'!$C:$C,C$2,'EPA Data'!$G:$G,"&gt;="&amp;$A8,'EPA Data'!$G:$G,"&lt;"&amp;$B8)*unit_conv</f>
        <v>0</v>
      </c>
      <c r="D8">
        <f t="shared" si="0"/>
        <v>0</v>
      </c>
      <c r="E8">
        <f t="shared" si="0"/>
        <v>0</v>
      </c>
      <c r="F8">
        <f t="shared" si="0"/>
        <v>0</v>
      </c>
      <c r="G8">
        <f t="shared" si="0"/>
        <v>0</v>
      </c>
      <c r="H8" s="31">
        <f>VLOOKUP($B$1,'Multipliers and Adjustments'!$A$70:$I$86,TRUNC(COLUMN(H$2)/5)+2,FALSE)*SUMIFS('EPA Data'!$I:$I,'EPA Data'!$D:$D,'Country Selector'!$A$2,'EPA Data'!$J:$J,$B$1,'EPA Data'!$C:$C,H$2,'EPA Data'!$G:$G,"&gt;="&amp;$A8,'EPA Data'!$G:$G,"&lt;"&amp;$B8)*unit_conv</f>
        <v>0</v>
      </c>
      <c r="I8">
        <f t="shared" si="8"/>
        <v>0</v>
      </c>
      <c r="J8">
        <f t="shared" si="8"/>
        <v>0</v>
      </c>
      <c r="K8">
        <f t="shared" si="8"/>
        <v>0</v>
      </c>
      <c r="L8">
        <f t="shared" si="8"/>
        <v>0</v>
      </c>
      <c r="M8" s="31">
        <f>VLOOKUP($B$1,'Multipliers and Adjustments'!$A$70:$I$86,TRUNC(COLUMN(M$2)/5)+2,FALSE)*SUMIFS('EPA Data'!$I:$I,'EPA Data'!$D:$D,'Country Selector'!$A$2,'EPA Data'!$J:$J,$B$1,'EPA Data'!$C:$C,M$2,'EPA Data'!$G:$G,"&gt;="&amp;$A8,'EPA Data'!$G:$G,"&lt;"&amp;$B8)*unit_conv</f>
        <v>0</v>
      </c>
      <c r="N8">
        <f t="shared" si="9"/>
        <v>0</v>
      </c>
      <c r="O8">
        <f t="shared" si="9"/>
        <v>0</v>
      </c>
      <c r="P8">
        <f t="shared" si="9"/>
        <v>0</v>
      </c>
      <c r="Q8">
        <f t="shared" si="9"/>
        <v>0</v>
      </c>
      <c r="R8" s="31">
        <f>VLOOKUP($B$1,'Multipliers and Adjustments'!$A$70:$I$86,TRUNC(COLUMN(R$2)/5)+2,FALSE)*SUMIFS('EPA Data'!$I:$I,'EPA Data'!$D:$D,'Country Selector'!$A$2,'EPA Data'!$J:$J,$B$1,'EPA Data'!$C:$C,R$2,'EPA Data'!$G:$G,"&gt;="&amp;$A8,'EPA Data'!$G:$G,"&lt;"&amp;$B8)*unit_conv</f>
        <v>0</v>
      </c>
      <c r="S8">
        <f t="shared" si="10"/>
        <v>0</v>
      </c>
      <c r="T8">
        <f t="shared" si="10"/>
        <v>0</v>
      </c>
      <c r="U8">
        <f t="shared" si="10"/>
        <v>0</v>
      </c>
      <c r="V8">
        <f t="shared" si="10"/>
        <v>0</v>
      </c>
      <c r="W8" s="31">
        <f>VLOOKUP($B$1,'Multipliers and Adjustments'!$A$70:$I$86,TRUNC(COLUMN(W$2)/5)+2,FALSE)*SUMIFS('EPA Data'!$I:$I,'EPA Data'!$D:$D,'Country Selector'!$A$2,'EPA Data'!$J:$J,$B$1,'EPA Data'!$C:$C,W$2,'EPA Data'!$G:$G,"&gt;="&amp;$A8,'EPA Data'!$G:$G,"&lt;"&amp;$B8)*unit_conv</f>
        <v>0</v>
      </c>
      <c r="X8">
        <f t="shared" si="11"/>
        <v>0</v>
      </c>
      <c r="Y8">
        <f t="shared" si="11"/>
        <v>0</v>
      </c>
      <c r="Z8">
        <f t="shared" si="11"/>
        <v>0</v>
      </c>
      <c r="AA8">
        <f t="shared" si="11"/>
        <v>0</v>
      </c>
      <c r="AB8" s="31">
        <f>VLOOKUP($B$1,'Multipliers and Adjustments'!$A$70:$I$86,TRUNC(COLUMN(AB$2)/5)+2,FALSE)*SUMIFS('EPA Data'!$I:$I,'EPA Data'!$D:$D,'Country Selector'!$A$2,'EPA Data'!$J:$J,$B$1,'EPA Data'!$C:$C,AB$2,'EPA Data'!$G:$G,"&gt;="&amp;$A8,'EPA Data'!$G:$G,"&lt;"&amp;$B8)*unit_conv</f>
        <v>0</v>
      </c>
      <c r="AC8">
        <f t="shared" si="12"/>
        <v>0</v>
      </c>
      <c r="AD8">
        <f t="shared" si="12"/>
        <v>0</v>
      </c>
      <c r="AE8">
        <f t="shared" si="12"/>
        <v>0</v>
      </c>
      <c r="AF8">
        <f t="shared" si="12"/>
        <v>0</v>
      </c>
      <c r="AG8" s="31">
        <f>VLOOKUP($B$1,'Multipliers and Adjustments'!$A$70:$I$86,TRUNC(COLUMN(AG$2)/5)+2,FALSE)*SUMIFS('EPA Data'!$I:$I,'EPA Data'!$D:$D,'Country Selector'!$A$2,'EPA Data'!$J:$J,$B$1,'EPA Data'!$C:$C,AG$2,'EPA Data'!$G:$G,"&gt;="&amp;$A8,'EPA Data'!$G:$G,"&lt;"&amp;$B8)*unit_conv</f>
        <v>0</v>
      </c>
      <c r="AH8">
        <f t="shared" si="13"/>
        <v>0</v>
      </c>
      <c r="AI8">
        <f t="shared" si="13"/>
        <v>0</v>
      </c>
      <c r="AJ8">
        <f t="shared" si="13"/>
        <v>0</v>
      </c>
      <c r="AK8">
        <f t="shared" si="13"/>
        <v>0</v>
      </c>
      <c r="AL8" s="31">
        <f>VLOOKUP($B$1,'Multipliers and Adjustments'!$A$70:$I$86,TRUNC(COLUMN(AL$2)/5)+2,FALSE)*SUMIFS('EPA Data'!$I:$I,'EPA Data'!$D:$D,'Country Selector'!$A$2,'EPA Data'!$J:$J,$B$1,'EPA Data'!$C:$C,AL$2,'EPA Data'!$G:$G,"&gt;="&amp;$A8,'EPA Data'!$G:$G,"&lt;"&amp;$B8)*unit_conv</f>
        <v>0</v>
      </c>
    </row>
    <row r="9" spans="1:38" x14ac:dyDescent="0.45">
      <c r="A9" s="12">
        <f t="shared" si="14"/>
        <v>-850</v>
      </c>
      <c r="B9" s="11">
        <f t="shared" si="7"/>
        <v>-800</v>
      </c>
      <c r="C9" s="31">
        <f>VLOOKUP($B$1,'Multipliers and Adjustments'!$A$70:$I$86,TRUNC(COLUMN(C$2)/5)+2,FALSE)*SUMIFS('EPA Data'!$I:$I,'EPA Data'!$D:$D,'Country Selector'!$A$2,'EPA Data'!$J:$J,$B$1,'EPA Data'!$C:$C,C$2,'EPA Data'!$G:$G,"&gt;="&amp;$A9,'EPA Data'!$G:$G,"&lt;"&amp;$B9)*unit_conv</f>
        <v>0</v>
      </c>
      <c r="D9">
        <f t="shared" si="0"/>
        <v>0</v>
      </c>
      <c r="E9">
        <f t="shared" si="0"/>
        <v>0</v>
      </c>
      <c r="F9">
        <f t="shared" si="0"/>
        <v>0</v>
      </c>
      <c r="G9">
        <f t="shared" si="0"/>
        <v>0</v>
      </c>
      <c r="H9" s="31">
        <f>VLOOKUP($B$1,'Multipliers and Adjustments'!$A$70:$I$86,TRUNC(COLUMN(H$2)/5)+2,FALSE)*SUMIFS('EPA Data'!$I:$I,'EPA Data'!$D:$D,'Country Selector'!$A$2,'EPA Data'!$J:$J,$B$1,'EPA Data'!$C:$C,H$2,'EPA Data'!$G:$G,"&gt;="&amp;$A9,'EPA Data'!$G:$G,"&lt;"&amp;$B9)*unit_conv</f>
        <v>0</v>
      </c>
      <c r="I9">
        <f t="shared" si="8"/>
        <v>0</v>
      </c>
      <c r="J9">
        <f t="shared" si="8"/>
        <v>0</v>
      </c>
      <c r="K9">
        <f t="shared" si="8"/>
        <v>0</v>
      </c>
      <c r="L9">
        <f t="shared" si="8"/>
        <v>0</v>
      </c>
      <c r="M9" s="31">
        <f>VLOOKUP($B$1,'Multipliers and Adjustments'!$A$70:$I$86,TRUNC(COLUMN(M$2)/5)+2,FALSE)*SUMIFS('EPA Data'!$I:$I,'EPA Data'!$D:$D,'Country Selector'!$A$2,'EPA Data'!$J:$J,$B$1,'EPA Data'!$C:$C,M$2,'EPA Data'!$G:$G,"&gt;="&amp;$A9,'EPA Data'!$G:$G,"&lt;"&amp;$B9)*unit_conv</f>
        <v>0</v>
      </c>
      <c r="N9">
        <f t="shared" si="9"/>
        <v>0</v>
      </c>
      <c r="O9">
        <f t="shared" si="9"/>
        <v>0</v>
      </c>
      <c r="P9">
        <f t="shared" si="9"/>
        <v>0</v>
      </c>
      <c r="Q9">
        <f t="shared" si="9"/>
        <v>0</v>
      </c>
      <c r="R9" s="31">
        <f>VLOOKUP($B$1,'Multipliers and Adjustments'!$A$70:$I$86,TRUNC(COLUMN(R$2)/5)+2,FALSE)*SUMIFS('EPA Data'!$I:$I,'EPA Data'!$D:$D,'Country Selector'!$A$2,'EPA Data'!$J:$J,$B$1,'EPA Data'!$C:$C,R$2,'EPA Data'!$G:$G,"&gt;="&amp;$A9,'EPA Data'!$G:$G,"&lt;"&amp;$B9)*unit_conv</f>
        <v>0</v>
      </c>
      <c r="S9">
        <f t="shared" si="10"/>
        <v>0</v>
      </c>
      <c r="T9">
        <f t="shared" si="10"/>
        <v>0</v>
      </c>
      <c r="U9">
        <f t="shared" si="10"/>
        <v>0</v>
      </c>
      <c r="V9">
        <f t="shared" si="10"/>
        <v>0</v>
      </c>
      <c r="W9" s="31">
        <f>VLOOKUP($B$1,'Multipliers and Adjustments'!$A$70:$I$86,TRUNC(COLUMN(W$2)/5)+2,FALSE)*SUMIFS('EPA Data'!$I:$I,'EPA Data'!$D:$D,'Country Selector'!$A$2,'EPA Data'!$J:$J,$B$1,'EPA Data'!$C:$C,W$2,'EPA Data'!$G:$G,"&gt;="&amp;$A9,'EPA Data'!$G:$G,"&lt;"&amp;$B9)*unit_conv</f>
        <v>0</v>
      </c>
      <c r="X9">
        <f t="shared" si="11"/>
        <v>0</v>
      </c>
      <c r="Y9">
        <f t="shared" si="11"/>
        <v>0</v>
      </c>
      <c r="Z9">
        <f t="shared" si="11"/>
        <v>0</v>
      </c>
      <c r="AA9">
        <f t="shared" si="11"/>
        <v>0</v>
      </c>
      <c r="AB9" s="31">
        <f>VLOOKUP($B$1,'Multipliers and Adjustments'!$A$70:$I$86,TRUNC(COLUMN(AB$2)/5)+2,FALSE)*SUMIFS('EPA Data'!$I:$I,'EPA Data'!$D:$D,'Country Selector'!$A$2,'EPA Data'!$J:$J,$B$1,'EPA Data'!$C:$C,AB$2,'EPA Data'!$G:$G,"&gt;="&amp;$A9,'EPA Data'!$G:$G,"&lt;"&amp;$B9)*unit_conv</f>
        <v>0</v>
      </c>
      <c r="AC9">
        <f t="shared" si="12"/>
        <v>0</v>
      </c>
      <c r="AD9">
        <f t="shared" si="12"/>
        <v>0</v>
      </c>
      <c r="AE9">
        <f t="shared" si="12"/>
        <v>0</v>
      </c>
      <c r="AF9">
        <f t="shared" si="12"/>
        <v>0</v>
      </c>
      <c r="AG9" s="31">
        <f>VLOOKUP($B$1,'Multipliers and Adjustments'!$A$70:$I$86,TRUNC(COLUMN(AG$2)/5)+2,FALSE)*SUMIFS('EPA Data'!$I:$I,'EPA Data'!$D:$D,'Country Selector'!$A$2,'EPA Data'!$J:$J,$B$1,'EPA Data'!$C:$C,AG$2,'EPA Data'!$G:$G,"&gt;="&amp;$A9,'EPA Data'!$G:$G,"&lt;"&amp;$B9)*unit_conv</f>
        <v>0</v>
      </c>
      <c r="AH9">
        <f t="shared" si="13"/>
        <v>0</v>
      </c>
      <c r="AI9">
        <f t="shared" si="13"/>
        <v>0</v>
      </c>
      <c r="AJ9">
        <f t="shared" si="13"/>
        <v>0</v>
      </c>
      <c r="AK9">
        <f t="shared" si="13"/>
        <v>0</v>
      </c>
      <c r="AL9" s="31">
        <f>VLOOKUP($B$1,'Multipliers and Adjustments'!$A$70:$I$86,TRUNC(COLUMN(AL$2)/5)+2,FALSE)*SUMIFS('EPA Data'!$I:$I,'EPA Data'!$D:$D,'Country Selector'!$A$2,'EPA Data'!$J:$J,$B$1,'EPA Data'!$C:$C,AL$2,'EPA Data'!$G:$G,"&gt;="&amp;$A9,'EPA Data'!$G:$G,"&lt;"&amp;$B9)*unit_conv</f>
        <v>0</v>
      </c>
    </row>
    <row r="10" spans="1:38" x14ac:dyDescent="0.45">
      <c r="A10" s="12">
        <f t="shared" si="14"/>
        <v>-800</v>
      </c>
      <c r="B10" s="11">
        <f t="shared" si="7"/>
        <v>-750</v>
      </c>
      <c r="C10" s="31">
        <f>VLOOKUP($B$1,'Multipliers and Adjustments'!$A$70:$I$86,TRUNC(COLUMN(C$2)/5)+2,FALSE)*SUMIFS('EPA Data'!$I:$I,'EPA Data'!$D:$D,'Country Selector'!$A$2,'EPA Data'!$J:$J,$B$1,'EPA Data'!$C:$C,C$2,'EPA Data'!$G:$G,"&gt;="&amp;$A10,'EPA Data'!$G:$G,"&lt;"&amp;$B10)*unit_conv</f>
        <v>0</v>
      </c>
      <c r="D10">
        <f t="shared" si="0"/>
        <v>0</v>
      </c>
      <c r="E10">
        <f t="shared" si="0"/>
        <v>0</v>
      </c>
      <c r="F10">
        <f t="shared" si="0"/>
        <v>0</v>
      </c>
      <c r="G10">
        <f t="shared" si="0"/>
        <v>0</v>
      </c>
      <c r="H10" s="31">
        <f>VLOOKUP($B$1,'Multipliers and Adjustments'!$A$70:$I$86,TRUNC(COLUMN(H$2)/5)+2,FALSE)*SUMIFS('EPA Data'!$I:$I,'EPA Data'!$D:$D,'Country Selector'!$A$2,'EPA Data'!$J:$J,$B$1,'EPA Data'!$C:$C,H$2,'EPA Data'!$G:$G,"&gt;="&amp;$A10,'EPA Data'!$G:$G,"&lt;"&amp;$B10)*unit_conv</f>
        <v>0</v>
      </c>
      <c r="I10">
        <f t="shared" si="8"/>
        <v>0</v>
      </c>
      <c r="J10">
        <f t="shared" si="8"/>
        <v>0</v>
      </c>
      <c r="K10">
        <f t="shared" si="8"/>
        <v>0</v>
      </c>
      <c r="L10">
        <f t="shared" si="8"/>
        <v>0</v>
      </c>
      <c r="M10" s="31">
        <f>VLOOKUP($B$1,'Multipliers and Adjustments'!$A$70:$I$86,TRUNC(COLUMN(M$2)/5)+2,FALSE)*SUMIFS('EPA Data'!$I:$I,'EPA Data'!$D:$D,'Country Selector'!$A$2,'EPA Data'!$J:$J,$B$1,'EPA Data'!$C:$C,M$2,'EPA Data'!$G:$G,"&gt;="&amp;$A10,'EPA Data'!$G:$G,"&lt;"&amp;$B10)*unit_conv</f>
        <v>0</v>
      </c>
      <c r="N10">
        <f t="shared" si="9"/>
        <v>0</v>
      </c>
      <c r="O10">
        <f t="shared" si="9"/>
        <v>0</v>
      </c>
      <c r="P10">
        <f t="shared" si="9"/>
        <v>0</v>
      </c>
      <c r="Q10">
        <f t="shared" si="9"/>
        <v>0</v>
      </c>
      <c r="R10" s="31">
        <f>VLOOKUP($B$1,'Multipliers and Adjustments'!$A$70:$I$86,TRUNC(COLUMN(R$2)/5)+2,FALSE)*SUMIFS('EPA Data'!$I:$I,'EPA Data'!$D:$D,'Country Selector'!$A$2,'EPA Data'!$J:$J,$B$1,'EPA Data'!$C:$C,R$2,'EPA Data'!$G:$G,"&gt;="&amp;$A10,'EPA Data'!$G:$G,"&lt;"&amp;$B10)*unit_conv</f>
        <v>0</v>
      </c>
      <c r="S10">
        <f t="shared" si="10"/>
        <v>0</v>
      </c>
      <c r="T10">
        <f t="shared" si="10"/>
        <v>0</v>
      </c>
      <c r="U10">
        <f t="shared" si="10"/>
        <v>0</v>
      </c>
      <c r="V10">
        <f t="shared" si="10"/>
        <v>0</v>
      </c>
      <c r="W10" s="31">
        <f>VLOOKUP($B$1,'Multipliers and Adjustments'!$A$70:$I$86,TRUNC(COLUMN(W$2)/5)+2,FALSE)*SUMIFS('EPA Data'!$I:$I,'EPA Data'!$D:$D,'Country Selector'!$A$2,'EPA Data'!$J:$J,$B$1,'EPA Data'!$C:$C,W$2,'EPA Data'!$G:$G,"&gt;="&amp;$A10,'EPA Data'!$G:$G,"&lt;"&amp;$B10)*unit_conv</f>
        <v>0</v>
      </c>
      <c r="X10">
        <f t="shared" si="11"/>
        <v>0</v>
      </c>
      <c r="Y10">
        <f t="shared" si="11"/>
        <v>0</v>
      </c>
      <c r="Z10">
        <f t="shared" si="11"/>
        <v>0</v>
      </c>
      <c r="AA10">
        <f t="shared" si="11"/>
        <v>0</v>
      </c>
      <c r="AB10" s="31">
        <f>VLOOKUP($B$1,'Multipliers and Adjustments'!$A$70:$I$86,TRUNC(COLUMN(AB$2)/5)+2,FALSE)*SUMIFS('EPA Data'!$I:$I,'EPA Data'!$D:$D,'Country Selector'!$A$2,'EPA Data'!$J:$J,$B$1,'EPA Data'!$C:$C,AB$2,'EPA Data'!$G:$G,"&gt;="&amp;$A10,'EPA Data'!$G:$G,"&lt;"&amp;$B10)*unit_conv</f>
        <v>0</v>
      </c>
      <c r="AC10">
        <f t="shared" si="12"/>
        <v>0</v>
      </c>
      <c r="AD10">
        <f t="shared" si="12"/>
        <v>0</v>
      </c>
      <c r="AE10">
        <f t="shared" si="12"/>
        <v>0</v>
      </c>
      <c r="AF10">
        <f t="shared" si="12"/>
        <v>0</v>
      </c>
      <c r="AG10" s="31">
        <f>VLOOKUP($B$1,'Multipliers and Adjustments'!$A$70:$I$86,TRUNC(COLUMN(AG$2)/5)+2,FALSE)*SUMIFS('EPA Data'!$I:$I,'EPA Data'!$D:$D,'Country Selector'!$A$2,'EPA Data'!$J:$J,$B$1,'EPA Data'!$C:$C,AG$2,'EPA Data'!$G:$G,"&gt;="&amp;$A10,'EPA Data'!$G:$G,"&lt;"&amp;$B10)*unit_conv</f>
        <v>0</v>
      </c>
      <c r="AH10">
        <f t="shared" si="13"/>
        <v>0</v>
      </c>
      <c r="AI10">
        <f t="shared" si="13"/>
        <v>0</v>
      </c>
      <c r="AJ10">
        <f t="shared" si="13"/>
        <v>0</v>
      </c>
      <c r="AK10">
        <f t="shared" si="13"/>
        <v>0</v>
      </c>
      <c r="AL10" s="31">
        <f>VLOOKUP($B$1,'Multipliers and Adjustments'!$A$70:$I$86,TRUNC(COLUMN(AL$2)/5)+2,FALSE)*SUMIFS('EPA Data'!$I:$I,'EPA Data'!$D:$D,'Country Selector'!$A$2,'EPA Data'!$J:$J,$B$1,'EPA Data'!$C:$C,AL$2,'EPA Data'!$G:$G,"&gt;="&amp;$A10,'EPA Data'!$G:$G,"&lt;"&amp;$B10)*unit_conv</f>
        <v>0</v>
      </c>
    </row>
    <row r="11" spans="1:38" x14ac:dyDescent="0.45">
      <c r="A11" s="12">
        <f t="shared" si="14"/>
        <v>-750</v>
      </c>
      <c r="B11" s="11">
        <f t="shared" si="7"/>
        <v>-700</v>
      </c>
      <c r="C11" s="31">
        <f>VLOOKUP($B$1,'Multipliers and Adjustments'!$A$70:$I$86,TRUNC(COLUMN(C$2)/5)+2,FALSE)*SUMIFS('EPA Data'!$I:$I,'EPA Data'!$D:$D,'Country Selector'!$A$2,'EPA Data'!$J:$J,$B$1,'EPA Data'!$C:$C,C$2,'EPA Data'!$G:$G,"&gt;="&amp;$A11,'EPA Data'!$G:$G,"&lt;"&amp;$B11)*unit_conv</f>
        <v>0</v>
      </c>
      <c r="D11">
        <f t="shared" si="0"/>
        <v>0</v>
      </c>
      <c r="E11">
        <f t="shared" si="0"/>
        <v>0</v>
      </c>
      <c r="F11">
        <f t="shared" si="0"/>
        <v>0</v>
      </c>
      <c r="G11">
        <f t="shared" si="0"/>
        <v>0</v>
      </c>
      <c r="H11" s="31">
        <f>VLOOKUP($B$1,'Multipliers and Adjustments'!$A$70:$I$86,TRUNC(COLUMN(H$2)/5)+2,FALSE)*SUMIFS('EPA Data'!$I:$I,'EPA Data'!$D:$D,'Country Selector'!$A$2,'EPA Data'!$J:$J,$B$1,'EPA Data'!$C:$C,H$2,'EPA Data'!$G:$G,"&gt;="&amp;$A11,'EPA Data'!$G:$G,"&lt;"&amp;$B11)*unit_conv</f>
        <v>0</v>
      </c>
      <c r="I11">
        <f t="shared" si="8"/>
        <v>0</v>
      </c>
      <c r="J11">
        <f t="shared" si="8"/>
        <v>0</v>
      </c>
      <c r="K11">
        <f t="shared" si="8"/>
        <v>0</v>
      </c>
      <c r="L11">
        <f t="shared" si="8"/>
        <v>0</v>
      </c>
      <c r="M11" s="31">
        <f>VLOOKUP($B$1,'Multipliers and Adjustments'!$A$70:$I$86,TRUNC(COLUMN(M$2)/5)+2,FALSE)*SUMIFS('EPA Data'!$I:$I,'EPA Data'!$D:$D,'Country Selector'!$A$2,'EPA Data'!$J:$J,$B$1,'EPA Data'!$C:$C,M$2,'EPA Data'!$G:$G,"&gt;="&amp;$A11,'EPA Data'!$G:$G,"&lt;"&amp;$B11)*unit_conv</f>
        <v>0</v>
      </c>
      <c r="N11">
        <f t="shared" si="9"/>
        <v>0</v>
      </c>
      <c r="O11">
        <f t="shared" si="9"/>
        <v>0</v>
      </c>
      <c r="P11">
        <f t="shared" si="9"/>
        <v>0</v>
      </c>
      <c r="Q11">
        <f t="shared" si="9"/>
        <v>0</v>
      </c>
      <c r="R11" s="31">
        <f>VLOOKUP($B$1,'Multipliers and Adjustments'!$A$70:$I$86,TRUNC(COLUMN(R$2)/5)+2,FALSE)*SUMIFS('EPA Data'!$I:$I,'EPA Data'!$D:$D,'Country Selector'!$A$2,'EPA Data'!$J:$J,$B$1,'EPA Data'!$C:$C,R$2,'EPA Data'!$G:$G,"&gt;="&amp;$A11,'EPA Data'!$G:$G,"&lt;"&amp;$B11)*unit_conv</f>
        <v>0</v>
      </c>
      <c r="S11">
        <f t="shared" si="10"/>
        <v>0</v>
      </c>
      <c r="T11">
        <f t="shared" si="10"/>
        <v>0</v>
      </c>
      <c r="U11">
        <f t="shared" si="10"/>
        <v>0</v>
      </c>
      <c r="V11">
        <f t="shared" si="10"/>
        <v>0</v>
      </c>
      <c r="W11" s="31">
        <f>VLOOKUP($B$1,'Multipliers and Adjustments'!$A$70:$I$86,TRUNC(COLUMN(W$2)/5)+2,FALSE)*SUMIFS('EPA Data'!$I:$I,'EPA Data'!$D:$D,'Country Selector'!$A$2,'EPA Data'!$J:$J,$B$1,'EPA Data'!$C:$C,W$2,'EPA Data'!$G:$G,"&gt;="&amp;$A11,'EPA Data'!$G:$G,"&lt;"&amp;$B11)*unit_conv</f>
        <v>0</v>
      </c>
      <c r="X11">
        <f t="shared" si="11"/>
        <v>0</v>
      </c>
      <c r="Y11">
        <f t="shared" si="11"/>
        <v>0</v>
      </c>
      <c r="Z11">
        <f t="shared" si="11"/>
        <v>0</v>
      </c>
      <c r="AA11">
        <f t="shared" si="11"/>
        <v>0</v>
      </c>
      <c r="AB11" s="31">
        <f>VLOOKUP($B$1,'Multipliers and Adjustments'!$A$70:$I$86,TRUNC(COLUMN(AB$2)/5)+2,FALSE)*SUMIFS('EPA Data'!$I:$I,'EPA Data'!$D:$D,'Country Selector'!$A$2,'EPA Data'!$J:$J,$B$1,'EPA Data'!$C:$C,AB$2,'EPA Data'!$G:$G,"&gt;="&amp;$A11,'EPA Data'!$G:$G,"&lt;"&amp;$B11)*unit_conv</f>
        <v>0</v>
      </c>
      <c r="AC11">
        <f t="shared" si="12"/>
        <v>0</v>
      </c>
      <c r="AD11">
        <f t="shared" si="12"/>
        <v>0</v>
      </c>
      <c r="AE11">
        <f t="shared" si="12"/>
        <v>0</v>
      </c>
      <c r="AF11">
        <f t="shared" si="12"/>
        <v>0</v>
      </c>
      <c r="AG11" s="31">
        <f>VLOOKUP($B$1,'Multipliers and Adjustments'!$A$70:$I$86,TRUNC(COLUMN(AG$2)/5)+2,FALSE)*SUMIFS('EPA Data'!$I:$I,'EPA Data'!$D:$D,'Country Selector'!$A$2,'EPA Data'!$J:$J,$B$1,'EPA Data'!$C:$C,AG$2,'EPA Data'!$G:$G,"&gt;="&amp;$A11,'EPA Data'!$G:$G,"&lt;"&amp;$B11)*unit_conv</f>
        <v>0</v>
      </c>
      <c r="AH11">
        <f t="shared" si="13"/>
        <v>0</v>
      </c>
      <c r="AI11">
        <f t="shared" si="13"/>
        <v>0</v>
      </c>
      <c r="AJ11">
        <f t="shared" si="13"/>
        <v>0</v>
      </c>
      <c r="AK11">
        <f t="shared" si="13"/>
        <v>0</v>
      </c>
      <c r="AL11" s="31">
        <f>VLOOKUP($B$1,'Multipliers and Adjustments'!$A$70:$I$86,TRUNC(COLUMN(AL$2)/5)+2,FALSE)*SUMIFS('EPA Data'!$I:$I,'EPA Data'!$D:$D,'Country Selector'!$A$2,'EPA Data'!$J:$J,$B$1,'EPA Data'!$C:$C,AL$2,'EPA Data'!$G:$G,"&gt;="&amp;$A11,'EPA Data'!$G:$G,"&lt;"&amp;$B11)*unit_conv</f>
        <v>0</v>
      </c>
    </row>
    <row r="12" spans="1:38" x14ac:dyDescent="0.45">
      <c r="A12" s="12">
        <f t="shared" si="14"/>
        <v>-700</v>
      </c>
      <c r="B12" s="11">
        <f t="shared" si="7"/>
        <v>-650</v>
      </c>
      <c r="C12" s="31">
        <f>VLOOKUP($B$1,'Multipliers and Adjustments'!$A$70:$I$86,TRUNC(COLUMN(C$2)/5)+2,FALSE)*SUMIFS('EPA Data'!$I:$I,'EPA Data'!$D:$D,'Country Selector'!$A$2,'EPA Data'!$J:$J,$B$1,'EPA Data'!$C:$C,C$2,'EPA Data'!$G:$G,"&gt;="&amp;$A12,'EPA Data'!$G:$G,"&lt;"&amp;$B12)*unit_conv</f>
        <v>0</v>
      </c>
      <c r="D12">
        <f t="shared" si="0"/>
        <v>0</v>
      </c>
      <c r="E12">
        <f t="shared" si="0"/>
        <v>0</v>
      </c>
      <c r="F12">
        <f t="shared" si="0"/>
        <v>0</v>
      </c>
      <c r="G12">
        <f t="shared" si="0"/>
        <v>0</v>
      </c>
      <c r="H12" s="31">
        <f>VLOOKUP($B$1,'Multipliers and Adjustments'!$A$70:$I$86,TRUNC(COLUMN(H$2)/5)+2,FALSE)*SUMIFS('EPA Data'!$I:$I,'EPA Data'!$D:$D,'Country Selector'!$A$2,'EPA Data'!$J:$J,$B$1,'EPA Data'!$C:$C,H$2,'EPA Data'!$G:$G,"&gt;="&amp;$A12,'EPA Data'!$G:$G,"&lt;"&amp;$B12)*unit_conv</f>
        <v>0</v>
      </c>
      <c r="I12">
        <f t="shared" si="8"/>
        <v>0</v>
      </c>
      <c r="J12">
        <f t="shared" si="8"/>
        <v>0</v>
      </c>
      <c r="K12">
        <f t="shared" si="8"/>
        <v>0</v>
      </c>
      <c r="L12">
        <f t="shared" si="8"/>
        <v>0</v>
      </c>
      <c r="M12" s="31">
        <f>VLOOKUP($B$1,'Multipliers and Adjustments'!$A$70:$I$86,TRUNC(COLUMN(M$2)/5)+2,FALSE)*SUMIFS('EPA Data'!$I:$I,'EPA Data'!$D:$D,'Country Selector'!$A$2,'EPA Data'!$J:$J,$B$1,'EPA Data'!$C:$C,M$2,'EPA Data'!$G:$G,"&gt;="&amp;$A12,'EPA Data'!$G:$G,"&lt;"&amp;$B12)*unit_conv</f>
        <v>0</v>
      </c>
      <c r="N12">
        <f t="shared" si="9"/>
        <v>0</v>
      </c>
      <c r="O12">
        <f t="shared" si="9"/>
        <v>0</v>
      </c>
      <c r="P12">
        <f t="shared" si="9"/>
        <v>0</v>
      </c>
      <c r="Q12">
        <f t="shared" si="9"/>
        <v>0</v>
      </c>
      <c r="R12" s="31">
        <f>VLOOKUP($B$1,'Multipliers and Adjustments'!$A$70:$I$86,TRUNC(COLUMN(R$2)/5)+2,FALSE)*SUMIFS('EPA Data'!$I:$I,'EPA Data'!$D:$D,'Country Selector'!$A$2,'EPA Data'!$J:$J,$B$1,'EPA Data'!$C:$C,R$2,'EPA Data'!$G:$G,"&gt;="&amp;$A12,'EPA Data'!$G:$G,"&lt;"&amp;$B12)*unit_conv</f>
        <v>0</v>
      </c>
      <c r="S12">
        <f t="shared" si="10"/>
        <v>0</v>
      </c>
      <c r="T12">
        <f t="shared" si="10"/>
        <v>0</v>
      </c>
      <c r="U12">
        <f t="shared" si="10"/>
        <v>0</v>
      </c>
      <c r="V12">
        <f t="shared" si="10"/>
        <v>0</v>
      </c>
      <c r="W12" s="31">
        <f>VLOOKUP($B$1,'Multipliers and Adjustments'!$A$70:$I$86,TRUNC(COLUMN(W$2)/5)+2,FALSE)*SUMIFS('EPA Data'!$I:$I,'EPA Data'!$D:$D,'Country Selector'!$A$2,'EPA Data'!$J:$J,$B$1,'EPA Data'!$C:$C,W$2,'EPA Data'!$G:$G,"&gt;="&amp;$A12,'EPA Data'!$G:$G,"&lt;"&amp;$B12)*unit_conv</f>
        <v>0</v>
      </c>
      <c r="X12">
        <f t="shared" si="11"/>
        <v>0</v>
      </c>
      <c r="Y12">
        <f t="shared" si="11"/>
        <v>0</v>
      </c>
      <c r="Z12">
        <f t="shared" si="11"/>
        <v>0</v>
      </c>
      <c r="AA12">
        <f t="shared" si="11"/>
        <v>0</v>
      </c>
      <c r="AB12" s="31">
        <f>VLOOKUP($B$1,'Multipliers and Adjustments'!$A$70:$I$86,TRUNC(COLUMN(AB$2)/5)+2,FALSE)*SUMIFS('EPA Data'!$I:$I,'EPA Data'!$D:$D,'Country Selector'!$A$2,'EPA Data'!$J:$J,$B$1,'EPA Data'!$C:$C,AB$2,'EPA Data'!$G:$G,"&gt;="&amp;$A12,'EPA Data'!$G:$G,"&lt;"&amp;$B12)*unit_conv</f>
        <v>0</v>
      </c>
      <c r="AC12">
        <f t="shared" si="12"/>
        <v>0</v>
      </c>
      <c r="AD12">
        <f t="shared" si="12"/>
        <v>0</v>
      </c>
      <c r="AE12">
        <f t="shared" si="12"/>
        <v>0</v>
      </c>
      <c r="AF12">
        <f t="shared" si="12"/>
        <v>0</v>
      </c>
      <c r="AG12" s="31">
        <f>VLOOKUP($B$1,'Multipliers and Adjustments'!$A$70:$I$86,TRUNC(COLUMN(AG$2)/5)+2,FALSE)*SUMIFS('EPA Data'!$I:$I,'EPA Data'!$D:$D,'Country Selector'!$A$2,'EPA Data'!$J:$J,$B$1,'EPA Data'!$C:$C,AG$2,'EPA Data'!$G:$G,"&gt;="&amp;$A12,'EPA Data'!$G:$G,"&lt;"&amp;$B12)*unit_conv</f>
        <v>0</v>
      </c>
      <c r="AH12">
        <f t="shared" si="13"/>
        <v>0</v>
      </c>
      <c r="AI12">
        <f t="shared" si="13"/>
        <v>0</v>
      </c>
      <c r="AJ12">
        <f t="shared" si="13"/>
        <v>0</v>
      </c>
      <c r="AK12">
        <f t="shared" si="13"/>
        <v>0</v>
      </c>
      <c r="AL12" s="31">
        <f>VLOOKUP($B$1,'Multipliers and Adjustments'!$A$70:$I$86,TRUNC(COLUMN(AL$2)/5)+2,FALSE)*SUMIFS('EPA Data'!$I:$I,'EPA Data'!$D:$D,'Country Selector'!$A$2,'EPA Data'!$J:$J,$B$1,'EPA Data'!$C:$C,AL$2,'EPA Data'!$G:$G,"&gt;="&amp;$A12,'EPA Data'!$G:$G,"&lt;"&amp;$B12)*unit_conv</f>
        <v>0</v>
      </c>
    </row>
    <row r="13" spans="1:38" x14ac:dyDescent="0.45">
      <c r="A13" s="12">
        <f t="shared" si="14"/>
        <v>-650</v>
      </c>
      <c r="B13" s="11">
        <f t="shared" si="7"/>
        <v>-600</v>
      </c>
      <c r="C13" s="31">
        <f>VLOOKUP($B$1,'Multipliers and Adjustments'!$A$70:$I$86,TRUNC(COLUMN(C$2)/5)+2,FALSE)*SUMIFS('EPA Data'!$I:$I,'EPA Data'!$D:$D,'Country Selector'!$A$2,'EPA Data'!$J:$J,$B$1,'EPA Data'!$C:$C,C$2,'EPA Data'!$G:$G,"&gt;="&amp;$A13,'EPA Data'!$G:$G,"&lt;"&amp;$B13)*unit_conv</f>
        <v>0</v>
      </c>
      <c r="D13">
        <f t="shared" si="0"/>
        <v>0</v>
      </c>
      <c r="E13">
        <f t="shared" si="0"/>
        <v>0</v>
      </c>
      <c r="F13">
        <f t="shared" si="0"/>
        <v>0</v>
      </c>
      <c r="G13">
        <f t="shared" si="0"/>
        <v>0</v>
      </c>
      <c r="H13" s="31">
        <f>VLOOKUP($B$1,'Multipliers and Adjustments'!$A$70:$I$86,TRUNC(COLUMN(H$2)/5)+2,FALSE)*SUMIFS('EPA Data'!$I:$I,'EPA Data'!$D:$D,'Country Selector'!$A$2,'EPA Data'!$J:$J,$B$1,'EPA Data'!$C:$C,H$2,'EPA Data'!$G:$G,"&gt;="&amp;$A13,'EPA Data'!$G:$G,"&lt;"&amp;$B13)*unit_conv</f>
        <v>0</v>
      </c>
      <c r="I13">
        <f t="shared" si="8"/>
        <v>0</v>
      </c>
      <c r="J13">
        <f t="shared" si="8"/>
        <v>0</v>
      </c>
      <c r="K13">
        <f t="shared" si="8"/>
        <v>0</v>
      </c>
      <c r="L13">
        <f t="shared" si="8"/>
        <v>0</v>
      </c>
      <c r="M13" s="31">
        <f>VLOOKUP($B$1,'Multipliers and Adjustments'!$A$70:$I$86,TRUNC(COLUMN(M$2)/5)+2,FALSE)*SUMIFS('EPA Data'!$I:$I,'EPA Data'!$D:$D,'Country Selector'!$A$2,'EPA Data'!$J:$J,$B$1,'EPA Data'!$C:$C,M$2,'EPA Data'!$G:$G,"&gt;="&amp;$A13,'EPA Data'!$G:$G,"&lt;"&amp;$B13)*unit_conv</f>
        <v>0</v>
      </c>
      <c r="N13">
        <f t="shared" si="9"/>
        <v>0</v>
      </c>
      <c r="O13">
        <f t="shared" si="9"/>
        <v>0</v>
      </c>
      <c r="P13">
        <f t="shared" si="9"/>
        <v>0</v>
      </c>
      <c r="Q13">
        <f t="shared" si="9"/>
        <v>0</v>
      </c>
      <c r="R13" s="31">
        <f>VLOOKUP($B$1,'Multipliers and Adjustments'!$A$70:$I$86,TRUNC(COLUMN(R$2)/5)+2,FALSE)*SUMIFS('EPA Data'!$I:$I,'EPA Data'!$D:$D,'Country Selector'!$A$2,'EPA Data'!$J:$J,$B$1,'EPA Data'!$C:$C,R$2,'EPA Data'!$G:$G,"&gt;="&amp;$A13,'EPA Data'!$G:$G,"&lt;"&amp;$B13)*unit_conv</f>
        <v>0</v>
      </c>
      <c r="S13">
        <f t="shared" si="10"/>
        <v>0</v>
      </c>
      <c r="T13">
        <f t="shared" si="10"/>
        <v>0</v>
      </c>
      <c r="U13">
        <f t="shared" si="10"/>
        <v>0</v>
      </c>
      <c r="V13">
        <f t="shared" si="10"/>
        <v>0</v>
      </c>
      <c r="W13" s="31">
        <f>VLOOKUP($B$1,'Multipliers and Adjustments'!$A$70:$I$86,TRUNC(COLUMN(W$2)/5)+2,FALSE)*SUMIFS('EPA Data'!$I:$I,'EPA Data'!$D:$D,'Country Selector'!$A$2,'EPA Data'!$J:$J,$B$1,'EPA Data'!$C:$C,W$2,'EPA Data'!$G:$G,"&gt;="&amp;$A13,'EPA Data'!$G:$G,"&lt;"&amp;$B13)*unit_conv</f>
        <v>0</v>
      </c>
      <c r="X13">
        <f t="shared" si="11"/>
        <v>0</v>
      </c>
      <c r="Y13">
        <f t="shared" si="11"/>
        <v>0</v>
      </c>
      <c r="Z13">
        <f t="shared" si="11"/>
        <v>0</v>
      </c>
      <c r="AA13">
        <f t="shared" si="11"/>
        <v>0</v>
      </c>
      <c r="AB13" s="31">
        <f>VLOOKUP($B$1,'Multipliers and Adjustments'!$A$70:$I$86,TRUNC(COLUMN(AB$2)/5)+2,FALSE)*SUMIFS('EPA Data'!$I:$I,'EPA Data'!$D:$D,'Country Selector'!$A$2,'EPA Data'!$J:$J,$B$1,'EPA Data'!$C:$C,AB$2,'EPA Data'!$G:$G,"&gt;="&amp;$A13,'EPA Data'!$G:$G,"&lt;"&amp;$B13)*unit_conv</f>
        <v>0</v>
      </c>
      <c r="AC13">
        <f t="shared" si="12"/>
        <v>0</v>
      </c>
      <c r="AD13">
        <f t="shared" si="12"/>
        <v>0</v>
      </c>
      <c r="AE13">
        <f t="shared" si="12"/>
        <v>0</v>
      </c>
      <c r="AF13">
        <f t="shared" si="12"/>
        <v>0</v>
      </c>
      <c r="AG13" s="31">
        <f>VLOOKUP($B$1,'Multipliers and Adjustments'!$A$70:$I$86,TRUNC(COLUMN(AG$2)/5)+2,FALSE)*SUMIFS('EPA Data'!$I:$I,'EPA Data'!$D:$D,'Country Selector'!$A$2,'EPA Data'!$J:$J,$B$1,'EPA Data'!$C:$C,AG$2,'EPA Data'!$G:$G,"&gt;="&amp;$A13,'EPA Data'!$G:$G,"&lt;"&amp;$B13)*unit_conv</f>
        <v>0</v>
      </c>
      <c r="AH13">
        <f t="shared" si="13"/>
        <v>0</v>
      </c>
      <c r="AI13">
        <f t="shared" si="13"/>
        <v>0</v>
      </c>
      <c r="AJ13">
        <f t="shared" si="13"/>
        <v>0</v>
      </c>
      <c r="AK13">
        <f t="shared" si="13"/>
        <v>0</v>
      </c>
      <c r="AL13" s="31">
        <f>VLOOKUP($B$1,'Multipliers and Adjustments'!$A$70:$I$86,TRUNC(COLUMN(AL$2)/5)+2,FALSE)*SUMIFS('EPA Data'!$I:$I,'EPA Data'!$D:$D,'Country Selector'!$A$2,'EPA Data'!$J:$J,$B$1,'EPA Data'!$C:$C,AL$2,'EPA Data'!$G:$G,"&gt;="&amp;$A13,'EPA Data'!$G:$G,"&lt;"&amp;$B13)*unit_conv</f>
        <v>0</v>
      </c>
    </row>
    <row r="14" spans="1:38" x14ac:dyDescent="0.45">
      <c r="A14" s="12">
        <f t="shared" si="14"/>
        <v>-600</v>
      </c>
      <c r="B14" s="11">
        <f t="shared" si="7"/>
        <v>-550</v>
      </c>
      <c r="C14" s="31">
        <f>VLOOKUP($B$1,'Multipliers and Adjustments'!$A$70:$I$86,TRUNC(COLUMN(C$2)/5)+2,FALSE)*SUMIFS('EPA Data'!$I:$I,'EPA Data'!$D:$D,'Country Selector'!$A$2,'EPA Data'!$J:$J,$B$1,'EPA Data'!$C:$C,C$2,'EPA Data'!$G:$G,"&gt;="&amp;$A14,'EPA Data'!$G:$G,"&lt;"&amp;$B14)*unit_conv</f>
        <v>0</v>
      </c>
      <c r="D14">
        <f t="shared" si="0"/>
        <v>0</v>
      </c>
      <c r="E14">
        <f t="shared" si="0"/>
        <v>0</v>
      </c>
      <c r="F14">
        <f t="shared" si="0"/>
        <v>0</v>
      </c>
      <c r="G14">
        <f t="shared" si="0"/>
        <v>0</v>
      </c>
      <c r="H14" s="31">
        <f>VLOOKUP($B$1,'Multipliers and Adjustments'!$A$70:$I$86,TRUNC(COLUMN(H$2)/5)+2,FALSE)*SUMIFS('EPA Data'!$I:$I,'EPA Data'!$D:$D,'Country Selector'!$A$2,'EPA Data'!$J:$J,$B$1,'EPA Data'!$C:$C,H$2,'EPA Data'!$G:$G,"&gt;="&amp;$A14,'EPA Data'!$G:$G,"&lt;"&amp;$B14)*unit_conv</f>
        <v>0</v>
      </c>
      <c r="I14">
        <f t="shared" si="8"/>
        <v>0</v>
      </c>
      <c r="J14">
        <f t="shared" si="8"/>
        <v>0</v>
      </c>
      <c r="K14">
        <f t="shared" si="8"/>
        <v>0</v>
      </c>
      <c r="L14">
        <f t="shared" si="8"/>
        <v>0</v>
      </c>
      <c r="M14" s="31">
        <f>VLOOKUP($B$1,'Multipliers and Adjustments'!$A$70:$I$86,TRUNC(COLUMN(M$2)/5)+2,FALSE)*SUMIFS('EPA Data'!$I:$I,'EPA Data'!$D:$D,'Country Selector'!$A$2,'EPA Data'!$J:$J,$B$1,'EPA Data'!$C:$C,M$2,'EPA Data'!$G:$G,"&gt;="&amp;$A14,'EPA Data'!$G:$G,"&lt;"&amp;$B14)*unit_conv</f>
        <v>0</v>
      </c>
      <c r="N14">
        <f t="shared" si="9"/>
        <v>0</v>
      </c>
      <c r="O14">
        <f t="shared" si="9"/>
        <v>0</v>
      </c>
      <c r="P14">
        <f t="shared" si="9"/>
        <v>0</v>
      </c>
      <c r="Q14">
        <f t="shared" si="9"/>
        <v>0</v>
      </c>
      <c r="R14" s="31">
        <f>VLOOKUP($B$1,'Multipliers and Adjustments'!$A$70:$I$86,TRUNC(COLUMN(R$2)/5)+2,FALSE)*SUMIFS('EPA Data'!$I:$I,'EPA Data'!$D:$D,'Country Selector'!$A$2,'EPA Data'!$J:$J,$B$1,'EPA Data'!$C:$C,R$2,'EPA Data'!$G:$G,"&gt;="&amp;$A14,'EPA Data'!$G:$G,"&lt;"&amp;$B14)*unit_conv</f>
        <v>0</v>
      </c>
      <c r="S14">
        <f t="shared" si="10"/>
        <v>0</v>
      </c>
      <c r="T14">
        <f t="shared" si="10"/>
        <v>0</v>
      </c>
      <c r="U14">
        <f t="shared" si="10"/>
        <v>0</v>
      </c>
      <c r="V14">
        <f t="shared" si="10"/>
        <v>0</v>
      </c>
      <c r="W14" s="31">
        <f>VLOOKUP($B$1,'Multipliers and Adjustments'!$A$70:$I$86,TRUNC(COLUMN(W$2)/5)+2,FALSE)*SUMIFS('EPA Data'!$I:$I,'EPA Data'!$D:$D,'Country Selector'!$A$2,'EPA Data'!$J:$J,$B$1,'EPA Data'!$C:$C,W$2,'EPA Data'!$G:$G,"&gt;="&amp;$A14,'EPA Data'!$G:$G,"&lt;"&amp;$B14)*unit_conv</f>
        <v>0</v>
      </c>
      <c r="X14">
        <f t="shared" si="11"/>
        <v>0</v>
      </c>
      <c r="Y14">
        <f t="shared" si="11"/>
        <v>0</v>
      </c>
      <c r="Z14">
        <f t="shared" si="11"/>
        <v>0</v>
      </c>
      <c r="AA14">
        <f t="shared" si="11"/>
        <v>0</v>
      </c>
      <c r="AB14" s="31">
        <f>VLOOKUP($B$1,'Multipliers and Adjustments'!$A$70:$I$86,TRUNC(COLUMN(AB$2)/5)+2,FALSE)*SUMIFS('EPA Data'!$I:$I,'EPA Data'!$D:$D,'Country Selector'!$A$2,'EPA Data'!$J:$J,$B$1,'EPA Data'!$C:$C,AB$2,'EPA Data'!$G:$G,"&gt;="&amp;$A14,'EPA Data'!$G:$G,"&lt;"&amp;$B14)*unit_conv</f>
        <v>0</v>
      </c>
      <c r="AC14">
        <f t="shared" si="12"/>
        <v>0</v>
      </c>
      <c r="AD14">
        <f t="shared" si="12"/>
        <v>0</v>
      </c>
      <c r="AE14">
        <f t="shared" si="12"/>
        <v>0</v>
      </c>
      <c r="AF14">
        <f t="shared" si="12"/>
        <v>0</v>
      </c>
      <c r="AG14" s="31">
        <f>VLOOKUP($B$1,'Multipliers and Adjustments'!$A$70:$I$86,TRUNC(COLUMN(AG$2)/5)+2,FALSE)*SUMIFS('EPA Data'!$I:$I,'EPA Data'!$D:$D,'Country Selector'!$A$2,'EPA Data'!$J:$J,$B$1,'EPA Data'!$C:$C,AG$2,'EPA Data'!$G:$G,"&gt;="&amp;$A14,'EPA Data'!$G:$G,"&lt;"&amp;$B14)*unit_conv</f>
        <v>0</v>
      </c>
      <c r="AH14">
        <f t="shared" si="13"/>
        <v>0</v>
      </c>
      <c r="AI14">
        <f t="shared" si="13"/>
        <v>0</v>
      </c>
      <c r="AJ14">
        <f t="shared" si="13"/>
        <v>0</v>
      </c>
      <c r="AK14">
        <f t="shared" si="13"/>
        <v>0</v>
      </c>
      <c r="AL14" s="31">
        <f>VLOOKUP($B$1,'Multipliers and Adjustments'!$A$70:$I$86,TRUNC(COLUMN(AL$2)/5)+2,FALSE)*SUMIFS('EPA Data'!$I:$I,'EPA Data'!$D:$D,'Country Selector'!$A$2,'EPA Data'!$J:$J,$B$1,'EPA Data'!$C:$C,AL$2,'EPA Data'!$G:$G,"&gt;="&amp;$A14,'EPA Data'!$G:$G,"&lt;"&amp;$B14)*unit_conv</f>
        <v>0</v>
      </c>
    </row>
    <row r="15" spans="1:38" x14ac:dyDescent="0.45">
      <c r="A15" s="12">
        <f t="shared" si="14"/>
        <v>-550</v>
      </c>
      <c r="B15" s="11">
        <f t="shared" si="7"/>
        <v>-500</v>
      </c>
      <c r="C15" s="31">
        <f>VLOOKUP($B$1,'Multipliers and Adjustments'!$A$70:$I$86,TRUNC(COLUMN(C$2)/5)+2,FALSE)*SUMIFS('EPA Data'!$I:$I,'EPA Data'!$D:$D,'Country Selector'!$A$2,'EPA Data'!$J:$J,$B$1,'EPA Data'!$C:$C,C$2,'EPA Data'!$G:$G,"&gt;="&amp;$A15,'EPA Data'!$G:$G,"&lt;"&amp;$B15)*unit_conv</f>
        <v>0</v>
      </c>
      <c r="D15">
        <f t="shared" si="0"/>
        <v>0</v>
      </c>
      <c r="E15">
        <f t="shared" si="0"/>
        <v>0</v>
      </c>
      <c r="F15">
        <f t="shared" si="0"/>
        <v>0</v>
      </c>
      <c r="G15">
        <f t="shared" si="0"/>
        <v>0</v>
      </c>
      <c r="H15" s="31">
        <f>VLOOKUP($B$1,'Multipliers and Adjustments'!$A$70:$I$86,TRUNC(COLUMN(H$2)/5)+2,FALSE)*SUMIFS('EPA Data'!$I:$I,'EPA Data'!$D:$D,'Country Selector'!$A$2,'EPA Data'!$J:$J,$B$1,'EPA Data'!$C:$C,H$2,'EPA Data'!$G:$G,"&gt;="&amp;$A15,'EPA Data'!$G:$G,"&lt;"&amp;$B15)*unit_conv</f>
        <v>0</v>
      </c>
      <c r="I15">
        <f t="shared" si="8"/>
        <v>0</v>
      </c>
      <c r="J15">
        <f t="shared" si="8"/>
        <v>0</v>
      </c>
      <c r="K15">
        <f t="shared" si="8"/>
        <v>0</v>
      </c>
      <c r="L15">
        <f t="shared" si="8"/>
        <v>0</v>
      </c>
      <c r="M15" s="31">
        <f>VLOOKUP($B$1,'Multipliers and Adjustments'!$A$70:$I$86,TRUNC(COLUMN(M$2)/5)+2,FALSE)*SUMIFS('EPA Data'!$I:$I,'EPA Data'!$D:$D,'Country Selector'!$A$2,'EPA Data'!$J:$J,$B$1,'EPA Data'!$C:$C,M$2,'EPA Data'!$G:$G,"&gt;="&amp;$A15,'EPA Data'!$G:$G,"&lt;"&amp;$B15)*unit_conv</f>
        <v>0</v>
      </c>
      <c r="N15">
        <f t="shared" si="9"/>
        <v>0</v>
      </c>
      <c r="O15">
        <f t="shared" si="9"/>
        <v>0</v>
      </c>
      <c r="P15">
        <f t="shared" si="9"/>
        <v>0</v>
      </c>
      <c r="Q15">
        <f t="shared" si="9"/>
        <v>0</v>
      </c>
      <c r="R15" s="31">
        <f>VLOOKUP($B$1,'Multipliers and Adjustments'!$A$70:$I$86,TRUNC(COLUMN(R$2)/5)+2,FALSE)*SUMIFS('EPA Data'!$I:$I,'EPA Data'!$D:$D,'Country Selector'!$A$2,'EPA Data'!$J:$J,$B$1,'EPA Data'!$C:$C,R$2,'EPA Data'!$G:$G,"&gt;="&amp;$A15,'EPA Data'!$G:$G,"&lt;"&amp;$B15)*unit_conv</f>
        <v>0</v>
      </c>
      <c r="S15">
        <f t="shared" si="10"/>
        <v>0</v>
      </c>
      <c r="T15">
        <f t="shared" si="10"/>
        <v>0</v>
      </c>
      <c r="U15">
        <f t="shared" si="10"/>
        <v>0</v>
      </c>
      <c r="V15">
        <f t="shared" si="10"/>
        <v>0</v>
      </c>
      <c r="W15" s="31">
        <f>VLOOKUP($B$1,'Multipliers and Adjustments'!$A$70:$I$86,TRUNC(COLUMN(W$2)/5)+2,FALSE)*SUMIFS('EPA Data'!$I:$I,'EPA Data'!$D:$D,'Country Selector'!$A$2,'EPA Data'!$J:$J,$B$1,'EPA Data'!$C:$C,W$2,'EPA Data'!$G:$G,"&gt;="&amp;$A15,'EPA Data'!$G:$G,"&lt;"&amp;$B15)*unit_conv</f>
        <v>0</v>
      </c>
      <c r="X15">
        <f t="shared" si="11"/>
        <v>0</v>
      </c>
      <c r="Y15">
        <f t="shared" si="11"/>
        <v>0</v>
      </c>
      <c r="Z15">
        <f t="shared" si="11"/>
        <v>0</v>
      </c>
      <c r="AA15">
        <f t="shared" si="11"/>
        <v>0</v>
      </c>
      <c r="AB15" s="31">
        <f>VLOOKUP($B$1,'Multipliers and Adjustments'!$A$70:$I$86,TRUNC(COLUMN(AB$2)/5)+2,FALSE)*SUMIFS('EPA Data'!$I:$I,'EPA Data'!$D:$D,'Country Selector'!$A$2,'EPA Data'!$J:$J,$B$1,'EPA Data'!$C:$C,AB$2,'EPA Data'!$G:$G,"&gt;="&amp;$A15,'EPA Data'!$G:$G,"&lt;"&amp;$B15)*unit_conv</f>
        <v>0</v>
      </c>
      <c r="AC15">
        <f t="shared" si="12"/>
        <v>0</v>
      </c>
      <c r="AD15">
        <f t="shared" si="12"/>
        <v>0</v>
      </c>
      <c r="AE15">
        <f t="shared" si="12"/>
        <v>0</v>
      </c>
      <c r="AF15">
        <f t="shared" si="12"/>
        <v>0</v>
      </c>
      <c r="AG15" s="31">
        <f>VLOOKUP($B$1,'Multipliers and Adjustments'!$A$70:$I$86,TRUNC(COLUMN(AG$2)/5)+2,FALSE)*SUMIFS('EPA Data'!$I:$I,'EPA Data'!$D:$D,'Country Selector'!$A$2,'EPA Data'!$J:$J,$B$1,'EPA Data'!$C:$C,AG$2,'EPA Data'!$G:$G,"&gt;="&amp;$A15,'EPA Data'!$G:$G,"&lt;"&amp;$B15)*unit_conv</f>
        <v>0</v>
      </c>
      <c r="AH15">
        <f t="shared" si="13"/>
        <v>0</v>
      </c>
      <c r="AI15">
        <f t="shared" si="13"/>
        <v>0</v>
      </c>
      <c r="AJ15">
        <f t="shared" si="13"/>
        <v>0</v>
      </c>
      <c r="AK15">
        <f t="shared" si="13"/>
        <v>0</v>
      </c>
      <c r="AL15" s="31">
        <f>VLOOKUP($B$1,'Multipliers and Adjustments'!$A$70:$I$86,TRUNC(COLUMN(AL$2)/5)+2,FALSE)*SUMIFS('EPA Data'!$I:$I,'EPA Data'!$D:$D,'Country Selector'!$A$2,'EPA Data'!$J:$J,$B$1,'EPA Data'!$C:$C,AL$2,'EPA Data'!$G:$G,"&gt;="&amp;$A15,'EPA Data'!$G:$G,"&lt;"&amp;$B15)*unit_conv</f>
        <v>0</v>
      </c>
    </row>
    <row r="16" spans="1:38" x14ac:dyDescent="0.45">
      <c r="A16" s="12">
        <f t="shared" si="14"/>
        <v>-500</v>
      </c>
      <c r="B16" s="11">
        <f t="shared" si="7"/>
        <v>-450</v>
      </c>
      <c r="C16" s="31">
        <f>VLOOKUP($B$1,'Multipliers and Adjustments'!$A$70:$I$86,TRUNC(COLUMN(C$2)/5)+2,FALSE)*SUMIFS('EPA Data'!$I:$I,'EPA Data'!$D:$D,'Country Selector'!$A$2,'EPA Data'!$J:$J,$B$1,'EPA Data'!$C:$C,C$2,'EPA Data'!$G:$G,"&gt;="&amp;$A16,'EPA Data'!$G:$G,"&lt;"&amp;$B16)*unit_conv</f>
        <v>0</v>
      </c>
      <c r="D16">
        <f t="shared" si="0"/>
        <v>0</v>
      </c>
      <c r="E16">
        <f t="shared" si="0"/>
        <v>0</v>
      </c>
      <c r="F16">
        <f t="shared" si="0"/>
        <v>0</v>
      </c>
      <c r="G16">
        <f t="shared" si="0"/>
        <v>0</v>
      </c>
      <c r="H16" s="31">
        <f>VLOOKUP($B$1,'Multipliers and Adjustments'!$A$70:$I$86,TRUNC(COLUMN(H$2)/5)+2,FALSE)*SUMIFS('EPA Data'!$I:$I,'EPA Data'!$D:$D,'Country Selector'!$A$2,'EPA Data'!$J:$J,$B$1,'EPA Data'!$C:$C,H$2,'EPA Data'!$G:$G,"&gt;="&amp;$A16,'EPA Data'!$G:$G,"&lt;"&amp;$B16)*unit_conv</f>
        <v>0</v>
      </c>
      <c r="I16">
        <f t="shared" si="8"/>
        <v>0</v>
      </c>
      <c r="J16">
        <f t="shared" si="8"/>
        <v>0</v>
      </c>
      <c r="K16">
        <f t="shared" si="8"/>
        <v>0</v>
      </c>
      <c r="L16">
        <f t="shared" si="8"/>
        <v>0</v>
      </c>
      <c r="M16" s="31">
        <f>VLOOKUP($B$1,'Multipliers and Adjustments'!$A$70:$I$86,TRUNC(COLUMN(M$2)/5)+2,FALSE)*SUMIFS('EPA Data'!$I:$I,'EPA Data'!$D:$D,'Country Selector'!$A$2,'EPA Data'!$J:$J,$B$1,'EPA Data'!$C:$C,M$2,'EPA Data'!$G:$G,"&gt;="&amp;$A16,'EPA Data'!$G:$G,"&lt;"&amp;$B16)*unit_conv</f>
        <v>0</v>
      </c>
      <c r="N16">
        <f t="shared" si="9"/>
        <v>0</v>
      </c>
      <c r="O16">
        <f t="shared" si="9"/>
        <v>0</v>
      </c>
      <c r="P16">
        <f t="shared" si="9"/>
        <v>0</v>
      </c>
      <c r="Q16">
        <f t="shared" si="9"/>
        <v>0</v>
      </c>
      <c r="R16" s="31">
        <f>VLOOKUP($B$1,'Multipliers and Adjustments'!$A$70:$I$86,TRUNC(COLUMN(R$2)/5)+2,FALSE)*SUMIFS('EPA Data'!$I:$I,'EPA Data'!$D:$D,'Country Selector'!$A$2,'EPA Data'!$J:$J,$B$1,'EPA Data'!$C:$C,R$2,'EPA Data'!$G:$G,"&gt;="&amp;$A16,'EPA Data'!$G:$G,"&lt;"&amp;$B16)*unit_conv</f>
        <v>0</v>
      </c>
      <c r="S16">
        <f t="shared" si="10"/>
        <v>0</v>
      </c>
      <c r="T16">
        <f t="shared" si="10"/>
        <v>0</v>
      </c>
      <c r="U16">
        <f t="shared" si="10"/>
        <v>0</v>
      </c>
      <c r="V16">
        <f t="shared" si="10"/>
        <v>0</v>
      </c>
      <c r="W16" s="31">
        <f>VLOOKUP($B$1,'Multipliers and Adjustments'!$A$70:$I$86,TRUNC(COLUMN(W$2)/5)+2,FALSE)*SUMIFS('EPA Data'!$I:$I,'EPA Data'!$D:$D,'Country Selector'!$A$2,'EPA Data'!$J:$J,$B$1,'EPA Data'!$C:$C,W$2,'EPA Data'!$G:$G,"&gt;="&amp;$A16,'EPA Data'!$G:$G,"&lt;"&amp;$B16)*unit_conv</f>
        <v>0</v>
      </c>
      <c r="X16">
        <f t="shared" si="11"/>
        <v>0</v>
      </c>
      <c r="Y16">
        <f t="shared" si="11"/>
        <v>0</v>
      </c>
      <c r="Z16">
        <f t="shared" si="11"/>
        <v>0</v>
      </c>
      <c r="AA16">
        <f t="shared" si="11"/>
        <v>0</v>
      </c>
      <c r="AB16" s="31">
        <f>VLOOKUP($B$1,'Multipliers and Adjustments'!$A$70:$I$86,TRUNC(COLUMN(AB$2)/5)+2,FALSE)*SUMIFS('EPA Data'!$I:$I,'EPA Data'!$D:$D,'Country Selector'!$A$2,'EPA Data'!$J:$J,$B$1,'EPA Data'!$C:$C,AB$2,'EPA Data'!$G:$G,"&gt;="&amp;$A16,'EPA Data'!$G:$G,"&lt;"&amp;$B16)*unit_conv</f>
        <v>0</v>
      </c>
      <c r="AC16">
        <f t="shared" si="12"/>
        <v>0</v>
      </c>
      <c r="AD16">
        <f t="shared" si="12"/>
        <v>0</v>
      </c>
      <c r="AE16">
        <f t="shared" si="12"/>
        <v>0</v>
      </c>
      <c r="AF16">
        <f t="shared" si="12"/>
        <v>0</v>
      </c>
      <c r="AG16" s="31">
        <f>VLOOKUP($B$1,'Multipliers and Adjustments'!$A$70:$I$86,TRUNC(COLUMN(AG$2)/5)+2,FALSE)*SUMIFS('EPA Data'!$I:$I,'EPA Data'!$D:$D,'Country Selector'!$A$2,'EPA Data'!$J:$J,$B$1,'EPA Data'!$C:$C,AG$2,'EPA Data'!$G:$G,"&gt;="&amp;$A16,'EPA Data'!$G:$G,"&lt;"&amp;$B16)*unit_conv</f>
        <v>0</v>
      </c>
      <c r="AH16">
        <f t="shared" si="13"/>
        <v>0</v>
      </c>
      <c r="AI16">
        <f t="shared" si="13"/>
        <v>0</v>
      </c>
      <c r="AJ16">
        <f t="shared" si="13"/>
        <v>0</v>
      </c>
      <c r="AK16">
        <f t="shared" si="13"/>
        <v>0</v>
      </c>
      <c r="AL16" s="31">
        <f>VLOOKUP($B$1,'Multipliers and Adjustments'!$A$70:$I$86,TRUNC(COLUMN(AL$2)/5)+2,FALSE)*SUMIFS('EPA Data'!$I:$I,'EPA Data'!$D:$D,'Country Selector'!$A$2,'EPA Data'!$J:$J,$B$1,'EPA Data'!$C:$C,AL$2,'EPA Data'!$G:$G,"&gt;="&amp;$A16,'EPA Data'!$G:$G,"&lt;"&amp;$B16)*unit_conv</f>
        <v>0</v>
      </c>
    </row>
    <row r="17" spans="1:38" x14ac:dyDescent="0.45">
      <c r="A17" s="12">
        <f t="shared" si="14"/>
        <v>-450</v>
      </c>
      <c r="B17" s="11">
        <f t="shared" si="7"/>
        <v>-400</v>
      </c>
      <c r="C17" s="31">
        <f>VLOOKUP($B$1,'Multipliers and Adjustments'!$A$70:$I$86,TRUNC(COLUMN(C$2)/5)+2,FALSE)*SUMIFS('EPA Data'!$I:$I,'EPA Data'!$D:$D,'Country Selector'!$A$2,'EPA Data'!$J:$J,$B$1,'EPA Data'!$C:$C,C$2,'EPA Data'!$G:$G,"&gt;="&amp;$A17,'EPA Data'!$G:$G,"&lt;"&amp;$B17)*unit_conv</f>
        <v>0</v>
      </c>
      <c r="D17">
        <f>C17+($H17-$C17)/5</f>
        <v>0</v>
      </c>
      <c r="E17">
        <f t="shared" si="0"/>
        <v>0</v>
      </c>
      <c r="F17">
        <f t="shared" si="0"/>
        <v>0</v>
      </c>
      <c r="G17">
        <f t="shared" si="0"/>
        <v>0</v>
      </c>
      <c r="H17" s="31">
        <f>VLOOKUP($B$1,'Multipliers and Adjustments'!$A$70:$I$86,TRUNC(COLUMN(H$2)/5)+2,FALSE)*SUMIFS('EPA Data'!$I:$I,'EPA Data'!$D:$D,'Country Selector'!$A$2,'EPA Data'!$J:$J,$B$1,'EPA Data'!$C:$C,H$2,'EPA Data'!$G:$G,"&gt;="&amp;$A17,'EPA Data'!$G:$G,"&lt;"&amp;$B17)*unit_conv</f>
        <v>0</v>
      </c>
      <c r="I17">
        <f t="shared" si="8"/>
        <v>0</v>
      </c>
      <c r="J17">
        <f t="shared" si="8"/>
        <v>0</v>
      </c>
      <c r="K17">
        <f t="shared" si="8"/>
        <v>0</v>
      </c>
      <c r="L17">
        <f t="shared" si="8"/>
        <v>0</v>
      </c>
      <c r="M17" s="31">
        <f>VLOOKUP($B$1,'Multipliers and Adjustments'!$A$70:$I$86,TRUNC(COLUMN(M$2)/5)+2,FALSE)*SUMIFS('EPA Data'!$I:$I,'EPA Data'!$D:$D,'Country Selector'!$A$2,'EPA Data'!$J:$J,$B$1,'EPA Data'!$C:$C,M$2,'EPA Data'!$G:$G,"&gt;="&amp;$A17,'EPA Data'!$G:$G,"&lt;"&amp;$B17)*unit_conv</f>
        <v>0</v>
      </c>
      <c r="N17">
        <f t="shared" si="9"/>
        <v>0</v>
      </c>
      <c r="O17">
        <f t="shared" si="9"/>
        <v>0</v>
      </c>
      <c r="P17">
        <f t="shared" si="9"/>
        <v>0</v>
      </c>
      <c r="Q17">
        <f t="shared" si="9"/>
        <v>0</v>
      </c>
      <c r="R17" s="31">
        <f>VLOOKUP($B$1,'Multipliers and Adjustments'!$A$70:$I$86,TRUNC(COLUMN(R$2)/5)+2,FALSE)*SUMIFS('EPA Data'!$I:$I,'EPA Data'!$D:$D,'Country Selector'!$A$2,'EPA Data'!$J:$J,$B$1,'EPA Data'!$C:$C,R$2,'EPA Data'!$G:$G,"&gt;="&amp;$A17,'EPA Data'!$G:$G,"&lt;"&amp;$B17)*unit_conv</f>
        <v>0</v>
      </c>
      <c r="S17">
        <f t="shared" si="10"/>
        <v>0</v>
      </c>
      <c r="T17">
        <f t="shared" si="10"/>
        <v>0</v>
      </c>
      <c r="U17">
        <f t="shared" si="10"/>
        <v>0</v>
      </c>
      <c r="V17">
        <f t="shared" si="10"/>
        <v>0</v>
      </c>
      <c r="W17" s="31">
        <f>VLOOKUP($B$1,'Multipliers and Adjustments'!$A$70:$I$86,TRUNC(COLUMN(W$2)/5)+2,FALSE)*SUMIFS('EPA Data'!$I:$I,'EPA Data'!$D:$D,'Country Selector'!$A$2,'EPA Data'!$J:$J,$B$1,'EPA Data'!$C:$C,W$2,'EPA Data'!$G:$G,"&gt;="&amp;$A17,'EPA Data'!$G:$G,"&lt;"&amp;$B17)*unit_conv</f>
        <v>0</v>
      </c>
      <c r="X17">
        <f t="shared" si="11"/>
        <v>0</v>
      </c>
      <c r="Y17">
        <f t="shared" si="11"/>
        <v>0</v>
      </c>
      <c r="Z17">
        <f t="shared" si="11"/>
        <v>0</v>
      </c>
      <c r="AA17">
        <f t="shared" si="11"/>
        <v>0</v>
      </c>
      <c r="AB17" s="31">
        <f>VLOOKUP($B$1,'Multipliers and Adjustments'!$A$70:$I$86,TRUNC(COLUMN(AB$2)/5)+2,FALSE)*SUMIFS('EPA Data'!$I:$I,'EPA Data'!$D:$D,'Country Selector'!$A$2,'EPA Data'!$J:$J,$B$1,'EPA Data'!$C:$C,AB$2,'EPA Data'!$G:$G,"&gt;="&amp;$A17,'EPA Data'!$G:$G,"&lt;"&amp;$B17)*unit_conv</f>
        <v>0</v>
      </c>
      <c r="AC17">
        <f t="shared" si="12"/>
        <v>0</v>
      </c>
      <c r="AD17">
        <f t="shared" si="12"/>
        <v>0</v>
      </c>
      <c r="AE17">
        <f t="shared" si="12"/>
        <v>0</v>
      </c>
      <c r="AF17">
        <f t="shared" si="12"/>
        <v>0</v>
      </c>
      <c r="AG17" s="31">
        <f>VLOOKUP($B$1,'Multipliers and Adjustments'!$A$70:$I$86,TRUNC(COLUMN(AG$2)/5)+2,FALSE)*SUMIFS('EPA Data'!$I:$I,'EPA Data'!$D:$D,'Country Selector'!$A$2,'EPA Data'!$J:$J,$B$1,'EPA Data'!$C:$C,AG$2,'EPA Data'!$G:$G,"&gt;="&amp;$A17,'EPA Data'!$G:$G,"&lt;"&amp;$B17)*unit_conv</f>
        <v>0</v>
      </c>
      <c r="AH17">
        <f t="shared" si="13"/>
        <v>0</v>
      </c>
      <c r="AI17">
        <f t="shared" si="13"/>
        <v>0</v>
      </c>
      <c r="AJ17">
        <f t="shared" si="13"/>
        <v>0</v>
      </c>
      <c r="AK17">
        <f t="shared" si="13"/>
        <v>0</v>
      </c>
      <c r="AL17" s="31">
        <f>VLOOKUP($B$1,'Multipliers and Adjustments'!$A$70:$I$86,TRUNC(COLUMN(AL$2)/5)+2,FALSE)*SUMIFS('EPA Data'!$I:$I,'EPA Data'!$D:$D,'Country Selector'!$A$2,'EPA Data'!$J:$J,$B$1,'EPA Data'!$C:$C,AL$2,'EPA Data'!$G:$G,"&gt;="&amp;$A17,'EPA Data'!$G:$G,"&lt;"&amp;$B17)*unit_conv</f>
        <v>0</v>
      </c>
    </row>
    <row r="18" spans="1:38" x14ac:dyDescent="0.45">
      <c r="A18" s="12">
        <f t="shared" si="14"/>
        <v>-400</v>
      </c>
      <c r="B18" s="11">
        <f t="shared" si="7"/>
        <v>-350</v>
      </c>
      <c r="C18" s="31">
        <f>VLOOKUP($B$1,'Multipliers and Adjustments'!$A$70:$I$86,TRUNC(COLUMN(C$2)/5)+2,FALSE)*SUMIFS('EPA Data'!$I:$I,'EPA Data'!$D:$D,'Country Selector'!$A$2,'EPA Data'!$J:$J,$B$1,'EPA Data'!$C:$C,C$2,'EPA Data'!$G:$G,"&gt;="&amp;$A18,'EPA Data'!$G:$G,"&lt;"&amp;$B18)*unit_conv</f>
        <v>0</v>
      </c>
      <c r="D18">
        <f t="shared" ref="D18:G33" si="15">C18+($H18-$C18)/5</f>
        <v>0</v>
      </c>
      <c r="E18">
        <f t="shared" si="15"/>
        <v>0</v>
      </c>
      <c r="F18">
        <f t="shared" si="15"/>
        <v>0</v>
      </c>
      <c r="G18">
        <f t="shared" si="15"/>
        <v>0</v>
      </c>
      <c r="H18" s="31">
        <f>VLOOKUP($B$1,'Multipliers and Adjustments'!$A$70:$I$86,TRUNC(COLUMN(H$2)/5)+2,FALSE)*SUMIFS('EPA Data'!$I:$I,'EPA Data'!$D:$D,'Country Selector'!$A$2,'EPA Data'!$J:$J,$B$1,'EPA Data'!$C:$C,H$2,'EPA Data'!$G:$G,"&gt;="&amp;$A18,'EPA Data'!$G:$G,"&lt;"&amp;$B18)*unit_conv</f>
        <v>0</v>
      </c>
      <c r="I18">
        <f t="shared" si="8"/>
        <v>0</v>
      </c>
      <c r="J18">
        <f t="shared" si="8"/>
        <v>0</v>
      </c>
      <c r="K18">
        <f t="shared" si="8"/>
        <v>0</v>
      </c>
      <c r="L18">
        <f t="shared" si="8"/>
        <v>0</v>
      </c>
      <c r="M18" s="31">
        <f>VLOOKUP($B$1,'Multipliers and Adjustments'!$A$70:$I$86,TRUNC(COLUMN(M$2)/5)+2,FALSE)*SUMIFS('EPA Data'!$I:$I,'EPA Data'!$D:$D,'Country Selector'!$A$2,'EPA Data'!$J:$J,$B$1,'EPA Data'!$C:$C,M$2,'EPA Data'!$G:$G,"&gt;="&amp;$A18,'EPA Data'!$G:$G,"&lt;"&amp;$B18)*unit_conv</f>
        <v>0</v>
      </c>
      <c r="N18">
        <f t="shared" si="9"/>
        <v>0</v>
      </c>
      <c r="O18">
        <f t="shared" si="9"/>
        <v>0</v>
      </c>
      <c r="P18">
        <f t="shared" si="9"/>
        <v>0</v>
      </c>
      <c r="Q18">
        <f t="shared" si="9"/>
        <v>0</v>
      </c>
      <c r="R18" s="31">
        <f>VLOOKUP($B$1,'Multipliers and Adjustments'!$A$70:$I$86,TRUNC(COLUMN(R$2)/5)+2,FALSE)*SUMIFS('EPA Data'!$I:$I,'EPA Data'!$D:$D,'Country Selector'!$A$2,'EPA Data'!$J:$J,$B$1,'EPA Data'!$C:$C,R$2,'EPA Data'!$G:$G,"&gt;="&amp;$A18,'EPA Data'!$G:$G,"&lt;"&amp;$B18)*unit_conv</f>
        <v>0</v>
      </c>
      <c r="S18">
        <f t="shared" si="10"/>
        <v>0</v>
      </c>
      <c r="T18">
        <f t="shared" si="10"/>
        <v>0</v>
      </c>
      <c r="U18">
        <f t="shared" si="10"/>
        <v>0</v>
      </c>
      <c r="V18">
        <f t="shared" si="10"/>
        <v>0</v>
      </c>
      <c r="W18" s="31">
        <f>VLOOKUP($B$1,'Multipliers and Adjustments'!$A$70:$I$86,TRUNC(COLUMN(W$2)/5)+2,FALSE)*SUMIFS('EPA Data'!$I:$I,'EPA Data'!$D:$D,'Country Selector'!$A$2,'EPA Data'!$J:$J,$B$1,'EPA Data'!$C:$C,W$2,'EPA Data'!$G:$G,"&gt;="&amp;$A18,'EPA Data'!$G:$G,"&lt;"&amp;$B18)*unit_conv</f>
        <v>0</v>
      </c>
      <c r="X18">
        <f t="shared" si="11"/>
        <v>0</v>
      </c>
      <c r="Y18">
        <f t="shared" si="11"/>
        <v>0</v>
      </c>
      <c r="Z18">
        <f t="shared" si="11"/>
        <v>0</v>
      </c>
      <c r="AA18">
        <f t="shared" si="11"/>
        <v>0</v>
      </c>
      <c r="AB18" s="31">
        <f>VLOOKUP($B$1,'Multipliers and Adjustments'!$A$70:$I$86,TRUNC(COLUMN(AB$2)/5)+2,FALSE)*SUMIFS('EPA Data'!$I:$I,'EPA Data'!$D:$D,'Country Selector'!$A$2,'EPA Data'!$J:$J,$B$1,'EPA Data'!$C:$C,AB$2,'EPA Data'!$G:$G,"&gt;="&amp;$A18,'EPA Data'!$G:$G,"&lt;"&amp;$B18)*unit_conv</f>
        <v>0</v>
      </c>
      <c r="AC18">
        <f t="shared" si="12"/>
        <v>0</v>
      </c>
      <c r="AD18">
        <f t="shared" si="12"/>
        <v>0</v>
      </c>
      <c r="AE18">
        <f t="shared" si="12"/>
        <v>0</v>
      </c>
      <c r="AF18">
        <f t="shared" si="12"/>
        <v>0</v>
      </c>
      <c r="AG18" s="31">
        <f>VLOOKUP($B$1,'Multipliers and Adjustments'!$A$70:$I$86,TRUNC(COLUMN(AG$2)/5)+2,FALSE)*SUMIFS('EPA Data'!$I:$I,'EPA Data'!$D:$D,'Country Selector'!$A$2,'EPA Data'!$J:$J,$B$1,'EPA Data'!$C:$C,AG$2,'EPA Data'!$G:$G,"&gt;="&amp;$A18,'EPA Data'!$G:$G,"&lt;"&amp;$B18)*unit_conv</f>
        <v>0</v>
      </c>
      <c r="AH18">
        <f t="shared" si="13"/>
        <v>0</v>
      </c>
      <c r="AI18">
        <f t="shared" si="13"/>
        <v>0</v>
      </c>
      <c r="AJ18">
        <f t="shared" si="13"/>
        <v>0</v>
      </c>
      <c r="AK18">
        <f t="shared" si="13"/>
        <v>0</v>
      </c>
      <c r="AL18" s="31">
        <f>VLOOKUP($B$1,'Multipliers and Adjustments'!$A$70:$I$86,TRUNC(COLUMN(AL$2)/5)+2,FALSE)*SUMIFS('EPA Data'!$I:$I,'EPA Data'!$D:$D,'Country Selector'!$A$2,'EPA Data'!$J:$J,$B$1,'EPA Data'!$C:$C,AL$2,'EPA Data'!$G:$G,"&gt;="&amp;$A18,'EPA Data'!$G:$G,"&lt;"&amp;$B18)*unit_conv</f>
        <v>0</v>
      </c>
    </row>
    <row r="19" spans="1:38" x14ac:dyDescent="0.45">
      <c r="A19" s="12">
        <f t="shared" si="14"/>
        <v>-350</v>
      </c>
      <c r="B19" s="11">
        <f t="shared" si="7"/>
        <v>-300</v>
      </c>
      <c r="C19" s="31">
        <f>VLOOKUP($B$1,'Multipliers and Adjustments'!$A$70:$I$86,TRUNC(COLUMN(C$2)/5)+2,FALSE)*SUMIFS('EPA Data'!$I:$I,'EPA Data'!$D:$D,'Country Selector'!$A$2,'EPA Data'!$J:$J,$B$1,'EPA Data'!$C:$C,C$2,'EPA Data'!$G:$G,"&gt;="&amp;$A19,'EPA Data'!$G:$G,"&lt;"&amp;$B19)*unit_conv</f>
        <v>0</v>
      </c>
      <c r="D19">
        <f t="shared" si="15"/>
        <v>0</v>
      </c>
      <c r="E19">
        <f t="shared" si="15"/>
        <v>0</v>
      </c>
      <c r="F19">
        <f t="shared" si="15"/>
        <v>0</v>
      </c>
      <c r="G19">
        <f t="shared" si="15"/>
        <v>0</v>
      </c>
      <c r="H19" s="31">
        <f>VLOOKUP($B$1,'Multipliers and Adjustments'!$A$70:$I$86,TRUNC(COLUMN(H$2)/5)+2,FALSE)*SUMIFS('EPA Data'!$I:$I,'EPA Data'!$D:$D,'Country Selector'!$A$2,'EPA Data'!$J:$J,$B$1,'EPA Data'!$C:$C,H$2,'EPA Data'!$G:$G,"&gt;="&amp;$A19,'EPA Data'!$G:$G,"&lt;"&amp;$B19)*unit_conv</f>
        <v>0</v>
      </c>
      <c r="I19">
        <f t="shared" si="8"/>
        <v>0</v>
      </c>
      <c r="J19">
        <f t="shared" si="8"/>
        <v>0</v>
      </c>
      <c r="K19">
        <f t="shared" si="8"/>
        <v>0</v>
      </c>
      <c r="L19">
        <f t="shared" si="8"/>
        <v>0</v>
      </c>
      <c r="M19" s="31">
        <f>VLOOKUP($B$1,'Multipliers and Adjustments'!$A$70:$I$86,TRUNC(COLUMN(M$2)/5)+2,FALSE)*SUMIFS('EPA Data'!$I:$I,'EPA Data'!$D:$D,'Country Selector'!$A$2,'EPA Data'!$J:$J,$B$1,'EPA Data'!$C:$C,M$2,'EPA Data'!$G:$G,"&gt;="&amp;$A19,'EPA Data'!$G:$G,"&lt;"&amp;$B19)*unit_conv</f>
        <v>0</v>
      </c>
      <c r="N19">
        <f t="shared" si="9"/>
        <v>0</v>
      </c>
      <c r="O19">
        <f t="shared" si="9"/>
        <v>0</v>
      </c>
      <c r="P19">
        <f t="shared" si="9"/>
        <v>0</v>
      </c>
      <c r="Q19">
        <f t="shared" si="9"/>
        <v>0</v>
      </c>
      <c r="R19" s="31">
        <f>VLOOKUP($B$1,'Multipliers and Adjustments'!$A$70:$I$86,TRUNC(COLUMN(R$2)/5)+2,FALSE)*SUMIFS('EPA Data'!$I:$I,'EPA Data'!$D:$D,'Country Selector'!$A$2,'EPA Data'!$J:$J,$B$1,'EPA Data'!$C:$C,R$2,'EPA Data'!$G:$G,"&gt;="&amp;$A19,'EPA Data'!$G:$G,"&lt;"&amp;$B19)*unit_conv</f>
        <v>0</v>
      </c>
      <c r="S19">
        <f t="shared" si="10"/>
        <v>0</v>
      </c>
      <c r="T19">
        <f t="shared" si="10"/>
        <v>0</v>
      </c>
      <c r="U19">
        <f t="shared" si="10"/>
        <v>0</v>
      </c>
      <c r="V19">
        <f t="shared" si="10"/>
        <v>0</v>
      </c>
      <c r="W19" s="31">
        <f>VLOOKUP($B$1,'Multipliers and Adjustments'!$A$70:$I$86,TRUNC(COLUMN(W$2)/5)+2,FALSE)*SUMIFS('EPA Data'!$I:$I,'EPA Data'!$D:$D,'Country Selector'!$A$2,'EPA Data'!$J:$J,$B$1,'EPA Data'!$C:$C,W$2,'EPA Data'!$G:$G,"&gt;="&amp;$A19,'EPA Data'!$G:$G,"&lt;"&amp;$B19)*unit_conv</f>
        <v>0</v>
      </c>
      <c r="X19">
        <f t="shared" si="11"/>
        <v>0</v>
      </c>
      <c r="Y19">
        <f t="shared" si="11"/>
        <v>0</v>
      </c>
      <c r="Z19">
        <f t="shared" si="11"/>
        <v>0</v>
      </c>
      <c r="AA19">
        <f t="shared" si="11"/>
        <v>0</v>
      </c>
      <c r="AB19" s="31">
        <f>VLOOKUP($B$1,'Multipliers and Adjustments'!$A$70:$I$86,TRUNC(COLUMN(AB$2)/5)+2,FALSE)*SUMIFS('EPA Data'!$I:$I,'EPA Data'!$D:$D,'Country Selector'!$A$2,'EPA Data'!$J:$J,$B$1,'EPA Data'!$C:$C,AB$2,'EPA Data'!$G:$G,"&gt;="&amp;$A19,'EPA Data'!$G:$G,"&lt;"&amp;$B19)*unit_conv</f>
        <v>0</v>
      </c>
      <c r="AC19">
        <f t="shared" si="12"/>
        <v>0</v>
      </c>
      <c r="AD19">
        <f t="shared" si="12"/>
        <v>0</v>
      </c>
      <c r="AE19">
        <f t="shared" si="12"/>
        <v>0</v>
      </c>
      <c r="AF19">
        <f t="shared" si="12"/>
        <v>0</v>
      </c>
      <c r="AG19" s="31">
        <f>VLOOKUP($B$1,'Multipliers and Adjustments'!$A$70:$I$86,TRUNC(COLUMN(AG$2)/5)+2,FALSE)*SUMIFS('EPA Data'!$I:$I,'EPA Data'!$D:$D,'Country Selector'!$A$2,'EPA Data'!$J:$J,$B$1,'EPA Data'!$C:$C,AG$2,'EPA Data'!$G:$G,"&gt;="&amp;$A19,'EPA Data'!$G:$G,"&lt;"&amp;$B19)*unit_conv</f>
        <v>0</v>
      </c>
      <c r="AH19">
        <f t="shared" si="13"/>
        <v>0</v>
      </c>
      <c r="AI19">
        <f t="shared" si="13"/>
        <v>0</v>
      </c>
      <c r="AJ19">
        <f t="shared" si="13"/>
        <v>0</v>
      </c>
      <c r="AK19">
        <f t="shared" si="13"/>
        <v>0</v>
      </c>
      <c r="AL19" s="31">
        <f>VLOOKUP($B$1,'Multipliers and Adjustments'!$A$70:$I$86,TRUNC(COLUMN(AL$2)/5)+2,FALSE)*SUMIFS('EPA Data'!$I:$I,'EPA Data'!$D:$D,'Country Selector'!$A$2,'EPA Data'!$J:$J,$B$1,'EPA Data'!$C:$C,AL$2,'EPA Data'!$G:$G,"&gt;="&amp;$A19,'EPA Data'!$G:$G,"&lt;"&amp;$B19)*unit_conv</f>
        <v>0</v>
      </c>
    </row>
    <row r="20" spans="1:38" x14ac:dyDescent="0.45">
      <c r="A20" s="12">
        <f t="shared" si="14"/>
        <v>-300</v>
      </c>
      <c r="B20" s="11">
        <f t="shared" si="7"/>
        <v>-250</v>
      </c>
      <c r="C20" s="31">
        <f>VLOOKUP($B$1,'Multipliers and Adjustments'!$A$70:$I$86,TRUNC(COLUMN(C$2)/5)+2,FALSE)*SUMIFS('EPA Data'!$I:$I,'EPA Data'!$D:$D,'Country Selector'!$A$2,'EPA Data'!$J:$J,$B$1,'EPA Data'!$C:$C,C$2,'EPA Data'!$G:$G,"&gt;="&amp;$A20,'EPA Data'!$G:$G,"&lt;"&amp;$B20)*unit_conv</f>
        <v>0</v>
      </c>
      <c r="D20">
        <f t="shared" si="15"/>
        <v>0</v>
      </c>
      <c r="E20">
        <f t="shared" si="15"/>
        <v>0</v>
      </c>
      <c r="F20">
        <f t="shared" si="15"/>
        <v>0</v>
      </c>
      <c r="G20">
        <f t="shared" si="15"/>
        <v>0</v>
      </c>
      <c r="H20" s="31">
        <f>VLOOKUP($B$1,'Multipliers and Adjustments'!$A$70:$I$86,TRUNC(COLUMN(H$2)/5)+2,FALSE)*SUMIFS('EPA Data'!$I:$I,'EPA Data'!$D:$D,'Country Selector'!$A$2,'EPA Data'!$J:$J,$B$1,'EPA Data'!$C:$C,H$2,'EPA Data'!$G:$G,"&gt;="&amp;$A20,'EPA Data'!$G:$G,"&lt;"&amp;$B20)*unit_conv</f>
        <v>0</v>
      </c>
      <c r="I20">
        <f t="shared" ref="I20:L35" si="16">H20+($M20-$H20)/5</f>
        <v>0</v>
      </c>
      <c r="J20">
        <f t="shared" si="16"/>
        <v>0</v>
      </c>
      <c r="K20">
        <f t="shared" si="16"/>
        <v>0</v>
      </c>
      <c r="L20">
        <f t="shared" si="16"/>
        <v>0</v>
      </c>
      <c r="M20" s="31">
        <f>VLOOKUP($B$1,'Multipliers and Adjustments'!$A$70:$I$86,TRUNC(COLUMN(M$2)/5)+2,FALSE)*SUMIFS('EPA Data'!$I:$I,'EPA Data'!$D:$D,'Country Selector'!$A$2,'EPA Data'!$J:$J,$B$1,'EPA Data'!$C:$C,M$2,'EPA Data'!$G:$G,"&gt;="&amp;$A20,'EPA Data'!$G:$G,"&lt;"&amp;$B20)*unit_conv</f>
        <v>0</v>
      </c>
      <c r="N20">
        <f t="shared" ref="N20:Q35" si="17">M20+($R20-$M20)/5</f>
        <v>0</v>
      </c>
      <c r="O20">
        <f t="shared" si="17"/>
        <v>0</v>
      </c>
      <c r="P20">
        <f t="shared" si="17"/>
        <v>0</v>
      </c>
      <c r="Q20">
        <f t="shared" si="17"/>
        <v>0</v>
      </c>
      <c r="R20" s="31">
        <f>VLOOKUP($B$1,'Multipliers and Adjustments'!$A$70:$I$86,TRUNC(COLUMN(R$2)/5)+2,FALSE)*SUMIFS('EPA Data'!$I:$I,'EPA Data'!$D:$D,'Country Selector'!$A$2,'EPA Data'!$J:$J,$B$1,'EPA Data'!$C:$C,R$2,'EPA Data'!$G:$G,"&gt;="&amp;$A20,'EPA Data'!$G:$G,"&lt;"&amp;$B20)*unit_conv</f>
        <v>0</v>
      </c>
      <c r="S20">
        <f t="shared" ref="S20:V35" si="18">R20+($W20-$R20)/5</f>
        <v>0</v>
      </c>
      <c r="T20">
        <f t="shared" si="18"/>
        <v>0</v>
      </c>
      <c r="U20">
        <f t="shared" si="18"/>
        <v>0</v>
      </c>
      <c r="V20">
        <f t="shared" si="18"/>
        <v>0</v>
      </c>
      <c r="W20" s="31">
        <f>VLOOKUP($B$1,'Multipliers and Adjustments'!$A$70:$I$86,TRUNC(COLUMN(W$2)/5)+2,FALSE)*SUMIFS('EPA Data'!$I:$I,'EPA Data'!$D:$D,'Country Selector'!$A$2,'EPA Data'!$J:$J,$B$1,'EPA Data'!$C:$C,W$2,'EPA Data'!$G:$G,"&gt;="&amp;$A20,'EPA Data'!$G:$G,"&lt;"&amp;$B20)*unit_conv</f>
        <v>0</v>
      </c>
      <c r="X20">
        <f t="shared" ref="X20:AA35" si="19">W20+($AB20-$W20)/5</f>
        <v>0</v>
      </c>
      <c r="Y20">
        <f t="shared" si="19"/>
        <v>0</v>
      </c>
      <c r="Z20">
        <f t="shared" si="19"/>
        <v>0</v>
      </c>
      <c r="AA20">
        <f t="shared" si="19"/>
        <v>0</v>
      </c>
      <c r="AB20" s="31">
        <f>VLOOKUP($B$1,'Multipliers and Adjustments'!$A$70:$I$86,TRUNC(COLUMN(AB$2)/5)+2,FALSE)*SUMIFS('EPA Data'!$I:$I,'EPA Data'!$D:$D,'Country Selector'!$A$2,'EPA Data'!$J:$J,$B$1,'EPA Data'!$C:$C,AB$2,'EPA Data'!$G:$G,"&gt;="&amp;$A20,'EPA Data'!$G:$G,"&lt;"&amp;$B20)*unit_conv</f>
        <v>0</v>
      </c>
      <c r="AC20">
        <f t="shared" ref="AC20:AF35" si="20">AB20+($AG20-$AB20)/5</f>
        <v>0</v>
      </c>
      <c r="AD20">
        <f t="shared" si="20"/>
        <v>0</v>
      </c>
      <c r="AE20">
        <f t="shared" si="20"/>
        <v>0</v>
      </c>
      <c r="AF20">
        <f t="shared" si="20"/>
        <v>0</v>
      </c>
      <c r="AG20" s="31">
        <f>VLOOKUP($B$1,'Multipliers and Adjustments'!$A$70:$I$86,TRUNC(COLUMN(AG$2)/5)+2,FALSE)*SUMIFS('EPA Data'!$I:$I,'EPA Data'!$D:$D,'Country Selector'!$A$2,'EPA Data'!$J:$J,$B$1,'EPA Data'!$C:$C,AG$2,'EPA Data'!$G:$G,"&gt;="&amp;$A20,'EPA Data'!$G:$G,"&lt;"&amp;$B20)*unit_conv</f>
        <v>0</v>
      </c>
      <c r="AH20">
        <f t="shared" ref="AH20:AK35" si="21">AG20+($AL20-$AG20)/5</f>
        <v>0</v>
      </c>
      <c r="AI20">
        <f t="shared" si="21"/>
        <v>0</v>
      </c>
      <c r="AJ20">
        <f t="shared" si="21"/>
        <v>0</v>
      </c>
      <c r="AK20">
        <f t="shared" si="21"/>
        <v>0</v>
      </c>
      <c r="AL20" s="31">
        <f>VLOOKUP($B$1,'Multipliers and Adjustments'!$A$70:$I$86,TRUNC(COLUMN(AL$2)/5)+2,FALSE)*SUMIFS('EPA Data'!$I:$I,'EPA Data'!$D:$D,'Country Selector'!$A$2,'EPA Data'!$J:$J,$B$1,'EPA Data'!$C:$C,AL$2,'EPA Data'!$G:$G,"&gt;="&amp;$A20,'EPA Data'!$G:$G,"&lt;"&amp;$B20)*unit_conv</f>
        <v>0</v>
      </c>
    </row>
    <row r="21" spans="1:38" x14ac:dyDescent="0.45">
      <c r="A21" s="12">
        <f t="shared" si="14"/>
        <v>-250</v>
      </c>
      <c r="B21" s="11">
        <f t="shared" si="7"/>
        <v>-200</v>
      </c>
      <c r="C21" s="31">
        <f>VLOOKUP($B$1,'Multipliers and Adjustments'!$A$70:$I$86,TRUNC(COLUMN(C$2)/5)+2,FALSE)*SUMIFS('EPA Data'!$I:$I,'EPA Data'!$D:$D,'Country Selector'!$A$2,'EPA Data'!$J:$J,$B$1,'EPA Data'!$C:$C,C$2,'EPA Data'!$G:$G,"&gt;="&amp;$A21,'EPA Data'!$G:$G,"&lt;"&amp;$B21)*unit_conv</f>
        <v>0</v>
      </c>
      <c r="D21">
        <f t="shared" si="15"/>
        <v>0</v>
      </c>
      <c r="E21">
        <f t="shared" si="15"/>
        <v>0</v>
      </c>
      <c r="F21">
        <f t="shared" si="15"/>
        <v>0</v>
      </c>
      <c r="G21">
        <f t="shared" si="15"/>
        <v>0</v>
      </c>
      <c r="H21" s="31">
        <f>VLOOKUP($B$1,'Multipliers and Adjustments'!$A$70:$I$86,TRUNC(COLUMN(H$2)/5)+2,FALSE)*SUMIFS('EPA Data'!$I:$I,'EPA Data'!$D:$D,'Country Selector'!$A$2,'EPA Data'!$J:$J,$B$1,'EPA Data'!$C:$C,H$2,'EPA Data'!$G:$G,"&gt;="&amp;$A21,'EPA Data'!$G:$G,"&lt;"&amp;$B21)*unit_conv</f>
        <v>0</v>
      </c>
      <c r="I21">
        <f t="shared" si="16"/>
        <v>0</v>
      </c>
      <c r="J21">
        <f t="shared" si="16"/>
        <v>0</v>
      </c>
      <c r="K21">
        <f t="shared" si="16"/>
        <v>0</v>
      </c>
      <c r="L21">
        <f t="shared" si="16"/>
        <v>0</v>
      </c>
      <c r="M21" s="31">
        <f>VLOOKUP($B$1,'Multipliers and Adjustments'!$A$70:$I$86,TRUNC(COLUMN(M$2)/5)+2,FALSE)*SUMIFS('EPA Data'!$I:$I,'EPA Data'!$D:$D,'Country Selector'!$A$2,'EPA Data'!$J:$J,$B$1,'EPA Data'!$C:$C,M$2,'EPA Data'!$G:$G,"&gt;="&amp;$A21,'EPA Data'!$G:$G,"&lt;"&amp;$B21)*unit_conv</f>
        <v>0</v>
      </c>
      <c r="N21">
        <f t="shared" si="17"/>
        <v>0</v>
      </c>
      <c r="O21">
        <f t="shared" si="17"/>
        <v>0</v>
      </c>
      <c r="P21">
        <f t="shared" si="17"/>
        <v>0</v>
      </c>
      <c r="Q21">
        <f t="shared" si="17"/>
        <v>0</v>
      </c>
      <c r="R21" s="31">
        <f>VLOOKUP($B$1,'Multipliers and Adjustments'!$A$70:$I$86,TRUNC(COLUMN(R$2)/5)+2,FALSE)*SUMIFS('EPA Data'!$I:$I,'EPA Data'!$D:$D,'Country Selector'!$A$2,'EPA Data'!$J:$J,$B$1,'EPA Data'!$C:$C,R$2,'EPA Data'!$G:$G,"&gt;="&amp;$A21,'EPA Data'!$G:$G,"&lt;"&amp;$B21)*unit_conv</f>
        <v>0</v>
      </c>
      <c r="S21">
        <f t="shared" si="18"/>
        <v>0</v>
      </c>
      <c r="T21">
        <f t="shared" si="18"/>
        <v>0</v>
      </c>
      <c r="U21">
        <f t="shared" si="18"/>
        <v>0</v>
      </c>
      <c r="V21">
        <f t="shared" si="18"/>
        <v>0</v>
      </c>
      <c r="W21" s="31">
        <f>VLOOKUP($B$1,'Multipliers and Adjustments'!$A$70:$I$86,TRUNC(COLUMN(W$2)/5)+2,FALSE)*SUMIFS('EPA Data'!$I:$I,'EPA Data'!$D:$D,'Country Selector'!$A$2,'EPA Data'!$J:$J,$B$1,'EPA Data'!$C:$C,W$2,'EPA Data'!$G:$G,"&gt;="&amp;$A21,'EPA Data'!$G:$G,"&lt;"&amp;$B21)*unit_conv</f>
        <v>0</v>
      </c>
      <c r="X21">
        <f t="shared" si="19"/>
        <v>0</v>
      </c>
      <c r="Y21">
        <f t="shared" si="19"/>
        <v>0</v>
      </c>
      <c r="Z21">
        <f t="shared" si="19"/>
        <v>0</v>
      </c>
      <c r="AA21">
        <f t="shared" si="19"/>
        <v>0</v>
      </c>
      <c r="AB21" s="31">
        <f>VLOOKUP($B$1,'Multipliers and Adjustments'!$A$70:$I$86,TRUNC(COLUMN(AB$2)/5)+2,FALSE)*SUMIFS('EPA Data'!$I:$I,'EPA Data'!$D:$D,'Country Selector'!$A$2,'EPA Data'!$J:$J,$B$1,'EPA Data'!$C:$C,AB$2,'EPA Data'!$G:$G,"&gt;="&amp;$A21,'EPA Data'!$G:$G,"&lt;"&amp;$B21)*unit_conv</f>
        <v>0</v>
      </c>
      <c r="AC21">
        <f t="shared" si="20"/>
        <v>0</v>
      </c>
      <c r="AD21">
        <f t="shared" si="20"/>
        <v>0</v>
      </c>
      <c r="AE21">
        <f t="shared" si="20"/>
        <v>0</v>
      </c>
      <c r="AF21">
        <f t="shared" si="20"/>
        <v>0</v>
      </c>
      <c r="AG21" s="31">
        <f>VLOOKUP($B$1,'Multipliers and Adjustments'!$A$70:$I$86,TRUNC(COLUMN(AG$2)/5)+2,FALSE)*SUMIFS('EPA Data'!$I:$I,'EPA Data'!$D:$D,'Country Selector'!$A$2,'EPA Data'!$J:$J,$B$1,'EPA Data'!$C:$C,AG$2,'EPA Data'!$G:$G,"&gt;="&amp;$A21,'EPA Data'!$G:$G,"&lt;"&amp;$B21)*unit_conv</f>
        <v>0</v>
      </c>
      <c r="AH21">
        <f t="shared" si="21"/>
        <v>0</v>
      </c>
      <c r="AI21">
        <f t="shared" si="21"/>
        <v>0</v>
      </c>
      <c r="AJ21">
        <f t="shared" si="21"/>
        <v>0</v>
      </c>
      <c r="AK21">
        <f t="shared" si="21"/>
        <v>0</v>
      </c>
      <c r="AL21" s="31">
        <f>VLOOKUP($B$1,'Multipliers and Adjustments'!$A$70:$I$86,TRUNC(COLUMN(AL$2)/5)+2,FALSE)*SUMIFS('EPA Data'!$I:$I,'EPA Data'!$D:$D,'Country Selector'!$A$2,'EPA Data'!$J:$J,$B$1,'EPA Data'!$C:$C,AL$2,'EPA Data'!$G:$G,"&gt;="&amp;$A21,'EPA Data'!$G:$G,"&lt;"&amp;$B21)*unit_conv</f>
        <v>0</v>
      </c>
    </row>
    <row r="22" spans="1:38" x14ac:dyDescent="0.45">
      <c r="A22" s="12">
        <f t="shared" si="14"/>
        <v>-200</v>
      </c>
      <c r="B22" s="11">
        <f t="shared" si="7"/>
        <v>-150</v>
      </c>
      <c r="C22" s="31">
        <f>VLOOKUP($B$1,'Multipliers and Adjustments'!$A$70:$I$86,TRUNC(COLUMN(C$2)/5)+2,FALSE)*SUMIFS('EPA Data'!$I:$I,'EPA Data'!$D:$D,'Country Selector'!$A$2,'EPA Data'!$J:$J,$B$1,'EPA Data'!$C:$C,C$2,'EPA Data'!$G:$G,"&gt;="&amp;$A22,'EPA Data'!$G:$G,"&lt;"&amp;$B22)*unit_conv</f>
        <v>0</v>
      </c>
      <c r="D22">
        <f t="shared" si="15"/>
        <v>0</v>
      </c>
      <c r="E22">
        <f t="shared" si="15"/>
        <v>0</v>
      </c>
      <c r="F22">
        <f t="shared" si="15"/>
        <v>0</v>
      </c>
      <c r="G22">
        <f t="shared" si="15"/>
        <v>0</v>
      </c>
      <c r="H22" s="31">
        <f>VLOOKUP($B$1,'Multipliers and Adjustments'!$A$70:$I$86,TRUNC(COLUMN(H$2)/5)+2,FALSE)*SUMIFS('EPA Data'!$I:$I,'EPA Data'!$D:$D,'Country Selector'!$A$2,'EPA Data'!$J:$J,$B$1,'EPA Data'!$C:$C,H$2,'EPA Data'!$G:$G,"&gt;="&amp;$A22,'EPA Data'!$G:$G,"&lt;"&amp;$B22)*unit_conv</f>
        <v>0</v>
      </c>
      <c r="I22">
        <f t="shared" si="16"/>
        <v>0</v>
      </c>
      <c r="J22">
        <f t="shared" si="16"/>
        <v>0</v>
      </c>
      <c r="K22">
        <f t="shared" si="16"/>
        <v>0</v>
      </c>
      <c r="L22">
        <f t="shared" si="16"/>
        <v>0</v>
      </c>
      <c r="M22" s="31">
        <f>VLOOKUP($B$1,'Multipliers and Adjustments'!$A$70:$I$86,TRUNC(COLUMN(M$2)/5)+2,FALSE)*SUMIFS('EPA Data'!$I:$I,'EPA Data'!$D:$D,'Country Selector'!$A$2,'EPA Data'!$J:$J,$B$1,'EPA Data'!$C:$C,M$2,'EPA Data'!$G:$G,"&gt;="&amp;$A22,'EPA Data'!$G:$G,"&lt;"&amp;$B22)*unit_conv</f>
        <v>0</v>
      </c>
      <c r="N22">
        <f t="shared" si="17"/>
        <v>0</v>
      </c>
      <c r="O22">
        <f t="shared" si="17"/>
        <v>0</v>
      </c>
      <c r="P22">
        <f t="shared" si="17"/>
        <v>0</v>
      </c>
      <c r="Q22">
        <f t="shared" si="17"/>
        <v>0</v>
      </c>
      <c r="R22" s="31">
        <f>VLOOKUP($B$1,'Multipliers and Adjustments'!$A$70:$I$86,TRUNC(COLUMN(R$2)/5)+2,FALSE)*SUMIFS('EPA Data'!$I:$I,'EPA Data'!$D:$D,'Country Selector'!$A$2,'EPA Data'!$J:$J,$B$1,'EPA Data'!$C:$C,R$2,'EPA Data'!$G:$G,"&gt;="&amp;$A22,'EPA Data'!$G:$G,"&lt;"&amp;$B22)*unit_conv</f>
        <v>0</v>
      </c>
      <c r="S22">
        <f t="shared" si="18"/>
        <v>0</v>
      </c>
      <c r="T22">
        <f t="shared" si="18"/>
        <v>0</v>
      </c>
      <c r="U22">
        <f t="shared" si="18"/>
        <v>0</v>
      </c>
      <c r="V22">
        <f t="shared" si="18"/>
        <v>0</v>
      </c>
      <c r="W22" s="31">
        <f>VLOOKUP($B$1,'Multipliers and Adjustments'!$A$70:$I$86,TRUNC(COLUMN(W$2)/5)+2,FALSE)*SUMIFS('EPA Data'!$I:$I,'EPA Data'!$D:$D,'Country Selector'!$A$2,'EPA Data'!$J:$J,$B$1,'EPA Data'!$C:$C,W$2,'EPA Data'!$G:$G,"&gt;="&amp;$A22,'EPA Data'!$G:$G,"&lt;"&amp;$B22)*unit_conv</f>
        <v>0</v>
      </c>
      <c r="X22">
        <f t="shared" si="19"/>
        <v>0</v>
      </c>
      <c r="Y22">
        <f t="shared" si="19"/>
        <v>0</v>
      </c>
      <c r="Z22">
        <f t="shared" si="19"/>
        <v>0</v>
      </c>
      <c r="AA22">
        <f t="shared" si="19"/>
        <v>0</v>
      </c>
      <c r="AB22" s="31">
        <f>VLOOKUP($B$1,'Multipliers and Adjustments'!$A$70:$I$86,TRUNC(COLUMN(AB$2)/5)+2,FALSE)*SUMIFS('EPA Data'!$I:$I,'EPA Data'!$D:$D,'Country Selector'!$A$2,'EPA Data'!$J:$J,$B$1,'EPA Data'!$C:$C,AB$2,'EPA Data'!$G:$G,"&gt;="&amp;$A22,'EPA Data'!$G:$G,"&lt;"&amp;$B22)*unit_conv</f>
        <v>0</v>
      </c>
      <c r="AC22">
        <f t="shared" si="20"/>
        <v>0</v>
      </c>
      <c r="AD22">
        <f t="shared" si="20"/>
        <v>0</v>
      </c>
      <c r="AE22">
        <f t="shared" si="20"/>
        <v>0</v>
      </c>
      <c r="AF22">
        <f t="shared" si="20"/>
        <v>0</v>
      </c>
      <c r="AG22" s="31">
        <f>VLOOKUP($B$1,'Multipliers and Adjustments'!$A$70:$I$86,TRUNC(COLUMN(AG$2)/5)+2,FALSE)*SUMIFS('EPA Data'!$I:$I,'EPA Data'!$D:$D,'Country Selector'!$A$2,'EPA Data'!$J:$J,$B$1,'EPA Data'!$C:$C,AG$2,'EPA Data'!$G:$G,"&gt;="&amp;$A22,'EPA Data'!$G:$G,"&lt;"&amp;$B22)*unit_conv</f>
        <v>0</v>
      </c>
      <c r="AH22">
        <f t="shared" si="21"/>
        <v>0</v>
      </c>
      <c r="AI22">
        <f t="shared" si="21"/>
        <v>0</v>
      </c>
      <c r="AJ22">
        <f t="shared" si="21"/>
        <v>0</v>
      </c>
      <c r="AK22">
        <f t="shared" si="21"/>
        <v>0</v>
      </c>
      <c r="AL22" s="31">
        <f>VLOOKUP($B$1,'Multipliers and Adjustments'!$A$70:$I$86,TRUNC(COLUMN(AL$2)/5)+2,FALSE)*SUMIFS('EPA Data'!$I:$I,'EPA Data'!$D:$D,'Country Selector'!$A$2,'EPA Data'!$J:$J,$B$1,'EPA Data'!$C:$C,AL$2,'EPA Data'!$G:$G,"&gt;="&amp;$A22,'EPA Data'!$G:$G,"&lt;"&amp;$B22)*unit_conv</f>
        <v>0</v>
      </c>
    </row>
    <row r="23" spans="1:38" x14ac:dyDescent="0.45">
      <c r="A23" s="12">
        <f t="shared" si="14"/>
        <v>-150</v>
      </c>
      <c r="B23" s="11">
        <f t="shared" si="7"/>
        <v>-100</v>
      </c>
      <c r="C23" s="31">
        <f>VLOOKUP($B$1,'Multipliers and Adjustments'!$A$70:$I$86,TRUNC(COLUMN(C$2)/5)+2,FALSE)*SUMIFS('EPA Data'!$I:$I,'EPA Data'!$D:$D,'Country Selector'!$A$2,'EPA Data'!$J:$J,$B$1,'EPA Data'!$C:$C,C$2,'EPA Data'!$G:$G,"&gt;="&amp;$A23,'EPA Data'!$G:$G,"&lt;"&amp;$B23)*unit_conv</f>
        <v>0</v>
      </c>
      <c r="D23">
        <f t="shared" si="15"/>
        <v>0</v>
      </c>
      <c r="E23">
        <f t="shared" si="15"/>
        <v>0</v>
      </c>
      <c r="F23">
        <f t="shared" si="15"/>
        <v>0</v>
      </c>
      <c r="G23">
        <f t="shared" si="15"/>
        <v>0</v>
      </c>
      <c r="H23" s="31">
        <f>VLOOKUP($B$1,'Multipliers and Adjustments'!$A$70:$I$86,TRUNC(COLUMN(H$2)/5)+2,FALSE)*SUMIFS('EPA Data'!$I:$I,'EPA Data'!$D:$D,'Country Selector'!$A$2,'EPA Data'!$J:$J,$B$1,'EPA Data'!$C:$C,H$2,'EPA Data'!$G:$G,"&gt;="&amp;$A23,'EPA Data'!$G:$G,"&lt;"&amp;$B23)*unit_conv</f>
        <v>0</v>
      </c>
      <c r="I23">
        <f t="shared" si="16"/>
        <v>0</v>
      </c>
      <c r="J23">
        <f t="shared" si="16"/>
        <v>0</v>
      </c>
      <c r="K23">
        <f t="shared" si="16"/>
        <v>0</v>
      </c>
      <c r="L23">
        <f t="shared" si="16"/>
        <v>0</v>
      </c>
      <c r="M23" s="31">
        <f>VLOOKUP($B$1,'Multipliers and Adjustments'!$A$70:$I$86,TRUNC(COLUMN(M$2)/5)+2,FALSE)*SUMIFS('EPA Data'!$I:$I,'EPA Data'!$D:$D,'Country Selector'!$A$2,'EPA Data'!$J:$J,$B$1,'EPA Data'!$C:$C,M$2,'EPA Data'!$G:$G,"&gt;="&amp;$A23,'EPA Data'!$G:$G,"&lt;"&amp;$B23)*unit_conv</f>
        <v>0</v>
      </c>
      <c r="N23">
        <f t="shared" si="17"/>
        <v>0</v>
      </c>
      <c r="O23">
        <f t="shared" si="17"/>
        <v>0</v>
      </c>
      <c r="P23">
        <f t="shared" si="17"/>
        <v>0</v>
      </c>
      <c r="Q23">
        <f t="shared" si="17"/>
        <v>0</v>
      </c>
      <c r="R23" s="31">
        <f>VLOOKUP($B$1,'Multipliers and Adjustments'!$A$70:$I$86,TRUNC(COLUMN(R$2)/5)+2,FALSE)*SUMIFS('EPA Data'!$I:$I,'EPA Data'!$D:$D,'Country Selector'!$A$2,'EPA Data'!$J:$J,$B$1,'EPA Data'!$C:$C,R$2,'EPA Data'!$G:$G,"&gt;="&amp;$A23,'EPA Data'!$G:$G,"&lt;"&amp;$B23)*unit_conv</f>
        <v>0</v>
      </c>
      <c r="S23">
        <f t="shared" si="18"/>
        <v>0</v>
      </c>
      <c r="T23">
        <f t="shared" si="18"/>
        <v>0</v>
      </c>
      <c r="U23">
        <f t="shared" si="18"/>
        <v>0</v>
      </c>
      <c r="V23">
        <f t="shared" si="18"/>
        <v>0</v>
      </c>
      <c r="W23" s="31">
        <f>VLOOKUP($B$1,'Multipliers and Adjustments'!$A$70:$I$86,TRUNC(COLUMN(W$2)/5)+2,FALSE)*SUMIFS('EPA Data'!$I:$I,'EPA Data'!$D:$D,'Country Selector'!$A$2,'EPA Data'!$J:$J,$B$1,'EPA Data'!$C:$C,W$2,'EPA Data'!$G:$G,"&gt;="&amp;$A23,'EPA Data'!$G:$G,"&lt;"&amp;$B23)*unit_conv</f>
        <v>0</v>
      </c>
      <c r="X23">
        <f t="shared" si="19"/>
        <v>0</v>
      </c>
      <c r="Y23">
        <f t="shared" si="19"/>
        <v>0</v>
      </c>
      <c r="Z23">
        <f t="shared" si="19"/>
        <v>0</v>
      </c>
      <c r="AA23">
        <f t="shared" si="19"/>
        <v>0</v>
      </c>
      <c r="AB23" s="31">
        <f>VLOOKUP($B$1,'Multipliers and Adjustments'!$A$70:$I$86,TRUNC(COLUMN(AB$2)/5)+2,FALSE)*SUMIFS('EPA Data'!$I:$I,'EPA Data'!$D:$D,'Country Selector'!$A$2,'EPA Data'!$J:$J,$B$1,'EPA Data'!$C:$C,AB$2,'EPA Data'!$G:$G,"&gt;="&amp;$A23,'EPA Data'!$G:$G,"&lt;"&amp;$B23)*unit_conv</f>
        <v>0</v>
      </c>
      <c r="AC23">
        <f t="shared" si="20"/>
        <v>0</v>
      </c>
      <c r="AD23">
        <f t="shared" si="20"/>
        <v>0</v>
      </c>
      <c r="AE23">
        <f t="shared" si="20"/>
        <v>0</v>
      </c>
      <c r="AF23">
        <f t="shared" si="20"/>
        <v>0</v>
      </c>
      <c r="AG23" s="31">
        <f>VLOOKUP($B$1,'Multipliers and Adjustments'!$A$70:$I$86,TRUNC(COLUMN(AG$2)/5)+2,FALSE)*SUMIFS('EPA Data'!$I:$I,'EPA Data'!$D:$D,'Country Selector'!$A$2,'EPA Data'!$J:$J,$B$1,'EPA Data'!$C:$C,AG$2,'EPA Data'!$G:$G,"&gt;="&amp;$A23,'EPA Data'!$G:$G,"&lt;"&amp;$B23)*unit_conv</f>
        <v>0</v>
      </c>
      <c r="AH23">
        <f t="shared" si="21"/>
        <v>0</v>
      </c>
      <c r="AI23">
        <f t="shared" si="21"/>
        <v>0</v>
      </c>
      <c r="AJ23">
        <f t="shared" si="21"/>
        <v>0</v>
      </c>
      <c r="AK23">
        <f t="shared" si="21"/>
        <v>0</v>
      </c>
      <c r="AL23" s="31">
        <f>VLOOKUP($B$1,'Multipliers and Adjustments'!$A$70:$I$86,TRUNC(COLUMN(AL$2)/5)+2,FALSE)*SUMIFS('EPA Data'!$I:$I,'EPA Data'!$D:$D,'Country Selector'!$A$2,'EPA Data'!$J:$J,$B$1,'EPA Data'!$C:$C,AL$2,'EPA Data'!$G:$G,"&gt;="&amp;$A23,'EPA Data'!$G:$G,"&lt;"&amp;$B23)*unit_conv</f>
        <v>0</v>
      </c>
    </row>
    <row r="24" spans="1:38" x14ac:dyDescent="0.45">
      <c r="A24" s="15">
        <f t="shared" si="14"/>
        <v>-100</v>
      </c>
      <c r="B24" s="16">
        <f>A24+10</f>
        <v>-90</v>
      </c>
      <c r="C24" s="31">
        <f>VLOOKUP($B$1,'Multipliers and Adjustments'!$A$70:$I$86,TRUNC(COLUMN(C$2)/5)+2,FALSE)*SUMIFS('EPA Data'!$I:$I,'EPA Data'!$D:$D,'Country Selector'!$A$2,'EPA Data'!$J:$J,$B$1,'EPA Data'!$C:$C,C$2,'EPA Data'!$G:$G,"&gt;="&amp;$A24,'EPA Data'!$G:$G,"&lt;"&amp;$B24)*unit_conv</f>
        <v>0</v>
      </c>
      <c r="D24">
        <f t="shared" si="15"/>
        <v>0</v>
      </c>
      <c r="E24">
        <f t="shared" si="15"/>
        <v>0</v>
      </c>
      <c r="F24">
        <f t="shared" si="15"/>
        <v>0</v>
      </c>
      <c r="G24">
        <f t="shared" si="15"/>
        <v>0</v>
      </c>
      <c r="H24" s="31">
        <f>VLOOKUP($B$1,'Multipliers and Adjustments'!$A$70:$I$86,TRUNC(COLUMN(H$2)/5)+2,FALSE)*SUMIFS('EPA Data'!$I:$I,'EPA Data'!$D:$D,'Country Selector'!$A$2,'EPA Data'!$J:$J,$B$1,'EPA Data'!$C:$C,H$2,'EPA Data'!$G:$G,"&gt;="&amp;$A24,'EPA Data'!$G:$G,"&lt;"&amp;$B24)*unit_conv</f>
        <v>0</v>
      </c>
      <c r="I24">
        <f t="shared" si="16"/>
        <v>0</v>
      </c>
      <c r="J24">
        <f t="shared" si="16"/>
        <v>0</v>
      </c>
      <c r="K24">
        <f t="shared" si="16"/>
        <v>0</v>
      </c>
      <c r="L24">
        <f t="shared" si="16"/>
        <v>0</v>
      </c>
      <c r="M24" s="31">
        <f>VLOOKUP($B$1,'Multipliers and Adjustments'!$A$70:$I$86,TRUNC(COLUMN(M$2)/5)+2,FALSE)*SUMIFS('EPA Data'!$I:$I,'EPA Data'!$D:$D,'Country Selector'!$A$2,'EPA Data'!$J:$J,$B$1,'EPA Data'!$C:$C,M$2,'EPA Data'!$G:$G,"&gt;="&amp;$A24,'EPA Data'!$G:$G,"&lt;"&amp;$B24)*unit_conv</f>
        <v>0</v>
      </c>
      <c r="N24">
        <f t="shared" si="17"/>
        <v>0</v>
      </c>
      <c r="O24">
        <f t="shared" si="17"/>
        <v>0</v>
      </c>
      <c r="P24">
        <f t="shared" si="17"/>
        <v>0</v>
      </c>
      <c r="Q24">
        <f t="shared" si="17"/>
        <v>0</v>
      </c>
      <c r="R24" s="31">
        <f>VLOOKUP($B$1,'Multipliers and Adjustments'!$A$70:$I$86,TRUNC(COLUMN(R$2)/5)+2,FALSE)*SUMIFS('EPA Data'!$I:$I,'EPA Data'!$D:$D,'Country Selector'!$A$2,'EPA Data'!$J:$J,$B$1,'EPA Data'!$C:$C,R$2,'EPA Data'!$G:$G,"&gt;="&amp;$A24,'EPA Data'!$G:$G,"&lt;"&amp;$B24)*unit_conv</f>
        <v>0</v>
      </c>
      <c r="S24">
        <f t="shared" si="18"/>
        <v>0</v>
      </c>
      <c r="T24">
        <f t="shared" si="18"/>
        <v>0</v>
      </c>
      <c r="U24">
        <f t="shared" si="18"/>
        <v>0</v>
      </c>
      <c r="V24">
        <f t="shared" si="18"/>
        <v>0</v>
      </c>
      <c r="W24" s="31">
        <f>VLOOKUP($B$1,'Multipliers and Adjustments'!$A$70:$I$86,TRUNC(COLUMN(W$2)/5)+2,FALSE)*SUMIFS('EPA Data'!$I:$I,'EPA Data'!$D:$D,'Country Selector'!$A$2,'EPA Data'!$J:$J,$B$1,'EPA Data'!$C:$C,W$2,'EPA Data'!$G:$G,"&gt;="&amp;$A24,'EPA Data'!$G:$G,"&lt;"&amp;$B24)*unit_conv</f>
        <v>0</v>
      </c>
      <c r="X24">
        <f t="shared" si="19"/>
        <v>0</v>
      </c>
      <c r="Y24">
        <f t="shared" si="19"/>
        <v>0</v>
      </c>
      <c r="Z24">
        <f t="shared" si="19"/>
        <v>0</v>
      </c>
      <c r="AA24">
        <f t="shared" si="19"/>
        <v>0</v>
      </c>
      <c r="AB24" s="31">
        <f>VLOOKUP($B$1,'Multipliers and Adjustments'!$A$70:$I$86,TRUNC(COLUMN(AB$2)/5)+2,FALSE)*SUMIFS('EPA Data'!$I:$I,'EPA Data'!$D:$D,'Country Selector'!$A$2,'EPA Data'!$J:$J,$B$1,'EPA Data'!$C:$C,AB$2,'EPA Data'!$G:$G,"&gt;="&amp;$A24,'EPA Data'!$G:$G,"&lt;"&amp;$B24)*unit_conv</f>
        <v>0</v>
      </c>
      <c r="AC24">
        <f t="shared" si="20"/>
        <v>0</v>
      </c>
      <c r="AD24">
        <f t="shared" si="20"/>
        <v>0</v>
      </c>
      <c r="AE24">
        <f t="shared" si="20"/>
        <v>0</v>
      </c>
      <c r="AF24">
        <f t="shared" si="20"/>
        <v>0</v>
      </c>
      <c r="AG24" s="31">
        <f>VLOOKUP($B$1,'Multipliers and Adjustments'!$A$70:$I$86,TRUNC(COLUMN(AG$2)/5)+2,FALSE)*SUMIFS('EPA Data'!$I:$I,'EPA Data'!$D:$D,'Country Selector'!$A$2,'EPA Data'!$J:$J,$B$1,'EPA Data'!$C:$C,AG$2,'EPA Data'!$G:$G,"&gt;="&amp;$A24,'EPA Data'!$G:$G,"&lt;"&amp;$B24)*unit_conv</f>
        <v>0</v>
      </c>
      <c r="AH24">
        <f t="shared" si="21"/>
        <v>0</v>
      </c>
      <c r="AI24">
        <f t="shared" si="21"/>
        <v>0</v>
      </c>
      <c r="AJ24">
        <f t="shared" si="21"/>
        <v>0</v>
      </c>
      <c r="AK24">
        <f t="shared" si="21"/>
        <v>0</v>
      </c>
      <c r="AL24" s="31">
        <f>VLOOKUP($B$1,'Multipliers and Adjustments'!$A$70:$I$86,TRUNC(COLUMN(AL$2)/5)+2,FALSE)*SUMIFS('EPA Data'!$I:$I,'EPA Data'!$D:$D,'Country Selector'!$A$2,'EPA Data'!$J:$J,$B$1,'EPA Data'!$C:$C,AL$2,'EPA Data'!$G:$G,"&gt;="&amp;$A24,'EPA Data'!$G:$G,"&lt;"&amp;$B24)*unit_conv</f>
        <v>0</v>
      </c>
    </row>
    <row r="25" spans="1:38" x14ac:dyDescent="0.45">
      <c r="A25" s="15">
        <f t="shared" si="14"/>
        <v>-90</v>
      </c>
      <c r="B25" s="16">
        <f t="shared" ref="B25:B44" si="22">A25+10</f>
        <v>-80</v>
      </c>
      <c r="C25" s="31">
        <f>VLOOKUP($B$1,'Multipliers and Adjustments'!$A$70:$I$86,TRUNC(COLUMN(C$2)/5)+2,FALSE)*SUMIFS('EPA Data'!$I:$I,'EPA Data'!$D:$D,'Country Selector'!$A$2,'EPA Data'!$J:$J,$B$1,'EPA Data'!$C:$C,C$2,'EPA Data'!$G:$G,"&gt;="&amp;$A25,'EPA Data'!$G:$G,"&lt;"&amp;$B25)*unit_conv</f>
        <v>0</v>
      </c>
      <c r="D25">
        <f t="shared" si="15"/>
        <v>0</v>
      </c>
      <c r="E25">
        <f t="shared" si="15"/>
        <v>0</v>
      </c>
      <c r="F25">
        <f t="shared" si="15"/>
        <v>0</v>
      </c>
      <c r="G25">
        <f t="shared" si="15"/>
        <v>0</v>
      </c>
      <c r="H25" s="31">
        <f>VLOOKUP($B$1,'Multipliers and Adjustments'!$A$70:$I$86,TRUNC(COLUMN(H$2)/5)+2,FALSE)*SUMIFS('EPA Data'!$I:$I,'EPA Data'!$D:$D,'Country Selector'!$A$2,'EPA Data'!$J:$J,$B$1,'EPA Data'!$C:$C,H$2,'EPA Data'!$G:$G,"&gt;="&amp;$A25,'EPA Data'!$G:$G,"&lt;"&amp;$B25)*unit_conv</f>
        <v>0</v>
      </c>
      <c r="I25">
        <f t="shared" si="16"/>
        <v>0</v>
      </c>
      <c r="J25">
        <f t="shared" si="16"/>
        <v>0</v>
      </c>
      <c r="K25">
        <f t="shared" si="16"/>
        <v>0</v>
      </c>
      <c r="L25">
        <f t="shared" si="16"/>
        <v>0</v>
      </c>
      <c r="M25" s="31">
        <f>VLOOKUP($B$1,'Multipliers and Adjustments'!$A$70:$I$86,TRUNC(COLUMN(M$2)/5)+2,FALSE)*SUMIFS('EPA Data'!$I:$I,'EPA Data'!$D:$D,'Country Selector'!$A$2,'EPA Data'!$J:$J,$B$1,'EPA Data'!$C:$C,M$2,'EPA Data'!$G:$G,"&gt;="&amp;$A25,'EPA Data'!$G:$G,"&lt;"&amp;$B25)*unit_conv</f>
        <v>0</v>
      </c>
      <c r="N25">
        <f t="shared" si="17"/>
        <v>0</v>
      </c>
      <c r="O25">
        <f t="shared" si="17"/>
        <v>0</v>
      </c>
      <c r="P25">
        <f t="shared" si="17"/>
        <v>0</v>
      </c>
      <c r="Q25">
        <f t="shared" si="17"/>
        <v>0</v>
      </c>
      <c r="R25" s="31">
        <f>VLOOKUP($B$1,'Multipliers and Adjustments'!$A$70:$I$86,TRUNC(COLUMN(R$2)/5)+2,FALSE)*SUMIFS('EPA Data'!$I:$I,'EPA Data'!$D:$D,'Country Selector'!$A$2,'EPA Data'!$J:$J,$B$1,'EPA Data'!$C:$C,R$2,'EPA Data'!$G:$G,"&gt;="&amp;$A25,'EPA Data'!$G:$G,"&lt;"&amp;$B25)*unit_conv</f>
        <v>0</v>
      </c>
      <c r="S25">
        <f t="shared" si="18"/>
        <v>0</v>
      </c>
      <c r="T25">
        <f t="shared" si="18"/>
        <v>0</v>
      </c>
      <c r="U25">
        <f t="shared" si="18"/>
        <v>0</v>
      </c>
      <c r="V25">
        <f t="shared" si="18"/>
        <v>0</v>
      </c>
      <c r="W25" s="31">
        <f>VLOOKUP($B$1,'Multipliers and Adjustments'!$A$70:$I$86,TRUNC(COLUMN(W$2)/5)+2,FALSE)*SUMIFS('EPA Data'!$I:$I,'EPA Data'!$D:$D,'Country Selector'!$A$2,'EPA Data'!$J:$J,$B$1,'EPA Data'!$C:$C,W$2,'EPA Data'!$G:$G,"&gt;="&amp;$A25,'EPA Data'!$G:$G,"&lt;"&amp;$B25)*unit_conv</f>
        <v>0</v>
      </c>
      <c r="X25">
        <f t="shared" si="19"/>
        <v>0</v>
      </c>
      <c r="Y25">
        <f t="shared" si="19"/>
        <v>0</v>
      </c>
      <c r="Z25">
        <f t="shared" si="19"/>
        <v>0</v>
      </c>
      <c r="AA25">
        <f t="shared" si="19"/>
        <v>0</v>
      </c>
      <c r="AB25" s="31">
        <f>VLOOKUP($B$1,'Multipliers and Adjustments'!$A$70:$I$86,TRUNC(COLUMN(AB$2)/5)+2,FALSE)*SUMIFS('EPA Data'!$I:$I,'EPA Data'!$D:$D,'Country Selector'!$A$2,'EPA Data'!$J:$J,$B$1,'EPA Data'!$C:$C,AB$2,'EPA Data'!$G:$G,"&gt;="&amp;$A25,'EPA Data'!$G:$G,"&lt;"&amp;$B25)*unit_conv</f>
        <v>0</v>
      </c>
      <c r="AC25">
        <f t="shared" si="20"/>
        <v>0</v>
      </c>
      <c r="AD25">
        <f t="shared" si="20"/>
        <v>0</v>
      </c>
      <c r="AE25">
        <f t="shared" si="20"/>
        <v>0</v>
      </c>
      <c r="AF25">
        <f t="shared" si="20"/>
        <v>0</v>
      </c>
      <c r="AG25" s="31">
        <f>VLOOKUP($B$1,'Multipliers and Adjustments'!$A$70:$I$86,TRUNC(COLUMN(AG$2)/5)+2,FALSE)*SUMIFS('EPA Data'!$I:$I,'EPA Data'!$D:$D,'Country Selector'!$A$2,'EPA Data'!$J:$J,$B$1,'EPA Data'!$C:$C,AG$2,'EPA Data'!$G:$G,"&gt;="&amp;$A25,'EPA Data'!$G:$G,"&lt;"&amp;$B25)*unit_conv</f>
        <v>0</v>
      </c>
      <c r="AH25">
        <f t="shared" si="21"/>
        <v>0</v>
      </c>
      <c r="AI25">
        <f t="shared" si="21"/>
        <v>0</v>
      </c>
      <c r="AJ25">
        <f t="shared" si="21"/>
        <v>0</v>
      </c>
      <c r="AK25">
        <f t="shared" si="21"/>
        <v>0</v>
      </c>
      <c r="AL25" s="31">
        <f>VLOOKUP($B$1,'Multipliers and Adjustments'!$A$70:$I$86,TRUNC(COLUMN(AL$2)/5)+2,FALSE)*SUMIFS('EPA Data'!$I:$I,'EPA Data'!$D:$D,'Country Selector'!$A$2,'EPA Data'!$J:$J,$B$1,'EPA Data'!$C:$C,AL$2,'EPA Data'!$G:$G,"&gt;="&amp;$A25,'EPA Data'!$G:$G,"&lt;"&amp;$B25)*unit_conv</f>
        <v>0</v>
      </c>
    </row>
    <row r="26" spans="1:38" x14ac:dyDescent="0.45">
      <c r="A26" s="15">
        <f t="shared" si="14"/>
        <v>-80</v>
      </c>
      <c r="B26" s="16">
        <f t="shared" si="22"/>
        <v>-70</v>
      </c>
      <c r="C26" s="31">
        <f>VLOOKUP($B$1,'Multipliers and Adjustments'!$A$70:$I$86,TRUNC(COLUMN(C$2)/5)+2,FALSE)*SUMIFS('EPA Data'!$I:$I,'EPA Data'!$D:$D,'Country Selector'!$A$2,'EPA Data'!$J:$J,$B$1,'EPA Data'!$C:$C,C$2,'EPA Data'!$G:$G,"&gt;="&amp;$A26,'EPA Data'!$G:$G,"&lt;"&amp;$B26)*unit_conv</f>
        <v>0</v>
      </c>
      <c r="D26">
        <f t="shared" si="15"/>
        <v>0</v>
      </c>
      <c r="E26">
        <f t="shared" si="15"/>
        <v>0</v>
      </c>
      <c r="F26">
        <f t="shared" si="15"/>
        <v>0</v>
      </c>
      <c r="G26">
        <f t="shared" si="15"/>
        <v>0</v>
      </c>
      <c r="H26" s="31">
        <f>VLOOKUP($B$1,'Multipliers and Adjustments'!$A$70:$I$86,TRUNC(COLUMN(H$2)/5)+2,FALSE)*SUMIFS('EPA Data'!$I:$I,'EPA Data'!$D:$D,'Country Selector'!$A$2,'EPA Data'!$J:$J,$B$1,'EPA Data'!$C:$C,H$2,'EPA Data'!$G:$G,"&gt;="&amp;$A26,'EPA Data'!$G:$G,"&lt;"&amp;$B26)*unit_conv</f>
        <v>0</v>
      </c>
      <c r="I26">
        <f t="shared" si="16"/>
        <v>0</v>
      </c>
      <c r="J26">
        <f t="shared" si="16"/>
        <v>0</v>
      </c>
      <c r="K26">
        <f t="shared" si="16"/>
        <v>0</v>
      </c>
      <c r="L26">
        <f t="shared" si="16"/>
        <v>0</v>
      </c>
      <c r="M26" s="31">
        <f>VLOOKUP($B$1,'Multipliers and Adjustments'!$A$70:$I$86,TRUNC(COLUMN(M$2)/5)+2,FALSE)*SUMIFS('EPA Data'!$I:$I,'EPA Data'!$D:$D,'Country Selector'!$A$2,'EPA Data'!$J:$J,$B$1,'EPA Data'!$C:$C,M$2,'EPA Data'!$G:$G,"&gt;="&amp;$A26,'EPA Data'!$G:$G,"&lt;"&amp;$B26)*unit_conv</f>
        <v>0</v>
      </c>
      <c r="N26">
        <f t="shared" si="17"/>
        <v>0</v>
      </c>
      <c r="O26">
        <f t="shared" si="17"/>
        <v>0</v>
      </c>
      <c r="P26">
        <f t="shared" si="17"/>
        <v>0</v>
      </c>
      <c r="Q26">
        <f t="shared" si="17"/>
        <v>0</v>
      </c>
      <c r="R26" s="31">
        <f>VLOOKUP($B$1,'Multipliers and Adjustments'!$A$70:$I$86,TRUNC(COLUMN(R$2)/5)+2,FALSE)*SUMIFS('EPA Data'!$I:$I,'EPA Data'!$D:$D,'Country Selector'!$A$2,'EPA Data'!$J:$J,$B$1,'EPA Data'!$C:$C,R$2,'EPA Data'!$G:$G,"&gt;="&amp;$A26,'EPA Data'!$G:$G,"&lt;"&amp;$B26)*unit_conv</f>
        <v>0</v>
      </c>
      <c r="S26">
        <f t="shared" si="18"/>
        <v>0</v>
      </c>
      <c r="T26">
        <f t="shared" si="18"/>
        <v>0</v>
      </c>
      <c r="U26">
        <f t="shared" si="18"/>
        <v>0</v>
      </c>
      <c r="V26">
        <f t="shared" si="18"/>
        <v>0</v>
      </c>
      <c r="W26" s="31">
        <f>VLOOKUP($B$1,'Multipliers and Adjustments'!$A$70:$I$86,TRUNC(COLUMN(W$2)/5)+2,FALSE)*SUMIFS('EPA Data'!$I:$I,'EPA Data'!$D:$D,'Country Selector'!$A$2,'EPA Data'!$J:$J,$B$1,'EPA Data'!$C:$C,W$2,'EPA Data'!$G:$G,"&gt;="&amp;$A26,'EPA Data'!$G:$G,"&lt;"&amp;$B26)*unit_conv</f>
        <v>0</v>
      </c>
      <c r="X26">
        <f t="shared" si="19"/>
        <v>0</v>
      </c>
      <c r="Y26">
        <f t="shared" si="19"/>
        <v>0</v>
      </c>
      <c r="Z26">
        <f t="shared" si="19"/>
        <v>0</v>
      </c>
      <c r="AA26">
        <f t="shared" si="19"/>
        <v>0</v>
      </c>
      <c r="AB26" s="31">
        <f>VLOOKUP($B$1,'Multipliers and Adjustments'!$A$70:$I$86,TRUNC(COLUMN(AB$2)/5)+2,FALSE)*SUMIFS('EPA Data'!$I:$I,'EPA Data'!$D:$D,'Country Selector'!$A$2,'EPA Data'!$J:$J,$B$1,'EPA Data'!$C:$C,AB$2,'EPA Data'!$G:$G,"&gt;="&amp;$A26,'EPA Data'!$G:$G,"&lt;"&amp;$B26)*unit_conv</f>
        <v>0</v>
      </c>
      <c r="AC26">
        <f t="shared" si="20"/>
        <v>0</v>
      </c>
      <c r="AD26">
        <f t="shared" si="20"/>
        <v>0</v>
      </c>
      <c r="AE26">
        <f t="shared" si="20"/>
        <v>0</v>
      </c>
      <c r="AF26">
        <f t="shared" si="20"/>
        <v>0</v>
      </c>
      <c r="AG26" s="31">
        <f>VLOOKUP($B$1,'Multipliers and Adjustments'!$A$70:$I$86,TRUNC(COLUMN(AG$2)/5)+2,FALSE)*SUMIFS('EPA Data'!$I:$I,'EPA Data'!$D:$D,'Country Selector'!$A$2,'EPA Data'!$J:$J,$B$1,'EPA Data'!$C:$C,AG$2,'EPA Data'!$G:$G,"&gt;="&amp;$A26,'EPA Data'!$G:$G,"&lt;"&amp;$B26)*unit_conv</f>
        <v>0</v>
      </c>
      <c r="AH26">
        <f t="shared" si="21"/>
        <v>0</v>
      </c>
      <c r="AI26">
        <f t="shared" si="21"/>
        <v>0</v>
      </c>
      <c r="AJ26">
        <f t="shared" si="21"/>
        <v>0</v>
      </c>
      <c r="AK26">
        <f t="shared" si="21"/>
        <v>0</v>
      </c>
      <c r="AL26" s="31">
        <f>VLOOKUP($B$1,'Multipliers and Adjustments'!$A$70:$I$86,TRUNC(COLUMN(AL$2)/5)+2,FALSE)*SUMIFS('EPA Data'!$I:$I,'EPA Data'!$D:$D,'Country Selector'!$A$2,'EPA Data'!$J:$J,$B$1,'EPA Data'!$C:$C,AL$2,'EPA Data'!$G:$G,"&gt;="&amp;$A26,'EPA Data'!$G:$G,"&lt;"&amp;$B26)*unit_conv</f>
        <v>0</v>
      </c>
    </row>
    <row r="27" spans="1:38" x14ac:dyDescent="0.45">
      <c r="A27" s="15">
        <f t="shared" si="14"/>
        <v>-70</v>
      </c>
      <c r="B27" s="16">
        <f t="shared" si="22"/>
        <v>-60</v>
      </c>
      <c r="C27" s="31">
        <f>VLOOKUP($B$1,'Multipliers and Adjustments'!$A$70:$I$86,TRUNC(COLUMN(C$2)/5)+2,FALSE)*SUMIFS('EPA Data'!$I:$I,'EPA Data'!$D:$D,'Country Selector'!$A$2,'EPA Data'!$J:$J,$B$1,'EPA Data'!$C:$C,C$2,'EPA Data'!$G:$G,"&gt;="&amp;$A27,'EPA Data'!$G:$G,"&lt;"&amp;$B27)*unit_conv</f>
        <v>0</v>
      </c>
      <c r="D27">
        <f t="shared" si="15"/>
        <v>0</v>
      </c>
      <c r="E27">
        <f t="shared" si="15"/>
        <v>0</v>
      </c>
      <c r="F27">
        <f t="shared" si="15"/>
        <v>0</v>
      </c>
      <c r="G27">
        <f t="shared" si="15"/>
        <v>0</v>
      </c>
      <c r="H27" s="31">
        <f>VLOOKUP($B$1,'Multipliers and Adjustments'!$A$70:$I$86,TRUNC(COLUMN(H$2)/5)+2,FALSE)*SUMIFS('EPA Data'!$I:$I,'EPA Data'!$D:$D,'Country Selector'!$A$2,'EPA Data'!$J:$J,$B$1,'EPA Data'!$C:$C,H$2,'EPA Data'!$G:$G,"&gt;="&amp;$A27,'EPA Data'!$G:$G,"&lt;"&amp;$B27)*unit_conv</f>
        <v>0</v>
      </c>
      <c r="I27">
        <f t="shared" si="16"/>
        <v>0</v>
      </c>
      <c r="J27">
        <f t="shared" si="16"/>
        <v>0</v>
      </c>
      <c r="K27">
        <f t="shared" si="16"/>
        <v>0</v>
      </c>
      <c r="L27">
        <f t="shared" si="16"/>
        <v>0</v>
      </c>
      <c r="M27" s="31">
        <f>VLOOKUP($B$1,'Multipliers and Adjustments'!$A$70:$I$86,TRUNC(COLUMN(M$2)/5)+2,FALSE)*SUMIFS('EPA Data'!$I:$I,'EPA Data'!$D:$D,'Country Selector'!$A$2,'EPA Data'!$J:$J,$B$1,'EPA Data'!$C:$C,M$2,'EPA Data'!$G:$G,"&gt;="&amp;$A27,'EPA Data'!$G:$G,"&lt;"&amp;$B27)*unit_conv</f>
        <v>0</v>
      </c>
      <c r="N27">
        <f t="shared" si="17"/>
        <v>0</v>
      </c>
      <c r="O27">
        <f t="shared" si="17"/>
        <v>0</v>
      </c>
      <c r="P27">
        <f t="shared" si="17"/>
        <v>0</v>
      </c>
      <c r="Q27">
        <f t="shared" si="17"/>
        <v>0</v>
      </c>
      <c r="R27" s="31">
        <f>VLOOKUP($B$1,'Multipliers and Adjustments'!$A$70:$I$86,TRUNC(COLUMN(R$2)/5)+2,FALSE)*SUMIFS('EPA Data'!$I:$I,'EPA Data'!$D:$D,'Country Selector'!$A$2,'EPA Data'!$J:$J,$B$1,'EPA Data'!$C:$C,R$2,'EPA Data'!$G:$G,"&gt;="&amp;$A27,'EPA Data'!$G:$G,"&lt;"&amp;$B27)*unit_conv</f>
        <v>0</v>
      </c>
      <c r="S27">
        <f t="shared" si="18"/>
        <v>0</v>
      </c>
      <c r="T27">
        <f t="shared" si="18"/>
        <v>0</v>
      </c>
      <c r="U27">
        <f t="shared" si="18"/>
        <v>0</v>
      </c>
      <c r="V27">
        <f t="shared" si="18"/>
        <v>0</v>
      </c>
      <c r="W27" s="31">
        <f>VLOOKUP($B$1,'Multipliers and Adjustments'!$A$70:$I$86,TRUNC(COLUMN(W$2)/5)+2,FALSE)*SUMIFS('EPA Data'!$I:$I,'EPA Data'!$D:$D,'Country Selector'!$A$2,'EPA Data'!$J:$J,$B$1,'EPA Data'!$C:$C,W$2,'EPA Data'!$G:$G,"&gt;="&amp;$A27,'EPA Data'!$G:$G,"&lt;"&amp;$B27)*unit_conv</f>
        <v>0</v>
      </c>
      <c r="X27">
        <f t="shared" si="19"/>
        <v>0</v>
      </c>
      <c r="Y27">
        <f t="shared" si="19"/>
        <v>0</v>
      </c>
      <c r="Z27">
        <f t="shared" si="19"/>
        <v>0</v>
      </c>
      <c r="AA27">
        <f t="shared" si="19"/>
        <v>0</v>
      </c>
      <c r="AB27" s="31">
        <f>VLOOKUP($B$1,'Multipliers and Adjustments'!$A$70:$I$86,TRUNC(COLUMN(AB$2)/5)+2,FALSE)*SUMIFS('EPA Data'!$I:$I,'EPA Data'!$D:$D,'Country Selector'!$A$2,'EPA Data'!$J:$J,$B$1,'EPA Data'!$C:$C,AB$2,'EPA Data'!$G:$G,"&gt;="&amp;$A27,'EPA Data'!$G:$G,"&lt;"&amp;$B27)*unit_conv</f>
        <v>0</v>
      </c>
      <c r="AC27">
        <f t="shared" si="20"/>
        <v>0</v>
      </c>
      <c r="AD27">
        <f t="shared" si="20"/>
        <v>0</v>
      </c>
      <c r="AE27">
        <f t="shared" si="20"/>
        <v>0</v>
      </c>
      <c r="AF27">
        <f t="shared" si="20"/>
        <v>0</v>
      </c>
      <c r="AG27" s="31">
        <f>VLOOKUP($B$1,'Multipliers and Adjustments'!$A$70:$I$86,TRUNC(COLUMN(AG$2)/5)+2,FALSE)*SUMIFS('EPA Data'!$I:$I,'EPA Data'!$D:$D,'Country Selector'!$A$2,'EPA Data'!$J:$J,$B$1,'EPA Data'!$C:$C,AG$2,'EPA Data'!$G:$G,"&gt;="&amp;$A27,'EPA Data'!$G:$G,"&lt;"&amp;$B27)*unit_conv</f>
        <v>0</v>
      </c>
      <c r="AH27">
        <f t="shared" si="21"/>
        <v>0</v>
      </c>
      <c r="AI27">
        <f t="shared" si="21"/>
        <v>0</v>
      </c>
      <c r="AJ27">
        <f t="shared" si="21"/>
        <v>0</v>
      </c>
      <c r="AK27">
        <f t="shared" si="21"/>
        <v>0</v>
      </c>
      <c r="AL27" s="31">
        <f>VLOOKUP($B$1,'Multipliers and Adjustments'!$A$70:$I$86,TRUNC(COLUMN(AL$2)/5)+2,FALSE)*SUMIFS('EPA Data'!$I:$I,'EPA Data'!$D:$D,'Country Selector'!$A$2,'EPA Data'!$J:$J,$B$1,'EPA Data'!$C:$C,AL$2,'EPA Data'!$G:$G,"&gt;="&amp;$A27,'EPA Data'!$G:$G,"&lt;"&amp;$B27)*unit_conv</f>
        <v>0</v>
      </c>
    </row>
    <row r="28" spans="1:38" x14ac:dyDescent="0.45">
      <c r="A28" s="15">
        <f t="shared" si="14"/>
        <v>-60</v>
      </c>
      <c r="B28" s="16">
        <f t="shared" si="22"/>
        <v>-50</v>
      </c>
      <c r="C28" s="31">
        <f>VLOOKUP($B$1,'Multipliers and Adjustments'!$A$70:$I$86,TRUNC(COLUMN(C$2)/5)+2,FALSE)*SUMIFS('EPA Data'!$I:$I,'EPA Data'!$D:$D,'Country Selector'!$A$2,'EPA Data'!$J:$J,$B$1,'EPA Data'!$C:$C,C$2,'EPA Data'!$G:$G,"&gt;="&amp;$A28,'EPA Data'!$G:$G,"&lt;"&amp;$B28)*unit_conv</f>
        <v>0</v>
      </c>
      <c r="D28">
        <f t="shared" si="15"/>
        <v>0</v>
      </c>
      <c r="E28">
        <f t="shared" si="15"/>
        <v>0</v>
      </c>
      <c r="F28">
        <f t="shared" si="15"/>
        <v>0</v>
      </c>
      <c r="G28">
        <f t="shared" si="15"/>
        <v>0</v>
      </c>
      <c r="H28" s="31">
        <f>VLOOKUP($B$1,'Multipliers and Adjustments'!$A$70:$I$86,TRUNC(COLUMN(H$2)/5)+2,FALSE)*SUMIFS('EPA Data'!$I:$I,'EPA Data'!$D:$D,'Country Selector'!$A$2,'EPA Data'!$J:$J,$B$1,'EPA Data'!$C:$C,H$2,'EPA Data'!$G:$G,"&gt;="&amp;$A28,'EPA Data'!$G:$G,"&lt;"&amp;$B28)*unit_conv</f>
        <v>0</v>
      </c>
      <c r="I28">
        <f t="shared" si="16"/>
        <v>0</v>
      </c>
      <c r="J28">
        <f t="shared" si="16"/>
        <v>0</v>
      </c>
      <c r="K28">
        <f t="shared" si="16"/>
        <v>0</v>
      </c>
      <c r="L28">
        <f t="shared" si="16"/>
        <v>0</v>
      </c>
      <c r="M28" s="31">
        <f>VLOOKUP($B$1,'Multipliers and Adjustments'!$A$70:$I$86,TRUNC(COLUMN(M$2)/5)+2,FALSE)*SUMIFS('EPA Data'!$I:$I,'EPA Data'!$D:$D,'Country Selector'!$A$2,'EPA Data'!$J:$J,$B$1,'EPA Data'!$C:$C,M$2,'EPA Data'!$G:$G,"&gt;="&amp;$A28,'EPA Data'!$G:$G,"&lt;"&amp;$B28)*unit_conv</f>
        <v>0</v>
      </c>
      <c r="N28">
        <f t="shared" si="17"/>
        <v>0</v>
      </c>
      <c r="O28">
        <f t="shared" si="17"/>
        <v>0</v>
      </c>
      <c r="P28">
        <f t="shared" si="17"/>
        <v>0</v>
      </c>
      <c r="Q28">
        <f t="shared" si="17"/>
        <v>0</v>
      </c>
      <c r="R28" s="31">
        <f>VLOOKUP($B$1,'Multipliers and Adjustments'!$A$70:$I$86,TRUNC(COLUMN(R$2)/5)+2,FALSE)*SUMIFS('EPA Data'!$I:$I,'EPA Data'!$D:$D,'Country Selector'!$A$2,'EPA Data'!$J:$J,$B$1,'EPA Data'!$C:$C,R$2,'EPA Data'!$G:$G,"&gt;="&amp;$A28,'EPA Data'!$G:$G,"&lt;"&amp;$B28)*unit_conv</f>
        <v>0</v>
      </c>
      <c r="S28">
        <f t="shared" si="18"/>
        <v>0</v>
      </c>
      <c r="T28">
        <f t="shared" si="18"/>
        <v>0</v>
      </c>
      <c r="U28">
        <f t="shared" si="18"/>
        <v>0</v>
      </c>
      <c r="V28">
        <f t="shared" si="18"/>
        <v>0</v>
      </c>
      <c r="W28" s="31">
        <f>VLOOKUP($B$1,'Multipliers and Adjustments'!$A$70:$I$86,TRUNC(COLUMN(W$2)/5)+2,FALSE)*SUMIFS('EPA Data'!$I:$I,'EPA Data'!$D:$D,'Country Selector'!$A$2,'EPA Data'!$J:$J,$B$1,'EPA Data'!$C:$C,W$2,'EPA Data'!$G:$G,"&gt;="&amp;$A28,'EPA Data'!$G:$G,"&lt;"&amp;$B28)*unit_conv</f>
        <v>0</v>
      </c>
      <c r="X28">
        <f t="shared" si="19"/>
        <v>0</v>
      </c>
      <c r="Y28">
        <f t="shared" si="19"/>
        <v>0</v>
      </c>
      <c r="Z28">
        <f t="shared" si="19"/>
        <v>0</v>
      </c>
      <c r="AA28">
        <f t="shared" si="19"/>
        <v>0</v>
      </c>
      <c r="AB28" s="31">
        <f>VLOOKUP($B$1,'Multipliers and Adjustments'!$A$70:$I$86,TRUNC(COLUMN(AB$2)/5)+2,FALSE)*SUMIFS('EPA Data'!$I:$I,'EPA Data'!$D:$D,'Country Selector'!$A$2,'EPA Data'!$J:$J,$B$1,'EPA Data'!$C:$C,AB$2,'EPA Data'!$G:$G,"&gt;="&amp;$A28,'EPA Data'!$G:$G,"&lt;"&amp;$B28)*unit_conv</f>
        <v>0</v>
      </c>
      <c r="AC28">
        <f t="shared" si="20"/>
        <v>0</v>
      </c>
      <c r="AD28">
        <f t="shared" si="20"/>
        <v>0</v>
      </c>
      <c r="AE28">
        <f t="shared" si="20"/>
        <v>0</v>
      </c>
      <c r="AF28">
        <f t="shared" si="20"/>
        <v>0</v>
      </c>
      <c r="AG28" s="31">
        <f>VLOOKUP($B$1,'Multipliers and Adjustments'!$A$70:$I$86,TRUNC(COLUMN(AG$2)/5)+2,FALSE)*SUMIFS('EPA Data'!$I:$I,'EPA Data'!$D:$D,'Country Selector'!$A$2,'EPA Data'!$J:$J,$B$1,'EPA Data'!$C:$C,AG$2,'EPA Data'!$G:$G,"&gt;="&amp;$A28,'EPA Data'!$G:$G,"&lt;"&amp;$B28)*unit_conv</f>
        <v>0</v>
      </c>
      <c r="AH28">
        <f t="shared" si="21"/>
        <v>0</v>
      </c>
      <c r="AI28">
        <f t="shared" si="21"/>
        <v>0</v>
      </c>
      <c r="AJ28">
        <f t="shared" si="21"/>
        <v>0</v>
      </c>
      <c r="AK28">
        <f t="shared" si="21"/>
        <v>0</v>
      </c>
      <c r="AL28" s="31">
        <f>VLOOKUP($B$1,'Multipliers and Adjustments'!$A$70:$I$86,TRUNC(COLUMN(AL$2)/5)+2,FALSE)*SUMIFS('EPA Data'!$I:$I,'EPA Data'!$D:$D,'Country Selector'!$A$2,'EPA Data'!$J:$J,$B$1,'EPA Data'!$C:$C,AL$2,'EPA Data'!$G:$G,"&gt;="&amp;$A28,'EPA Data'!$G:$G,"&lt;"&amp;$B28)*unit_conv</f>
        <v>0</v>
      </c>
    </row>
    <row r="29" spans="1:38" x14ac:dyDescent="0.45">
      <c r="A29" s="15">
        <f t="shared" si="14"/>
        <v>-50</v>
      </c>
      <c r="B29" s="16">
        <f t="shared" si="22"/>
        <v>-40</v>
      </c>
      <c r="C29" s="31">
        <f>VLOOKUP($B$1,'Multipliers and Adjustments'!$A$70:$I$86,TRUNC(COLUMN(C$2)/5)+2,FALSE)*SUMIFS('EPA Data'!$I:$I,'EPA Data'!$D:$D,'Country Selector'!$A$2,'EPA Data'!$J:$J,$B$1,'EPA Data'!$C:$C,C$2,'EPA Data'!$G:$G,"&gt;="&amp;$A29,'EPA Data'!$G:$G,"&lt;"&amp;$B29)*unit_conv</f>
        <v>0</v>
      </c>
      <c r="D29">
        <f t="shared" si="15"/>
        <v>0</v>
      </c>
      <c r="E29">
        <f t="shared" si="15"/>
        <v>0</v>
      </c>
      <c r="F29">
        <f t="shared" si="15"/>
        <v>0</v>
      </c>
      <c r="G29">
        <f t="shared" si="15"/>
        <v>0</v>
      </c>
      <c r="H29" s="31">
        <f>VLOOKUP($B$1,'Multipliers and Adjustments'!$A$70:$I$86,TRUNC(COLUMN(H$2)/5)+2,FALSE)*SUMIFS('EPA Data'!$I:$I,'EPA Data'!$D:$D,'Country Selector'!$A$2,'EPA Data'!$J:$J,$B$1,'EPA Data'!$C:$C,H$2,'EPA Data'!$G:$G,"&gt;="&amp;$A29,'EPA Data'!$G:$G,"&lt;"&amp;$B29)*unit_conv</f>
        <v>0</v>
      </c>
      <c r="I29">
        <f t="shared" si="16"/>
        <v>0</v>
      </c>
      <c r="J29">
        <f t="shared" si="16"/>
        <v>0</v>
      </c>
      <c r="K29">
        <f t="shared" si="16"/>
        <v>0</v>
      </c>
      <c r="L29">
        <f t="shared" si="16"/>
        <v>0</v>
      </c>
      <c r="M29" s="31">
        <f>VLOOKUP($B$1,'Multipliers and Adjustments'!$A$70:$I$86,TRUNC(COLUMN(M$2)/5)+2,FALSE)*SUMIFS('EPA Data'!$I:$I,'EPA Data'!$D:$D,'Country Selector'!$A$2,'EPA Data'!$J:$J,$B$1,'EPA Data'!$C:$C,M$2,'EPA Data'!$G:$G,"&gt;="&amp;$A29,'EPA Data'!$G:$G,"&lt;"&amp;$B29)*unit_conv</f>
        <v>0</v>
      </c>
      <c r="N29">
        <f t="shared" si="17"/>
        <v>0</v>
      </c>
      <c r="O29">
        <f t="shared" si="17"/>
        <v>0</v>
      </c>
      <c r="P29">
        <f t="shared" si="17"/>
        <v>0</v>
      </c>
      <c r="Q29">
        <f t="shared" si="17"/>
        <v>0</v>
      </c>
      <c r="R29" s="31">
        <f>VLOOKUP($B$1,'Multipliers and Adjustments'!$A$70:$I$86,TRUNC(COLUMN(R$2)/5)+2,FALSE)*SUMIFS('EPA Data'!$I:$I,'EPA Data'!$D:$D,'Country Selector'!$A$2,'EPA Data'!$J:$J,$B$1,'EPA Data'!$C:$C,R$2,'EPA Data'!$G:$G,"&gt;="&amp;$A29,'EPA Data'!$G:$G,"&lt;"&amp;$B29)*unit_conv</f>
        <v>0</v>
      </c>
      <c r="S29">
        <f t="shared" si="18"/>
        <v>0</v>
      </c>
      <c r="T29">
        <f t="shared" si="18"/>
        <v>0</v>
      </c>
      <c r="U29">
        <f t="shared" si="18"/>
        <v>0</v>
      </c>
      <c r="V29">
        <f t="shared" si="18"/>
        <v>0</v>
      </c>
      <c r="W29" s="31">
        <f>VLOOKUP($B$1,'Multipliers and Adjustments'!$A$70:$I$86,TRUNC(COLUMN(W$2)/5)+2,FALSE)*SUMIFS('EPA Data'!$I:$I,'EPA Data'!$D:$D,'Country Selector'!$A$2,'EPA Data'!$J:$J,$B$1,'EPA Data'!$C:$C,W$2,'EPA Data'!$G:$G,"&gt;="&amp;$A29,'EPA Data'!$G:$G,"&lt;"&amp;$B29)*unit_conv</f>
        <v>0</v>
      </c>
      <c r="X29">
        <f t="shared" si="19"/>
        <v>0</v>
      </c>
      <c r="Y29">
        <f t="shared" si="19"/>
        <v>0</v>
      </c>
      <c r="Z29">
        <f t="shared" si="19"/>
        <v>0</v>
      </c>
      <c r="AA29">
        <f t="shared" si="19"/>
        <v>0</v>
      </c>
      <c r="AB29" s="31">
        <f>VLOOKUP($B$1,'Multipliers and Adjustments'!$A$70:$I$86,TRUNC(COLUMN(AB$2)/5)+2,FALSE)*SUMIFS('EPA Data'!$I:$I,'EPA Data'!$D:$D,'Country Selector'!$A$2,'EPA Data'!$J:$J,$B$1,'EPA Data'!$C:$C,AB$2,'EPA Data'!$G:$G,"&gt;="&amp;$A29,'EPA Data'!$G:$G,"&lt;"&amp;$B29)*unit_conv</f>
        <v>0</v>
      </c>
      <c r="AC29">
        <f t="shared" si="20"/>
        <v>0</v>
      </c>
      <c r="AD29">
        <f t="shared" si="20"/>
        <v>0</v>
      </c>
      <c r="AE29">
        <f t="shared" si="20"/>
        <v>0</v>
      </c>
      <c r="AF29">
        <f t="shared" si="20"/>
        <v>0</v>
      </c>
      <c r="AG29" s="31">
        <f>VLOOKUP($B$1,'Multipliers and Adjustments'!$A$70:$I$86,TRUNC(COLUMN(AG$2)/5)+2,FALSE)*SUMIFS('EPA Data'!$I:$I,'EPA Data'!$D:$D,'Country Selector'!$A$2,'EPA Data'!$J:$J,$B$1,'EPA Data'!$C:$C,AG$2,'EPA Data'!$G:$G,"&gt;="&amp;$A29,'EPA Data'!$G:$G,"&lt;"&amp;$B29)*unit_conv</f>
        <v>0</v>
      </c>
      <c r="AH29">
        <f t="shared" si="21"/>
        <v>0</v>
      </c>
      <c r="AI29">
        <f t="shared" si="21"/>
        <v>0</v>
      </c>
      <c r="AJ29">
        <f t="shared" si="21"/>
        <v>0</v>
      </c>
      <c r="AK29">
        <f t="shared" si="21"/>
        <v>0</v>
      </c>
      <c r="AL29" s="31">
        <f>VLOOKUP($B$1,'Multipliers and Adjustments'!$A$70:$I$86,TRUNC(COLUMN(AL$2)/5)+2,FALSE)*SUMIFS('EPA Data'!$I:$I,'EPA Data'!$D:$D,'Country Selector'!$A$2,'EPA Data'!$J:$J,$B$1,'EPA Data'!$C:$C,AL$2,'EPA Data'!$G:$G,"&gt;="&amp;$A29,'EPA Data'!$G:$G,"&lt;"&amp;$B29)*unit_conv</f>
        <v>0</v>
      </c>
    </row>
    <row r="30" spans="1:38" x14ac:dyDescent="0.45">
      <c r="A30" s="15">
        <f t="shared" si="14"/>
        <v>-40</v>
      </c>
      <c r="B30" s="16">
        <f t="shared" si="22"/>
        <v>-30</v>
      </c>
      <c r="C30" s="31">
        <f>VLOOKUP($B$1,'Multipliers and Adjustments'!$A$70:$I$86,TRUNC(COLUMN(C$2)/5)+2,FALSE)*SUMIFS('EPA Data'!$I:$I,'EPA Data'!$D:$D,'Country Selector'!$A$2,'EPA Data'!$J:$J,$B$1,'EPA Data'!$C:$C,C$2,'EPA Data'!$G:$G,"&gt;="&amp;$A30,'EPA Data'!$G:$G,"&lt;"&amp;$B30)*unit_conv</f>
        <v>0</v>
      </c>
      <c r="D30">
        <f t="shared" si="15"/>
        <v>0</v>
      </c>
      <c r="E30">
        <f t="shared" si="15"/>
        <v>0</v>
      </c>
      <c r="F30">
        <f t="shared" si="15"/>
        <v>0</v>
      </c>
      <c r="G30">
        <f t="shared" si="15"/>
        <v>0</v>
      </c>
      <c r="H30" s="31">
        <f>VLOOKUP($B$1,'Multipliers and Adjustments'!$A$70:$I$86,TRUNC(COLUMN(H$2)/5)+2,FALSE)*SUMIFS('EPA Data'!$I:$I,'EPA Data'!$D:$D,'Country Selector'!$A$2,'EPA Data'!$J:$J,$B$1,'EPA Data'!$C:$C,H$2,'EPA Data'!$G:$G,"&gt;="&amp;$A30,'EPA Data'!$G:$G,"&lt;"&amp;$B30)*unit_conv</f>
        <v>0</v>
      </c>
      <c r="I30">
        <f t="shared" si="16"/>
        <v>0</v>
      </c>
      <c r="J30">
        <f t="shared" si="16"/>
        <v>0</v>
      </c>
      <c r="K30">
        <f t="shared" si="16"/>
        <v>0</v>
      </c>
      <c r="L30">
        <f t="shared" si="16"/>
        <v>0</v>
      </c>
      <c r="M30" s="31">
        <f>VLOOKUP($B$1,'Multipliers and Adjustments'!$A$70:$I$86,TRUNC(COLUMN(M$2)/5)+2,FALSE)*SUMIFS('EPA Data'!$I:$I,'EPA Data'!$D:$D,'Country Selector'!$A$2,'EPA Data'!$J:$J,$B$1,'EPA Data'!$C:$C,M$2,'EPA Data'!$G:$G,"&gt;="&amp;$A30,'EPA Data'!$G:$G,"&lt;"&amp;$B30)*unit_conv</f>
        <v>0</v>
      </c>
      <c r="N30">
        <f t="shared" si="17"/>
        <v>0</v>
      </c>
      <c r="O30">
        <f t="shared" si="17"/>
        <v>0</v>
      </c>
      <c r="P30">
        <f t="shared" si="17"/>
        <v>0</v>
      </c>
      <c r="Q30">
        <f t="shared" si="17"/>
        <v>0</v>
      </c>
      <c r="R30" s="31">
        <f>VLOOKUP($B$1,'Multipliers and Adjustments'!$A$70:$I$86,TRUNC(COLUMN(R$2)/5)+2,FALSE)*SUMIFS('EPA Data'!$I:$I,'EPA Data'!$D:$D,'Country Selector'!$A$2,'EPA Data'!$J:$J,$B$1,'EPA Data'!$C:$C,R$2,'EPA Data'!$G:$G,"&gt;="&amp;$A30,'EPA Data'!$G:$G,"&lt;"&amp;$B30)*unit_conv</f>
        <v>0</v>
      </c>
      <c r="S30">
        <f t="shared" si="18"/>
        <v>0</v>
      </c>
      <c r="T30">
        <f t="shared" si="18"/>
        <v>0</v>
      </c>
      <c r="U30">
        <f t="shared" si="18"/>
        <v>0</v>
      </c>
      <c r="V30">
        <f t="shared" si="18"/>
        <v>0</v>
      </c>
      <c r="W30" s="31">
        <f>VLOOKUP($B$1,'Multipliers and Adjustments'!$A$70:$I$86,TRUNC(COLUMN(W$2)/5)+2,FALSE)*SUMIFS('EPA Data'!$I:$I,'EPA Data'!$D:$D,'Country Selector'!$A$2,'EPA Data'!$J:$J,$B$1,'EPA Data'!$C:$C,W$2,'EPA Data'!$G:$G,"&gt;="&amp;$A30,'EPA Data'!$G:$G,"&lt;"&amp;$B30)*unit_conv</f>
        <v>0</v>
      </c>
      <c r="X30">
        <f t="shared" si="19"/>
        <v>0</v>
      </c>
      <c r="Y30">
        <f t="shared" si="19"/>
        <v>0</v>
      </c>
      <c r="Z30">
        <f t="shared" si="19"/>
        <v>0</v>
      </c>
      <c r="AA30">
        <f t="shared" si="19"/>
        <v>0</v>
      </c>
      <c r="AB30" s="31">
        <f>VLOOKUP($B$1,'Multipliers and Adjustments'!$A$70:$I$86,TRUNC(COLUMN(AB$2)/5)+2,FALSE)*SUMIFS('EPA Data'!$I:$I,'EPA Data'!$D:$D,'Country Selector'!$A$2,'EPA Data'!$J:$J,$B$1,'EPA Data'!$C:$C,AB$2,'EPA Data'!$G:$G,"&gt;="&amp;$A30,'EPA Data'!$G:$G,"&lt;"&amp;$B30)*unit_conv</f>
        <v>0</v>
      </c>
      <c r="AC30">
        <f t="shared" si="20"/>
        <v>0</v>
      </c>
      <c r="AD30">
        <f t="shared" si="20"/>
        <v>0</v>
      </c>
      <c r="AE30">
        <f t="shared" si="20"/>
        <v>0</v>
      </c>
      <c r="AF30">
        <f t="shared" si="20"/>
        <v>0</v>
      </c>
      <c r="AG30" s="31">
        <f>VLOOKUP($B$1,'Multipliers and Adjustments'!$A$70:$I$86,TRUNC(COLUMN(AG$2)/5)+2,FALSE)*SUMIFS('EPA Data'!$I:$I,'EPA Data'!$D:$D,'Country Selector'!$A$2,'EPA Data'!$J:$J,$B$1,'EPA Data'!$C:$C,AG$2,'EPA Data'!$G:$G,"&gt;="&amp;$A30,'EPA Data'!$G:$G,"&lt;"&amp;$B30)*unit_conv</f>
        <v>0</v>
      </c>
      <c r="AH30">
        <f t="shared" si="21"/>
        <v>0</v>
      </c>
      <c r="AI30">
        <f t="shared" si="21"/>
        <v>0</v>
      </c>
      <c r="AJ30">
        <f t="shared" si="21"/>
        <v>0</v>
      </c>
      <c r="AK30">
        <f t="shared" si="21"/>
        <v>0</v>
      </c>
      <c r="AL30" s="31">
        <f>VLOOKUP($B$1,'Multipliers and Adjustments'!$A$70:$I$86,TRUNC(COLUMN(AL$2)/5)+2,FALSE)*SUMIFS('EPA Data'!$I:$I,'EPA Data'!$D:$D,'Country Selector'!$A$2,'EPA Data'!$J:$J,$B$1,'EPA Data'!$C:$C,AL$2,'EPA Data'!$G:$G,"&gt;="&amp;$A30,'EPA Data'!$G:$G,"&lt;"&amp;$B30)*unit_conv</f>
        <v>0</v>
      </c>
    </row>
    <row r="31" spans="1:38" x14ac:dyDescent="0.45">
      <c r="A31" s="15">
        <f t="shared" si="14"/>
        <v>-30</v>
      </c>
      <c r="B31" s="16">
        <f t="shared" si="22"/>
        <v>-20</v>
      </c>
      <c r="C31" s="31">
        <f>VLOOKUP($B$1,'Multipliers and Adjustments'!$A$70:$I$86,TRUNC(COLUMN(C$2)/5)+2,FALSE)*SUMIFS('EPA Data'!$I:$I,'EPA Data'!$D:$D,'Country Selector'!$A$2,'EPA Data'!$J:$J,$B$1,'EPA Data'!$C:$C,C$2,'EPA Data'!$G:$G,"&gt;="&amp;$A31,'EPA Data'!$G:$G,"&lt;"&amp;$B31)*unit_conv</f>
        <v>0</v>
      </c>
      <c r="D31">
        <f t="shared" si="15"/>
        <v>0</v>
      </c>
      <c r="E31">
        <f t="shared" si="15"/>
        <v>0</v>
      </c>
      <c r="F31">
        <f t="shared" si="15"/>
        <v>0</v>
      </c>
      <c r="G31">
        <f t="shared" si="15"/>
        <v>0</v>
      </c>
      <c r="H31" s="31">
        <f>VLOOKUP($B$1,'Multipliers and Adjustments'!$A$70:$I$86,TRUNC(COLUMN(H$2)/5)+2,FALSE)*SUMIFS('EPA Data'!$I:$I,'EPA Data'!$D:$D,'Country Selector'!$A$2,'EPA Data'!$J:$J,$B$1,'EPA Data'!$C:$C,H$2,'EPA Data'!$G:$G,"&gt;="&amp;$A31,'EPA Data'!$G:$G,"&lt;"&amp;$B31)*unit_conv</f>
        <v>0</v>
      </c>
      <c r="I31">
        <f t="shared" si="16"/>
        <v>0</v>
      </c>
      <c r="J31">
        <f t="shared" si="16"/>
        <v>0</v>
      </c>
      <c r="K31">
        <f t="shared" si="16"/>
        <v>0</v>
      </c>
      <c r="L31">
        <f t="shared" si="16"/>
        <v>0</v>
      </c>
      <c r="M31" s="31">
        <f>VLOOKUP($B$1,'Multipliers and Adjustments'!$A$70:$I$86,TRUNC(COLUMN(M$2)/5)+2,FALSE)*SUMIFS('EPA Data'!$I:$I,'EPA Data'!$D:$D,'Country Selector'!$A$2,'EPA Data'!$J:$J,$B$1,'EPA Data'!$C:$C,M$2,'EPA Data'!$G:$G,"&gt;="&amp;$A31,'EPA Data'!$G:$G,"&lt;"&amp;$B31)*unit_conv</f>
        <v>0</v>
      </c>
      <c r="N31">
        <f t="shared" si="17"/>
        <v>0</v>
      </c>
      <c r="O31">
        <f t="shared" si="17"/>
        <v>0</v>
      </c>
      <c r="P31">
        <f t="shared" si="17"/>
        <v>0</v>
      </c>
      <c r="Q31">
        <f t="shared" si="17"/>
        <v>0</v>
      </c>
      <c r="R31" s="31">
        <f>VLOOKUP($B$1,'Multipliers and Adjustments'!$A$70:$I$86,TRUNC(COLUMN(R$2)/5)+2,FALSE)*SUMIFS('EPA Data'!$I:$I,'EPA Data'!$D:$D,'Country Selector'!$A$2,'EPA Data'!$J:$J,$B$1,'EPA Data'!$C:$C,R$2,'EPA Data'!$G:$G,"&gt;="&amp;$A31,'EPA Data'!$G:$G,"&lt;"&amp;$B31)*unit_conv</f>
        <v>0</v>
      </c>
      <c r="S31">
        <f t="shared" si="18"/>
        <v>0</v>
      </c>
      <c r="T31">
        <f t="shared" si="18"/>
        <v>0</v>
      </c>
      <c r="U31">
        <f t="shared" si="18"/>
        <v>0</v>
      </c>
      <c r="V31">
        <f t="shared" si="18"/>
        <v>0</v>
      </c>
      <c r="W31" s="31">
        <f>VLOOKUP($B$1,'Multipliers and Adjustments'!$A$70:$I$86,TRUNC(COLUMN(W$2)/5)+2,FALSE)*SUMIFS('EPA Data'!$I:$I,'EPA Data'!$D:$D,'Country Selector'!$A$2,'EPA Data'!$J:$J,$B$1,'EPA Data'!$C:$C,W$2,'EPA Data'!$G:$G,"&gt;="&amp;$A31,'EPA Data'!$G:$G,"&lt;"&amp;$B31)*unit_conv</f>
        <v>0</v>
      </c>
      <c r="X31">
        <f t="shared" si="19"/>
        <v>0</v>
      </c>
      <c r="Y31">
        <f t="shared" si="19"/>
        <v>0</v>
      </c>
      <c r="Z31">
        <f t="shared" si="19"/>
        <v>0</v>
      </c>
      <c r="AA31">
        <f t="shared" si="19"/>
        <v>0</v>
      </c>
      <c r="AB31" s="31">
        <f>VLOOKUP($B$1,'Multipliers and Adjustments'!$A$70:$I$86,TRUNC(COLUMN(AB$2)/5)+2,FALSE)*SUMIFS('EPA Data'!$I:$I,'EPA Data'!$D:$D,'Country Selector'!$A$2,'EPA Data'!$J:$J,$B$1,'EPA Data'!$C:$C,AB$2,'EPA Data'!$G:$G,"&gt;="&amp;$A31,'EPA Data'!$G:$G,"&lt;"&amp;$B31)*unit_conv</f>
        <v>0</v>
      </c>
      <c r="AC31">
        <f t="shared" si="20"/>
        <v>0</v>
      </c>
      <c r="AD31">
        <f t="shared" si="20"/>
        <v>0</v>
      </c>
      <c r="AE31">
        <f t="shared" si="20"/>
        <v>0</v>
      </c>
      <c r="AF31">
        <f t="shared" si="20"/>
        <v>0</v>
      </c>
      <c r="AG31" s="31">
        <f>VLOOKUP($B$1,'Multipliers and Adjustments'!$A$70:$I$86,TRUNC(COLUMN(AG$2)/5)+2,FALSE)*SUMIFS('EPA Data'!$I:$I,'EPA Data'!$D:$D,'Country Selector'!$A$2,'EPA Data'!$J:$J,$B$1,'EPA Data'!$C:$C,AG$2,'EPA Data'!$G:$G,"&gt;="&amp;$A31,'EPA Data'!$G:$G,"&lt;"&amp;$B31)*unit_conv</f>
        <v>0</v>
      </c>
      <c r="AH31">
        <f t="shared" si="21"/>
        <v>0</v>
      </c>
      <c r="AI31">
        <f t="shared" si="21"/>
        <v>0</v>
      </c>
      <c r="AJ31">
        <f t="shared" si="21"/>
        <v>0</v>
      </c>
      <c r="AK31">
        <f t="shared" si="21"/>
        <v>0</v>
      </c>
      <c r="AL31" s="31">
        <f>VLOOKUP($B$1,'Multipliers and Adjustments'!$A$70:$I$86,TRUNC(COLUMN(AL$2)/5)+2,FALSE)*SUMIFS('EPA Data'!$I:$I,'EPA Data'!$D:$D,'Country Selector'!$A$2,'EPA Data'!$J:$J,$B$1,'EPA Data'!$C:$C,AL$2,'EPA Data'!$G:$G,"&gt;="&amp;$A31,'EPA Data'!$G:$G,"&lt;"&amp;$B31)*unit_conv</f>
        <v>0</v>
      </c>
    </row>
    <row r="32" spans="1:38" x14ac:dyDescent="0.45">
      <c r="A32" s="15">
        <f t="shared" si="14"/>
        <v>-20</v>
      </c>
      <c r="B32" s="16">
        <f t="shared" si="22"/>
        <v>-10</v>
      </c>
      <c r="C32" s="31">
        <f>VLOOKUP($B$1,'Multipliers and Adjustments'!$A$70:$I$86,TRUNC(COLUMN(C$2)/5)+2,FALSE)*SUMIFS('EPA Data'!$I:$I,'EPA Data'!$D:$D,'Country Selector'!$A$2,'EPA Data'!$J:$J,$B$1,'EPA Data'!$C:$C,C$2,'EPA Data'!$G:$G,"&gt;="&amp;$A32,'EPA Data'!$G:$G,"&lt;"&amp;$B32)*unit_conv</f>
        <v>0</v>
      </c>
      <c r="D32">
        <f t="shared" si="15"/>
        <v>0</v>
      </c>
      <c r="E32">
        <f t="shared" si="15"/>
        <v>0</v>
      </c>
      <c r="F32">
        <f t="shared" si="15"/>
        <v>0</v>
      </c>
      <c r="G32">
        <f t="shared" si="15"/>
        <v>0</v>
      </c>
      <c r="H32" s="31">
        <f>VLOOKUP($B$1,'Multipliers and Adjustments'!$A$70:$I$86,TRUNC(COLUMN(H$2)/5)+2,FALSE)*SUMIFS('EPA Data'!$I:$I,'EPA Data'!$D:$D,'Country Selector'!$A$2,'EPA Data'!$J:$J,$B$1,'EPA Data'!$C:$C,H$2,'EPA Data'!$G:$G,"&gt;="&amp;$A32,'EPA Data'!$G:$G,"&lt;"&amp;$B32)*unit_conv</f>
        <v>0</v>
      </c>
      <c r="I32">
        <f t="shared" si="16"/>
        <v>0</v>
      </c>
      <c r="J32">
        <f t="shared" si="16"/>
        <v>0</v>
      </c>
      <c r="K32">
        <f t="shared" si="16"/>
        <v>0</v>
      </c>
      <c r="L32">
        <f t="shared" si="16"/>
        <v>0</v>
      </c>
      <c r="M32" s="31">
        <f>VLOOKUP($B$1,'Multipliers and Adjustments'!$A$70:$I$86,TRUNC(COLUMN(M$2)/5)+2,FALSE)*SUMIFS('EPA Data'!$I:$I,'EPA Data'!$D:$D,'Country Selector'!$A$2,'EPA Data'!$J:$J,$B$1,'EPA Data'!$C:$C,M$2,'EPA Data'!$G:$G,"&gt;="&amp;$A32,'EPA Data'!$G:$G,"&lt;"&amp;$B32)*unit_conv</f>
        <v>0</v>
      </c>
      <c r="N32">
        <f t="shared" si="17"/>
        <v>0</v>
      </c>
      <c r="O32">
        <f t="shared" si="17"/>
        <v>0</v>
      </c>
      <c r="P32">
        <f t="shared" si="17"/>
        <v>0</v>
      </c>
      <c r="Q32">
        <f t="shared" si="17"/>
        <v>0</v>
      </c>
      <c r="R32" s="31">
        <f>VLOOKUP($B$1,'Multipliers and Adjustments'!$A$70:$I$86,TRUNC(COLUMN(R$2)/5)+2,FALSE)*SUMIFS('EPA Data'!$I:$I,'EPA Data'!$D:$D,'Country Selector'!$A$2,'EPA Data'!$J:$J,$B$1,'EPA Data'!$C:$C,R$2,'EPA Data'!$G:$G,"&gt;="&amp;$A32,'EPA Data'!$G:$G,"&lt;"&amp;$B32)*unit_conv</f>
        <v>0</v>
      </c>
      <c r="S32">
        <f t="shared" si="18"/>
        <v>0</v>
      </c>
      <c r="T32">
        <f t="shared" si="18"/>
        <v>0</v>
      </c>
      <c r="U32">
        <f t="shared" si="18"/>
        <v>0</v>
      </c>
      <c r="V32">
        <f t="shared" si="18"/>
        <v>0</v>
      </c>
      <c r="W32" s="31">
        <f>VLOOKUP($B$1,'Multipliers and Adjustments'!$A$70:$I$86,TRUNC(COLUMN(W$2)/5)+2,FALSE)*SUMIFS('EPA Data'!$I:$I,'EPA Data'!$D:$D,'Country Selector'!$A$2,'EPA Data'!$J:$J,$B$1,'EPA Data'!$C:$C,W$2,'EPA Data'!$G:$G,"&gt;="&amp;$A32,'EPA Data'!$G:$G,"&lt;"&amp;$B32)*unit_conv</f>
        <v>0</v>
      </c>
      <c r="X32">
        <f t="shared" si="19"/>
        <v>0</v>
      </c>
      <c r="Y32">
        <f t="shared" si="19"/>
        <v>0</v>
      </c>
      <c r="Z32">
        <f t="shared" si="19"/>
        <v>0</v>
      </c>
      <c r="AA32">
        <f t="shared" si="19"/>
        <v>0</v>
      </c>
      <c r="AB32" s="31">
        <f>VLOOKUP($B$1,'Multipliers and Adjustments'!$A$70:$I$86,TRUNC(COLUMN(AB$2)/5)+2,FALSE)*SUMIFS('EPA Data'!$I:$I,'EPA Data'!$D:$D,'Country Selector'!$A$2,'EPA Data'!$J:$J,$B$1,'EPA Data'!$C:$C,AB$2,'EPA Data'!$G:$G,"&gt;="&amp;$A32,'EPA Data'!$G:$G,"&lt;"&amp;$B32)*unit_conv</f>
        <v>0</v>
      </c>
      <c r="AC32">
        <f t="shared" si="20"/>
        <v>0</v>
      </c>
      <c r="AD32">
        <f t="shared" si="20"/>
        <v>0</v>
      </c>
      <c r="AE32">
        <f t="shared" si="20"/>
        <v>0</v>
      </c>
      <c r="AF32">
        <f t="shared" si="20"/>
        <v>0</v>
      </c>
      <c r="AG32" s="31">
        <f>VLOOKUP($B$1,'Multipliers and Adjustments'!$A$70:$I$86,TRUNC(COLUMN(AG$2)/5)+2,FALSE)*SUMIFS('EPA Data'!$I:$I,'EPA Data'!$D:$D,'Country Selector'!$A$2,'EPA Data'!$J:$J,$B$1,'EPA Data'!$C:$C,AG$2,'EPA Data'!$G:$G,"&gt;="&amp;$A32,'EPA Data'!$G:$G,"&lt;"&amp;$B32)*unit_conv</f>
        <v>0</v>
      </c>
      <c r="AH32">
        <f t="shared" si="21"/>
        <v>0</v>
      </c>
      <c r="AI32">
        <f t="shared" si="21"/>
        <v>0</v>
      </c>
      <c r="AJ32">
        <f t="shared" si="21"/>
        <v>0</v>
      </c>
      <c r="AK32">
        <f t="shared" si="21"/>
        <v>0</v>
      </c>
      <c r="AL32" s="31">
        <f>VLOOKUP($B$1,'Multipliers and Adjustments'!$A$70:$I$86,TRUNC(COLUMN(AL$2)/5)+2,FALSE)*SUMIFS('EPA Data'!$I:$I,'EPA Data'!$D:$D,'Country Selector'!$A$2,'EPA Data'!$J:$J,$B$1,'EPA Data'!$C:$C,AL$2,'EPA Data'!$G:$G,"&gt;="&amp;$A32,'EPA Data'!$G:$G,"&lt;"&amp;$B32)*unit_conv</f>
        <v>0</v>
      </c>
    </row>
    <row r="33" spans="1:38" x14ac:dyDescent="0.45">
      <c r="A33" s="15">
        <f t="shared" si="14"/>
        <v>-10</v>
      </c>
      <c r="B33" s="16">
        <f t="shared" si="22"/>
        <v>0</v>
      </c>
      <c r="C33" s="31">
        <f>VLOOKUP($B$1,'Multipliers and Adjustments'!$A$70:$I$86,TRUNC(COLUMN(C$2)/5)+2,FALSE)*SUMIFS('EPA Data'!$I:$I,'EPA Data'!$D:$D,'Country Selector'!$A$2,'EPA Data'!$J:$J,$B$1,'EPA Data'!$C:$C,C$2,'EPA Data'!$G:$G,"&gt;="&amp;$A33,'EPA Data'!$G:$G,"&lt;"&amp;$B33)*unit_conv</f>
        <v>0</v>
      </c>
      <c r="D33">
        <f t="shared" si="15"/>
        <v>0</v>
      </c>
      <c r="E33">
        <f t="shared" si="15"/>
        <v>0</v>
      </c>
      <c r="F33">
        <f t="shared" si="15"/>
        <v>0</v>
      </c>
      <c r="G33">
        <f t="shared" si="15"/>
        <v>0</v>
      </c>
      <c r="H33" s="31">
        <f>VLOOKUP($B$1,'Multipliers and Adjustments'!$A$70:$I$86,TRUNC(COLUMN(H$2)/5)+2,FALSE)*SUMIFS('EPA Data'!$I:$I,'EPA Data'!$D:$D,'Country Selector'!$A$2,'EPA Data'!$J:$J,$B$1,'EPA Data'!$C:$C,H$2,'EPA Data'!$G:$G,"&gt;="&amp;$A33,'EPA Data'!$G:$G,"&lt;"&amp;$B33)*unit_conv</f>
        <v>0</v>
      </c>
      <c r="I33">
        <f t="shared" si="16"/>
        <v>0</v>
      </c>
      <c r="J33">
        <f t="shared" si="16"/>
        <v>0</v>
      </c>
      <c r="K33">
        <f t="shared" si="16"/>
        <v>0</v>
      </c>
      <c r="L33">
        <f t="shared" si="16"/>
        <v>0</v>
      </c>
      <c r="M33" s="31">
        <f>VLOOKUP($B$1,'Multipliers and Adjustments'!$A$70:$I$86,TRUNC(COLUMN(M$2)/5)+2,FALSE)*SUMIFS('EPA Data'!$I:$I,'EPA Data'!$D:$D,'Country Selector'!$A$2,'EPA Data'!$J:$J,$B$1,'EPA Data'!$C:$C,M$2,'EPA Data'!$G:$G,"&gt;="&amp;$A33,'EPA Data'!$G:$G,"&lt;"&amp;$B33)*unit_conv</f>
        <v>0</v>
      </c>
      <c r="N33">
        <f t="shared" si="17"/>
        <v>0</v>
      </c>
      <c r="O33">
        <f t="shared" si="17"/>
        <v>0</v>
      </c>
      <c r="P33">
        <f t="shared" si="17"/>
        <v>0</v>
      </c>
      <c r="Q33">
        <f t="shared" si="17"/>
        <v>0</v>
      </c>
      <c r="R33" s="31">
        <f>VLOOKUP($B$1,'Multipliers and Adjustments'!$A$70:$I$86,TRUNC(COLUMN(R$2)/5)+2,FALSE)*SUMIFS('EPA Data'!$I:$I,'EPA Data'!$D:$D,'Country Selector'!$A$2,'EPA Data'!$J:$J,$B$1,'EPA Data'!$C:$C,R$2,'EPA Data'!$G:$G,"&gt;="&amp;$A33,'EPA Data'!$G:$G,"&lt;"&amp;$B33)*unit_conv</f>
        <v>0</v>
      </c>
      <c r="S33">
        <f t="shared" si="18"/>
        <v>0</v>
      </c>
      <c r="T33">
        <f t="shared" si="18"/>
        <v>0</v>
      </c>
      <c r="U33">
        <f t="shared" si="18"/>
        <v>0</v>
      </c>
      <c r="V33">
        <f t="shared" si="18"/>
        <v>0</v>
      </c>
      <c r="W33" s="31">
        <f>VLOOKUP($B$1,'Multipliers and Adjustments'!$A$70:$I$86,TRUNC(COLUMN(W$2)/5)+2,FALSE)*SUMIFS('EPA Data'!$I:$I,'EPA Data'!$D:$D,'Country Selector'!$A$2,'EPA Data'!$J:$J,$B$1,'EPA Data'!$C:$C,W$2,'EPA Data'!$G:$G,"&gt;="&amp;$A33,'EPA Data'!$G:$G,"&lt;"&amp;$B33)*unit_conv</f>
        <v>0</v>
      </c>
      <c r="X33">
        <f t="shared" si="19"/>
        <v>0</v>
      </c>
      <c r="Y33">
        <f t="shared" si="19"/>
        <v>0</v>
      </c>
      <c r="Z33">
        <f t="shared" si="19"/>
        <v>0</v>
      </c>
      <c r="AA33">
        <f t="shared" si="19"/>
        <v>0</v>
      </c>
      <c r="AB33" s="31">
        <f>VLOOKUP($B$1,'Multipliers and Adjustments'!$A$70:$I$86,TRUNC(COLUMN(AB$2)/5)+2,FALSE)*SUMIFS('EPA Data'!$I:$I,'EPA Data'!$D:$D,'Country Selector'!$A$2,'EPA Data'!$J:$J,$B$1,'EPA Data'!$C:$C,AB$2,'EPA Data'!$G:$G,"&gt;="&amp;$A33,'EPA Data'!$G:$G,"&lt;"&amp;$B33)*unit_conv</f>
        <v>0</v>
      </c>
      <c r="AC33">
        <f t="shared" si="20"/>
        <v>0</v>
      </c>
      <c r="AD33">
        <f t="shared" si="20"/>
        <v>0</v>
      </c>
      <c r="AE33">
        <f t="shared" si="20"/>
        <v>0</v>
      </c>
      <c r="AF33">
        <f t="shared" si="20"/>
        <v>0</v>
      </c>
      <c r="AG33" s="31">
        <f>VLOOKUP($B$1,'Multipliers and Adjustments'!$A$70:$I$86,TRUNC(COLUMN(AG$2)/5)+2,FALSE)*SUMIFS('EPA Data'!$I:$I,'EPA Data'!$D:$D,'Country Selector'!$A$2,'EPA Data'!$J:$J,$B$1,'EPA Data'!$C:$C,AG$2,'EPA Data'!$G:$G,"&gt;="&amp;$A33,'EPA Data'!$G:$G,"&lt;"&amp;$B33)*unit_conv</f>
        <v>0</v>
      </c>
      <c r="AH33">
        <f t="shared" si="21"/>
        <v>0</v>
      </c>
      <c r="AI33">
        <f t="shared" si="21"/>
        <v>0</v>
      </c>
      <c r="AJ33">
        <f t="shared" si="21"/>
        <v>0</v>
      </c>
      <c r="AK33">
        <f t="shared" si="21"/>
        <v>0</v>
      </c>
      <c r="AL33" s="31">
        <f>VLOOKUP($B$1,'Multipliers and Adjustments'!$A$70:$I$86,TRUNC(COLUMN(AL$2)/5)+2,FALSE)*SUMIFS('EPA Data'!$I:$I,'EPA Data'!$D:$D,'Country Selector'!$A$2,'EPA Data'!$J:$J,$B$1,'EPA Data'!$C:$C,AL$2,'EPA Data'!$G:$G,"&gt;="&amp;$A33,'EPA Data'!$G:$G,"&lt;"&amp;$B33)*unit_conv</f>
        <v>0</v>
      </c>
    </row>
    <row r="34" spans="1:38" x14ac:dyDescent="0.45">
      <c r="A34" s="17">
        <f t="shared" si="14"/>
        <v>0</v>
      </c>
      <c r="B34" s="18">
        <f>A34</f>
        <v>0</v>
      </c>
      <c r="C34" s="37">
        <f>VLOOKUP($B$1,'Multipliers and Adjustments'!$A$70:$I$86,TRUNC(COLUMN(C$2)/5)+2,FALSE)*SUMIFS('EPA Data'!$I:$I,'EPA Data'!$D:$D,'Country Selector'!$A$2,'EPA Data'!$J:$J,$B$1,'EPA Data'!$C:$C,C$2,'EPA Data'!$G:$G,$A34)*unit_conv</f>
        <v>0</v>
      </c>
      <c r="D34">
        <f t="shared" ref="D34:G49" si="23">C34+($H34-$C34)/5</f>
        <v>0</v>
      </c>
      <c r="E34">
        <f t="shared" si="23"/>
        <v>0</v>
      </c>
      <c r="F34">
        <f t="shared" si="23"/>
        <v>0</v>
      </c>
      <c r="G34">
        <f t="shared" si="23"/>
        <v>0</v>
      </c>
      <c r="H34" s="37">
        <f>VLOOKUP($B$1,'Multipliers and Adjustments'!$A$70:$I$86,TRUNC(COLUMN(H$2)/5)+2,FALSE)*SUMIFS('EPA Data'!$I:$I,'EPA Data'!$D:$D,'Country Selector'!$A$2,'EPA Data'!$J:$J,$B$1,'EPA Data'!$C:$C,H$2,'EPA Data'!$G:$G,$A34)*unit_conv</f>
        <v>0</v>
      </c>
      <c r="I34">
        <f t="shared" si="16"/>
        <v>0</v>
      </c>
      <c r="J34">
        <f t="shared" si="16"/>
        <v>0</v>
      </c>
      <c r="K34">
        <f t="shared" si="16"/>
        <v>0</v>
      </c>
      <c r="L34">
        <f t="shared" si="16"/>
        <v>0</v>
      </c>
      <c r="M34" s="37">
        <f>VLOOKUP($B$1,'Multipliers and Adjustments'!$A$70:$I$86,TRUNC(COLUMN(M$2)/5)+2,FALSE)*SUMIFS('EPA Data'!$I:$I,'EPA Data'!$D:$D,'Country Selector'!$A$2,'EPA Data'!$J:$J,$B$1,'EPA Data'!$C:$C,M$2,'EPA Data'!$G:$G,$A34)*unit_conv</f>
        <v>0</v>
      </c>
      <c r="N34">
        <f t="shared" si="17"/>
        <v>0</v>
      </c>
      <c r="O34">
        <f t="shared" si="17"/>
        <v>0</v>
      </c>
      <c r="P34">
        <f t="shared" si="17"/>
        <v>0</v>
      </c>
      <c r="Q34">
        <f t="shared" si="17"/>
        <v>0</v>
      </c>
      <c r="R34" s="37">
        <f>VLOOKUP($B$1,'Multipliers and Adjustments'!$A$70:$I$86,TRUNC(COLUMN(R$2)/5)+2,FALSE)*SUMIFS('EPA Data'!$I:$I,'EPA Data'!$D:$D,'Country Selector'!$A$2,'EPA Data'!$J:$J,$B$1,'EPA Data'!$C:$C,R$2,'EPA Data'!$G:$G,$A34)*unit_conv</f>
        <v>0</v>
      </c>
      <c r="S34">
        <f t="shared" si="18"/>
        <v>0</v>
      </c>
      <c r="T34">
        <f t="shared" si="18"/>
        <v>0</v>
      </c>
      <c r="U34">
        <f t="shared" si="18"/>
        <v>0</v>
      </c>
      <c r="V34">
        <f t="shared" si="18"/>
        <v>0</v>
      </c>
      <c r="W34" s="37">
        <f>VLOOKUP($B$1,'Multipliers and Adjustments'!$A$70:$I$86,TRUNC(COLUMN(W$2)/5)+2,FALSE)*SUMIFS('EPA Data'!$I:$I,'EPA Data'!$D:$D,'Country Selector'!$A$2,'EPA Data'!$J:$J,$B$1,'EPA Data'!$C:$C,W$2,'EPA Data'!$G:$G,$A34)*unit_conv</f>
        <v>0</v>
      </c>
      <c r="X34">
        <f t="shared" si="19"/>
        <v>0</v>
      </c>
      <c r="Y34">
        <f t="shared" si="19"/>
        <v>0</v>
      </c>
      <c r="Z34">
        <f t="shared" si="19"/>
        <v>0</v>
      </c>
      <c r="AA34">
        <f t="shared" si="19"/>
        <v>0</v>
      </c>
      <c r="AB34" s="37">
        <f>VLOOKUP($B$1,'Multipliers and Adjustments'!$A$70:$I$86,TRUNC(COLUMN(AB$2)/5)+2,FALSE)*SUMIFS('EPA Data'!$I:$I,'EPA Data'!$D:$D,'Country Selector'!$A$2,'EPA Data'!$J:$J,$B$1,'EPA Data'!$C:$C,AB$2,'EPA Data'!$G:$G,$A34)*unit_conv</f>
        <v>0</v>
      </c>
      <c r="AC34">
        <f t="shared" si="20"/>
        <v>0</v>
      </c>
      <c r="AD34">
        <f t="shared" si="20"/>
        <v>0</v>
      </c>
      <c r="AE34">
        <f t="shared" si="20"/>
        <v>0</v>
      </c>
      <c r="AF34">
        <f t="shared" si="20"/>
        <v>0</v>
      </c>
      <c r="AG34" s="37">
        <f>VLOOKUP($B$1,'Multipliers and Adjustments'!$A$70:$I$86,TRUNC(COLUMN(AG$2)/5)+2,FALSE)*SUMIFS('EPA Data'!$I:$I,'EPA Data'!$D:$D,'Country Selector'!$A$2,'EPA Data'!$J:$J,$B$1,'EPA Data'!$C:$C,AG$2,'EPA Data'!$G:$G,$A34)*unit_conv</f>
        <v>0</v>
      </c>
      <c r="AH34">
        <f t="shared" si="21"/>
        <v>0</v>
      </c>
      <c r="AI34">
        <f t="shared" si="21"/>
        <v>0</v>
      </c>
      <c r="AJ34">
        <f t="shared" si="21"/>
        <v>0</v>
      </c>
      <c r="AK34">
        <f t="shared" si="21"/>
        <v>0</v>
      </c>
      <c r="AL34" s="37">
        <f>VLOOKUP($B$1,'Multipliers and Adjustments'!$A$70:$I$86,TRUNC(COLUMN(AL$2)/5)+2,FALSE)*SUMIFS('EPA Data'!$I:$I,'EPA Data'!$D:$D,'Country Selector'!$A$2,'EPA Data'!$J:$J,$B$1,'EPA Data'!$C:$C,AL$2,'EPA Data'!$G:$G,$A34)*unit_conv</f>
        <v>0</v>
      </c>
    </row>
    <row r="35" spans="1:38" x14ac:dyDescent="0.45">
      <c r="A35" s="19">
        <v>0.1</v>
      </c>
      <c r="B35" s="20">
        <f>A35+9.9</f>
        <v>10</v>
      </c>
      <c r="C35" s="31">
        <f>VLOOKUP($B$1,'Multipliers and Adjustments'!$A$70:$I$86,TRUNC(COLUMN(C$2)/5)+2,FALSE)*SUMIFS('EPA Data'!$I:$I,'EPA Data'!$D:$D,'Country Selector'!$A$2,'EPA Data'!$J:$J,$B$1,'EPA Data'!$C:$C,C$2,'EPA Data'!$G:$G,"&gt;="&amp;$A35,'EPA Data'!$G:$G,"&lt;"&amp;$B35)*unit_conv</f>
        <v>0</v>
      </c>
      <c r="D35">
        <f t="shared" si="23"/>
        <v>0</v>
      </c>
      <c r="E35">
        <f t="shared" si="23"/>
        <v>0</v>
      </c>
      <c r="F35">
        <f t="shared" si="23"/>
        <v>0</v>
      </c>
      <c r="G35">
        <f t="shared" si="23"/>
        <v>0</v>
      </c>
      <c r="H35" s="31">
        <f>VLOOKUP($B$1,'Multipliers and Adjustments'!$A$70:$I$86,TRUNC(COLUMN(H$2)/5)+2,FALSE)*SUMIFS('EPA Data'!$I:$I,'EPA Data'!$D:$D,'Country Selector'!$A$2,'EPA Data'!$J:$J,$B$1,'EPA Data'!$C:$C,H$2,'EPA Data'!$G:$G,"&gt;="&amp;$A35,'EPA Data'!$G:$G,"&lt;"&amp;$B35)*unit_conv</f>
        <v>0</v>
      </c>
      <c r="I35">
        <f t="shared" si="16"/>
        <v>0</v>
      </c>
      <c r="J35">
        <f t="shared" si="16"/>
        <v>0</v>
      </c>
      <c r="K35">
        <f t="shared" si="16"/>
        <v>0</v>
      </c>
      <c r="L35">
        <f t="shared" si="16"/>
        <v>0</v>
      </c>
      <c r="M35" s="31">
        <f>VLOOKUP($B$1,'Multipliers and Adjustments'!$A$70:$I$86,TRUNC(COLUMN(M$2)/5)+2,FALSE)*SUMIFS('EPA Data'!$I:$I,'EPA Data'!$D:$D,'Country Selector'!$A$2,'EPA Data'!$J:$J,$B$1,'EPA Data'!$C:$C,M$2,'EPA Data'!$G:$G,"&gt;="&amp;$A35,'EPA Data'!$G:$G,"&lt;"&amp;$B35)*unit_conv</f>
        <v>0</v>
      </c>
      <c r="N35">
        <f t="shared" si="17"/>
        <v>0</v>
      </c>
      <c r="O35">
        <f t="shared" si="17"/>
        <v>0</v>
      </c>
      <c r="P35">
        <f t="shared" si="17"/>
        <v>0</v>
      </c>
      <c r="Q35">
        <f t="shared" si="17"/>
        <v>0</v>
      </c>
      <c r="R35" s="31">
        <f>VLOOKUP($B$1,'Multipliers and Adjustments'!$A$70:$I$86,TRUNC(COLUMN(R$2)/5)+2,FALSE)*SUMIFS('EPA Data'!$I:$I,'EPA Data'!$D:$D,'Country Selector'!$A$2,'EPA Data'!$J:$J,$B$1,'EPA Data'!$C:$C,R$2,'EPA Data'!$G:$G,"&gt;="&amp;$A35,'EPA Data'!$G:$G,"&lt;"&amp;$B35)*unit_conv</f>
        <v>0</v>
      </c>
      <c r="S35">
        <f t="shared" si="18"/>
        <v>0</v>
      </c>
      <c r="T35">
        <f t="shared" si="18"/>
        <v>0</v>
      </c>
      <c r="U35">
        <f t="shared" si="18"/>
        <v>0</v>
      </c>
      <c r="V35">
        <f t="shared" si="18"/>
        <v>0</v>
      </c>
      <c r="W35" s="31">
        <f>VLOOKUP($B$1,'Multipliers and Adjustments'!$A$70:$I$86,TRUNC(COLUMN(W$2)/5)+2,FALSE)*SUMIFS('EPA Data'!$I:$I,'EPA Data'!$D:$D,'Country Selector'!$A$2,'EPA Data'!$J:$J,$B$1,'EPA Data'!$C:$C,W$2,'EPA Data'!$G:$G,"&gt;="&amp;$A35,'EPA Data'!$G:$G,"&lt;"&amp;$B35)*unit_conv</f>
        <v>0</v>
      </c>
      <c r="X35">
        <f t="shared" si="19"/>
        <v>0</v>
      </c>
      <c r="Y35">
        <f t="shared" si="19"/>
        <v>0</v>
      </c>
      <c r="Z35">
        <f t="shared" si="19"/>
        <v>0</v>
      </c>
      <c r="AA35">
        <f t="shared" si="19"/>
        <v>0</v>
      </c>
      <c r="AB35" s="31">
        <f>VLOOKUP($B$1,'Multipliers and Adjustments'!$A$70:$I$86,TRUNC(COLUMN(AB$2)/5)+2,FALSE)*SUMIFS('EPA Data'!$I:$I,'EPA Data'!$D:$D,'Country Selector'!$A$2,'EPA Data'!$J:$J,$B$1,'EPA Data'!$C:$C,AB$2,'EPA Data'!$G:$G,"&gt;="&amp;$A35,'EPA Data'!$G:$G,"&lt;"&amp;$B35)*unit_conv</f>
        <v>0</v>
      </c>
      <c r="AC35">
        <f t="shared" si="20"/>
        <v>0</v>
      </c>
      <c r="AD35">
        <f t="shared" si="20"/>
        <v>0</v>
      </c>
      <c r="AE35">
        <f t="shared" si="20"/>
        <v>0</v>
      </c>
      <c r="AF35">
        <f t="shared" si="20"/>
        <v>0</v>
      </c>
      <c r="AG35" s="31">
        <f>VLOOKUP($B$1,'Multipliers and Adjustments'!$A$70:$I$86,TRUNC(COLUMN(AG$2)/5)+2,FALSE)*SUMIFS('EPA Data'!$I:$I,'EPA Data'!$D:$D,'Country Selector'!$A$2,'EPA Data'!$J:$J,$B$1,'EPA Data'!$C:$C,AG$2,'EPA Data'!$G:$G,"&gt;="&amp;$A35,'EPA Data'!$G:$G,"&lt;"&amp;$B35)*unit_conv</f>
        <v>0</v>
      </c>
      <c r="AH35">
        <f t="shared" si="21"/>
        <v>0</v>
      </c>
      <c r="AI35">
        <f t="shared" si="21"/>
        <v>0</v>
      </c>
      <c r="AJ35">
        <f t="shared" si="21"/>
        <v>0</v>
      </c>
      <c r="AK35">
        <f t="shared" si="21"/>
        <v>0</v>
      </c>
      <c r="AL35" s="31">
        <f>VLOOKUP($B$1,'Multipliers and Adjustments'!$A$70:$I$86,TRUNC(COLUMN(AL$2)/5)+2,FALSE)*SUMIFS('EPA Data'!$I:$I,'EPA Data'!$D:$D,'Country Selector'!$A$2,'EPA Data'!$J:$J,$B$1,'EPA Data'!$C:$C,AL$2,'EPA Data'!$G:$G,"&gt;="&amp;$A35,'EPA Data'!$G:$G,"&lt;"&amp;$B35)*unit_conv</f>
        <v>0</v>
      </c>
    </row>
    <row r="36" spans="1:38" x14ac:dyDescent="0.45">
      <c r="A36" s="15">
        <f t="shared" si="14"/>
        <v>10</v>
      </c>
      <c r="B36" s="16">
        <f t="shared" si="22"/>
        <v>20</v>
      </c>
      <c r="C36" s="31">
        <f>VLOOKUP($B$1,'Multipliers and Adjustments'!$A$70:$I$86,TRUNC(COLUMN(C$2)/5)+2,FALSE)*SUMIFS('EPA Data'!$I:$I,'EPA Data'!$D:$D,'Country Selector'!$A$2,'EPA Data'!$J:$J,$B$1,'EPA Data'!$C:$C,C$2,'EPA Data'!$G:$G,"&gt;="&amp;$A36,'EPA Data'!$G:$G,"&lt;"&amp;$B36)*unit_conv</f>
        <v>0</v>
      </c>
      <c r="D36">
        <f t="shared" si="23"/>
        <v>0</v>
      </c>
      <c r="E36">
        <f t="shared" si="23"/>
        <v>0</v>
      </c>
      <c r="F36">
        <f t="shared" si="23"/>
        <v>0</v>
      </c>
      <c r="G36">
        <f t="shared" si="23"/>
        <v>0</v>
      </c>
      <c r="H36" s="31">
        <f>VLOOKUP($B$1,'Multipliers and Adjustments'!$A$70:$I$86,TRUNC(COLUMN(H$2)/5)+2,FALSE)*SUMIFS('EPA Data'!$I:$I,'EPA Data'!$D:$D,'Country Selector'!$A$2,'EPA Data'!$J:$J,$B$1,'EPA Data'!$C:$C,H$2,'EPA Data'!$G:$G,"&gt;="&amp;$A36,'EPA Data'!$G:$G,"&lt;"&amp;$B36)*unit_conv</f>
        <v>0</v>
      </c>
      <c r="I36">
        <f t="shared" ref="I36:L51" si="24">H36+($M36-$H36)/5</f>
        <v>0</v>
      </c>
      <c r="J36">
        <f t="shared" si="24"/>
        <v>0</v>
      </c>
      <c r="K36">
        <f t="shared" si="24"/>
        <v>0</v>
      </c>
      <c r="L36">
        <f t="shared" si="24"/>
        <v>0</v>
      </c>
      <c r="M36" s="31">
        <f>VLOOKUP($B$1,'Multipliers and Adjustments'!$A$70:$I$86,TRUNC(COLUMN(M$2)/5)+2,FALSE)*SUMIFS('EPA Data'!$I:$I,'EPA Data'!$D:$D,'Country Selector'!$A$2,'EPA Data'!$J:$J,$B$1,'EPA Data'!$C:$C,M$2,'EPA Data'!$G:$G,"&gt;="&amp;$A36,'EPA Data'!$G:$G,"&lt;"&amp;$B36)*unit_conv</f>
        <v>0</v>
      </c>
      <c r="N36">
        <f t="shared" ref="N36:Q51" si="25">M36+($R36-$M36)/5</f>
        <v>0</v>
      </c>
      <c r="O36">
        <f t="shared" si="25"/>
        <v>0</v>
      </c>
      <c r="P36">
        <f t="shared" si="25"/>
        <v>0</v>
      </c>
      <c r="Q36">
        <f t="shared" si="25"/>
        <v>0</v>
      </c>
      <c r="R36" s="31">
        <f>VLOOKUP($B$1,'Multipliers and Adjustments'!$A$70:$I$86,TRUNC(COLUMN(R$2)/5)+2,FALSE)*SUMIFS('EPA Data'!$I:$I,'EPA Data'!$D:$D,'Country Selector'!$A$2,'EPA Data'!$J:$J,$B$1,'EPA Data'!$C:$C,R$2,'EPA Data'!$G:$G,"&gt;="&amp;$A36,'EPA Data'!$G:$G,"&lt;"&amp;$B36)*unit_conv</f>
        <v>0</v>
      </c>
      <c r="S36">
        <f t="shared" ref="S36:V51" si="26">R36+($W36-$R36)/5</f>
        <v>0</v>
      </c>
      <c r="T36">
        <f t="shared" si="26"/>
        <v>0</v>
      </c>
      <c r="U36">
        <f t="shared" si="26"/>
        <v>0</v>
      </c>
      <c r="V36">
        <f t="shared" si="26"/>
        <v>0</v>
      </c>
      <c r="W36" s="31">
        <f>VLOOKUP($B$1,'Multipliers and Adjustments'!$A$70:$I$86,TRUNC(COLUMN(W$2)/5)+2,FALSE)*SUMIFS('EPA Data'!$I:$I,'EPA Data'!$D:$D,'Country Selector'!$A$2,'EPA Data'!$J:$J,$B$1,'EPA Data'!$C:$C,W$2,'EPA Data'!$G:$G,"&gt;="&amp;$A36,'EPA Data'!$G:$G,"&lt;"&amp;$B36)*unit_conv</f>
        <v>0</v>
      </c>
      <c r="X36">
        <f t="shared" ref="X36:AA51" si="27">W36+($AB36-$W36)/5</f>
        <v>0</v>
      </c>
      <c r="Y36">
        <f t="shared" si="27"/>
        <v>0</v>
      </c>
      <c r="Z36">
        <f t="shared" si="27"/>
        <v>0</v>
      </c>
      <c r="AA36">
        <f t="shared" si="27"/>
        <v>0</v>
      </c>
      <c r="AB36" s="31">
        <f>VLOOKUP($B$1,'Multipliers and Adjustments'!$A$70:$I$86,TRUNC(COLUMN(AB$2)/5)+2,FALSE)*SUMIFS('EPA Data'!$I:$I,'EPA Data'!$D:$D,'Country Selector'!$A$2,'EPA Data'!$J:$J,$B$1,'EPA Data'!$C:$C,AB$2,'EPA Data'!$G:$G,"&gt;="&amp;$A36,'EPA Data'!$G:$G,"&lt;"&amp;$B36)*unit_conv</f>
        <v>0</v>
      </c>
      <c r="AC36">
        <f t="shared" ref="AC36:AF51" si="28">AB36+($AG36-$AB36)/5</f>
        <v>0</v>
      </c>
      <c r="AD36">
        <f t="shared" si="28"/>
        <v>0</v>
      </c>
      <c r="AE36">
        <f t="shared" si="28"/>
        <v>0</v>
      </c>
      <c r="AF36">
        <f t="shared" si="28"/>
        <v>0</v>
      </c>
      <c r="AG36" s="31">
        <f>VLOOKUP($B$1,'Multipliers and Adjustments'!$A$70:$I$86,TRUNC(COLUMN(AG$2)/5)+2,FALSE)*SUMIFS('EPA Data'!$I:$I,'EPA Data'!$D:$D,'Country Selector'!$A$2,'EPA Data'!$J:$J,$B$1,'EPA Data'!$C:$C,AG$2,'EPA Data'!$G:$G,"&gt;="&amp;$A36,'EPA Data'!$G:$G,"&lt;"&amp;$B36)*unit_conv</f>
        <v>0</v>
      </c>
      <c r="AH36">
        <f t="shared" ref="AH36:AK51" si="29">AG36+($AL36-$AG36)/5</f>
        <v>0</v>
      </c>
      <c r="AI36">
        <f t="shared" si="29"/>
        <v>0</v>
      </c>
      <c r="AJ36">
        <f t="shared" si="29"/>
        <v>0</v>
      </c>
      <c r="AK36">
        <f t="shared" si="29"/>
        <v>0</v>
      </c>
      <c r="AL36" s="31">
        <f>VLOOKUP($B$1,'Multipliers and Adjustments'!$A$70:$I$86,TRUNC(COLUMN(AL$2)/5)+2,FALSE)*SUMIFS('EPA Data'!$I:$I,'EPA Data'!$D:$D,'Country Selector'!$A$2,'EPA Data'!$J:$J,$B$1,'EPA Data'!$C:$C,AL$2,'EPA Data'!$G:$G,"&gt;="&amp;$A36,'EPA Data'!$G:$G,"&lt;"&amp;$B36)*unit_conv</f>
        <v>0</v>
      </c>
    </row>
    <row r="37" spans="1:38" x14ac:dyDescent="0.45">
      <c r="A37" s="15">
        <f t="shared" si="14"/>
        <v>20</v>
      </c>
      <c r="B37" s="16">
        <f t="shared" si="22"/>
        <v>30</v>
      </c>
      <c r="C37" s="31">
        <f>VLOOKUP($B$1,'Multipliers and Adjustments'!$A$70:$I$86,TRUNC(COLUMN(C$2)/5)+2,FALSE)*SUMIFS('EPA Data'!$I:$I,'EPA Data'!$D:$D,'Country Selector'!$A$2,'EPA Data'!$J:$J,$B$1,'EPA Data'!$C:$C,C$2,'EPA Data'!$G:$G,"&gt;="&amp;$A37,'EPA Data'!$G:$G,"&lt;"&amp;$B37)*unit_conv</f>
        <v>0</v>
      </c>
      <c r="D37">
        <f t="shared" si="23"/>
        <v>0</v>
      </c>
      <c r="E37">
        <f t="shared" si="23"/>
        <v>0</v>
      </c>
      <c r="F37">
        <f t="shared" si="23"/>
        <v>0</v>
      </c>
      <c r="G37">
        <f t="shared" si="23"/>
        <v>0</v>
      </c>
      <c r="H37" s="31">
        <f>VLOOKUP($B$1,'Multipliers and Adjustments'!$A$70:$I$86,TRUNC(COLUMN(H$2)/5)+2,FALSE)*SUMIFS('EPA Data'!$I:$I,'EPA Data'!$D:$D,'Country Selector'!$A$2,'EPA Data'!$J:$J,$B$1,'EPA Data'!$C:$C,H$2,'EPA Data'!$G:$G,"&gt;="&amp;$A37,'EPA Data'!$G:$G,"&lt;"&amp;$B37)*unit_conv</f>
        <v>0</v>
      </c>
      <c r="I37">
        <f t="shared" si="24"/>
        <v>0</v>
      </c>
      <c r="J37">
        <f t="shared" si="24"/>
        <v>0</v>
      </c>
      <c r="K37">
        <f t="shared" si="24"/>
        <v>0</v>
      </c>
      <c r="L37">
        <f t="shared" si="24"/>
        <v>0</v>
      </c>
      <c r="M37" s="31">
        <f>VLOOKUP($B$1,'Multipliers and Adjustments'!$A$70:$I$86,TRUNC(COLUMN(M$2)/5)+2,FALSE)*SUMIFS('EPA Data'!$I:$I,'EPA Data'!$D:$D,'Country Selector'!$A$2,'EPA Data'!$J:$J,$B$1,'EPA Data'!$C:$C,M$2,'EPA Data'!$G:$G,"&gt;="&amp;$A37,'EPA Data'!$G:$G,"&lt;"&amp;$B37)*unit_conv</f>
        <v>0</v>
      </c>
      <c r="N37">
        <f t="shared" si="25"/>
        <v>0</v>
      </c>
      <c r="O37">
        <f t="shared" si="25"/>
        <v>0</v>
      </c>
      <c r="P37">
        <f t="shared" si="25"/>
        <v>0</v>
      </c>
      <c r="Q37">
        <f t="shared" si="25"/>
        <v>0</v>
      </c>
      <c r="R37" s="31">
        <f>VLOOKUP($B$1,'Multipliers and Adjustments'!$A$70:$I$86,TRUNC(COLUMN(R$2)/5)+2,FALSE)*SUMIFS('EPA Data'!$I:$I,'EPA Data'!$D:$D,'Country Selector'!$A$2,'EPA Data'!$J:$J,$B$1,'EPA Data'!$C:$C,R$2,'EPA Data'!$G:$G,"&gt;="&amp;$A37,'EPA Data'!$G:$G,"&lt;"&amp;$B37)*unit_conv</f>
        <v>0</v>
      </c>
      <c r="S37">
        <f t="shared" si="26"/>
        <v>0</v>
      </c>
      <c r="T37">
        <f t="shared" si="26"/>
        <v>0</v>
      </c>
      <c r="U37">
        <f t="shared" si="26"/>
        <v>0</v>
      </c>
      <c r="V37">
        <f t="shared" si="26"/>
        <v>0</v>
      </c>
      <c r="W37" s="31">
        <f>VLOOKUP($B$1,'Multipliers and Adjustments'!$A$70:$I$86,TRUNC(COLUMN(W$2)/5)+2,FALSE)*SUMIFS('EPA Data'!$I:$I,'EPA Data'!$D:$D,'Country Selector'!$A$2,'EPA Data'!$J:$J,$B$1,'EPA Data'!$C:$C,W$2,'EPA Data'!$G:$G,"&gt;="&amp;$A37,'EPA Data'!$G:$G,"&lt;"&amp;$B37)*unit_conv</f>
        <v>0</v>
      </c>
      <c r="X37">
        <f t="shared" si="27"/>
        <v>0</v>
      </c>
      <c r="Y37">
        <f t="shared" si="27"/>
        <v>0</v>
      </c>
      <c r="Z37">
        <f t="shared" si="27"/>
        <v>0</v>
      </c>
      <c r="AA37">
        <f t="shared" si="27"/>
        <v>0</v>
      </c>
      <c r="AB37" s="31">
        <f>VLOOKUP($B$1,'Multipliers and Adjustments'!$A$70:$I$86,TRUNC(COLUMN(AB$2)/5)+2,FALSE)*SUMIFS('EPA Data'!$I:$I,'EPA Data'!$D:$D,'Country Selector'!$A$2,'EPA Data'!$J:$J,$B$1,'EPA Data'!$C:$C,AB$2,'EPA Data'!$G:$G,"&gt;="&amp;$A37,'EPA Data'!$G:$G,"&lt;"&amp;$B37)*unit_conv</f>
        <v>0</v>
      </c>
      <c r="AC37">
        <f t="shared" si="28"/>
        <v>0</v>
      </c>
      <c r="AD37">
        <f t="shared" si="28"/>
        <v>0</v>
      </c>
      <c r="AE37">
        <f t="shared" si="28"/>
        <v>0</v>
      </c>
      <c r="AF37">
        <f t="shared" si="28"/>
        <v>0</v>
      </c>
      <c r="AG37" s="31">
        <f>VLOOKUP($B$1,'Multipliers and Adjustments'!$A$70:$I$86,TRUNC(COLUMN(AG$2)/5)+2,FALSE)*SUMIFS('EPA Data'!$I:$I,'EPA Data'!$D:$D,'Country Selector'!$A$2,'EPA Data'!$J:$J,$B$1,'EPA Data'!$C:$C,AG$2,'EPA Data'!$G:$G,"&gt;="&amp;$A37,'EPA Data'!$G:$G,"&lt;"&amp;$B37)*unit_conv</f>
        <v>0</v>
      </c>
      <c r="AH37">
        <f t="shared" si="29"/>
        <v>0</v>
      </c>
      <c r="AI37">
        <f t="shared" si="29"/>
        <v>0</v>
      </c>
      <c r="AJ37">
        <f t="shared" si="29"/>
        <v>0</v>
      </c>
      <c r="AK37">
        <f t="shared" si="29"/>
        <v>0</v>
      </c>
      <c r="AL37" s="31">
        <f>VLOOKUP($B$1,'Multipliers and Adjustments'!$A$70:$I$86,TRUNC(COLUMN(AL$2)/5)+2,FALSE)*SUMIFS('EPA Data'!$I:$I,'EPA Data'!$D:$D,'Country Selector'!$A$2,'EPA Data'!$J:$J,$B$1,'EPA Data'!$C:$C,AL$2,'EPA Data'!$G:$G,"&gt;="&amp;$A37,'EPA Data'!$G:$G,"&lt;"&amp;$B37)*unit_conv</f>
        <v>0</v>
      </c>
    </row>
    <row r="38" spans="1:38" x14ac:dyDescent="0.45">
      <c r="A38" s="15">
        <f t="shared" si="14"/>
        <v>30</v>
      </c>
      <c r="B38" s="16">
        <f t="shared" si="22"/>
        <v>40</v>
      </c>
      <c r="C38" s="31">
        <f>VLOOKUP($B$1,'Multipliers and Adjustments'!$A$70:$I$86,TRUNC(COLUMN(C$2)/5)+2,FALSE)*SUMIFS('EPA Data'!$I:$I,'EPA Data'!$D:$D,'Country Selector'!$A$2,'EPA Data'!$J:$J,$B$1,'EPA Data'!$C:$C,C$2,'EPA Data'!$G:$G,"&gt;="&amp;$A38,'EPA Data'!$G:$G,"&lt;"&amp;$B38)*unit_conv</f>
        <v>0</v>
      </c>
      <c r="D38">
        <f t="shared" si="23"/>
        <v>0</v>
      </c>
      <c r="E38">
        <f t="shared" si="23"/>
        <v>0</v>
      </c>
      <c r="F38">
        <f t="shared" si="23"/>
        <v>0</v>
      </c>
      <c r="G38">
        <f t="shared" si="23"/>
        <v>0</v>
      </c>
      <c r="H38" s="31">
        <f>VLOOKUP($B$1,'Multipliers and Adjustments'!$A$70:$I$86,TRUNC(COLUMN(H$2)/5)+2,FALSE)*SUMIFS('EPA Data'!$I:$I,'EPA Data'!$D:$D,'Country Selector'!$A$2,'EPA Data'!$J:$J,$B$1,'EPA Data'!$C:$C,H$2,'EPA Data'!$G:$G,"&gt;="&amp;$A38,'EPA Data'!$G:$G,"&lt;"&amp;$B38)*unit_conv</f>
        <v>0</v>
      </c>
      <c r="I38">
        <f t="shared" si="24"/>
        <v>0</v>
      </c>
      <c r="J38">
        <f t="shared" si="24"/>
        <v>0</v>
      </c>
      <c r="K38">
        <f t="shared" si="24"/>
        <v>0</v>
      </c>
      <c r="L38">
        <f t="shared" si="24"/>
        <v>0</v>
      </c>
      <c r="M38" s="31">
        <f>VLOOKUP($B$1,'Multipliers and Adjustments'!$A$70:$I$86,TRUNC(COLUMN(M$2)/5)+2,FALSE)*SUMIFS('EPA Data'!$I:$I,'EPA Data'!$D:$D,'Country Selector'!$A$2,'EPA Data'!$J:$J,$B$1,'EPA Data'!$C:$C,M$2,'EPA Data'!$G:$G,"&gt;="&amp;$A38,'EPA Data'!$G:$G,"&lt;"&amp;$B38)*unit_conv</f>
        <v>0</v>
      </c>
      <c r="N38">
        <f t="shared" si="25"/>
        <v>0</v>
      </c>
      <c r="O38">
        <f t="shared" si="25"/>
        <v>0</v>
      </c>
      <c r="P38">
        <f t="shared" si="25"/>
        <v>0</v>
      </c>
      <c r="Q38">
        <f t="shared" si="25"/>
        <v>0</v>
      </c>
      <c r="R38" s="31">
        <f>VLOOKUP($B$1,'Multipliers and Adjustments'!$A$70:$I$86,TRUNC(COLUMN(R$2)/5)+2,FALSE)*SUMIFS('EPA Data'!$I:$I,'EPA Data'!$D:$D,'Country Selector'!$A$2,'EPA Data'!$J:$J,$B$1,'EPA Data'!$C:$C,R$2,'EPA Data'!$G:$G,"&gt;="&amp;$A38,'EPA Data'!$G:$G,"&lt;"&amp;$B38)*unit_conv</f>
        <v>0</v>
      </c>
      <c r="S38">
        <f t="shared" si="26"/>
        <v>0</v>
      </c>
      <c r="T38">
        <f t="shared" si="26"/>
        <v>0</v>
      </c>
      <c r="U38">
        <f t="shared" si="26"/>
        <v>0</v>
      </c>
      <c r="V38">
        <f t="shared" si="26"/>
        <v>0</v>
      </c>
      <c r="W38" s="31">
        <f>VLOOKUP($B$1,'Multipliers and Adjustments'!$A$70:$I$86,TRUNC(COLUMN(W$2)/5)+2,FALSE)*SUMIFS('EPA Data'!$I:$I,'EPA Data'!$D:$D,'Country Selector'!$A$2,'EPA Data'!$J:$J,$B$1,'EPA Data'!$C:$C,W$2,'EPA Data'!$G:$G,"&gt;="&amp;$A38,'EPA Data'!$G:$G,"&lt;"&amp;$B38)*unit_conv</f>
        <v>0</v>
      </c>
      <c r="X38">
        <f t="shared" si="27"/>
        <v>0</v>
      </c>
      <c r="Y38">
        <f t="shared" si="27"/>
        <v>0</v>
      </c>
      <c r="Z38">
        <f t="shared" si="27"/>
        <v>0</v>
      </c>
      <c r="AA38">
        <f t="shared" si="27"/>
        <v>0</v>
      </c>
      <c r="AB38" s="31">
        <f>VLOOKUP($B$1,'Multipliers and Adjustments'!$A$70:$I$86,TRUNC(COLUMN(AB$2)/5)+2,FALSE)*SUMIFS('EPA Data'!$I:$I,'EPA Data'!$D:$D,'Country Selector'!$A$2,'EPA Data'!$J:$J,$B$1,'EPA Data'!$C:$C,AB$2,'EPA Data'!$G:$G,"&gt;="&amp;$A38,'EPA Data'!$G:$G,"&lt;"&amp;$B38)*unit_conv</f>
        <v>0</v>
      </c>
      <c r="AC38">
        <f t="shared" si="28"/>
        <v>0</v>
      </c>
      <c r="AD38">
        <f t="shared" si="28"/>
        <v>0</v>
      </c>
      <c r="AE38">
        <f t="shared" si="28"/>
        <v>0</v>
      </c>
      <c r="AF38">
        <f t="shared" si="28"/>
        <v>0</v>
      </c>
      <c r="AG38" s="31">
        <f>VLOOKUP($B$1,'Multipliers and Adjustments'!$A$70:$I$86,TRUNC(COLUMN(AG$2)/5)+2,FALSE)*SUMIFS('EPA Data'!$I:$I,'EPA Data'!$D:$D,'Country Selector'!$A$2,'EPA Data'!$J:$J,$B$1,'EPA Data'!$C:$C,AG$2,'EPA Data'!$G:$G,"&gt;="&amp;$A38,'EPA Data'!$G:$G,"&lt;"&amp;$B38)*unit_conv</f>
        <v>0</v>
      </c>
      <c r="AH38">
        <f t="shared" si="29"/>
        <v>0</v>
      </c>
      <c r="AI38">
        <f t="shared" si="29"/>
        <v>0</v>
      </c>
      <c r="AJ38">
        <f t="shared" si="29"/>
        <v>0</v>
      </c>
      <c r="AK38">
        <f t="shared" si="29"/>
        <v>0</v>
      </c>
      <c r="AL38" s="31">
        <f>VLOOKUP($B$1,'Multipliers and Adjustments'!$A$70:$I$86,TRUNC(COLUMN(AL$2)/5)+2,FALSE)*SUMIFS('EPA Data'!$I:$I,'EPA Data'!$D:$D,'Country Selector'!$A$2,'EPA Data'!$J:$J,$B$1,'EPA Data'!$C:$C,AL$2,'EPA Data'!$G:$G,"&gt;="&amp;$A38,'EPA Data'!$G:$G,"&lt;"&amp;$B38)*unit_conv</f>
        <v>0</v>
      </c>
    </row>
    <row r="39" spans="1:38" x14ac:dyDescent="0.45">
      <c r="A39" s="15">
        <f t="shared" si="14"/>
        <v>40</v>
      </c>
      <c r="B39" s="16">
        <f t="shared" si="22"/>
        <v>50</v>
      </c>
      <c r="C39" s="31">
        <f>VLOOKUP($B$1,'Multipliers and Adjustments'!$A$70:$I$86,TRUNC(COLUMN(C$2)/5)+2,FALSE)*SUMIFS('EPA Data'!$I:$I,'EPA Data'!$D:$D,'Country Selector'!$A$2,'EPA Data'!$J:$J,$B$1,'EPA Data'!$C:$C,C$2,'EPA Data'!$G:$G,"&gt;="&amp;$A39,'EPA Data'!$G:$G,"&lt;"&amp;$B39)*unit_conv</f>
        <v>0</v>
      </c>
      <c r="D39">
        <f t="shared" si="23"/>
        <v>0</v>
      </c>
      <c r="E39">
        <f t="shared" si="23"/>
        <v>0</v>
      </c>
      <c r="F39">
        <f t="shared" si="23"/>
        <v>0</v>
      </c>
      <c r="G39">
        <f t="shared" si="23"/>
        <v>0</v>
      </c>
      <c r="H39" s="31">
        <f>VLOOKUP($B$1,'Multipliers and Adjustments'!$A$70:$I$86,TRUNC(COLUMN(H$2)/5)+2,FALSE)*SUMIFS('EPA Data'!$I:$I,'EPA Data'!$D:$D,'Country Selector'!$A$2,'EPA Data'!$J:$J,$B$1,'EPA Data'!$C:$C,H$2,'EPA Data'!$G:$G,"&gt;="&amp;$A39,'EPA Data'!$G:$G,"&lt;"&amp;$B39)*unit_conv</f>
        <v>0</v>
      </c>
      <c r="I39">
        <f t="shared" si="24"/>
        <v>0</v>
      </c>
      <c r="J39">
        <f t="shared" si="24"/>
        <v>0</v>
      </c>
      <c r="K39">
        <f t="shared" si="24"/>
        <v>0</v>
      </c>
      <c r="L39">
        <f t="shared" si="24"/>
        <v>0</v>
      </c>
      <c r="M39" s="31">
        <f>VLOOKUP($B$1,'Multipliers and Adjustments'!$A$70:$I$86,TRUNC(COLUMN(M$2)/5)+2,FALSE)*SUMIFS('EPA Data'!$I:$I,'EPA Data'!$D:$D,'Country Selector'!$A$2,'EPA Data'!$J:$J,$B$1,'EPA Data'!$C:$C,M$2,'EPA Data'!$G:$G,"&gt;="&amp;$A39,'EPA Data'!$G:$G,"&lt;"&amp;$B39)*unit_conv</f>
        <v>0</v>
      </c>
      <c r="N39">
        <f t="shared" si="25"/>
        <v>0</v>
      </c>
      <c r="O39">
        <f t="shared" si="25"/>
        <v>0</v>
      </c>
      <c r="P39">
        <f t="shared" si="25"/>
        <v>0</v>
      </c>
      <c r="Q39">
        <f t="shared" si="25"/>
        <v>0</v>
      </c>
      <c r="R39" s="31">
        <f>VLOOKUP($B$1,'Multipliers and Adjustments'!$A$70:$I$86,TRUNC(COLUMN(R$2)/5)+2,FALSE)*SUMIFS('EPA Data'!$I:$I,'EPA Data'!$D:$D,'Country Selector'!$A$2,'EPA Data'!$J:$J,$B$1,'EPA Data'!$C:$C,R$2,'EPA Data'!$G:$G,"&gt;="&amp;$A39,'EPA Data'!$G:$G,"&lt;"&amp;$B39)*unit_conv</f>
        <v>0</v>
      </c>
      <c r="S39">
        <f t="shared" si="26"/>
        <v>0</v>
      </c>
      <c r="T39">
        <f t="shared" si="26"/>
        <v>0</v>
      </c>
      <c r="U39">
        <f t="shared" si="26"/>
        <v>0</v>
      </c>
      <c r="V39">
        <f t="shared" si="26"/>
        <v>0</v>
      </c>
      <c r="W39" s="31">
        <f>VLOOKUP($B$1,'Multipliers and Adjustments'!$A$70:$I$86,TRUNC(COLUMN(W$2)/5)+2,FALSE)*SUMIFS('EPA Data'!$I:$I,'EPA Data'!$D:$D,'Country Selector'!$A$2,'EPA Data'!$J:$J,$B$1,'EPA Data'!$C:$C,W$2,'EPA Data'!$G:$G,"&gt;="&amp;$A39,'EPA Data'!$G:$G,"&lt;"&amp;$B39)*unit_conv</f>
        <v>0</v>
      </c>
      <c r="X39">
        <f t="shared" si="27"/>
        <v>0</v>
      </c>
      <c r="Y39">
        <f t="shared" si="27"/>
        <v>0</v>
      </c>
      <c r="Z39">
        <f t="shared" si="27"/>
        <v>0</v>
      </c>
      <c r="AA39">
        <f t="shared" si="27"/>
        <v>0</v>
      </c>
      <c r="AB39" s="31">
        <f>VLOOKUP($B$1,'Multipliers and Adjustments'!$A$70:$I$86,TRUNC(COLUMN(AB$2)/5)+2,FALSE)*SUMIFS('EPA Data'!$I:$I,'EPA Data'!$D:$D,'Country Selector'!$A$2,'EPA Data'!$J:$J,$B$1,'EPA Data'!$C:$C,AB$2,'EPA Data'!$G:$G,"&gt;="&amp;$A39,'EPA Data'!$G:$G,"&lt;"&amp;$B39)*unit_conv</f>
        <v>0</v>
      </c>
      <c r="AC39">
        <f t="shared" si="28"/>
        <v>0</v>
      </c>
      <c r="AD39">
        <f t="shared" si="28"/>
        <v>0</v>
      </c>
      <c r="AE39">
        <f t="shared" si="28"/>
        <v>0</v>
      </c>
      <c r="AF39">
        <f t="shared" si="28"/>
        <v>0</v>
      </c>
      <c r="AG39" s="31">
        <f>VLOOKUP($B$1,'Multipliers and Adjustments'!$A$70:$I$86,TRUNC(COLUMN(AG$2)/5)+2,FALSE)*SUMIFS('EPA Data'!$I:$I,'EPA Data'!$D:$D,'Country Selector'!$A$2,'EPA Data'!$J:$J,$B$1,'EPA Data'!$C:$C,AG$2,'EPA Data'!$G:$G,"&gt;="&amp;$A39,'EPA Data'!$G:$G,"&lt;"&amp;$B39)*unit_conv</f>
        <v>0</v>
      </c>
      <c r="AH39">
        <f t="shared" si="29"/>
        <v>0</v>
      </c>
      <c r="AI39">
        <f t="shared" si="29"/>
        <v>0</v>
      </c>
      <c r="AJ39">
        <f t="shared" si="29"/>
        <v>0</v>
      </c>
      <c r="AK39">
        <f t="shared" si="29"/>
        <v>0</v>
      </c>
      <c r="AL39" s="31">
        <f>VLOOKUP($B$1,'Multipliers and Adjustments'!$A$70:$I$86,TRUNC(COLUMN(AL$2)/5)+2,FALSE)*SUMIFS('EPA Data'!$I:$I,'EPA Data'!$D:$D,'Country Selector'!$A$2,'EPA Data'!$J:$J,$B$1,'EPA Data'!$C:$C,AL$2,'EPA Data'!$G:$G,"&gt;="&amp;$A39,'EPA Data'!$G:$G,"&lt;"&amp;$B39)*unit_conv</f>
        <v>0</v>
      </c>
    </row>
    <row r="40" spans="1:38" x14ac:dyDescent="0.45">
      <c r="A40" s="15">
        <f t="shared" si="14"/>
        <v>50</v>
      </c>
      <c r="B40" s="16">
        <f t="shared" si="22"/>
        <v>60</v>
      </c>
      <c r="C40" s="31">
        <f>VLOOKUP($B$1,'Multipliers and Adjustments'!$A$70:$I$86,TRUNC(COLUMN(C$2)/5)+2,FALSE)*SUMIFS('EPA Data'!$I:$I,'EPA Data'!$D:$D,'Country Selector'!$A$2,'EPA Data'!$J:$J,$B$1,'EPA Data'!$C:$C,C$2,'EPA Data'!$G:$G,"&gt;="&amp;$A40,'EPA Data'!$G:$G,"&lt;"&amp;$B40)*unit_conv</f>
        <v>0</v>
      </c>
      <c r="D40">
        <f t="shared" si="23"/>
        <v>0</v>
      </c>
      <c r="E40">
        <f t="shared" si="23"/>
        <v>0</v>
      </c>
      <c r="F40">
        <f t="shared" si="23"/>
        <v>0</v>
      </c>
      <c r="G40">
        <f t="shared" si="23"/>
        <v>0</v>
      </c>
      <c r="H40" s="31">
        <f>VLOOKUP($B$1,'Multipliers and Adjustments'!$A$70:$I$86,TRUNC(COLUMN(H$2)/5)+2,FALSE)*SUMIFS('EPA Data'!$I:$I,'EPA Data'!$D:$D,'Country Selector'!$A$2,'EPA Data'!$J:$J,$B$1,'EPA Data'!$C:$C,H$2,'EPA Data'!$G:$G,"&gt;="&amp;$A40,'EPA Data'!$G:$G,"&lt;"&amp;$B40)*unit_conv</f>
        <v>0</v>
      </c>
      <c r="I40">
        <f t="shared" si="24"/>
        <v>0</v>
      </c>
      <c r="J40">
        <f t="shared" si="24"/>
        <v>0</v>
      </c>
      <c r="K40">
        <f t="shared" si="24"/>
        <v>0</v>
      </c>
      <c r="L40">
        <f t="shared" si="24"/>
        <v>0</v>
      </c>
      <c r="M40" s="31">
        <f>VLOOKUP($B$1,'Multipliers and Adjustments'!$A$70:$I$86,TRUNC(COLUMN(M$2)/5)+2,FALSE)*SUMIFS('EPA Data'!$I:$I,'EPA Data'!$D:$D,'Country Selector'!$A$2,'EPA Data'!$J:$J,$B$1,'EPA Data'!$C:$C,M$2,'EPA Data'!$G:$G,"&gt;="&amp;$A40,'EPA Data'!$G:$G,"&lt;"&amp;$B40)*unit_conv</f>
        <v>0</v>
      </c>
      <c r="N40">
        <f t="shared" si="25"/>
        <v>0</v>
      </c>
      <c r="O40">
        <f t="shared" si="25"/>
        <v>0</v>
      </c>
      <c r="P40">
        <f t="shared" si="25"/>
        <v>0</v>
      </c>
      <c r="Q40">
        <f t="shared" si="25"/>
        <v>0</v>
      </c>
      <c r="R40" s="31">
        <f>VLOOKUP($B$1,'Multipliers and Adjustments'!$A$70:$I$86,TRUNC(COLUMN(R$2)/5)+2,FALSE)*SUMIFS('EPA Data'!$I:$I,'EPA Data'!$D:$D,'Country Selector'!$A$2,'EPA Data'!$J:$J,$B$1,'EPA Data'!$C:$C,R$2,'EPA Data'!$G:$G,"&gt;="&amp;$A40,'EPA Data'!$G:$G,"&lt;"&amp;$B40)*unit_conv</f>
        <v>0</v>
      </c>
      <c r="S40">
        <f t="shared" si="26"/>
        <v>0</v>
      </c>
      <c r="T40">
        <f t="shared" si="26"/>
        <v>0</v>
      </c>
      <c r="U40">
        <f t="shared" si="26"/>
        <v>0</v>
      </c>
      <c r="V40">
        <f t="shared" si="26"/>
        <v>0</v>
      </c>
      <c r="W40" s="31">
        <f>VLOOKUP($B$1,'Multipliers and Adjustments'!$A$70:$I$86,TRUNC(COLUMN(W$2)/5)+2,FALSE)*SUMIFS('EPA Data'!$I:$I,'EPA Data'!$D:$D,'Country Selector'!$A$2,'EPA Data'!$J:$J,$B$1,'EPA Data'!$C:$C,W$2,'EPA Data'!$G:$G,"&gt;="&amp;$A40,'EPA Data'!$G:$G,"&lt;"&amp;$B40)*unit_conv</f>
        <v>0</v>
      </c>
      <c r="X40">
        <f t="shared" si="27"/>
        <v>0</v>
      </c>
      <c r="Y40">
        <f t="shared" si="27"/>
        <v>0</v>
      </c>
      <c r="Z40">
        <f t="shared" si="27"/>
        <v>0</v>
      </c>
      <c r="AA40">
        <f t="shared" si="27"/>
        <v>0</v>
      </c>
      <c r="AB40" s="31">
        <f>VLOOKUP($B$1,'Multipliers and Adjustments'!$A$70:$I$86,TRUNC(COLUMN(AB$2)/5)+2,FALSE)*SUMIFS('EPA Data'!$I:$I,'EPA Data'!$D:$D,'Country Selector'!$A$2,'EPA Data'!$J:$J,$B$1,'EPA Data'!$C:$C,AB$2,'EPA Data'!$G:$G,"&gt;="&amp;$A40,'EPA Data'!$G:$G,"&lt;"&amp;$B40)*unit_conv</f>
        <v>0</v>
      </c>
      <c r="AC40">
        <f t="shared" si="28"/>
        <v>0</v>
      </c>
      <c r="AD40">
        <f t="shared" si="28"/>
        <v>0</v>
      </c>
      <c r="AE40">
        <f t="shared" si="28"/>
        <v>0</v>
      </c>
      <c r="AF40">
        <f t="shared" si="28"/>
        <v>0</v>
      </c>
      <c r="AG40" s="31">
        <f>VLOOKUP($B$1,'Multipliers and Adjustments'!$A$70:$I$86,TRUNC(COLUMN(AG$2)/5)+2,FALSE)*SUMIFS('EPA Data'!$I:$I,'EPA Data'!$D:$D,'Country Selector'!$A$2,'EPA Data'!$J:$J,$B$1,'EPA Data'!$C:$C,AG$2,'EPA Data'!$G:$G,"&gt;="&amp;$A40,'EPA Data'!$G:$G,"&lt;"&amp;$B40)*unit_conv</f>
        <v>0</v>
      </c>
      <c r="AH40">
        <f t="shared" si="29"/>
        <v>0</v>
      </c>
      <c r="AI40">
        <f t="shared" si="29"/>
        <v>0</v>
      </c>
      <c r="AJ40">
        <f t="shared" si="29"/>
        <v>0</v>
      </c>
      <c r="AK40">
        <f t="shared" si="29"/>
        <v>0</v>
      </c>
      <c r="AL40" s="31">
        <f>VLOOKUP($B$1,'Multipliers and Adjustments'!$A$70:$I$86,TRUNC(COLUMN(AL$2)/5)+2,FALSE)*SUMIFS('EPA Data'!$I:$I,'EPA Data'!$D:$D,'Country Selector'!$A$2,'EPA Data'!$J:$J,$B$1,'EPA Data'!$C:$C,AL$2,'EPA Data'!$G:$G,"&gt;="&amp;$A40,'EPA Data'!$G:$G,"&lt;"&amp;$B40)*unit_conv</f>
        <v>0</v>
      </c>
    </row>
    <row r="41" spans="1:38" x14ac:dyDescent="0.45">
      <c r="A41" s="15">
        <f t="shared" si="14"/>
        <v>60</v>
      </c>
      <c r="B41" s="16">
        <f t="shared" si="22"/>
        <v>70</v>
      </c>
      <c r="C41" s="31">
        <f>VLOOKUP($B$1,'Multipliers and Adjustments'!$A$70:$I$86,TRUNC(COLUMN(C$2)/5)+2,FALSE)*SUMIFS('EPA Data'!$I:$I,'EPA Data'!$D:$D,'Country Selector'!$A$2,'EPA Data'!$J:$J,$B$1,'EPA Data'!$C:$C,C$2,'EPA Data'!$G:$G,"&gt;="&amp;$A41,'EPA Data'!$G:$G,"&lt;"&amp;$B41)*unit_conv</f>
        <v>0</v>
      </c>
      <c r="D41">
        <f t="shared" si="23"/>
        <v>0</v>
      </c>
      <c r="E41">
        <f t="shared" si="23"/>
        <v>0</v>
      </c>
      <c r="F41">
        <f t="shared" si="23"/>
        <v>0</v>
      </c>
      <c r="G41">
        <f t="shared" si="23"/>
        <v>0</v>
      </c>
      <c r="H41" s="31">
        <f>VLOOKUP($B$1,'Multipliers and Adjustments'!$A$70:$I$86,TRUNC(COLUMN(H$2)/5)+2,FALSE)*SUMIFS('EPA Data'!$I:$I,'EPA Data'!$D:$D,'Country Selector'!$A$2,'EPA Data'!$J:$J,$B$1,'EPA Data'!$C:$C,H$2,'EPA Data'!$G:$G,"&gt;="&amp;$A41,'EPA Data'!$G:$G,"&lt;"&amp;$B41)*unit_conv</f>
        <v>0</v>
      </c>
      <c r="I41">
        <f t="shared" si="24"/>
        <v>0</v>
      </c>
      <c r="J41">
        <f t="shared" si="24"/>
        <v>0</v>
      </c>
      <c r="K41">
        <f t="shared" si="24"/>
        <v>0</v>
      </c>
      <c r="L41">
        <f t="shared" si="24"/>
        <v>0</v>
      </c>
      <c r="M41" s="31">
        <f>VLOOKUP($B$1,'Multipliers and Adjustments'!$A$70:$I$86,TRUNC(COLUMN(M$2)/5)+2,FALSE)*SUMIFS('EPA Data'!$I:$I,'EPA Data'!$D:$D,'Country Selector'!$A$2,'EPA Data'!$J:$J,$B$1,'EPA Data'!$C:$C,M$2,'EPA Data'!$G:$G,"&gt;="&amp;$A41,'EPA Data'!$G:$G,"&lt;"&amp;$B41)*unit_conv</f>
        <v>0</v>
      </c>
      <c r="N41">
        <f t="shared" si="25"/>
        <v>0</v>
      </c>
      <c r="O41">
        <f t="shared" si="25"/>
        <v>0</v>
      </c>
      <c r="P41">
        <f t="shared" si="25"/>
        <v>0</v>
      </c>
      <c r="Q41">
        <f t="shared" si="25"/>
        <v>0</v>
      </c>
      <c r="R41" s="31">
        <f>VLOOKUP($B$1,'Multipliers and Adjustments'!$A$70:$I$86,TRUNC(COLUMN(R$2)/5)+2,FALSE)*SUMIFS('EPA Data'!$I:$I,'EPA Data'!$D:$D,'Country Selector'!$A$2,'EPA Data'!$J:$J,$B$1,'EPA Data'!$C:$C,R$2,'EPA Data'!$G:$G,"&gt;="&amp;$A41,'EPA Data'!$G:$G,"&lt;"&amp;$B41)*unit_conv</f>
        <v>0</v>
      </c>
      <c r="S41">
        <f t="shared" si="26"/>
        <v>0</v>
      </c>
      <c r="T41">
        <f t="shared" si="26"/>
        <v>0</v>
      </c>
      <c r="U41">
        <f t="shared" si="26"/>
        <v>0</v>
      </c>
      <c r="V41">
        <f t="shared" si="26"/>
        <v>0</v>
      </c>
      <c r="W41" s="31">
        <f>VLOOKUP($B$1,'Multipliers and Adjustments'!$A$70:$I$86,TRUNC(COLUMN(W$2)/5)+2,FALSE)*SUMIFS('EPA Data'!$I:$I,'EPA Data'!$D:$D,'Country Selector'!$A$2,'EPA Data'!$J:$J,$B$1,'EPA Data'!$C:$C,W$2,'EPA Data'!$G:$G,"&gt;="&amp;$A41,'EPA Data'!$G:$G,"&lt;"&amp;$B41)*unit_conv</f>
        <v>0</v>
      </c>
      <c r="X41">
        <f t="shared" si="27"/>
        <v>0</v>
      </c>
      <c r="Y41">
        <f t="shared" si="27"/>
        <v>0</v>
      </c>
      <c r="Z41">
        <f t="shared" si="27"/>
        <v>0</v>
      </c>
      <c r="AA41">
        <f t="shared" si="27"/>
        <v>0</v>
      </c>
      <c r="AB41" s="31">
        <f>VLOOKUP($B$1,'Multipliers and Adjustments'!$A$70:$I$86,TRUNC(COLUMN(AB$2)/5)+2,FALSE)*SUMIFS('EPA Data'!$I:$I,'EPA Data'!$D:$D,'Country Selector'!$A$2,'EPA Data'!$J:$J,$B$1,'EPA Data'!$C:$C,AB$2,'EPA Data'!$G:$G,"&gt;="&amp;$A41,'EPA Data'!$G:$G,"&lt;"&amp;$B41)*unit_conv</f>
        <v>0</v>
      </c>
      <c r="AC41">
        <f t="shared" si="28"/>
        <v>0</v>
      </c>
      <c r="AD41">
        <f t="shared" si="28"/>
        <v>0</v>
      </c>
      <c r="AE41">
        <f t="shared" si="28"/>
        <v>0</v>
      </c>
      <c r="AF41">
        <f t="shared" si="28"/>
        <v>0</v>
      </c>
      <c r="AG41" s="31">
        <f>VLOOKUP($B$1,'Multipliers and Adjustments'!$A$70:$I$86,TRUNC(COLUMN(AG$2)/5)+2,FALSE)*SUMIFS('EPA Data'!$I:$I,'EPA Data'!$D:$D,'Country Selector'!$A$2,'EPA Data'!$J:$J,$B$1,'EPA Data'!$C:$C,AG$2,'EPA Data'!$G:$G,"&gt;="&amp;$A41,'EPA Data'!$G:$G,"&lt;"&amp;$B41)*unit_conv</f>
        <v>0</v>
      </c>
      <c r="AH41">
        <f t="shared" si="29"/>
        <v>0</v>
      </c>
      <c r="AI41">
        <f t="shared" si="29"/>
        <v>0</v>
      </c>
      <c r="AJ41">
        <f t="shared" si="29"/>
        <v>0</v>
      </c>
      <c r="AK41">
        <f t="shared" si="29"/>
        <v>0</v>
      </c>
      <c r="AL41" s="31">
        <f>VLOOKUP($B$1,'Multipliers and Adjustments'!$A$70:$I$86,TRUNC(COLUMN(AL$2)/5)+2,FALSE)*SUMIFS('EPA Data'!$I:$I,'EPA Data'!$D:$D,'Country Selector'!$A$2,'EPA Data'!$J:$J,$B$1,'EPA Data'!$C:$C,AL$2,'EPA Data'!$G:$G,"&gt;="&amp;$A41,'EPA Data'!$G:$G,"&lt;"&amp;$B41)*unit_conv</f>
        <v>0</v>
      </c>
    </row>
    <row r="42" spans="1:38" x14ac:dyDescent="0.45">
      <c r="A42" s="15">
        <f t="shared" si="14"/>
        <v>70</v>
      </c>
      <c r="B42" s="16">
        <f t="shared" si="22"/>
        <v>80</v>
      </c>
      <c r="C42" s="31">
        <f>VLOOKUP($B$1,'Multipliers and Adjustments'!$A$70:$I$86,TRUNC(COLUMN(C$2)/5)+2,FALSE)*SUMIFS('EPA Data'!$I:$I,'EPA Data'!$D:$D,'Country Selector'!$A$2,'EPA Data'!$J:$J,$B$1,'EPA Data'!$C:$C,C$2,'EPA Data'!$G:$G,"&gt;="&amp;$A42,'EPA Data'!$G:$G,"&lt;"&amp;$B42)*unit_conv</f>
        <v>0</v>
      </c>
      <c r="D42">
        <f t="shared" si="23"/>
        <v>0</v>
      </c>
      <c r="E42">
        <f t="shared" si="23"/>
        <v>0</v>
      </c>
      <c r="F42">
        <f t="shared" si="23"/>
        <v>0</v>
      </c>
      <c r="G42">
        <f t="shared" si="23"/>
        <v>0</v>
      </c>
      <c r="H42" s="31">
        <f>VLOOKUP($B$1,'Multipliers and Adjustments'!$A$70:$I$86,TRUNC(COLUMN(H$2)/5)+2,FALSE)*SUMIFS('EPA Data'!$I:$I,'EPA Data'!$D:$D,'Country Selector'!$A$2,'EPA Data'!$J:$J,$B$1,'EPA Data'!$C:$C,H$2,'EPA Data'!$G:$G,"&gt;="&amp;$A42,'EPA Data'!$G:$G,"&lt;"&amp;$B42)*unit_conv</f>
        <v>0</v>
      </c>
      <c r="I42">
        <f t="shared" si="24"/>
        <v>0</v>
      </c>
      <c r="J42">
        <f t="shared" si="24"/>
        <v>0</v>
      </c>
      <c r="K42">
        <f t="shared" si="24"/>
        <v>0</v>
      </c>
      <c r="L42">
        <f t="shared" si="24"/>
        <v>0</v>
      </c>
      <c r="M42" s="31">
        <f>VLOOKUP($B$1,'Multipliers and Adjustments'!$A$70:$I$86,TRUNC(COLUMN(M$2)/5)+2,FALSE)*SUMIFS('EPA Data'!$I:$I,'EPA Data'!$D:$D,'Country Selector'!$A$2,'EPA Data'!$J:$J,$B$1,'EPA Data'!$C:$C,M$2,'EPA Data'!$G:$G,"&gt;="&amp;$A42,'EPA Data'!$G:$G,"&lt;"&amp;$B42)*unit_conv</f>
        <v>0</v>
      </c>
      <c r="N42">
        <f t="shared" si="25"/>
        <v>0</v>
      </c>
      <c r="O42">
        <f t="shared" si="25"/>
        <v>0</v>
      </c>
      <c r="P42">
        <f t="shared" si="25"/>
        <v>0</v>
      </c>
      <c r="Q42">
        <f t="shared" si="25"/>
        <v>0</v>
      </c>
      <c r="R42" s="31">
        <f>VLOOKUP($B$1,'Multipliers and Adjustments'!$A$70:$I$86,TRUNC(COLUMN(R$2)/5)+2,FALSE)*SUMIFS('EPA Data'!$I:$I,'EPA Data'!$D:$D,'Country Selector'!$A$2,'EPA Data'!$J:$J,$B$1,'EPA Data'!$C:$C,R$2,'EPA Data'!$G:$G,"&gt;="&amp;$A42,'EPA Data'!$G:$G,"&lt;"&amp;$B42)*unit_conv</f>
        <v>0</v>
      </c>
      <c r="S42">
        <f t="shared" si="26"/>
        <v>0</v>
      </c>
      <c r="T42">
        <f t="shared" si="26"/>
        <v>0</v>
      </c>
      <c r="U42">
        <f t="shared" si="26"/>
        <v>0</v>
      </c>
      <c r="V42">
        <f t="shared" si="26"/>
        <v>0</v>
      </c>
      <c r="W42" s="31">
        <f>VLOOKUP($B$1,'Multipliers and Adjustments'!$A$70:$I$86,TRUNC(COLUMN(W$2)/5)+2,FALSE)*SUMIFS('EPA Data'!$I:$I,'EPA Data'!$D:$D,'Country Selector'!$A$2,'EPA Data'!$J:$J,$B$1,'EPA Data'!$C:$C,W$2,'EPA Data'!$G:$G,"&gt;="&amp;$A42,'EPA Data'!$G:$G,"&lt;"&amp;$B42)*unit_conv</f>
        <v>0</v>
      </c>
      <c r="X42">
        <f t="shared" si="27"/>
        <v>0</v>
      </c>
      <c r="Y42">
        <f t="shared" si="27"/>
        <v>0</v>
      </c>
      <c r="Z42">
        <f t="shared" si="27"/>
        <v>0</v>
      </c>
      <c r="AA42">
        <f t="shared" si="27"/>
        <v>0</v>
      </c>
      <c r="AB42" s="31">
        <f>VLOOKUP($B$1,'Multipliers and Adjustments'!$A$70:$I$86,TRUNC(COLUMN(AB$2)/5)+2,FALSE)*SUMIFS('EPA Data'!$I:$I,'EPA Data'!$D:$D,'Country Selector'!$A$2,'EPA Data'!$J:$J,$B$1,'EPA Data'!$C:$C,AB$2,'EPA Data'!$G:$G,"&gt;="&amp;$A42,'EPA Data'!$G:$G,"&lt;"&amp;$B42)*unit_conv</f>
        <v>0</v>
      </c>
      <c r="AC42">
        <f t="shared" si="28"/>
        <v>0</v>
      </c>
      <c r="AD42">
        <f t="shared" si="28"/>
        <v>0</v>
      </c>
      <c r="AE42">
        <f t="shared" si="28"/>
        <v>0</v>
      </c>
      <c r="AF42">
        <f t="shared" si="28"/>
        <v>0</v>
      </c>
      <c r="AG42" s="31">
        <f>VLOOKUP($B$1,'Multipliers and Adjustments'!$A$70:$I$86,TRUNC(COLUMN(AG$2)/5)+2,FALSE)*SUMIFS('EPA Data'!$I:$I,'EPA Data'!$D:$D,'Country Selector'!$A$2,'EPA Data'!$J:$J,$B$1,'EPA Data'!$C:$C,AG$2,'EPA Data'!$G:$G,"&gt;="&amp;$A42,'EPA Data'!$G:$G,"&lt;"&amp;$B42)*unit_conv</f>
        <v>0</v>
      </c>
      <c r="AH42">
        <f t="shared" si="29"/>
        <v>0</v>
      </c>
      <c r="AI42">
        <f t="shared" si="29"/>
        <v>0</v>
      </c>
      <c r="AJ42">
        <f t="shared" si="29"/>
        <v>0</v>
      </c>
      <c r="AK42">
        <f t="shared" si="29"/>
        <v>0</v>
      </c>
      <c r="AL42" s="31">
        <f>VLOOKUP($B$1,'Multipliers and Adjustments'!$A$70:$I$86,TRUNC(COLUMN(AL$2)/5)+2,FALSE)*SUMIFS('EPA Data'!$I:$I,'EPA Data'!$D:$D,'Country Selector'!$A$2,'EPA Data'!$J:$J,$B$1,'EPA Data'!$C:$C,AL$2,'EPA Data'!$G:$G,"&gt;="&amp;$A42,'EPA Data'!$G:$G,"&lt;"&amp;$B42)*unit_conv</f>
        <v>0</v>
      </c>
    </row>
    <row r="43" spans="1:38" x14ac:dyDescent="0.45">
      <c r="A43" s="15">
        <f t="shared" si="14"/>
        <v>80</v>
      </c>
      <c r="B43" s="16">
        <f t="shared" si="22"/>
        <v>90</v>
      </c>
      <c r="C43" s="31">
        <f>VLOOKUP($B$1,'Multipliers and Adjustments'!$A$70:$I$86,TRUNC(COLUMN(C$2)/5)+2,FALSE)*SUMIFS('EPA Data'!$I:$I,'EPA Data'!$D:$D,'Country Selector'!$A$2,'EPA Data'!$J:$J,$B$1,'EPA Data'!$C:$C,C$2,'EPA Data'!$G:$G,"&gt;="&amp;$A43,'EPA Data'!$G:$G,"&lt;"&amp;$B43)*unit_conv</f>
        <v>0</v>
      </c>
      <c r="D43">
        <f t="shared" si="23"/>
        <v>0</v>
      </c>
      <c r="E43">
        <f t="shared" si="23"/>
        <v>0</v>
      </c>
      <c r="F43">
        <f t="shared" si="23"/>
        <v>0</v>
      </c>
      <c r="G43">
        <f t="shared" si="23"/>
        <v>0</v>
      </c>
      <c r="H43" s="31">
        <f>VLOOKUP($B$1,'Multipliers and Adjustments'!$A$70:$I$86,TRUNC(COLUMN(H$2)/5)+2,FALSE)*SUMIFS('EPA Data'!$I:$I,'EPA Data'!$D:$D,'Country Selector'!$A$2,'EPA Data'!$J:$J,$B$1,'EPA Data'!$C:$C,H$2,'EPA Data'!$G:$G,"&gt;="&amp;$A43,'EPA Data'!$G:$G,"&lt;"&amp;$B43)*unit_conv</f>
        <v>0</v>
      </c>
      <c r="I43">
        <f t="shared" si="24"/>
        <v>0</v>
      </c>
      <c r="J43">
        <f t="shared" si="24"/>
        <v>0</v>
      </c>
      <c r="K43">
        <f t="shared" si="24"/>
        <v>0</v>
      </c>
      <c r="L43">
        <f t="shared" si="24"/>
        <v>0</v>
      </c>
      <c r="M43" s="31">
        <f>VLOOKUP($B$1,'Multipliers and Adjustments'!$A$70:$I$86,TRUNC(COLUMN(M$2)/5)+2,FALSE)*SUMIFS('EPA Data'!$I:$I,'EPA Data'!$D:$D,'Country Selector'!$A$2,'EPA Data'!$J:$J,$B$1,'EPA Data'!$C:$C,M$2,'EPA Data'!$G:$G,"&gt;="&amp;$A43,'EPA Data'!$G:$G,"&lt;"&amp;$B43)*unit_conv</f>
        <v>0</v>
      </c>
      <c r="N43">
        <f t="shared" si="25"/>
        <v>0</v>
      </c>
      <c r="O43">
        <f t="shared" si="25"/>
        <v>0</v>
      </c>
      <c r="P43">
        <f t="shared" si="25"/>
        <v>0</v>
      </c>
      <c r="Q43">
        <f t="shared" si="25"/>
        <v>0</v>
      </c>
      <c r="R43" s="31">
        <f>VLOOKUP($B$1,'Multipliers and Adjustments'!$A$70:$I$86,TRUNC(COLUMN(R$2)/5)+2,FALSE)*SUMIFS('EPA Data'!$I:$I,'EPA Data'!$D:$D,'Country Selector'!$A$2,'EPA Data'!$J:$J,$B$1,'EPA Data'!$C:$C,R$2,'EPA Data'!$G:$G,"&gt;="&amp;$A43,'EPA Data'!$G:$G,"&lt;"&amp;$B43)*unit_conv</f>
        <v>0</v>
      </c>
      <c r="S43">
        <f t="shared" si="26"/>
        <v>0</v>
      </c>
      <c r="T43">
        <f t="shared" si="26"/>
        <v>0</v>
      </c>
      <c r="U43">
        <f t="shared" si="26"/>
        <v>0</v>
      </c>
      <c r="V43">
        <f t="shared" si="26"/>
        <v>0</v>
      </c>
      <c r="W43" s="31">
        <f>VLOOKUP($B$1,'Multipliers and Adjustments'!$A$70:$I$86,TRUNC(COLUMN(W$2)/5)+2,FALSE)*SUMIFS('EPA Data'!$I:$I,'EPA Data'!$D:$D,'Country Selector'!$A$2,'EPA Data'!$J:$J,$B$1,'EPA Data'!$C:$C,W$2,'EPA Data'!$G:$G,"&gt;="&amp;$A43,'EPA Data'!$G:$G,"&lt;"&amp;$B43)*unit_conv</f>
        <v>0</v>
      </c>
      <c r="X43">
        <f t="shared" si="27"/>
        <v>0</v>
      </c>
      <c r="Y43">
        <f t="shared" si="27"/>
        <v>0</v>
      </c>
      <c r="Z43">
        <f t="shared" si="27"/>
        <v>0</v>
      </c>
      <c r="AA43">
        <f t="shared" si="27"/>
        <v>0</v>
      </c>
      <c r="AB43" s="31">
        <f>VLOOKUP($B$1,'Multipliers and Adjustments'!$A$70:$I$86,TRUNC(COLUMN(AB$2)/5)+2,FALSE)*SUMIFS('EPA Data'!$I:$I,'EPA Data'!$D:$D,'Country Selector'!$A$2,'EPA Data'!$J:$J,$B$1,'EPA Data'!$C:$C,AB$2,'EPA Data'!$G:$G,"&gt;="&amp;$A43,'EPA Data'!$G:$G,"&lt;"&amp;$B43)*unit_conv</f>
        <v>0</v>
      </c>
      <c r="AC43">
        <f t="shared" si="28"/>
        <v>0</v>
      </c>
      <c r="AD43">
        <f t="shared" si="28"/>
        <v>0</v>
      </c>
      <c r="AE43">
        <f t="shared" si="28"/>
        <v>0</v>
      </c>
      <c r="AF43">
        <f t="shared" si="28"/>
        <v>0</v>
      </c>
      <c r="AG43" s="31">
        <f>VLOOKUP($B$1,'Multipliers and Adjustments'!$A$70:$I$86,TRUNC(COLUMN(AG$2)/5)+2,FALSE)*SUMIFS('EPA Data'!$I:$I,'EPA Data'!$D:$D,'Country Selector'!$A$2,'EPA Data'!$J:$J,$B$1,'EPA Data'!$C:$C,AG$2,'EPA Data'!$G:$G,"&gt;="&amp;$A43,'EPA Data'!$G:$G,"&lt;"&amp;$B43)*unit_conv</f>
        <v>0</v>
      </c>
      <c r="AH43">
        <f t="shared" si="29"/>
        <v>0</v>
      </c>
      <c r="AI43">
        <f t="shared" si="29"/>
        <v>0</v>
      </c>
      <c r="AJ43">
        <f t="shared" si="29"/>
        <v>0</v>
      </c>
      <c r="AK43">
        <f t="shared" si="29"/>
        <v>0</v>
      </c>
      <c r="AL43" s="31">
        <f>VLOOKUP($B$1,'Multipliers and Adjustments'!$A$70:$I$86,TRUNC(COLUMN(AL$2)/5)+2,FALSE)*SUMIFS('EPA Data'!$I:$I,'EPA Data'!$D:$D,'Country Selector'!$A$2,'EPA Data'!$J:$J,$B$1,'EPA Data'!$C:$C,AL$2,'EPA Data'!$G:$G,"&gt;="&amp;$A43,'EPA Data'!$G:$G,"&lt;"&amp;$B43)*unit_conv</f>
        <v>0</v>
      </c>
    </row>
    <row r="44" spans="1:38" x14ac:dyDescent="0.45">
      <c r="A44" s="15">
        <f t="shared" si="14"/>
        <v>90</v>
      </c>
      <c r="B44" s="16">
        <f t="shared" si="22"/>
        <v>100</v>
      </c>
      <c r="C44" s="31">
        <f>VLOOKUP($B$1,'Multipliers and Adjustments'!$A$70:$I$86,TRUNC(COLUMN(C$2)/5)+2,FALSE)*SUMIFS('EPA Data'!$I:$I,'EPA Data'!$D:$D,'Country Selector'!$A$2,'EPA Data'!$J:$J,$B$1,'EPA Data'!$C:$C,C$2,'EPA Data'!$G:$G,"&gt;="&amp;$A44,'EPA Data'!$G:$G,"&lt;"&amp;$B44)*unit_conv</f>
        <v>0</v>
      </c>
      <c r="D44">
        <f t="shared" si="23"/>
        <v>0</v>
      </c>
      <c r="E44">
        <f t="shared" si="23"/>
        <v>0</v>
      </c>
      <c r="F44">
        <f t="shared" si="23"/>
        <v>0</v>
      </c>
      <c r="G44">
        <f t="shared" si="23"/>
        <v>0</v>
      </c>
      <c r="H44" s="31">
        <f>VLOOKUP($B$1,'Multipliers and Adjustments'!$A$70:$I$86,TRUNC(COLUMN(H$2)/5)+2,FALSE)*SUMIFS('EPA Data'!$I:$I,'EPA Data'!$D:$D,'Country Selector'!$A$2,'EPA Data'!$J:$J,$B$1,'EPA Data'!$C:$C,H$2,'EPA Data'!$G:$G,"&gt;="&amp;$A44,'EPA Data'!$G:$G,"&lt;"&amp;$B44)*unit_conv</f>
        <v>0</v>
      </c>
      <c r="I44">
        <f t="shared" si="24"/>
        <v>0</v>
      </c>
      <c r="J44">
        <f t="shared" si="24"/>
        <v>0</v>
      </c>
      <c r="K44">
        <f t="shared" si="24"/>
        <v>0</v>
      </c>
      <c r="L44">
        <f t="shared" si="24"/>
        <v>0</v>
      </c>
      <c r="M44" s="31">
        <f>VLOOKUP($B$1,'Multipliers and Adjustments'!$A$70:$I$86,TRUNC(COLUMN(M$2)/5)+2,FALSE)*SUMIFS('EPA Data'!$I:$I,'EPA Data'!$D:$D,'Country Selector'!$A$2,'EPA Data'!$J:$J,$B$1,'EPA Data'!$C:$C,M$2,'EPA Data'!$G:$G,"&gt;="&amp;$A44,'EPA Data'!$G:$G,"&lt;"&amp;$B44)*unit_conv</f>
        <v>0</v>
      </c>
      <c r="N44">
        <f t="shared" si="25"/>
        <v>0</v>
      </c>
      <c r="O44">
        <f t="shared" si="25"/>
        <v>0</v>
      </c>
      <c r="P44">
        <f t="shared" si="25"/>
        <v>0</v>
      </c>
      <c r="Q44">
        <f t="shared" si="25"/>
        <v>0</v>
      </c>
      <c r="R44" s="31">
        <f>VLOOKUP($B$1,'Multipliers and Adjustments'!$A$70:$I$86,TRUNC(COLUMN(R$2)/5)+2,FALSE)*SUMIFS('EPA Data'!$I:$I,'EPA Data'!$D:$D,'Country Selector'!$A$2,'EPA Data'!$J:$J,$B$1,'EPA Data'!$C:$C,R$2,'EPA Data'!$G:$G,"&gt;="&amp;$A44,'EPA Data'!$G:$G,"&lt;"&amp;$B44)*unit_conv</f>
        <v>0</v>
      </c>
      <c r="S44">
        <f t="shared" si="26"/>
        <v>0</v>
      </c>
      <c r="T44">
        <f t="shared" si="26"/>
        <v>0</v>
      </c>
      <c r="U44">
        <f t="shared" si="26"/>
        <v>0</v>
      </c>
      <c r="V44">
        <f t="shared" si="26"/>
        <v>0</v>
      </c>
      <c r="W44" s="31">
        <f>VLOOKUP($B$1,'Multipliers and Adjustments'!$A$70:$I$86,TRUNC(COLUMN(W$2)/5)+2,FALSE)*SUMIFS('EPA Data'!$I:$I,'EPA Data'!$D:$D,'Country Selector'!$A$2,'EPA Data'!$J:$J,$B$1,'EPA Data'!$C:$C,W$2,'EPA Data'!$G:$G,"&gt;="&amp;$A44,'EPA Data'!$G:$G,"&lt;"&amp;$B44)*unit_conv</f>
        <v>0</v>
      </c>
      <c r="X44">
        <f t="shared" si="27"/>
        <v>0</v>
      </c>
      <c r="Y44">
        <f t="shared" si="27"/>
        <v>0</v>
      </c>
      <c r="Z44">
        <f t="shared" si="27"/>
        <v>0</v>
      </c>
      <c r="AA44">
        <f t="shared" si="27"/>
        <v>0</v>
      </c>
      <c r="AB44" s="31">
        <f>VLOOKUP($B$1,'Multipliers and Adjustments'!$A$70:$I$86,TRUNC(COLUMN(AB$2)/5)+2,FALSE)*SUMIFS('EPA Data'!$I:$I,'EPA Data'!$D:$D,'Country Selector'!$A$2,'EPA Data'!$J:$J,$B$1,'EPA Data'!$C:$C,AB$2,'EPA Data'!$G:$G,"&gt;="&amp;$A44,'EPA Data'!$G:$G,"&lt;"&amp;$B44)*unit_conv</f>
        <v>0</v>
      </c>
      <c r="AC44">
        <f t="shared" si="28"/>
        <v>0</v>
      </c>
      <c r="AD44">
        <f t="shared" si="28"/>
        <v>0</v>
      </c>
      <c r="AE44">
        <f t="shared" si="28"/>
        <v>0</v>
      </c>
      <c r="AF44">
        <f t="shared" si="28"/>
        <v>0</v>
      </c>
      <c r="AG44" s="31">
        <f>VLOOKUP($B$1,'Multipliers and Adjustments'!$A$70:$I$86,TRUNC(COLUMN(AG$2)/5)+2,FALSE)*SUMIFS('EPA Data'!$I:$I,'EPA Data'!$D:$D,'Country Selector'!$A$2,'EPA Data'!$J:$J,$B$1,'EPA Data'!$C:$C,AG$2,'EPA Data'!$G:$G,"&gt;="&amp;$A44,'EPA Data'!$G:$G,"&lt;"&amp;$B44)*unit_conv</f>
        <v>0</v>
      </c>
      <c r="AH44">
        <f t="shared" si="29"/>
        <v>0</v>
      </c>
      <c r="AI44">
        <f t="shared" si="29"/>
        <v>0</v>
      </c>
      <c r="AJ44">
        <f t="shared" si="29"/>
        <v>0</v>
      </c>
      <c r="AK44">
        <f t="shared" si="29"/>
        <v>0</v>
      </c>
      <c r="AL44" s="31">
        <f>VLOOKUP($B$1,'Multipliers and Adjustments'!$A$70:$I$86,TRUNC(COLUMN(AL$2)/5)+2,FALSE)*SUMIFS('EPA Data'!$I:$I,'EPA Data'!$D:$D,'Country Selector'!$A$2,'EPA Data'!$J:$J,$B$1,'EPA Data'!$C:$C,AL$2,'EPA Data'!$G:$G,"&gt;="&amp;$A44,'EPA Data'!$G:$G,"&lt;"&amp;$B44)*unit_conv</f>
        <v>0</v>
      </c>
    </row>
    <row r="45" spans="1:38" x14ac:dyDescent="0.45">
      <c r="A45" s="12">
        <f>B44</f>
        <v>100</v>
      </c>
      <c r="B45" s="11">
        <f t="shared" si="7"/>
        <v>150</v>
      </c>
      <c r="C45" s="31">
        <f>VLOOKUP($B$1,'Multipliers and Adjustments'!$A$70:$I$86,TRUNC(COLUMN(C$2)/5)+2,FALSE)*SUMIFS('EPA Data'!$I:$I,'EPA Data'!$D:$D,'Country Selector'!$A$2,'EPA Data'!$J:$J,$B$1,'EPA Data'!$C:$C,C$2,'EPA Data'!$G:$G,"&gt;="&amp;$A45,'EPA Data'!$G:$G,"&lt;"&amp;$B45)*unit_conv</f>
        <v>0</v>
      </c>
      <c r="D45">
        <f t="shared" si="23"/>
        <v>0</v>
      </c>
      <c r="E45">
        <f t="shared" si="23"/>
        <v>0</v>
      </c>
      <c r="F45">
        <f t="shared" si="23"/>
        <v>0</v>
      </c>
      <c r="G45">
        <f t="shared" si="23"/>
        <v>0</v>
      </c>
      <c r="H45" s="31">
        <f>VLOOKUP($B$1,'Multipliers and Adjustments'!$A$70:$I$86,TRUNC(COLUMN(H$2)/5)+2,FALSE)*SUMIFS('EPA Data'!$I:$I,'EPA Data'!$D:$D,'Country Selector'!$A$2,'EPA Data'!$J:$J,$B$1,'EPA Data'!$C:$C,H$2,'EPA Data'!$G:$G,"&gt;="&amp;$A45,'EPA Data'!$G:$G,"&lt;"&amp;$B45)*unit_conv</f>
        <v>0</v>
      </c>
      <c r="I45">
        <f t="shared" si="24"/>
        <v>0</v>
      </c>
      <c r="J45">
        <f t="shared" si="24"/>
        <v>0</v>
      </c>
      <c r="K45">
        <f t="shared" si="24"/>
        <v>0</v>
      </c>
      <c r="L45">
        <f t="shared" si="24"/>
        <v>0</v>
      </c>
      <c r="M45" s="31">
        <f>VLOOKUP($B$1,'Multipliers and Adjustments'!$A$70:$I$86,TRUNC(COLUMN(M$2)/5)+2,FALSE)*SUMIFS('EPA Data'!$I:$I,'EPA Data'!$D:$D,'Country Selector'!$A$2,'EPA Data'!$J:$J,$B$1,'EPA Data'!$C:$C,M$2,'EPA Data'!$G:$G,"&gt;="&amp;$A45,'EPA Data'!$G:$G,"&lt;"&amp;$B45)*unit_conv</f>
        <v>0</v>
      </c>
      <c r="N45">
        <f t="shared" si="25"/>
        <v>0</v>
      </c>
      <c r="O45">
        <f t="shared" si="25"/>
        <v>0</v>
      </c>
      <c r="P45">
        <f t="shared" si="25"/>
        <v>0</v>
      </c>
      <c r="Q45">
        <f t="shared" si="25"/>
        <v>0</v>
      </c>
      <c r="R45" s="31">
        <f>VLOOKUP($B$1,'Multipliers and Adjustments'!$A$70:$I$86,TRUNC(COLUMN(R$2)/5)+2,FALSE)*SUMIFS('EPA Data'!$I:$I,'EPA Data'!$D:$D,'Country Selector'!$A$2,'EPA Data'!$J:$J,$B$1,'EPA Data'!$C:$C,R$2,'EPA Data'!$G:$G,"&gt;="&amp;$A45,'EPA Data'!$G:$G,"&lt;"&amp;$B45)*unit_conv</f>
        <v>0</v>
      </c>
      <c r="S45">
        <f t="shared" si="26"/>
        <v>0</v>
      </c>
      <c r="T45">
        <f t="shared" si="26"/>
        <v>0</v>
      </c>
      <c r="U45">
        <f t="shared" si="26"/>
        <v>0</v>
      </c>
      <c r="V45">
        <f t="shared" si="26"/>
        <v>0</v>
      </c>
      <c r="W45" s="31">
        <f>VLOOKUP($B$1,'Multipliers and Adjustments'!$A$70:$I$86,TRUNC(COLUMN(W$2)/5)+2,FALSE)*SUMIFS('EPA Data'!$I:$I,'EPA Data'!$D:$D,'Country Selector'!$A$2,'EPA Data'!$J:$J,$B$1,'EPA Data'!$C:$C,W$2,'EPA Data'!$G:$G,"&gt;="&amp;$A45,'EPA Data'!$G:$G,"&lt;"&amp;$B45)*unit_conv</f>
        <v>0</v>
      </c>
      <c r="X45">
        <f t="shared" si="27"/>
        <v>0</v>
      </c>
      <c r="Y45">
        <f t="shared" si="27"/>
        <v>0</v>
      </c>
      <c r="Z45">
        <f t="shared" si="27"/>
        <v>0</v>
      </c>
      <c r="AA45">
        <f t="shared" si="27"/>
        <v>0</v>
      </c>
      <c r="AB45" s="31">
        <f>VLOOKUP($B$1,'Multipliers and Adjustments'!$A$70:$I$86,TRUNC(COLUMN(AB$2)/5)+2,FALSE)*SUMIFS('EPA Data'!$I:$I,'EPA Data'!$D:$D,'Country Selector'!$A$2,'EPA Data'!$J:$J,$B$1,'EPA Data'!$C:$C,AB$2,'EPA Data'!$G:$G,"&gt;="&amp;$A45,'EPA Data'!$G:$G,"&lt;"&amp;$B45)*unit_conv</f>
        <v>0</v>
      </c>
      <c r="AC45">
        <f t="shared" si="28"/>
        <v>0</v>
      </c>
      <c r="AD45">
        <f t="shared" si="28"/>
        <v>0</v>
      </c>
      <c r="AE45">
        <f t="shared" si="28"/>
        <v>0</v>
      </c>
      <c r="AF45">
        <f t="shared" si="28"/>
        <v>0</v>
      </c>
      <c r="AG45" s="31">
        <f>VLOOKUP($B$1,'Multipliers and Adjustments'!$A$70:$I$86,TRUNC(COLUMN(AG$2)/5)+2,FALSE)*SUMIFS('EPA Data'!$I:$I,'EPA Data'!$D:$D,'Country Selector'!$A$2,'EPA Data'!$J:$J,$B$1,'EPA Data'!$C:$C,AG$2,'EPA Data'!$G:$G,"&gt;="&amp;$A45,'EPA Data'!$G:$G,"&lt;"&amp;$B45)*unit_conv</f>
        <v>0</v>
      </c>
      <c r="AH45">
        <f t="shared" si="29"/>
        <v>0</v>
      </c>
      <c r="AI45">
        <f t="shared" si="29"/>
        <v>0</v>
      </c>
      <c r="AJ45">
        <f t="shared" si="29"/>
        <v>0</v>
      </c>
      <c r="AK45">
        <f t="shared" si="29"/>
        <v>0</v>
      </c>
      <c r="AL45" s="31">
        <f>VLOOKUP($B$1,'Multipliers and Adjustments'!$A$70:$I$86,TRUNC(COLUMN(AL$2)/5)+2,FALSE)*SUMIFS('EPA Data'!$I:$I,'EPA Data'!$D:$D,'Country Selector'!$A$2,'EPA Data'!$J:$J,$B$1,'EPA Data'!$C:$C,AL$2,'EPA Data'!$G:$G,"&gt;="&amp;$A45,'EPA Data'!$G:$G,"&lt;"&amp;$B45)*unit_conv</f>
        <v>0</v>
      </c>
    </row>
    <row r="46" spans="1:38" x14ac:dyDescent="0.45">
      <c r="A46" s="12">
        <f t="shared" si="14"/>
        <v>150</v>
      </c>
      <c r="B46" s="11">
        <f t="shared" si="7"/>
        <v>200</v>
      </c>
      <c r="C46" s="31">
        <f>VLOOKUP($B$1,'Multipliers and Adjustments'!$A$70:$I$86,TRUNC(COLUMN(C$2)/5)+2,FALSE)*SUMIFS('EPA Data'!$I:$I,'EPA Data'!$D:$D,'Country Selector'!$A$2,'EPA Data'!$J:$J,$B$1,'EPA Data'!$C:$C,C$2,'EPA Data'!$G:$G,"&gt;="&amp;$A46,'EPA Data'!$G:$G,"&lt;"&amp;$B46)*unit_conv</f>
        <v>0</v>
      </c>
      <c r="D46">
        <f t="shared" si="23"/>
        <v>0</v>
      </c>
      <c r="E46">
        <f t="shared" si="23"/>
        <v>0</v>
      </c>
      <c r="F46">
        <f t="shared" si="23"/>
        <v>0</v>
      </c>
      <c r="G46">
        <f t="shared" si="23"/>
        <v>0</v>
      </c>
      <c r="H46" s="31">
        <f>VLOOKUP($B$1,'Multipliers and Adjustments'!$A$70:$I$86,TRUNC(COLUMN(H$2)/5)+2,FALSE)*SUMIFS('EPA Data'!$I:$I,'EPA Data'!$D:$D,'Country Selector'!$A$2,'EPA Data'!$J:$J,$B$1,'EPA Data'!$C:$C,H$2,'EPA Data'!$G:$G,"&gt;="&amp;$A46,'EPA Data'!$G:$G,"&lt;"&amp;$B46)*unit_conv</f>
        <v>0</v>
      </c>
      <c r="I46">
        <f t="shared" si="24"/>
        <v>0</v>
      </c>
      <c r="J46">
        <f t="shared" si="24"/>
        <v>0</v>
      </c>
      <c r="K46">
        <f t="shared" si="24"/>
        <v>0</v>
      </c>
      <c r="L46">
        <f t="shared" si="24"/>
        <v>0</v>
      </c>
      <c r="M46" s="31">
        <f>VLOOKUP($B$1,'Multipliers and Adjustments'!$A$70:$I$86,TRUNC(COLUMN(M$2)/5)+2,FALSE)*SUMIFS('EPA Data'!$I:$I,'EPA Data'!$D:$D,'Country Selector'!$A$2,'EPA Data'!$J:$J,$B$1,'EPA Data'!$C:$C,M$2,'EPA Data'!$G:$G,"&gt;="&amp;$A46,'EPA Data'!$G:$G,"&lt;"&amp;$B46)*unit_conv</f>
        <v>0</v>
      </c>
      <c r="N46">
        <f t="shared" si="25"/>
        <v>0</v>
      </c>
      <c r="O46">
        <f t="shared" si="25"/>
        <v>0</v>
      </c>
      <c r="P46">
        <f t="shared" si="25"/>
        <v>0</v>
      </c>
      <c r="Q46">
        <f t="shared" si="25"/>
        <v>0</v>
      </c>
      <c r="R46" s="31">
        <f>VLOOKUP($B$1,'Multipliers and Adjustments'!$A$70:$I$86,TRUNC(COLUMN(R$2)/5)+2,FALSE)*SUMIFS('EPA Data'!$I:$I,'EPA Data'!$D:$D,'Country Selector'!$A$2,'EPA Data'!$J:$J,$B$1,'EPA Data'!$C:$C,R$2,'EPA Data'!$G:$G,"&gt;="&amp;$A46,'EPA Data'!$G:$G,"&lt;"&amp;$B46)*unit_conv</f>
        <v>0</v>
      </c>
      <c r="S46">
        <f t="shared" si="26"/>
        <v>0</v>
      </c>
      <c r="T46">
        <f t="shared" si="26"/>
        <v>0</v>
      </c>
      <c r="U46">
        <f t="shared" si="26"/>
        <v>0</v>
      </c>
      <c r="V46">
        <f t="shared" si="26"/>
        <v>0</v>
      </c>
      <c r="W46" s="31">
        <f>VLOOKUP($B$1,'Multipliers and Adjustments'!$A$70:$I$86,TRUNC(COLUMN(W$2)/5)+2,FALSE)*SUMIFS('EPA Data'!$I:$I,'EPA Data'!$D:$D,'Country Selector'!$A$2,'EPA Data'!$J:$J,$B$1,'EPA Data'!$C:$C,W$2,'EPA Data'!$G:$G,"&gt;="&amp;$A46,'EPA Data'!$G:$G,"&lt;"&amp;$B46)*unit_conv</f>
        <v>0</v>
      </c>
      <c r="X46">
        <f t="shared" si="27"/>
        <v>0</v>
      </c>
      <c r="Y46">
        <f t="shared" si="27"/>
        <v>0</v>
      </c>
      <c r="Z46">
        <f t="shared" si="27"/>
        <v>0</v>
      </c>
      <c r="AA46">
        <f t="shared" si="27"/>
        <v>0</v>
      </c>
      <c r="AB46" s="31">
        <f>VLOOKUP($B$1,'Multipliers and Adjustments'!$A$70:$I$86,TRUNC(COLUMN(AB$2)/5)+2,FALSE)*SUMIFS('EPA Data'!$I:$I,'EPA Data'!$D:$D,'Country Selector'!$A$2,'EPA Data'!$J:$J,$B$1,'EPA Data'!$C:$C,AB$2,'EPA Data'!$G:$G,"&gt;="&amp;$A46,'EPA Data'!$G:$G,"&lt;"&amp;$B46)*unit_conv</f>
        <v>0</v>
      </c>
      <c r="AC46">
        <f t="shared" si="28"/>
        <v>0</v>
      </c>
      <c r="AD46">
        <f t="shared" si="28"/>
        <v>0</v>
      </c>
      <c r="AE46">
        <f t="shared" si="28"/>
        <v>0</v>
      </c>
      <c r="AF46">
        <f t="shared" si="28"/>
        <v>0</v>
      </c>
      <c r="AG46" s="31">
        <f>VLOOKUP($B$1,'Multipliers and Adjustments'!$A$70:$I$86,TRUNC(COLUMN(AG$2)/5)+2,FALSE)*SUMIFS('EPA Data'!$I:$I,'EPA Data'!$D:$D,'Country Selector'!$A$2,'EPA Data'!$J:$J,$B$1,'EPA Data'!$C:$C,AG$2,'EPA Data'!$G:$G,"&gt;="&amp;$A46,'EPA Data'!$G:$G,"&lt;"&amp;$B46)*unit_conv</f>
        <v>0</v>
      </c>
      <c r="AH46">
        <f t="shared" si="29"/>
        <v>0</v>
      </c>
      <c r="AI46">
        <f t="shared" si="29"/>
        <v>0</v>
      </c>
      <c r="AJ46">
        <f t="shared" si="29"/>
        <v>0</v>
      </c>
      <c r="AK46">
        <f t="shared" si="29"/>
        <v>0</v>
      </c>
      <c r="AL46" s="31">
        <f>VLOOKUP($B$1,'Multipliers and Adjustments'!$A$70:$I$86,TRUNC(COLUMN(AL$2)/5)+2,FALSE)*SUMIFS('EPA Data'!$I:$I,'EPA Data'!$D:$D,'Country Selector'!$A$2,'EPA Data'!$J:$J,$B$1,'EPA Data'!$C:$C,AL$2,'EPA Data'!$G:$G,"&gt;="&amp;$A46,'EPA Data'!$G:$G,"&lt;"&amp;$B46)*unit_conv</f>
        <v>0</v>
      </c>
    </row>
    <row r="47" spans="1:38" x14ac:dyDescent="0.45">
      <c r="A47" s="12">
        <f t="shared" si="14"/>
        <v>200</v>
      </c>
      <c r="B47" s="11">
        <f t="shared" si="7"/>
        <v>250</v>
      </c>
      <c r="C47" s="31">
        <f>VLOOKUP($B$1,'Multipliers and Adjustments'!$A$70:$I$86,TRUNC(COLUMN(C$2)/5)+2,FALSE)*SUMIFS('EPA Data'!$I:$I,'EPA Data'!$D:$D,'Country Selector'!$A$2,'EPA Data'!$J:$J,$B$1,'EPA Data'!$C:$C,C$2,'EPA Data'!$G:$G,"&gt;="&amp;$A47,'EPA Data'!$G:$G,"&lt;"&amp;$B47)*unit_conv</f>
        <v>0</v>
      </c>
      <c r="D47">
        <f t="shared" si="23"/>
        <v>0</v>
      </c>
      <c r="E47">
        <f t="shared" si="23"/>
        <v>0</v>
      </c>
      <c r="F47">
        <f t="shared" si="23"/>
        <v>0</v>
      </c>
      <c r="G47">
        <f t="shared" si="23"/>
        <v>0</v>
      </c>
      <c r="H47" s="31">
        <f>VLOOKUP($B$1,'Multipliers and Adjustments'!$A$70:$I$86,TRUNC(COLUMN(H$2)/5)+2,FALSE)*SUMIFS('EPA Data'!$I:$I,'EPA Data'!$D:$D,'Country Selector'!$A$2,'EPA Data'!$J:$J,$B$1,'EPA Data'!$C:$C,H$2,'EPA Data'!$G:$G,"&gt;="&amp;$A47,'EPA Data'!$G:$G,"&lt;"&amp;$B47)*unit_conv</f>
        <v>0</v>
      </c>
      <c r="I47">
        <f t="shared" si="24"/>
        <v>0</v>
      </c>
      <c r="J47">
        <f t="shared" si="24"/>
        <v>0</v>
      </c>
      <c r="K47">
        <f t="shared" si="24"/>
        <v>0</v>
      </c>
      <c r="L47">
        <f t="shared" si="24"/>
        <v>0</v>
      </c>
      <c r="M47" s="31">
        <f>VLOOKUP($B$1,'Multipliers and Adjustments'!$A$70:$I$86,TRUNC(COLUMN(M$2)/5)+2,FALSE)*SUMIFS('EPA Data'!$I:$I,'EPA Data'!$D:$D,'Country Selector'!$A$2,'EPA Data'!$J:$J,$B$1,'EPA Data'!$C:$C,M$2,'EPA Data'!$G:$G,"&gt;="&amp;$A47,'EPA Data'!$G:$G,"&lt;"&amp;$B47)*unit_conv</f>
        <v>0</v>
      </c>
      <c r="N47">
        <f t="shared" si="25"/>
        <v>0</v>
      </c>
      <c r="O47">
        <f t="shared" si="25"/>
        <v>0</v>
      </c>
      <c r="P47">
        <f t="shared" si="25"/>
        <v>0</v>
      </c>
      <c r="Q47">
        <f t="shared" si="25"/>
        <v>0</v>
      </c>
      <c r="R47" s="31">
        <f>VLOOKUP($B$1,'Multipliers and Adjustments'!$A$70:$I$86,TRUNC(COLUMN(R$2)/5)+2,FALSE)*SUMIFS('EPA Data'!$I:$I,'EPA Data'!$D:$D,'Country Selector'!$A$2,'EPA Data'!$J:$J,$B$1,'EPA Data'!$C:$C,R$2,'EPA Data'!$G:$G,"&gt;="&amp;$A47,'EPA Data'!$G:$G,"&lt;"&amp;$B47)*unit_conv</f>
        <v>0</v>
      </c>
      <c r="S47">
        <f t="shared" si="26"/>
        <v>0</v>
      </c>
      <c r="T47">
        <f t="shared" si="26"/>
        <v>0</v>
      </c>
      <c r="U47">
        <f t="shared" si="26"/>
        <v>0</v>
      </c>
      <c r="V47">
        <f t="shared" si="26"/>
        <v>0</v>
      </c>
      <c r="W47" s="31">
        <f>VLOOKUP($B$1,'Multipliers and Adjustments'!$A$70:$I$86,TRUNC(COLUMN(W$2)/5)+2,FALSE)*SUMIFS('EPA Data'!$I:$I,'EPA Data'!$D:$D,'Country Selector'!$A$2,'EPA Data'!$J:$J,$B$1,'EPA Data'!$C:$C,W$2,'EPA Data'!$G:$G,"&gt;="&amp;$A47,'EPA Data'!$G:$G,"&lt;"&amp;$B47)*unit_conv</f>
        <v>0</v>
      </c>
      <c r="X47">
        <f t="shared" si="27"/>
        <v>0</v>
      </c>
      <c r="Y47">
        <f t="shared" si="27"/>
        <v>0</v>
      </c>
      <c r="Z47">
        <f t="shared" si="27"/>
        <v>0</v>
      </c>
      <c r="AA47">
        <f t="shared" si="27"/>
        <v>0</v>
      </c>
      <c r="AB47" s="31">
        <f>VLOOKUP($B$1,'Multipliers and Adjustments'!$A$70:$I$86,TRUNC(COLUMN(AB$2)/5)+2,FALSE)*SUMIFS('EPA Data'!$I:$I,'EPA Data'!$D:$D,'Country Selector'!$A$2,'EPA Data'!$J:$J,$B$1,'EPA Data'!$C:$C,AB$2,'EPA Data'!$G:$G,"&gt;="&amp;$A47,'EPA Data'!$G:$G,"&lt;"&amp;$B47)*unit_conv</f>
        <v>0</v>
      </c>
      <c r="AC47">
        <f t="shared" si="28"/>
        <v>0</v>
      </c>
      <c r="AD47">
        <f t="shared" si="28"/>
        <v>0</v>
      </c>
      <c r="AE47">
        <f t="shared" si="28"/>
        <v>0</v>
      </c>
      <c r="AF47">
        <f t="shared" si="28"/>
        <v>0</v>
      </c>
      <c r="AG47" s="31">
        <f>VLOOKUP($B$1,'Multipliers and Adjustments'!$A$70:$I$86,TRUNC(COLUMN(AG$2)/5)+2,FALSE)*SUMIFS('EPA Data'!$I:$I,'EPA Data'!$D:$D,'Country Selector'!$A$2,'EPA Data'!$J:$J,$B$1,'EPA Data'!$C:$C,AG$2,'EPA Data'!$G:$G,"&gt;="&amp;$A47,'EPA Data'!$G:$G,"&lt;"&amp;$B47)*unit_conv</f>
        <v>0</v>
      </c>
      <c r="AH47">
        <f t="shared" si="29"/>
        <v>0</v>
      </c>
      <c r="AI47">
        <f t="shared" si="29"/>
        <v>0</v>
      </c>
      <c r="AJ47">
        <f t="shared" si="29"/>
        <v>0</v>
      </c>
      <c r="AK47">
        <f t="shared" si="29"/>
        <v>0</v>
      </c>
      <c r="AL47" s="31">
        <f>VLOOKUP($B$1,'Multipliers and Adjustments'!$A$70:$I$86,TRUNC(COLUMN(AL$2)/5)+2,FALSE)*SUMIFS('EPA Data'!$I:$I,'EPA Data'!$D:$D,'Country Selector'!$A$2,'EPA Data'!$J:$J,$B$1,'EPA Data'!$C:$C,AL$2,'EPA Data'!$G:$G,"&gt;="&amp;$A47,'EPA Data'!$G:$G,"&lt;"&amp;$B47)*unit_conv</f>
        <v>0</v>
      </c>
    </row>
    <row r="48" spans="1:38" x14ac:dyDescent="0.45">
      <c r="A48" s="12">
        <f t="shared" si="14"/>
        <v>250</v>
      </c>
      <c r="B48" s="11">
        <f t="shared" si="7"/>
        <v>300</v>
      </c>
      <c r="C48" s="31">
        <f>VLOOKUP($B$1,'Multipliers and Adjustments'!$A$70:$I$86,TRUNC(COLUMN(C$2)/5)+2,FALSE)*SUMIFS('EPA Data'!$I:$I,'EPA Data'!$D:$D,'Country Selector'!$A$2,'EPA Data'!$J:$J,$B$1,'EPA Data'!$C:$C,C$2,'EPA Data'!$G:$G,"&gt;="&amp;$A48,'EPA Data'!$G:$G,"&lt;"&amp;$B48)*unit_conv</f>
        <v>0</v>
      </c>
      <c r="D48">
        <f t="shared" si="23"/>
        <v>0</v>
      </c>
      <c r="E48">
        <f t="shared" si="23"/>
        <v>0</v>
      </c>
      <c r="F48">
        <f t="shared" si="23"/>
        <v>0</v>
      </c>
      <c r="G48">
        <f t="shared" si="23"/>
        <v>0</v>
      </c>
      <c r="H48" s="31">
        <f>VLOOKUP($B$1,'Multipliers and Adjustments'!$A$70:$I$86,TRUNC(COLUMN(H$2)/5)+2,FALSE)*SUMIFS('EPA Data'!$I:$I,'EPA Data'!$D:$D,'Country Selector'!$A$2,'EPA Data'!$J:$J,$B$1,'EPA Data'!$C:$C,H$2,'EPA Data'!$G:$G,"&gt;="&amp;$A48,'EPA Data'!$G:$G,"&lt;"&amp;$B48)*unit_conv</f>
        <v>0</v>
      </c>
      <c r="I48">
        <f t="shared" si="24"/>
        <v>0</v>
      </c>
      <c r="J48">
        <f t="shared" si="24"/>
        <v>0</v>
      </c>
      <c r="K48">
        <f t="shared" si="24"/>
        <v>0</v>
      </c>
      <c r="L48">
        <f t="shared" si="24"/>
        <v>0</v>
      </c>
      <c r="M48" s="31">
        <f>VLOOKUP($B$1,'Multipliers and Adjustments'!$A$70:$I$86,TRUNC(COLUMN(M$2)/5)+2,FALSE)*SUMIFS('EPA Data'!$I:$I,'EPA Data'!$D:$D,'Country Selector'!$A$2,'EPA Data'!$J:$J,$B$1,'EPA Data'!$C:$C,M$2,'EPA Data'!$G:$G,"&gt;="&amp;$A48,'EPA Data'!$G:$G,"&lt;"&amp;$B48)*unit_conv</f>
        <v>0</v>
      </c>
      <c r="N48">
        <f t="shared" si="25"/>
        <v>0</v>
      </c>
      <c r="O48">
        <f t="shared" si="25"/>
        <v>0</v>
      </c>
      <c r="P48">
        <f t="shared" si="25"/>
        <v>0</v>
      </c>
      <c r="Q48">
        <f t="shared" si="25"/>
        <v>0</v>
      </c>
      <c r="R48" s="31">
        <f>VLOOKUP($B$1,'Multipliers and Adjustments'!$A$70:$I$86,TRUNC(COLUMN(R$2)/5)+2,FALSE)*SUMIFS('EPA Data'!$I:$I,'EPA Data'!$D:$D,'Country Selector'!$A$2,'EPA Data'!$J:$J,$B$1,'EPA Data'!$C:$C,R$2,'EPA Data'!$G:$G,"&gt;="&amp;$A48,'EPA Data'!$G:$G,"&lt;"&amp;$B48)*unit_conv</f>
        <v>0</v>
      </c>
      <c r="S48">
        <f t="shared" si="26"/>
        <v>0</v>
      </c>
      <c r="T48">
        <f t="shared" si="26"/>
        <v>0</v>
      </c>
      <c r="U48">
        <f t="shared" si="26"/>
        <v>0</v>
      </c>
      <c r="V48">
        <f t="shared" si="26"/>
        <v>0</v>
      </c>
      <c r="W48" s="31">
        <f>VLOOKUP($B$1,'Multipliers and Adjustments'!$A$70:$I$86,TRUNC(COLUMN(W$2)/5)+2,FALSE)*SUMIFS('EPA Data'!$I:$I,'EPA Data'!$D:$D,'Country Selector'!$A$2,'EPA Data'!$J:$J,$B$1,'EPA Data'!$C:$C,W$2,'EPA Data'!$G:$G,"&gt;="&amp;$A48,'EPA Data'!$G:$G,"&lt;"&amp;$B48)*unit_conv</f>
        <v>0</v>
      </c>
      <c r="X48">
        <f t="shared" si="27"/>
        <v>0</v>
      </c>
      <c r="Y48">
        <f t="shared" si="27"/>
        <v>0</v>
      </c>
      <c r="Z48">
        <f t="shared" si="27"/>
        <v>0</v>
      </c>
      <c r="AA48">
        <f t="shared" si="27"/>
        <v>0</v>
      </c>
      <c r="AB48" s="31">
        <f>VLOOKUP($B$1,'Multipliers and Adjustments'!$A$70:$I$86,TRUNC(COLUMN(AB$2)/5)+2,FALSE)*SUMIFS('EPA Data'!$I:$I,'EPA Data'!$D:$D,'Country Selector'!$A$2,'EPA Data'!$J:$J,$B$1,'EPA Data'!$C:$C,AB$2,'EPA Data'!$G:$G,"&gt;="&amp;$A48,'EPA Data'!$G:$G,"&lt;"&amp;$B48)*unit_conv</f>
        <v>0</v>
      </c>
      <c r="AC48">
        <f t="shared" si="28"/>
        <v>0</v>
      </c>
      <c r="AD48">
        <f t="shared" si="28"/>
        <v>0</v>
      </c>
      <c r="AE48">
        <f t="shared" si="28"/>
        <v>0</v>
      </c>
      <c r="AF48">
        <f t="shared" si="28"/>
        <v>0</v>
      </c>
      <c r="AG48" s="31">
        <f>VLOOKUP($B$1,'Multipliers and Adjustments'!$A$70:$I$86,TRUNC(COLUMN(AG$2)/5)+2,FALSE)*SUMIFS('EPA Data'!$I:$I,'EPA Data'!$D:$D,'Country Selector'!$A$2,'EPA Data'!$J:$J,$B$1,'EPA Data'!$C:$C,AG$2,'EPA Data'!$G:$G,"&gt;="&amp;$A48,'EPA Data'!$G:$G,"&lt;"&amp;$B48)*unit_conv</f>
        <v>0</v>
      </c>
      <c r="AH48">
        <f t="shared" si="29"/>
        <v>0</v>
      </c>
      <c r="AI48">
        <f t="shared" si="29"/>
        <v>0</v>
      </c>
      <c r="AJ48">
        <f t="shared" si="29"/>
        <v>0</v>
      </c>
      <c r="AK48">
        <f t="shared" si="29"/>
        <v>0</v>
      </c>
      <c r="AL48" s="31">
        <f>VLOOKUP($B$1,'Multipliers and Adjustments'!$A$70:$I$86,TRUNC(COLUMN(AL$2)/5)+2,FALSE)*SUMIFS('EPA Data'!$I:$I,'EPA Data'!$D:$D,'Country Selector'!$A$2,'EPA Data'!$J:$J,$B$1,'EPA Data'!$C:$C,AL$2,'EPA Data'!$G:$G,"&gt;="&amp;$A48,'EPA Data'!$G:$G,"&lt;"&amp;$B48)*unit_conv</f>
        <v>0</v>
      </c>
    </row>
    <row r="49" spans="1:38" x14ac:dyDescent="0.45">
      <c r="A49" s="12">
        <f t="shared" si="14"/>
        <v>300</v>
      </c>
      <c r="B49" s="11">
        <f t="shared" si="7"/>
        <v>350</v>
      </c>
      <c r="C49" s="31">
        <f>VLOOKUP($B$1,'Multipliers and Adjustments'!$A$70:$I$86,TRUNC(COLUMN(C$2)/5)+2,FALSE)*SUMIFS('EPA Data'!$I:$I,'EPA Data'!$D:$D,'Country Selector'!$A$2,'EPA Data'!$J:$J,$B$1,'EPA Data'!$C:$C,C$2,'EPA Data'!$G:$G,"&gt;="&amp;$A49,'EPA Data'!$G:$G,"&lt;"&amp;$B49)*unit_conv</f>
        <v>0</v>
      </c>
      <c r="D49">
        <f t="shared" si="23"/>
        <v>0</v>
      </c>
      <c r="E49">
        <f t="shared" si="23"/>
        <v>0</v>
      </c>
      <c r="F49">
        <f t="shared" si="23"/>
        <v>0</v>
      </c>
      <c r="G49">
        <f t="shared" si="23"/>
        <v>0</v>
      </c>
      <c r="H49" s="31">
        <f>VLOOKUP($B$1,'Multipliers and Adjustments'!$A$70:$I$86,TRUNC(COLUMN(H$2)/5)+2,FALSE)*SUMIFS('EPA Data'!$I:$I,'EPA Data'!$D:$D,'Country Selector'!$A$2,'EPA Data'!$J:$J,$B$1,'EPA Data'!$C:$C,H$2,'EPA Data'!$G:$G,"&gt;="&amp;$A49,'EPA Data'!$G:$G,"&lt;"&amp;$B49)*unit_conv</f>
        <v>0</v>
      </c>
      <c r="I49">
        <f t="shared" si="24"/>
        <v>0</v>
      </c>
      <c r="J49">
        <f t="shared" si="24"/>
        <v>0</v>
      </c>
      <c r="K49">
        <f t="shared" si="24"/>
        <v>0</v>
      </c>
      <c r="L49">
        <f t="shared" si="24"/>
        <v>0</v>
      </c>
      <c r="M49" s="31">
        <f>VLOOKUP($B$1,'Multipliers and Adjustments'!$A$70:$I$86,TRUNC(COLUMN(M$2)/5)+2,FALSE)*SUMIFS('EPA Data'!$I:$I,'EPA Data'!$D:$D,'Country Selector'!$A$2,'EPA Data'!$J:$J,$B$1,'EPA Data'!$C:$C,M$2,'EPA Data'!$G:$G,"&gt;="&amp;$A49,'EPA Data'!$G:$G,"&lt;"&amp;$B49)*unit_conv</f>
        <v>0</v>
      </c>
      <c r="N49">
        <f t="shared" si="25"/>
        <v>0</v>
      </c>
      <c r="O49">
        <f t="shared" si="25"/>
        <v>0</v>
      </c>
      <c r="P49">
        <f t="shared" si="25"/>
        <v>0</v>
      </c>
      <c r="Q49">
        <f t="shared" si="25"/>
        <v>0</v>
      </c>
      <c r="R49" s="31">
        <f>VLOOKUP($B$1,'Multipliers and Adjustments'!$A$70:$I$86,TRUNC(COLUMN(R$2)/5)+2,FALSE)*SUMIFS('EPA Data'!$I:$I,'EPA Data'!$D:$D,'Country Selector'!$A$2,'EPA Data'!$J:$J,$B$1,'EPA Data'!$C:$C,R$2,'EPA Data'!$G:$G,"&gt;="&amp;$A49,'EPA Data'!$G:$G,"&lt;"&amp;$B49)*unit_conv</f>
        <v>0</v>
      </c>
      <c r="S49">
        <f t="shared" si="26"/>
        <v>0</v>
      </c>
      <c r="T49">
        <f t="shared" si="26"/>
        <v>0</v>
      </c>
      <c r="U49">
        <f t="shared" si="26"/>
        <v>0</v>
      </c>
      <c r="V49">
        <f t="shared" si="26"/>
        <v>0</v>
      </c>
      <c r="W49" s="31">
        <f>VLOOKUP($B$1,'Multipliers and Adjustments'!$A$70:$I$86,TRUNC(COLUMN(W$2)/5)+2,FALSE)*SUMIFS('EPA Data'!$I:$I,'EPA Data'!$D:$D,'Country Selector'!$A$2,'EPA Data'!$J:$J,$B$1,'EPA Data'!$C:$C,W$2,'EPA Data'!$G:$G,"&gt;="&amp;$A49,'EPA Data'!$G:$G,"&lt;"&amp;$B49)*unit_conv</f>
        <v>0</v>
      </c>
      <c r="X49">
        <f t="shared" si="27"/>
        <v>0</v>
      </c>
      <c r="Y49">
        <f t="shared" si="27"/>
        <v>0</v>
      </c>
      <c r="Z49">
        <f t="shared" si="27"/>
        <v>0</v>
      </c>
      <c r="AA49">
        <f t="shared" si="27"/>
        <v>0</v>
      </c>
      <c r="AB49" s="31">
        <f>VLOOKUP($B$1,'Multipliers and Adjustments'!$A$70:$I$86,TRUNC(COLUMN(AB$2)/5)+2,FALSE)*SUMIFS('EPA Data'!$I:$I,'EPA Data'!$D:$D,'Country Selector'!$A$2,'EPA Data'!$J:$J,$B$1,'EPA Data'!$C:$C,AB$2,'EPA Data'!$G:$G,"&gt;="&amp;$A49,'EPA Data'!$G:$G,"&lt;"&amp;$B49)*unit_conv</f>
        <v>0</v>
      </c>
      <c r="AC49">
        <f t="shared" si="28"/>
        <v>0</v>
      </c>
      <c r="AD49">
        <f t="shared" si="28"/>
        <v>0</v>
      </c>
      <c r="AE49">
        <f t="shared" si="28"/>
        <v>0</v>
      </c>
      <c r="AF49">
        <f t="shared" si="28"/>
        <v>0</v>
      </c>
      <c r="AG49" s="31">
        <f>VLOOKUP($B$1,'Multipliers and Adjustments'!$A$70:$I$86,TRUNC(COLUMN(AG$2)/5)+2,FALSE)*SUMIFS('EPA Data'!$I:$I,'EPA Data'!$D:$D,'Country Selector'!$A$2,'EPA Data'!$J:$J,$B$1,'EPA Data'!$C:$C,AG$2,'EPA Data'!$G:$G,"&gt;="&amp;$A49,'EPA Data'!$G:$G,"&lt;"&amp;$B49)*unit_conv</f>
        <v>0</v>
      </c>
      <c r="AH49">
        <f t="shared" si="29"/>
        <v>0</v>
      </c>
      <c r="AI49">
        <f t="shared" si="29"/>
        <v>0</v>
      </c>
      <c r="AJ49">
        <f t="shared" si="29"/>
        <v>0</v>
      </c>
      <c r="AK49">
        <f t="shared" si="29"/>
        <v>0</v>
      </c>
      <c r="AL49" s="31">
        <f>VLOOKUP($B$1,'Multipliers and Adjustments'!$A$70:$I$86,TRUNC(COLUMN(AL$2)/5)+2,FALSE)*SUMIFS('EPA Data'!$I:$I,'EPA Data'!$D:$D,'Country Selector'!$A$2,'EPA Data'!$J:$J,$B$1,'EPA Data'!$C:$C,AL$2,'EPA Data'!$G:$G,"&gt;="&amp;$A49,'EPA Data'!$G:$G,"&lt;"&amp;$B49)*unit_conv</f>
        <v>0</v>
      </c>
    </row>
    <row r="50" spans="1:38" x14ac:dyDescent="0.45">
      <c r="A50" s="12">
        <f t="shared" si="14"/>
        <v>350</v>
      </c>
      <c r="B50" s="11">
        <f t="shared" si="7"/>
        <v>400</v>
      </c>
      <c r="C50" s="31">
        <f>VLOOKUP($B$1,'Multipliers and Adjustments'!$A$70:$I$86,TRUNC(COLUMN(C$2)/5)+2,FALSE)*SUMIFS('EPA Data'!$I:$I,'EPA Data'!$D:$D,'Country Selector'!$A$2,'EPA Data'!$J:$J,$B$1,'EPA Data'!$C:$C,C$2,'EPA Data'!$G:$G,"&gt;="&amp;$A50,'EPA Data'!$G:$G,"&lt;"&amp;$B50)*unit_conv</f>
        <v>0</v>
      </c>
      <c r="D50">
        <f t="shared" ref="D50:G65" si="30">C50+($H50-$C50)/5</f>
        <v>0</v>
      </c>
      <c r="E50">
        <f t="shared" si="30"/>
        <v>0</v>
      </c>
      <c r="F50">
        <f t="shared" si="30"/>
        <v>0</v>
      </c>
      <c r="G50">
        <f t="shared" si="30"/>
        <v>0</v>
      </c>
      <c r="H50" s="31">
        <f>VLOOKUP($B$1,'Multipliers and Adjustments'!$A$70:$I$86,TRUNC(COLUMN(H$2)/5)+2,FALSE)*SUMIFS('EPA Data'!$I:$I,'EPA Data'!$D:$D,'Country Selector'!$A$2,'EPA Data'!$J:$J,$B$1,'EPA Data'!$C:$C,H$2,'EPA Data'!$G:$G,"&gt;="&amp;$A50,'EPA Data'!$G:$G,"&lt;"&amp;$B50)*unit_conv</f>
        <v>0</v>
      </c>
      <c r="I50">
        <f t="shared" si="24"/>
        <v>0</v>
      </c>
      <c r="J50">
        <f t="shared" si="24"/>
        <v>0</v>
      </c>
      <c r="K50">
        <f t="shared" si="24"/>
        <v>0</v>
      </c>
      <c r="L50">
        <f t="shared" si="24"/>
        <v>0</v>
      </c>
      <c r="M50" s="31">
        <f>VLOOKUP($B$1,'Multipliers and Adjustments'!$A$70:$I$86,TRUNC(COLUMN(M$2)/5)+2,FALSE)*SUMIFS('EPA Data'!$I:$I,'EPA Data'!$D:$D,'Country Selector'!$A$2,'EPA Data'!$J:$J,$B$1,'EPA Data'!$C:$C,M$2,'EPA Data'!$G:$G,"&gt;="&amp;$A50,'EPA Data'!$G:$G,"&lt;"&amp;$B50)*unit_conv</f>
        <v>0</v>
      </c>
      <c r="N50">
        <f t="shared" si="25"/>
        <v>0</v>
      </c>
      <c r="O50">
        <f t="shared" si="25"/>
        <v>0</v>
      </c>
      <c r="P50">
        <f t="shared" si="25"/>
        <v>0</v>
      </c>
      <c r="Q50">
        <f t="shared" si="25"/>
        <v>0</v>
      </c>
      <c r="R50" s="31">
        <f>VLOOKUP($B$1,'Multipliers and Adjustments'!$A$70:$I$86,TRUNC(COLUMN(R$2)/5)+2,FALSE)*SUMIFS('EPA Data'!$I:$I,'EPA Data'!$D:$D,'Country Selector'!$A$2,'EPA Data'!$J:$J,$B$1,'EPA Data'!$C:$C,R$2,'EPA Data'!$G:$G,"&gt;="&amp;$A50,'EPA Data'!$G:$G,"&lt;"&amp;$B50)*unit_conv</f>
        <v>0</v>
      </c>
      <c r="S50">
        <f t="shared" si="26"/>
        <v>0</v>
      </c>
      <c r="T50">
        <f t="shared" si="26"/>
        <v>0</v>
      </c>
      <c r="U50">
        <f t="shared" si="26"/>
        <v>0</v>
      </c>
      <c r="V50">
        <f t="shared" si="26"/>
        <v>0</v>
      </c>
      <c r="W50" s="31">
        <f>VLOOKUP($B$1,'Multipliers and Adjustments'!$A$70:$I$86,TRUNC(COLUMN(W$2)/5)+2,FALSE)*SUMIFS('EPA Data'!$I:$I,'EPA Data'!$D:$D,'Country Selector'!$A$2,'EPA Data'!$J:$J,$B$1,'EPA Data'!$C:$C,W$2,'EPA Data'!$G:$G,"&gt;="&amp;$A50,'EPA Data'!$G:$G,"&lt;"&amp;$B50)*unit_conv</f>
        <v>0</v>
      </c>
      <c r="X50">
        <f t="shared" si="27"/>
        <v>0</v>
      </c>
      <c r="Y50">
        <f t="shared" si="27"/>
        <v>0</v>
      </c>
      <c r="Z50">
        <f t="shared" si="27"/>
        <v>0</v>
      </c>
      <c r="AA50">
        <f t="shared" si="27"/>
        <v>0</v>
      </c>
      <c r="AB50" s="31">
        <f>VLOOKUP($B$1,'Multipliers and Adjustments'!$A$70:$I$86,TRUNC(COLUMN(AB$2)/5)+2,FALSE)*SUMIFS('EPA Data'!$I:$I,'EPA Data'!$D:$D,'Country Selector'!$A$2,'EPA Data'!$J:$J,$B$1,'EPA Data'!$C:$C,AB$2,'EPA Data'!$G:$G,"&gt;="&amp;$A50,'EPA Data'!$G:$G,"&lt;"&amp;$B50)*unit_conv</f>
        <v>0</v>
      </c>
      <c r="AC50">
        <f t="shared" si="28"/>
        <v>0</v>
      </c>
      <c r="AD50">
        <f t="shared" si="28"/>
        <v>0</v>
      </c>
      <c r="AE50">
        <f t="shared" si="28"/>
        <v>0</v>
      </c>
      <c r="AF50">
        <f t="shared" si="28"/>
        <v>0</v>
      </c>
      <c r="AG50" s="31">
        <f>VLOOKUP($B$1,'Multipliers and Adjustments'!$A$70:$I$86,TRUNC(COLUMN(AG$2)/5)+2,FALSE)*SUMIFS('EPA Data'!$I:$I,'EPA Data'!$D:$D,'Country Selector'!$A$2,'EPA Data'!$J:$J,$B$1,'EPA Data'!$C:$C,AG$2,'EPA Data'!$G:$G,"&gt;="&amp;$A50,'EPA Data'!$G:$G,"&lt;"&amp;$B50)*unit_conv</f>
        <v>0</v>
      </c>
      <c r="AH50">
        <f t="shared" si="29"/>
        <v>0</v>
      </c>
      <c r="AI50">
        <f t="shared" si="29"/>
        <v>0</v>
      </c>
      <c r="AJ50">
        <f t="shared" si="29"/>
        <v>0</v>
      </c>
      <c r="AK50">
        <f t="shared" si="29"/>
        <v>0</v>
      </c>
      <c r="AL50" s="31">
        <f>VLOOKUP($B$1,'Multipliers and Adjustments'!$A$70:$I$86,TRUNC(COLUMN(AL$2)/5)+2,FALSE)*SUMIFS('EPA Data'!$I:$I,'EPA Data'!$D:$D,'Country Selector'!$A$2,'EPA Data'!$J:$J,$B$1,'EPA Data'!$C:$C,AL$2,'EPA Data'!$G:$G,"&gt;="&amp;$A50,'EPA Data'!$G:$G,"&lt;"&amp;$B50)*unit_conv</f>
        <v>0</v>
      </c>
    </row>
    <row r="51" spans="1:38" x14ac:dyDescent="0.45">
      <c r="A51" s="12">
        <f t="shared" si="14"/>
        <v>400</v>
      </c>
      <c r="B51" s="11">
        <f t="shared" si="7"/>
        <v>450</v>
      </c>
      <c r="C51" s="31">
        <f>VLOOKUP($B$1,'Multipliers and Adjustments'!$A$70:$I$86,TRUNC(COLUMN(C$2)/5)+2,FALSE)*SUMIFS('EPA Data'!$I:$I,'EPA Data'!$D:$D,'Country Selector'!$A$2,'EPA Data'!$J:$J,$B$1,'EPA Data'!$C:$C,C$2,'EPA Data'!$G:$G,"&gt;="&amp;$A51,'EPA Data'!$G:$G,"&lt;"&amp;$B51)*unit_conv</f>
        <v>0</v>
      </c>
      <c r="D51">
        <f t="shared" si="30"/>
        <v>0</v>
      </c>
      <c r="E51">
        <f t="shared" si="30"/>
        <v>0</v>
      </c>
      <c r="F51">
        <f t="shared" si="30"/>
        <v>0</v>
      </c>
      <c r="G51">
        <f t="shared" si="30"/>
        <v>0</v>
      </c>
      <c r="H51" s="31">
        <f>VLOOKUP($B$1,'Multipliers and Adjustments'!$A$70:$I$86,TRUNC(COLUMN(H$2)/5)+2,FALSE)*SUMIFS('EPA Data'!$I:$I,'EPA Data'!$D:$D,'Country Selector'!$A$2,'EPA Data'!$J:$J,$B$1,'EPA Data'!$C:$C,H$2,'EPA Data'!$G:$G,"&gt;="&amp;$A51,'EPA Data'!$G:$G,"&lt;"&amp;$B51)*unit_conv</f>
        <v>0</v>
      </c>
      <c r="I51">
        <f t="shared" si="24"/>
        <v>0</v>
      </c>
      <c r="J51">
        <f t="shared" si="24"/>
        <v>0</v>
      </c>
      <c r="K51">
        <f t="shared" si="24"/>
        <v>0</v>
      </c>
      <c r="L51">
        <f t="shared" si="24"/>
        <v>0</v>
      </c>
      <c r="M51" s="31">
        <f>VLOOKUP($B$1,'Multipliers and Adjustments'!$A$70:$I$86,TRUNC(COLUMN(M$2)/5)+2,FALSE)*SUMIFS('EPA Data'!$I:$I,'EPA Data'!$D:$D,'Country Selector'!$A$2,'EPA Data'!$J:$J,$B$1,'EPA Data'!$C:$C,M$2,'EPA Data'!$G:$G,"&gt;="&amp;$A51,'EPA Data'!$G:$G,"&lt;"&amp;$B51)*unit_conv</f>
        <v>0</v>
      </c>
      <c r="N51">
        <f t="shared" si="25"/>
        <v>0</v>
      </c>
      <c r="O51">
        <f t="shared" si="25"/>
        <v>0</v>
      </c>
      <c r="P51">
        <f t="shared" si="25"/>
        <v>0</v>
      </c>
      <c r="Q51">
        <f t="shared" si="25"/>
        <v>0</v>
      </c>
      <c r="R51" s="31">
        <f>VLOOKUP($B$1,'Multipliers and Adjustments'!$A$70:$I$86,TRUNC(COLUMN(R$2)/5)+2,FALSE)*SUMIFS('EPA Data'!$I:$I,'EPA Data'!$D:$D,'Country Selector'!$A$2,'EPA Data'!$J:$J,$B$1,'EPA Data'!$C:$C,R$2,'EPA Data'!$G:$G,"&gt;="&amp;$A51,'EPA Data'!$G:$G,"&lt;"&amp;$B51)*unit_conv</f>
        <v>0</v>
      </c>
      <c r="S51">
        <f t="shared" si="26"/>
        <v>0</v>
      </c>
      <c r="T51">
        <f t="shared" si="26"/>
        <v>0</v>
      </c>
      <c r="U51">
        <f t="shared" si="26"/>
        <v>0</v>
      </c>
      <c r="V51">
        <f t="shared" si="26"/>
        <v>0</v>
      </c>
      <c r="W51" s="31">
        <f>VLOOKUP($B$1,'Multipliers and Adjustments'!$A$70:$I$86,TRUNC(COLUMN(W$2)/5)+2,FALSE)*SUMIFS('EPA Data'!$I:$I,'EPA Data'!$D:$D,'Country Selector'!$A$2,'EPA Data'!$J:$J,$B$1,'EPA Data'!$C:$C,W$2,'EPA Data'!$G:$G,"&gt;="&amp;$A51,'EPA Data'!$G:$G,"&lt;"&amp;$B51)*unit_conv</f>
        <v>0</v>
      </c>
      <c r="X51">
        <f t="shared" si="27"/>
        <v>0</v>
      </c>
      <c r="Y51">
        <f t="shared" si="27"/>
        <v>0</v>
      </c>
      <c r="Z51">
        <f t="shared" si="27"/>
        <v>0</v>
      </c>
      <c r="AA51">
        <f t="shared" si="27"/>
        <v>0</v>
      </c>
      <c r="AB51" s="31">
        <f>VLOOKUP($B$1,'Multipliers and Adjustments'!$A$70:$I$86,TRUNC(COLUMN(AB$2)/5)+2,FALSE)*SUMIFS('EPA Data'!$I:$I,'EPA Data'!$D:$D,'Country Selector'!$A$2,'EPA Data'!$J:$J,$B$1,'EPA Data'!$C:$C,AB$2,'EPA Data'!$G:$G,"&gt;="&amp;$A51,'EPA Data'!$G:$G,"&lt;"&amp;$B51)*unit_conv</f>
        <v>0</v>
      </c>
      <c r="AC51">
        <f t="shared" si="28"/>
        <v>0</v>
      </c>
      <c r="AD51">
        <f t="shared" si="28"/>
        <v>0</v>
      </c>
      <c r="AE51">
        <f t="shared" si="28"/>
        <v>0</v>
      </c>
      <c r="AF51">
        <f t="shared" si="28"/>
        <v>0</v>
      </c>
      <c r="AG51" s="31">
        <f>VLOOKUP($B$1,'Multipliers and Adjustments'!$A$70:$I$86,TRUNC(COLUMN(AG$2)/5)+2,FALSE)*SUMIFS('EPA Data'!$I:$I,'EPA Data'!$D:$D,'Country Selector'!$A$2,'EPA Data'!$J:$J,$B$1,'EPA Data'!$C:$C,AG$2,'EPA Data'!$G:$G,"&gt;="&amp;$A51,'EPA Data'!$G:$G,"&lt;"&amp;$B51)*unit_conv</f>
        <v>0</v>
      </c>
      <c r="AH51">
        <f t="shared" si="29"/>
        <v>0</v>
      </c>
      <c r="AI51">
        <f t="shared" si="29"/>
        <v>0</v>
      </c>
      <c r="AJ51">
        <f t="shared" si="29"/>
        <v>0</v>
      </c>
      <c r="AK51">
        <f t="shared" si="29"/>
        <v>0</v>
      </c>
      <c r="AL51" s="31">
        <f>VLOOKUP($B$1,'Multipliers and Adjustments'!$A$70:$I$86,TRUNC(COLUMN(AL$2)/5)+2,FALSE)*SUMIFS('EPA Data'!$I:$I,'EPA Data'!$D:$D,'Country Selector'!$A$2,'EPA Data'!$J:$J,$B$1,'EPA Data'!$C:$C,AL$2,'EPA Data'!$G:$G,"&gt;="&amp;$A51,'EPA Data'!$G:$G,"&lt;"&amp;$B51)*unit_conv</f>
        <v>0</v>
      </c>
    </row>
    <row r="52" spans="1:38" x14ac:dyDescent="0.45">
      <c r="A52" s="12">
        <f t="shared" si="14"/>
        <v>450</v>
      </c>
      <c r="B52" s="11">
        <f t="shared" si="7"/>
        <v>500</v>
      </c>
      <c r="C52" s="31">
        <f>VLOOKUP($B$1,'Multipliers and Adjustments'!$A$70:$I$86,TRUNC(COLUMN(C$2)/5)+2,FALSE)*SUMIFS('EPA Data'!$I:$I,'EPA Data'!$D:$D,'Country Selector'!$A$2,'EPA Data'!$J:$J,$B$1,'EPA Data'!$C:$C,C$2,'EPA Data'!$G:$G,"&gt;="&amp;$A52,'EPA Data'!$G:$G,"&lt;"&amp;$B52)*unit_conv</f>
        <v>0</v>
      </c>
      <c r="D52">
        <f t="shared" si="30"/>
        <v>0</v>
      </c>
      <c r="E52">
        <f t="shared" si="30"/>
        <v>0</v>
      </c>
      <c r="F52">
        <f t="shared" si="30"/>
        <v>0</v>
      </c>
      <c r="G52">
        <f t="shared" si="30"/>
        <v>0</v>
      </c>
      <c r="H52" s="31">
        <f>VLOOKUP($B$1,'Multipliers and Adjustments'!$A$70:$I$86,TRUNC(COLUMN(H$2)/5)+2,FALSE)*SUMIFS('EPA Data'!$I:$I,'EPA Data'!$D:$D,'Country Selector'!$A$2,'EPA Data'!$J:$J,$B$1,'EPA Data'!$C:$C,H$2,'EPA Data'!$G:$G,"&gt;="&amp;$A52,'EPA Data'!$G:$G,"&lt;"&amp;$B52)*unit_conv</f>
        <v>0</v>
      </c>
      <c r="I52">
        <f t="shared" ref="I52:L67" si="31">H52+($M52-$H52)/5</f>
        <v>0</v>
      </c>
      <c r="J52">
        <f t="shared" si="31"/>
        <v>0</v>
      </c>
      <c r="K52">
        <f t="shared" si="31"/>
        <v>0</v>
      </c>
      <c r="L52">
        <f t="shared" si="31"/>
        <v>0</v>
      </c>
      <c r="M52" s="31">
        <f>VLOOKUP($B$1,'Multipliers and Adjustments'!$A$70:$I$86,TRUNC(COLUMN(M$2)/5)+2,FALSE)*SUMIFS('EPA Data'!$I:$I,'EPA Data'!$D:$D,'Country Selector'!$A$2,'EPA Data'!$J:$J,$B$1,'EPA Data'!$C:$C,M$2,'EPA Data'!$G:$G,"&gt;="&amp;$A52,'EPA Data'!$G:$G,"&lt;"&amp;$B52)*unit_conv</f>
        <v>0</v>
      </c>
      <c r="N52">
        <f t="shared" ref="N52:Q67" si="32">M52+($R52-$M52)/5</f>
        <v>0</v>
      </c>
      <c r="O52">
        <f t="shared" si="32"/>
        <v>0</v>
      </c>
      <c r="P52">
        <f t="shared" si="32"/>
        <v>0</v>
      </c>
      <c r="Q52">
        <f t="shared" si="32"/>
        <v>0</v>
      </c>
      <c r="R52" s="31">
        <f>VLOOKUP($B$1,'Multipliers and Adjustments'!$A$70:$I$86,TRUNC(COLUMN(R$2)/5)+2,FALSE)*SUMIFS('EPA Data'!$I:$I,'EPA Data'!$D:$D,'Country Selector'!$A$2,'EPA Data'!$J:$J,$B$1,'EPA Data'!$C:$C,R$2,'EPA Data'!$G:$G,"&gt;="&amp;$A52,'EPA Data'!$G:$G,"&lt;"&amp;$B52)*unit_conv</f>
        <v>0</v>
      </c>
      <c r="S52">
        <f t="shared" ref="S52:V67" si="33">R52+($W52-$R52)/5</f>
        <v>0</v>
      </c>
      <c r="T52">
        <f t="shared" si="33"/>
        <v>0</v>
      </c>
      <c r="U52">
        <f t="shared" si="33"/>
        <v>0</v>
      </c>
      <c r="V52">
        <f t="shared" si="33"/>
        <v>0</v>
      </c>
      <c r="W52" s="31">
        <f>VLOOKUP($B$1,'Multipliers and Adjustments'!$A$70:$I$86,TRUNC(COLUMN(W$2)/5)+2,FALSE)*SUMIFS('EPA Data'!$I:$I,'EPA Data'!$D:$D,'Country Selector'!$A$2,'EPA Data'!$J:$J,$B$1,'EPA Data'!$C:$C,W$2,'EPA Data'!$G:$G,"&gt;="&amp;$A52,'EPA Data'!$G:$G,"&lt;"&amp;$B52)*unit_conv</f>
        <v>0</v>
      </c>
      <c r="X52">
        <f t="shared" ref="X52:AA67" si="34">W52+($AB52-$W52)/5</f>
        <v>0</v>
      </c>
      <c r="Y52">
        <f t="shared" si="34"/>
        <v>0</v>
      </c>
      <c r="Z52">
        <f t="shared" si="34"/>
        <v>0</v>
      </c>
      <c r="AA52">
        <f t="shared" si="34"/>
        <v>0</v>
      </c>
      <c r="AB52" s="31">
        <f>VLOOKUP($B$1,'Multipliers and Adjustments'!$A$70:$I$86,TRUNC(COLUMN(AB$2)/5)+2,FALSE)*SUMIFS('EPA Data'!$I:$I,'EPA Data'!$D:$D,'Country Selector'!$A$2,'EPA Data'!$J:$J,$B$1,'EPA Data'!$C:$C,AB$2,'EPA Data'!$G:$G,"&gt;="&amp;$A52,'EPA Data'!$G:$G,"&lt;"&amp;$B52)*unit_conv</f>
        <v>0</v>
      </c>
      <c r="AC52">
        <f t="shared" ref="AC52:AF67" si="35">AB52+($AG52-$AB52)/5</f>
        <v>0</v>
      </c>
      <c r="AD52">
        <f t="shared" si="35"/>
        <v>0</v>
      </c>
      <c r="AE52">
        <f t="shared" si="35"/>
        <v>0</v>
      </c>
      <c r="AF52">
        <f t="shared" si="35"/>
        <v>0</v>
      </c>
      <c r="AG52" s="31">
        <f>VLOOKUP($B$1,'Multipliers and Adjustments'!$A$70:$I$86,TRUNC(COLUMN(AG$2)/5)+2,FALSE)*SUMIFS('EPA Data'!$I:$I,'EPA Data'!$D:$D,'Country Selector'!$A$2,'EPA Data'!$J:$J,$B$1,'EPA Data'!$C:$C,AG$2,'EPA Data'!$G:$G,"&gt;="&amp;$A52,'EPA Data'!$G:$G,"&lt;"&amp;$B52)*unit_conv</f>
        <v>0</v>
      </c>
      <c r="AH52">
        <f t="shared" ref="AH52:AK67" si="36">AG52+($AL52-$AG52)/5</f>
        <v>0</v>
      </c>
      <c r="AI52">
        <f t="shared" si="36"/>
        <v>0</v>
      </c>
      <c r="AJ52">
        <f t="shared" si="36"/>
        <v>0</v>
      </c>
      <c r="AK52">
        <f t="shared" si="36"/>
        <v>0</v>
      </c>
      <c r="AL52" s="31">
        <f>VLOOKUP($B$1,'Multipliers and Adjustments'!$A$70:$I$86,TRUNC(COLUMN(AL$2)/5)+2,FALSE)*SUMIFS('EPA Data'!$I:$I,'EPA Data'!$D:$D,'Country Selector'!$A$2,'EPA Data'!$J:$J,$B$1,'EPA Data'!$C:$C,AL$2,'EPA Data'!$G:$G,"&gt;="&amp;$A52,'EPA Data'!$G:$G,"&lt;"&amp;$B52)*unit_conv</f>
        <v>0</v>
      </c>
    </row>
    <row r="53" spans="1:38" x14ac:dyDescent="0.45">
      <c r="A53" s="12">
        <f t="shared" si="14"/>
        <v>500</v>
      </c>
      <c r="B53" s="11">
        <f t="shared" si="7"/>
        <v>550</v>
      </c>
      <c r="C53" s="31">
        <f>VLOOKUP($B$1,'Multipliers and Adjustments'!$A$70:$I$86,TRUNC(COLUMN(C$2)/5)+2,FALSE)*SUMIFS('EPA Data'!$I:$I,'EPA Data'!$D:$D,'Country Selector'!$A$2,'EPA Data'!$J:$J,$B$1,'EPA Data'!$C:$C,C$2,'EPA Data'!$G:$G,"&gt;="&amp;$A53,'EPA Data'!$G:$G,"&lt;"&amp;$B53)*unit_conv</f>
        <v>0</v>
      </c>
      <c r="D53">
        <f t="shared" si="30"/>
        <v>0</v>
      </c>
      <c r="E53">
        <f t="shared" si="30"/>
        <v>0</v>
      </c>
      <c r="F53">
        <f t="shared" si="30"/>
        <v>0</v>
      </c>
      <c r="G53">
        <f t="shared" si="30"/>
        <v>0</v>
      </c>
      <c r="H53" s="31">
        <f>VLOOKUP($B$1,'Multipliers and Adjustments'!$A$70:$I$86,TRUNC(COLUMN(H$2)/5)+2,FALSE)*SUMIFS('EPA Data'!$I:$I,'EPA Data'!$D:$D,'Country Selector'!$A$2,'EPA Data'!$J:$J,$B$1,'EPA Data'!$C:$C,H$2,'EPA Data'!$G:$G,"&gt;="&amp;$A53,'EPA Data'!$G:$G,"&lt;"&amp;$B53)*unit_conv</f>
        <v>0</v>
      </c>
      <c r="I53">
        <f t="shared" si="31"/>
        <v>0</v>
      </c>
      <c r="J53">
        <f t="shared" si="31"/>
        <v>0</v>
      </c>
      <c r="K53">
        <f t="shared" si="31"/>
        <v>0</v>
      </c>
      <c r="L53">
        <f t="shared" si="31"/>
        <v>0</v>
      </c>
      <c r="M53" s="31">
        <f>VLOOKUP($B$1,'Multipliers and Adjustments'!$A$70:$I$86,TRUNC(COLUMN(M$2)/5)+2,FALSE)*SUMIFS('EPA Data'!$I:$I,'EPA Data'!$D:$D,'Country Selector'!$A$2,'EPA Data'!$J:$J,$B$1,'EPA Data'!$C:$C,M$2,'EPA Data'!$G:$G,"&gt;="&amp;$A53,'EPA Data'!$G:$G,"&lt;"&amp;$B53)*unit_conv</f>
        <v>0</v>
      </c>
      <c r="N53">
        <f t="shared" si="32"/>
        <v>0</v>
      </c>
      <c r="O53">
        <f t="shared" si="32"/>
        <v>0</v>
      </c>
      <c r="P53">
        <f t="shared" si="32"/>
        <v>0</v>
      </c>
      <c r="Q53">
        <f t="shared" si="32"/>
        <v>0</v>
      </c>
      <c r="R53" s="31">
        <f>VLOOKUP($B$1,'Multipliers and Adjustments'!$A$70:$I$86,TRUNC(COLUMN(R$2)/5)+2,FALSE)*SUMIFS('EPA Data'!$I:$I,'EPA Data'!$D:$D,'Country Selector'!$A$2,'EPA Data'!$J:$J,$B$1,'EPA Data'!$C:$C,R$2,'EPA Data'!$G:$G,"&gt;="&amp;$A53,'EPA Data'!$G:$G,"&lt;"&amp;$B53)*unit_conv</f>
        <v>0</v>
      </c>
      <c r="S53">
        <f t="shared" si="33"/>
        <v>0</v>
      </c>
      <c r="T53">
        <f t="shared" si="33"/>
        <v>0</v>
      </c>
      <c r="U53">
        <f t="shared" si="33"/>
        <v>0</v>
      </c>
      <c r="V53">
        <f t="shared" si="33"/>
        <v>0</v>
      </c>
      <c r="W53" s="31">
        <f>VLOOKUP($B$1,'Multipliers and Adjustments'!$A$70:$I$86,TRUNC(COLUMN(W$2)/5)+2,FALSE)*SUMIFS('EPA Data'!$I:$I,'EPA Data'!$D:$D,'Country Selector'!$A$2,'EPA Data'!$J:$J,$B$1,'EPA Data'!$C:$C,W$2,'EPA Data'!$G:$G,"&gt;="&amp;$A53,'EPA Data'!$G:$G,"&lt;"&amp;$B53)*unit_conv</f>
        <v>0</v>
      </c>
      <c r="X53">
        <f t="shared" si="34"/>
        <v>0</v>
      </c>
      <c r="Y53">
        <f t="shared" si="34"/>
        <v>0</v>
      </c>
      <c r="Z53">
        <f t="shared" si="34"/>
        <v>0</v>
      </c>
      <c r="AA53">
        <f t="shared" si="34"/>
        <v>0</v>
      </c>
      <c r="AB53" s="31">
        <f>VLOOKUP($B$1,'Multipliers and Adjustments'!$A$70:$I$86,TRUNC(COLUMN(AB$2)/5)+2,FALSE)*SUMIFS('EPA Data'!$I:$I,'EPA Data'!$D:$D,'Country Selector'!$A$2,'EPA Data'!$J:$J,$B$1,'EPA Data'!$C:$C,AB$2,'EPA Data'!$G:$G,"&gt;="&amp;$A53,'EPA Data'!$G:$G,"&lt;"&amp;$B53)*unit_conv</f>
        <v>0</v>
      </c>
      <c r="AC53">
        <f t="shared" si="35"/>
        <v>0</v>
      </c>
      <c r="AD53">
        <f t="shared" si="35"/>
        <v>0</v>
      </c>
      <c r="AE53">
        <f t="shared" si="35"/>
        <v>0</v>
      </c>
      <c r="AF53">
        <f t="shared" si="35"/>
        <v>0</v>
      </c>
      <c r="AG53" s="31">
        <f>VLOOKUP($B$1,'Multipliers and Adjustments'!$A$70:$I$86,TRUNC(COLUMN(AG$2)/5)+2,FALSE)*SUMIFS('EPA Data'!$I:$I,'EPA Data'!$D:$D,'Country Selector'!$A$2,'EPA Data'!$J:$J,$B$1,'EPA Data'!$C:$C,AG$2,'EPA Data'!$G:$G,"&gt;="&amp;$A53,'EPA Data'!$G:$G,"&lt;"&amp;$B53)*unit_conv</f>
        <v>0</v>
      </c>
      <c r="AH53">
        <f t="shared" si="36"/>
        <v>0</v>
      </c>
      <c r="AI53">
        <f t="shared" si="36"/>
        <v>0</v>
      </c>
      <c r="AJ53">
        <f t="shared" si="36"/>
        <v>0</v>
      </c>
      <c r="AK53">
        <f t="shared" si="36"/>
        <v>0</v>
      </c>
      <c r="AL53" s="31">
        <f>VLOOKUP($B$1,'Multipliers and Adjustments'!$A$70:$I$86,TRUNC(COLUMN(AL$2)/5)+2,FALSE)*SUMIFS('EPA Data'!$I:$I,'EPA Data'!$D:$D,'Country Selector'!$A$2,'EPA Data'!$J:$J,$B$1,'EPA Data'!$C:$C,AL$2,'EPA Data'!$G:$G,"&gt;="&amp;$A53,'EPA Data'!$G:$G,"&lt;"&amp;$B53)*unit_conv</f>
        <v>0</v>
      </c>
    </row>
    <row r="54" spans="1:38" x14ac:dyDescent="0.45">
      <c r="A54" s="12">
        <f t="shared" si="14"/>
        <v>550</v>
      </c>
      <c r="B54" s="11">
        <f t="shared" si="7"/>
        <v>600</v>
      </c>
      <c r="C54" s="31">
        <f>VLOOKUP($B$1,'Multipliers and Adjustments'!$A$70:$I$86,TRUNC(COLUMN(C$2)/5)+2,FALSE)*SUMIFS('EPA Data'!$I:$I,'EPA Data'!$D:$D,'Country Selector'!$A$2,'EPA Data'!$J:$J,$B$1,'EPA Data'!$C:$C,C$2,'EPA Data'!$G:$G,"&gt;="&amp;$A54,'EPA Data'!$G:$G,"&lt;"&amp;$B54)*unit_conv</f>
        <v>0</v>
      </c>
      <c r="D54">
        <f t="shared" si="30"/>
        <v>0</v>
      </c>
      <c r="E54">
        <f t="shared" si="30"/>
        <v>0</v>
      </c>
      <c r="F54">
        <f t="shared" si="30"/>
        <v>0</v>
      </c>
      <c r="G54">
        <f t="shared" si="30"/>
        <v>0</v>
      </c>
      <c r="H54" s="31">
        <f>VLOOKUP($B$1,'Multipliers and Adjustments'!$A$70:$I$86,TRUNC(COLUMN(H$2)/5)+2,FALSE)*SUMIFS('EPA Data'!$I:$I,'EPA Data'!$D:$D,'Country Selector'!$A$2,'EPA Data'!$J:$J,$B$1,'EPA Data'!$C:$C,H$2,'EPA Data'!$G:$G,"&gt;="&amp;$A54,'EPA Data'!$G:$G,"&lt;"&amp;$B54)*unit_conv</f>
        <v>0</v>
      </c>
      <c r="I54">
        <f t="shared" si="31"/>
        <v>0</v>
      </c>
      <c r="J54">
        <f t="shared" si="31"/>
        <v>0</v>
      </c>
      <c r="K54">
        <f t="shared" si="31"/>
        <v>0</v>
      </c>
      <c r="L54">
        <f t="shared" si="31"/>
        <v>0</v>
      </c>
      <c r="M54" s="31">
        <f>VLOOKUP($B$1,'Multipliers and Adjustments'!$A$70:$I$86,TRUNC(COLUMN(M$2)/5)+2,FALSE)*SUMIFS('EPA Data'!$I:$I,'EPA Data'!$D:$D,'Country Selector'!$A$2,'EPA Data'!$J:$J,$B$1,'EPA Data'!$C:$C,M$2,'EPA Data'!$G:$G,"&gt;="&amp;$A54,'EPA Data'!$G:$G,"&lt;"&amp;$B54)*unit_conv</f>
        <v>0</v>
      </c>
      <c r="N54">
        <f t="shared" si="32"/>
        <v>0</v>
      </c>
      <c r="O54">
        <f t="shared" si="32"/>
        <v>0</v>
      </c>
      <c r="P54">
        <f t="shared" si="32"/>
        <v>0</v>
      </c>
      <c r="Q54">
        <f t="shared" si="32"/>
        <v>0</v>
      </c>
      <c r="R54" s="31">
        <f>VLOOKUP($B$1,'Multipliers and Adjustments'!$A$70:$I$86,TRUNC(COLUMN(R$2)/5)+2,FALSE)*SUMIFS('EPA Data'!$I:$I,'EPA Data'!$D:$D,'Country Selector'!$A$2,'EPA Data'!$J:$J,$B$1,'EPA Data'!$C:$C,R$2,'EPA Data'!$G:$G,"&gt;="&amp;$A54,'EPA Data'!$G:$G,"&lt;"&amp;$B54)*unit_conv</f>
        <v>0</v>
      </c>
      <c r="S54">
        <f t="shared" si="33"/>
        <v>0</v>
      </c>
      <c r="T54">
        <f t="shared" si="33"/>
        <v>0</v>
      </c>
      <c r="U54">
        <f t="shared" si="33"/>
        <v>0</v>
      </c>
      <c r="V54">
        <f t="shared" si="33"/>
        <v>0</v>
      </c>
      <c r="W54" s="31">
        <f>VLOOKUP($B$1,'Multipliers and Adjustments'!$A$70:$I$86,TRUNC(COLUMN(W$2)/5)+2,FALSE)*SUMIFS('EPA Data'!$I:$I,'EPA Data'!$D:$D,'Country Selector'!$A$2,'EPA Data'!$J:$J,$B$1,'EPA Data'!$C:$C,W$2,'EPA Data'!$G:$G,"&gt;="&amp;$A54,'EPA Data'!$G:$G,"&lt;"&amp;$B54)*unit_conv</f>
        <v>0</v>
      </c>
      <c r="X54">
        <f t="shared" si="34"/>
        <v>0</v>
      </c>
      <c r="Y54">
        <f t="shared" si="34"/>
        <v>0</v>
      </c>
      <c r="Z54">
        <f t="shared" si="34"/>
        <v>0</v>
      </c>
      <c r="AA54">
        <f t="shared" si="34"/>
        <v>0</v>
      </c>
      <c r="AB54" s="31">
        <f>VLOOKUP($B$1,'Multipliers and Adjustments'!$A$70:$I$86,TRUNC(COLUMN(AB$2)/5)+2,FALSE)*SUMIFS('EPA Data'!$I:$I,'EPA Data'!$D:$D,'Country Selector'!$A$2,'EPA Data'!$J:$J,$B$1,'EPA Data'!$C:$C,AB$2,'EPA Data'!$G:$G,"&gt;="&amp;$A54,'EPA Data'!$G:$G,"&lt;"&amp;$B54)*unit_conv</f>
        <v>0</v>
      </c>
      <c r="AC54">
        <f t="shared" si="35"/>
        <v>0</v>
      </c>
      <c r="AD54">
        <f t="shared" si="35"/>
        <v>0</v>
      </c>
      <c r="AE54">
        <f t="shared" si="35"/>
        <v>0</v>
      </c>
      <c r="AF54">
        <f t="shared" si="35"/>
        <v>0</v>
      </c>
      <c r="AG54" s="31">
        <f>VLOOKUP($B$1,'Multipliers and Adjustments'!$A$70:$I$86,TRUNC(COLUMN(AG$2)/5)+2,FALSE)*SUMIFS('EPA Data'!$I:$I,'EPA Data'!$D:$D,'Country Selector'!$A$2,'EPA Data'!$J:$J,$B$1,'EPA Data'!$C:$C,AG$2,'EPA Data'!$G:$G,"&gt;="&amp;$A54,'EPA Data'!$G:$G,"&lt;"&amp;$B54)*unit_conv</f>
        <v>0</v>
      </c>
      <c r="AH54">
        <f t="shared" si="36"/>
        <v>0</v>
      </c>
      <c r="AI54">
        <f t="shared" si="36"/>
        <v>0</v>
      </c>
      <c r="AJ54">
        <f t="shared" si="36"/>
        <v>0</v>
      </c>
      <c r="AK54">
        <f t="shared" si="36"/>
        <v>0</v>
      </c>
      <c r="AL54" s="31">
        <f>VLOOKUP($B$1,'Multipliers and Adjustments'!$A$70:$I$86,TRUNC(COLUMN(AL$2)/5)+2,FALSE)*SUMIFS('EPA Data'!$I:$I,'EPA Data'!$D:$D,'Country Selector'!$A$2,'EPA Data'!$J:$J,$B$1,'EPA Data'!$C:$C,AL$2,'EPA Data'!$G:$G,"&gt;="&amp;$A54,'EPA Data'!$G:$G,"&lt;"&amp;$B54)*unit_conv</f>
        <v>0</v>
      </c>
    </row>
    <row r="55" spans="1:38" x14ac:dyDescent="0.45">
      <c r="A55" s="12">
        <f t="shared" si="14"/>
        <v>600</v>
      </c>
      <c r="B55" s="11">
        <f t="shared" si="7"/>
        <v>650</v>
      </c>
      <c r="C55" s="31">
        <f>VLOOKUP($B$1,'Multipliers and Adjustments'!$A$70:$I$86,TRUNC(COLUMN(C$2)/5)+2,FALSE)*SUMIFS('EPA Data'!$I:$I,'EPA Data'!$D:$D,'Country Selector'!$A$2,'EPA Data'!$J:$J,$B$1,'EPA Data'!$C:$C,C$2,'EPA Data'!$G:$G,"&gt;="&amp;$A55,'EPA Data'!$G:$G,"&lt;"&amp;$B55)*unit_conv</f>
        <v>0</v>
      </c>
      <c r="D55">
        <f t="shared" si="30"/>
        <v>0</v>
      </c>
      <c r="E55">
        <f t="shared" si="30"/>
        <v>0</v>
      </c>
      <c r="F55">
        <f t="shared" si="30"/>
        <v>0</v>
      </c>
      <c r="G55">
        <f t="shared" si="30"/>
        <v>0</v>
      </c>
      <c r="H55" s="31">
        <f>VLOOKUP($B$1,'Multipliers and Adjustments'!$A$70:$I$86,TRUNC(COLUMN(H$2)/5)+2,FALSE)*SUMIFS('EPA Data'!$I:$I,'EPA Data'!$D:$D,'Country Selector'!$A$2,'EPA Data'!$J:$J,$B$1,'EPA Data'!$C:$C,H$2,'EPA Data'!$G:$G,"&gt;="&amp;$A55,'EPA Data'!$G:$G,"&lt;"&amp;$B55)*unit_conv</f>
        <v>0</v>
      </c>
      <c r="I55">
        <f t="shared" si="31"/>
        <v>0</v>
      </c>
      <c r="J55">
        <f t="shared" si="31"/>
        <v>0</v>
      </c>
      <c r="K55">
        <f t="shared" si="31"/>
        <v>0</v>
      </c>
      <c r="L55">
        <f t="shared" si="31"/>
        <v>0</v>
      </c>
      <c r="M55" s="31">
        <f>VLOOKUP($B$1,'Multipliers and Adjustments'!$A$70:$I$86,TRUNC(COLUMN(M$2)/5)+2,FALSE)*SUMIFS('EPA Data'!$I:$I,'EPA Data'!$D:$D,'Country Selector'!$A$2,'EPA Data'!$J:$J,$B$1,'EPA Data'!$C:$C,M$2,'EPA Data'!$G:$G,"&gt;="&amp;$A55,'EPA Data'!$G:$G,"&lt;"&amp;$B55)*unit_conv</f>
        <v>0</v>
      </c>
      <c r="N55">
        <f t="shared" si="32"/>
        <v>0</v>
      </c>
      <c r="O55">
        <f t="shared" si="32"/>
        <v>0</v>
      </c>
      <c r="P55">
        <f t="shared" si="32"/>
        <v>0</v>
      </c>
      <c r="Q55">
        <f t="shared" si="32"/>
        <v>0</v>
      </c>
      <c r="R55" s="31">
        <f>VLOOKUP($B$1,'Multipliers and Adjustments'!$A$70:$I$86,TRUNC(COLUMN(R$2)/5)+2,FALSE)*SUMIFS('EPA Data'!$I:$I,'EPA Data'!$D:$D,'Country Selector'!$A$2,'EPA Data'!$J:$J,$B$1,'EPA Data'!$C:$C,R$2,'EPA Data'!$G:$G,"&gt;="&amp;$A55,'EPA Data'!$G:$G,"&lt;"&amp;$B55)*unit_conv</f>
        <v>0</v>
      </c>
      <c r="S55">
        <f t="shared" si="33"/>
        <v>0</v>
      </c>
      <c r="T55">
        <f t="shared" si="33"/>
        <v>0</v>
      </c>
      <c r="U55">
        <f t="shared" si="33"/>
        <v>0</v>
      </c>
      <c r="V55">
        <f t="shared" si="33"/>
        <v>0</v>
      </c>
      <c r="W55" s="31">
        <f>VLOOKUP($B$1,'Multipliers and Adjustments'!$A$70:$I$86,TRUNC(COLUMN(W$2)/5)+2,FALSE)*SUMIFS('EPA Data'!$I:$I,'EPA Data'!$D:$D,'Country Selector'!$A$2,'EPA Data'!$J:$J,$B$1,'EPA Data'!$C:$C,W$2,'EPA Data'!$G:$G,"&gt;="&amp;$A55,'EPA Data'!$G:$G,"&lt;"&amp;$B55)*unit_conv</f>
        <v>0</v>
      </c>
      <c r="X55">
        <f t="shared" si="34"/>
        <v>0</v>
      </c>
      <c r="Y55">
        <f t="shared" si="34"/>
        <v>0</v>
      </c>
      <c r="Z55">
        <f t="shared" si="34"/>
        <v>0</v>
      </c>
      <c r="AA55">
        <f t="shared" si="34"/>
        <v>0</v>
      </c>
      <c r="AB55" s="31">
        <f>VLOOKUP($B$1,'Multipliers and Adjustments'!$A$70:$I$86,TRUNC(COLUMN(AB$2)/5)+2,FALSE)*SUMIFS('EPA Data'!$I:$I,'EPA Data'!$D:$D,'Country Selector'!$A$2,'EPA Data'!$J:$J,$B$1,'EPA Data'!$C:$C,AB$2,'EPA Data'!$G:$G,"&gt;="&amp;$A55,'EPA Data'!$G:$G,"&lt;"&amp;$B55)*unit_conv</f>
        <v>0</v>
      </c>
      <c r="AC55">
        <f t="shared" si="35"/>
        <v>0</v>
      </c>
      <c r="AD55">
        <f t="shared" si="35"/>
        <v>0</v>
      </c>
      <c r="AE55">
        <f t="shared" si="35"/>
        <v>0</v>
      </c>
      <c r="AF55">
        <f t="shared" si="35"/>
        <v>0</v>
      </c>
      <c r="AG55" s="31">
        <f>VLOOKUP($B$1,'Multipliers and Adjustments'!$A$70:$I$86,TRUNC(COLUMN(AG$2)/5)+2,FALSE)*SUMIFS('EPA Data'!$I:$I,'EPA Data'!$D:$D,'Country Selector'!$A$2,'EPA Data'!$J:$J,$B$1,'EPA Data'!$C:$C,AG$2,'EPA Data'!$G:$G,"&gt;="&amp;$A55,'EPA Data'!$G:$G,"&lt;"&amp;$B55)*unit_conv</f>
        <v>0</v>
      </c>
      <c r="AH55">
        <f t="shared" si="36"/>
        <v>0</v>
      </c>
      <c r="AI55">
        <f t="shared" si="36"/>
        <v>0</v>
      </c>
      <c r="AJ55">
        <f t="shared" si="36"/>
        <v>0</v>
      </c>
      <c r="AK55">
        <f t="shared" si="36"/>
        <v>0</v>
      </c>
      <c r="AL55" s="31">
        <f>VLOOKUP($B$1,'Multipliers and Adjustments'!$A$70:$I$86,TRUNC(COLUMN(AL$2)/5)+2,FALSE)*SUMIFS('EPA Data'!$I:$I,'EPA Data'!$D:$D,'Country Selector'!$A$2,'EPA Data'!$J:$J,$B$1,'EPA Data'!$C:$C,AL$2,'EPA Data'!$G:$G,"&gt;="&amp;$A55,'EPA Data'!$G:$G,"&lt;"&amp;$B55)*unit_conv</f>
        <v>0</v>
      </c>
    </row>
    <row r="56" spans="1:38" x14ac:dyDescent="0.45">
      <c r="A56" s="12">
        <f t="shared" si="14"/>
        <v>650</v>
      </c>
      <c r="B56" s="11">
        <f t="shared" si="7"/>
        <v>700</v>
      </c>
      <c r="C56" s="31">
        <f>VLOOKUP($B$1,'Multipliers and Adjustments'!$A$70:$I$86,TRUNC(COLUMN(C$2)/5)+2,FALSE)*SUMIFS('EPA Data'!$I:$I,'EPA Data'!$D:$D,'Country Selector'!$A$2,'EPA Data'!$J:$J,$B$1,'EPA Data'!$C:$C,C$2,'EPA Data'!$G:$G,"&gt;="&amp;$A56,'EPA Data'!$G:$G,"&lt;"&amp;$B56)*unit_conv</f>
        <v>0</v>
      </c>
      <c r="D56">
        <f t="shared" si="30"/>
        <v>0</v>
      </c>
      <c r="E56">
        <f t="shared" si="30"/>
        <v>0</v>
      </c>
      <c r="F56">
        <f t="shared" si="30"/>
        <v>0</v>
      </c>
      <c r="G56">
        <f t="shared" si="30"/>
        <v>0</v>
      </c>
      <c r="H56" s="31">
        <f>VLOOKUP($B$1,'Multipliers and Adjustments'!$A$70:$I$86,TRUNC(COLUMN(H$2)/5)+2,FALSE)*SUMIFS('EPA Data'!$I:$I,'EPA Data'!$D:$D,'Country Selector'!$A$2,'EPA Data'!$J:$J,$B$1,'EPA Data'!$C:$C,H$2,'EPA Data'!$G:$G,"&gt;="&amp;$A56,'EPA Data'!$G:$G,"&lt;"&amp;$B56)*unit_conv</f>
        <v>0</v>
      </c>
      <c r="I56">
        <f t="shared" si="31"/>
        <v>0</v>
      </c>
      <c r="J56">
        <f t="shared" si="31"/>
        <v>0</v>
      </c>
      <c r="K56">
        <f t="shared" si="31"/>
        <v>0</v>
      </c>
      <c r="L56">
        <f t="shared" si="31"/>
        <v>0</v>
      </c>
      <c r="M56" s="31">
        <f>VLOOKUP($B$1,'Multipliers and Adjustments'!$A$70:$I$86,TRUNC(COLUMN(M$2)/5)+2,FALSE)*SUMIFS('EPA Data'!$I:$I,'EPA Data'!$D:$D,'Country Selector'!$A$2,'EPA Data'!$J:$J,$B$1,'EPA Data'!$C:$C,M$2,'EPA Data'!$G:$G,"&gt;="&amp;$A56,'EPA Data'!$G:$G,"&lt;"&amp;$B56)*unit_conv</f>
        <v>0</v>
      </c>
      <c r="N56">
        <f t="shared" si="32"/>
        <v>0</v>
      </c>
      <c r="O56">
        <f t="shared" si="32"/>
        <v>0</v>
      </c>
      <c r="P56">
        <f t="shared" si="32"/>
        <v>0</v>
      </c>
      <c r="Q56">
        <f t="shared" si="32"/>
        <v>0</v>
      </c>
      <c r="R56" s="31">
        <f>VLOOKUP($B$1,'Multipliers and Adjustments'!$A$70:$I$86,TRUNC(COLUMN(R$2)/5)+2,FALSE)*SUMIFS('EPA Data'!$I:$I,'EPA Data'!$D:$D,'Country Selector'!$A$2,'EPA Data'!$J:$J,$B$1,'EPA Data'!$C:$C,R$2,'EPA Data'!$G:$G,"&gt;="&amp;$A56,'EPA Data'!$G:$G,"&lt;"&amp;$B56)*unit_conv</f>
        <v>0</v>
      </c>
      <c r="S56">
        <f t="shared" si="33"/>
        <v>0</v>
      </c>
      <c r="T56">
        <f t="shared" si="33"/>
        <v>0</v>
      </c>
      <c r="U56">
        <f t="shared" si="33"/>
        <v>0</v>
      </c>
      <c r="V56">
        <f t="shared" si="33"/>
        <v>0</v>
      </c>
      <c r="W56" s="31">
        <f>VLOOKUP($B$1,'Multipliers and Adjustments'!$A$70:$I$86,TRUNC(COLUMN(W$2)/5)+2,FALSE)*SUMIFS('EPA Data'!$I:$I,'EPA Data'!$D:$D,'Country Selector'!$A$2,'EPA Data'!$J:$J,$B$1,'EPA Data'!$C:$C,W$2,'EPA Data'!$G:$G,"&gt;="&amp;$A56,'EPA Data'!$G:$G,"&lt;"&amp;$B56)*unit_conv</f>
        <v>0</v>
      </c>
      <c r="X56">
        <f t="shared" si="34"/>
        <v>0</v>
      </c>
      <c r="Y56">
        <f t="shared" si="34"/>
        <v>0</v>
      </c>
      <c r="Z56">
        <f t="shared" si="34"/>
        <v>0</v>
      </c>
      <c r="AA56">
        <f t="shared" si="34"/>
        <v>0</v>
      </c>
      <c r="AB56" s="31">
        <f>VLOOKUP($B$1,'Multipliers and Adjustments'!$A$70:$I$86,TRUNC(COLUMN(AB$2)/5)+2,FALSE)*SUMIFS('EPA Data'!$I:$I,'EPA Data'!$D:$D,'Country Selector'!$A$2,'EPA Data'!$J:$J,$B$1,'EPA Data'!$C:$C,AB$2,'EPA Data'!$G:$G,"&gt;="&amp;$A56,'EPA Data'!$G:$G,"&lt;"&amp;$B56)*unit_conv</f>
        <v>0</v>
      </c>
      <c r="AC56">
        <f t="shared" si="35"/>
        <v>0</v>
      </c>
      <c r="AD56">
        <f t="shared" si="35"/>
        <v>0</v>
      </c>
      <c r="AE56">
        <f t="shared" si="35"/>
        <v>0</v>
      </c>
      <c r="AF56">
        <f t="shared" si="35"/>
        <v>0</v>
      </c>
      <c r="AG56" s="31">
        <f>VLOOKUP($B$1,'Multipliers and Adjustments'!$A$70:$I$86,TRUNC(COLUMN(AG$2)/5)+2,FALSE)*SUMIFS('EPA Data'!$I:$I,'EPA Data'!$D:$D,'Country Selector'!$A$2,'EPA Data'!$J:$J,$B$1,'EPA Data'!$C:$C,AG$2,'EPA Data'!$G:$G,"&gt;="&amp;$A56,'EPA Data'!$G:$G,"&lt;"&amp;$B56)*unit_conv</f>
        <v>0</v>
      </c>
      <c r="AH56">
        <f t="shared" si="36"/>
        <v>0</v>
      </c>
      <c r="AI56">
        <f t="shared" si="36"/>
        <v>0</v>
      </c>
      <c r="AJ56">
        <f t="shared" si="36"/>
        <v>0</v>
      </c>
      <c r="AK56">
        <f t="shared" si="36"/>
        <v>0</v>
      </c>
      <c r="AL56" s="31">
        <f>VLOOKUP($B$1,'Multipliers and Adjustments'!$A$70:$I$86,TRUNC(COLUMN(AL$2)/5)+2,FALSE)*SUMIFS('EPA Data'!$I:$I,'EPA Data'!$D:$D,'Country Selector'!$A$2,'EPA Data'!$J:$J,$B$1,'EPA Data'!$C:$C,AL$2,'EPA Data'!$G:$G,"&gt;="&amp;$A56,'EPA Data'!$G:$G,"&lt;"&amp;$B56)*unit_conv</f>
        <v>0</v>
      </c>
    </row>
    <row r="57" spans="1:38" x14ac:dyDescent="0.45">
      <c r="A57" s="12">
        <f t="shared" si="14"/>
        <v>700</v>
      </c>
      <c r="B57" s="11">
        <f t="shared" si="7"/>
        <v>750</v>
      </c>
      <c r="C57" s="31">
        <f>VLOOKUP($B$1,'Multipliers and Adjustments'!$A$70:$I$86,TRUNC(COLUMN(C$2)/5)+2,FALSE)*SUMIFS('EPA Data'!$I:$I,'EPA Data'!$D:$D,'Country Selector'!$A$2,'EPA Data'!$J:$J,$B$1,'EPA Data'!$C:$C,C$2,'EPA Data'!$G:$G,"&gt;="&amp;$A57,'EPA Data'!$G:$G,"&lt;"&amp;$B57)*unit_conv</f>
        <v>0</v>
      </c>
      <c r="D57">
        <f t="shared" si="30"/>
        <v>0</v>
      </c>
      <c r="E57">
        <f t="shared" si="30"/>
        <v>0</v>
      </c>
      <c r="F57">
        <f t="shared" si="30"/>
        <v>0</v>
      </c>
      <c r="G57">
        <f t="shared" si="30"/>
        <v>0</v>
      </c>
      <c r="H57" s="31">
        <f>VLOOKUP($B$1,'Multipliers and Adjustments'!$A$70:$I$86,TRUNC(COLUMN(H$2)/5)+2,FALSE)*SUMIFS('EPA Data'!$I:$I,'EPA Data'!$D:$D,'Country Selector'!$A$2,'EPA Data'!$J:$J,$B$1,'EPA Data'!$C:$C,H$2,'EPA Data'!$G:$G,"&gt;="&amp;$A57,'EPA Data'!$G:$G,"&lt;"&amp;$B57)*unit_conv</f>
        <v>0</v>
      </c>
      <c r="I57">
        <f t="shared" si="31"/>
        <v>0</v>
      </c>
      <c r="J57">
        <f t="shared" si="31"/>
        <v>0</v>
      </c>
      <c r="K57">
        <f t="shared" si="31"/>
        <v>0</v>
      </c>
      <c r="L57">
        <f t="shared" si="31"/>
        <v>0</v>
      </c>
      <c r="M57" s="31">
        <f>VLOOKUP($B$1,'Multipliers and Adjustments'!$A$70:$I$86,TRUNC(COLUMN(M$2)/5)+2,FALSE)*SUMIFS('EPA Data'!$I:$I,'EPA Data'!$D:$D,'Country Selector'!$A$2,'EPA Data'!$J:$J,$B$1,'EPA Data'!$C:$C,M$2,'EPA Data'!$G:$G,"&gt;="&amp;$A57,'EPA Data'!$G:$G,"&lt;"&amp;$B57)*unit_conv</f>
        <v>0</v>
      </c>
      <c r="N57">
        <f t="shared" si="32"/>
        <v>0</v>
      </c>
      <c r="O57">
        <f t="shared" si="32"/>
        <v>0</v>
      </c>
      <c r="P57">
        <f t="shared" si="32"/>
        <v>0</v>
      </c>
      <c r="Q57">
        <f t="shared" si="32"/>
        <v>0</v>
      </c>
      <c r="R57" s="31">
        <f>VLOOKUP($B$1,'Multipliers and Adjustments'!$A$70:$I$86,TRUNC(COLUMN(R$2)/5)+2,FALSE)*SUMIFS('EPA Data'!$I:$I,'EPA Data'!$D:$D,'Country Selector'!$A$2,'EPA Data'!$J:$J,$B$1,'EPA Data'!$C:$C,R$2,'EPA Data'!$G:$G,"&gt;="&amp;$A57,'EPA Data'!$G:$G,"&lt;"&amp;$B57)*unit_conv</f>
        <v>0</v>
      </c>
      <c r="S57">
        <f t="shared" si="33"/>
        <v>0</v>
      </c>
      <c r="T57">
        <f t="shared" si="33"/>
        <v>0</v>
      </c>
      <c r="U57">
        <f t="shared" si="33"/>
        <v>0</v>
      </c>
      <c r="V57">
        <f t="shared" si="33"/>
        <v>0</v>
      </c>
      <c r="W57" s="31">
        <f>VLOOKUP($B$1,'Multipliers and Adjustments'!$A$70:$I$86,TRUNC(COLUMN(W$2)/5)+2,FALSE)*SUMIFS('EPA Data'!$I:$I,'EPA Data'!$D:$D,'Country Selector'!$A$2,'EPA Data'!$J:$J,$B$1,'EPA Data'!$C:$C,W$2,'EPA Data'!$G:$G,"&gt;="&amp;$A57,'EPA Data'!$G:$G,"&lt;"&amp;$B57)*unit_conv</f>
        <v>0</v>
      </c>
      <c r="X57">
        <f t="shared" si="34"/>
        <v>0</v>
      </c>
      <c r="Y57">
        <f t="shared" si="34"/>
        <v>0</v>
      </c>
      <c r="Z57">
        <f t="shared" si="34"/>
        <v>0</v>
      </c>
      <c r="AA57">
        <f t="shared" si="34"/>
        <v>0</v>
      </c>
      <c r="AB57" s="31">
        <f>VLOOKUP($B$1,'Multipliers and Adjustments'!$A$70:$I$86,TRUNC(COLUMN(AB$2)/5)+2,FALSE)*SUMIFS('EPA Data'!$I:$I,'EPA Data'!$D:$D,'Country Selector'!$A$2,'EPA Data'!$J:$J,$B$1,'EPA Data'!$C:$C,AB$2,'EPA Data'!$G:$G,"&gt;="&amp;$A57,'EPA Data'!$G:$G,"&lt;"&amp;$B57)*unit_conv</f>
        <v>0</v>
      </c>
      <c r="AC57">
        <f t="shared" si="35"/>
        <v>0</v>
      </c>
      <c r="AD57">
        <f t="shared" si="35"/>
        <v>0</v>
      </c>
      <c r="AE57">
        <f t="shared" si="35"/>
        <v>0</v>
      </c>
      <c r="AF57">
        <f t="shared" si="35"/>
        <v>0</v>
      </c>
      <c r="AG57" s="31">
        <f>VLOOKUP($B$1,'Multipliers and Adjustments'!$A$70:$I$86,TRUNC(COLUMN(AG$2)/5)+2,FALSE)*SUMIFS('EPA Data'!$I:$I,'EPA Data'!$D:$D,'Country Selector'!$A$2,'EPA Data'!$J:$J,$B$1,'EPA Data'!$C:$C,AG$2,'EPA Data'!$G:$G,"&gt;="&amp;$A57,'EPA Data'!$G:$G,"&lt;"&amp;$B57)*unit_conv</f>
        <v>0</v>
      </c>
      <c r="AH57">
        <f t="shared" si="36"/>
        <v>0</v>
      </c>
      <c r="AI57">
        <f t="shared" si="36"/>
        <v>0</v>
      </c>
      <c r="AJ57">
        <f t="shared" si="36"/>
        <v>0</v>
      </c>
      <c r="AK57">
        <f t="shared" si="36"/>
        <v>0</v>
      </c>
      <c r="AL57" s="31">
        <f>VLOOKUP($B$1,'Multipliers and Adjustments'!$A$70:$I$86,TRUNC(COLUMN(AL$2)/5)+2,FALSE)*SUMIFS('EPA Data'!$I:$I,'EPA Data'!$D:$D,'Country Selector'!$A$2,'EPA Data'!$J:$J,$B$1,'EPA Data'!$C:$C,AL$2,'EPA Data'!$G:$G,"&gt;="&amp;$A57,'EPA Data'!$G:$G,"&lt;"&amp;$B57)*unit_conv</f>
        <v>0</v>
      </c>
    </row>
    <row r="58" spans="1:38" x14ac:dyDescent="0.45">
      <c r="A58" s="12">
        <f t="shared" si="14"/>
        <v>750</v>
      </c>
      <c r="B58" s="11">
        <f t="shared" si="7"/>
        <v>800</v>
      </c>
      <c r="C58" s="31">
        <f>VLOOKUP($B$1,'Multipliers and Adjustments'!$A$70:$I$86,TRUNC(COLUMN(C$2)/5)+2,FALSE)*SUMIFS('EPA Data'!$I:$I,'EPA Data'!$D:$D,'Country Selector'!$A$2,'EPA Data'!$J:$J,$B$1,'EPA Data'!$C:$C,C$2,'EPA Data'!$G:$G,"&gt;="&amp;$A58,'EPA Data'!$G:$G,"&lt;"&amp;$B58)*unit_conv</f>
        <v>0</v>
      </c>
      <c r="D58">
        <f t="shared" si="30"/>
        <v>0</v>
      </c>
      <c r="E58">
        <f t="shared" si="30"/>
        <v>0</v>
      </c>
      <c r="F58">
        <f t="shared" si="30"/>
        <v>0</v>
      </c>
      <c r="G58">
        <f t="shared" si="30"/>
        <v>0</v>
      </c>
      <c r="H58" s="31">
        <f>VLOOKUP($B$1,'Multipliers and Adjustments'!$A$70:$I$86,TRUNC(COLUMN(H$2)/5)+2,FALSE)*SUMIFS('EPA Data'!$I:$I,'EPA Data'!$D:$D,'Country Selector'!$A$2,'EPA Data'!$J:$J,$B$1,'EPA Data'!$C:$C,H$2,'EPA Data'!$G:$G,"&gt;="&amp;$A58,'EPA Data'!$G:$G,"&lt;"&amp;$B58)*unit_conv</f>
        <v>0</v>
      </c>
      <c r="I58">
        <f t="shared" si="31"/>
        <v>0</v>
      </c>
      <c r="J58">
        <f t="shared" si="31"/>
        <v>0</v>
      </c>
      <c r="K58">
        <f t="shared" si="31"/>
        <v>0</v>
      </c>
      <c r="L58">
        <f t="shared" si="31"/>
        <v>0</v>
      </c>
      <c r="M58" s="31">
        <f>VLOOKUP($B$1,'Multipliers and Adjustments'!$A$70:$I$86,TRUNC(COLUMN(M$2)/5)+2,FALSE)*SUMIFS('EPA Data'!$I:$I,'EPA Data'!$D:$D,'Country Selector'!$A$2,'EPA Data'!$J:$J,$B$1,'EPA Data'!$C:$C,M$2,'EPA Data'!$G:$G,"&gt;="&amp;$A58,'EPA Data'!$G:$G,"&lt;"&amp;$B58)*unit_conv</f>
        <v>0</v>
      </c>
      <c r="N58">
        <f t="shared" si="32"/>
        <v>0</v>
      </c>
      <c r="O58">
        <f t="shared" si="32"/>
        <v>0</v>
      </c>
      <c r="P58">
        <f t="shared" si="32"/>
        <v>0</v>
      </c>
      <c r="Q58">
        <f t="shared" si="32"/>
        <v>0</v>
      </c>
      <c r="R58" s="31">
        <f>VLOOKUP($B$1,'Multipliers and Adjustments'!$A$70:$I$86,TRUNC(COLUMN(R$2)/5)+2,FALSE)*SUMIFS('EPA Data'!$I:$I,'EPA Data'!$D:$D,'Country Selector'!$A$2,'EPA Data'!$J:$J,$B$1,'EPA Data'!$C:$C,R$2,'EPA Data'!$G:$G,"&gt;="&amp;$A58,'EPA Data'!$G:$G,"&lt;"&amp;$B58)*unit_conv</f>
        <v>0</v>
      </c>
      <c r="S58">
        <f t="shared" si="33"/>
        <v>0</v>
      </c>
      <c r="T58">
        <f t="shared" si="33"/>
        <v>0</v>
      </c>
      <c r="U58">
        <f t="shared" si="33"/>
        <v>0</v>
      </c>
      <c r="V58">
        <f t="shared" si="33"/>
        <v>0</v>
      </c>
      <c r="W58" s="31">
        <f>VLOOKUP($B$1,'Multipliers and Adjustments'!$A$70:$I$86,TRUNC(COLUMN(W$2)/5)+2,FALSE)*SUMIFS('EPA Data'!$I:$I,'EPA Data'!$D:$D,'Country Selector'!$A$2,'EPA Data'!$J:$J,$B$1,'EPA Data'!$C:$C,W$2,'EPA Data'!$G:$G,"&gt;="&amp;$A58,'EPA Data'!$G:$G,"&lt;"&amp;$B58)*unit_conv</f>
        <v>0</v>
      </c>
      <c r="X58">
        <f t="shared" si="34"/>
        <v>0</v>
      </c>
      <c r="Y58">
        <f t="shared" si="34"/>
        <v>0</v>
      </c>
      <c r="Z58">
        <f t="shared" si="34"/>
        <v>0</v>
      </c>
      <c r="AA58">
        <f t="shared" si="34"/>
        <v>0</v>
      </c>
      <c r="AB58" s="31">
        <f>VLOOKUP($B$1,'Multipliers and Adjustments'!$A$70:$I$86,TRUNC(COLUMN(AB$2)/5)+2,FALSE)*SUMIFS('EPA Data'!$I:$I,'EPA Data'!$D:$D,'Country Selector'!$A$2,'EPA Data'!$J:$J,$B$1,'EPA Data'!$C:$C,AB$2,'EPA Data'!$G:$G,"&gt;="&amp;$A58,'EPA Data'!$G:$G,"&lt;"&amp;$B58)*unit_conv</f>
        <v>0</v>
      </c>
      <c r="AC58">
        <f t="shared" si="35"/>
        <v>0</v>
      </c>
      <c r="AD58">
        <f t="shared" si="35"/>
        <v>0</v>
      </c>
      <c r="AE58">
        <f t="shared" si="35"/>
        <v>0</v>
      </c>
      <c r="AF58">
        <f t="shared" si="35"/>
        <v>0</v>
      </c>
      <c r="AG58" s="31">
        <f>VLOOKUP($B$1,'Multipliers and Adjustments'!$A$70:$I$86,TRUNC(COLUMN(AG$2)/5)+2,FALSE)*SUMIFS('EPA Data'!$I:$I,'EPA Data'!$D:$D,'Country Selector'!$A$2,'EPA Data'!$J:$J,$B$1,'EPA Data'!$C:$C,AG$2,'EPA Data'!$G:$G,"&gt;="&amp;$A58,'EPA Data'!$G:$G,"&lt;"&amp;$B58)*unit_conv</f>
        <v>0</v>
      </c>
      <c r="AH58">
        <f t="shared" si="36"/>
        <v>0</v>
      </c>
      <c r="AI58">
        <f t="shared" si="36"/>
        <v>0</v>
      </c>
      <c r="AJ58">
        <f t="shared" si="36"/>
        <v>0</v>
      </c>
      <c r="AK58">
        <f t="shared" si="36"/>
        <v>0</v>
      </c>
      <c r="AL58" s="31">
        <f>VLOOKUP($B$1,'Multipliers and Adjustments'!$A$70:$I$86,TRUNC(COLUMN(AL$2)/5)+2,FALSE)*SUMIFS('EPA Data'!$I:$I,'EPA Data'!$D:$D,'Country Selector'!$A$2,'EPA Data'!$J:$J,$B$1,'EPA Data'!$C:$C,AL$2,'EPA Data'!$G:$G,"&gt;="&amp;$A58,'EPA Data'!$G:$G,"&lt;"&amp;$B58)*unit_conv</f>
        <v>0</v>
      </c>
    </row>
    <row r="59" spans="1:38" x14ac:dyDescent="0.45">
      <c r="A59" s="12">
        <f t="shared" si="14"/>
        <v>800</v>
      </c>
      <c r="B59" s="11">
        <f t="shared" si="7"/>
        <v>850</v>
      </c>
      <c r="C59" s="31">
        <f>VLOOKUP($B$1,'Multipliers and Adjustments'!$A$70:$I$86,TRUNC(COLUMN(C$2)/5)+2,FALSE)*SUMIFS('EPA Data'!$I:$I,'EPA Data'!$D:$D,'Country Selector'!$A$2,'EPA Data'!$J:$J,$B$1,'EPA Data'!$C:$C,C$2,'EPA Data'!$G:$G,"&gt;="&amp;$A59,'EPA Data'!$G:$G,"&lt;"&amp;$B59)*unit_conv</f>
        <v>0</v>
      </c>
      <c r="D59">
        <f t="shared" si="30"/>
        <v>0</v>
      </c>
      <c r="E59">
        <f t="shared" si="30"/>
        <v>0</v>
      </c>
      <c r="F59">
        <f t="shared" si="30"/>
        <v>0</v>
      </c>
      <c r="G59">
        <f t="shared" si="30"/>
        <v>0</v>
      </c>
      <c r="H59" s="31">
        <f>VLOOKUP($B$1,'Multipliers and Adjustments'!$A$70:$I$86,TRUNC(COLUMN(H$2)/5)+2,FALSE)*SUMIFS('EPA Data'!$I:$I,'EPA Data'!$D:$D,'Country Selector'!$A$2,'EPA Data'!$J:$J,$B$1,'EPA Data'!$C:$C,H$2,'EPA Data'!$G:$G,"&gt;="&amp;$A59,'EPA Data'!$G:$G,"&lt;"&amp;$B59)*unit_conv</f>
        <v>0</v>
      </c>
      <c r="I59">
        <f t="shared" si="31"/>
        <v>0</v>
      </c>
      <c r="J59">
        <f t="shared" si="31"/>
        <v>0</v>
      </c>
      <c r="K59">
        <f t="shared" si="31"/>
        <v>0</v>
      </c>
      <c r="L59">
        <f t="shared" si="31"/>
        <v>0</v>
      </c>
      <c r="M59" s="31">
        <f>VLOOKUP($B$1,'Multipliers and Adjustments'!$A$70:$I$86,TRUNC(COLUMN(M$2)/5)+2,FALSE)*SUMIFS('EPA Data'!$I:$I,'EPA Data'!$D:$D,'Country Selector'!$A$2,'EPA Data'!$J:$J,$B$1,'EPA Data'!$C:$C,M$2,'EPA Data'!$G:$G,"&gt;="&amp;$A59,'EPA Data'!$G:$G,"&lt;"&amp;$B59)*unit_conv</f>
        <v>0</v>
      </c>
      <c r="N59">
        <f t="shared" si="32"/>
        <v>0</v>
      </c>
      <c r="O59">
        <f t="shared" si="32"/>
        <v>0</v>
      </c>
      <c r="P59">
        <f t="shared" si="32"/>
        <v>0</v>
      </c>
      <c r="Q59">
        <f t="shared" si="32"/>
        <v>0</v>
      </c>
      <c r="R59" s="31">
        <f>VLOOKUP($B$1,'Multipliers and Adjustments'!$A$70:$I$86,TRUNC(COLUMN(R$2)/5)+2,FALSE)*SUMIFS('EPA Data'!$I:$I,'EPA Data'!$D:$D,'Country Selector'!$A$2,'EPA Data'!$J:$J,$B$1,'EPA Data'!$C:$C,R$2,'EPA Data'!$G:$G,"&gt;="&amp;$A59,'EPA Data'!$G:$G,"&lt;"&amp;$B59)*unit_conv</f>
        <v>0</v>
      </c>
      <c r="S59">
        <f t="shared" si="33"/>
        <v>0</v>
      </c>
      <c r="T59">
        <f t="shared" si="33"/>
        <v>0</v>
      </c>
      <c r="U59">
        <f t="shared" si="33"/>
        <v>0</v>
      </c>
      <c r="V59">
        <f t="shared" si="33"/>
        <v>0</v>
      </c>
      <c r="W59" s="31">
        <f>VLOOKUP($B$1,'Multipliers and Adjustments'!$A$70:$I$86,TRUNC(COLUMN(W$2)/5)+2,FALSE)*SUMIFS('EPA Data'!$I:$I,'EPA Data'!$D:$D,'Country Selector'!$A$2,'EPA Data'!$J:$J,$B$1,'EPA Data'!$C:$C,W$2,'EPA Data'!$G:$G,"&gt;="&amp;$A59,'EPA Data'!$G:$G,"&lt;"&amp;$B59)*unit_conv</f>
        <v>0</v>
      </c>
      <c r="X59">
        <f t="shared" si="34"/>
        <v>0</v>
      </c>
      <c r="Y59">
        <f t="shared" si="34"/>
        <v>0</v>
      </c>
      <c r="Z59">
        <f t="shared" si="34"/>
        <v>0</v>
      </c>
      <c r="AA59">
        <f t="shared" si="34"/>
        <v>0</v>
      </c>
      <c r="AB59" s="31">
        <f>VLOOKUP($B$1,'Multipliers and Adjustments'!$A$70:$I$86,TRUNC(COLUMN(AB$2)/5)+2,FALSE)*SUMIFS('EPA Data'!$I:$I,'EPA Data'!$D:$D,'Country Selector'!$A$2,'EPA Data'!$J:$J,$B$1,'EPA Data'!$C:$C,AB$2,'EPA Data'!$G:$G,"&gt;="&amp;$A59,'EPA Data'!$G:$G,"&lt;"&amp;$B59)*unit_conv</f>
        <v>0</v>
      </c>
      <c r="AC59">
        <f t="shared" si="35"/>
        <v>0</v>
      </c>
      <c r="AD59">
        <f t="shared" si="35"/>
        <v>0</v>
      </c>
      <c r="AE59">
        <f t="shared" si="35"/>
        <v>0</v>
      </c>
      <c r="AF59">
        <f t="shared" si="35"/>
        <v>0</v>
      </c>
      <c r="AG59" s="31">
        <f>VLOOKUP($B$1,'Multipliers and Adjustments'!$A$70:$I$86,TRUNC(COLUMN(AG$2)/5)+2,FALSE)*SUMIFS('EPA Data'!$I:$I,'EPA Data'!$D:$D,'Country Selector'!$A$2,'EPA Data'!$J:$J,$B$1,'EPA Data'!$C:$C,AG$2,'EPA Data'!$G:$G,"&gt;="&amp;$A59,'EPA Data'!$G:$G,"&lt;"&amp;$B59)*unit_conv</f>
        <v>0</v>
      </c>
      <c r="AH59">
        <f t="shared" si="36"/>
        <v>0</v>
      </c>
      <c r="AI59">
        <f t="shared" si="36"/>
        <v>0</v>
      </c>
      <c r="AJ59">
        <f t="shared" si="36"/>
        <v>0</v>
      </c>
      <c r="AK59">
        <f t="shared" si="36"/>
        <v>0</v>
      </c>
      <c r="AL59" s="31">
        <f>VLOOKUP($B$1,'Multipliers and Adjustments'!$A$70:$I$86,TRUNC(COLUMN(AL$2)/5)+2,FALSE)*SUMIFS('EPA Data'!$I:$I,'EPA Data'!$D:$D,'Country Selector'!$A$2,'EPA Data'!$J:$J,$B$1,'EPA Data'!$C:$C,AL$2,'EPA Data'!$G:$G,"&gt;="&amp;$A59,'EPA Data'!$G:$G,"&lt;"&amp;$B59)*unit_conv</f>
        <v>0</v>
      </c>
    </row>
    <row r="60" spans="1:38" x14ac:dyDescent="0.45">
      <c r="A60" s="12">
        <f t="shared" si="14"/>
        <v>850</v>
      </c>
      <c r="B60" s="11">
        <f t="shared" si="7"/>
        <v>900</v>
      </c>
      <c r="C60" s="31">
        <f>VLOOKUP($B$1,'Multipliers and Adjustments'!$A$70:$I$86,TRUNC(COLUMN(C$2)/5)+2,FALSE)*SUMIFS('EPA Data'!$I:$I,'EPA Data'!$D:$D,'Country Selector'!$A$2,'EPA Data'!$J:$J,$B$1,'EPA Data'!$C:$C,C$2,'EPA Data'!$G:$G,"&gt;="&amp;$A60,'EPA Data'!$G:$G,"&lt;"&amp;$B60)*unit_conv</f>
        <v>0</v>
      </c>
      <c r="D60">
        <f t="shared" si="30"/>
        <v>0</v>
      </c>
      <c r="E60">
        <f t="shared" si="30"/>
        <v>0</v>
      </c>
      <c r="F60">
        <f t="shared" si="30"/>
        <v>0</v>
      </c>
      <c r="G60">
        <f t="shared" si="30"/>
        <v>0</v>
      </c>
      <c r="H60" s="31">
        <f>VLOOKUP($B$1,'Multipliers and Adjustments'!$A$70:$I$86,TRUNC(COLUMN(H$2)/5)+2,FALSE)*SUMIFS('EPA Data'!$I:$I,'EPA Data'!$D:$D,'Country Selector'!$A$2,'EPA Data'!$J:$J,$B$1,'EPA Data'!$C:$C,H$2,'EPA Data'!$G:$G,"&gt;="&amp;$A60,'EPA Data'!$G:$G,"&lt;"&amp;$B60)*unit_conv</f>
        <v>0</v>
      </c>
      <c r="I60">
        <f t="shared" si="31"/>
        <v>0</v>
      </c>
      <c r="J60">
        <f t="shared" si="31"/>
        <v>0</v>
      </c>
      <c r="K60">
        <f t="shared" si="31"/>
        <v>0</v>
      </c>
      <c r="L60">
        <f t="shared" si="31"/>
        <v>0</v>
      </c>
      <c r="M60" s="31">
        <f>VLOOKUP($B$1,'Multipliers and Adjustments'!$A$70:$I$86,TRUNC(COLUMN(M$2)/5)+2,FALSE)*SUMIFS('EPA Data'!$I:$I,'EPA Data'!$D:$D,'Country Selector'!$A$2,'EPA Data'!$J:$J,$B$1,'EPA Data'!$C:$C,M$2,'EPA Data'!$G:$G,"&gt;="&amp;$A60,'EPA Data'!$G:$G,"&lt;"&amp;$B60)*unit_conv</f>
        <v>0</v>
      </c>
      <c r="N60">
        <f t="shared" si="32"/>
        <v>0</v>
      </c>
      <c r="O60">
        <f t="shared" si="32"/>
        <v>0</v>
      </c>
      <c r="P60">
        <f t="shared" si="32"/>
        <v>0</v>
      </c>
      <c r="Q60">
        <f t="shared" si="32"/>
        <v>0</v>
      </c>
      <c r="R60" s="31">
        <f>VLOOKUP($B$1,'Multipliers and Adjustments'!$A$70:$I$86,TRUNC(COLUMN(R$2)/5)+2,FALSE)*SUMIFS('EPA Data'!$I:$I,'EPA Data'!$D:$D,'Country Selector'!$A$2,'EPA Data'!$J:$J,$B$1,'EPA Data'!$C:$C,R$2,'EPA Data'!$G:$G,"&gt;="&amp;$A60,'EPA Data'!$G:$G,"&lt;"&amp;$B60)*unit_conv</f>
        <v>0</v>
      </c>
      <c r="S60">
        <f t="shared" si="33"/>
        <v>0</v>
      </c>
      <c r="T60">
        <f t="shared" si="33"/>
        <v>0</v>
      </c>
      <c r="U60">
        <f t="shared" si="33"/>
        <v>0</v>
      </c>
      <c r="V60">
        <f t="shared" si="33"/>
        <v>0</v>
      </c>
      <c r="W60" s="31">
        <f>VLOOKUP($B$1,'Multipliers and Adjustments'!$A$70:$I$86,TRUNC(COLUMN(W$2)/5)+2,FALSE)*SUMIFS('EPA Data'!$I:$I,'EPA Data'!$D:$D,'Country Selector'!$A$2,'EPA Data'!$J:$J,$B$1,'EPA Data'!$C:$C,W$2,'EPA Data'!$G:$G,"&gt;="&amp;$A60,'EPA Data'!$G:$G,"&lt;"&amp;$B60)*unit_conv</f>
        <v>0</v>
      </c>
      <c r="X60">
        <f t="shared" si="34"/>
        <v>0</v>
      </c>
      <c r="Y60">
        <f t="shared" si="34"/>
        <v>0</v>
      </c>
      <c r="Z60">
        <f t="shared" si="34"/>
        <v>0</v>
      </c>
      <c r="AA60">
        <f t="shared" si="34"/>
        <v>0</v>
      </c>
      <c r="AB60" s="31">
        <f>VLOOKUP($B$1,'Multipliers and Adjustments'!$A$70:$I$86,TRUNC(COLUMN(AB$2)/5)+2,FALSE)*SUMIFS('EPA Data'!$I:$I,'EPA Data'!$D:$D,'Country Selector'!$A$2,'EPA Data'!$J:$J,$B$1,'EPA Data'!$C:$C,AB$2,'EPA Data'!$G:$G,"&gt;="&amp;$A60,'EPA Data'!$G:$G,"&lt;"&amp;$B60)*unit_conv</f>
        <v>0</v>
      </c>
      <c r="AC60">
        <f t="shared" si="35"/>
        <v>0</v>
      </c>
      <c r="AD60">
        <f t="shared" si="35"/>
        <v>0</v>
      </c>
      <c r="AE60">
        <f t="shared" si="35"/>
        <v>0</v>
      </c>
      <c r="AF60">
        <f t="shared" si="35"/>
        <v>0</v>
      </c>
      <c r="AG60" s="31">
        <f>VLOOKUP($B$1,'Multipliers and Adjustments'!$A$70:$I$86,TRUNC(COLUMN(AG$2)/5)+2,FALSE)*SUMIFS('EPA Data'!$I:$I,'EPA Data'!$D:$D,'Country Selector'!$A$2,'EPA Data'!$J:$J,$B$1,'EPA Data'!$C:$C,AG$2,'EPA Data'!$G:$G,"&gt;="&amp;$A60,'EPA Data'!$G:$G,"&lt;"&amp;$B60)*unit_conv</f>
        <v>0</v>
      </c>
      <c r="AH60">
        <f t="shared" si="36"/>
        <v>0</v>
      </c>
      <c r="AI60">
        <f t="shared" si="36"/>
        <v>0</v>
      </c>
      <c r="AJ60">
        <f t="shared" si="36"/>
        <v>0</v>
      </c>
      <c r="AK60">
        <f t="shared" si="36"/>
        <v>0</v>
      </c>
      <c r="AL60" s="31">
        <f>VLOOKUP($B$1,'Multipliers and Adjustments'!$A$70:$I$86,TRUNC(COLUMN(AL$2)/5)+2,FALSE)*SUMIFS('EPA Data'!$I:$I,'EPA Data'!$D:$D,'Country Selector'!$A$2,'EPA Data'!$J:$J,$B$1,'EPA Data'!$C:$C,AL$2,'EPA Data'!$G:$G,"&gt;="&amp;$A60,'EPA Data'!$G:$G,"&lt;"&amp;$B60)*unit_conv</f>
        <v>0</v>
      </c>
    </row>
    <row r="61" spans="1:38" x14ac:dyDescent="0.45">
      <c r="A61" s="12">
        <f t="shared" si="14"/>
        <v>900</v>
      </c>
      <c r="B61" s="11">
        <f t="shared" si="7"/>
        <v>950</v>
      </c>
      <c r="C61" s="31">
        <f>VLOOKUP($B$1,'Multipliers and Adjustments'!$A$70:$I$86,TRUNC(COLUMN(C$2)/5)+2,FALSE)*SUMIFS('EPA Data'!$I:$I,'EPA Data'!$D:$D,'Country Selector'!$A$2,'EPA Data'!$J:$J,$B$1,'EPA Data'!$C:$C,C$2,'EPA Data'!$G:$G,"&gt;="&amp;$A61,'EPA Data'!$G:$G,"&lt;"&amp;$B61)*unit_conv</f>
        <v>0</v>
      </c>
      <c r="D61">
        <f t="shared" si="30"/>
        <v>0</v>
      </c>
      <c r="E61">
        <f t="shared" si="30"/>
        <v>0</v>
      </c>
      <c r="F61">
        <f t="shared" si="30"/>
        <v>0</v>
      </c>
      <c r="G61">
        <f t="shared" si="30"/>
        <v>0</v>
      </c>
      <c r="H61" s="31">
        <f>VLOOKUP($B$1,'Multipliers and Adjustments'!$A$70:$I$86,TRUNC(COLUMN(H$2)/5)+2,FALSE)*SUMIFS('EPA Data'!$I:$I,'EPA Data'!$D:$D,'Country Selector'!$A$2,'EPA Data'!$J:$J,$B$1,'EPA Data'!$C:$C,H$2,'EPA Data'!$G:$G,"&gt;="&amp;$A61,'EPA Data'!$G:$G,"&lt;"&amp;$B61)*unit_conv</f>
        <v>0</v>
      </c>
      <c r="I61">
        <f t="shared" si="31"/>
        <v>0</v>
      </c>
      <c r="J61">
        <f t="shared" si="31"/>
        <v>0</v>
      </c>
      <c r="K61">
        <f t="shared" si="31"/>
        <v>0</v>
      </c>
      <c r="L61">
        <f t="shared" si="31"/>
        <v>0</v>
      </c>
      <c r="M61" s="31">
        <f>VLOOKUP($B$1,'Multipliers and Adjustments'!$A$70:$I$86,TRUNC(COLUMN(M$2)/5)+2,FALSE)*SUMIFS('EPA Data'!$I:$I,'EPA Data'!$D:$D,'Country Selector'!$A$2,'EPA Data'!$J:$J,$B$1,'EPA Data'!$C:$C,M$2,'EPA Data'!$G:$G,"&gt;="&amp;$A61,'EPA Data'!$G:$G,"&lt;"&amp;$B61)*unit_conv</f>
        <v>0</v>
      </c>
      <c r="N61">
        <f t="shared" si="32"/>
        <v>0</v>
      </c>
      <c r="O61">
        <f t="shared" si="32"/>
        <v>0</v>
      </c>
      <c r="P61">
        <f t="shared" si="32"/>
        <v>0</v>
      </c>
      <c r="Q61">
        <f t="shared" si="32"/>
        <v>0</v>
      </c>
      <c r="R61" s="31">
        <f>VLOOKUP($B$1,'Multipliers and Adjustments'!$A$70:$I$86,TRUNC(COLUMN(R$2)/5)+2,FALSE)*SUMIFS('EPA Data'!$I:$I,'EPA Data'!$D:$D,'Country Selector'!$A$2,'EPA Data'!$J:$J,$B$1,'EPA Data'!$C:$C,R$2,'EPA Data'!$G:$G,"&gt;="&amp;$A61,'EPA Data'!$G:$G,"&lt;"&amp;$B61)*unit_conv</f>
        <v>0</v>
      </c>
      <c r="S61">
        <f t="shared" si="33"/>
        <v>0</v>
      </c>
      <c r="T61">
        <f t="shared" si="33"/>
        <v>0</v>
      </c>
      <c r="U61">
        <f t="shared" si="33"/>
        <v>0</v>
      </c>
      <c r="V61">
        <f t="shared" si="33"/>
        <v>0</v>
      </c>
      <c r="W61" s="31">
        <f>VLOOKUP($B$1,'Multipliers and Adjustments'!$A$70:$I$86,TRUNC(COLUMN(W$2)/5)+2,FALSE)*SUMIFS('EPA Data'!$I:$I,'EPA Data'!$D:$D,'Country Selector'!$A$2,'EPA Data'!$J:$J,$B$1,'EPA Data'!$C:$C,W$2,'EPA Data'!$G:$G,"&gt;="&amp;$A61,'EPA Data'!$G:$G,"&lt;"&amp;$B61)*unit_conv</f>
        <v>0</v>
      </c>
      <c r="X61">
        <f t="shared" si="34"/>
        <v>0</v>
      </c>
      <c r="Y61">
        <f t="shared" si="34"/>
        <v>0</v>
      </c>
      <c r="Z61">
        <f t="shared" si="34"/>
        <v>0</v>
      </c>
      <c r="AA61">
        <f t="shared" si="34"/>
        <v>0</v>
      </c>
      <c r="AB61" s="31">
        <f>VLOOKUP($B$1,'Multipliers and Adjustments'!$A$70:$I$86,TRUNC(COLUMN(AB$2)/5)+2,FALSE)*SUMIFS('EPA Data'!$I:$I,'EPA Data'!$D:$D,'Country Selector'!$A$2,'EPA Data'!$J:$J,$B$1,'EPA Data'!$C:$C,AB$2,'EPA Data'!$G:$G,"&gt;="&amp;$A61,'EPA Data'!$G:$G,"&lt;"&amp;$B61)*unit_conv</f>
        <v>0</v>
      </c>
      <c r="AC61">
        <f t="shared" si="35"/>
        <v>0</v>
      </c>
      <c r="AD61">
        <f t="shared" si="35"/>
        <v>0</v>
      </c>
      <c r="AE61">
        <f t="shared" si="35"/>
        <v>0</v>
      </c>
      <c r="AF61">
        <f t="shared" si="35"/>
        <v>0</v>
      </c>
      <c r="AG61" s="31">
        <f>VLOOKUP($B$1,'Multipliers and Adjustments'!$A$70:$I$86,TRUNC(COLUMN(AG$2)/5)+2,FALSE)*SUMIFS('EPA Data'!$I:$I,'EPA Data'!$D:$D,'Country Selector'!$A$2,'EPA Data'!$J:$J,$B$1,'EPA Data'!$C:$C,AG$2,'EPA Data'!$G:$G,"&gt;="&amp;$A61,'EPA Data'!$G:$G,"&lt;"&amp;$B61)*unit_conv</f>
        <v>0</v>
      </c>
      <c r="AH61">
        <f t="shared" si="36"/>
        <v>0</v>
      </c>
      <c r="AI61">
        <f t="shared" si="36"/>
        <v>0</v>
      </c>
      <c r="AJ61">
        <f t="shared" si="36"/>
        <v>0</v>
      </c>
      <c r="AK61">
        <f t="shared" si="36"/>
        <v>0</v>
      </c>
      <c r="AL61" s="31">
        <f>VLOOKUP($B$1,'Multipliers and Adjustments'!$A$70:$I$86,TRUNC(COLUMN(AL$2)/5)+2,FALSE)*SUMIFS('EPA Data'!$I:$I,'EPA Data'!$D:$D,'Country Selector'!$A$2,'EPA Data'!$J:$J,$B$1,'EPA Data'!$C:$C,AL$2,'EPA Data'!$G:$G,"&gt;="&amp;$A61,'EPA Data'!$G:$G,"&lt;"&amp;$B61)*unit_conv</f>
        <v>0</v>
      </c>
    </row>
    <row r="62" spans="1:38" x14ac:dyDescent="0.45">
      <c r="A62" s="12">
        <f t="shared" si="14"/>
        <v>950</v>
      </c>
      <c r="B62" s="11">
        <f t="shared" si="7"/>
        <v>1000</v>
      </c>
      <c r="C62" s="31">
        <f>VLOOKUP($B$1,'Multipliers and Adjustments'!$A$70:$I$86,TRUNC(COLUMN(C$2)/5)+2,FALSE)*SUMIFS('EPA Data'!$I:$I,'EPA Data'!$D:$D,'Country Selector'!$A$2,'EPA Data'!$J:$J,$B$1,'EPA Data'!$C:$C,C$2,'EPA Data'!$G:$G,"&gt;="&amp;$A62,'EPA Data'!$G:$G,"&lt;"&amp;$B62)*unit_conv</f>
        <v>0</v>
      </c>
      <c r="D62">
        <f t="shared" si="30"/>
        <v>0</v>
      </c>
      <c r="E62">
        <f t="shared" si="30"/>
        <v>0</v>
      </c>
      <c r="F62">
        <f t="shared" si="30"/>
        <v>0</v>
      </c>
      <c r="G62">
        <f t="shared" si="30"/>
        <v>0</v>
      </c>
      <c r="H62" s="31">
        <f>VLOOKUP($B$1,'Multipliers and Adjustments'!$A$70:$I$86,TRUNC(COLUMN(H$2)/5)+2,FALSE)*SUMIFS('EPA Data'!$I:$I,'EPA Data'!$D:$D,'Country Selector'!$A$2,'EPA Data'!$J:$J,$B$1,'EPA Data'!$C:$C,H$2,'EPA Data'!$G:$G,"&gt;="&amp;$A62,'EPA Data'!$G:$G,"&lt;"&amp;$B62)*unit_conv</f>
        <v>0</v>
      </c>
      <c r="I62">
        <f t="shared" si="31"/>
        <v>0</v>
      </c>
      <c r="J62">
        <f t="shared" si="31"/>
        <v>0</v>
      </c>
      <c r="K62">
        <f t="shared" si="31"/>
        <v>0</v>
      </c>
      <c r="L62">
        <f t="shared" si="31"/>
        <v>0</v>
      </c>
      <c r="M62" s="31">
        <f>VLOOKUP($B$1,'Multipliers and Adjustments'!$A$70:$I$86,TRUNC(COLUMN(M$2)/5)+2,FALSE)*SUMIFS('EPA Data'!$I:$I,'EPA Data'!$D:$D,'Country Selector'!$A$2,'EPA Data'!$J:$J,$B$1,'EPA Data'!$C:$C,M$2,'EPA Data'!$G:$G,"&gt;="&amp;$A62,'EPA Data'!$G:$G,"&lt;"&amp;$B62)*unit_conv</f>
        <v>0</v>
      </c>
      <c r="N62">
        <f t="shared" si="32"/>
        <v>0</v>
      </c>
      <c r="O62">
        <f t="shared" si="32"/>
        <v>0</v>
      </c>
      <c r="P62">
        <f t="shared" si="32"/>
        <v>0</v>
      </c>
      <c r="Q62">
        <f t="shared" si="32"/>
        <v>0</v>
      </c>
      <c r="R62" s="31">
        <f>VLOOKUP($B$1,'Multipliers and Adjustments'!$A$70:$I$86,TRUNC(COLUMN(R$2)/5)+2,FALSE)*SUMIFS('EPA Data'!$I:$I,'EPA Data'!$D:$D,'Country Selector'!$A$2,'EPA Data'!$J:$J,$B$1,'EPA Data'!$C:$C,R$2,'EPA Data'!$G:$G,"&gt;="&amp;$A62,'EPA Data'!$G:$G,"&lt;"&amp;$B62)*unit_conv</f>
        <v>0</v>
      </c>
      <c r="S62">
        <f t="shared" si="33"/>
        <v>0</v>
      </c>
      <c r="T62">
        <f t="shared" si="33"/>
        <v>0</v>
      </c>
      <c r="U62">
        <f t="shared" si="33"/>
        <v>0</v>
      </c>
      <c r="V62">
        <f t="shared" si="33"/>
        <v>0</v>
      </c>
      <c r="W62" s="31">
        <f>VLOOKUP($B$1,'Multipliers and Adjustments'!$A$70:$I$86,TRUNC(COLUMN(W$2)/5)+2,FALSE)*SUMIFS('EPA Data'!$I:$I,'EPA Data'!$D:$D,'Country Selector'!$A$2,'EPA Data'!$J:$J,$B$1,'EPA Data'!$C:$C,W$2,'EPA Data'!$G:$G,"&gt;="&amp;$A62,'EPA Data'!$G:$G,"&lt;"&amp;$B62)*unit_conv</f>
        <v>0</v>
      </c>
      <c r="X62">
        <f t="shared" si="34"/>
        <v>0</v>
      </c>
      <c r="Y62">
        <f t="shared" si="34"/>
        <v>0</v>
      </c>
      <c r="Z62">
        <f t="shared" si="34"/>
        <v>0</v>
      </c>
      <c r="AA62">
        <f t="shared" si="34"/>
        <v>0</v>
      </c>
      <c r="AB62" s="31">
        <f>VLOOKUP($B$1,'Multipliers and Adjustments'!$A$70:$I$86,TRUNC(COLUMN(AB$2)/5)+2,FALSE)*SUMIFS('EPA Data'!$I:$I,'EPA Data'!$D:$D,'Country Selector'!$A$2,'EPA Data'!$J:$J,$B$1,'EPA Data'!$C:$C,AB$2,'EPA Data'!$G:$G,"&gt;="&amp;$A62,'EPA Data'!$G:$G,"&lt;"&amp;$B62)*unit_conv</f>
        <v>0</v>
      </c>
      <c r="AC62">
        <f t="shared" si="35"/>
        <v>0</v>
      </c>
      <c r="AD62">
        <f t="shared" si="35"/>
        <v>0</v>
      </c>
      <c r="AE62">
        <f t="shared" si="35"/>
        <v>0</v>
      </c>
      <c r="AF62">
        <f t="shared" si="35"/>
        <v>0</v>
      </c>
      <c r="AG62" s="31">
        <f>VLOOKUP($B$1,'Multipliers and Adjustments'!$A$70:$I$86,TRUNC(COLUMN(AG$2)/5)+2,FALSE)*SUMIFS('EPA Data'!$I:$I,'EPA Data'!$D:$D,'Country Selector'!$A$2,'EPA Data'!$J:$J,$B$1,'EPA Data'!$C:$C,AG$2,'EPA Data'!$G:$G,"&gt;="&amp;$A62,'EPA Data'!$G:$G,"&lt;"&amp;$B62)*unit_conv</f>
        <v>0</v>
      </c>
      <c r="AH62">
        <f t="shared" si="36"/>
        <v>0</v>
      </c>
      <c r="AI62">
        <f t="shared" si="36"/>
        <v>0</v>
      </c>
      <c r="AJ62">
        <f t="shared" si="36"/>
        <v>0</v>
      </c>
      <c r="AK62">
        <f t="shared" si="36"/>
        <v>0</v>
      </c>
      <c r="AL62" s="31">
        <f>VLOOKUP($B$1,'Multipliers and Adjustments'!$A$70:$I$86,TRUNC(COLUMN(AL$2)/5)+2,FALSE)*SUMIFS('EPA Data'!$I:$I,'EPA Data'!$D:$D,'Country Selector'!$A$2,'EPA Data'!$J:$J,$B$1,'EPA Data'!$C:$C,AL$2,'EPA Data'!$G:$G,"&gt;="&amp;$A62,'EPA Data'!$G:$G,"&lt;"&amp;$B62)*unit_conv</f>
        <v>0</v>
      </c>
    </row>
    <row r="63" spans="1:38" x14ac:dyDescent="0.45">
      <c r="A63" s="12">
        <f t="shared" si="14"/>
        <v>1000</v>
      </c>
      <c r="B63" s="11">
        <f t="shared" si="7"/>
        <v>1050</v>
      </c>
      <c r="C63" s="31">
        <f>VLOOKUP($B$1,'Multipliers and Adjustments'!$A$70:$I$86,TRUNC(COLUMN(C$2)/5)+2,FALSE)*SUMIFS('EPA Data'!$I:$I,'EPA Data'!$D:$D,'Country Selector'!$A$2,'EPA Data'!$J:$J,$B$1,'EPA Data'!$C:$C,C$2,'EPA Data'!$G:$G,"&gt;="&amp;$A63,'EPA Data'!$G:$G,"&lt;"&amp;$B63)*unit_conv</f>
        <v>0</v>
      </c>
      <c r="D63">
        <f t="shared" si="30"/>
        <v>0</v>
      </c>
      <c r="E63">
        <f t="shared" si="30"/>
        <v>0</v>
      </c>
      <c r="F63">
        <f t="shared" si="30"/>
        <v>0</v>
      </c>
      <c r="G63">
        <f t="shared" si="30"/>
        <v>0</v>
      </c>
      <c r="H63" s="31">
        <f>VLOOKUP($B$1,'Multipliers and Adjustments'!$A$70:$I$86,TRUNC(COLUMN(H$2)/5)+2,FALSE)*SUMIFS('EPA Data'!$I:$I,'EPA Data'!$D:$D,'Country Selector'!$A$2,'EPA Data'!$J:$J,$B$1,'EPA Data'!$C:$C,H$2,'EPA Data'!$G:$G,"&gt;="&amp;$A63,'EPA Data'!$G:$G,"&lt;"&amp;$B63)*unit_conv</f>
        <v>0</v>
      </c>
      <c r="I63">
        <f t="shared" si="31"/>
        <v>0</v>
      </c>
      <c r="J63">
        <f t="shared" si="31"/>
        <v>0</v>
      </c>
      <c r="K63">
        <f t="shared" si="31"/>
        <v>0</v>
      </c>
      <c r="L63">
        <f t="shared" si="31"/>
        <v>0</v>
      </c>
      <c r="M63" s="31">
        <f>VLOOKUP($B$1,'Multipliers and Adjustments'!$A$70:$I$86,TRUNC(COLUMN(M$2)/5)+2,FALSE)*SUMIFS('EPA Data'!$I:$I,'EPA Data'!$D:$D,'Country Selector'!$A$2,'EPA Data'!$J:$J,$B$1,'EPA Data'!$C:$C,M$2,'EPA Data'!$G:$G,"&gt;="&amp;$A63,'EPA Data'!$G:$G,"&lt;"&amp;$B63)*unit_conv</f>
        <v>0</v>
      </c>
      <c r="N63">
        <f t="shared" si="32"/>
        <v>0</v>
      </c>
      <c r="O63">
        <f t="shared" si="32"/>
        <v>0</v>
      </c>
      <c r="P63">
        <f t="shared" si="32"/>
        <v>0</v>
      </c>
      <c r="Q63">
        <f t="shared" si="32"/>
        <v>0</v>
      </c>
      <c r="R63" s="31">
        <f>VLOOKUP($B$1,'Multipliers and Adjustments'!$A$70:$I$86,TRUNC(COLUMN(R$2)/5)+2,FALSE)*SUMIFS('EPA Data'!$I:$I,'EPA Data'!$D:$D,'Country Selector'!$A$2,'EPA Data'!$J:$J,$B$1,'EPA Data'!$C:$C,R$2,'EPA Data'!$G:$G,"&gt;="&amp;$A63,'EPA Data'!$G:$G,"&lt;"&amp;$B63)*unit_conv</f>
        <v>0</v>
      </c>
      <c r="S63">
        <f t="shared" si="33"/>
        <v>0</v>
      </c>
      <c r="T63">
        <f t="shared" si="33"/>
        <v>0</v>
      </c>
      <c r="U63">
        <f t="shared" si="33"/>
        <v>0</v>
      </c>
      <c r="V63">
        <f t="shared" si="33"/>
        <v>0</v>
      </c>
      <c r="W63" s="31">
        <f>VLOOKUP($B$1,'Multipliers and Adjustments'!$A$70:$I$86,TRUNC(COLUMN(W$2)/5)+2,FALSE)*SUMIFS('EPA Data'!$I:$I,'EPA Data'!$D:$D,'Country Selector'!$A$2,'EPA Data'!$J:$J,$B$1,'EPA Data'!$C:$C,W$2,'EPA Data'!$G:$G,"&gt;="&amp;$A63,'EPA Data'!$G:$G,"&lt;"&amp;$B63)*unit_conv</f>
        <v>0</v>
      </c>
      <c r="X63">
        <f t="shared" si="34"/>
        <v>0</v>
      </c>
      <c r="Y63">
        <f t="shared" si="34"/>
        <v>0</v>
      </c>
      <c r="Z63">
        <f t="shared" si="34"/>
        <v>0</v>
      </c>
      <c r="AA63">
        <f t="shared" si="34"/>
        <v>0</v>
      </c>
      <c r="AB63" s="31">
        <f>VLOOKUP($B$1,'Multipliers and Adjustments'!$A$70:$I$86,TRUNC(COLUMN(AB$2)/5)+2,FALSE)*SUMIFS('EPA Data'!$I:$I,'EPA Data'!$D:$D,'Country Selector'!$A$2,'EPA Data'!$J:$J,$B$1,'EPA Data'!$C:$C,AB$2,'EPA Data'!$G:$G,"&gt;="&amp;$A63,'EPA Data'!$G:$G,"&lt;"&amp;$B63)*unit_conv</f>
        <v>0</v>
      </c>
      <c r="AC63">
        <f t="shared" si="35"/>
        <v>0</v>
      </c>
      <c r="AD63">
        <f t="shared" si="35"/>
        <v>0</v>
      </c>
      <c r="AE63">
        <f t="shared" si="35"/>
        <v>0</v>
      </c>
      <c r="AF63">
        <f t="shared" si="35"/>
        <v>0</v>
      </c>
      <c r="AG63" s="31">
        <f>VLOOKUP($B$1,'Multipliers and Adjustments'!$A$70:$I$86,TRUNC(COLUMN(AG$2)/5)+2,FALSE)*SUMIFS('EPA Data'!$I:$I,'EPA Data'!$D:$D,'Country Selector'!$A$2,'EPA Data'!$J:$J,$B$1,'EPA Data'!$C:$C,AG$2,'EPA Data'!$G:$G,"&gt;="&amp;$A63,'EPA Data'!$G:$G,"&lt;"&amp;$B63)*unit_conv</f>
        <v>0</v>
      </c>
      <c r="AH63">
        <f t="shared" si="36"/>
        <v>0</v>
      </c>
      <c r="AI63">
        <f t="shared" si="36"/>
        <v>0</v>
      </c>
      <c r="AJ63">
        <f t="shared" si="36"/>
        <v>0</v>
      </c>
      <c r="AK63">
        <f t="shared" si="36"/>
        <v>0</v>
      </c>
      <c r="AL63" s="31">
        <f>VLOOKUP($B$1,'Multipliers and Adjustments'!$A$70:$I$86,TRUNC(COLUMN(AL$2)/5)+2,FALSE)*SUMIFS('EPA Data'!$I:$I,'EPA Data'!$D:$D,'Country Selector'!$A$2,'EPA Data'!$J:$J,$B$1,'EPA Data'!$C:$C,AL$2,'EPA Data'!$G:$G,"&gt;="&amp;$A63,'EPA Data'!$G:$G,"&lt;"&amp;$B63)*unit_conv</f>
        <v>0</v>
      </c>
    </row>
    <row r="64" spans="1:38" x14ac:dyDescent="0.45">
      <c r="A64" s="12">
        <f t="shared" si="14"/>
        <v>1050</v>
      </c>
      <c r="B64" s="11">
        <f t="shared" si="7"/>
        <v>1100</v>
      </c>
      <c r="C64" s="31">
        <f>VLOOKUP($B$1,'Multipliers and Adjustments'!$A$70:$I$86,TRUNC(COLUMN(C$2)/5)+2,FALSE)*SUMIFS('EPA Data'!$I:$I,'EPA Data'!$D:$D,'Country Selector'!$A$2,'EPA Data'!$J:$J,$B$1,'EPA Data'!$C:$C,C$2,'EPA Data'!$G:$G,"&gt;="&amp;$A64,'EPA Data'!$G:$G,"&lt;"&amp;$B64)*unit_conv</f>
        <v>0</v>
      </c>
      <c r="D64">
        <f t="shared" si="30"/>
        <v>0</v>
      </c>
      <c r="E64">
        <f t="shared" si="30"/>
        <v>0</v>
      </c>
      <c r="F64">
        <f t="shared" si="30"/>
        <v>0</v>
      </c>
      <c r="G64">
        <f t="shared" si="30"/>
        <v>0</v>
      </c>
      <c r="H64" s="31">
        <f>VLOOKUP($B$1,'Multipliers and Adjustments'!$A$70:$I$86,TRUNC(COLUMN(H$2)/5)+2,FALSE)*SUMIFS('EPA Data'!$I:$I,'EPA Data'!$D:$D,'Country Selector'!$A$2,'EPA Data'!$J:$J,$B$1,'EPA Data'!$C:$C,H$2,'EPA Data'!$G:$G,"&gt;="&amp;$A64,'EPA Data'!$G:$G,"&lt;"&amp;$B64)*unit_conv</f>
        <v>0</v>
      </c>
      <c r="I64">
        <f t="shared" si="31"/>
        <v>0</v>
      </c>
      <c r="J64">
        <f t="shared" si="31"/>
        <v>0</v>
      </c>
      <c r="K64">
        <f t="shared" si="31"/>
        <v>0</v>
      </c>
      <c r="L64">
        <f t="shared" si="31"/>
        <v>0</v>
      </c>
      <c r="M64" s="31">
        <f>VLOOKUP($B$1,'Multipliers and Adjustments'!$A$70:$I$86,TRUNC(COLUMN(M$2)/5)+2,FALSE)*SUMIFS('EPA Data'!$I:$I,'EPA Data'!$D:$D,'Country Selector'!$A$2,'EPA Data'!$J:$J,$B$1,'EPA Data'!$C:$C,M$2,'EPA Data'!$G:$G,"&gt;="&amp;$A64,'EPA Data'!$G:$G,"&lt;"&amp;$B64)*unit_conv</f>
        <v>0</v>
      </c>
      <c r="N64">
        <f t="shared" si="32"/>
        <v>0</v>
      </c>
      <c r="O64">
        <f t="shared" si="32"/>
        <v>0</v>
      </c>
      <c r="P64">
        <f t="shared" si="32"/>
        <v>0</v>
      </c>
      <c r="Q64">
        <f t="shared" si="32"/>
        <v>0</v>
      </c>
      <c r="R64" s="31">
        <f>VLOOKUP($B$1,'Multipliers and Adjustments'!$A$70:$I$86,TRUNC(COLUMN(R$2)/5)+2,FALSE)*SUMIFS('EPA Data'!$I:$I,'EPA Data'!$D:$D,'Country Selector'!$A$2,'EPA Data'!$J:$J,$B$1,'EPA Data'!$C:$C,R$2,'EPA Data'!$G:$G,"&gt;="&amp;$A64,'EPA Data'!$G:$G,"&lt;"&amp;$B64)*unit_conv</f>
        <v>0</v>
      </c>
      <c r="S64">
        <f t="shared" si="33"/>
        <v>0</v>
      </c>
      <c r="T64">
        <f t="shared" si="33"/>
        <v>0</v>
      </c>
      <c r="U64">
        <f t="shared" si="33"/>
        <v>0</v>
      </c>
      <c r="V64">
        <f t="shared" si="33"/>
        <v>0</v>
      </c>
      <c r="W64" s="31">
        <f>VLOOKUP($B$1,'Multipliers and Adjustments'!$A$70:$I$86,TRUNC(COLUMN(W$2)/5)+2,FALSE)*SUMIFS('EPA Data'!$I:$I,'EPA Data'!$D:$D,'Country Selector'!$A$2,'EPA Data'!$J:$J,$B$1,'EPA Data'!$C:$C,W$2,'EPA Data'!$G:$G,"&gt;="&amp;$A64,'EPA Data'!$G:$G,"&lt;"&amp;$B64)*unit_conv</f>
        <v>0</v>
      </c>
      <c r="X64">
        <f t="shared" si="34"/>
        <v>0</v>
      </c>
      <c r="Y64">
        <f t="shared" si="34"/>
        <v>0</v>
      </c>
      <c r="Z64">
        <f t="shared" si="34"/>
        <v>0</v>
      </c>
      <c r="AA64">
        <f t="shared" si="34"/>
        <v>0</v>
      </c>
      <c r="AB64" s="31">
        <f>VLOOKUP($B$1,'Multipliers and Adjustments'!$A$70:$I$86,TRUNC(COLUMN(AB$2)/5)+2,FALSE)*SUMIFS('EPA Data'!$I:$I,'EPA Data'!$D:$D,'Country Selector'!$A$2,'EPA Data'!$J:$J,$B$1,'EPA Data'!$C:$C,AB$2,'EPA Data'!$G:$G,"&gt;="&amp;$A64,'EPA Data'!$G:$G,"&lt;"&amp;$B64)*unit_conv</f>
        <v>0</v>
      </c>
      <c r="AC64">
        <f t="shared" si="35"/>
        <v>0</v>
      </c>
      <c r="AD64">
        <f t="shared" si="35"/>
        <v>0</v>
      </c>
      <c r="AE64">
        <f t="shared" si="35"/>
        <v>0</v>
      </c>
      <c r="AF64">
        <f t="shared" si="35"/>
        <v>0</v>
      </c>
      <c r="AG64" s="31">
        <f>VLOOKUP($B$1,'Multipliers and Adjustments'!$A$70:$I$86,TRUNC(COLUMN(AG$2)/5)+2,FALSE)*SUMIFS('EPA Data'!$I:$I,'EPA Data'!$D:$D,'Country Selector'!$A$2,'EPA Data'!$J:$J,$B$1,'EPA Data'!$C:$C,AG$2,'EPA Data'!$G:$G,"&gt;="&amp;$A64,'EPA Data'!$G:$G,"&lt;"&amp;$B64)*unit_conv</f>
        <v>0</v>
      </c>
      <c r="AH64">
        <f t="shared" si="36"/>
        <v>0</v>
      </c>
      <c r="AI64">
        <f t="shared" si="36"/>
        <v>0</v>
      </c>
      <c r="AJ64">
        <f t="shared" si="36"/>
        <v>0</v>
      </c>
      <c r="AK64">
        <f t="shared" si="36"/>
        <v>0</v>
      </c>
      <c r="AL64" s="31">
        <f>VLOOKUP($B$1,'Multipliers and Adjustments'!$A$70:$I$86,TRUNC(COLUMN(AL$2)/5)+2,FALSE)*SUMIFS('EPA Data'!$I:$I,'EPA Data'!$D:$D,'Country Selector'!$A$2,'EPA Data'!$J:$J,$B$1,'EPA Data'!$C:$C,AL$2,'EPA Data'!$G:$G,"&gt;="&amp;$A64,'EPA Data'!$G:$G,"&lt;"&amp;$B64)*unit_conv</f>
        <v>0</v>
      </c>
    </row>
    <row r="65" spans="1:38" x14ac:dyDescent="0.45">
      <c r="A65" s="12">
        <f t="shared" si="14"/>
        <v>1100</v>
      </c>
      <c r="B65" s="11">
        <f t="shared" si="7"/>
        <v>1150</v>
      </c>
      <c r="C65" s="31">
        <f>VLOOKUP($B$1,'Multipliers and Adjustments'!$A$70:$I$86,TRUNC(COLUMN(C$2)/5)+2,FALSE)*SUMIFS('EPA Data'!$I:$I,'EPA Data'!$D:$D,'Country Selector'!$A$2,'EPA Data'!$J:$J,$B$1,'EPA Data'!$C:$C,C$2,'EPA Data'!$G:$G,"&gt;="&amp;$A65,'EPA Data'!$G:$G,"&lt;"&amp;$B65)*unit_conv</f>
        <v>0</v>
      </c>
      <c r="D65">
        <f t="shared" si="30"/>
        <v>0</v>
      </c>
      <c r="E65">
        <f t="shared" si="30"/>
        <v>0</v>
      </c>
      <c r="F65">
        <f t="shared" si="30"/>
        <v>0</v>
      </c>
      <c r="G65">
        <f t="shared" si="30"/>
        <v>0</v>
      </c>
      <c r="H65" s="31">
        <f>VLOOKUP($B$1,'Multipliers and Adjustments'!$A$70:$I$86,TRUNC(COLUMN(H$2)/5)+2,FALSE)*SUMIFS('EPA Data'!$I:$I,'EPA Data'!$D:$D,'Country Selector'!$A$2,'EPA Data'!$J:$J,$B$1,'EPA Data'!$C:$C,H$2,'EPA Data'!$G:$G,"&gt;="&amp;$A65,'EPA Data'!$G:$G,"&lt;"&amp;$B65)*unit_conv</f>
        <v>0</v>
      </c>
      <c r="I65">
        <f t="shared" si="31"/>
        <v>0</v>
      </c>
      <c r="J65">
        <f t="shared" si="31"/>
        <v>0</v>
      </c>
      <c r="K65">
        <f t="shared" si="31"/>
        <v>0</v>
      </c>
      <c r="L65">
        <f t="shared" si="31"/>
        <v>0</v>
      </c>
      <c r="M65" s="31">
        <f>VLOOKUP($B$1,'Multipliers and Adjustments'!$A$70:$I$86,TRUNC(COLUMN(M$2)/5)+2,FALSE)*SUMIFS('EPA Data'!$I:$I,'EPA Data'!$D:$D,'Country Selector'!$A$2,'EPA Data'!$J:$J,$B$1,'EPA Data'!$C:$C,M$2,'EPA Data'!$G:$G,"&gt;="&amp;$A65,'EPA Data'!$G:$G,"&lt;"&amp;$B65)*unit_conv</f>
        <v>0</v>
      </c>
      <c r="N65">
        <f t="shared" si="32"/>
        <v>0</v>
      </c>
      <c r="O65">
        <f t="shared" si="32"/>
        <v>0</v>
      </c>
      <c r="P65">
        <f t="shared" si="32"/>
        <v>0</v>
      </c>
      <c r="Q65">
        <f t="shared" si="32"/>
        <v>0</v>
      </c>
      <c r="R65" s="31">
        <f>VLOOKUP($B$1,'Multipliers and Adjustments'!$A$70:$I$86,TRUNC(COLUMN(R$2)/5)+2,FALSE)*SUMIFS('EPA Data'!$I:$I,'EPA Data'!$D:$D,'Country Selector'!$A$2,'EPA Data'!$J:$J,$B$1,'EPA Data'!$C:$C,R$2,'EPA Data'!$G:$G,"&gt;="&amp;$A65,'EPA Data'!$G:$G,"&lt;"&amp;$B65)*unit_conv</f>
        <v>0</v>
      </c>
      <c r="S65">
        <f t="shared" si="33"/>
        <v>0</v>
      </c>
      <c r="T65">
        <f t="shared" si="33"/>
        <v>0</v>
      </c>
      <c r="U65">
        <f t="shared" si="33"/>
        <v>0</v>
      </c>
      <c r="V65">
        <f t="shared" si="33"/>
        <v>0</v>
      </c>
      <c r="W65" s="31">
        <f>VLOOKUP($B$1,'Multipliers and Adjustments'!$A$70:$I$86,TRUNC(COLUMN(W$2)/5)+2,FALSE)*SUMIFS('EPA Data'!$I:$I,'EPA Data'!$D:$D,'Country Selector'!$A$2,'EPA Data'!$J:$J,$B$1,'EPA Data'!$C:$C,W$2,'EPA Data'!$G:$G,"&gt;="&amp;$A65,'EPA Data'!$G:$G,"&lt;"&amp;$B65)*unit_conv</f>
        <v>0</v>
      </c>
      <c r="X65">
        <f t="shared" si="34"/>
        <v>0</v>
      </c>
      <c r="Y65">
        <f t="shared" si="34"/>
        <v>0</v>
      </c>
      <c r="Z65">
        <f t="shared" si="34"/>
        <v>0</v>
      </c>
      <c r="AA65">
        <f t="shared" si="34"/>
        <v>0</v>
      </c>
      <c r="AB65" s="31">
        <f>VLOOKUP($B$1,'Multipliers and Adjustments'!$A$70:$I$86,TRUNC(COLUMN(AB$2)/5)+2,FALSE)*SUMIFS('EPA Data'!$I:$I,'EPA Data'!$D:$D,'Country Selector'!$A$2,'EPA Data'!$J:$J,$B$1,'EPA Data'!$C:$C,AB$2,'EPA Data'!$G:$G,"&gt;="&amp;$A65,'EPA Data'!$G:$G,"&lt;"&amp;$B65)*unit_conv</f>
        <v>0</v>
      </c>
      <c r="AC65">
        <f t="shared" si="35"/>
        <v>0</v>
      </c>
      <c r="AD65">
        <f t="shared" si="35"/>
        <v>0</v>
      </c>
      <c r="AE65">
        <f t="shared" si="35"/>
        <v>0</v>
      </c>
      <c r="AF65">
        <f t="shared" si="35"/>
        <v>0</v>
      </c>
      <c r="AG65" s="31">
        <f>VLOOKUP($B$1,'Multipliers and Adjustments'!$A$70:$I$86,TRUNC(COLUMN(AG$2)/5)+2,FALSE)*SUMIFS('EPA Data'!$I:$I,'EPA Data'!$D:$D,'Country Selector'!$A$2,'EPA Data'!$J:$J,$B$1,'EPA Data'!$C:$C,AG$2,'EPA Data'!$G:$G,"&gt;="&amp;$A65,'EPA Data'!$G:$G,"&lt;"&amp;$B65)*unit_conv</f>
        <v>0</v>
      </c>
      <c r="AH65">
        <f t="shared" si="36"/>
        <v>0</v>
      </c>
      <c r="AI65">
        <f t="shared" si="36"/>
        <v>0</v>
      </c>
      <c r="AJ65">
        <f t="shared" si="36"/>
        <v>0</v>
      </c>
      <c r="AK65">
        <f t="shared" si="36"/>
        <v>0</v>
      </c>
      <c r="AL65" s="31">
        <f>VLOOKUP($B$1,'Multipliers and Adjustments'!$A$70:$I$86,TRUNC(COLUMN(AL$2)/5)+2,FALSE)*SUMIFS('EPA Data'!$I:$I,'EPA Data'!$D:$D,'Country Selector'!$A$2,'EPA Data'!$J:$J,$B$1,'EPA Data'!$C:$C,AL$2,'EPA Data'!$G:$G,"&gt;="&amp;$A65,'EPA Data'!$G:$G,"&lt;"&amp;$B65)*unit_conv</f>
        <v>0</v>
      </c>
    </row>
    <row r="66" spans="1:38" x14ac:dyDescent="0.45">
      <c r="A66" s="12">
        <f t="shared" si="14"/>
        <v>1150</v>
      </c>
      <c r="B66" s="11">
        <f t="shared" si="7"/>
        <v>1200</v>
      </c>
      <c r="C66" s="31">
        <f>VLOOKUP($B$1,'Multipliers and Adjustments'!$A$70:$I$86,TRUNC(COLUMN(C$2)/5)+2,FALSE)*SUMIFS('EPA Data'!$I:$I,'EPA Data'!$D:$D,'Country Selector'!$A$2,'EPA Data'!$J:$J,$B$1,'EPA Data'!$C:$C,C$2,'EPA Data'!$G:$G,"&gt;="&amp;$A66,'EPA Data'!$G:$G,"&lt;"&amp;$B66)*unit_conv</f>
        <v>0</v>
      </c>
      <c r="D66">
        <f t="shared" ref="D66:G74" si="37">C66+($H66-$C66)/5</f>
        <v>0</v>
      </c>
      <c r="E66">
        <f t="shared" si="37"/>
        <v>0</v>
      </c>
      <c r="F66">
        <f t="shared" si="37"/>
        <v>0</v>
      </c>
      <c r="G66">
        <f t="shared" si="37"/>
        <v>0</v>
      </c>
      <c r="H66" s="31">
        <f>VLOOKUP($B$1,'Multipliers and Adjustments'!$A$70:$I$86,TRUNC(COLUMN(H$2)/5)+2,FALSE)*SUMIFS('EPA Data'!$I:$I,'EPA Data'!$D:$D,'Country Selector'!$A$2,'EPA Data'!$J:$J,$B$1,'EPA Data'!$C:$C,H$2,'EPA Data'!$G:$G,"&gt;="&amp;$A66,'EPA Data'!$G:$G,"&lt;"&amp;$B66)*unit_conv</f>
        <v>0</v>
      </c>
      <c r="I66">
        <f t="shared" si="31"/>
        <v>0</v>
      </c>
      <c r="J66">
        <f t="shared" si="31"/>
        <v>0</v>
      </c>
      <c r="K66">
        <f t="shared" si="31"/>
        <v>0</v>
      </c>
      <c r="L66">
        <f t="shared" si="31"/>
        <v>0</v>
      </c>
      <c r="M66" s="31">
        <f>VLOOKUP($B$1,'Multipliers and Adjustments'!$A$70:$I$86,TRUNC(COLUMN(M$2)/5)+2,FALSE)*SUMIFS('EPA Data'!$I:$I,'EPA Data'!$D:$D,'Country Selector'!$A$2,'EPA Data'!$J:$J,$B$1,'EPA Data'!$C:$C,M$2,'EPA Data'!$G:$G,"&gt;="&amp;$A66,'EPA Data'!$G:$G,"&lt;"&amp;$B66)*unit_conv</f>
        <v>0</v>
      </c>
      <c r="N66">
        <f t="shared" si="32"/>
        <v>0</v>
      </c>
      <c r="O66">
        <f t="shared" si="32"/>
        <v>0</v>
      </c>
      <c r="P66">
        <f t="shared" si="32"/>
        <v>0</v>
      </c>
      <c r="Q66">
        <f t="shared" si="32"/>
        <v>0</v>
      </c>
      <c r="R66" s="31">
        <f>VLOOKUP($B$1,'Multipliers and Adjustments'!$A$70:$I$86,TRUNC(COLUMN(R$2)/5)+2,FALSE)*SUMIFS('EPA Data'!$I:$I,'EPA Data'!$D:$D,'Country Selector'!$A$2,'EPA Data'!$J:$J,$B$1,'EPA Data'!$C:$C,R$2,'EPA Data'!$G:$G,"&gt;="&amp;$A66,'EPA Data'!$G:$G,"&lt;"&amp;$B66)*unit_conv</f>
        <v>0</v>
      </c>
      <c r="S66">
        <f t="shared" si="33"/>
        <v>0</v>
      </c>
      <c r="T66">
        <f t="shared" si="33"/>
        <v>0</v>
      </c>
      <c r="U66">
        <f t="shared" si="33"/>
        <v>0</v>
      </c>
      <c r="V66">
        <f t="shared" si="33"/>
        <v>0</v>
      </c>
      <c r="W66" s="31">
        <f>VLOOKUP($B$1,'Multipliers and Adjustments'!$A$70:$I$86,TRUNC(COLUMN(W$2)/5)+2,FALSE)*SUMIFS('EPA Data'!$I:$I,'EPA Data'!$D:$D,'Country Selector'!$A$2,'EPA Data'!$J:$J,$B$1,'EPA Data'!$C:$C,W$2,'EPA Data'!$G:$G,"&gt;="&amp;$A66,'EPA Data'!$G:$G,"&lt;"&amp;$B66)*unit_conv</f>
        <v>0</v>
      </c>
      <c r="X66">
        <f t="shared" si="34"/>
        <v>0</v>
      </c>
      <c r="Y66">
        <f t="shared" si="34"/>
        <v>0</v>
      </c>
      <c r="Z66">
        <f t="shared" si="34"/>
        <v>0</v>
      </c>
      <c r="AA66">
        <f t="shared" si="34"/>
        <v>0</v>
      </c>
      <c r="AB66" s="31">
        <f>VLOOKUP($B$1,'Multipliers and Adjustments'!$A$70:$I$86,TRUNC(COLUMN(AB$2)/5)+2,FALSE)*SUMIFS('EPA Data'!$I:$I,'EPA Data'!$D:$D,'Country Selector'!$A$2,'EPA Data'!$J:$J,$B$1,'EPA Data'!$C:$C,AB$2,'EPA Data'!$G:$G,"&gt;="&amp;$A66,'EPA Data'!$G:$G,"&lt;"&amp;$B66)*unit_conv</f>
        <v>0</v>
      </c>
      <c r="AC66">
        <f t="shared" si="35"/>
        <v>0</v>
      </c>
      <c r="AD66">
        <f t="shared" si="35"/>
        <v>0</v>
      </c>
      <c r="AE66">
        <f t="shared" si="35"/>
        <v>0</v>
      </c>
      <c r="AF66">
        <f t="shared" si="35"/>
        <v>0</v>
      </c>
      <c r="AG66" s="31">
        <f>VLOOKUP($B$1,'Multipliers and Adjustments'!$A$70:$I$86,TRUNC(COLUMN(AG$2)/5)+2,FALSE)*SUMIFS('EPA Data'!$I:$I,'EPA Data'!$D:$D,'Country Selector'!$A$2,'EPA Data'!$J:$J,$B$1,'EPA Data'!$C:$C,AG$2,'EPA Data'!$G:$G,"&gt;="&amp;$A66,'EPA Data'!$G:$G,"&lt;"&amp;$B66)*unit_conv</f>
        <v>0</v>
      </c>
      <c r="AH66">
        <f t="shared" si="36"/>
        <v>0</v>
      </c>
      <c r="AI66">
        <f t="shared" si="36"/>
        <v>0</v>
      </c>
      <c r="AJ66">
        <f t="shared" si="36"/>
        <v>0</v>
      </c>
      <c r="AK66">
        <f t="shared" si="36"/>
        <v>0</v>
      </c>
      <c r="AL66" s="31">
        <f>VLOOKUP($B$1,'Multipliers and Adjustments'!$A$70:$I$86,TRUNC(COLUMN(AL$2)/5)+2,FALSE)*SUMIFS('EPA Data'!$I:$I,'EPA Data'!$D:$D,'Country Selector'!$A$2,'EPA Data'!$J:$J,$B$1,'EPA Data'!$C:$C,AL$2,'EPA Data'!$G:$G,"&gt;="&amp;$A66,'EPA Data'!$G:$G,"&lt;"&amp;$B66)*unit_conv</f>
        <v>0</v>
      </c>
    </row>
    <row r="67" spans="1:38" x14ac:dyDescent="0.45">
      <c r="A67" s="12">
        <f t="shared" si="14"/>
        <v>1200</v>
      </c>
      <c r="B67" s="11">
        <f t="shared" si="7"/>
        <v>1250</v>
      </c>
      <c r="C67" s="31">
        <f>VLOOKUP($B$1,'Multipliers and Adjustments'!$A$70:$I$86,TRUNC(COLUMN(C$2)/5)+2,FALSE)*SUMIFS('EPA Data'!$I:$I,'EPA Data'!$D:$D,'Country Selector'!$A$2,'EPA Data'!$J:$J,$B$1,'EPA Data'!$C:$C,C$2,'EPA Data'!$G:$G,"&gt;="&amp;$A67,'EPA Data'!$G:$G,"&lt;"&amp;$B67)*unit_conv</f>
        <v>0</v>
      </c>
      <c r="D67">
        <f t="shared" si="37"/>
        <v>0</v>
      </c>
      <c r="E67">
        <f t="shared" si="37"/>
        <v>0</v>
      </c>
      <c r="F67">
        <f t="shared" si="37"/>
        <v>0</v>
      </c>
      <c r="G67">
        <f t="shared" si="37"/>
        <v>0</v>
      </c>
      <c r="H67" s="31">
        <f>VLOOKUP($B$1,'Multipliers and Adjustments'!$A$70:$I$86,TRUNC(COLUMN(H$2)/5)+2,FALSE)*SUMIFS('EPA Data'!$I:$I,'EPA Data'!$D:$D,'Country Selector'!$A$2,'EPA Data'!$J:$J,$B$1,'EPA Data'!$C:$C,H$2,'EPA Data'!$G:$G,"&gt;="&amp;$A67,'EPA Data'!$G:$G,"&lt;"&amp;$B67)*unit_conv</f>
        <v>0</v>
      </c>
      <c r="I67">
        <f t="shared" si="31"/>
        <v>0</v>
      </c>
      <c r="J67">
        <f t="shared" si="31"/>
        <v>0</v>
      </c>
      <c r="K67">
        <f t="shared" si="31"/>
        <v>0</v>
      </c>
      <c r="L67">
        <f t="shared" si="31"/>
        <v>0</v>
      </c>
      <c r="M67" s="31">
        <f>VLOOKUP($B$1,'Multipliers and Adjustments'!$A$70:$I$86,TRUNC(COLUMN(M$2)/5)+2,FALSE)*SUMIFS('EPA Data'!$I:$I,'EPA Data'!$D:$D,'Country Selector'!$A$2,'EPA Data'!$J:$J,$B$1,'EPA Data'!$C:$C,M$2,'EPA Data'!$G:$G,"&gt;="&amp;$A67,'EPA Data'!$G:$G,"&lt;"&amp;$B67)*unit_conv</f>
        <v>0</v>
      </c>
      <c r="N67">
        <f t="shared" si="32"/>
        <v>0</v>
      </c>
      <c r="O67">
        <f t="shared" si="32"/>
        <v>0</v>
      </c>
      <c r="P67">
        <f t="shared" si="32"/>
        <v>0</v>
      </c>
      <c r="Q67">
        <f t="shared" si="32"/>
        <v>0</v>
      </c>
      <c r="R67" s="31">
        <f>VLOOKUP($B$1,'Multipliers and Adjustments'!$A$70:$I$86,TRUNC(COLUMN(R$2)/5)+2,FALSE)*SUMIFS('EPA Data'!$I:$I,'EPA Data'!$D:$D,'Country Selector'!$A$2,'EPA Data'!$J:$J,$B$1,'EPA Data'!$C:$C,R$2,'EPA Data'!$G:$G,"&gt;="&amp;$A67,'EPA Data'!$G:$G,"&lt;"&amp;$B67)*unit_conv</f>
        <v>0</v>
      </c>
      <c r="S67">
        <f t="shared" si="33"/>
        <v>0</v>
      </c>
      <c r="T67">
        <f t="shared" si="33"/>
        <v>0</v>
      </c>
      <c r="U67">
        <f t="shared" si="33"/>
        <v>0</v>
      </c>
      <c r="V67">
        <f t="shared" si="33"/>
        <v>0</v>
      </c>
      <c r="W67" s="31">
        <f>VLOOKUP($B$1,'Multipliers and Adjustments'!$A$70:$I$86,TRUNC(COLUMN(W$2)/5)+2,FALSE)*SUMIFS('EPA Data'!$I:$I,'EPA Data'!$D:$D,'Country Selector'!$A$2,'EPA Data'!$J:$J,$B$1,'EPA Data'!$C:$C,W$2,'EPA Data'!$G:$G,"&gt;="&amp;$A67,'EPA Data'!$G:$G,"&lt;"&amp;$B67)*unit_conv</f>
        <v>0</v>
      </c>
      <c r="X67">
        <f t="shared" si="34"/>
        <v>0</v>
      </c>
      <c r="Y67">
        <f t="shared" si="34"/>
        <v>0</v>
      </c>
      <c r="Z67">
        <f t="shared" si="34"/>
        <v>0</v>
      </c>
      <c r="AA67">
        <f t="shared" si="34"/>
        <v>0</v>
      </c>
      <c r="AB67" s="31">
        <f>VLOOKUP($B$1,'Multipliers and Adjustments'!$A$70:$I$86,TRUNC(COLUMN(AB$2)/5)+2,FALSE)*SUMIFS('EPA Data'!$I:$I,'EPA Data'!$D:$D,'Country Selector'!$A$2,'EPA Data'!$J:$J,$B$1,'EPA Data'!$C:$C,AB$2,'EPA Data'!$G:$G,"&gt;="&amp;$A67,'EPA Data'!$G:$G,"&lt;"&amp;$B67)*unit_conv</f>
        <v>0</v>
      </c>
      <c r="AC67">
        <f t="shared" si="35"/>
        <v>0</v>
      </c>
      <c r="AD67">
        <f t="shared" si="35"/>
        <v>0</v>
      </c>
      <c r="AE67">
        <f t="shared" si="35"/>
        <v>0</v>
      </c>
      <c r="AF67">
        <f t="shared" si="35"/>
        <v>0</v>
      </c>
      <c r="AG67" s="31">
        <f>VLOOKUP($B$1,'Multipliers and Adjustments'!$A$70:$I$86,TRUNC(COLUMN(AG$2)/5)+2,FALSE)*SUMIFS('EPA Data'!$I:$I,'EPA Data'!$D:$D,'Country Selector'!$A$2,'EPA Data'!$J:$J,$B$1,'EPA Data'!$C:$C,AG$2,'EPA Data'!$G:$G,"&gt;="&amp;$A67,'EPA Data'!$G:$G,"&lt;"&amp;$B67)*unit_conv</f>
        <v>0</v>
      </c>
      <c r="AH67">
        <f t="shared" si="36"/>
        <v>0</v>
      </c>
      <c r="AI67">
        <f t="shared" si="36"/>
        <v>0</v>
      </c>
      <c r="AJ67">
        <f t="shared" si="36"/>
        <v>0</v>
      </c>
      <c r="AK67">
        <f t="shared" si="36"/>
        <v>0</v>
      </c>
      <c r="AL67" s="31">
        <f>VLOOKUP($B$1,'Multipliers and Adjustments'!$A$70:$I$86,TRUNC(COLUMN(AL$2)/5)+2,FALSE)*SUMIFS('EPA Data'!$I:$I,'EPA Data'!$D:$D,'Country Selector'!$A$2,'EPA Data'!$J:$J,$B$1,'EPA Data'!$C:$C,AL$2,'EPA Data'!$G:$G,"&gt;="&amp;$A67,'EPA Data'!$G:$G,"&lt;"&amp;$B67)*unit_conv</f>
        <v>0</v>
      </c>
    </row>
    <row r="68" spans="1:38" x14ac:dyDescent="0.45">
      <c r="A68" s="12">
        <f t="shared" si="14"/>
        <v>1250</v>
      </c>
      <c r="B68" s="11">
        <f t="shared" ref="B68:B74" si="38">A68+50</f>
        <v>1300</v>
      </c>
      <c r="C68" s="31">
        <f>VLOOKUP($B$1,'Multipliers and Adjustments'!$A$70:$I$86,TRUNC(COLUMN(C$2)/5)+2,FALSE)*SUMIFS('EPA Data'!$I:$I,'EPA Data'!$D:$D,'Country Selector'!$A$2,'EPA Data'!$J:$J,$B$1,'EPA Data'!$C:$C,C$2,'EPA Data'!$G:$G,"&gt;="&amp;$A68,'EPA Data'!$G:$G,"&lt;"&amp;$B68)*unit_conv</f>
        <v>0</v>
      </c>
      <c r="D68">
        <f t="shared" si="37"/>
        <v>0</v>
      </c>
      <c r="E68">
        <f t="shared" si="37"/>
        <v>0</v>
      </c>
      <c r="F68">
        <f t="shared" si="37"/>
        <v>0</v>
      </c>
      <c r="G68">
        <f t="shared" si="37"/>
        <v>0</v>
      </c>
      <c r="H68" s="31">
        <f>VLOOKUP($B$1,'Multipliers and Adjustments'!$A$70:$I$86,TRUNC(COLUMN(H$2)/5)+2,FALSE)*SUMIFS('EPA Data'!$I:$I,'EPA Data'!$D:$D,'Country Selector'!$A$2,'EPA Data'!$J:$J,$B$1,'EPA Data'!$C:$C,H$2,'EPA Data'!$G:$G,"&gt;="&amp;$A68,'EPA Data'!$G:$G,"&lt;"&amp;$B68)*unit_conv</f>
        <v>0</v>
      </c>
      <c r="I68">
        <f t="shared" ref="I68:L74" si="39">H68+($M68-$H68)/5</f>
        <v>0</v>
      </c>
      <c r="J68">
        <f t="shared" si="39"/>
        <v>0</v>
      </c>
      <c r="K68">
        <f t="shared" si="39"/>
        <v>0</v>
      </c>
      <c r="L68">
        <f t="shared" si="39"/>
        <v>0</v>
      </c>
      <c r="M68" s="31">
        <f>VLOOKUP($B$1,'Multipliers and Adjustments'!$A$70:$I$86,TRUNC(COLUMN(M$2)/5)+2,FALSE)*SUMIFS('EPA Data'!$I:$I,'EPA Data'!$D:$D,'Country Selector'!$A$2,'EPA Data'!$J:$J,$B$1,'EPA Data'!$C:$C,M$2,'EPA Data'!$G:$G,"&gt;="&amp;$A68,'EPA Data'!$G:$G,"&lt;"&amp;$B68)*unit_conv</f>
        <v>0</v>
      </c>
      <c r="N68">
        <f t="shared" ref="N68:Q74" si="40">M68+($R68-$M68)/5</f>
        <v>0</v>
      </c>
      <c r="O68">
        <f t="shared" si="40"/>
        <v>0</v>
      </c>
      <c r="P68">
        <f t="shared" si="40"/>
        <v>0</v>
      </c>
      <c r="Q68">
        <f t="shared" si="40"/>
        <v>0</v>
      </c>
      <c r="R68" s="31">
        <f>VLOOKUP($B$1,'Multipliers and Adjustments'!$A$70:$I$86,TRUNC(COLUMN(R$2)/5)+2,FALSE)*SUMIFS('EPA Data'!$I:$I,'EPA Data'!$D:$D,'Country Selector'!$A$2,'EPA Data'!$J:$J,$B$1,'EPA Data'!$C:$C,R$2,'EPA Data'!$G:$G,"&gt;="&amp;$A68,'EPA Data'!$G:$G,"&lt;"&amp;$B68)*unit_conv</f>
        <v>0</v>
      </c>
      <c r="S68">
        <f t="shared" ref="S68:V74" si="41">R68+($W68-$R68)/5</f>
        <v>0</v>
      </c>
      <c r="T68">
        <f t="shared" si="41"/>
        <v>0</v>
      </c>
      <c r="U68">
        <f t="shared" si="41"/>
        <v>0</v>
      </c>
      <c r="V68">
        <f t="shared" si="41"/>
        <v>0</v>
      </c>
      <c r="W68" s="31">
        <f>VLOOKUP($B$1,'Multipliers and Adjustments'!$A$70:$I$86,TRUNC(COLUMN(W$2)/5)+2,FALSE)*SUMIFS('EPA Data'!$I:$I,'EPA Data'!$D:$D,'Country Selector'!$A$2,'EPA Data'!$J:$J,$B$1,'EPA Data'!$C:$C,W$2,'EPA Data'!$G:$G,"&gt;="&amp;$A68,'EPA Data'!$G:$G,"&lt;"&amp;$B68)*unit_conv</f>
        <v>0</v>
      </c>
      <c r="X68">
        <f t="shared" ref="X68:AA74" si="42">W68+($AB68-$W68)/5</f>
        <v>0</v>
      </c>
      <c r="Y68">
        <f t="shared" si="42"/>
        <v>0</v>
      </c>
      <c r="Z68">
        <f t="shared" si="42"/>
        <v>0</v>
      </c>
      <c r="AA68">
        <f t="shared" si="42"/>
        <v>0</v>
      </c>
      <c r="AB68" s="31">
        <f>VLOOKUP($B$1,'Multipliers and Adjustments'!$A$70:$I$86,TRUNC(COLUMN(AB$2)/5)+2,FALSE)*SUMIFS('EPA Data'!$I:$I,'EPA Data'!$D:$D,'Country Selector'!$A$2,'EPA Data'!$J:$J,$B$1,'EPA Data'!$C:$C,AB$2,'EPA Data'!$G:$G,"&gt;="&amp;$A68,'EPA Data'!$G:$G,"&lt;"&amp;$B68)*unit_conv</f>
        <v>0</v>
      </c>
      <c r="AC68">
        <f t="shared" ref="AC68:AF74" si="43">AB68+($AG68-$AB68)/5</f>
        <v>0</v>
      </c>
      <c r="AD68">
        <f t="shared" si="43"/>
        <v>0</v>
      </c>
      <c r="AE68">
        <f t="shared" si="43"/>
        <v>0</v>
      </c>
      <c r="AF68">
        <f t="shared" si="43"/>
        <v>0</v>
      </c>
      <c r="AG68" s="31">
        <f>VLOOKUP($B$1,'Multipliers and Adjustments'!$A$70:$I$86,TRUNC(COLUMN(AG$2)/5)+2,FALSE)*SUMIFS('EPA Data'!$I:$I,'EPA Data'!$D:$D,'Country Selector'!$A$2,'EPA Data'!$J:$J,$B$1,'EPA Data'!$C:$C,AG$2,'EPA Data'!$G:$G,"&gt;="&amp;$A68,'EPA Data'!$G:$G,"&lt;"&amp;$B68)*unit_conv</f>
        <v>0</v>
      </c>
      <c r="AH68">
        <f t="shared" ref="AH68:AK74" si="44">AG68+($AL68-$AG68)/5</f>
        <v>0</v>
      </c>
      <c r="AI68">
        <f t="shared" si="44"/>
        <v>0</v>
      </c>
      <c r="AJ68">
        <f t="shared" si="44"/>
        <v>0</v>
      </c>
      <c r="AK68">
        <f t="shared" si="44"/>
        <v>0</v>
      </c>
      <c r="AL68" s="31">
        <f>VLOOKUP($B$1,'Multipliers and Adjustments'!$A$70:$I$86,TRUNC(COLUMN(AL$2)/5)+2,FALSE)*SUMIFS('EPA Data'!$I:$I,'EPA Data'!$D:$D,'Country Selector'!$A$2,'EPA Data'!$J:$J,$B$1,'EPA Data'!$C:$C,AL$2,'EPA Data'!$G:$G,"&gt;="&amp;$A68,'EPA Data'!$G:$G,"&lt;"&amp;$B68)*unit_conv</f>
        <v>0</v>
      </c>
    </row>
    <row r="69" spans="1:38" x14ac:dyDescent="0.45">
      <c r="A69" s="12">
        <f t="shared" si="14"/>
        <v>1300</v>
      </c>
      <c r="B69" s="11">
        <f t="shared" si="38"/>
        <v>1350</v>
      </c>
      <c r="C69" s="31">
        <f>VLOOKUP($B$1,'Multipliers and Adjustments'!$A$70:$I$86,TRUNC(COLUMN(C$2)/5)+2,FALSE)*SUMIFS('EPA Data'!$I:$I,'EPA Data'!$D:$D,'Country Selector'!$A$2,'EPA Data'!$J:$J,$B$1,'EPA Data'!$C:$C,C$2,'EPA Data'!$G:$G,"&gt;="&amp;$A69,'EPA Data'!$G:$G,"&lt;"&amp;$B69)*unit_conv</f>
        <v>0</v>
      </c>
      <c r="D69">
        <f t="shared" si="37"/>
        <v>0</v>
      </c>
      <c r="E69">
        <f t="shared" si="37"/>
        <v>0</v>
      </c>
      <c r="F69">
        <f t="shared" si="37"/>
        <v>0</v>
      </c>
      <c r="G69">
        <f t="shared" si="37"/>
        <v>0</v>
      </c>
      <c r="H69" s="31">
        <f>VLOOKUP($B$1,'Multipliers and Adjustments'!$A$70:$I$86,TRUNC(COLUMN(H$2)/5)+2,FALSE)*SUMIFS('EPA Data'!$I:$I,'EPA Data'!$D:$D,'Country Selector'!$A$2,'EPA Data'!$J:$J,$B$1,'EPA Data'!$C:$C,H$2,'EPA Data'!$G:$G,"&gt;="&amp;$A69,'EPA Data'!$G:$G,"&lt;"&amp;$B69)*unit_conv</f>
        <v>0</v>
      </c>
      <c r="I69">
        <f t="shared" si="39"/>
        <v>0</v>
      </c>
      <c r="J69">
        <f t="shared" si="39"/>
        <v>0</v>
      </c>
      <c r="K69">
        <f t="shared" si="39"/>
        <v>0</v>
      </c>
      <c r="L69">
        <f t="shared" si="39"/>
        <v>0</v>
      </c>
      <c r="M69" s="31">
        <f>VLOOKUP($B$1,'Multipliers and Adjustments'!$A$70:$I$86,TRUNC(COLUMN(M$2)/5)+2,FALSE)*SUMIFS('EPA Data'!$I:$I,'EPA Data'!$D:$D,'Country Selector'!$A$2,'EPA Data'!$J:$J,$B$1,'EPA Data'!$C:$C,M$2,'EPA Data'!$G:$G,"&gt;="&amp;$A69,'EPA Data'!$G:$G,"&lt;"&amp;$B69)*unit_conv</f>
        <v>0</v>
      </c>
      <c r="N69">
        <f t="shared" si="40"/>
        <v>0</v>
      </c>
      <c r="O69">
        <f t="shared" si="40"/>
        <v>0</v>
      </c>
      <c r="P69">
        <f t="shared" si="40"/>
        <v>0</v>
      </c>
      <c r="Q69">
        <f t="shared" si="40"/>
        <v>0</v>
      </c>
      <c r="R69" s="31">
        <f>VLOOKUP($B$1,'Multipliers and Adjustments'!$A$70:$I$86,TRUNC(COLUMN(R$2)/5)+2,FALSE)*SUMIFS('EPA Data'!$I:$I,'EPA Data'!$D:$D,'Country Selector'!$A$2,'EPA Data'!$J:$J,$B$1,'EPA Data'!$C:$C,R$2,'EPA Data'!$G:$G,"&gt;="&amp;$A69,'EPA Data'!$G:$G,"&lt;"&amp;$B69)*unit_conv</f>
        <v>0</v>
      </c>
      <c r="S69">
        <f t="shared" si="41"/>
        <v>0</v>
      </c>
      <c r="T69">
        <f t="shared" si="41"/>
        <v>0</v>
      </c>
      <c r="U69">
        <f t="shared" si="41"/>
        <v>0</v>
      </c>
      <c r="V69">
        <f t="shared" si="41"/>
        <v>0</v>
      </c>
      <c r="W69" s="31">
        <f>VLOOKUP($B$1,'Multipliers and Adjustments'!$A$70:$I$86,TRUNC(COLUMN(W$2)/5)+2,FALSE)*SUMIFS('EPA Data'!$I:$I,'EPA Data'!$D:$D,'Country Selector'!$A$2,'EPA Data'!$J:$J,$B$1,'EPA Data'!$C:$C,W$2,'EPA Data'!$G:$G,"&gt;="&amp;$A69,'EPA Data'!$G:$G,"&lt;"&amp;$B69)*unit_conv</f>
        <v>0</v>
      </c>
      <c r="X69">
        <f t="shared" si="42"/>
        <v>0</v>
      </c>
      <c r="Y69">
        <f t="shared" si="42"/>
        <v>0</v>
      </c>
      <c r="Z69">
        <f t="shared" si="42"/>
        <v>0</v>
      </c>
      <c r="AA69">
        <f t="shared" si="42"/>
        <v>0</v>
      </c>
      <c r="AB69" s="31">
        <f>VLOOKUP($B$1,'Multipliers and Adjustments'!$A$70:$I$86,TRUNC(COLUMN(AB$2)/5)+2,FALSE)*SUMIFS('EPA Data'!$I:$I,'EPA Data'!$D:$D,'Country Selector'!$A$2,'EPA Data'!$J:$J,$B$1,'EPA Data'!$C:$C,AB$2,'EPA Data'!$G:$G,"&gt;="&amp;$A69,'EPA Data'!$G:$G,"&lt;"&amp;$B69)*unit_conv</f>
        <v>0</v>
      </c>
      <c r="AC69">
        <f t="shared" si="43"/>
        <v>0</v>
      </c>
      <c r="AD69">
        <f t="shared" si="43"/>
        <v>0</v>
      </c>
      <c r="AE69">
        <f t="shared" si="43"/>
        <v>0</v>
      </c>
      <c r="AF69">
        <f t="shared" si="43"/>
        <v>0</v>
      </c>
      <c r="AG69" s="31">
        <f>VLOOKUP($B$1,'Multipliers and Adjustments'!$A$70:$I$86,TRUNC(COLUMN(AG$2)/5)+2,FALSE)*SUMIFS('EPA Data'!$I:$I,'EPA Data'!$D:$D,'Country Selector'!$A$2,'EPA Data'!$J:$J,$B$1,'EPA Data'!$C:$C,AG$2,'EPA Data'!$G:$G,"&gt;="&amp;$A69,'EPA Data'!$G:$G,"&lt;"&amp;$B69)*unit_conv</f>
        <v>0</v>
      </c>
      <c r="AH69">
        <f t="shared" si="44"/>
        <v>0</v>
      </c>
      <c r="AI69">
        <f t="shared" si="44"/>
        <v>0</v>
      </c>
      <c r="AJ69">
        <f t="shared" si="44"/>
        <v>0</v>
      </c>
      <c r="AK69">
        <f t="shared" si="44"/>
        <v>0</v>
      </c>
      <c r="AL69" s="31">
        <f>VLOOKUP($B$1,'Multipliers and Adjustments'!$A$70:$I$86,TRUNC(COLUMN(AL$2)/5)+2,FALSE)*SUMIFS('EPA Data'!$I:$I,'EPA Data'!$D:$D,'Country Selector'!$A$2,'EPA Data'!$J:$J,$B$1,'EPA Data'!$C:$C,AL$2,'EPA Data'!$G:$G,"&gt;="&amp;$A69,'EPA Data'!$G:$G,"&lt;"&amp;$B69)*unit_conv</f>
        <v>0</v>
      </c>
    </row>
    <row r="70" spans="1:38" x14ac:dyDescent="0.45">
      <c r="A70" s="12">
        <f t="shared" si="14"/>
        <v>1350</v>
      </c>
      <c r="B70" s="11">
        <f t="shared" si="38"/>
        <v>1400</v>
      </c>
      <c r="C70" s="31">
        <f>VLOOKUP($B$1,'Multipliers and Adjustments'!$A$70:$I$86,TRUNC(COLUMN(C$2)/5)+2,FALSE)*SUMIFS('EPA Data'!$I:$I,'EPA Data'!$D:$D,'Country Selector'!$A$2,'EPA Data'!$J:$J,$B$1,'EPA Data'!$C:$C,C$2,'EPA Data'!$G:$G,"&gt;="&amp;$A70,'EPA Data'!$G:$G,"&lt;"&amp;$B70)*unit_conv</f>
        <v>0</v>
      </c>
      <c r="D70">
        <f t="shared" si="37"/>
        <v>0</v>
      </c>
      <c r="E70">
        <f t="shared" si="37"/>
        <v>0</v>
      </c>
      <c r="F70">
        <f t="shared" si="37"/>
        <v>0</v>
      </c>
      <c r="G70">
        <f t="shared" si="37"/>
        <v>0</v>
      </c>
      <c r="H70" s="31">
        <f>VLOOKUP($B$1,'Multipliers and Adjustments'!$A$70:$I$86,TRUNC(COLUMN(H$2)/5)+2,FALSE)*SUMIFS('EPA Data'!$I:$I,'EPA Data'!$D:$D,'Country Selector'!$A$2,'EPA Data'!$J:$J,$B$1,'EPA Data'!$C:$C,H$2,'EPA Data'!$G:$G,"&gt;="&amp;$A70,'EPA Data'!$G:$G,"&lt;"&amp;$B70)*unit_conv</f>
        <v>0</v>
      </c>
      <c r="I70">
        <f t="shared" si="39"/>
        <v>0</v>
      </c>
      <c r="J70">
        <f t="shared" si="39"/>
        <v>0</v>
      </c>
      <c r="K70">
        <f t="shared" si="39"/>
        <v>0</v>
      </c>
      <c r="L70">
        <f t="shared" si="39"/>
        <v>0</v>
      </c>
      <c r="M70" s="31">
        <f>VLOOKUP($B$1,'Multipliers and Adjustments'!$A$70:$I$86,TRUNC(COLUMN(M$2)/5)+2,FALSE)*SUMIFS('EPA Data'!$I:$I,'EPA Data'!$D:$D,'Country Selector'!$A$2,'EPA Data'!$J:$J,$B$1,'EPA Data'!$C:$C,M$2,'EPA Data'!$G:$G,"&gt;="&amp;$A70,'EPA Data'!$G:$G,"&lt;"&amp;$B70)*unit_conv</f>
        <v>0</v>
      </c>
      <c r="N70">
        <f t="shared" si="40"/>
        <v>0</v>
      </c>
      <c r="O70">
        <f t="shared" si="40"/>
        <v>0</v>
      </c>
      <c r="P70">
        <f t="shared" si="40"/>
        <v>0</v>
      </c>
      <c r="Q70">
        <f t="shared" si="40"/>
        <v>0</v>
      </c>
      <c r="R70" s="31">
        <f>VLOOKUP($B$1,'Multipliers and Adjustments'!$A$70:$I$86,TRUNC(COLUMN(R$2)/5)+2,FALSE)*SUMIFS('EPA Data'!$I:$I,'EPA Data'!$D:$D,'Country Selector'!$A$2,'EPA Data'!$J:$J,$B$1,'EPA Data'!$C:$C,R$2,'EPA Data'!$G:$G,"&gt;="&amp;$A70,'EPA Data'!$G:$G,"&lt;"&amp;$B70)*unit_conv</f>
        <v>0</v>
      </c>
      <c r="S70">
        <f t="shared" si="41"/>
        <v>0</v>
      </c>
      <c r="T70">
        <f t="shared" si="41"/>
        <v>0</v>
      </c>
      <c r="U70">
        <f t="shared" si="41"/>
        <v>0</v>
      </c>
      <c r="V70">
        <f t="shared" si="41"/>
        <v>0</v>
      </c>
      <c r="W70" s="31">
        <f>VLOOKUP($B$1,'Multipliers and Adjustments'!$A$70:$I$86,TRUNC(COLUMN(W$2)/5)+2,FALSE)*SUMIFS('EPA Data'!$I:$I,'EPA Data'!$D:$D,'Country Selector'!$A$2,'EPA Data'!$J:$J,$B$1,'EPA Data'!$C:$C,W$2,'EPA Data'!$G:$G,"&gt;="&amp;$A70,'EPA Data'!$G:$G,"&lt;"&amp;$B70)*unit_conv</f>
        <v>0</v>
      </c>
      <c r="X70">
        <f t="shared" si="42"/>
        <v>0</v>
      </c>
      <c r="Y70">
        <f t="shared" si="42"/>
        <v>0</v>
      </c>
      <c r="Z70">
        <f t="shared" si="42"/>
        <v>0</v>
      </c>
      <c r="AA70">
        <f t="shared" si="42"/>
        <v>0</v>
      </c>
      <c r="AB70" s="31">
        <f>VLOOKUP($B$1,'Multipliers and Adjustments'!$A$70:$I$86,TRUNC(COLUMN(AB$2)/5)+2,FALSE)*SUMIFS('EPA Data'!$I:$I,'EPA Data'!$D:$D,'Country Selector'!$A$2,'EPA Data'!$J:$J,$B$1,'EPA Data'!$C:$C,AB$2,'EPA Data'!$G:$G,"&gt;="&amp;$A70,'EPA Data'!$G:$G,"&lt;"&amp;$B70)*unit_conv</f>
        <v>0</v>
      </c>
      <c r="AC70">
        <f t="shared" si="43"/>
        <v>0</v>
      </c>
      <c r="AD70">
        <f t="shared" si="43"/>
        <v>0</v>
      </c>
      <c r="AE70">
        <f t="shared" si="43"/>
        <v>0</v>
      </c>
      <c r="AF70">
        <f t="shared" si="43"/>
        <v>0</v>
      </c>
      <c r="AG70" s="31">
        <f>VLOOKUP($B$1,'Multipliers and Adjustments'!$A$70:$I$86,TRUNC(COLUMN(AG$2)/5)+2,FALSE)*SUMIFS('EPA Data'!$I:$I,'EPA Data'!$D:$D,'Country Selector'!$A$2,'EPA Data'!$J:$J,$B$1,'EPA Data'!$C:$C,AG$2,'EPA Data'!$G:$G,"&gt;="&amp;$A70,'EPA Data'!$G:$G,"&lt;"&amp;$B70)*unit_conv</f>
        <v>0</v>
      </c>
      <c r="AH70">
        <f t="shared" si="44"/>
        <v>0</v>
      </c>
      <c r="AI70">
        <f t="shared" si="44"/>
        <v>0</v>
      </c>
      <c r="AJ70">
        <f t="shared" si="44"/>
        <v>0</v>
      </c>
      <c r="AK70">
        <f t="shared" si="44"/>
        <v>0</v>
      </c>
      <c r="AL70" s="31">
        <f>VLOOKUP($B$1,'Multipliers and Adjustments'!$A$70:$I$86,TRUNC(COLUMN(AL$2)/5)+2,FALSE)*SUMIFS('EPA Data'!$I:$I,'EPA Data'!$D:$D,'Country Selector'!$A$2,'EPA Data'!$J:$J,$B$1,'EPA Data'!$C:$C,AL$2,'EPA Data'!$G:$G,"&gt;="&amp;$A70,'EPA Data'!$G:$G,"&lt;"&amp;$B70)*unit_conv</f>
        <v>0</v>
      </c>
    </row>
    <row r="71" spans="1:38" x14ac:dyDescent="0.45">
      <c r="A71" s="12">
        <f t="shared" si="14"/>
        <v>1400</v>
      </c>
      <c r="B71" s="11">
        <f t="shared" si="38"/>
        <v>1450</v>
      </c>
      <c r="C71" s="31">
        <f>VLOOKUP($B$1,'Multipliers and Adjustments'!$A$70:$I$86,TRUNC(COLUMN(C$2)/5)+2,FALSE)*SUMIFS('EPA Data'!$I:$I,'EPA Data'!$D:$D,'Country Selector'!$A$2,'EPA Data'!$J:$J,$B$1,'EPA Data'!$C:$C,C$2,'EPA Data'!$G:$G,"&gt;="&amp;$A71,'EPA Data'!$G:$G,"&lt;"&amp;$B71)*unit_conv</f>
        <v>0</v>
      </c>
      <c r="D71">
        <f t="shared" si="37"/>
        <v>0</v>
      </c>
      <c r="E71">
        <f t="shared" si="37"/>
        <v>0</v>
      </c>
      <c r="F71">
        <f t="shared" si="37"/>
        <v>0</v>
      </c>
      <c r="G71">
        <f t="shared" si="37"/>
        <v>0</v>
      </c>
      <c r="H71" s="31">
        <f>VLOOKUP($B$1,'Multipliers and Adjustments'!$A$70:$I$86,TRUNC(COLUMN(H$2)/5)+2,FALSE)*SUMIFS('EPA Data'!$I:$I,'EPA Data'!$D:$D,'Country Selector'!$A$2,'EPA Data'!$J:$J,$B$1,'EPA Data'!$C:$C,H$2,'EPA Data'!$G:$G,"&gt;="&amp;$A71,'EPA Data'!$G:$G,"&lt;"&amp;$B71)*unit_conv</f>
        <v>0</v>
      </c>
      <c r="I71">
        <f t="shared" si="39"/>
        <v>0</v>
      </c>
      <c r="J71">
        <f t="shared" si="39"/>
        <v>0</v>
      </c>
      <c r="K71">
        <f t="shared" si="39"/>
        <v>0</v>
      </c>
      <c r="L71">
        <f t="shared" si="39"/>
        <v>0</v>
      </c>
      <c r="M71" s="31">
        <f>VLOOKUP($B$1,'Multipliers and Adjustments'!$A$70:$I$86,TRUNC(COLUMN(M$2)/5)+2,FALSE)*SUMIFS('EPA Data'!$I:$I,'EPA Data'!$D:$D,'Country Selector'!$A$2,'EPA Data'!$J:$J,$B$1,'EPA Data'!$C:$C,M$2,'EPA Data'!$G:$G,"&gt;="&amp;$A71,'EPA Data'!$G:$G,"&lt;"&amp;$B71)*unit_conv</f>
        <v>0</v>
      </c>
      <c r="N71">
        <f t="shared" si="40"/>
        <v>0</v>
      </c>
      <c r="O71">
        <f t="shared" si="40"/>
        <v>0</v>
      </c>
      <c r="P71">
        <f t="shared" si="40"/>
        <v>0</v>
      </c>
      <c r="Q71">
        <f t="shared" si="40"/>
        <v>0</v>
      </c>
      <c r="R71" s="31">
        <f>VLOOKUP($B$1,'Multipliers and Adjustments'!$A$70:$I$86,TRUNC(COLUMN(R$2)/5)+2,FALSE)*SUMIFS('EPA Data'!$I:$I,'EPA Data'!$D:$D,'Country Selector'!$A$2,'EPA Data'!$J:$J,$B$1,'EPA Data'!$C:$C,R$2,'EPA Data'!$G:$G,"&gt;="&amp;$A71,'EPA Data'!$G:$G,"&lt;"&amp;$B71)*unit_conv</f>
        <v>0</v>
      </c>
      <c r="S71">
        <f t="shared" si="41"/>
        <v>0</v>
      </c>
      <c r="T71">
        <f t="shared" si="41"/>
        <v>0</v>
      </c>
      <c r="U71">
        <f t="shared" si="41"/>
        <v>0</v>
      </c>
      <c r="V71">
        <f t="shared" si="41"/>
        <v>0</v>
      </c>
      <c r="W71" s="31">
        <f>VLOOKUP($B$1,'Multipliers and Adjustments'!$A$70:$I$86,TRUNC(COLUMN(W$2)/5)+2,FALSE)*SUMIFS('EPA Data'!$I:$I,'EPA Data'!$D:$D,'Country Selector'!$A$2,'EPA Data'!$J:$J,$B$1,'EPA Data'!$C:$C,W$2,'EPA Data'!$G:$G,"&gt;="&amp;$A71,'EPA Data'!$G:$G,"&lt;"&amp;$B71)*unit_conv</f>
        <v>0</v>
      </c>
      <c r="X71">
        <f t="shared" si="42"/>
        <v>0</v>
      </c>
      <c r="Y71">
        <f t="shared" si="42"/>
        <v>0</v>
      </c>
      <c r="Z71">
        <f t="shared" si="42"/>
        <v>0</v>
      </c>
      <c r="AA71">
        <f t="shared" si="42"/>
        <v>0</v>
      </c>
      <c r="AB71" s="31">
        <f>VLOOKUP($B$1,'Multipliers and Adjustments'!$A$70:$I$86,TRUNC(COLUMN(AB$2)/5)+2,FALSE)*SUMIFS('EPA Data'!$I:$I,'EPA Data'!$D:$D,'Country Selector'!$A$2,'EPA Data'!$J:$J,$B$1,'EPA Data'!$C:$C,AB$2,'EPA Data'!$G:$G,"&gt;="&amp;$A71,'EPA Data'!$G:$G,"&lt;"&amp;$B71)*unit_conv</f>
        <v>0</v>
      </c>
      <c r="AC71">
        <f t="shared" si="43"/>
        <v>0</v>
      </c>
      <c r="AD71">
        <f t="shared" si="43"/>
        <v>0</v>
      </c>
      <c r="AE71">
        <f t="shared" si="43"/>
        <v>0</v>
      </c>
      <c r="AF71">
        <f t="shared" si="43"/>
        <v>0</v>
      </c>
      <c r="AG71" s="31">
        <f>VLOOKUP($B$1,'Multipliers and Adjustments'!$A$70:$I$86,TRUNC(COLUMN(AG$2)/5)+2,FALSE)*SUMIFS('EPA Data'!$I:$I,'EPA Data'!$D:$D,'Country Selector'!$A$2,'EPA Data'!$J:$J,$B$1,'EPA Data'!$C:$C,AG$2,'EPA Data'!$G:$G,"&gt;="&amp;$A71,'EPA Data'!$G:$G,"&lt;"&amp;$B71)*unit_conv</f>
        <v>0</v>
      </c>
      <c r="AH71">
        <f t="shared" si="44"/>
        <v>0</v>
      </c>
      <c r="AI71">
        <f t="shared" si="44"/>
        <v>0</v>
      </c>
      <c r="AJ71">
        <f t="shared" si="44"/>
        <v>0</v>
      </c>
      <c r="AK71">
        <f t="shared" si="44"/>
        <v>0</v>
      </c>
      <c r="AL71" s="31">
        <f>VLOOKUP($B$1,'Multipliers and Adjustments'!$A$70:$I$86,TRUNC(COLUMN(AL$2)/5)+2,FALSE)*SUMIFS('EPA Data'!$I:$I,'EPA Data'!$D:$D,'Country Selector'!$A$2,'EPA Data'!$J:$J,$B$1,'EPA Data'!$C:$C,AL$2,'EPA Data'!$G:$G,"&gt;="&amp;$A71,'EPA Data'!$G:$G,"&lt;"&amp;$B71)*unit_conv</f>
        <v>0</v>
      </c>
    </row>
    <row r="72" spans="1:38" x14ac:dyDescent="0.45">
      <c r="A72" s="12">
        <f t="shared" si="14"/>
        <v>1450</v>
      </c>
      <c r="B72" s="11">
        <f t="shared" si="38"/>
        <v>1500</v>
      </c>
      <c r="C72" s="31">
        <f>VLOOKUP($B$1,'Multipliers and Adjustments'!$A$70:$I$86,TRUNC(COLUMN(C$2)/5)+2,FALSE)*SUMIFS('EPA Data'!$I:$I,'EPA Data'!$D:$D,'Country Selector'!$A$2,'EPA Data'!$J:$J,$B$1,'EPA Data'!$C:$C,C$2,'EPA Data'!$G:$G,"&gt;="&amp;$A72,'EPA Data'!$G:$G,"&lt;"&amp;$B72)*unit_conv</f>
        <v>0</v>
      </c>
      <c r="D72">
        <f t="shared" si="37"/>
        <v>0</v>
      </c>
      <c r="E72">
        <f t="shared" si="37"/>
        <v>0</v>
      </c>
      <c r="F72">
        <f t="shared" si="37"/>
        <v>0</v>
      </c>
      <c r="G72">
        <f t="shared" si="37"/>
        <v>0</v>
      </c>
      <c r="H72" s="31">
        <f>VLOOKUP($B$1,'Multipliers and Adjustments'!$A$70:$I$86,TRUNC(COLUMN(H$2)/5)+2,FALSE)*SUMIFS('EPA Data'!$I:$I,'EPA Data'!$D:$D,'Country Selector'!$A$2,'EPA Data'!$J:$J,$B$1,'EPA Data'!$C:$C,H$2,'EPA Data'!$G:$G,"&gt;="&amp;$A72,'EPA Data'!$G:$G,"&lt;"&amp;$B72)*unit_conv</f>
        <v>0</v>
      </c>
      <c r="I72">
        <f t="shared" si="39"/>
        <v>0</v>
      </c>
      <c r="J72">
        <f t="shared" si="39"/>
        <v>0</v>
      </c>
      <c r="K72">
        <f t="shared" si="39"/>
        <v>0</v>
      </c>
      <c r="L72">
        <f t="shared" si="39"/>
        <v>0</v>
      </c>
      <c r="M72" s="31">
        <f>VLOOKUP($B$1,'Multipliers and Adjustments'!$A$70:$I$86,TRUNC(COLUMN(M$2)/5)+2,FALSE)*SUMIFS('EPA Data'!$I:$I,'EPA Data'!$D:$D,'Country Selector'!$A$2,'EPA Data'!$J:$J,$B$1,'EPA Data'!$C:$C,M$2,'EPA Data'!$G:$G,"&gt;="&amp;$A72,'EPA Data'!$G:$G,"&lt;"&amp;$B72)*unit_conv</f>
        <v>0</v>
      </c>
      <c r="N72">
        <f t="shared" si="40"/>
        <v>0</v>
      </c>
      <c r="O72">
        <f t="shared" si="40"/>
        <v>0</v>
      </c>
      <c r="P72">
        <f t="shared" si="40"/>
        <v>0</v>
      </c>
      <c r="Q72">
        <f t="shared" si="40"/>
        <v>0</v>
      </c>
      <c r="R72" s="31">
        <f>VLOOKUP($B$1,'Multipliers and Adjustments'!$A$70:$I$86,TRUNC(COLUMN(R$2)/5)+2,FALSE)*SUMIFS('EPA Data'!$I:$I,'EPA Data'!$D:$D,'Country Selector'!$A$2,'EPA Data'!$J:$J,$B$1,'EPA Data'!$C:$C,R$2,'EPA Data'!$G:$G,"&gt;="&amp;$A72,'EPA Data'!$G:$G,"&lt;"&amp;$B72)*unit_conv</f>
        <v>0</v>
      </c>
      <c r="S72">
        <f t="shared" si="41"/>
        <v>0</v>
      </c>
      <c r="T72">
        <f t="shared" si="41"/>
        <v>0</v>
      </c>
      <c r="U72">
        <f t="shared" si="41"/>
        <v>0</v>
      </c>
      <c r="V72">
        <f t="shared" si="41"/>
        <v>0</v>
      </c>
      <c r="W72" s="31">
        <f>VLOOKUP($B$1,'Multipliers and Adjustments'!$A$70:$I$86,TRUNC(COLUMN(W$2)/5)+2,FALSE)*SUMIFS('EPA Data'!$I:$I,'EPA Data'!$D:$D,'Country Selector'!$A$2,'EPA Data'!$J:$J,$B$1,'EPA Data'!$C:$C,W$2,'EPA Data'!$G:$G,"&gt;="&amp;$A72,'EPA Data'!$G:$G,"&lt;"&amp;$B72)*unit_conv</f>
        <v>0</v>
      </c>
      <c r="X72">
        <f t="shared" si="42"/>
        <v>0</v>
      </c>
      <c r="Y72">
        <f t="shared" si="42"/>
        <v>0</v>
      </c>
      <c r="Z72">
        <f t="shared" si="42"/>
        <v>0</v>
      </c>
      <c r="AA72">
        <f t="shared" si="42"/>
        <v>0</v>
      </c>
      <c r="AB72" s="31">
        <f>VLOOKUP($B$1,'Multipliers and Adjustments'!$A$70:$I$86,TRUNC(COLUMN(AB$2)/5)+2,FALSE)*SUMIFS('EPA Data'!$I:$I,'EPA Data'!$D:$D,'Country Selector'!$A$2,'EPA Data'!$J:$J,$B$1,'EPA Data'!$C:$C,AB$2,'EPA Data'!$G:$G,"&gt;="&amp;$A72,'EPA Data'!$G:$G,"&lt;"&amp;$B72)*unit_conv</f>
        <v>0</v>
      </c>
      <c r="AC72">
        <f t="shared" si="43"/>
        <v>0</v>
      </c>
      <c r="AD72">
        <f t="shared" si="43"/>
        <v>0</v>
      </c>
      <c r="AE72">
        <f t="shared" si="43"/>
        <v>0</v>
      </c>
      <c r="AF72">
        <f t="shared" si="43"/>
        <v>0</v>
      </c>
      <c r="AG72" s="31">
        <f>VLOOKUP($B$1,'Multipliers and Adjustments'!$A$70:$I$86,TRUNC(COLUMN(AG$2)/5)+2,FALSE)*SUMIFS('EPA Data'!$I:$I,'EPA Data'!$D:$D,'Country Selector'!$A$2,'EPA Data'!$J:$J,$B$1,'EPA Data'!$C:$C,AG$2,'EPA Data'!$G:$G,"&gt;="&amp;$A72,'EPA Data'!$G:$G,"&lt;"&amp;$B72)*unit_conv</f>
        <v>0</v>
      </c>
      <c r="AH72">
        <f t="shared" si="44"/>
        <v>0</v>
      </c>
      <c r="AI72">
        <f t="shared" si="44"/>
        <v>0</v>
      </c>
      <c r="AJ72">
        <f t="shared" si="44"/>
        <v>0</v>
      </c>
      <c r="AK72">
        <f t="shared" si="44"/>
        <v>0</v>
      </c>
      <c r="AL72" s="31">
        <f>VLOOKUP($B$1,'Multipliers and Adjustments'!$A$70:$I$86,TRUNC(COLUMN(AL$2)/5)+2,FALSE)*SUMIFS('EPA Data'!$I:$I,'EPA Data'!$D:$D,'Country Selector'!$A$2,'EPA Data'!$J:$J,$B$1,'EPA Data'!$C:$C,AL$2,'EPA Data'!$G:$G,"&gt;="&amp;$A72,'EPA Data'!$G:$G,"&lt;"&amp;$B72)*unit_conv</f>
        <v>0</v>
      </c>
    </row>
    <row r="73" spans="1:38" x14ac:dyDescent="0.45">
      <c r="A73" s="12">
        <f t="shared" si="14"/>
        <v>1500</v>
      </c>
      <c r="B73" s="11">
        <f t="shared" si="38"/>
        <v>1550</v>
      </c>
      <c r="C73" s="31">
        <f>VLOOKUP($B$1,'Multipliers and Adjustments'!$A$70:$I$86,TRUNC(COLUMN(C$2)/5)+2,FALSE)*SUMIFS('EPA Data'!$I:$I,'EPA Data'!$D:$D,'Country Selector'!$A$2,'EPA Data'!$J:$J,$B$1,'EPA Data'!$C:$C,C$2,'EPA Data'!$G:$G,"&gt;="&amp;$A73,'EPA Data'!$G:$G,"&lt;"&amp;$B73)*unit_conv</f>
        <v>0</v>
      </c>
      <c r="D73">
        <f t="shared" si="37"/>
        <v>0</v>
      </c>
      <c r="E73">
        <f t="shared" si="37"/>
        <v>0</v>
      </c>
      <c r="F73">
        <f t="shared" si="37"/>
        <v>0</v>
      </c>
      <c r="G73">
        <f t="shared" si="37"/>
        <v>0</v>
      </c>
      <c r="H73" s="31">
        <f>VLOOKUP($B$1,'Multipliers and Adjustments'!$A$70:$I$86,TRUNC(COLUMN(H$2)/5)+2,FALSE)*SUMIFS('EPA Data'!$I:$I,'EPA Data'!$D:$D,'Country Selector'!$A$2,'EPA Data'!$J:$J,$B$1,'EPA Data'!$C:$C,H$2,'EPA Data'!$G:$G,"&gt;="&amp;$A73,'EPA Data'!$G:$G,"&lt;"&amp;$B73)*unit_conv</f>
        <v>0</v>
      </c>
      <c r="I73">
        <f t="shared" si="39"/>
        <v>0</v>
      </c>
      <c r="J73">
        <f t="shared" si="39"/>
        <v>0</v>
      </c>
      <c r="K73">
        <f t="shared" si="39"/>
        <v>0</v>
      </c>
      <c r="L73">
        <f t="shared" si="39"/>
        <v>0</v>
      </c>
      <c r="M73" s="31">
        <f>VLOOKUP($B$1,'Multipliers and Adjustments'!$A$70:$I$86,TRUNC(COLUMN(M$2)/5)+2,FALSE)*SUMIFS('EPA Data'!$I:$I,'EPA Data'!$D:$D,'Country Selector'!$A$2,'EPA Data'!$J:$J,$B$1,'EPA Data'!$C:$C,M$2,'EPA Data'!$G:$G,"&gt;="&amp;$A73,'EPA Data'!$G:$G,"&lt;"&amp;$B73)*unit_conv</f>
        <v>0</v>
      </c>
      <c r="N73">
        <f t="shared" si="40"/>
        <v>0</v>
      </c>
      <c r="O73">
        <f t="shared" si="40"/>
        <v>0</v>
      </c>
      <c r="P73">
        <f t="shared" si="40"/>
        <v>0</v>
      </c>
      <c r="Q73">
        <f t="shared" si="40"/>
        <v>0</v>
      </c>
      <c r="R73" s="31">
        <f>VLOOKUP($B$1,'Multipliers and Adjustments'!$A$70:$I$86,TRUNC(COLUMN(R$2)/5)+2,FALSE)*SUMIFS('EPA Data'!$I:$I,'EPA Data'!$D:$D,'Country Selector'!$A$2,'EPA Data'!$J:$J,$B$1,'EPA Data'!$C:$C,R$2,'EPA Data'!$G:$G,"&gt;="&amp;$A73,'EPA Data'!$G:$G,"&lt;"&amp;$B73)*unit_conv</f>
        <v>0</v>
      </c>
      <c r="S73">
        <f t="shared" si="41"/>
        <v>0</v>
      </c>
      <c r="T73">
        <f t="shared" si="41"/>
        <v>0</v>
      </c>
      <c r="U73">
        <f t="shared" si="41"/>
        <v>0</v>
      </c>
      <c r="V73">
        <f t="shared" si="41"/>
        <v>0</v>
      </c>
      <c r="W73" s="31">
        <f>VLOOKUP($B$1,'Multipliers and Adjustments'!$A$70:$I$86,TRUNC(COLUMN(W$2)/5)+2,FALSE)*SUMIFS('EPA Data'!$I:$I,'EPA Data'!$D:$D,'Country Selector'!$A$2,'EPA Data'!$J:$J,$B$1,'EPA Data'!$C:$C,W$2,'EPA Data'!$G:$G,"&gt;="&amp;$A73,'EPA Data'!$G:$G,"&lt;"&amp;$B73)*unit_conv</f>
        <v>0</v>
      </c>
      <c r="X73">
        <f t="shared" si="42"/>
        <v>0</v>
      </c>
      <c r="Y73">
        <f t="shared" si="42"/>
        <v>0</v>
      </c>
      <c r="Z73">
        <f t="shared" si="42"/>
        <v>0</v>
      </c>
      <c r="AA73">
        <f t="shared" si="42"/>
        <v>0</v>
      </c>
      <c r="AB73" s="31">
        <f>VLOOKUP($B$1,'Multipliers and Adjustments'!$A$70:$I$86,TRUNC(COLUMN(AB$2)/5)+2,FALSE)*SUMIFS('EPA Data'!$I:$I,'EPA Data'!$D:$D,'Country Selector'!$A$2,'EPA Data'!$J:$J,$B$1,'EPA Data'!$C:$C,AB$2,'EPA Data'!$G:$G,"&gt;="&amp;$A73,'EPA Data'!$G:$G,"&lt;"&amp;$B73)*unit_conv</f>
        <v>0</v>
      </c>
      <c r="AC73">
        <f t="shared" si="43"/>
        <v>0</v>
      </c>
      <c r="AD73">
        <f t="shared" si="43"/>
        <v>0</v>
      </c>
      <c r="AE73">
        <f t="shared" si="43"/>
        <v>0</v>
      </c>
      <c r="AF73">
        <f t="shared" si="43"/>
        <v>0</v>
      </c>
      <c r="AG73" s="31">
        <f>VLOOKUP($B$1,'Multipliers and Adjustments'!$A$70:$I$86,TRUNC(COLUMN(AG$2)/5)+2,FALSE)*SUMIFS('EPA Data'!$I:$I,'EPA Data'!$D:$D,'Country Selector'!$A$2,'EPA Data'!$J:$J,$B$1,'EPA Data'!$C:$C,AG$2,'EPA Data'!$G:$G,"&gt;="&amp;$A73,'EPA Data'!$G:$G,"&lt;"&amp;$B73)*unit_conv</f>
        <v>0</v>
      </c>
      <c r="AH73">
        <f t="shared" si="44"/>
        <v>0</v>
      </c>
      <c r="AI73">
        <f t="shared" si="44"/>
        <v>0</v>
      </c>
      <c r="AJ73">
        <f t="shared" si="44"/>
        <v>0</v>
      </c>
      <c r="AK73">
        <f t="shared" si="44"/>
        <v>0</v>
      </c>
      <c r="AL73" s="31">
        <f>VLOOKUP($B$1,'Multipliers and Adjustments'!$A$70:$I$86,TRUNC(COLUMN(AL$2)/5)+2,FALSE)*SUMIFS('EPA Data'!$I:$I,'EPA Data'!$D:$D,'Country Selector'!$A$2,'EPA Data'!$J:$J,$B$1,'EPA Data'!$C:$C,AL$2,'EPA Data'!$G:$G,"&gt;="&amp;$A73,'EPA Data'!$G:$G,"&lt;"&amp;$B73)*unit_conv</f>
        <v>0</v>
      </c>
    </row>
    <row r="74" spans="1:38" x14ac:dyDescent="0.45">
      <c r="A74" s="12">
        <f t="shared" si="14"/>
        <v>1550</v>
      </c>
      <c r="B74" s="11">
        <f t="shared" si="38"/>
        <v>1600</v>
      </c>
      <c r="C74" s="31">
        <f>VLOOKUP($B$1,'Multipliers and Adjustments'!$A$70:$I$86,TRUNC(COLUMN(C$2)/5)+2,FALSE)*SUMIFS('EPA Data'!$I:$I,'EPA Data'!$D:$D,'Country Selector'!$A$2,'EPA Data'!$J:$J,$B$1,'EPA Data'!$C:$C,C$2,'EPA Data'!$G:$G,"&gt;="&amp;$A74,'EPA Data'!$G:$G,"&lt;"&amp;$B74)*unit_conv</f>
        <v>0</v>
      </c>
      <c r="D74">
        <f t="shared" si="37"/>
        <v>0</v>
      </c>
      <c r="E74">
        <f t="shared" si="37"/>
        <v>0</v>
      </c>
      <c r="F74">
        <f t="shared" si="37"/>
        <v>0</v>
      </c>
      <c r="G74">
        <f t="shared" si="37"/>
        <v>0</v>
      </c>
      <c r="H74" s="31">
        <f>VLOOKUP($B$1,'Multipliers and Adjustments'!$A$70:$I$86,TRUNC(COLUMN(H$2)/5)+2,FALSE)*SUMIFS('EPA Data'!$I:$I,'EPA Data'!$D:$D,'Country Selector'!$A$2,'EPA Data'!$J:$J,$B$1,'EPA Data'!$C:$C,H$2,'EPA Data'!$G:$G,"&gt;="&amp;$A74,'EPA Data'!$G:$G,"&lt;"&amp;$B74)*unit_conv</f>
        <v>0</v>
      </c>
      <c r="I74">
        <f t="shared" si="39"/>
        <v>0</v>
      </c>
      <c r="J74">
        <f t="shared" si="39"/>
        <v>0</v>
      </c>
      <c r="K74">
        <f t="shared" si="39"/>
        <v>0</v>
      </c>
      <c r="L74">
        <f t="shared" si="39"/>
        <v>0</v>
      </c>
      <c r="M74" s="31">
        <f>VLOOKUP($B$1,'Multipliers and Adjustments'!$A$70:$I$86,TRUNC(COLUMN(M$2)/5)+2,FALSE)*SUMIFS('EPA Data'!$I:$I,'EPA Data'!$D:$D,'Country Selector'!$A$2,'EPA Data'!$J:$J,$B$1,'EPA Data'!$C:$C,M$2,'EPA Data'!$G:$G,"&gt;="&amp;$A74,'EPA Data'!$G:$G,"&lt;"&amp;$B74)*unit_conv</f>
        <v>0</v>
      </c>
      <c r="N74">
        <f t="shared" si="40"/>
        <v>0</v>
      </c>
      <c r="O74">
        <f t="shared" si="40"/>
        <v>0</v>
      </c>
      <c r="P74">
        <f t="shared" si="40"/>
        <v>0</v>
      </c>
      <c r="Q74">
        <f t="shared" si="40"/>
        <v>0</v>
      </c>
      <c r="R74" s="31">
        <f>VLOOKUP($B$1,'Multipliers and Adjustments'!$A$70:$I$86,TRUNC(COLUMN(R$2)/5)+2,FALSE)*SUMIFS('EPA Data'!$I:$I,'EPA Data'!$D:$D,'Country Selector'!$A$2,'EPA Data'!$J:$J,$B$1,'EPA Data'!$C:$C,R$2,'EPA Data'!$G:$G,"&gt;="&amp;$A74,'EPA Data'!$G:$G,"&lt;"&amp;$B74)*unit_conv</f>
        <v>0</v>
      </c>
      <c r="S74">
        <f t="shared" si="41"/>
        <v>0</v>
      </c>
      <c r="T74">
        <f t="shared" si="41"/>
        <v>0</v>
      </c>
      <c r="U74">
        <f t="shared" si="41"/>
        <v>0</v>
      </c>
      <c r="V74">
        <f t="shared" si="41"/>
        <v>0</v>
      </c>
      <c r="W74" s="31">
        <f>VLOOKUP($B$1,'Multipliers and Adjustments'!$A$70:$I$86,TRUNC(COLUMN(W$2)/5)+2,FALSE)*SUMIFS('EPA Data'!$I:$I,'EPA Data'!$D:$D,'Country Selector'!$A$2,'EPA Data'!$J:$J,$B$1,'EPA Data'!$C:$C,W$2,'EPA Data'!$G:$G,"&gt;="&amp;$A74,'EPA Data'!$G:$G,"&lt;"&amp;$B74)*unit_conv</f>
        <v>0</v>
      </c>
      <c r="X74">
        <f t="shared" si="42"/>
        <v>0</v>
      </c>
      <c r="Y74">
        <f t="shared" si="42"/>
        <v>0</v>
      </c>
      <c r="Z74">
        <f t="shared" si="42"/>
        <v>0</v>
      </c>
      <c r="AA74">
        <f t="shared" si="42"/>
        <v>0</v>
      </c>
      <c r="AB74" s="31">
        <f>VLOOKUP($B$1,'Multipliers and Adjustments'!$A$70:$I$86,TRUNC(COLUMN(AB$2)/5)+2,FALSE)*SUMIFS('EPA Data'!$I:$I,'EPA Data'!$D:$D,'Country Selector'!$A$2,'EPA Data'!$J:$J,$B$1,'EPA Data'!$C:$C,AB$2,'EPA Data'!$G:$G,"&gt;="&amp;$A74,'EPA Data'!$G:$G,"&lt;"&amp;$B74)*unit_conv</f>
        <v>0</v>
      </c>
      <c r="AC74">
        <f t="shared" si="43"/>
        <v>0</v>
      </c>
      <c r="AD74">
        <f t="shared" si="43"/>
        <v>0</v>
      </c>
      <c r="AE74">
        <f t="shared" si="43"/>
        <v>0</v>
      </c>
      <c r="AF74">
        <f t="shared" si="43"/>
        <v>0</v>
      </c>
      <c r="AG74" s="31">
        <f>VLOOKUP($B$1,'Multipliers and Adjustments'!$A$70:$I$86,TRUNC(COLUMN(AG$2)/5)+2,FALSE)*SUMIFS('EPA Data'!$I:$I,'EPA Data'!$D:$D,'Country Selector'!$A$2,'EPA Data'!$J:$J,$B$1,'EPA Data'!$C:$C,AG$2,'EPA Data'!$G:$G,"&gt;="&amp;$A74,'EPA Data'!$G:$G,"&lt;"&amp;$B74)*unit_conv</f>
        <v>0</v>
      </c>
      <c r="AH74">
        <f t="shared" si="44"/>
        <v>0</v>
      </c>
      <c r="AI74">
        <f t="shared" si="44"/>
        <v>0</v>
      </c>
      <c r="AJ74">
        <f t="shared" si="44"/>
        <v>0</v>
      </c>
      <c r="AK74">
        <f t="shared" si="44"/>
        <v>0</v>
      </c>
      <c r="AL74" s="31">
        <f>VLOOKUP($B$1,'Multipliers and Adjustments'!$A$70:$I$86,TRUNC(COLUMN(AL$2)/5)+2,FALSE)*SUMIFS('EPA Data'!$I:$I,'EPA Data'!$D:$D,'Country Selector'!$A$2,'EPA Data'!$J:$J,$B$1,'EPA Data'!$C:$C,AL$2,'EPA Data'!$G:$G,"&gt;="&amp;$A74,'EPA Data'!$G:$G,"&lt;"&amp;$B74)*unit_conv</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L74"/>
  <sheetViews>
    <sheetView zoomScale="55" zoomScaleNormal="55" workbookViewId="0"/>
  </sheetViews>
  <sheetFormatPr defaultColWidth="8.86328125" defaultRowHeight="14.25" x14ac:dyDescent="0.45"/>
  <cols>
    <col min="1" max="2" width="24.265625" style="12" customWidth="1"/>
  </cols>
  <sheetData>
    <row r="1" spans="1:38" x14ac:dyDescent="0.45">
      <c r="A1" s="14" t="s">
        <v>621</v>
      </c>
      <c r="B1" s="14" t="s">
        <v>623</v>
      </c>
      <c r="C1" s="65" t="s">
        <v>858</v>
      </c>
    </row>
    <row r="2" spans="1:38" s="2" customFormat="1" x14ac:dyDescent="0.45">
      <c r="A2" s="10" t="s">
        <v>619</v>
      </c>
      <c r="B2" s="10" t="s">
        <v>620</v>
      </c>
      <c r="C2" s="2">
        <v>2015</v>
      </c>
      <c r="D2" s="2">
        <v>2016</v>
      </c>
      <c r="E2" s="2">
        <v>2017</v>
      </c>
      <c r="F2" s="2">
        <v>2018</v>
      </c>
      <c r="G2" s="2">
        <v>2019</v>
      </c>
      <c r="H2" s="2">
        <v>2020</v>
      </c>
      <c r="I2" s="2">
        <v>2021</v>
      </c>
      <c r="J2" s="2">
        <v>2022</v>
      </c>
      <c r="K2" s="2">
        <v>2023</v>
      </c>
      <c r="L2" s="2">
        <v>2024</v>
      </c>
      <c r="M2" s="2">
        <v>2025</v>
      </c>
      <c r="N2" s="2">
        <v>2026</v>
      </c>
      <c r="O2" s="2">
        <v>2027</v>
      </c>
      <c r="P2" s="2">
        <v>2028</v>
      </c>
      <c r="Q2" s="2">
        <v>2029</v>
      </c>
      <c r="R2" s="2">
        <v>2030</v>
      </c>
      <c r="S2" s="2">
        <v>2031</v>
      </c>
      <c r="T2" s="2">
        <v>2032</v>
      </c>
      <c r="U2" s="2">
        <v>2033</v>
      </c>
      <c r="V2" s="2">
        <v>2034</v>
      </c>
      <c r="W2" s="2">
        <v>2035</v>
      </c>
      <c r="X2" s="2">
        <v>2036</v>
      </c>
      <c r="Y2" s="2">
        <v>2037</v>
      </c>
      <c r="Z2" s="2">
        <v>2038</v>
      </c>
      <c r="AA2" s="2">
        <v>2039</v>
      </c>
      <c r="AB2" s="2">
        <v>2040</v>
      </c>
      <c r="AC2" s="2">
        <v>2041</v>
      </c>
      <c r="AD2" s="2">
        <v>2042</v>
      </c>
      <c r="AE2" s="2">
        <v>2043</v>
      </c>
      <c r="AF2" s="2">
        <v>2044</v>
      </c>
      <c r="AG2" s="2">
        <v>2045</v>
      </c>
      <c r="AH2" s="2">
        <v>2046</v>
      </c>
      <c r="AI2" s="2">
        <v>2047</v>
      </c>
      <c r="AJ2" s="2">
        <v>2048</v>
      </c>
      <c r="AK2" s="2">
        <v>2049</v>
      </c>
      <c r="AL2" s="2">
        <v>2050</v>
      </c>
    </row>
    <row r="3" spans="1:38" x14ac:dyDescent="0.45">
      <c r="A3" s="11">
        <v>-1150</v>
      </c>
      <c r="B3" s="11">
        <f>A3+50</f>
        <v>-1100</v>
      </c>
      <c r="C3" s="31">
        <f>VLOOKUP($B$1,'Multipliers and Adjustments'!$A$70:$I$86,TRUNC(COLUMN(C$2)/5)+2,FALSE)*SUMIFS('EPA Data'!$I:$I,'EPA Data'!$D:$D,'Country Selector'!$A$2,'EPA Data'!$J:$J,$B$1,'EPA Data'!$C:$C,C$2,'EPA Data'!$G:$G,"&gt;="&amp;$A3,'EPA Data'!$G:$G,"&lt;"&amp;$B3)*unit_conv</f>
        <v>0</v>
      </c>
      <c r="D3">
        <f t="shared" ref="D3:G17" si="0">C3+($H3-$C3)/5</f>
        <v>0</v>
      </c>
      <c r="E3">
        <f t="shared" si="0"/>
        <v>0</v>
      </c>
      <c r="F3">
        <f t="shared" si="0"/>
        <v>0</v>
      </c>
      <c r="G3">
        <f t="shared" si="0"/>
        <v>0</v>
      </c>
      <c r="H3" s="31">
        <f>VLOOKUP($B$1,'Multipliers and Adjustments'!$A$70:$I$86,TRUNC(COLUMN(H$2)/5)+2,FALSE)*SUMIFS('EPA Data'!$I:$I,'EPA Data'!$D:$D,'Country Selector'!$A$2,'EPA Data'!$J:$J,$B$1,'EPA Data'!$C:$C,H$2,'EPA Data'!$G:$G,"&gt;="&amp;$A3,'EPA Data'!$G:$G,"&lt;"&amp;$B3)*unit_conv</f>
        <v>0</v>
      </c>
      <c r="I3">
        <f>H3+($M3-$H3)/5</f>
        <v>0</v>
      </c>
      <c r="J3">
        <f t="shared" ref="J3:L3" si="1">I3+($M3-$H3)/5</f>
        <v>0</v>
      </c>
      <c r="K3">
        <f t="shared" si="1"/>
        <v>0</v>
      </c>
      <c r="L3">
        <f t="shared" si="1"/>
        <v>0</v>
      </c>
      <c r="M3" s="31">
        <f>VLOOKUP($B$1,'Multipliers and Adjustments'!$A$70:$I$86,TRUNC(COLUMN(M$2)/5)+2,FALSE)*SUMIFS('EPA Data'!$I:$I,'EPA Data'!$D:$D,'Country Selector'!$A$2,'EPA Data'!$J:$J,$B$1,'EPA Data'!$C:$C,M$2,'EPA Data'!$G:$G,"&gt;="&amp;$A3,'EPA Data'!$G:$G,"&lt;"&amp;$B3)*unit_conv</f>
        <v>0</v>
      </c>
      <c r="N3">
        <f>M3+($R3-$M3)/5</f>
        <v>0</v>
      </c>
      <c r="O3">
        <f t="shared" ref="O3:Q3" si="2">N3+($R3-$M3)/5</f>
        <v>0</v>
      </c>
      <c r="P3">
        <f t="shared" si="2"/>
        <v>0</v>
      </c>
      <c r="Q3">
        <f t="shared" si="2"/>
        <v>0</v>
      </c>
      <c r="R3" s="31">
        <f>VLOOKUP($B$1,'Multipliers and Adjustments'!$A$70:$I$86,TRUNC(COLUMN(R$2)/5)+2,FALSE)*SUMIFS('EPA Data'!$I:$I,'EPA Data'!$D:$D,'Country Selector'!$A$2,'EPA Data'!$J:$J,$B$1,'EPA Data'!$C:$C,R$2,'EPA Data'!$G:$G,"&gt;="&amp;$A3,'EPA Data'!$G:$G,"&lt;"&amp;$B3)*unit_conv</f>
        <v>0</v>
      </c>
      <c r="S3">
        <f>R3+($W3-$R3)/5</f>
        <v>0</v>
      </c>
      <c r="T3">
        <f t="shared" ref="T3:V3" si="3">S3+($W3-$R3)/5</f>
        <v>0</v>
      </c>
      <c r="U3">
        <f t="shared" si="3"/>
        <v>0</v>
      </c>
      <c r="V3">
        <f t="shared" si="3"/>
        <v>0</v>
      </c>
      <c r="W3" s="31">
        <f>VLOOKUP($B$1,'Multipliers and Adjustments'!$A$70:$I$86,TRUNC(COLUMN(W$2)/5)+2,FALSE)*SUMIFS('EPA Data'!$I:$I,'EPA Data'!$D:$D,'Country Selector'!$A$2,'EPA Data'!$J:$J,$B$1,'EPA Data'!$C:$C,W$2,'EPA Data'!$G:$G,"&gt;="&amp;$A3,'EPA Data'!$G:$G,"&lt;"&amp;$B3)*unit_conv</f>
        <v>0</v>
      </c>
      <c r="X3">
        <f>W3+($AB3-$W3)/5</f>
        <v>0</v>
      </c>
      <c r="Y3">
        <f t="shared" ref="Y3:AA3" si="4">X3+($AB3-$W3)/5</f>
        <v>0</v>
      </c>
      <c r="Z3">
        <f t="shared" si="4"/>
        <v>0</v>
      </c>
      <c r="AA3">
        <f t="shared" si="4"/>
        <v>0</v>
      </c>
      <c r="AB3" s="31">
        <f>VLOOKUP($B$1,'Multipliers and Adjustments'!$A$70:$I$86,TRUNC(COLUMN(AB$2)/5)+2,FALSE)*SUMIFS('EPA Data'!$I:$I,'EPA Data'!$D:$D,'Country Selector'!$A$2,'EPA Data'!$J:$J,$B$1,'EPA Data'!$C:$C,AB$2,'EPA Data'!$G:$G,"&gt;="&amp;$A3,'EPA Data'!$G:$G,"&lt;"&amp;$B3)*unit_conv</f>
        <v>0</v>
      </c>
      <c r="AC3">
        <f>AB3+($AG3-$AB3)/5</f>
        <v>0</v>
      </c>
      <c r="AD3">
        <f t="shared" ref="AD3:AF3" si="5">AC3+($AG3-$AB3)/5</f>
        <v>0</v>
      </c>
      <c r="AE3">
        <f t="shared" si="5"/>
        <v>0</v>
      </c>
      <c r="AF3">
        <f t="shared" si="5"/>
        <v>0</v>
      </c>
      <c r="AG3" s="31">
        <f>VLOOKUP($B$1,'Multipliers and Adjustments'!$A$70:$I$86,TRUNC(COLUMN(AG$2)/5)+2,FALSE)*SUMIFS('EPA Data'!$I:$I,'EPA Data'!$D:$D,'Country Selector'!$A$2,'EPA Data'!$J:$J,$B$1,'EPA Data'!$C:$C,AG$2,'EPA Data'!$G:$G,"&gt;="&amp;$A3,'EPA Data'!$G:$G,"&lt;"&amp;$B3)*unit_conv</f>
        <v>0</v>
      </c>
      <c r="AH3">
        <f>AG3+($AL3-$AG3)/5</f>
        <v>0</v>
      </c>
      <c r="AI3">
        <f t="shared" ref="AI3:AK3" si="6">AH3+($AL3-$AG3)/5</f>
        <v>0</v>
      </c>
      <c r="AJ3">
        <f t="shared" si="6"/>
        <v>0</v>
      </c>
      <c r="AK3">
        <f t="shared" si="6"/>
        <v>0</v>
      </c>
      <c r="AL3" s="31">
        <f>VLOOKUP($B$1,'Multipliers and Adjustments'!$A$70:$I$86,TRUNC(COLUMN(AL$2)/5)+2,FALSE)*SUMIFS('EPA Data'!$I:$I,'EPA Data'!$D:$D,'Country Selector'!$A$2,'EPA Data'!$J:$J,$B$1,'EPA Data'!$C:$C,AL$2,'EPA Data'!$G:$G,"&gt;="&amp;$A3,'EPA Data'!$G:$G,"&lt;"&amp;$B3)*unit_conv</f>
        <v>0</v>
      </c>
    </row>
    <row r="4" spans="1:38" x14ac:dyDescent="0.45">
      <c r="A4" s="12">
        <f>B3</f>
        <v>-1100</v>
      </c>
      <c r="B4" s="11">
        <f t="shared" ref="B4:B67" si="7">A4+50</f>
        <v>-1050</v>
      </c>
      <c r="C4" s="31">
        <f>VLOOKUP($B$1,'Multipliers and Adjustments'!$A$70:$I$86,TRUNC(COLUMN(C$2)/5)+2,FALSE)*SUMIFS('EPA Data'!$I:$I,'EPA Data'!$D:$D,'Country Selector'!$A$2,'EPA Data'!$J:$J,$B$1,'EPA Data'!$C:$C,C$2,'EPA Data'!$G:$G,"&gt;="&amp;$A4,'EPA Data'!$G:$G,"&lt;"&amp;$B4)*unit_conv</f>
        <v>0</v>
      </c>
      <c r="D4">
        <f t="shared" si="0"/>
        <v>0</v>
      </c>
      <c r="E4">
        <f t="shared" si="0"/>
        <v>0</v>
      </c>
      <c r="F4">
        <f t="shared" si="0"/>
        <v>0</v>
      </c>
      <c r="G4">
        <f t="shared" si="0"/>
        <v>0</v>
      </c>
      <c r="H4" s="31">
        <f>VLOOKUP($B$1,'Multipliers and Adjustments'!$A$70:$I$86,TRUNC(COLUMN(H$2)/5)+2,FALSE)*SUMIFS('EPA Data'!$I:$I,'EPA Data'!$D:$D,'Country Selector'!$A$2,'EPA Data'!$J:$J,$B$1,'EPA Data'!$C:$C,H$2,'EPA Data'!$G:$G,"&gt;="&amp;$A4,'EPA Data'!$G:$G,"&lt;"&amp;$B4)*unit_conv</f>
        <v>0</v>
      </c>
      <c r="I4">
        <f t="shared" ref="I4:L19" si="8">H4+($M4-$H4)/5</f>
        <v>0</v>
      </c>
      <c r="J4">
        <f t="shared" si="8"/>
        <v>0</v>
      </c>
      <c r="K4">
        <f t="shared" si="8"/>
        <v>0</v>
      </c>
      <c r="L4">
        <f t="shared" si="8"/>
        <v>0</v>
      </c>
      <c r="M4" s="31">
        <f>VLOOKUP($B$1,'Multipliers and Adjustments'!$A$70:$I$86,TRUNC(COLUMN(M$2)/5)+2,FALSE)*SUMIFS('EPA Data'!$I:$I,'EPA Data'!$D:$D,'Country Selector'!$A$2,'EPA Data'!$J:$J,$B$1,'EPA Data'!$C:$C,M$2,'EPA Data'!$G:$G,"&gt;="&amp;$A4,'EPA Data'!$G:$G,"&lt;"&amp;$B4)*unit_conv</f>
        <v>0</v>
      </c>
      <c r="N4">
        <f t="shared" ref="N4:Q19" si="9">M4+($R4-$M4)/5</f>
        <v>0</v>
      </c>
      <c r="O4">
        <f t="shared" si="9"/>
        <v>0</v>
      </c>
      <c r="P4">
        <f t="shared" si="9"/>
        <v>0</v>
      </c>
      <c r="Q4">
        <f t="shared" si="9"/>
        <v>0</v>
      </c>
      <c r="R4" s="31">
        <f>VLOOKUP($B$1,'Multipliers and Adjustments'!$A$70:$I$86,TRUNC(COLUMN(R$2)/5)+2,FALSE)*SUMIFS('EPA Data'!$I:$I,'EPA Data'!$D:$D,'Country Selector'!$A$2,'EPA Data'!$J:$J,$B$1,'EPA Data'!$C:$C,R$2,'EPA Data'!$G:$G,"&gt;="&amp;$A4,'EPA Data'!$G:$G,"&lt;"&amp;$B4)*unit_conv</f>
        <v>0</v>
      </c>
      <c r="S4">
        <f t="shared" ref="S4:V19" si="10">R4+($W4-$R4)/5</f>
        <v>0</v>
      </c>
      <c r="T4">
        <f t="shared" si="10"/>
        <v>0</v>
      </c>
      <c r="U4">
        <f t="shared" si="10"/>
        <v>0</v>
      </c>
      <c r="V4">
        <f t="shared" si="10"/>
        <v>0</v>
      </c>
      <c r="W4" s="31">
        <f>VLOOKUP($B$1,'Multipliers and Adjustments'!$A$70:$I$86,TRUNC(COLUMN(W$2)/5)+2,FALSE)*SUMIFS('EPA Data'!$I:$I,'EPA Data'!$D:$D,'Country Selector'!$A$2,'EPA Data'!$J:$J,$B$1,'EPA Data'!$C:$C,W$2,'EPA Data'!$G:$G,"&gt;="&amp;$A4,'EPA Data'!$G:$G,"&lt;"&amp;$B4)*unit_conv</f>
        <v>0</v>
      </c>
      <c r="X4">
        <f t="shared" ref="X4:AA19" si="11">W4+($AB4-$W4)/5</f>
        <v>0</v>
      </c>
      <c r="Y4">
        <f t="shared" si="11"/>
        <v>0</v>
      </c>
      <c r="Z4">
        <f t="shared" si="11"/>
        <v>0</v>
      </c>
      <c r="AA4">
        <f t="shared" si="11"/>
        <v>0</v>
      </c>
      <c r="AB4" s="31">
        <f>VLOOKUP($B$1,'Multipliers and Adjustments'!$A$70:$I$86,TRUNC(COLUMN(AB$2)/5)+2,FALSE)*SUMIFS('EPA Data'!$I:$I,'EPA Data'!$D:$D,'Country Selector'!$A$2,'EPA Data'!$J:$J,$B$1,'EPA Data'!$C:$C,AB$2,'EPA Data'!$G:$G,"&gt;="&amp;$A4,'EPA Data'!$G:$G,"&lt;"&amp;$B4)*unit_conv</f>
        <v>0</v>
      </c>
      <c r="AC4">
        <f t="shared" ref="AC4:AF19" si="12">AB4+($AG4-$AB4)/5</f>
        <v>0</v>
      </c>
      <c r="AD4">
        <f t="shared" si="12"/>
        <v>0</v>
      </c>
      <c r="AE4">
        <f t="shared" si="12"/>
        <v>0</v>
      </c>
      <c r="AF4">
        <f t="shared" si="12"/>
        <v>0</v>
      </c>
      <c r="AG4" s="31">
        <f>VLOOKUP($B$1,'Multipliers and Adjustments'!$A$70:$I$86,TRUNC(COLUMN(AG$2)/5)+2,FALSE)*SUMIFS('EPA Data'!$I:$I,'EPA Data'!$D:$D,'Country Selector'!$A$2,'EPA Data'!$J:$J,$B$1,'EPA Data'!$C:$C,AG$2,'EPA Data'!$G:$G,"&gt;="&amp;$A4,'EPA Data'!$G:$G,"&lt;"&amp;$B4)*unit_conv</f>
        <v>0</v>
      </c>
      <c r="AH4">
        <f t="shared" ref="AH4:AK19" si="13">AG4+($AL4-$AG4)/5</f>
        <v>0</v>
      </c>
      <c r="AI4">
        <f t="shared" si="13"/>
        <v>0</v>
      </c>
      <c r="AJ4">
        <f t="shared" si="13"/>
        <v>0</v>
      </c>
      <c r="AK4">
        <f t="shared" si="13"/>
        <v>0</v>
      </c>
      <c r="AL4" s="31">
        <f>VLOOKUP($B$1,'Multipliers and Adjustments'!$A$70:$I$86,TRUNC(COLUMN(AL$2)/5)+2,FALSE)*SUMIFS('EPA Data'!$I:$I,'EPA Data'!$D:$D,'Country Selector'!$A$2,'EPA Data'!$J:$J,$B$1,'EPA Data'!$C:$C,AL$2,'EPA Data'!$G:$G,"&gt;="&amp;$A4,'EPA Data'!$G:$G,"&lt;"&amp;$B4)*unit_conv</f>
        <v>0</v>
      </c>
    </row>
    <row r="5" spans="1:38" x14ac:dyDescent="0.45">
      <c r="A5" s="12">
        <f t="shared" ref="A5:A74" si="14">B4</f>
        <v>-1050</v>
      </c>
      <c r="B5" s="11">
        <f t="shared" si="7"/>
        <v>-1000</v>
      </c>
      <c r="C5" s="31">
        <f>VLOOKUP($B$1,'Multipliers and Adjustments'!$A$70:$I$86,TRUNC(COLUMN(C$2)/5)+2,FALSE)*SUMIFS('EPA Data'!$I:$I,'EPA Data'!$D:$D,'Country Selector'!$A$2,'EPA Data'!$J:$J,$B$1,'EPA Data'!$C:$C,C$2,'EPA Data'!$G:$G,"&gt;="&amp;$A5,'EPA Data'!$G:$G,"&lt;"&amp;$B5)*unit_conv</f>
        <v>0</v>
      </c>
      <c r="D5">
        <f t="shared" si="0"/>
        <v>0</v>
      </c>
      <c r="E5">
        <f t="shared" si="0"/>
        <v>0</v>
      </c>
      <c r="F5">
        <f t="shared" si="0"/>
        <v>0</v>
      </c>
      <c r="G5">
        <f t="shared" si="0"/>
        <v>0</v>
      </c>
      <c r="H5" s="31">
        <f>VLOOKUP($B$1,'Multipliers and Adjustments'!$A$70:$I$86,TRUNC(COLUMN(H$2)/5)+2,FALSE)*SUMIFS('EPA Data'!$I:$I,'EPA Data'!$D:$D,'Country Selector'!$A$2,'EPA Data'!$J:$J,$B$1,'EPA Data'!$C:$C,H$2,'EPA Data'!$G:$G,"&gt;="&amp;$A5,'EPA Data'!$G:$G,"&lt;"&amp;$B5)*unit_conv</f>
        <v>0</v>
      </c>
      <c r="I5">
        <f t="shared" si="8"/>
        <v>0</v>
      </c>
      <c r="J5">
        <f t="shared" si="8"/>
        <v>0</v>
      </c>
      <c r="K5">
        <f t="shared" si="8"/>
        <v>0</v>
      </c>
      <c r="L5">
        <f t="shared" si="8"/>
        <v>0</v>
      </c>
      <c r="M5" s="31">
        <f>VLOOKUP($B$1,'Multipliers and Adjustments'!$A$70:$I$86,TRUNC(COLUMN(M$2)/5)+2,FALSE)*SUMIFS('EPA Data'!$I:$I,'EPA Data'!$D:$D,'Country Selector'!$A$2,'EPA Data'!$J:$J,$B$1,'EPA Data'!$C:$C,M$2,'EPA Data'!$G:$G,"&gt;="&amp;$A5,'EPA Data'!$G:$G,"&lt;"&amp;$B5)*unit_conv</f>
        <v>0</v>
      </c>
      <c r="N5">
        <f t="shared" si="9"/>
        <v>0</v>
      </c>
      <c r="O5">
        <f t="shared" si="9"/>
        <v>0</v>
      </c>
      <c r="P5">
        <f t="shared" si="9"/>
        <v>0</v>
      </c>
      <c r="Q5">
        <f t="shared" si="9"/>
        <v>0</v>
      </c>
      <c r="R5" s="31">
        <f>VLOOKUP($B$1,'Multipliers and Adjustments'!$A$70:$I$86,TRUNC(COLUMN(R$2)/5)+2,FALSE)*SUMIFS('EPA Data'!$I:$I,'EPA Data'!$D:$D,'Country Selector'!$A$2,'EPA Data'!$J:$J,$B$1,'EPA Data'!$C:$C,R$2,'EPA Data'!$G:$G,"&gt;="&amp;$A5,'EPA Data'!$G:$G,"&lt;"&amp;$B5)*unit_conv</f>
        <v>0</v>
      </c>
      <c r="S5">
        <f t="shared" si="10"/>
        <v>0</v>
      </c>
      <c r="T5">
        <f t="shared" si="10"/>
        <v>0</v>
      </c>
      <c r="U5">
        <f t="shared" si="10"/>
        <v>0</v>
      </c>
      <c r="V5">
        <f t="shared" si="10"/>
        <v>0</v>
      </c>
      <c r="W5" s="31">
        <f>VLOOKUP($B$1,'Multipliers and Adjustments'!$A$70:$I$86,TRUNC(COLUMN(W$2)/5)+2,FALSE)*SUMIFS('EPA Data'!$I:$I,'EPA Data'!$D:$D,'Country Selector'!$A$2,'EPA Data'!$J:$J,$B$1,'EPA Data'!$C:$C,W$2,'EPA Data'!$G:$G,"&gt;="&amp;$A5,'EPA Data'!$G:$G,"&lt;"&amp;$B5)*unit_conv</f>
        <v>0</v>
      </c>
      <c r="X5">
        <f t="shared" si="11"/>
        <v>0</v>
      </c>
      <c r="Y5">
        <f t="shared" si="11"/>
        <v>0</v>
      </c>
      <c r="Z5">
        <f t="shared" si="11"/>
        <v>0</v>
      </c>
      <c r="AA5">
        <f t="shared" si="11"/>
        <v>0</v>
      </c>
      <c r="AB5" s="31">
        <f>VLOOKUP($B$1,'Multipliers and Adjustments'!$A$70:$I$86,TRUNC(COLUMN(AB$2)/5)+2,FALSE)*SUMIFS('EPA Data'!$I:$I,'EPA Data'!$D:$D,'Country Selector'!$A$2,'EPA Data'!$J:$J,$B$1,'EPA Data'!$C:$C,AB$2,'EPA Data'!$G:$G,"&gt;="&amp;$A5,'EPA Data'!$G:$G,"&lt;"&amp;$B5)*unit_conv</f>
        <v>0</v>
      </c>
      <c r="AC5">
        <f t="shared" si="12"/>
        <v>0</v>
      </c>
      <c r="AD5">
        <f t="shared" si="12"/>
        <v>0</v>
      </c>
      <c r="AE5">
        <f t="shared" si="12"/>
        <v>0</v>
      </c>
      <c r="AF5">
        <f t="shared" si="12"/>
        <v>0</v>
      </c>
      <c r="AG5" s="31">
        <f>VLOOKUP($B$1,'Multipliers and Adjustments'!$A$70:$I$86,TRUNC(COLUMN(AG$2)/5)+2,FALSE)*SUMIFS('EPA Data'!$I:$I,'EPA Data'!$D:$D,'Country Selector'!$A$2,'EPA Data'!$J:$J,$B$1,'EPA Data'!$C:$C,AG$2,'EPA Data'!$G:$G,"&gt;="&amp;$A5,'EPA Data'!$G:$G,"&lt;"&amp;$B5)*unit_conv</f>
        <v>0</v>
      </c>
      <c r="AH5">
        <f t="shared" si="13"/>
        <v>0</v>
      </c>
      <c r="AI5">
        <f t="shared" si="13"/>
        <v>0</v>
      </c>
      <c r="AJ5">
        <f t="shared" si="13"/>
        <v>0</v>
      </c>
      <c r="AK5">
        <f t="shared" si="13"/>
        <v>0</v>
      </c>
      <c r="AL5" s="31">
        <f>VLOOKUP($B$1,'Multipliers and Adjustments'!$A$70:$I$86,TRUNC(COLUMN(AL$2)/5)+2,FALSE)*SUMIFS('EPA Data'!$I:$I,'EPA Data'!$D:$D,'Country Selector'!$A$2,'EPA Data'!$J:$J,$B$1,'EPA Data'!$C:$C,AL$2,'EPA Data'!$G:$G,"&gt;="&amp;$A5,'EPA Data'!$G:$G,"&lt;"&amp;$B5)*unit_conv</f>
        <v>0</v>
      </c>
    </row>
    <row r="6" spans="1:38" x14ac:dyDescent="0.45">
      <c r="A6" s="12">
        <f t="shared" si="14"/>
        <v>-1000</v>
      </c>
      <c r="B6" s="11">
        <f t="shared" si="7"/>
        <v>-950</v>
      </c>
      <c r="C6" s="31">
        <f>VLOOKUP($B$1,'Multipliers and Adjustments'!$A$70:$I$86,TRUNC(COLUMN(C$2)/5)+2,FALSE)*SUMIFS('EPA Data'!$I:$I,'EPA Data'!$D:$D,'Country Selector'!$A$2,'EPA Data'!$J:$J,$B$1,'EPA Data'!$C:$C,C$2,'EPA Data'!$G:$G,"&gt;="&amp;$A6,'EPA Data'!$G:$G,"&lt;"&amp;$B6)*unit_conv</f>
        <v>0</v>
      </c>
      <c r="D6">
        <f t="shared" si="0"/>
        <v>0</v>
      </c>
      <c r="E6">
        <f t="shared" si="0"/>
        <v>0</v>
      </c>
      <c r="F6">
        <f t="shared" si="0"/>
        <v>0</v>
      </c>
      <c r="G6">
        <f t="shared" si="0"/>
        <v>0</v>
      </c>
      <c r="H6" s="31">
        <f>VLOOKUP($B$1,'Multipliers and Adjustments'!$A$70:$I$86,TRUNC(COLUMN(H$2)/5)+2,FALSE)*SUMIFS('EPA Data'!$I:$I,'EPA Data'!$D:$D,'Country Selector'!$A$2,'EPA Data'!$J:$J,$B$1,'EPA Data'!$C:$C,H$2,'EPA Data'!$G:$G,"&gt;="&amp;$A6,'EPA Data'!$G:$G,"&lt;"&amp;$B6)*unit_conv</f>
        <v>0</v>
      </c>
      <c r="I6">
        <f t="shared" si="8"/>
        <v>0</v>
      </c>
      <c r="J6">
        <f t="shared" si="8"/>
        <v>0</v>
      </c>
      <c r="K6">
        <f t="shared" si="8"/>
        <v>0</v>
      </c>
      <c r="L6">
        <f t="shared" si="8"/>
        <v>0</v>
      </c>
      <c r="M6" s="31">
        <f>VLOOKUP($B$1,'Multipliers and Adjustments'!$A$70:$I$86,TRUNC(COLUMN(M$2)/5)+2,FALSE)*SUMIFS('EPA Data'!$I:$I,'EPA Data'!$D:$D,'Country Selector'!$A$2,'EPA Data'!$J:$J,$B$1,'EPA Data'!$C:$C,M$2,'EPA Data'!$G:$G,"&gt;="&amp;$A6,'EPA Data'!$G:$G,"&lt;"&amp;$B6)*unit_conv</f>
        <v>0</v>
      </c>
      <c r="N6">
        <f t="shared" si="9"/>
        <v>0</v>
      </c>
      <c r="O6">
        <f t="shared" si="9"/>
        <v>0</v>
      </c>
      <c r="P6">
        <f t="shared" si="9"/>
        <v>0</v>
      </c>
      <c r="Q6">
        <f t="shared" si="9"/>
        <v>0</v>
      </c>
      <c r="R6" s="31">
        <f>VLOOKUP($B$1,'Multipliers and Adjustments'!$A$70:$I$86,TRUNC(COLUMN(R$2)/5)+2,FALSE)*SUMIFS('EPA Data'!$I:$I,'EPA Data'!$D:$D,'Country Selector'!$A$2,'EPA Data'!$J:$J,$B$1,'EPA Data'!$C:$C,R$2,'EPA Data'!$G:$G,"&gt;="&amp;$A6,'EPA Data'!$G:$G,"&lt;"&amp;$B6)*unit_conv</f>
        <v>0</v>
      </c>
      <c r="S6">
        <f t="shared" si="10"/>
        <v>0</v>
      </c>
      <c r="T6">
        <f t="shared" si="10"/>
        <v>0</v>
      </c>
      <c r="U6">
        <f t="shared" si="10"/>
        <v>0</v>
      </c>
      <c r="V6">
        <f t="shared" si="10"/>
        <v>0</v>
      </c>
      <c r="W6" s="31">
        <f>VLOOKUP($B$1,'Multipliers and Adjustments'!$A$70:$I$86,TRUNC(COLUMN(W$2)/5)+2,FALSE)*SUMIFS('EPA Data'!$I:$I,'EPA Data'!$D:$D,'Country Selector'!$A$2,'EPA Data'!$J:$J,$B$1,'EPA Data'!$C:$C,W$2,'EPA Data'!$G:$G,"&gt;="&amp;$A6,'EPA Data'!$G:$G,"&lt;"&amp;$B6)*unit_conv</f>
        <v>0</v>
      </c>
      <c r="X6">
        <f t="shared" si="11"/>
        <v>0</v>
      </c>
      <c r="Y6">
        <f t="shared" si="11"/>
        <v>0</v>
      </c>
      <c r="Z6">
        <f t="shared" si="11"/>
        <v>0</v>
      </c>
      <c r="AA6">
        <f t="shared" si="11"/>
        <v>0</v>
      </c>
      <c r="AB6" s="31">
        <f>VLOOKUP($B$1,'Multipliers and Adjustments'!$A$70:$I$86,TRUNC(COLUMN(AB$2)/5)+2,FALSE)*SUMIFS('EPA Data'!$I:$I,'EPA Data'!$D:$D,'Country Selector'!$A$2,'EPA Data'!$J:$J,$B$1,'EPA Data'!$C:$C,AB$2,'EPA Data'!$G:$G,"&gt;="&amp;$A6,'EPA Data'!$G:$G,"&lt;"&amp;$B6)*unit_conv</f>
        <v>0</v>
      </c>
      <c r="AC6">
        <f t="shared" si="12"/>
        <v>0</v>
      </c>
      <c r="AD6">
        <f t="shared" si="12"/>
        <v>0</v>
      </c>
      <c r="AE6">
        <f t="shared" si="12"/>
        <v>0</v>
      </c>
      <c r="AF6">
        <f t="shared" si="12"/>
        <v>0</v>
      </c>
      <c r="AG6" s="31">
        <f>VLOOKUP($B$1,'Multipliers and Adjustments'!$A$70:$I$86,TRUNC(COLUMN(AG$2)/5)+2,FALSE)*SUMIFS('EPA Data'!$I:$I,'EPA Data'!$D:$D,'Country Selector'!$A$2,'EPA Data'!$J:$J,$B$1,'EPA Data'!$C:$C,AG$2,'EPA Data'!$G:$G,"&gt;="&amp;$A6,'EPA Data'!$G:$G,"&lt;"&amp;$B6)*unit_conv</f>
        <v>0</v>
      </c>
      <c r="AH6">
        <f t="shared" si="13"/>
        <v>0</v>
      </c>
      <c r="AI6">
        <f t="shared" si="13"/>
        <v>0</v>
      </c>
      <c r="AJ6">
        <f t="shared" si="13"/>
        <v>0</v>
      </c>
      <c r="AK6">
        <f t="shared" si="13"/>
        <v>0</v>
      </c>
      <c r="AL6" s="31">
        <f>VLOOKUP($B$1,'Multipliers and Adjustments'!$A$70:$I$86,TRUNC(COLUMN(AL$2)/5)+2,FALSE)*SUMIFS('EPA Data'!$I:$I,'EPA Data'!$D:$D,'Country Selector'!$A$2,'EPA Data'!$J:$J,$B$1,'EPA Data'!$C:$C,AL$2,'EPA Data'!$G:$G,"&gt;="&amp;$A6,'EPA Data'!$G:$G,"&lt;"&amp;$B6)*unit_conv</f>
        <v>0</v>
      </c>
    </row>
    <row r="7" spans="1:38" x14ac:dyDescent="0.45">
      <c r="A7" s="12">
        <f t="shared" si="14"/>
        <v>-950</v>
      </c>
      <c r="B7" s="11">
        <f t="shared" si="7"/>
        <v>-900</v>
      </c>
      <c r="C7" s="31">
        <f>VLOOKUP($B$1,'Multipliers and Adjustments'!$A$70:$I$86,TRUNC(COLUMN(C$2)/5)+2,FALSE)*SUMIFS('EPA Data'!$I:$I,'EPA Data'!$D:$D,'Country Selector'!$A$2,'EPA Data'!$J:$J,$B$1,'EPA Data'!$C:$C,C$2,'EPA Data'!$G:$G,"&gt;="&amp;$A7,'EPA Data'!$G:$G,"&lt;"&amp;$B7)*unit_conv</f>
        <v>0</v>
      </c>
      <c r="D7">
        <f t="shared" si="0"/>
        <v>0</v>
      </c>
      <c r="E7">
        <f t="shared" si="0"/>
        <v>0</v>
      </c>
      <c r="F7">
        <f t="shared" si="0"/>
        <v>0</v>
      </c>
      <c r="G7">
        <f t="shared" si="0"/>
        <v>0</v>
      </c>
      <c r="H7" s="31">
        <f>VLOOKUP($B$1,'Multipliers and Adjustments'!$A$70:$I$86,TRUNC(COLUMN(H$2)/5)+2,FALSE)*SUMIFS('EPA Data'!$I:$I,'EPA Data'!$D:$D,'Country Selector'!$A$2,'EPA Data'!$J:$J,$B$1,'EPA Data'!$C:$C,H$2,'EPA Data'!$G:$G,"&gt;="&amp;$A7,'EPA Data'!$G:$G,"&lt;"&amp;$B7)*unit_conv</f>
        <v>0</v>
      </c>
      <c r="I7">
        <f t="shared" si="8"/>
        <v>0</v>
      </c>
      <c r="J7">
        <f t="shared" si="8"/>
        <v>0</v>
      </c>
      <c r="K7">
        <f t="shared" si="8"/>
        <v>0</v>
      </c>
      <c r="L7">
        <f t="shared" si="8"/>
        <v>0</v>
      </c>
      <c r="M7" s="31">
        <f>VLOOKUP($B$1,'Multipliers and Adjustments'!$A$70:$I$86,TRUNC(COLUMN(M$2)/5)+2,FALSE)*SUMIFS('EPA Data'!$I:$I,'EPA Data'!$D:$D,'Country Selector'!$A$2,'EPA Data'!$J:$J,$B$1,'EPA Data'!$C:$C,M$2,'EPA Data'!$G:$G,"&gt;="&amp;$A7,'EPA Data'!$G:$G,"&lt;"&amp;$B7)*unit_conv</f>
        <v>0</v>
      </c>
      <c r="N7">
        <f t="shared" si="9"/>
        <v>0</v>
      </c>
      <c r="O7">
        <f t="shared" si="9"/>
        <v>0</v>
      </c>
      <c r="P7">
        <f t="shared" si="9"/>
        <v>0</v>
      </c>
      <c r="Q7">
        <f t="shared" si="9"/>
        <v>0</v>
      </c>
      <c r="R7" s="31">
        <f>VLOOKUP($B$1,'Multipliers and Adjustments'!$A$70:$I$86,TRUNC(COLUMN(R$2)/5)+2,FALSE)*SUMIFS('EPA Data'!$I:$I,'EPA Data'!$D:$D,'Country Selector'!$A$2,'EPA Data'!$J:$J,$B$1,'EPA Data'!$C:$C,R$2,'EPA Data'!$G:$G,"&gt;="&amp;$A7,'EPA Data'!$G:$G,"&lt;"&amp;$B7)*unit_conv</f>
        <v>0</v>
      </c>
      <c r="S7">
        <f t="shared" si="10"/>
        <v>0</v>
      </c>
      <c r="T7">
        <f t="shared" si="10"/>
        <v>0</v>
      </c>
      <c r="U7">
        <f t="shared" si="10"/>
        <v>0</v>
      </c>
      <c r="V7">
        <f t="shared" si="10"/>
        <v>0</v>
      </c>
      <c r="W7" s="31">
        <f>VLOOKUP($B$1,'Multipliers and Adjustments'!$A$70:$I$86,TRUNC(COLUMN(W$2)/5)+2,FALSE)*SUMIFS('EPA Data'!$I:$I,'EPA Data'!$D:$D,'Country Selector'!$A$2,'EPA Data'!$J:$J,$B$1,'EPA Data'!$C:$C,W$2,'EPA Data'!$G:$G,"&gt;="&amp;$A7,'EPA Data'!$G:$G,"&lt;"&amp;$B7)*unit_conv</f>
        <v>0</v>
      </c>
      <c r="X7">
        <f t="shared" si="11"/>
        <v>0</v>
      </c>
      <c r="Y7">
        <f t="shared" si="11"/>
        <v>0</v>
      </c>
      <c r="Z7">
        <f t="shared" si="11"/>
        <v>0</v>
      </c>
      <c r="AA7">
        <f t="shared" si="11"/>
        <v>0</v>
      </c>
      <c r="AB7" s="31">
        <f>VLOOKUP($B$1,'Multipliers and Adjustments'!$A$70:$I$86,TRUNC(COLUMN(AB$2)/5)+2,FALSE)*SUMIFS('EPA Data'!$I:$I,'EPA Data'!$D:$D,'Country Selector'!$A$2,'EPA Data'!$J:$J,$B$1,'EPA Data'!$C:$C,AB$2,'EPA Data'!$G:$G,"&gt;="&amp;$A7,'EPA Data'!$G:$G,"&lt;"&amp;$B7)*unit_conv</f>
        <v>0</v>
      </c>
      <c r="AC7">
        <f t="shared" si="12"/>
        <v>0</v>
      </c>
      <c r="AD7">
        <f t="shared" si="12"/>
        <v>0</v>
      </c>
      <c r="AE7">
        <f t="shared" si="12"/>
        <v>0</v>
      </c>
      <c r="AF7">
        <f t="shared" si="12"/>
        <v>0</v>
      </c>
      <c r="AG7" s="31">
        <f>VLOOKUP($B$1,'Multipliers and Adjustments'!$A$70:$I$86,TRUNC(COLUMN(AG$2)/5)+2,FALSE)*SUMIFS('EPA Data'!$I:$I,'EPA Data'!$D:$D,'Country Selector'!$A$2,'EPA Data'!$J:$J,$B$1,'EPA Data'!$C:$C,AG$2,'EPA Data'!$G:$G,"&gt;="&amp;$A7,'EPA Data'!$G:$G,"&lt;"&amp;$B7)*unit_conv</f>
        <v>0</v>
      </c>
      <c r="AH7">
        <f t="shared" si="13"/>
        <v>0</v>
      </c>
      <c r="AI7">
        <f t="shared" si="13"/>
        <v>0</v>
      </c>
      <c r="AJ7">
        <f t="shared" si="13"/>
        <v>0</v>
      </c>
      <c r="AK7">
        <f t="shared" si="13"/>
        <v>0</v>
      </c>
      <c r="AL7" s="31">
        <f>VLOOKUP($B$1,'Multipliers and Adjustments'!$A$70:$I$86,TRUNC(COLUMN(AL$2)/5)+2,FALSE)*SUMIFS('EPA Data'!$I:$I,'EPA Data'!$D:$D,'Country Selector'!$A$2,'EPA Data'!$J:$J,$B$1,'EPA Data'!$C:$C,AL$2,'EPA Data'!$G:$G,"&gt;="&amp;$A7,'EPA Data'!$G:$G,"&lt;"&amp;$B7)*unit_conv</f>
        <v>0</v>
      </c>
    </row>
    <row r="8" spans="1:38" x14ac:dyDescent="0.45">
      <c r="A8" s="12">
        <f t="shared" si="14"/>
        <v>-900</v>
      </c>
      <c r="B8" s="11">
        <f t="shared" si="7"/>
        <v>-850</v>
      </c>
      <c r="C8" s="31">
        <f>VLOOKUP($B$1,'Multipliers and Adjustments'!$A$70:$I$86,TRUNC(COLUMN(C$2)/5)+2,FALSE)*SUMIFS('EPA Data'!$I:$I,'EPA Data'!$D:$D,'Country Selector'!$A$2,'EPA Data'!$J:$J,$B$1,'EPA Data'!$C:$C,C$2,'EPA Data'!$G:$G,"&gt;="&amp;$A8,'EPA Data'!$G:$G,"&lt;"&amp;$B8)*unit_conv</f>
        <v>0</v>
      </c>
      <c r="D8">
        <f t="shared" si="0"/>
        <v>0</v>
      </c>
      <c r="E8">
        <f t="shared" si="0"/>
        <v>0</v>
      </c>
      <c r="F8">
        <f t="shared" si="0"/>
        <v>0</v>
      </c>
      <c r="G8">
        <f t="shared" si="0"/>
        <v>0</v>
      </c>
      <c r="H8" s="31">
        <f>VLOOKUP($B$1,'Multipliers and Adjustments'!$A$70:$I$86,TRUNC(COLUMN(H$2)/5)+2,FALSE)*SUMIFS('EPA Data'!$I:$I,'EPA Data'!$D:$D,'Country Selector'!$A$2,'EPA Data'!$J:$J,$B$1,'EPA Data'!$C:$C,H$2,'EPA Data'!$G:$G,"&gt;="&amp;$A8,'EPA Data'!$G:$G,"&lt;"&amp;$B8)*unit_conv</f>
        <v>0</v>
      </c>
      <c r="I8">
        <f t="shared" si="8"/>
        <v>0</v>
      </c>
      <c r="J8">
        <f t="shared" si="8"/>
        <v>0</v>
      </c>
      <c r="K8">
        <f t="shared" si="8"/>
        <v>0</v>
      </c>
      <c r="L8">
        <f t="shared" si="8"/>
        <v>0</v>
      </c>
      <c r="M8" s="31">
        <f>VLOOKUP($B$1,'Multipliers and Adjustments'!$A$70:$I$86,TRUNC(COLUMN(M$2)/5)+2,FALSE)*SUMIFS('EPA Data'!$I:$I,'EPA Data'!$D:$D,'Country Selector'!$A$2,'EPA Data'!$J:$J,$B$1,'EPA Data'!$C:$C,M$2,'EPA Data'!$G:$G,"&gt;="&amp;$A8,'EPA Data'!$G:$G,"&lt;"&amp;$B8)*unit_conv</f>
        <v>0</v>
      </c>
      <c r="N8">
        <f t="shared" si="9"/>
        <v>0</v>
      </c>
      <c r="O8">
        <f t="shared" si="9"/>
        <v>0</v>
      </c>
      <c r="P8">
        <f t="shared" si="9"/>
        <v>0</v>
      </c>
      <c r="Q8">
        <f t="shared" si="9"/>
        <v>0</v>
      </c>
      <c r="R8" s="31">
        <f>VLOOKUP($B$1,'Multipliers and Adjustments'!$A$70:$I$86,TRUNC(COLUMN(R$2)/5)+2,FALSE)*SUMIFS('EPA Data'!$I:$I,'EPA Data'!$D:$D,'Country Selector'!$A$2,'EPA Data'!$J:$J,$B$1,'EPA Data'!$C:$C,R$2,'EPA Data'!$G:$G,"&gt;="&amp;$A8,'EPA Data'!$G:$G,"&lt;"&amp;$B8)*unit_conv</f>
        <v>0</v>
      </c>
      <c r="S8">
        <f t="shared" si="10"/>
        <v>0</v>
      </c>
      <c r="T8">
        <f t="shared" si="10"/>
        <v>0</v>
      </c>
      <c r="U8">
        <f t="shared" si="10"/>
        <v>0</v>
      </c>
      <c r="V8">
        <f t="shared" si="10"/>
        <v>0</v>
      </c>
      <c r="W8" s="31">
        <f>VLOOKUP($B$1,'Multipliers and Adjustments'!$A$70:$I$86,TRUNC(COLUMN(W$2)/5)+2,FALSE)*SUMIFS('EPA Data'!$I:$I,'EPA Data'!$D:$D,'Country Selector'!$A$2,'EPA Data'!$J:$J,$B$1,'EPA Data'!$C:$C,W$2,'EPA Data'!$G:$G,"&gt;="&amp;$A8,'EPA Data'!$G:$G,"&lt;"&amp;$B8)*unit_conv</f>
        <v>0</v>
      </c>
      <c r="X8">
        <f t="shared" si="11"/>
        <v>0</v>
      </c>
      <c r="Y8">
        <f t="shared" si="11"/>
        <v>0</v>
      </c>
      <c r="Z8">
        <f t="shared" si="11"/>
        <v>0</v>
      </c>
      <c r="AA8">
        <f t="shared" si="11"/>
        <v>0</v>
      </c>
      <c r="AB8" s="31">
        <f>VLOOKUP($B$1,'Multipliers and Adjustments'!$A$70:$I$86,TRUNC(COLUMN(AB$2)/5)+2,FALSE)*SUMIFS('EPA Data'!$I:$I,'EPA Data'!$D:$D,'Country Selector'!$A$2,'EPA Data'!$J:$J,$B$1,'EPA Data'!$C:$C,AB$2,'EPA Data'!$G:$G,"&gt;="&amp;$A8,'EPA Data'!$G:$G,"&lt;"&amp;$B8)*unit_conv</f>
        <v>0</v>
      </c>
      <c r="AC8">
        <f t="shared" si="12"/>
        <v>0</v>
      </c>
      <c r="AD8">
        <f t="shared" si="12"/>
        <v>0</v>
      </c>
      <c r="AE8">
        <f t="shared" si="12"/>
        <v>0</v>
      </c>
      <c r="AF8">
        <f t="shared" si="12"/>
        <v>0</v>
      </c>
      <c r="AG8" s="31">
        <f>VLOOKUP($B$1,'Multipliers and Adjustments'!$A$70:$I$86,TRUNC(COLUMN(AG$2)/5)+2,FALSE)*SUMIFS('EPA Data'!$I:$I,'EPA Data'!$D:$D,'Country Selector'!$A$2,'EPA Data'!$J:$J,$B$1,'EPA Data'!$C:$C,AG$2,'EPA Data'!$G:$G,"&gt;="&amp;$A8,'EPA Data'!$G:$G,"&lt;"&amp;$B8)*unit_conv</f>
        <v>0</v>
      </c>
      <c r="AH8">
        <f t="shared" si="13"/>
        <v>0</v>
      </c>
      <c r="AI8">
        <f t="shared" si="13"/>
        <v>0</v>
      </c>
      <c r="AJ8">
        <f t="shared" si="13"/>
        <v>0</v>
      </c>
      <c r="AK8">
        <f t="shared" si="13"/>
        <v>0</v>
      </c>
      <c r="AL8" s="31">
        <f>VLOOKUP($B$1,'Multipliers and Adjustments'!$A$70:$I$86,TRUNC(COLUMN(AL$2)/5)+2,FALSE)*SUMIFS('EPA Data'!$I:$I,'EPA Data'!$D:$D,'Country Selector'!$A$2,'EPA Data'!$J:$J,$B$1,'EPA Data'!$C:$C,AL$2,'EPA Data'!$G:$G,"&gt;="&amp;$A8,'EPA Data'!$G:$G,"&lt;"&amp;$B8)*unit_conv</f>
        <v>0</v>
      </c>
    </row>
    <row r="9" spans="1:38" x14ac:dyDescent="0.45">
      <c r="A9" s="12">
        <f t="shared" si="14"/>
        <v>-850</v>
      </c>
      <c r="B9" s="11">
        <f t="shared" si="7"/>
        <v>-800</v>
      </c>
      <c r="C9" s="31">
        <f>VLOOKUP($B$1,'Multipliers and Adjustments'!$A$70:$I$86,TRUNC(COLUMN(C$2)/5)+2,FALSE)*SUMIFS('EPA Data'!$I:$I,'EPA Data'!$D:$D,'Country Selector'!$A$2,'EPA Data'!$J:$J,$B$1,'EPA Data'!$C:$C,C$2,'EPA Data'!$G:$G,"&gt;="&amp;$A9,'EPA Data'!$G:$G,"&lt;"&amp;$B9)*unit_conv</f>
        <v>0</v>
      </c>
      <c r="D9">
        <f t="shared" si="0"/>
        <v>0</v>
      </c>
      <c r="E9">
        <f t="shared" si="0"/>
        <v>0</v>
      </c>
      <c r="F9">
        <f t="shared" si="0"/>
        <v>0</v>
      </c>
      <c r="G9">
        <f t="shared" si="0"/>
        <v>0</v>
      </c>
      <c r="H9" s="31">
        <f>VLOOKUP($B$1,'Multipliers and Adjustments'!$A$70:$I$86,TRUNC(COLUMN(H$2)/5)+2,FALSE)*SUMIFS('EPA Data'!$I:$I,'EPA Data'!$D:$D,'Country Selector'!$A$2,'EPA Data'!$J:$J,$B$1,'EPA Data'!$C:$C,H$2,'EPA Data'!$G:$G,"&gt;="&amp;$A9,'EPA Data'!$G:$G,"&lt;"&amp;$B9)*unit_conv</f>
        <v>0</v>
      </c>
      <c r="I9">
        <f t="shared" si="8"/>
        <v>0</v>
      </c>
      <c r="J9">
        <f t="shared" si="8"/>
        <v>0</v>
      </c>
      <c r="K9">
        <f t="shared" si="8"/>
        <v>0</v>
      </c>
      <c r="L9">
        <f t="shared" si="8"/>
        <v>0</v>
      </c>
      <c r="M9" s="31">
        <f>VLOOKUP($B$1,'Multipliers and Adjustments'!$A$70:$I$86,TRUNC(COLUMN(M$2)/5)+2,FALSE)*SUMIFS('EPA Data'!$I:$I,'EPA Data'!$D:$D,'Country Selector'!$A$2,'EPA Data'!$J:$J,$B$1,'EPA Data'!$C:$C,M$2,'EPA Data'!$G:$G,"&gt;="&amp;$A9,'EPA Data'!$G:$G,"&lt;"&amp;$B9)*unit_conv</f>
        <v>0</v>
      </c>
      <c r="N9">
        <f t="shared" si="9"/>
        <v>0</v>
      </c>
      <c r="O9">
        <f t="shared" si="9"/>
        <v>0</v>
      </c>
      <c r="P9">
        <f t="shared" si="9"/>
        <v>0</v>
      </c>
      <c r="Q9">
        <f t="shared" si="9"/>
        <v>0</v>
      </c>
      <c r="R9" s="31">
        <f>VLOOKUP($B$1,'Multipliers and Adjustments'!$A$70:$I$86,TRUNC(COLUMN(R$2)/5)+2,FALSE)*SUMIFS('EPA Data'!$I:$I,'EPA Data'!$D:$D,'Country Selector'!$A$2,'EPA Data'!$J:$J,$B$1,'EPA Data'!$C:$C,R$2,'EPA Data'!$G:$G,"&gt;="&amp;$A9,'EPA Data'!$G:$G,"&lt;"&amp;$B9)*unit_conv</f>
        <v>0</v>
      </c>
      <c r="S9">
        <f t="shared" si="10"/>
        <v>0</v>
      </c>
      <c r="T9">
        <f t="shared" si="10"/>
        <v>0</v>
      </c>
      <c r="U9">
        <f t="shared" si="10"/>
        <v>0</v>
      </c>
      <c r="V9">
        <f t="shared" si="10"/>
        <v>0</v>
      </c>
      <c r="W9" s="31">
        <f>VLOOKUP($B$1,'Multipliers and Adjustments'!$A$70:$I$86,TRUNC(COLUMN(W$2)/5)+2,FALSE)*SUMIFS('EPA Data'!$I:$I,'EPA Data'!$D:$D,'Country Selector'!$A$2,'EPA Data'!$J:$J,$B$1,'EPA Data'!$C:$C,W$2,'EPA Data'!$G:$G,"&gt;="&amp;$A9,'EPA Data'!$G:$G,"&lt;"&amp;$B9)*unit_conv</f>
        <v>0</v>
      </c>
      <c r="X9">
        <f t="shared" si="11"/>
        <v>0</v>
      </c>
      <c r="Y9">
        <f t="shared" si="11"/>
        <v>0</v>
      </c>
      <c r="Z9">
        <f t="shared" si="11"/>
        <v>0</v>
      </c>
      <c r="AA9">
        <f t="shared" si="11"/>
        <v>0</v>
      </c>
      <c r="AB9" s="31">
        <f>VLOOKUP($B$1,'Multipliers and Adjustments'!$A$70:$I$86,TRUNC(COLUMN(AB$2)/5)+2,FALSE)*SUMIFS('EPA Data'!$I:$I,'EPA Data'!$D:$D,'Country Selector'!$A$2,'EPA Data'!$J:$J,$B$1,'EPA Data'!$C:$C,AB$2,'EPA Data'!$G:$G,"&gt;="&amp;$A9,'EPA Data'!$G:$G,"&lt;"&amp;$B9)*unit_conv</f>
        <v>0</v>
      </c>
      <c r="AC9">
        <f t="shared" si="12"/>
        <v>0</v>
      </c>
      <c r="AD9">
        <f t="shared" si="12"/>
        <v>0</v>
      </c>
      <c r="AE9">
        <f t="shared" si="12"/>
        <v>0</v>
      </c>
      <c r="AF9">
        <f t="shared" si="12"/>
        <v>0</v>
      </c>
      <c r="AG9" s="31">
        <f>VLOOKUP($B$1,'Multipliers and Adjustments'!$A$70:$I$86,TRUNC(COLUMN(AG$2)/5)+2,FALSE)*SUMIFS('EPA Data'!$I:$I,'EPA Data'!$D:$D,'Country Selector'!$A$2,'EPA Data'!$J:$J,$B$1,'EPA Data'!$C:$C,AG$2,'EPA Data'!$G:$G,"&gt;="&amp;$A9,'EPA Data'!$G:$G,"&lt;"&amp;$B9)*unit_conv</f>
        <v>0</v>
      </c>
      <c r="AH9">
        <f t="shared" si="13"/>
        <v>0</v>
      </c>
      <c r="AI9">
        <f t="shared" si="13"/>
        <v>0</v>
      </c>
      <c r="AJ9">
        <f t="shared" si="13"/>
        <v>0</v>
      </c>
      <c r="AK9">
        <f t="shared" si="13"/>
        <v>0</v>
      </c>
      <c r="AL9" s="31">
        <f>VLOOKUP($B$1,'Multipliers and Adjustments'!$A$70:$I$86,TRUNC(COLUMN(AL$2)/5)+2,FALSE)*SUMIFS('EPA Data'!$I:$I,'EPA Data'!$D:$D,'Country Selector'!$A$2,'EPA Data'!$J:$J,$B$1,'EPA Data'!$C:$C,AL$2,'EPA Data'!$G:$G,"&gt;="&amp;$A9,'EPA Data'!$G:$G,"&lt;"&amp;$B9)*unit_conv</f>
        <v>0</v>
      </c>
    </row>
    <row r="10" spans="1:38" x14ac:dyDescent="0.45">
      <c r="A10" s="12">
        <f t="shared" si="14"/>
        <v>-800</v>
      </c>
      <c r="B10" s="11">
        <f t="shared" si="7"/>
        <v>-750</v>
      </c>
      <c r="C10" s="31">
        <f>VLOOKUP($B$1,'Multipliers and Adjustments'!$A$70:$I$86,TRUNC(COLUMN(C$2)/5)+2,FALSE)*SUMIFS('EPA Data'!$I:$I,'EPA Data'!$D:$D,'Country Selector'!$A$2,'EPA Data'!$J:$J,$B$1,'EPA Data'!$C:$C,C$2,'EPA Data'!$G:$G,"&gt;="&amp;$A10,'EPA Data'!$G:$G,"&lt;"&amp;$B10)*unit_conv</f>
        <v>0</v>
      </c>
      <c r="D10">
        <f t="shared" si="0"/>
        <v>0</v>
      </c>
      <c r="E10">
        <f t="shared" si="0"/>
        <v>0</v>
      </c>
      <c r="F10">
        <f t="shared" si="0"/>
        <v>0</v>
      </c>
      <c r="G10">
        <f t="shared" si="0"/>
        <v>0</v>
      </c>
      <c r="H10" s="31">
        <f>VLOOKUP($B$1,'Multipliers and Adjustments'!$A$70:$I$86,TRUNC(COLUMN(H$2)/5)+2,FALSE)*SUMIFS('EPA Data'!$I:$I,'EPA Data'!$D:$D,'Country Selector'!$A$2,'EPA Data'!$J:$J,$B$1,'EPA Data'!$C:$C,H$2,'EPA Data'!$G:$G,"&gt;="&amp;$A10,'EPA Data'!$G:$G,"&lt;"&amp;$B10)*unit_conv</f>
        <v>0</v>
      </c>
      <c r="I10">
        <f t="shared" si="8"/>
        <v>0</v>
      </c>
      <c r="J10">
        <f t="shared" si="8"/>
        <v>0</v>
      </c>
      <c r="K10">
        <f t="shared" si="8"/>
        <v>0</v>
      </c>
      <c r="L10">
        <f t="shared" si="8"/>
        <v>0</v>
      </c>
      <c r="M10" s="31">
        <f>VLOOKUP($B$1,'Multipliers and Adjustments'!$A$70:$I$86,TRUNC(COLUMN(M$2)/5)+2,FALSE)*SUMIFS('EPA Data'!$I:$I,'EPA Data'!$D:$D,'Country Selector'!$A$2,'EPA Data'!$J:$J,$B$1,'EPA Data'!$C:$C,M$2,'EPA Data'!$G:$G,"&gt;="&amp;$A10,'EPA Data'!$G:$G,"&lt;"&amp;$B10)*unit_conv</f>
        <v>0</v>
      </c>
      <c r="N10">
        <f t="shared" si="9"/>
        <v>0</v>
      </c>
      <c r="O10">
        <f t="shared" si="9"/>
        <v>0</v>
      </c>
      <c r="P10">
        <f t="shared" si="9"/>
        <v>0</v>
      </c>
      <c r="Q10">
        <f t="shared" si="9"/>
        <v>0</v>
      </c>
      <c r="R10" s="31">
        <f>VLOOKUP($B$1,'Multipliers and Adjustments'!$A$70:$I$86,TRUNC(COLUMN(R$2)/5)+2,FALSE)*SUMIFS('EPA Data'!$I:$I,'EPA Data'!$D:$D,'Country Selector'!$A$2,'EPA Data'!$J:$J,$B$1,'EPA Data'!$C:$C,R$2,'EPA Data'!$G:$G,"&gt;="&amp;$A10,'EPA Data'!$G:$G,"&lt;"&amp;$B10)*unit_conv</f>
        <v>0</v>
      </c>
      <c r="S10">
        <f t="shared" si="10"/>
        <v>0</v>
      </c>
      <c r="T10">
        <f t="shared" si="10"/>
        <v>0</v>
      </c>
      <c r="U10">
        <f t="shared" si="10"/>
        <v>0</v>
      </c>
      <c r="V10">
        <f t="shared" si="10"/>
        <v>0</v>
      </c>
      <c r="W10" s="31">
        <f>VLOOKUP($B$1,'Multipliers and Adjustments'!$A$70:$I$86,TRUNC(COLUMN(W$2)/5)+2,FALSE)*SUMIFS('EPA Data'!$I:$I,'EPA Data'!$D:$D,'Country Selector'!$A$2,'EPA Data'!$J:$J,$B$1,'EPA Data'!$C:$C,W$2,'EPA Data'!$G:$G,"&gt;="&amp;$A10,'EPA Data'!$G:$G,"&lt;"&amp;$B10)*unit_conv</f>
        <v>0</v>
      </c>
      <c r="X10">
        <f t="shared" si="11"/>
        <v>0</v>
      </c>
      <c r="Y10">
        <f t="shared" si="11"/>
        <v>0</v>
      </c>
      <c r="Z10">
        <f t="shared" si="11"/>
        <v>0</v>
      </c>
      <c r="AA10">
        <f t="shared" si="11"/>
        <v>0</v>
      </c>
      <c r="AB10" s="31">
        <f>VLOOKUP($B$1,'Multipliers and Adjustments'!$A$70:$I$86,TRUNC(COLUMN(AB$2)/5)+2,FALSE)*SUMIFS('EPA Data'!$I:$I,'EPA Data'!$D:$D,'Country Selector'!$A$2,'EPA Data'!$J:$J,$B$1,'EPA Data'!$C:$C,AB$2,'EPA Data'!$G:$G,"&gt;="&amp;$A10,'EPA Data'!$G:$G,"&lt;"&amp;$B10)*unit_conv</f>
        <v>0</v>
      </c>
      <c r="AC10">
        <f t="shared" si="12"/>
        <v>0</v>
      </c>
      <c r="AD10">
        <f t="shared" si="12"/>
        <v>0</v>
      </c>
      <c r="AE10">
        <f t="shared" si="12"/>
        <v>0</v>
      </c>
      <c r="AF10">
        <f t="shared" si="12"/>
        <v>0</v>
      </c>
      <c r="AG10" s="31">
        <f>VLOOKUP($B$1,'Multipliers and Adjustments'!$A$70:$I$86,TRUNC(COLUMN(AG$2)/5)+2,FALSE)*SUMIFS('EPA Data'!$I:$I,'EPA Data'!$D:$D,'Country Selector'!$A$2,'EPA Data'!$J:$J,$B$1,'EPA Data'!$C:$C,AG$2,'EPA Data'!$G:$G,"&gt;="&amp;$A10,'EPA Data'!$G:$G,"&lt;"&amp;$B10)*unit_conv</f>
        <v>0</v>
      </c>
      <c r="AH10">
        <f t="shared" si="13"/>
        <v>0</v>
      </c>
      <c r="AI10">
        <f t="shared" si="13"/>
        <v>0</v>
      </c>
      <c r="AJ10">
        <f t="shared" si="13"/>
        <v>0</v>
      </c>
      <c r="AK10">
        <f t="shared" si="13"/>
        <v>0</v>
      </c>
      <c r="AL10" s="31">
        <f>VLOOKUP($B$1,'Multipliers and Adjustments'!$A$70:$I$86,TRUNC(COLUMN(AL$2)/5)+2,FALSE)*SUMIFS('EPA Data'!$I:$I,'EPA Data'!$D:$D,'Country Selector'!$A$2,'EPA Data'!$J:$J,$B$1,'EPA Data'!$C:$C,AL$2,'EPA Data'!$G:$G,"&gt;="&amp;$A10,'EPA Data'!$G:$G,"&lt;"&amp;$B10)*unit_conv</f>
        <v>0</v>
      </c>
    </row>
    <row r="11" spans="1:38" x14ac:dyDescent="0.45">
      <c r="A11" s="12">
        <f t="shared" si="14"/>
        <v>-750</v>
      </c>
      <c r="B11" s="11">
        <f t="shared" si="7"/>
        <v>-700</v>
      </c>
      <c r="C11" s="31">
        <f>VLOOKUP($B$1,'Multipliers and Adjustments'!$A$70:$I$86,TRUNC(COLUMN(C$2)/5)+2,FALSE)*SUMIFS('EPA Data'!$I:$I,'EPA Data'!$D:$D,'Country Selector'!$A$2,'EPA Data'!$J:$J,$B$1,'EPA Data'!$C:$C,C$2,'EPA Data'!$G:$G,"&gt;="&amp;$A11,'EPA Data'!$G:$G,"&lt;"&amp;$B11)*unit_conv</f>
        <v>0</v>
      </c>
      <c r="D11">
        <f t="shared" si="0"/>
        <v>0</v>
      </c>
      <c r="E11">
        <f t="shared" si="0"/>
        <v>0</v>
      </c>
      <c r="F11">
        <f t="shared" si="0"/>
        <v>0</v>
      </c>
      <c r="G11">
        <f t="shared" si="0"/>
        <v>0</v>
      </c>
      <c r="H11" s="31">
        <f>VLOOKUP($B$1,'Multipliers and Adjustments'!$A$70:$I$86,TRUNC(COLUMN(H$2)/5)+2,FALSE)*SUMIFS('EPA Data'!$I:$I,'EPA Data'!$D:$D,'Country Selector'!$A$2,'EPA Data'!$J:$J,$B$1,'EPA Data'!$C:$C,H$2,'EPA Data'!$G:$G,"&gt;="&amp;$A11,'EPA Data'!$G:$G,"&lt;"&amp;$B11)*unit_conv</f>
        <v>0</v>
      </c>
      <c r="I11">
        <f t="shared" si="8"/>
        <v>0</v>
      </c>
      <c r="J11">
        <f t="shared" si="8"/>
        <v>0</v>
      </c>
      <c r="K11">
        <f t="shared" si="8"/>
        <v>0</v>
      </c>
      <c r="L11">
        <f t="shared" si="8"/>
        <v>0</v>
      </c>
      <c r="M11" s="31">
        <f>VLOOKUP($B$1,'Multipliers and Adjustments'!$A$70:$I$86,TRUNC(COLUMN(M$2)/5)+2,FALSE)*SUMIFS('EPA Data'!$I:$I,'EPA Data'!$D:$D,'Country Selector'!$A$2,'EPA Data'!$J:$J,$B$1,'EPA Data'!$C:$C,M$2,'EPA Data'!$G:$G,"&gt;="&amp;$A11,'EPA Data'!$G:$G,"&lt;"&amp;$B11)*unit_conv</f>
        <v>0</v>
      </c>
      <c r="N11">
        <f t="shared" si="9"/>
        <v>0</v>
      </c>
      <c r="O11">
        <f t="shared" si="9"/>
        <v>0</v>
      </c>
      <c r="P11">
        <f t="shared" si="9"/>
        <v>0</v>
      </c>
      <c r="Q11">
        <f t="shared" si="9"/>
        <v>0</v>
      </c>
      <c r="R11" s="31">
        <f>VLOOKUP($B$1,'Multipliers and Adjustments'!$A$70:$I$86,TRUNC(COLUMN(R$2)/5)+2,FALSE)*SUMIFS('EPA Data'!$I:$I,'EPA Data'!$D:$D,'Country Selector'!$A$2,'EPA Data'!$J:$J,$B$1,'EPA Data'!$C:$C,R$2,'EPA Data'!$G:$G,"&gt;="&amp;$A11,'EPA Data'!$G:$G,"&lt;"&amp;$B11)*unit_conv</f>
        <v>0</v>
      </c>
      <c r="S11">
        <f t="shared" si="10"/>
        <v>0</v>
      </c>
      <c r="T11">
        <f t="shared" si="10"/>
        <v>0</v>
      </c>
      <c r="U11">
        <f t="shared" si="10"/>
        <v>0</v>
      </c>
      <c r="V11">
        <f t="shared" si="10"/>
        <v>0</v>
      </c>
      <c r="W11" s="31">
        <f>VLOOKUP($B$1,'Multipliers and Adjustments'!$A$70:$I$86,TRUNC(COLUMN(W$2)/5)+2,FALSE)*SUMIFS('EPA Data'!$I:$I,'EPA Data'!$D:$D,'Country Selector'!$A$2,'EPA Data'!$J:$J,$B$1,'EPA Data'!$C:$C,W$2,'EPA Data'!$G:$G,"&gt;="&amp;$A11,'EPA Data'!$G:$G,"&lt;"&amp;$B11)*unit_conv</f>
        <v>0</v>
      </c>
      <c r="X11">
        <f t="shared" si="11"/>
        <v>0</v>
      </c>
      <c r="Y11">
        <f t="shared" si="11"/>
        <v>0</v>
      </c>
      <c r="Z11">
        <f t="shared" si="11"/>
        <v>0</v>
      </c>
      <c r="AA11">
        <f t="shared" si="11"/>
        <v>0</v>
      </c>
      <c r="AB11" s="31">
        <f>VLOOKUP($B$1,'Multipliers and Adjustments'!$A$70:$I$86,TRUNC(COLUMN(AB$2)/5)+2,FALSE)*SUMIFS('EPA Data'!$I:$I,'EPA Data'!$D:$D,'Country Selector'!$A$2,'EPA Data'!$J:$J,$B$1,'EPA Data'!$C:$C,AB$2,'EPA Data'!$G:$G,"&gt;="&amp;$A11,'EPA Data'!$G:$G,"&lt;"&amp;$B11)*unit_conv</f>
        <v>0</v>
      </c>
      <c r="AC11">
        <f t="shared" si="12"/>
        <v>0</v>
      </c>
      <c r="AD11">
        <f t="shared" si="12"/>
        <v>0</v>
      </c>
      <c r="AE11">
        <f t="shared" si="12"/>
        <v>0</v>
      </c>
      <c r="AF11">
        <f t="shared" si="12"/>
        <v>0</v>
      </c>
      <c r="AG11" s="31">
        <f>VLOOKUP($B$1,'Multipliers and Adjustments'!$A$70:$I$86,TRUNC(COLUMN(AG$2)/5)+2,FALSE)*SUMIFS('EPA Data'!$I:$I,'EPA Data'!$D:$D,'Country Selector'!$A$2,'EPA Data'!$J:$J,$B$1,'EPA Data'!$C:$C,AG$2,'EPA Data'!$G:$G,"&gt;="&amp;$A11,'EPA Data'!$G:$G,"&lt;"&amp;$B11)*unit_conv</f>
        <v>0</v>
      </c>
      <c r="AH11">
        <f t="shared" si="13"/>
        <v>0</v>
      </c>
      <c r="AI11">
        <f t="shared" si="13"/>
        <v>0</v>
      </c>
      <c r="AJ11">
        <f t="shared" si="13"/>
        <v>0</v>
      </c>
      <c r="AK11">
        <f t="shared" si="13"/>
        <v>0</v>
      </c>
      <c r="AL11" s="31">
        <f>VLOOKUP($B$1,'Multipliers and Adjustments'!$A$70:$I$86,TRUNC(COLUMN(AL$2)/5)+2,FALSE)*SUMIFS('EPA Data'!$I:$I,'EPA Data'!$D:$D,'Country Selector'!$A$2,'EPA Data'!$J:$J,$B$1,'EPA Data'!$C:$C,AL$2,'EPA Data'!$G:$G,"&gt;="&amp;$A11,'EPA Data'!$G:$G,"&lt;"&amp;$B11)*unit_conv</f>
        <v>0</v>
      </c>
    </row>
    <row r="12" spans="1:38" x14ac:dyDescent="0.45">
      <c r="A12" s="12">
        <f t="shared" si="14"/>
        <v>-700</v>
      </c>
      <c r="B12" s="11">
        <f t="shared" si="7"/>
        <v>-650</v>
      </c>
      <c r="C12" s="31">
        <f>VLOOKUP($B$1,'Multipliers and Adjustments'!$A$70:$I$86,TRUNC(COLUMN(C$2)/5)+2,FALSE)*SUMIFS('EPA Data'!$I:$I,'EPA Data'!$D:$D,'Country Selector'!$A$2,'EPA Data'!$J:$J,$B$1,'EPA Data'!$C:$C,C$2,'EPA Data'!$G:$G,"&gt;="&amp;$A12,'EPA Data'!$G:$G,"&lt;"&amp;$B12)*unit_conv</f>
        <v>0</v>
      </c>
      <c r="D12">
        <f t="shared" si="0"/>
        <v>0</v>
      </c>
      <c r="E12">
        <f t="shared" si="0"/>
        <v>0</v>
      </c>
      <c r="F12">
        <f t="shared" si="0"/>
        <v>0</v>
      </c>
      <c r="G12">
        <f t="shared" si="0"/>
        <v>0</v>
      </c>
      <c r="H12" s="31">
        <f>VLOOKUP($B$1,'Multipliers and Adjustments'!$A$70:$I$86,TRUNC(COLUMN(H$2)/5)+2,FALSE)*SUMIFS('EPA Data'!$I:$I,'EPA Data'!$D:$D,'Country Selector'!$A$2,'EPA Data'!$J:$J,$B$1,'EPA Data'!$C:$C,H$2,'EPA Data'!$G:$G,"&gt;="&amp;$A12,'EPA Data'!$G:$G,"&lt;"&amp;$B12)*unit_conv</f>
        <v>0</v>
      </c>
      <c r="I12">
        <f t="shared" si="8"/>
        <v>0</v>
      </c>
      <c r="J12">
        <f t="shared" si="8"/>
        <v>0</v>
      </c>
      <c r="K12">
        <f t="shared" si="8"/>
        <v>0</v>
      </c>
      <c r="L12">
        <f t="shared" si="8"/>
        <v>0</v>
      </c>
      <c r="M12" s="31">
        <f>VLOOKUP($B$1,'Multipliers and Adjustments'!$A$70:$I$86,TRUNC(COLUMN(M$2)/5)+2,FALSE)*SUMIFS('EPA Data'!$I:$I,'EPA Data'!$D:$D,'Country Selector'!$A$2,'EPA Data'!$J:$J,$B$1,'EPA Data'!$C:$C,M$2,'EPA Data'!$G:$G,"&gt;="&amp;$A12,'EPA Data'!$G:$G,"&lt;"&amp;$B12)*unit_conv</f>
        <v>0</v>
      </c>
      <c r="N12">
        <f t="shared" si="9"/>
        <v>0</v>
      </c>
      <c r="O12">
        <f t="shared" si="9"/>
        <v>0</v>
      </c>
      <c r="P12">
        <f t="shared" si="9"/>
        <v>0</v>
      </c>
      <c r="Q12">
        <f t="shared" si="9"/>
        <v>0</v>
      </c>
      <c r="R12" s="31">
        <f>VLOOKUP($B$1,'Multipliers and Adjustments'!$A$70:$I$86,TRUNC(COLUMN(R$2)/5)+2,FALSE)*SUMIFS('EPA Data'!$I:$I,'EPA Data'!$D:$D,'Country Selector'!$A$2,'EPA Data'!$J:$J,$B$1,'EPA Data'!$C:$C,R$2,'EPA Data'!$G:$G,"&gt;="&amp;$A12,'EPA Data'!$G:$G,"&lt;"&amp;$B12)*unit_conv</f>
        <v>0</v>
      </c>
      <c r="S12">
        <f t="shared" si="10"/>
        <v>0</v>
      </c>
      <c r="T12">
        <f t="shared" si="10"/>
        <v>0</v>
      </c>
      <c r="U12">
        <f t="shared" si="10"/>
        <v>0</v>
      </c>
      <c r="V12">
        <f t="shared" si="10"/>
        <v>0</v>
      </c>
      <c r="W12" s="31">
        <f>VLOOKUP($B$1,'Multipliers and Adjustments'!$A$70:$I$86,TRUNC(COLUMN(W$2)/5)+2,FALSE)*SUMIFS('EPA Data'!$I:$I,'EPA Data'!$D:$D,'Country Selector'!$A$2,'EPA Data'!$J:$J,$B$1,'EPA Data'!$C:$C,W$2,'EPA Data'!$G:$G,"&gt;="&amp;$A12,'EPA Data'!$G:$G,"&lt;"&amp;$B12)*unit_conv</f>
        <v>0</v>
      </c>
      <c r="X12">
        <f t="shared" si="11"/>
        <v>0</v>
      </c>
      <c r="Y12">
        <f t="shared" si="11"/>
        <v>0</v>
      </c>
      <c r="Z12">
        <f t="shared" si="11"/>
        <v>0</v>
      </c>
      <c r="AA12">
        <f t="shared" si="11"/>
        <v>0</v>
      </c>
      <c r="AB12" s="31">
        <f>VLOOKUP($B$1,'Multipliers and Adjustments'!$A$70:$I$86,TRUNC(COLUMN(AB$2)/5)+2,FALSE)*SUMIFS('EPA Data'!$I:$I,'EPA Data'!$D:$D,'Country Selector'!$A$2,'EPA Data'!$J:$J,$B$1,'EPA Data'!$C:$C,AB$2,'EPA Data'!$G:$G,"&gt;="&amp;$A12,'EPA Data'!$G:$G,"&lt;"&amp;$B12)*unit_conv</f>
        <v>0</v>
      </c>
      <c r="AC12">
        <f t="shared" si="12"/>
        <v>0</v>
      </c>
      <c r="AD12">
        <f t="shared" si="12"/>
        <v>0</v>
      </c>
      <c r="AE12">
        <f t="shared" si="12"/>
        <v>0</v>
      </c>
      <c r="AF12">
        <f t="shared" si="12"/>
        <v>0</v>
      </c>
      <c r="AG12" s="31">
        <f>VLOOKUP($B$1,'Multipliers and Adjustments'!$A$70:$I$86,TRUNC(COLUMN(AG$2)/5)+2,FALSE)*SUMIFS('EPA Data'!$I:$I,'EPA Data'!$D:$D,'Country Selector'!$A$2,'EPA Data'!$J:$J,$B$1,'EPA Data'!$C:$C,AG$2,'EPA Data'!$G:$G,"&gt;="&amp;$A12,'EPA Data'!$G:$G,"&lt;"&amp;$B12)*unit_conv</f>
        <v>0</v>
      </c>
      <c r="AH12">
        <f t="shared" si="13"/>
        <v>0</v>
      </c>
      <c r="AI12">
        <f t="shared" si="13"/>
        <v>0</v>
      </c>
      <c r="AJ12">
        <f t="shared" si="13"/>
        <v>0</v>
      </c>
      <c r="AK12">
        <f t="shared" si="13"/>
        <v>0</v>
      </c>
      <c r="AL12" s="31">
        <f>VLOOKUP($B$1,'Multipliers and Adjustments'!$A$70:$I$86,TRUNC(COLUMN(AL$2)/5)+2,FALSE)*SUMIFS('EPA Data'!$I:$I,'EPA Data'!$D:$D,'Country Selector'!$A$2,'EPA Data'!$J:$J,$B$1,'EPA Data'!$C:$C,AL$2,'EPA Data'!$G:$G,"&gt;="&amp;$A12,'EPA Data'!$G:$G,"&lt;"&amp;$B12)*unit_conv</f>
        <v>0</v>
      </c>
    </row>
    <row r="13" spans="1:38" x14ac:dyDescent="0.45">
      <c r="A13" s="12">
        <f t="shared" si="14"/>
        <v>-650</v>
      </c>
      <c r="B13" s="11">
        <f t="shared" si="7"/>
        <v>-600</v>
      </c>
      <c r="C13" s="31">
        <f>VLOOKUP($B$1,'Multipliers and Adjustments'!$A$70:$I$86,TRUNC(COLUMN(C$2)/5)+2,FALSE)*SUMIFS('EPA Data'!$I:$I,'EPA Data'!$D:$D,'Country Selector'!$A$2,'EPA Data'!$J:$J,$B$1,'EPA Data'!$C:$C,C$2,'EPA Data'!$G:$G,"&gt;="&amp;$A13,'EPA Data'!$G:$G,"&lt;"&amp;$B13)*unit_conv</f>
        <v>0</v>
      </c>
      <c r="D13">
        <f t="shared" si="0"/>
        <v>0</v>
      </c>
      <c r="E13">
        <f t="shared" si="0"/>
        <v>0</v>
      </c>
      <c r="F13">
        <f t="shared" si="0"/>
        <v>0</v>
      </c>
      <c r="G13">
        <f t="shared" si="0"/>
        <v>0</v>
      </c>
      <c r="H13" s="31">
        <f>VLOOKUP($B$1,'Multipliers and Adjustments'!$A$70:$I$86,TRUNC(COLUMN(H$2)/5)+2,FALSE)*SUMIFS('EPA Data'!$I:$I,'EPA Data'!$D:$D,'Country Selector'!$A$2,'EPA Data'!$J:$J,$B$1,'EPA Data'!$C:$C,H$2,'EPA Data'!$G:$G,"&gt;="&amp;$A13,'EPA Data'!$G:$G,"&lt;"&amp;$B13)*unit_conv</f>
        <v>0</v>
      </c>
      <c r="I13">
        <f t="shared" si="8"/>
        <v>0</v>
      </c>
      <c r="J13">
        <f t="shared" si="8"/>
        <v>0</v>
      </c>
      <c r="K13">
        <f t="shared" si="8"/>
        <v>0</v>
      </c>
      <c r="L13">
        <f t="shared" si="8"/>
        <v>0</v>
      </c>
      <c r="M13" s="31">
        <f>VLOOKUP($B$1,'Multipliers and Adjustments'!$A$70:$I$86,TRUNC(COLUMN(M$2)/5)+2,FALSE)*SUMIFS('EPA Data'!$I:$I,'EPA Data'!$D:$D,'Country Selector'!$A$2,'EPA Data'!$J:$J,$B$1,'EPA Data'!$C:$C,M$2,'EPA Data'!$G:$G,"&gt;="&amp;$A13,'EPA Data'!$G:$G,"&lt;"&amp;$B13)*unit_conv</f>
        <v>0</v>
      </c>
      <c r="N13">
        <f t="shared" si="9"/>
        <v>0</v>
      </c>
      <c r="O13">
        <f t="shared" si="9"/>
        <v>0</v>
      </c>
      <c r="P13">
        <f t="shared" si="9"/>
        <v>0</v>
      </c>
      <c r="Q13">
        <f t="shared" si="9"/>
        <v>0</v>
      </c>
      <c r="R13" s="31">
        <f>VLOOKUP($B$1,'Multipliers and Adjustments'!$A$70:$I$86,TRUNC(COLUMN(R$2)/5)+2,FALSE)*SUMIFS('EPA Data'!$I:$I,'EPA Data'!$D:$D,'Country Selector'!$A$2,'EPA Data'!$J:$J,$B$1,'EPA Data'!$C:$C,R$2,'EPA Data'!$G:$G,"&gt;="&amp;$A13,'EPA Data'!$G:$G,"&lt;"&amp;$B13)*unit_conv</f>
        <v>0</v>
      </c>
      <c r="S13">
        <f t="shared" si="10"/>
        <v>0</v>
      </c>
      <c r="T13">
        <f t="shared" si="10"/>
        <v>0</v>
      </c>
      <c r="U13">
        <f t="shared" si="10"/>
        <v>0</v>
      </c>
      <c r="V13">
        <f t="shared" si="10"/>
        <v>0</v>
      </c>
      <c r="W13" s="31">
        <f>VLOOKUP($B$1,'Multipliers and Adjustments'!$A$70:$I$86,TRUNC(COLUMN(W$2)/5)+2,FALSE)*SUMIFS('EPA Data'!$I:$I,'EPA Data'!$D:$D,'Country Selector'!$A$2,'EPA Data'!$J:$J,$B$1,'EPA Data'!$C:$C,W$2,'EPA Data'!$G:$G,"&gt;="&amp;$A13,'EPA Data'!$G:$G,"&lt;"&amp;$B13)*unit_conv</f>
        <v>0</v>
      </c>
      <c r="X13">
        <f t="shared" si="11"/>
        <v>0</v>
      </c>
      <c r="Y13">
        <f t="shared" si="11"/>
        <v>0</v>
      </c>
      <c r="Z13">
        <f t="shared" si="11"/>
        <v>0</v>
      </c>
      <c r="AA13">
        <f t="shared" si="11"/>
        <v>0</v>
      </c>
      <c r="AB13" s="31">
        <f>VLOOKUP($B$1,'Multipliers and Adjustments'!$A$70:$I$86,TRUNC(COLUMN(AB$2)/5)+2,FALSE)*SUMIFS('EPA Data'!$I:$I,'EPA Data'!$D:$D,'Country Selector'!$A$2,'EPA Data'!$J:$J,$B$1,'EPA Data'!$C:$C,AB$2,'EPA Data'!$G:$G,"&gt;="&amp;$A13,'EPA Data'!$G:$G,"&lt;"&amp;$B13)*unit_conv</f>
        <v>0</v>
      </c>
      <c r="AC13">
        <f t="shared" si="12"/>
        <v>0</v>
      </c>
      <c r="AD13">
        <f t="shared" si="12"/>
        <v>0</v>
      </c>
      <c r="AE13">
        <f t="shared" si="12"/>
        <v>0</v>
      </c>
      <c r="AF13">
        <f t="shared" si="12"/>
        <v>0</v>
      </c>
      <c r="AG13" s="31">
        <f>VLOOKUP($B$1,'Multipliers and Adjustments'!$A$70:$I$86,TRUNC(COLUMN(AG$2)/5)+2,FALSE)*SUMIFS('EPA Data'!$I:$I,'EPA Data'!$D:$D,'Country Selector'!$A$2,'EPA Data'!$J:$J,$B$1,'EPA Data'!$C:$C,AG$2,'EPA Data'!$G:$G,"&gt;="&amp;$A13,'EPA Data'!$G:$G,"&lt;"&amp;$B13)*unit_conv</f>
        <v>0</v>
      </c>
      <c r="AH13">
        <f t="shared" si="13"/>
        <v>0</v>
      </c>
      <c r="AI13">
        <f t="shared" si="13"/>
        <v>0</v>
      </c>
      <c r="AJ13">
        <f t="shared" si="13"/>
        <v>0</v>
      </c>
      <c r="AK13">
        <f t="shared" si="13"/>
        <v>0</v>
      </c>
      <c r="AL13" s="31">
        <f>VLOOKUP($B$1,'Multipliers and Adjustments'!$A$70:$I$86,TRUNC(COLUMN(AL$2)/5)+2,FALSE)*SUMIFS('EPA Data'!$I:$I,'EPA Data'!$D:$D,'Country Selector'!$A$2,'EPA Data'!$J:$J,$B$1,'EPA Data'!$C:$C,AL$2,'EPA Data'!$G:$G,"&gt;="&amp;$A13,'EPA Data'!$G:$G,"&lt;"&amp;$B13)*unit_conv</f>
        <v>0</v>
      </c>
    </row>
    <row r="14" spans="1:38" x14ac:dyDescent="0.45">
      <c r="A14" s="12">
        <f t="shared" si="14"/>
        <v>-600</v>
      </c>
      <c r="B14" s="11">
        <f t="shared" si="7"/>
        <v>-550</v>
      </c>
      <c r="C14" s="31">
        <f>VLOOKUP($B$1,'Multipliers and Adjustments'!$A$70:$I$86,TRUNC(COLUMN(C$2)/5)+2,FALSE)*SUMIFS('EPA Data'!$I:$I,'EPA Data'!$D:$D,'Country Selector'!$A$2,'EPA Data'!$J:$J,$B$1,'EPA Data'!$C:$C,C$2,'EPA Data'!$G:$G,"&gt;="&amp;$A14,'EPA Data'!$G:$G,"&lt;"&amp;$B14)*unit_conv</f>
        <v>0</v>
      </c>
      <c r="D14">
        <f t="shared" si="0"/>
        <v>0</v>
      </c>
      <c r="E14">
        <f t="shared" si="0"/>
        <v>0</v>
      </c>
      <c r="F14">
        <f t="shared" si="0"/>
        <v>0</v>
      </c>
      <c r="G14">
        <f t="shared" si="0"/>
        <v>0</v>
      </c>
      <c r="H14" s="31">
        <f>VLOOKUP($B$1,'Multipliers and Adjustments'!$A$70:$I$86,TRUNC(COLUMN(H$2)/5)+2,FALSE)*SUMIFS('EPA Data'!$I:$I,'EPA Data'!$D:$D,'Country Selector'!$A$2,'EPA Data'!$J:$J,$B$1,'EPA Data'!$C:$C,H$2,'EPA Data'!$G:$G,"&gt;="&amp;$A14,'EPA Data'!$G:$G,"&lt;"&amp;$B14)*unit_conv</f>
        <v>0</v>
      </c>
      <c r="I14">
        <f t="shared" si="8"/>
        <v>0</v>
      </c>
      <c r="J14">
        <f t="shared" si="8"/>
        <v>0</v>
      </c>
      <c r="K14">
        <f t="shared" si="8"/>
        <v>0</v>
      </c>
      <c r="L14">
        <f t="shared" si="8"/>
        <v>0</v>
      </c>
      <c r="M14" s="31">
        <f>VLOOKUP($B$1,'Multipliers and Adjustments'!$A$70:$I$86,TRUNC(COLUMN(M$2)/5)+2,FALSE)*SUMIFS('EPA Data'!$I:$I,'EPA Data'!$D:$D,'Country Selector'!$A$2,'EPA Data'!$J:$J,$B$1,'EPA Data'!$C:$C,M$2,'EPA Data'!$G:$G,"&gt;="&amp;$A14,'EPA Data'!$G:$G,"&lt;"&amp;$B14)*unit_conv</f>
        <v>0</v>
      </c>
      <c r="N14">
        <f t="shared" si="9"/>
        <v>0</v>
      </c>
      <c r="O14">
        <f t="shared" si="9"/>
        <v>0</v>
      </c>
      <c r="P14">
        <f t="shared" si="9"/>
        <v>0</v>
      </c>
      <c r="Q14">
        <f t="shared" si="9"/>
        <v>0</v>
      </c>
      <c r="R14" s="31">
        <f>VLOOKUP($B$1,'Multipliers and Adjustments'!$A$70:$I$86,TRUNC(COLUMN(R$2)/5)+2,FALSE)*SUMIFS('EPA Data'!$I:$I,'EPA Data'!$D:$D,'Country Selector'!$A$2,'EPA Data'!$J:$J,$B$1,'EPA Data'!$C:$C,R$2,'EPA Data'!$G:$G,"&gt;="&amp;$A14,'EPA Data'!$G:$G,"&lt;"&amp;$B14)*unit_conv</f>
        <v>0</v>
      </c>
      <c r="S14">
        <f t="shared" si="10"/>
        <v>0</v>
      </c>
      <c r="T14">
        <f t="shared" si="10"/>
        <v>0</v>
      </c>
      <c r="U14">
        <f t="shared" si="10"/>
        <v>0</v>
      </c>
      <c r="V14">
        <f t="shared" si="10"/>
        <v>0</v>
      </c>
      <c r="W14" s="31">
        <f>VLOOKUP($B$1,'Multipliers and Adjustments'!$A$70:$I$86,TRUNC(COLUMN(W$2)/5)+2,FALSE)*SUMIFS('EPA Data'!$I:$I,'EPA Data'!$D:$D,'Country Selector'!$A$2,'EPA Data'!$J:$J,$B$1,'EPA Data'!$C:$C,W$2,'EPA Data'!$G:$G,"&gt;="&amp;$A14,'EPA Data'!$G:$G,"&lt;"&amp;$B14)*unit_conv</f>
        <v>0</v>
      </c>
      <c r="X14">
        <f t="shared" si="11"/>
        <v>0</v>
      </c>
      <c r="Y14">
        <f t="shared" si="11"/>
        <v>0</v>
      </c>
      <c r="Z14">
        <f t="shared" si="11"/>
        <v>0</v>
      </c>
      <c r="AA14">
        <f t="shared" si="11"/>
        <v>0</v>
      </c>
      <c r="AB14" s="31">
        <f>VLOOKUP($B$1,'Multipliers and Adjustments'!$A$70:$I$86,TRUNC(COLUMN(AB$2)/5)+2,FALSE)*SUMIFS('EPA Data'!$I:$I,'EPA Data'!$D:$D,'Country Selector'!$A$2,'EPA Data'!$J:$J,$B$1,'EPA Data'!$C:$C,AB$2,'EPA Data'!$G:$G,"&gt;="&amp;$A14,'EPA Data'!$G:$G,"&lt;"&amp;$B14)*unit_conv</f>
        <v>0</v>
      </c>
      <c r="AC14">
        <f t="shared" si="12"/>
        <v>0</v>
      </c>
      <c r="AD14">
        <f t="shared" si="12"/>
        <v>0</v>
      </c>
      <c r="AE14">
        <f t="shared" si="12"/>
        <v>0</v>
      </c>
      <c r="AF14">
        <f t="shared" si="12"/>
        <v>0</v>
      </c>
      <c r="AG14" s="31">
        <f>VLOOKUP($B$1,'Multipliers and Adjustments'!$A$70:$I$86,TRUNC(COLUMN(AG$2)/5)+2,FALSE)*SUMIFS('EPA Data'!$I:$I,'EPA Data'!$D:$D,'Country Selector'!$A$2,'EPA Data'!$J:$J,$B$1,'EPA Data'!$C:$C,AG$2,'EPA Data'!$G:$G,"&gt;="&amp;$A14,'EPA Data'!$G:$G,"&lt;"&amp;$B14)*unit_conv</f>
        <v>0</v>
      </c>
      <c r="AH14">
        <f t="shared" si="13"/>
        <v>0</v>
      </c>
      <c r="AI14">
        <f t="shared" si="13"/>
        <v>0</v>
      </c>
      <c r="AJ14">
        <f t="shared" si="13"/>
        <v>0</v>
      </c>
      <c r="AK14">
        <f t="shared" si="13"/>
        <v>0</v>
      </c>
      <c r="AL14" s="31">
        <f>VLOOKUP($B$1,'Multipliers and Adjustments'!$A$70:$I$86,TRUNC(COLUMN(AL$2)/5)+2,FALSE)*SUMIFS('EPA Data'!$I:$I,'EPA Data'!$D:$D,'Country Selector'!$A$2,'EPA Data'!$J:$J,$B$1,'EPA Data'!$C:$C,AL$2,'EPA Data'!$G:$G,"&gt;="&amp;$A14,'EPA Data'!$G:$G,"&lt;"&amp;$B14)*unit_conv</f>
        <v>0</v>
      </c>
    </row>
    <row r="15" spans="1:38" x14ac:dyDescent="0.45">
      <c r="A15" s="12">
        <f t="shared" si="14"/>
        <v>-550</v>
      </c>
      <c r="B15" s="11">
        <f t="shared" si="7"/>
        <v>-500</v>
      </c>
      <c r="C15" s="31">
        <f>VLOOKUP($B$1,'Multipliers and Adjustments'!$A$70:$I$86,TRUNC(COLUMN(C$2)/5)+2,FALSE)*SUMIFS('EPA Data'!$I:$I,'EPA Data'!$D:$D,'Country Selector'!$A$2,'EPA Data'!$J:$J,$B$1,'EPA Data'!$C:$C,C$2,'EPA Data'!$G:$G,"&gt;="&amp;$A15,'EPA Data'!$G:$G,"&lt;"&amp;$B15)*unit_conv</f>
        <v>0</v>
      </c>
      <c r="D15">
        <f t="shared" si="0"/>
        <v>0</v>
      </c>
      <c r="E15">
        <f t="shared" si="0"/>
        <v>0</v>
      </c>
      <c r="F15">
        <f t="shared" si="0"/>
        <v>0</v>
      </c>
      <c r="G15">
        <f t="shared" si="0"/>
        <v>0</v>
      </c>
      <c r="H15" s="31">
        <f>VLOOKUP($B$1,'Multipliers and Adjustments'!$A$70:$I$86,TRUNC(COLUMN(H$2)/5)+2,FALSE)*SUMIFS('EPA Data'!$I:$I,'EPA Data'!$D:$D,'Country Selector'!$A$2,'EPA Data'!$J:$J,$B$1,'EPA Data'!$C:$C,H$2,'EPA Data'!$G:$G,"&gt;="&amp;$A15,'EPA Data'!$G:$G,"&lt;"&amp;$B15)*unit_conv</f>
        <v>0</v>
      </c>
      <c r="I15">
        <f t="shared" si="8"/>
        <v>0</v>
      </c>
      <c r="J15">
        <f t="shared" si="8"/>
        <v>0</v>
      </c>
      <c r="K15">
        <f t="shared" si="8"/>
        <v>0</v>
      </c>
      <c r="L15">
        <f t="shared" si="8"/>
        <v>0</v>
      </c>
      <c r="M15" s="31">
        <f>VLOOKUP($B$1,'Multipliers and Adjustments'!$A$70:$I$86,TRUNC(COLUMN(M$2)/5)+2,FALSE)*SUMIFS('EPA Data'!$I:$I,'EPA Data'!$D:$D,'Country Selector'!$A$2,'EPA Data'!$J:$J,$B$1,'EPA Data'!$C:$C,M$2,'EPA Data'!$G:$G,"&gt;="&amp;$A15,'EPA Data'!$G:$G,"&lt;"&amp;$B15)*unit_conv</f>
        <v>0</v>
      </c>
      <c r="N15">
        <f t="shared" si="9"/>
        <v>0</v>
      </c>
      <c r="O15">
        <f t="shared" si="9"/>
        <v>0</v>
      </c>
      <c r="P15">
        <f t="shared" si="9"/>
        <v>0</v>
      </c>
      <c r="Q15">
        <f t="shared" si="9"/>
        <v>0</v>
      </c>
      <c r="R15" s="31">
        <f>VLOOKUP($B$1,'Multipliers and Adjustments'!$A$70:$I$86,TRUNC(COLUMN(R$2)/5)+2,FALSE)*SUMIFS('EPA Data'!$I:$I,'EPA Data'!$D:$D,'Country Selector'!$A$2,'EPA Data'!$J:$J,$B$1,'EPA Data'!$C:$C,R$2,'EPA Data'!$G:$G,"&gt;="&amp;$A15,'EPA Data'!$G:$G,"&lt;"&amp;$B15)*unit_conv</f>
        <v>0</v>
      </c>
      <c r="S15">
        <f t="shared" si="10"/>
        <v>0</v>
      </c>
      <c r="T15">
        <f t="shared" si="10"/>
        <v>0</v>
      </c>
      <c r="U15">
        <f t="shared" si="10"/>
        <v>0</v>
      </c>
      <c r="V15">
        <f t="shared" si="10"/>
        <v>0</v>
      </c>
      <c r="W15" s="31">
        <f>VLOOKUP($B$1,'Multipliers and Adjustments'!$A$70:$I$86,TRUNC(COLUMN(W$2)/5)+2,FALSE)*SUMIFS('EPA Data'!$I:$I,'EPA Data'!$D:$D,'Country Selector'!$A$2,'EPA Data'!$J:$J,$B$1,'EPA Data'!$C:$C,W$2,'EPA Data'!$G:$G,"&gt;="&amp;$A15,'EPA Data'!$G:$G,"&lt;"&amp;$B15)*unit_conv</f>
        <v>0</v>
      </c>
      <c r="X15">
        <f t="shared" si="11"/>
        <v>0</v>
      </c>
      <c r="Y15">
        <f t="shared" si="11"/>
        <v>0</v>
      </c>
      <c r="Z15">
        <f t="shared" si="11"/>
        <v>0</v>
      </c>
      <c r="AA15">
        <f t="shared" si="11"/>
        <v>0</v>
      </c>
      <c r="AB15" s="31">
        <f>VLOOKUP($B$1,'Multipliers and Adjustments'!$A$70:$I$86,TRUNC(COLUMN(AB$2)/5)+2,FALSE)*SUMIFS('EPA Data'!$I:$I,'EPA Data'!$D:$D,'Country Selector'!$A$2,'EPA Data'!$J:$J,$B$1,'EPA Data'!$C:$C,AB$2,'EPA Data'!$G:$G,"&gt;="&amp;$A15,'EPA Data'!$G:$G,"&lt;"&amp;$B15)*unit_conv</f>
        <v>0</v>
      </c>
      <c r="AC15">
        <f t="shared" si="12"/>
        <v>0</v>
      </c>
      <c r="AD15">
        <f t="shared" si="12"/>
        <v>0</v>
      </c>
      <c r="AE15">
        <f t="shared" si="12"/>
        <v>0</v>
      </c>
      <c r="AF15">
        <f t="shared" si="12"/>
        <v>0</v>
      </c>
      <c r="AG15" s="31">
        <f>VLOOKUP($B$1,'Multipliers and Adjustments'!$A$70:$I$86,TRUNC(COLUMN(AG$2)/5)+2,FALSE)*SUMIFS('EPA Data'!$I:$I,'EPA Data'!$D:$D,'Country Selector'!$A$2,'EPA Data'!$J:$J,$B$1,'EPA Data'!$C:$C,AG$2,'EPA Data'!$G:$G,"&gt;="&amp;$A15,'EPA Data'!$G:$G,"&lt;"&amp;$B15)*unit_conv</f>
        <v>0</v>
      </c>
      <c r="AH15">
        <f t="shared" si="13"/>
        <v>0</v>
      </c>
      <c r="AI15">
        <f t="shared" si="13"/>
        <v>0</v>
      </c>
      <c r="AJ15">
        <f t="shared" si="13"/>
        <v>0</v>
      </c>
      <c r="AK15">
        <f t="shared" si="13"/>
        <v>0</v>
      </c>
      <c r="AL15" s="31">
        <f>VLOOKUP($B$1,'Multipliers and Adjustments'!$A$70:$I$86,TRUNC(COLUMN(AL$2)/5)+2,FALSE)*SUMIFS('EPA Data'!$I:$I,'EPA Data'!$D:$D,'Country Selector'!$A$2,'EPA Data'!$J:$J,$B$1,'EPA Data'!$C:$C,AL$2,'EPA Data'!$G:$G,"&gt;="&amp;$A15,'EPA Data'!$G:$G,"&lt;"&amp;$B15)*unit_conv</f>
        <v>0</v>
      </c>
    </row>
    <row r="16" spans="1:38" x14ac:dyDescent="0.45">
      <c r="A16" s="12">
        <f t="shared" si="14"/>
        <v>-500</v>
      </c>
      <c r="B16" s="11">
        <f t="shared" si="7"/>
        <v>-450</v>
      </c>
      <c r="C16" s="31">
        <f>VLOOKUP($B$1,'Multipliers and Adjustments'!$A$70:$I$86,TRUNC(COLUMN(C$2)/5)+2,FALSE)*SUMIFS('EPA Data'!$I:$I,'EPA Data'!$D:$D,'Country Selector'!$A$2,'EPA Data'!$J:$J,$B$1,'EPA Data'!$C:$C,C$2,'EPA Data'!$G:$G,"&gt;="&amp;$A16,'EPA Data'!$G:$G,"&lt;"&amp;$B16)*unit_conv</f>
        <v>0</v>
      </c>
      <c r="D16">
        <f t="shared" si="0"/>
        <v>0</v>
      </c>
      <c r="E16">
        <f t="shared" si="0"/>
        <v>0</v>
      </c>
      <c r="F16">
        <f t="shared" si="0"/>
        <v>0</v>
      </c>
      <c r="G16">
        <f t="shared" si="0"/>
        <v>0</v>
      </c>
      <c r="H16" s="31">
        <f>VLOOKUP($B$1,'Multipliers and Adjustments'!$A$70:$I$86,TRUNC(COLUMN(H$2)/5)+2,FALSE)*SUMIFS('EPA Data'!$I:$I,'EPA Data'!$D:$D,'Country Selector'!$A$2,'EPA Data'!$J:$J,$B$1,'EPA Data'!$C:$C,H$2,'EPA Data'!$G:$G,"&gt;="&amp;$A16,'EPA Data'!$G:$G,"&lt;"&amp;$B16)*unit_conv</f>
        <v>0</v>
      </c>
      <c r="I16">
        <f t="shared" si="8"/>
        <v>0</v>
      </c>
      <c r="J16">
        <f t="shared" si="8"/>
        <v>0</v>
      </c>
      <c r="K16">
        <f t="shared" si="8"/>
        <v>0</v>
      </c>
      <c r="L16">
        <f t="shared" si="8"/>
        <v>0</v>
      </c>
      <c r="M16" s="31">
        <f>VLOOKUP($B$1,'Multipliers and Adjustments'!$A$70:$I$86,TRUNC(COLUMN(M$2)/5)+2,FALSE)*SUMIFS('EPA Data'!$I:$I,'EPA Data'!$D:$D,'Country Selector'!$A$2,'EPA Data'!$J:$J,$B$1,'EPA Data'!$C:$C,M$2,'EPA Data'!$G:$G,"&gt;="&amp;$A16,'EPA Data'!$G:$G,"&lt;"&amp;$B16)*unit_conv</f>
        <v>0</v>
      </c>
      <c r="N16">
        <f t="shared" si="9"/>
        <v>0</v>
      </c>
      <c r="O16">
        <f t="shared" si="9"/>
        <v>0</v>
      </c>
      <c r="P16">
        <f t="shared" si="9"/>
        <v>0</v>
      </c>
      <c r="Q16">
        <f t="shared" si="9"/>
        <v>0</v>
      </c>
      <c r="R16" s="31">
        <f>VLOOKUP($B$1,'Multipliers and Adjustments'!$A$70:$I$86,TRUNC(COLUMN(R$2)/5)+2,FALSE)*SUMIFS('EPA Data'!$I:$I,'EPA Data'!$D:$D,'Country Selector'!$A$2,'EPA Data'!$J:$J,$B$1,'EPA Data'!$C:$C,R$2,'EPA Data'!$G:$G,"&gt;="&amp;$A16,'EPA Data'!$G:$G,"&lt;"&amp;$B16)*unit_conv</f>
        <v>0</v>
      </c>
      <c r="S16">
        <f t="shared" si="10"/>
        <v>0</v>
      </c>
      <c r="T16">
        <f t="shared" si="10"/>
        <v>0</v>
      </c>
      <c r="U16">
        <f t="shared" si="10"/>
        <v>0</v>
      </c>
      <c r="V16">
        <f t="shared" si="10"/>
        <v>0</v>
      </c>
      <c r="W16" s="31">
        <f>VLOOKUP($B$1,'Multipliers and Adjustments'!$A$70:$I$86,TRUNC(COLUMN(W$2)/5)+2,FALSE)*SUMIFS('EPA Data'!$I:$I,'EPA Data'!$D:$D,'Country Selector'!$A$2,'EPA Data'!$J:$J,$B$1,'EPA Data'!$C:$C,W$2,'EPA Data'!$G:$G,"&gt;="&amp;$A16,'EPA Data'!$G:$G,"&lt;"&amp;$B16)*unit_conv</f>
        <v>0</v>
      </c>
      <c r="X16">
        <f t="shared" si="11"/>
        <v>0</v>
      </c>
      <c r="Y16">
        <f t="shared" si="11"/>
        <v>0</v>
      </c>
      <c r="Z16">
        <f t="shared" si="11"/>
        <v>0</v>
      </c>
      <c r="AA16">
        <f t="shared" si="11"/>
        <v>0</v>
      </c>
      <c r="AB16" s="31">
        <f>VLOOKUP($B$1,'Multipliers and Adjustments'!$A$70:$I$86,TRUNC(COLUMN(AB$2)/5)+2,FALSE)*SUMIFS('EPA Data'!$I:$I,'EPA Data'!$D:$D,'Country Selector'!$A$2,'EPA Data'!$J:$J,$B$1,'EPA Data'!$C:$C,AB$2,'EPA Data'!$G:$G,"&gt;="&amp;$A16,'EPA Data'!$G:$G,"&lt;"&amp;$B16)*unit_conv</f>
        <v>0</v>
      </c>
      <c r="AC16">
        <f t="shared" si="12"/>
        <v>0</v>
      </c>
      <c r="AD16">
        <f t="shared" si="12"/>
        <v>0</v>
      </c>
      <c r="AE16">
        <f t="shared" si="12"/>
        <v>0</v>
      </c>
      <c r="AF16">
        <f t="shared" si="12"/>
        <v>0</v>
      </c>
      <c r="AG16" s="31">
        <f>VLOOKUP($B$1,'Multipliers and Adjustments'!$A$70:$I$86,TRUNC(COLUMN(AG$2)/5)+2,FALSE)*SUMIFS('EPA Data'!$I:$I,'EPA Data'!$D:$D,'Country Selector'!$A$2,'EPA Data'!$J:$J,$B$1,'EPA Data'!$C:$C,AG$2,'EPA Data'!$G:$G,"&gt;="&amp;$A16,'EPA Data'!$G:$G,"&lt;"&amp;$B16)*unit_conv</f>
        <v>0</v>
      </c>
      <c r="AH16">
        <f t="shared" si="13"/>
        <v>0</v>
      </c>
      <c r="AI16">
        <f t="shared" si="13"/>
        <v>0</v>
      </c>
      <c r="AJ16">
        <f t="shared" si="13"/>
        <v>0</v>
      </c>
      <c r="AK16">
        <f t="shared" si="13"/>
        <v>0</v>
      </c>
      <c r="AL16" s="31">
        <f>VLOOKUP($B$1,'Multipliers and Adjustments'!$A$70:$I$86,TRUNC(COLUMN(AL$2)/5)+2,FALSE)*SUMIFS('EPA Data'!$I:$I,'EPA Data'!$D:$D,'Country Selector'!$A$2,'EPA Data'!$J:$J,$B$1,'EPA Data'!$C:$C,AL$2,'EPA Data'!$G:$G,"&gt;="&amp;$A16,'EPA Data'!$G:$G,"&lt;"&amp;$B16)*unit_conv</f>
        <v>0</v>
      </c>
    </row>
    <row r="17" spans="1:38" x14ac:dyDescent="0.45">
      <c r="A17" s="12">
        <f t="shared" si="14"/>
        <v>-450</v>
      </c>
      <c r="B17" s="11">
        <f t="shared" si="7"/>
        <v>-400</v>
      </c>
      <c r="C17" s="31">
        <f>VLOOKUP($B$1,'Multipliers and Adjustments'!$A$70:$I$86,TRUNC(COLUMN(C$2)/5)+2,FALSE)*SUMIFS('EPA Data'!$I:$I,'EPA Data'!$D:$D,'Country Selector'!$A$2,'EPA Data'!$J:$J,$B$1,'EPA Data'!$C:$C,C$2,'EPA Data'!$G:$G,"&gt;="&amp;$A17,'EPA Data'!$G:$G,"&lt;"&amp;$B17)*unit_conv</f>
        <v>0</v>
      </c>
      <c r="D17">
        <f>C17+($H17-$C17)/5</f>
        <v>0</v>
      </c>
      <c r="E17">
        <f t="shared" si="0"/>
        <v>0</v>
      </c>
      <c r="F17">
        <f t="shared" si="0"/>
        <v>0</v>
      </c>
      <c r="G17">
        <f t="shared" si="0"/>
        <v>0</v>
      </c>
      <c r="H17" s="31">
        <f>VLOOKUP($B$1,'Multipliers and Adjustments'!$A$70:$I$86,TRUNC(COLUMN(H$2)/5)+2,FALSE)*SUMIFS('EPA Data'!$I:$I,'EPA Data'!$D:$D,'Country Selector'!$A$2,'EPA Data'!$J:$J,$B$1,'EPA Data'!$C:$C,H$2,'EPA Data'!$G:$G,"&gt;="&amp;$A17,'EPA Data'!$G:$G,"&lt;"&amp;$B17)*unit_conv</f>
        <v>0</v>
      </c>
      <c r="I17">
        <f t="shared" si="8"/>
        <v>0</v>
      </c>
      <c r="J17">
        <f t="shared" si="8"/>
        <v>0</v>
      </c>
      <c r="K17">
        <f t="shared" si="8"/>
        <v>0</v>
      </c>
      <c r="L17">
        <f t="shared" si="8"/>
        <v>0</v>
      </c>
      <c r="M17" s="31">
        <f>VLOOKUP($B$1,'Multipliers and Adjustments'!$A$70:$I$86,TRUNC(COLUMN(M$2)/5)+2,FALSE)*SUMIFS('EPA Data'!$I:$I,'EPA Data'!$D:$D,'Country Selector'!$A$2,'EPA Data'!$J:$J,$B$1,'EPA Data'!$C:$C,M$2,'EPA Data'!$G:$G,"&gt;="&amp;$A17,'EPA Data'!$G:$G,"&lt;"&amp;$B17)*unit_conv</f>
        <v>0</v>
      </c>
      <c r="N17">
        <f t="shared" si="9"/>
        <v>0</v>
      </c>
      <c r="O17">
        <f t="shared" si="9"/>
        <v>0</v>
      </c>
      <c r="P17">
        <f t="shared" si="9"/>
        <v>0</v>
      </c>
      <c r="Q17">
        <f t="shared" si="9"/>
        <v>0</v>
      </c>
      <c r="R17" s="31">
        <f>VLOOKUP($B$1,'Multipliers and Adjustments'!$A$70:$I$86,TRUNC(COLUMN(R$2)/5)+2,FALSE)*SUMIFS('EPA Data'!$I:$I,'EPA Data'!$D:$D,'Country Selector'!$A$2,'EPA Data'!$J:$J,$B$1,'EPA Data'!$C:$C,R$2,'EPA Data'!$G:$G,"&gt;="&amp;$A17,'EPA Data'!$G:$G,"&lt;"&amp;$B17)*unit_conv</f>
        <v>0</v>
      </c>
      <c r="S17">
        <f t="shared" si="10"/>
        <v>0</v>
      </c>
      <c r="T17">
        <f t="shared" si="10"/>
        <v>0</v>
      </c>
      <c r="U17">
        <f t="shared" si="10"/>
        <v>0</v>
      </c>
      <c r="V17">
        <f t="shared" si="10"/>
        <v>0</v>
      </c>
      <c r="W17" s="31">
        <f>VLOOKUP($B$1,'Multipliers and Adjustments'!$A$70:$I$86,TRUNC(COLUMN(W$2)/5)+2,FALSE)*SUMIFS('EPA Data'!$I:$I,'EPA Data'!$D:$D,'Country Selector'!$A$2,'EPA Data'!$J:$J,$B$1,'EPA Data'!$C:$C,W$2,'EPA Data'!$G:$G,"&gt;="&amp;$A17,'EPA Data'!$G:$G,"&lt;"&amp;$B17)*unit_conv</f>
        <v>0</v>
      </c>
      <c r="X17">
        <f t="shared" si="11"/>
        <v>0</v>
      </c>
      <c r="Y17">
        <f t="shared" si="11"/>
        <v>0</v>
      </c>
      <c r="Z17">
        <f t="shared" si="11"/>
        <v>0</v>
      </c>
      <c r="AA17">
        <f t="shared" si="11"/>
        <v>0</v>
      </c>
      <c r="AB17" s="31">
        <f>VLOOKUP($B$1,'Multipliers and Adjustments'!$A$70:$I$86,TRUNC(COLUMN(AB$2)/5)+2,FALSE)*SUMIFS('EPA Data'!$I:$I,'EPA Data'!$D:$D,'Country Selector'!$A$2,'EPA Data'!$J:$J,$B$1,'EPA Data'!$C:$C,AB$2,'EPA Data'!$G:$G,"&gt;="&amp;$A17,'EPA Data'!$G:$G,"&lt;"&amp;$B17)*unit_conv</f>
        <v>0</v>
      </c>
      <c r="AC17">
        <f t="shared" si="12"/>
        <v>0</v>
      </c>
      <c r="AD17">
        <f t="shared" si="12"/>
        <v>0</v>
      </c>
      <c r="AE17">
        <f t="shared" si="12"/>
        <v>0</v>
      </c>
      <c r="AF17">
        <f t="shared" si="12"/>
        <v>0</v>
      </c>
      <c r="AG17" s="31">
        <f>VLOOKUP($B$1,'Multipliers and Adjustments'!$A$70:$I$86,TRUNC(COLUMN(AG$2)/5)+2,FALSE)*SUMIFS('EPA Data'!$I:$I,'EPA Data'!$D:$D,'Country Selector'!$A$2,'EPA Data'!$J:$J,$B$1,'EPA Data'!$C:$C,AG$2,'EPA Data'!$G:$G,"&gt;="&amp;$A17,'EPA Data'!$G:$G,"&lt;"&amp;$B17)*unit_conv</f>
        <v>0</v>
      </c>
      <c r="AH17">
        <f t="shared" si="13"/>
        <v>0</v>
      </c>
      <c r="AI17">
        <f t="shared" si="13"/>
        <v>0</v>
      </c>
      <c r="AJ17">
        <f t="shared" si="13"/>
        <v>0</v>
      </c>
      <c r="AK17">
        <f t="shared" si="13"/>
        <v>0</v>
      </c>
      <c r="AL17" s="31">
        <f>VLOOKUP($B$1,'Multipliers and Adjustments'!$A$70:$I$86,TRUNC(COLUMN(AL$2)/5)+2,FALSE)*SUMIFS('EPA Data'!$I:$I,'EPA Data'!$D:$D,'Country Selector'!$A$2,'EPA Data'!$J:$J,$B$1,'EPA Data'!$C:$C,AL$2,'EPA Data'!$G:$G,"&gt;="&amp;$A17,'EPA Data'!$G:$G,"&lt;"&amp;$B17)*unit_conv</f>
        <v>0</v>
      </c>
    </row>
    <row r="18" spans="1:38" x14ac:dyDescent="0.45">
      <c r="A18" s="12">
        <f t="shared" si="14"/>
        <v>-400</v>
      </c>
      <c r="B18" s="11">
        <f t="shared" si="7"/>
        <v>-350</v>
      </c>
      <c r="C18" s="31">
        <f>VLOOKUP($B$1,'Multipliers and Adjustments'!$A$70:$I$86,TRUNC(COLUMN(C$2)/5)+2,FALSE)*SUMIFS('EPA Data'!$I:$I,'EPA Data'!$D:$D,'Country Selector'!$A$2,'EPA Data'!$J:$J,$B$1,'EPA Data'!$C:$C,C$2,'EPA Data'!$G:$G,"&gt;="&amp;$A18,'EPA Data'!$G:$G,"&lt;"&amp;$B18)*unit_conv</f>
        <v>0</v>
      </c>
      <c r="D18">
        <f t="shared" ref="D18:G33" si="15">C18+($H18-$C18)/5</f>
        <v>0</v>
      </c>
      <c r="E18">
        <f t="shared" si="15"/>
        <v>0</v>
      </c>
      <c r="F18">
        <f t="shared" si="15"/>
        <v>0</v>
      </c>
      <c r="G18">
        <f t="shared" si="15"/>
        <v>0</v>
      </c>
      <c r="H18" s="31">
        <f>VLOOKUP($B$1,'Multipliers and Adjustments'!$A$70:$I$86,TRUNC(COLUMN(H$2)/5)+2,FALSE)*SUMIFS('EPA Data'!$I:$I,'EPA Data'!$D:$D,'Country Selector'!$A$2,'EPA Data'!$J:$J,$B$1,'EPA Data'!$C:$C,H$2,'EPA Data'!$G:$G,"&gt;="&amp;$A18,'EPA Data'!$G:$G,"&lt;"&amp;$B18)*unit_conv</f>
        <v>0</v>
      </c>
      <c r="I18">
        <f t="shared" si="8"/>
        <v>0</v>
      </c>
      <c r="J18">
        <f t="shared" si="8"/>
        <v>0</v>
      </c>
      <c r="K18">
        <f t="shared" si="8"/>
        <v>0</v>
      </c>
      <c r="L18">
        <f t="shared" si="8"/>
        <v>0</v>
      </c>
      <c r="M18" s="31">
        <f>VLOOKUP($B$1,'Multipliers and Adjustments'!$A$70:$I$86,TRUNC(COLUMN(M$2)/5)+2,FALSE)*SUMIFS('EPA Data'!$I:$I,'EPA Data'!$D:$D,'Country Selector'!$A$2,'EPA Data'!$J:$J,$B$1,'EPA Data'!$C:$C,M$2,'EPA Data'!$G:$G,"&gt;="&amp;$A18,'EPA Data'!$G:$G,"&lt;"&amp;$B18)*unit_conv</f>
        <v>0</v>
      </c>
      <c r="N18">
        <f t="shared" si="9"/>
        <v>0</v>
      </c>
      <c r="O18">
        <f t="shared" si="9"/>
        <v>0</v>
      </c>
      <c r="P18">
        <f t="shared" si="9"/>
        <v>0</v>
      </c>
      <c r="Q18">
        <f t="shared" si="9"/>
        <v>0</v>
      </c>
      <c r="R18" s="31">
        <f>VLOOKUP($B$1,'Multipliers and Adjustments'!$A$70:$I$86,TRUNC(COLUMN(R$2)/5)+2,FALSE)*SUMIFS('EPA Data'!$I:$I,'EPA Data'!$D:$D,'Country Selector'!$A$2,'EPA Data'!$J:$J,$B$1,'EPA Data'!$C:$C,R$2,'EPA Data'!$G:$G,"&gt;="&amp;$A18,'EPA Data'!$G:$G,"&lt;"&amp;$B18)*unit_conv</f>
        <v>0</v>
      </c>
      <c r="S18">
        <f t="shared" si="10"/>
        <v>0</v>
      </c>
      <c r="T18">
        <f t="shared" si="10"/>
        <v>0</v>
      </c>
      <c r="U18">
        <f t="shared" si="10"/>
        <v>0</v>
      </c>
      <c r="V18">
        <f t="shared" si="10"/>
        <v>0</v>
      </c>
      <c r="W18" s="31">
        <f>VLOOKUP($B$1,'Multipliers and Adjustments'!$A$70:$I$86,TRUNC(COLUMN(W$2)/5)+2,FALSE)*SUMIFS('EPA Data'!$I:$I,'EPA Data'!$D:$D,'Country Selector'!$A$2,'EPA Data'!$J:$J,$B$1,'EPA Data'!$C:$C,W$2,'EPA Data'!$G:$G,"&gt;="&amp;$A18,'EPA Data'!$G:$G,"&lt;"&amp;$B18)*unit_conv</f>
        <v>0</v>
      </c>
      <c r="X18">
        <f t="shared" si="11"/>
        <v>0</v>
      </c>
      <c r="Y18">
        <f t="shared" si="11"/>
        <v>0</v>
      </c>
      <c r="Z18">
        <f t="shared" si="11"/>
        <v>0</v>
      </c>
      <c r="AA18">
        <f t="shared" si="11"/>
        <v>0</v>
      </c>
      <c r="AB18" s="31">
        <f>VLOOKUP($B$1,'Multipliers and Adjustments'!$A$70:$I$86,TRUNC(COLUMN(AB$2)/5)+2,FALSE)*SUMIFS('EPA Data'!$I:$I,'EPA Data'!$D:$D,'Country Selector'!$A$2,'EPA Data'!$J:$J,$B$1,'EPA Data'!$C:$C,AB$2,'EPA Data'!$G:$G,"&gt;="&amp;$A18,'EPA Data'!$G:$G,"&lt;"&amp;$B18)*unit_conv</f>
        <v>0</v>
      </c>
      <c r="AC18">
        <f t="shared" si="12"/>
        <v>0</v>
      </c>
      <c r="AD18">
        <f t="shared" si="12"/>
        <v>0</v>
      </c>
      <c r="AE18">
        <f t="shared" si="12"/>
        <v>0</v>
      </c>
      <c r="AF18">
        <f t="shared" si="12"/>
        <v>0</v>
      </c>
      <c r="AG18" s="31">
        <f>VLOOKUP($B$1,'Multipliers and Adjustments'!$A$70:$I$86,TRUNC(COLUMN(AG$2)/5)+2,FALSE)*SUMIFS('EPA Data'!$I:$I,'EPA Data'!$D:$D,'Country Selector'!$A$2,'EPA Data'!$J:$J,$B$1,'EPA Data'!$C:$C,AG$2,'EPA Data'!$G:$G,"&gt;="&amp;$A18,'EPA Data'!$G:$G,"&lt;"&amp;$B18)*unit_conv</f>
        <v>0</v>
      </c>
      <c r="AH18">
        <f t="shared" si="13"/>
        <v>0</v>
      </c>
      <c r="AI18">
        <f t="shared" si="13"/>
        <v>0</v>
      </c>
      <c r="AJ18">
        <f t="shared" si="13"/>
        <v>0</v>
      </c>
      <c r="AK18">
        <f t="shared" si="13"/>
        <v>0</v>
      </c>
      <c r="AL18" s="31">
        <f>VLOOKUP($B$1,'Multipliers and Adjustments'!$A$70:$I$86,TRUNC(COLUMN(AL$2)/5)+2,FALSE)*SUMIFS('EPA Data'!$I:$I,'EPA Data'!$D:$D,'Country Selector'!$A$2,'EPA Data'!$J:$J,$B$1,'EPA Data'!$C:$C,AL$2,'EPA Data'!$G:$G,"&gt;="&amp;$A18,'EPA Data'!$G:$G,"&lt;"&amp;$B18)*unit_conv</f>
        <v>0</v>
      </c>
    </row>
    <row r="19" spans="1:38" x14ac:dyDescent="0.45">
      <c r="A19" s="12">
        <f t="shared" si="14"/>
        <v>-350</v>
      </c>
      <c r="B19" s="11">
        <f t="shared" si="7"/>
        <v>-300</v>
      </c>
      <c r="C19" s="31">
        <f>VLOOKUP($B$1,'Multipliers and Adjustments'!$A$70:$I$86,TRUNC(COLUMN(C$2)/5)+2,FALSE)*SUMIFS('EPA Data'!$I:$I,'EPA Data'!$D:$D,'Country Selector'!$A$2,'EPA Data'!$J:$J,$B$1,'EPA Data'!$C:$C,C$2,'EPA Data'!$G:$G,"&gt;="&amp;$A19,'EPA Data'!$G:$G,"&lt;"&amp;$B19)*unit_conv</f>
        <v>0</v>
      </c>
      <c r="D19">
        <f t="shared" si="15"/>
        <v>0</v>
      </c>
      <c r="E19">
        <f t="shared" si="15"/>
        <v>0</v>
      </c>
      <c r="F19">
        <f t="shared" si="15"/>
        <v>0</v>
      </c>
      <c r="G19">
        <f t="shared" si="15"/>
        <v>0</v>
      </c>
      <c r="H19" s="31">
        <f>VLOOKUP($B$1,'Multipliers and Adjustments'!$A$70:$I$86,TRUNC(COLUMN(H$2)/5)+2,FALSE)*SUMIFS('EPA Data'!$I:$I,'EPA Data'!$D:$D,'Country Selector'!$A$2,'EPA Data'!$J:$J,$B$1,'EPA Data'!$C:$C,H$2,'EPA Data'!$G:$G,"&gt;="&amp;$A19,'EPA Data'!$G:$G,"&lt;"&amp;$B19)*unit_conv</f>
        <v>0</v>
      </c>
      <c r="I19">
        <f t="shared" si="8"/>
        <v>0</v>
      </c>
      <c r="J19">
        <f t="shared" si="8"/>
        <v>0</v>
      </c>
      <c r="K19">
        <f t="shared" si="8"/>
        <v>0</v>
      </c>
      <c r="L19">
        <f t="shared" si="8"/>
        <v>0</v>
      </c>
      <c r="M19" s="31">
        <f>VLOOKUP($B$1,'Multipliers and Adjustments'!$A$70:$I$86,TRUNC(COLUMN(M$2)/5)+2,FALSE)*SUMIFS('EPA Data'!$I:$I,'EPA Data'!$D:$D,'Country Selector'!$A$2,'EPA Data'!$J:$J,$B$1,'EPA Data'!$C:$C,M$2,'EPA Data'!$G:$G,"&gt;="&amp;$A19,'EPA Data'!$G:$G,"&lt;"&amp;$B19)*unit_conv</f>
        <v>0</v>
      </c>
      <c r="N19">
        <f t="shared" si="9"/>
        <v>0</v>
      </c>
      <c r="O19">
        <f t="shared" si="9"/>
        <v>0</v>
      </c>
      <c r="P19">
        <f t="shared" si="9"/>
        <v>0</v>
      </c>
      <c r="Q19">
        <f t="shared" si="9"/>
        <v>0</v>
      </c>
      <c r="R19" s="31">
        <f>VLOOKUP($B$1,'Multipliers and Adjustments'!$A$70:$I$86,TRUNC(COLUMN(R$2)/5)+2,FALSE)*SUMIFS('EPA Data'!$I:$I,'EPA Data'!$D:$D,'Country Selector'!$A$2,'EPA Data'!$J:$J,$B$1,'EPA Data'!$C:$C,R$2,'EPA Data'!$G:$G,"&gt;="&amp;$A19,'EPA Data'!$G:$G,"&lt;"&amp;$B19)*unit_conv</f>
        <v>0</v>
      </c>
      <c r="S19">
        <f t="shared" si="10"/>
        <v>0</v>
      </c>
      <c r="T19">
        <f t="shared" si="10"/>
        <v>0</v>
      </c>
      <c r="U19">
        <f t="shared" si="10"/>
        <v>0</v>
      </c>
      <c r="V19">
        <f t="shared" si="10"/>
        <v>0</v>
      </c>
      <c r="W19" s="31">
        <f>VLOOKUP($B$1,'Multipliers and Adjustments'!$A$70:$I$86,TRUNC(COLUMN(W$2)/5)+2,FALSE)*SUMIFS('EPA Data'!$I:$I,'EPA Data'!$D:$D,'Country Selector'!$A$2,'EPA Data'!$J:$J,$B$1,'EPA Data'!$C:$C,W$2,'EPA Data'!$G:$G,"&gt;="&amp;$A19,'EPA Data'!$G:$G,"&lt;"&amp;$B19)*unit_conv</f>
        <v>0</v>
      </c>
      <c r="X19">
        <f t="shared" si="11"/>
        <v>0</v>
      </c>
      <c r="Y19">
        <f t="shared" si="11"/>
        <v>0</v>
      </c>
      <c r="Z19">
        <f t="shared" si="11"/>
        <v>0</v>
      </c>
      <c r="AA19">
        <f t="shared" si="11"/>
        <v>0</v>
      </c>
      <c r="AB19" s="31">
        <f>VLOOKUP($B$1,'Multipliers and Adjustments'!$A$70:$I$86,TRUNC(COLUMN(AB$2)/5)+2,FALSE)*SUMIFS('EPA Data'!$I:$I,'EPA Data'!$D:$D,'Country Selector'!$A$2,'EPA Data'!$J:$J,$B$1,'EPA Data'!$C:$C,AB$2,'EPA Data'!$G:$G,"&gt;="&amp;$A19,'EPA Data'!$G:$G,"&lt;"&amp;$B19)*unit_conv</f>
        <v>0</v>
      </c>
      <c r="AC19">
        <f t="shared" si="12"/>
        <v>0</v>
      </c>
      <c r="AD19">
        <f t="shared" si="12"/>
        <v>0</v>
      </c>
      <c r="AE19">
        <f t="shared" si="12"/>
        <v>0</v>
      </c>
      <c r="AF19">
        <f t="shared" si="12"/>
        <v>0</v>
      </c>
      <c r="AG19" s="31">
        <f>VLOOKUP($B$1,'Multipliers and Adjustments'!$A$70:$I$86,TRUNC(COLUMN(AG$2)/5)+2,FALSE)*SUMIFS('EPA Data'!$I:$I,'EPA Data'!$D:$D,'Country Selector'!$A$2,'EPA Data'!$J:$J,$B$1,'EPA Data'!$C:$C,AG$2,'EPA Data'!$G:$G,"&gt;="&amp;$A19,'EPA Data'!$G:$G,"&lt;"&amp;$B19)*unit_conv</f>
        <v>0</v>
      </c>
      <c r="AH19">
        <f t="shared" si="13"/>
        <v>0</v>
      </c>
      <c r="AI19">
        <f t="shared" si="13"/>
        <v>0</v>
      </c>
      <c r="AJ19">
        <f t="shared" si="13"/>
        <v>0</v>
      </c>
      <c r="AK19">
        <f t="shared" si="13"/>
        <v>0</v>
      </c>
      <c r="AL19" s="31">
        <f>VLOOKUP($B$1,'Multipliers and Adjustments'!$A$70:$I$86,TRUNC(COLUMN(AL$2)/5)+2,FALSE)*SUMIFS('EPA Data'!$I:$I,'EPA Data'!$D:$D,'Country Selector'!$A$2,'EPA Data'!$J:$J,$B$1,'EPA Data'!$C:$C,AL$2,'EPA Data'!$G:$G,"&gt;="&amp;$A19,'EPA Data'!$G:$G,"&lt;"&amp;$B19)*unit_conv</f>
        <v>0</v>
      </c>
    </row>
    <row r="20" spans="1:38" x14ac:dyDescent="0.45">
      <c r="A20" s="12">
        <f t="shared" si="14"/>
        <v>-300</v>
      </c>
      <c r="B20" s="11">
        <f t="shared" si="7"/>
        <v>-250</v>
      </c>
      <c r="C20" s="31">
        <f>VLOOKUP($B$1,'Multipliers and Adjustments'!$A$70:$I$86,TRUNC(COLUMN(C$2)/5)+2,FALSE)*SUMIFS('EPA Data'!$I:$I,'EPA Data'!$D:$D,'Country Selector'!$A$2,'EPA Data'!$J:$J,$B$1,'EPA Data'!$C:$C,C$2,'EPA Data'!$G:$G,"&gt;="&amp;$A20,'EPA Data'!$G:$G,"&lt;"&amp;$B20)*unit_conv</f>
        <v>0</v>
      </c>
      <c r="D20">
        <f t="shared" si="15"/>
        <v>0</v>
      </c>
      <c r="E20">
        <f t="shared" si="15"/>
        <v>0</v>
      </c>
      <c r="F20">
        <f t="shared" si="15"/>
        <v>0</v>
      </c>
      <c r="G20">
        <f t="shared" si="15"/>
        <v>0</v>
      </c>
      <c r="H20" s="31">
        <f>VLOOKUP($B$1,'Multipliers and Adjustments'!$A$70:$I$86,TRUNC(COLUMN(H$2)/5)+2,FALSE)*SUMIFS('EPA Data'!$I:$I,'EPA Data'!$D:$D,'Country Selector'!$A$2,'EPA Data'!$J:$J,$B$1,'EPA Data'!$C:$C,H$2,'EPA Data'!$G:$G,"&gt;="&amp;$A20,'EPA Data'!$G:$G,"&lt;"&amp;$B20)*unit_conv</f>
        <v>0</v>
      </c>
      <c r="I20">
        <f t="shared" ref="I20:L35" si="16">H20+($M20-$H20)/5</f>
        <v>0</v>
      </c>
      <c r="J20">
        <f t="shared" si="16"/>
        <v>0</v>
      </c>
      <c r="K20">
        <f t="shared" si="16"/>
        <v>0</v>
      </c>
      <c r="L20">
        <f t="shared" si="16"/>
        <v>0</v>
      </c>
      <c r="M20" s="31">
        <f>VLOOKUP($B$1,'Multipliers and Adjustments'!$A$70:$I$86,TRUNC(COLUMN(M$2)/5)+2,FALSE)*SUMIFS('EPA Data'!$I:$I,'EPA Data'!$D:$D,'Country Selector'!$A$2,'EPA Data'!$J:$J,$B$1,'EPA Data'!$C:$C,M$2,'EPA Data'!$G:$G,"&gt;="&amp;$A20,'EPA Data'!$G:$G,"&lt;"&amp;$B20)*unit_conv</f>
        <v>0</v>
      </c>
      <c r="N20">
        <f t="shared" ref="N20:Q35" si="17">M20+($R20-$M20)/5</f>
        <v>0</v>
      </c>
      <c r="O20">
        <f t="shared" si="17"/>
        <v>0</v>
      </c>
      <c r="P20">
        <f t="shared" si="17"/>
        <v>0</v>
      </c>
      <c r="Q20">
        <f t="shared" si="17"/>
        <v>0</v>
      </c>
      <c r="R20" s="31">
        <f>VLOOKUP($B$1,'Multipliers and Adjustments'!$A$70:$I$86,TRUNC(COLUMN(R$2)/5)+2,FALSE)*SUMIFS('EPA Data'!$I:$I,'EPA Data'!$D:$D,'Country Selector'!$A$2,'EPA Data'!$J:$J,$B$1,'EPA Data'!$C:$C,R$2,'EPA Data'!$G:$G,"&gt;="&amp;$A20,'EPA Data'!$G:$G,"&lt;"&amp;$B20)*unit_conv</f>
        <v>0</v>
      </c>
      <c r="S20">
        <f t="shared" ref="S20:V35" si="18">R20+($W20-$R20)/5</f>
        <v>0</v>
      </c>
      <c r="T20">
        <f t="shared" si="18"/>
        <v>0</v>
      </c>
      <c r="U20">
        <f t="shared" si="18"/>
        <v>0</v>
      </c>
      <c r="V20">
        <f t="shared" si="18"/>
        <v>0</v>
      </c>
      <c r="W20" s="31">
        <f>VLOOKUP($B$1,'Multipliers and Adjustments'!$A$70:$I$86,TRUNC(COLUMN(W$2)/5)+2,FALSE)*SUMIFS('EPA Data'!$I:$I,'EPA Data'!$D:$D,'Country Selector'!$A$2,'EPA Data'!$J:$J,$B$1,'EPA Data'!$C:$C,W$2,'EPA Data'!$G:$G,"&gt;="&amp;$A20,'EPA Data'!$G:$G,"&lt;"&amp;$B20)*unit_conv</f>
        <v>0</v>
      </c>
      <c r="X20">
        <f t="shared" ref="X20:AA35" si="19">W20+($AB20-$W20)/5</f>
        <v>0</v>
      </c>
      <c r="Y20">
        <f t="shared" si="19"/>
        <v>0</v>
      </c>
      <c r="Z20">
        <f t="shared" si="19"/>
        <v>0</v>
      </c>
      <c r="AA20">
        <f t="shared" si="19"/>
        <v>0</v>
      </c>
      <c r="AB20" s="31">
        <f>VLOOKUP($B$1,'Multipliers and Adjustments'!$A$70:$I$86,TRUNC(COLUMN(AB$2)/5)+2,FALSE)*SUMIFS('EPA Data'!$I:$I,'EPA Data'!$D:$D,'Country Selector'!$A$2,'EPA Data'!$J:$J,$B$1,'EPA Data'!$C:$C,AB$2,'EPA Data'!$G:$G,"&gt;="&amp;$A20,'EPA Data'!$G:$G,"&lt;"&amp;$B20)*unit_conv</f>
        <v>0</v>
      </c>
      <c r="AC20">
        <f t="shared" ref="AC20:AF35" si="20">AB20+($AG20-$AB20)/5</f>
        <v>0</v>
      </c>
      <c r="AD20">
        <f t="shared" si="20"/>
        <v>0</v>
      </c>
      <c r="AE20">
        <f t="shared" si="20"/>
        <v>0</v>
      </c>
      <c r="AF20">
        <f t="shared" si="20"/>
        <v>0</v>
      </c>
      <c r="AG20" s="31">
        <f>VLOOKUP($B$1,'Multipliers and Adjustments'!$A$70:$I$86,TRUNC(COLUMN(AG$2)/5)+2,FALSE)*SUMIFS('EPA Data'!$I:$I,'EPA Data'!$D:$D,'Country Selector'!$A$2,'EPA Data'!$J:$J,$B$1,'EPA Data'!$C:$C,AG$2,'EPA Data'!$G:$G,"&gt;="&amp;$A20,'EPA Data'!$G:$G,"&lt;"&amp;$B20)*unit_conv</f>
        <v>0</v>
      </c>
      <c r="AH20">
        <f t="shared" ref="AH20:AK35" si="21">AG20+($AL20-$AG20)/5</f>
        <v>0</v>
      </c>
      <c r="AI20">
        <f t="shared" si="21"/>
        <v>0</v>
      </c>
      <c r="AJ20">
        <f t="shared" si="21"/>
        <v>0</v>
      </c>
      <c r="AK20">
        <f t="shared" si="21"/>
        <v>0</v>
      </c>
      <c r="AL20" s="31">
        <f>VLOOKUP($B$1,'Multipliers and Adjustments'!$A$70:$I$86,TRUNC(COLUMN(AL$2)/5)+2,FALSE)*SUMIFS('EPA Data'!$I:$I,'EPA Data'!$D:$D,'Country Selector'!$A$2,'EPA Data'!$J:$J,$B$1,'EPA Data'!$C:$C,AL$2,'EPA Data'!$G:$G,"&gt;="&amp;$A20,'EPA Data'!$G:$G,"&lt;"&amp;$B20)*unit_conv</f>
        <v>0</v>
      </c>
    </row>
    <row r="21" spans="1:38" x14ac:dyDescent="0.45">
      <c r="A21" s="12">
        <f t="shared" si="14"/>
        <v>-250</v>
      </c>
      <c r="B21" s="11">
        <f t="shared" si="7"/>
        <v>-200</v>
      </c>
      <c r="C21" s="31">
        <f>VLOOKUP($B$1,'Multipliers and Adjustments'!$A$70:$I$86,TRUNC(COLUMN(C$2)/5)+2,FALSE)*SUMIFS('EPA Data'!$I:$I,'EPA Data'!$D:$D,'Country Selector'!$A$2,'EPA Data'!$J:$J,$B$1,'EPA Data'!$C:$C,C$2,'EPA Data'!$G:$G,"&gt;="&amp;$A21,'EPA Data'!$G:$G,"&lt;"&amp;$B21)*unit_conv</f>
        <v>0</v>
      </c>
      <c r="D21">
        <f t="shared" si="15"/>
        <v>0</v>
      </c>
      <c r="E21">
        <f t="shared" si="15"/>
        <v>0</v>
      </c>
      <c r="F21">
        <f t="shared" si="15"/>
        <v>0</v>
      </c>
      <c r="G21">
        <f t="shared" si="15"/>
        <v>0</v>
      </c>
      <c r="H21" s="31">
        <f>VLOOKUP($B$1,'Multipliers and Adjustments'!$A$70:$I$86,TRUNC(COLUMN(H$2)/5)+2,FALSE)*SUMIFS('EPA Data'!$I:$I,'EPA Data'!$D:$D,'Country Selector'!$A$2,'EPA Data'!$J:$J,$B$1,'EPA Data'!$C:$C,H$2,'EPA Data'!$G:$G,"&gt;="&amp;$A21,'EPA Data'!$G:$G,"&lt;"&amp;$B21)*unit_conv</f>
        <v>0</v>
      </c>
      <c r="I21">
        <f t="shared" si="16"/>
        <v>0</v>
      </c>
      <c r="J21">
        <f t="shared" si="16"/>
        <v>0</v>
      </c>
      <c r="K21">
        <f t="shared" si="16"/>
        <v>0</v>
      </c>
      <c r="L21">
        <f t="shared" si="16"/>
        <v>0</v>
      </c>
      <c r="M21" s="31">
        <f>VLOOKUP($B$1,'Multipliers and Adjustments'!$A$70:$I$86,TRUNC(COLUMN(M$2)/5)+2,FALSE)*SUMIFS('EPA Data'!$I:$I,'EPA Data'!$D:$D,'Country Selector'!$A$2,'EPA Data'!$J:$J,$B$1,'EPA Data'!$C:$C,M$2,'EPA Data'!$G:$G,"&gt;="&amp;$A21,'EPA Data'!$G:$G,"&lt;"&amp;$B21)*unit_conv</f>
        <v>0</v>
      </c>
      <c r="N21">
        <f t="shared" si="17"/>
        <v>0</v>
      </c>
      <c r="O21">
        <f t="shared" si="17"/>
        <v>0</v>
      </c>
      <c r="P21">
        <f t="shared" si="17"/>
        <v>0</v>
      </c>
      <c r="Q21">
        <f t="shared" si="17"/>
        <v>0</v>
      </c>
      <c r="R21" s="31">
        <f>VLOOKUP($B$1,'Multipliers and Adjustments'!$A$70:$I$86,TRUNC(COLUMN(R$2)/5)+2,FALSE)*SUMIFS('EPA Data'!$I:$I,'EPA Data'!$D:$D,'Country Selector'!$A$2,'EPA Data'!$J:$J,$B$1,'EPA Data'!$C:$C,R$2,'EPA Data'!$G:$G,"&gt;="&amp;$A21,'EPA Data'!$G:$G,"&lt;"&amp;$B21)*unit_conv</f>
        <v>0</v>
      </c>
      <c r="S21">
        <f t="shared" si="18"/>
        <v>0</v>
      </c>
      <c r="T21">
        <f t="shared" si="18"/>
        <v>0</v>
      </c>
      <c r="U21">
        <f t="shared" si="18"/>
        <v>0</v>
      </c>
      <c r="V21">
        <f t="shared" si="18"/>
        <v>0</v>
      </c>
      <c r="W21" s="31">
        <f>VLOOKUP($B$1,'Multipliers and Adjustments'!$A$70:$I$86,TRUNC(COLUMN(W$2)/5)+2,FALSE)*SUMIFS('EPA Data'!$I:$I,'EPA Data'!$D:$D,'Country Selector'!$A$2,'EPA Data'!$J:$J,$B$1,'EPA Data'!$C:$C,W$2,'EPA Data'!$G:$G,"&gt;="&amp;$A21,'EPA Data'!$G:$G,"&lt;"&amp;$B21)*unit_conv</f>
        <v>0</v>
      </c>
      <c r="X21">
        <f t="shared" si="19"/>
        <v>0</v>
      </c>
      <c r="Y21">
        <f t="shared" si="19"/>
        <v>0</v>
      </c>
      <c r="Z21">
        <f t="shared" si="19"/>
        <v>0</v>
      </c>
      <c r="AA21">
        <f t="shared" si="19"/>
        <v>0</v>
      </c>
      <c r="AB21" s="31">
        <f>VLOOKUP($B$1,'Multipliers and Adjustments'!$A$70:$I$86,TRUNC(COLUMN(AB$2)/5)+2,FALSE)*SUMIFS('EPA Data'!$I:$I,'EPA Data'!$D:$D,'Country Selector'!$A$2,'EPA Data'!$J:$J,$B$1,'EPA Data'!$C:$C,AB$2,'EPA Data'!$G:$G,"&gt;="&amp;$A21,'EPA Data'!$G:$G,"&lt;"&amp;$B21)*unit_conv</f>
        <v>0</v>
      </c>
      <c r="AC21">
        <f t="shared" si="20"/>
        <v>0</v>
      </c>
      <c r="AD21">
        <f t="shared" si="20"/>
        <v>0</v>
      </c>
      <c r="AE21">
        <f t="shared" si="20"/>
        <v>0</v>
      </c>
      <c r="AF21">
        <f t="shared" si="20"/>
        <v>0</v>
      </c>
      <c r="AG21" s="31">
        <f>VLOOKUP($B$1,'Multipliers and Adjustments'!$A$70:$I$86,TRUNC(COLUMN(AG$2)/5)+2,FALSE)*SUMIFS('EPA Data'!$I:$I,'EPA Data'!$D:$D,'Country Selector'!$A$2,'EPA Data'!$J:$J,$B$1,'EPA Data'!$C:$C,AG$2,'EPA Data'!$G:$G,"&gt;="&amp;$A21,'EPA Data'!$G:$G,"&lt;"&amp;$B21)*unit_conv</f>
        <v>0</v>
      </c>
      <c r="AH21">
        <f t="shared" si="21"/>
        <v>0</v>
      </c>
      <c r="AI21">
        <f t="shared" si="21"/>
        <v>0</v>
      </c>
      <c r="AJ21">
        <f t="shared" si="21"/>
        <v>0</v>
      </c>
      <c r="AK21">
        <f t="shared" si="21"/>
        <v>0</v>
      </c>
      <c r="AL21" s="31">
        <f>VLOOKUP($B$1,'Multipliers and Adjustments'!$A$70:$I$86,TRUNC(COLUMN(AL$2)/5)+2,FALSE)*SUMIFS('EPA Data'!$I:$I,'EPA Data'!$D:$D,'Country Selector'!$A$2,'EPA Data'!$J:$J,$B$1,'EPA Data'!$C:$C,AL$2,'EPA Data'!$G:$G,"&gt;="&amp;$A21,'EPA Data'!$G:$G,"&lt;"&amp;$B21)*unit_conv</f>
        <v>0</v>
      </c>
    </row>
    <row r="22" spans="1:38" x14ac:dyDescent="0.45">
      <c r="A22" s="12">
        <f t="shared" si="14"/>
        <v>-200</v>
      </c>
      <c r="B22" s="11">
        <f t="shared" si="7"/>
        <v>-150</v>
      </c>
      <c r="C22" s="31">
        <f>VLOOKUP($B$1,'Multipliers and Adjustments'!$A$70:$I$86,TRUNC(COLUMN(C$2)/5)+2,FALSE)*SUMIFS('EPA Data'!$I:$I,'EPA Data'!$D:$D,'Country Selector'!$A$2,'EPA Data'!$J:$J,$B$1,'EPA Data'!$C:$C,C$2,'EPA Data'!$G:$G,"&gt;="&amp;$A22,'EPA Data'!$G:$G,"&lt;"&amp;$B22)*unit_conv</f>
        <v>0</v>
      </c>
      <c r="D22">
        <f t="shared" si="15"/>
        <v>0</v>
      </c>
      <c r="E22">
        <f t="shared" si="15"/>
        <v>0</v>
      </c>
      <c r="F22">
        <f t="shared" si="15"/>
        <v>0</v>
      </c>
      <c r="G22">
        <f t="shared" si="15"/>
        <v>0</v>
      </c>
      <c r="H22" s="31">
        <f>VLOOKUP($B$1,'Multipliers and Adjustments'!$A$70:$I$86,TRUNC(COLUMN(H$2)/5)+2,FALSE)*SUMIFS('EPA Data'!$I:$I,'EPA Data'!$D:$D,'Country Selector'!$A$2,'EPA Data'!$J:$J,$B$1,'EPA Data'!$C:$C,H$2,'EPA Data'!$G:$G,"&gt;="&amp;$A22,'EPA Data'!$G:$G,"&lt;"&amp;$B22)*unit_conv</f>
        <v>0</v>
      </c>
      <c r="I22">
        <f t="shared" si="16"/>
        <v>0</v>
      </c>
      <c r="J22">
        <f t="shared" si="16"/>
        <v>0</v>
      </c>
      <c r="K22">
        <f t="shared" si="16"/>
        <v>0</v>
      </c>
      <c r="L22">
        <f t="shared" si="16"/>
        <v>0</v>
      </c>
      <c r="M22" s="31">
        <f>VLOOKUP($B$1,'Multipliers and Adjustments'!$A$70:$I$86,TRUNC(COLUMN(M$2)/5)+2,FALSE)*SUMIFS('EPA Data'!$I:$I,'EPA Data'!$D:$D,'Country Selector'!$A$2,'EPA Data'!$J:$J,$B$1,'EPA Data'!$C:$C,M$2,'EPA Data'!$G:$G,"&gt;="&amp;$A22,'EPA Data'!$G:$G,"&lt;"&amp;$B22)*unit_conv</f>
        <v>0</v>
      </c>
      <c r="N22">
        <f t="shared" si="17"/>
        <v>0</v>
      </c>
      <c r="O22">
        <f t="shared" si="17"/>
        <v>0</v>
      </c>
      <c r="P22">
        <f t="shared" si="17"/>
        <v>0</v>
      </c>
      <c r="Q22">
        <f t="shared" si="17"/>
        <v>0</v>
      </c>
      <c r="R22" s="31">
        <f>VLOOKUP($B$1,'Multipliers and Adjustments'!$A$70:$I$86,TRUNC(COLUMN(R$2)/5)+2,FALSE)*SUMIFS('EPA Data'!$I:$I,'EPA Data'!$D:$D,'Country Selector'!$A$2,'EPA Data'!$J:$J,$B$1,'EPA Data'!$C:$C,R$2,'EPA Data'!$G:$G,"&gt;="&amp;$A22,'EPA Data'!$G:$G,"&lt;"&amp;$B22)*unit_conv</f>
        <v>0</v>
      </c>
      <c r="S22">
        <f t="shared" si="18"/>
        <v>0</v>
      </c>
      <c r="T22">
        <f t="shared" si="18"/>
        <v>0</v>
      </c>
      <c r="U22">
        <f t="shared" si="18"/>
        <v>0</v>
      </c>
      <c r="V22">
        <f t="shared" si="18"/>
        <v>0</v>
      </c>
      <c r="W22" s="31">
        <f>VLOOKUP($B$1,'Multipliers and Adjustments'!$A$70:$I$86,TRUNC(COLUMN(W$2)/5)+2,FALSE)*SUMIFS('EPA Data'!$I:$I,'EPA Data'!$D:$D,'Country Selector'!$A$2,'EPA Data'!$J:$J,$B$1,'EPA Data'!$C:$C,W$2,'EPA Data'!$G:$G,"&gt;="&amp;$A22,'EPA Data'!$G:$G,"&lt;"&amp;$B22)*unit_conv</f>
        <v>0</v>
      </c>
      <c r="X22">
        <f t="shared" si="19"/>
        <v>0</v>
      </c>
      <c r="Y22">
        <f t="shared" si="19"/>
        <v>0</v>
      </c>
      <c r="Z22">
        <f t="shared" si="19"/>
        <v>0</v>
      </c>
      <c r="AA22">
        <f t="shared" si="19"/>
        <v>0</v>
      </c>
      <c r="AB22" s="31">
        <f>VLOOKUP($B$1,'Multipliers and Adjustments'!$A$70:$I$86,TRUNC(COLUMN(AB$2)/5)+2,FALSE)*SUMIFS('EPA Data'!$I:$I,'EPA Data'!$D:$D,'Country Selector'!$A$2,'EPA Data'!$J:$J,$B$1,'EPA Data'!$C:$C,AB$2,'EPA Data'!$G:$G,"&gt;="&amp;$A22,'EPA Data'!$G:$G,"&lt;"&amp;$B22)*unit_conv</f>
        <v>0</v>
      </c>
      <c r="AC22">
        <f t="shared" si="20"/>
        <v>0</v>
      </c>
      <c r="AD22">
        <f t="shared" si="20"/>
        <v>0</v>
      </c>
      <c r="AE22">
        <f t="shared" si="20"/>
        <v>0</v>
      </c>
      <c r="AF22">
        <f t="shared" si="20"/>
        <v>0</v>
      </c>
      <c r="AG22" s="31">
        <f>VLOOKUP($B$1,'Multipliers and Adjustments'!$A$70:$I$86,TRUNC(COLUMN(AG$2)/5)+2,FALSE)*SUMIFS('EPA Data'!$I:$I,'EPA Data'!$D:$D,'Country Selector'!$A$2,'EPA Data'!$J:$J,$B$1,'EPA Data'!$C:$C,AG$2,'EPA Data'!$G:$G,"&gt;="&amp;$A22,'EPA Data'!$G:$G,"&lt;"&amp;$B22)*unit_conv</f>
        <v>0</v>
      </c>
      <c r="AH22">
        <f t="shared" si="21"/>
        <v>0</v>
      </c>
      <c r="AI22">
        <f t="shared" si="21"/>
        <v>0</v>
      </c>
      <c r="AJ22">
        <f t="shared" si="21"/>
        <v>0</v>
      </c>
      <c r="AK22">
        <f t="shared" si="21"/>
        <v>0</v>
      </c>
      <c r="AL22" s="31">
        <f>VLOOKUP($B$1,'Multipliers and Adjustments'!$A$70:$I$86,TRUNC(COLUMN(AL$2)/5)+2,FALSE)*SUMIFS('EPA Data'!$I:$I,'EPA Data'!$D:$D,'Country Selector'!$A$2,'EPA Data'!$J:$J,$B$1,'EPA Data'!$C:$C,AL$2,'EPA Data'!$G:$G,"&gt;="&amp;$A22,'EPA Data'!$G:$G,"&lt;"&amp;$B22)*unit_conv</f>
        <v>0</v>
      </c>
    </row>
    <row r="23" spans="1:38" x14ac:dyDescent="0.45">
      <c r="A23" s="12">
        <f t="shared" si="14"/>
        <v>-150</v>
      </c>
      <c r="B23" s="11">
        <f t="shared" si="7"/>
        <v>-100</v>
      </c>
      <c r="C23" s="31">
        <f>VLOOKUP($B$1,'Multipliers and Adjustments'!$A$70:$I$86,TRUNC(COLUMN(C$2)/5)+2,FALSE)*SUMIFS('EPA Data'!$I:$I,'EPA Data'!$D:$D,'Country Selector'!$A$2,'EPA Data'!$J:$J,$B$1,'EPA Data'!$C:$C,C$2,'EPA Data'!$G:$G,"&gt;="&amp;$A23,'EPA Data'!$G:$G,"&lt;"&amp;$B23)*unit_conv</f>
        <v>0</v>
      </c>
      <c r="D23">
        <f t="shared" si="15"/>
        <v>0</v>
      </c>
      <c r="E23">
        <f t="shared" si="15"/>
        <v>0</v>
      </c>
      <c r="F23">
        <f t="shared" si="15"/>
        <v>0</v>
      </c>
      <c r="G23">
        <f t="shared" si="15"/>
        <v>0</v>
      </c>
      <c r="H23" s="31">
        <f>VLOOKUP($B$1,'Multipliers and Adjustments'!$A$70:$I$86,TRUNC(COLUMN(H$2)/5)+2,FALSE)*SUMIFS('EPA Data'!$I:$I,'EPA Data'!$D:$D,'Country Selector'!$A$2,'EPA Data'!$J:$J,$B$1,'EPA Data'!$C:$C,H$2,'EPA Data'!$G:$G,"&gt;="&amp;$A23,'EPA Data'!$G:$G,"&lt;"&amp;$B23)*unit_conv</f>
        <v>0</v>
      </c>
      <c r="I23">
        <f t="shared" si="16"/>
        <v>0</v>
      </c>
      <c r="J23">
        <f t="shared" si="16"/>
        <v>0</v>
      </c>
      <c r="K23">
        <f t="shared" si="16"/>
        <v>0</v>
      </c>
      <c r="L23">
        <f t="shared" si="16"/>
        <v>0</v>
      </c>
      <c r="M23" s="31">
        <f>VLOOKUP($B$1,'Multipliers and Adjustments'!$A$70:$I$86,TRUNC(COLUMN(M$2)/5)+2,FALSE)*SUMIFS('EPA Data'!$I:$I,'EPA Data'!$D:$D,'Country Selector'!$A$2,'EPA Data'!$J:$J,$B$1,'EPA Data'!$C:$C,M$2,'EPA Data'!$G:$G,"&gt;="&amp;$A23,'EPA Data'!$G:$G,"&lt;"&amp;$B23)*unit_conv</f>
        <v>0</v>
      </c>
      <c r="N23">
        <f t="shared" si="17"/>
        <v>0</v>
      </c>
      <c r="O23">
        <f t="shared" si="17"/>
        <v>0</v>
      </c>
      <c r="P23">
        <f t="shared" si="17"/>
        <v>0</v>
      </c>
      <c r="Q23">
        <f t="shared" si="17"/>
        <v>0</v>
      </c>
      <c r="R23" s="31">
        <f>VLOOKUP($B$1,'Multipliers and Adjustments'!$A$70:$I$86,TRUNC(COLUMN(R$2)/5)+2,FALSE)*SUMIFS('EPA Data'!$I:$I,'EPA Data'!$D:$D,'Country Selector'!$A$2,'EPA Data'!$J:$J,$B$1,'EPA Data'!$C:$C,R$2,'EPA Data'!$G:$G,"&gt;="&amp;$A23,'EPA Data'!$G:$G,"&lt;"&amp;$B23)*unit_conv</f>
        <v>0</v>
      </c>
      <c r="S23">
        <f t="shared" si="18"/>
        <v>0</v>
      </c>
      <c r="T23">
        <f t="shared" si="18"/>
        <v>0</v>
      </c>
      <c r="U23">
        <f t="shared" si="18"/>
        <v>0</v>
      </c>
      <c r="V23">
        <f t="shared" si="18"/>
        <v>0</v>
      </c>
      <c r="W23" s="31">
        <f>VLOOKUP($B$1,'Multipliers and Adjustments'!$A$70:$I$86,TRUNC(COLUMN(W$2)/5)+2,FALSE)*SUMIFS('EPA Data'!$I:$I,'EPA Data'!$D:$D,'Country Selector'!$A$2,'EPA Data'!$J:$J,$B$1,'EPA Data'!$C:$C,W$2,'EPA Data'!$G:$G,"&gt;="&amp;$A23,'EPA Data'!$G:$G,"&lt;"&amp;$B23)*unit_conv</f>
        <v>0</v>
      </c>
      <c r="X23">
        <f t="shared" si="19"/>
        <v>0</v>
      </c>
      <c r="Y23">
        <f t="shared" si="19"/>
        <v>0</v>
      </c>
      <c r="Z23">
        <f t="shared" si="19"/>
        <v>0</v>
      </c>
      <c r="AA23">
        <f t="shared" si="19"/>
        <v>0</v>
      </c>
      <c r="AB23" s="31">
        <f>VLOOKUP($B$1,'Multipliers and Adjustments'!$A$70:$I$86,TRUNC(COLUMN(AB$2)/5)+2,FALSE)*SUMIFS('EPA Data'!$I:$I,'EPA Data'!$D:$D,'Country Selector'!$A$2,'EPA Data'!$J:$J,$B$1,'EPA Data'!$C:$C,AB$2,'EPA Data'!$G:$G,"&gt;="&amp;$A23,'EPA Data'!$G:$G,"&lt;"&amp;$B23)*unit_conv</f>
        <v>0</v>
      </c>
      <c r="AC23">
        <f t="shared" si="20"/>
        <v>0</v>
      </c>
      <c r="AD23">
        <f t="shared" si="20"/>
        <v>0</v>
      </c>
      <c r="AE23">
        <f t="shared" si="20"/>
        <v>0</v>
      </c>
      <c r="AF23">
        <f t="shared" si="20"/>
        <v>0</v>
      </c>
      <c r="AG23" s="31">
        <f>VLOOKUP($B$1,'Multipliers and Adjustments'!$A$70:$I$86,TRUNC(COLUMN(AG$2)/5)+2,FALSE)*SUMIFS('EPA Data'!$I:$I,'EPA Data'!$D:$D,'Country Selector'!$A$2,'EPA Data'!$J:$J,$B$1,'EPA Data'!$C:$C,AG$2,'EPA Data'!$G:$G,"&gt;="&amp;$A23,'EPA Data'!$G:$G,"&lt;"&amp;$B23)*unit_conv</f>
        <v>0</v>
      </c>
      <c r="AH23">
        <f t="shared" si="21"/>
        <v>0</v>
      </c>
      <c r="AI23">
        <f t="shared" si="21"/>
        <v>0</v>
      </c>
      <c r="AJ23">
        <f t="shared" si="21"/>
        <v>0</v>
      </c>
      <c r="AK23">
        <f t="shared" si="21"/>
        <v>0</v>
      </c>
      <c r="AL23" s="31">
        <f>VLOOKUP($B$1,'Multipliers and Adjustments'!$A$70:$I$86,TRUNC(COLUMN(AL$2)/5)+2,FALSE)*SUMIFS('EPA Data'!$I:$I,'EPA Data'!$D:$D,'Country Selector'!$A$2,'EPA Data'!$J:$J,$B$1,'EPA Data'!$C:$C,AL$2,'EPA Data'!$G:$G,"&gt;="&amp;$A23,'EPA Data'!$G:$G,"&lt;"&amp;$B23)*unit_conv</f>
        <v>0</v>
      </c>
    </row>
    <row r="24" spans="1:38" x14ac:dyDescent="0.45">
      <c r="A24" s="15">
        <f t="shared" si="14"/>
        <v>-100</v>
      </c>
      <c r="B24" s="16">
        <f>A24+10</f>
        <v>-90</v>
      </c>
      <c r="C24" s="31">
        <f>VLOOKUP($B$1,'Multipliers and Adjustments'!$A$70:$I$86,TRUNC(COLUMN(C$2)/5)+2,FALSE)*SUMIFS('EPA Data'!$I:$I,'EPA Data'!$D:$D,'Country Selector'!$A$2,'EPA Data'!$J:$J,$B$1,'EPA Data'!$C:$C,C$2,'EPA Data'!$G:$G,"&gt;="&amp;$A24,'EPA Data'!$G:$G,"&lt;"&amp;$B24)*unit_conv</f>
        <v>0</v>
      </c>
      <c r="D24">
        <f t="shared" si="15"/>
        <v>0</v>
      </c>
      <c r="E24">
        <f t="shared" si="15"/>
        <v>0</v>
      </c>
      <c r="F24">
        <f t="shared" si="15"/>
        <v>0</v>
      </c>
      <c r="G24">
        <f t="shared" si="15"/>
        <v>0</v>
      </c>
      <c r="H24" s="31">
        <f>VLOOKUP($B$1,'Multipliers and Adjustments'!$A$70:$I$86,TRUNC(COLUMN(H$2)/5)+2,FALSE)*SUMIFS('EPA Data'!$I:$I,'EPA Data'!$D:$D,'Country Selector'!$A$2,'EPA Data'!$J:$J,$B$1,'EPA Data'!$C:$C,H$2,'EPA Data'!$G:$G,"&gt;="&amp;$A24,'EPA Data'!$G:$G,"&lt;"&amp;$B24)*unit_conv</f>
        <v>0</v>
      </c>
      <c r="I24">
        <f t="shared" si="16"/>
        <v>0</v>
      </c>
      <c r="J24">
        <f t="shared" si="16"/>
        <v>0</v>
      </c>
      <c r="K24">
        <f t="shared" si="16"/>
        <v>0</v>
      </c>
      <c r="L24">
        <f t="shared" si="16"/>
        <v>0</v>
      </c>
      <c r="M24" s="31">
        <f>VLOOKUP($B$1,'Multipliers and Adjustments'!$A$70:$I$86,TRUNC(COLUMN(M$2)/5)+2,FALSE)*SUMIFS('EPA Data'!$I:$I,'EPA Data'!$D:$D,'Country Selector'!$A$2,'EPA Data'!$J:$J,$B$1,'EPA Data'!$C:$C,M$2,'EPA Data'!$G:$G,"&gt;="&amp;$A24,'EPA Data'!$G:$G,"&lt;"&amp;$B24)*unit_conv</f>
        <v>0</v>
      </c>
      <c r="N24">
        <f t="shared" si="17"/>
        <v>0</v>
      </c>
      <c r="O24">
        <f t="shared" si="17"/>
        <v>0</v>
      </c>
      <c r="P24">
        <f t="shared" si="17"/>
        <v>0</v>
      </c>
      <c r="Q24">
        <f t="shared" si="17"/>
        <v>0</v>
      </c>
      <c r="R24" s="31">
        <f>VLOOKUP($B$1,'Multipliers and Adjustments'!$A$70:$I$86,TRUNC(COLUMN(R$2)/5)+2,FALSE)*SUMIFS('EPA Data'!$I:$I,'EPA Data'!$D:$D,'Country Selector'!$A$2,'EPA Data'!$J:$J,$B$1,'EPA Data'!$C:$C,R$2,'EPA Data'!$G:$G,"&gt;="&amp;$A24,'EPA Data'!$G:$G,"&lt;"&amp;$B24)*unit_conv</f>
        <v>0</v>
      </c>
      <c r="S24">
        <f t="shared" si="18"/>
        <v>0</v>
      </c>
      <c r="T24">
        <f t="shared" si="18"/>
        <v>0</v>
      </c>
      <c r="U24">
        <f t="shared" si="18"/>
        <v>0</v>
      </c>
      <c r="V24">
        <f t="shared" si="18"/>
        <v>0</v>
      </c>
      <c r="W24" s="31">
        <f>VLOOKUP($B$1,'Multipliers and Adjustments'!$A$70:$I$86,TRUNC(COLUMN(W$2)/5)+2,FALSE)*SUMIFS('EPA Data'!$I:$I,'EPA Data'!$D:$D,'Country Selector'!$A$2,'EPA Data'!$J:$J,$B$1,'EPA Data'!$C:$C,W$2,'EPA Data'!$G:$G,"&gt;="&amp;$A24,'EPA Data'!$G:$G,"&lt;"&amp;$B24)*unit_conv</f>
        <v>0</v>
      </c>
      <c r="X24">
        <f t="shared" si="19"/>
        <v>0</v>
      </c>
      <c r="Y24">
        <f t="shared" si="19"/>
        <v>0</v>
      </c>
      <c r="Z24">
        <f t="shared" si="19"/>
        <v>0</v>
      </c>
      <c r="AA24">
        <f t="shared" si="19"/>
        <v>0</v>
      </c>
      <c r="AB24" s="31">
        <f>VLOOKUP($B$1,'Multipliers and Adjustments'!$A$70:$I$86,TRUNC(COLUMN(AB$2)/5)+2,FALSE)*SUMIFS('EPA Data'!$I:$I,'EPA Data'!$D:$D,'Country Selector'!$A$2,'EPA Data'!$J:$J,$B$1,'EPA Data'!$C:$C,AB$2,'EPA Data'!$G:$G,"&gt;="&amp;$A24,'EPA Data'!$G:$G,"&lt;"&amp;$B24)*unit_conv</f>
        <v>0</v>
      </c>
      <c r="AC24">
        <f t="shared" si="20"/>
        <v>0</v>
      </c>
      <c r="AD24">
        <f t="shared" si="20"/>
        <v>0</v>
      </c>
      <c r="AE24">
        <f t="shared" si="20"/>
        <v>0</v>
      </c>
      <c r="AF24">
        <f t="shared" si="20"/>
        <v>0</v>
      </c>
      <c r="AG24" s="31">
        <f>VLOOKUP($B$1,'Multipliers and Adjustments'!$A$70:$I$86,TRUNC(COLUMN(AG$2)/5)+2,FALSE)*SUMIFS('EPA Data'!$I:$I,'EPA Data'!$D:$D,'Country Selector'!$A$2,'EPA Data'!$J:$J,$B$1,'EPA Data'!$C:$C,AG$2,'EPA Data'!$G:$G,"&gt;="&amp;$A24,'EPA Data'!$G:$G,"&lt;"&amp;$B24)*unit_conv</f>
        <v>0</v>
      </c>
      <c r="AH24">
        <f t="shared" si="21"/>
        <v>0</v>
      </c>
      <c r="AI24">
        <f t="shared" si="21"/>
        <v>0</v>
      </c>
      <c r="AJ24">
        <f t="shared" si="21"/>
        <v>0</v>
      </c>
      <c r="AK24">
        <f t="shared" si="21"/>
        <v>0</v>
      </c>
      <c r="AL24" s="31">
        <f>VLOOKUP($B$1,'Multipliers and Adjustments'!$A$70:$I$86,TRUNC(COLUMN(AL$2)/5)+2,FALSE)*SUMIFS('EPA Data'!$I:$I,'EPA Data'!$D:$D,'Country Selector'!$A$2,'EPA Data'!$J:$J,$B$1,'EPA Data'!$C:$C,AL$2,'EPA Data'!$G:$G,"&gt;="&amp;$A24,'EPA Data'!$G:$G,"&lt;"&amp;$B24)*unit_conv</f>
        <v>0</v>
      </c>
    </row>
    <row r="25" spans="1:38" x14ac:dyDescent="0.45">
      <c r="A25" s="15">
        <f t="shared" si="14"/>
        <v>-90</v>
      </c>
      <c r="B25" s="16">
        <f t="shared" ref="B25:B44" si="22">A25+10</f>
        <v>-80</v>
      </c>
      <c r="C25" s="31">
        <f>VLOOKUP($B$1,'Multipliers and Adjustments'!$A$70:$I$86,TRUNC(COLUMN(C$2)/5)+2,FALSE)*SUMIFS('EPA Data'!$I:$I,'EPA Data'!$D:$D,'Country Selector'!$A$2,'EPA Data'!$J:$J,$B$1,'EPA Data'!$C:$C,C$2,'EPA Data'!$G:$G,"&gt;="&amp;$A25,'EPA Data'!$G:$G,"&lt;"&amp;$B25)*unit_conv</f>
        <v>0</v>
      </c>
      <c r="D25">
        <f t="shared" si="15"/>
        <v>0</v>
      </c>
      <c r="E25">
        <f t="shared" si="15"/>
        <v>0</v>
      </c>
      <c r="F25">
        <f t="shared" si="15"/>
        <v>0</v>
      </c>
      <c r="G25">
        <f t="shared" si="15"/>
        <v>0</v>
      </c>
      <c r="H25" s="31">
        <f>VLOOKUP($B$1,'Multipliers and Adjustments'!$A$70:$I$86,TRUNC(COLUMN(H$2)/5)+2,FALSE)*SUMIFS('EPA Data'!$I:$I,'EPA Data'!$D:$D,'Country Selector'!$A$2,'EPA Data'!$J:$J,$B$1,'EPA Data'!$C:$C,H$2,'EPA Data'!$G:$G,"&gt;="&amp;$A25,'EPA Data'!$G:$G,"&lt;"&amp;$B25)*unit_conv</f>
        <v>0</v>
      </c>
      <c r="I25">
        <f t="shared" si="16"/>
        <v>0</v>
      </c>
      <c r="J25">
        <f t="shared" si="16"/>
        <v>0</v>
      </c>
      <c r="K25">
        <f t="shared" si="16"/>
        <v>0</v>
      </c>
      <c r="L25">
        <f t="shared" si="16"/>
        <v>0</v>
      </c>
      <c r="M25" s="31">
        <f>VLOOKUP($B$1,'Multipliers and Adjustments'!$A$70:$I$86,TRUNC(COLUMN(M$2)/5)+2,FALSE)*SUMIFS('EPA Data'!$I:$I,'EPA Data'!$D:$D,'Country Selector'!$A$2,'EPA Data'!$J:$J,$B$1,'EPA Data'!$C:$C,M$2,'EPA Data'!$G:$G,"&gt;="&amp;$A25,'EPA Data'!$G:$G,"&lt;"&amp;$B25)*unit_conv</f>
        <v>0</v>
      </c>
      <c r="N25">
        <f t="shared" si="17"/>
        <v>0</v>
      </c>
      <c r="O25">
        <f t="shared" si="17"/>
        <v>0</v>
      </c>
      <c r="P25">
        <f t="shared" si="17"/>
        <v>0</v>
      </c>
      <c r="Q25">
        <f t="shared" si="17"/>
        <v>0</v>
      </c>
      <c r="R25" s="31">
        <f>VLOOKUP($B$1,'Multipliers and Adjustments'!$A$70:$I$86,TRUNC(COLUMN(R$2)/5)+2,FALSE)*SUMIFS('EPA Data'!$I:$I,'EPA Data'!$D:$D,'Country Selector'!$A$2,'EPA Data'!$J:$J,$B$1,'EPA Data'!$C:$C,R$2,'EPA Data'!$G:$G,"&gt;="&amp;$A25,'EPA Data'!$G:$G,"&lt;"&amp;$B25)*unit_conv</f>
        <v>0</v>
      </c>
      <c r="S25">
        <f t="shared" si="18"/>
        <v>0</v>
      </c>
      <c r="T25">
        <f t="shared" si="18"/>
        <v>0</v>
      </c>
      <c r="U25">
        <f t="shared" si="18"/>
        <v>0</v>
      </c>
      <c r="V25">
        <f t="shared" si="18"/>
        <v>0</v>
      </c>
      <c r="W25" s="31">
        <f>VLOOKUP($B$1,'Multipliers and Adjustments'!$A$70:$I$86,TRUNC(COLUMN(W$2)/5)+2,FALSE)*SUMIFS('EPA Data'!$I:$I,'EPA Data'!$D:$D,'Country Selector'!$A$2,'EPA Data'!$J:$J,$B$1,'EPA Data'!$C:$C,W$2,'EPA Data'!$G:$G,"&gt;="&amp;$A25,'EPA Data'!$G:$G,"&lt;"&amp;$B25)*unit_conv</f>
        <v>0</v>
      </c>
      <c r="X25">
        <f t="shared" si="19"/>
        <v>0</v>
      </c>
      <c r="Y25">
        <f t="shared" si="19"/>
        <v>0</v>
      </c>
      <c r="Z25">
        <f t="shared" si="19"/>
        <v>0</v>
      </c>
      <c r="AA25">
        <f t="shared" si="19"/>
        <v>0</v>
      </c>
      <c r="AB25" s="31">
        <f>VLOOKUP($B$1,'Multipliers and Adjustments'!$A$70:$I$86,TRUNC(COLUMN(AB$2)/5)+2,FALSE)*SUMIFS('EPA Data'!$I:$I,'EPA Data'!$D:$D,'Country Selector'!$A$2,'EPA Data'!$J:$J,$B$1,'EPA Data'!$C:$C,AB$2,'EPA Data'!$G:$G,"&gt;="&amp;$A25,'EPA Data'!$G:$G,"&lt;"&amp;$B25)*unit_conv</f>
        <v>0</v>
      </c>
      <c r="AC25">
        <f t="shared" si="20"/>
        <v>0</v>
      </c>
      <c r="AD25">
        <f t="shared" si="20"/>
        <v>0</v>
      </c>
      <c r="AE25">
        <f t="shared" si="20"/>
        <v>0</v>
      </c>
      <c r="AF25">
        <f t="shared" si="20"/>
        <v>0</v>
      </c>
      <c r="AG25" s="31">
        <f>VLOOKUP($B$1,'Multipliers and Adjustments'!$A$70:$I$86,TRUNC(COLUMN(AG$2)/5)+2,FALSE)*SUMIFS('EPA Data'!$I:$I,'EPA Data'!$D:$D,'Country Selector'!$A$2,'EPA Data'!$J:$J,$B$1,'EPA Data'!$C:$C,AG$2,'EPA Data'!$G:$G,"&gt;="&amp;$A25,'EPA Data'!$G:$G,"&lt;"&amp;$B25)*unit_conv</f>
        <v>0</v>
      </c>
      <c r="AH25">
        <f t="shared" si="21"/>
        <v>0</v>
      </c>
      <c r="AI25">
        <f t="shared" si="21"/>
        <v>0</v>
      </c>
      <c r="AJ25">
        <f t="shared" si="21"/>
        <v>0</v>
      </c>
      <c r="AK25">
        <f t="shared" si="21"/>
        <v>0</v>
      </c>
      <c r="AL25" s="31">
        <f>VLOOKUP($B$1,'Multipliers and Adjustments'!$A$70:$I$86,TRUNC(COLUMN(AL$2)/5)+2,FALSE)*SUMIFS('EPA Data'!$I:$I,'EPA Data'!$D:$D,'Country Selector'!$A$2,'EPA Data'!$J:$J,$B$1,'EPA Data'!$C:$C,AL$2,'EPA Data'!$G:$G,"&gt;="&amp;$A25,'EPA Data'!$G:$G,"&lt;"&amp;$B25)*unit_conv</f>
        <v>0</v>
      </c>
    </row>
    <row r="26" spans="1:38" x14ac:dyDescent="0.45">
      <c r="A26" s="15">
        <f t="shared" si="14"/>
        <v>-80</v>
      </c>
      <c r="B26" s="16">
        <f t="shared" si="22"/>
        <v>-70</v>
      </c>
      <c r="C26" s="31">
        <f>VLOOKUP($B$1,'Multipliers and Adjustments'!$A$70:$I$86,TRUNC(COLUMN(C$2)/5)+2,FALSE)*SUMIFS('EPA Data'!$I:$I,'EPA Data'!$D:$D,'Country Selector'!$A$2,'EPA Data'!$J:$J,$B$1,'EPA Data'!$C:$C,C$2,'EPA Data'!$G:$G,"&gt;="&amp;$A26,'EPA Data'!$G:$G,"&lt;"&amp;$B26)*unit_conv</f>
        <v>0</v>
      </c>
      <c r="D26">
        <f t="shared" si="15"/>
        <v>0</v>
      </c>
      <c r="E26">
        <f t="shared" si="15"/>
        <v>0</v>
      </c>
      <c r="F26">
        <f t="shared" si="15"/>
        <v>0</v>
      </c>
      <c r="G26">
        <f t="shared" si="15"/>
        <v>0</v>
      </c>
      <c r="H26" s="31">
        <f>VLOOKUP($B$1,'Multipliers and Adjustments'!$A$70:$I$86,TRUNC(COLUMN(H$2)/5)+2,FALSE)*SUMIFS('EPA Data'!$I:$I,'EPA Data'!$D:$D,'Country Selector'!$A$2,'EPA Data'!$J:$J,$B$1,'EPA Data'!$C:$C,H$2,'EPA Data'!$G:$G,"&gt;="&amp;$A26,'EPA Data'!$G:$G,"&lt;"&amp;$B26)*unit_conv</f>
        <v>0</v>
      </c>
      <c r="I26">
        <f t="shared" si="16"/>
        <v>0</v>
      </c>
      <c r="J26">
        <f t="shared" si="16"/>
        <v>0</v>
      </c>
      <c r="K26">
        <f t="shared" si="16"/>
        <v>0</v>
      </c>
      <c r="L26">
        <f t="shared" si="16"/>
        <v>0</v>
      </c>
      <c r="M26" s="31">
        <f>VLOOKUP($B$1,'Multipliers and Adjustments'!$A$70:$I$86,TRUNC(COLUMN(M$2)/5)+2,FALSE)*SUMIFS('EPA Data'!$I:$I,'EPA Data'!$D:$D,'Country Selector'!$A$2,'EPA Data'!$J:$J,$B$1,'EPA Data'!$C:$C,M$2,'EPA Data'!$G:$G,"&gt;="&amp;$A26,'EPA Data'!$G:$G,"&lt;"&amp;$B26)*unit_conv</f>
        <v>0</v>
      </c>
      <c r="N26">
        <f t="shared" si="17"/>
        <v>0</v>
      </c>
      <c r="O26">
        <f t="shared" si="17"/>
        <v>0</v>
      </c>
      <c r="P26">
        <f t="shared" si="17"/>
        <v>0</v>
      </c>
      <c r="Q26">
        <f t="shared" si="17"/>
        <v>0</v>
      </c>
      <c r="R26" s="31">
        <f>VLOOKUP($B$1,'Multipliers and Adjustments'!$A$70:$I$86,TRUNC(COLUMN(R$2)/5)+2,FALSE)*SUMIFS('EPA Data'!$I:$I,'EPA Data'!$D:$D,'Country Selector'!$A$2,'EPA Data'!$J:$J,$B$1,'EPA Data'!$C:$C,R$2,'EPA Data'!$G:$G,"&gt;="&amp;$A26,'EPA Data'!$G:$G,"&lt;"&amp;$B26)*unit_conv</f>
        <v>0</v>
      </c>
      <c r="S26">
        <f t="shared" si="18"/>
        <v>0</v>
      </c>
      <c r="T26">
        <f t="shared" si="18"/>
        <v>0</v>
      </c>
      <c r="U26">
        <f t="shared" si="18"/>
        <v>0</v>
      </c>
      <c r="V26">
        <f t="shared" si="18"/>
        <v>0</v>
      </c>
      <c r="W26" s="31">
        <f>VLOOKUP($B$1,'Multipliers and Adjustments'!$A$70:$I$86,TRUNC(COLUMN(W$2)/5)+2,FALSE)*SUMIFS('EPA Data'!$I:$I,'EPA Data'!$D:$D,'Country Selector'!$A$2,'EPA Data'!$J:$J,$B$1,'EPA Data'!$C:$C,W$2,'EPA Data'!$G:$G,"&gt;="&amp;$A26,'EPA Data'!$G:$G,"&lt;"&amp;$B26)*unit_conv</f>
        <v>0</v>
      </c>
      <c r="X26">
        <f t="shared" si="19"/>
        <v>0</v>
      </c>
      <c r="Y26">
        <f t="shared" si="19"/>
        <v>0</v>
      </c>
      <c r="Z26">
        <f t="shared" si="19"/>
        <v>0</v>
      </c>
      <c r="AA26">
        <f t="shared" si="19"/>
        <v>0</v>
      </c>
      <c r="AB26" s="31">
        <f>VLOOKUP($B$1,'Multipliers and Adjustments'!$A$70:$I$86,TRUNC(COLUMN(AB$2)/5)+2,FALSE)*SUMIFS('EPA Data'!$I:$I,'EPA Data'!$D:$D,'Country Selector'!$A$2,'EPA Data'!$J:$J,$B$1,'EPA Data'!$C:$C,AB$2,'EPA Data'!$G:$G,"&gt;="&amp;$A26,'EPA Data'!$G:$G,"&lt;"&amp;$B26)*unit_conv</f>
        <v>0</v>
      </c>
      <c r="AC26">
        <f t="shared" si="20"/>
        <v>0</v>
      </c>
      <c r="AD26">
        <f t="shared" si="20"/>
        <v>0</v>
      </c>
      <c r="AE26">
        <f t="shared" si="20"/>
        <v>0</v>
      </c>
      <c r="AF26">
        <f t="shared" si="20"/>
        <v>0</v>
      </c>
      <c r="AG26" s="31">
        <f>VLOOKUP($B$1,'Multipliers and Adjustments'!$A$70:$I$86,TRUNC(COLUMN(AG$2)/5)+2,FALSE)*SUMIFS('EPA Data'!$I:$I,'EPA Data'!$D:$D,'Country Selector'!$A$2,'EPA Data'!$J:$J,$B$1,'EPA Data'!$C:$C,AG$2,'EPA Data'!$G:$G,"&gt;="&amp;$A26,'EPA Data'!$G:$G,"&lt;"&amp;$B26)*unit_conv</f>
        <v>0</v>
      </c>
      <c r="AH26">
        <f t="shared" si="21"/>
        <v>0</v>
      </c>
      <c r="AI26">
        <f t="shared" si="21"/>
        <v>0</v>
      </c>
      <c r="AJ26">
        <f t="shared" si="21"/>
        <v>0</v>
      </c>
      <c r="AK26">
        <f t="shared" si="21"/>
        <v>0</v>
      </c>
      <c r="AL26" s="31">
        <f>VLOOKUP($B$1,'Multipliers and Adjustments'!$A$70:$I$86,TRUNC(COLUMN(AL$2)/5)+2,FALSE)*SUMIFS('EPA Data'!$I:$I,'EPA Data'!$D:$D,'Country Selector'!$A$2,'EPA Data'!$J:$J,$B$1,'EPA Data'!$C:$C,AL$2,'EPA Data'!$G:$G,"&gt;="&amp;$A26,'EPA Data'!$G:$G,"&lt;"&amp;$B26)*unit_conv</f>
        <v>0</v>
      </c>
    </row>
    <row r="27" spans="1:38" x14ac:dyDescent="0.45">
      <c r="A27" s="15">
        <f t="shared" si="14"/>
        <v>-70</v>
      </c>
      <c r="B27" s="16">
        <f t="shared" si="22"/>
        <v>-60</v>
      </c>
      <c r="C27" s="31">
        <f>VLOOKUP($B$1,'Multipliers and Adjustments'!$A$70:$I$86,TRUNC(COLUMN(C$2)/5)+2,FALSE)*SUMIFS('EPA Data'!$I:$I,'EPA Data'!$D:$D,'Country Selector'!$A$2,'EPA Data'!$J:$J,$B$1,'EPA Data'!$C:$C,C$2,'EPA Data'!$G:$G,"&gt;="&amp;$A27,'EPA Data'!$G:$G,"&lt;"&amp;$B27)*unit_conv</f>
        <v>0</v>
      </c>
      <c r="D27">
        <f t="shared" si="15"/>
        <v>0</v>
      </c>
      <c r="E27">
        <f t="shared" si="15"/>
        <v>0</v>
      </c>
      <c r="F27">
        <f t="shared" si="15"/>
        <v>0</v>
      </c>
      <c r="G27">
        <f t="shared" si="15"/>
        <v>0</v>
      </c>
      <c r="H27" s="31">
        <f>VLOOKUP($B$1,'Multipliers and Adjustments'!$A$70:$I$86,TRUNC(COLUMN(H$2)/5)+2,FALSE)*SUMIFS('EPA Data'!$I:$I,'EPA Data'!$D:$D,'Country Selector'!$A$2,'EPA Data'!$J:$J,$B$1,'EPA Data'!$C:$C,H$2,'EPA Data'!$G:$G,"&gt;="&amp;$A27,'EPA Data'!$G:$G,"&lt;"&amp;$B27)*unit_conv</f>
        <v>0</v>
      </c>
      <c r="I27">
        <f t="shared" si="16"/>
        <v>0</v>
      </c>
      <c r="J27">
        <f t="shared" si="16"/>
        <v>0</v>
      </c>
      <c r="K27">
        <f t="shared" si="16"/>
        <v>0</v>
      </c>
      <c r="L27">
        <f t="shared" si="16"/>
        <v>0</v>
      </c>
      <c r="M27" s="31">
        <f>VLOOKUP($B$1,'Multipliers and Adjustments'!$A$70:$I$86,TRUNC(COLUMN(M$2)/5)+2,FALSE)*SUMIFS('EPA Data'!$I:$I,'EPA Data'!$D:$D,'Country Selector'!$A$2,'EPA Data'!$J:$J,$B$1,'EPA Data'!$C:$C,M$2,'EPA Data'!$G:$G,"&gt;="&amp;$A27,'EPA Data'!$G:$G,"&lt;"&amp;$B27)*unit_conv</f>
        <v>0</v>
      </c>
      <c r="N27">
        <f t="shared" si="17"/>
        <v>0</v>
      </c>
      <c r="O27">
        <f t="shared" si="17"/>
        <v>0</v>
      </c>
      <c r="P27">
        <f t="shared" si="17"/>
        <v>0</v>
      </c>
      <c r="Q27">
        <f t="shared" si="17"/>
        <v>0</v>
      </c>
      <c r="R27" s="31">
        <f>VLOOKUP($B$1,'Multipliers and Adjustments'!$A$70:$I$86,TRUNC(COLUMN(R$2)/5)+2,FALSE)*SUMIFS('EPA Data'!$I:$I,'EPA Data'!$D:$D,'Country Selector'!$A$2,'EPA Data'!$J:$J,$B$1,'EPA Data'!$C:$C,R$2,'EPA Data'!$G:$G,"&gt;="&amp;$A27,'EPA Data'!$G:$G,"&lt;"&amp;$B27)*unit_conv</f>
        <v>0</v>
      </c>
      <c r="S27">
        <f t="shared" si="18"/>
        <v>0</v>
      </c>
      <c r="T27">
        <f t="shared" si="18"/>
        <v>0</v>
      </c>
      <c r="U27">
        <f t="shared" si="18"/>
        <v>0</v>
      </c>
      <c r="V27">
        <f t="shared" si="18"/>
        <v>0</v>
      </c>
      <c r="W27" s="31">
        <f>VLOOKUP($B$1,'Multipliers and Adjustments'!$A$70:$I$86,TRUNC(COLUMN(W$2)/5)+2,FALSE)*SUMIFS('EPA Data'!$I:$I,'EPA Data'!$D:$D,'Country Selector'!$A$2,'EPA Data'!$J:$J,$B$1,'EPA Data'!$C:$C,W$2,'EPA Data'!$G:$G,"&gt;="&amp;$A27,'EPA Data'!$G:$G,"&lt;"&amp;$B27)*unit_conv</f>
        <v>0</v>
      </c>
      <c r="X27">
        <f t="shared" si="19"/>
        <v>0</v>
      </c>
      <c r="Y27">
        <f t="shared" si="19"/>
        <v>0</v>
      </c>
      <c r="Z27">
        <f t="shared" si="19"/>
        <v>0</v>
      </c>
      <c r="AA27">
        <f t="shared" si="19"/>
        <v>0</v>
      </c>
      <c r="AB27" s="31">
        <f>VLOOKUP($B$1,'Multipliers and Adjustments'!$A$70:$I$86,TRUNC(COLUMN(AB$2)/5)+2,FALSE)*SUMIFS('EPA Data'!$I:$I,'EPA Data'!$D:$D,'Country Selector'!$A$2,'EPA Data'!$J:$J,$B$1,'EPA Data'!$C:$C,AB$2,'EPA Data'!$G:$G,"&gt;="&amp;$A27,'EPA Data'!$G:$G,"&lt;"&amp;$B27)*unit_conv</f>
        <v>0</v>
      </c>
      <c r="AC27">
        <f t="shared" si="20"/>
        <v>0</v>
      </c>
      <c r="AD27">
        <f t="shared" si="20"/>
        <v>0</v>
      </c>
      <c r="AE27">
        <f t="shared" si="20"/>
        <v>0</v>
      </c>
      <c r="AF27">
        <f t="shared" si="20"/>
        <v>0</v>
      </c>
      <c r="AG27" s="31">
        <f>VLOOKUP($B$1,'Multipliers and Adjustments'!$A$70:$I$86,TRUNC(COLUMN(AG$2)/5)+2,FALSE)*SUMIFS('EPA Data'!$I:$I,'EPA Data'!$D:$D,'Country Selector'!$A$2,'EPA Data'!$J:$J,$B$1,'EPA Data'!$C:$C,AG$2,'EPA Data'!$G:$G,"&gt;="&amp;$A27,'EPA Data'!$G:$G,"&lt;"&amp;$B27)*unit_conv</f>
        <v>0</v>
      </c>
      <c r="AH27">
        <f t="shared" si="21"/>
        <v>0</v>
      </c>
      <c r="AI27">
        <f t="shared" si="21"/>
        <v>0</v>
      </c>
      <c r="AJ27">
        <f t="shared" si="21"/>
        <v>0</v>
      </c>
      <c r="AK27">
        <f t="shared" si="21"/>
        <v>0</v>
      </c>
      <c r="AL27" s="31">
        <f>VLOOKUP($B$1,'Multipliers and Adjustments'!$A$70:$I$86,TRUNC(COLUMN(AL$2)/5)+2,FALSE)*SUMIFS('EPA Data'!$I:$I,'EPA Data'!$D:$D,'Country Selector'!$A$2,'EPA Data'!$J:$J,$B$1,'EPA Data'!$C:$C,AL$2,'EPA Data'!$G:$G,"&gt;="&amp;$A27,'EPA Data'!$G:$G,"&lt;"&amp;$B27)*unit_conv</f>
        <v>0</v>
      </c>
    </row>
    <row r="28" spans="1:38" x14ac:dyDescent="0.45">
      <c r="A28" s="15">
        <f t="shared" si="14"/>
        <v>-60</v>
      </c>
      <c r="B28" s="16">
        <f t="shared" si="22"/>
        <v>-50</v>
      </c>
      <c r="C28" s="31">
        <f>VLOOKUP($B$1,'Multipliers and Adjustments'!$A$70:$I$86,TRUNC(COLUMN(C$2)/5)+2,FALSE)*SUMIFS('EPA Data'!$I:$I,'EPA Data'!$D:$D,'Country Selector'!$A$2,'EPA Data'!$J:$J,$B$1,'EPA Data'!$C:$C,C$2,'EPA Data'!$G:$G,"&gt;="&amp;$A28,'EPA Data'!$G:$G,"&lt;"&amp;$B28)*unit_conv</f>
        <v>0</v>
      </c>
      <c r="D28">
        <f t="shared" si="15"/>
        <v>0</v>
      </c>
      <c r="E28">
        <f t="shared" si="15"/>
        <v>0</v>
      </c>
      <c r="F28">
        <f t="shared" si="15"/>
        <v>0</v>
      </c>
      <c r="G28">
        <f t="shared" si="15"/>
        <v>0</v>
      </c>
      <c r="H28" s="31">
        <f>VLOOKUP($B$1,'Multipliers and Adjustments'!$A$70:$I$86,TRUNC(COLUMN(H$2)/5)+2,FALSE)*SUMIFS('EPA Data'!$I:$I,'EPA Data'!$D:$D,'Country Selector'!$A$2,'EPA Data'!$J:$J,$B$1,'EPA Data'!$C:$C,H$2,'EPA Data'!$G:$G,"&gt;="&amp;$A28,'EPA Data'!$G:$G,"&lt;"&amp;$B28)*unit_conv</f>
        <v>0</v>
      </c>
      <c r="I28">
        <f t="shared" si="16"/>
        <v>0</v>
      </c>
      <c r="J28">
        <f t="shared" si="16"/>
        <v>0</v>
      </c>
      <c r="K28">
        <f t="shared" si="16"/>
        <v>0</v>
      </c>
      <c r="L28">
        <f t="shared" si="16"/>
        <v>0</v>
      </c>
      <c r="M28" s="31">
        <f>VLOOKUP($B$1,'Multipliers and Adjustments'!$A$70:$I$86,TRUNC(COLUMN(M$2)/5)+2,FALSE)*SUMIFS('EPA Data'!$I:$I,'EPA Data'!$D:$D,'Country Selector'!$A$2,'EPA Data'!$J:$J,$B$1,'EPA Data'!$C:$C,M$2,'EPA Data'!$G:$G,"&gt;="&amp;$A28,'EPA Data'!$G:$G,"&lt;"&amp;$B28)*unit_conv</f>
        <v>0</v>
      </c>
      <c r="N28">
        <f t="shared" si="17"/>
        <v>0</v>
      </c>
      <c r="O28">
        <f t="shared" si="17"/>
        <v>0</v>
      </c>
      <c r="P28">
        <f t="shared" si="17"/>
        <v>0</v>
      </c>
      <c r="Q28">
        <f t="shared" si="17"/>
        <v>0</v>
      </c>
      <c r="R28" s="31">
        <f>VLOOKUP($B$1,'Multipliers and Adjustments'!$A$70:$I$86,TRUNC(COLUMN(R$2)/5)+2,FALSE)*SUMIFS('EPA Data'!$I:$I,'EPA Data'!$D:$D,'Country Selector'!$A$2,'EPA Data'!$J:$J,$B$1,'EPA Data'!$C:$C,R$2,'EPA Data'!$G:$G,"&gt;="&amp;$A28,'EPA Data'!$G:$G,"&lt;"&amp;$B28)*unit_conv</f>
        <v>0</v>
      </c>
      <c r="S28">
        <f t="shared" si="18"/>
        <v>0</v>
      </c>
      <c r="T28">
        <f t="shared" si="18"/>
        <v>0</v>
      </c>
      <c r="U28">
        <f t="shared" si="18"/>
        <v>0</v>
      </c>
      <c r="V28">
        <f t="shared" si="18"/>
        <v>0</v>
      </c>
      <c r="W28" s="31">
        <f>VLOOKUP($B$1,'Multipliers and Adjustments'!$A$70:$I$86,TRUNC(COLUMN(W$2)/5)+2,FALSE)*SUMIFS('EPA Data'!$I:$I,'EPA Data'!$D:$D,'Country Selector'!$A$2,'EPA Data'!$J:$J,$B$1,'EPA Data'!$C:$C,W$2,'EPA Data'!$G:$G,"&gt;="&amp;$A28,'EPA Data'!$G:$G,"&lt;"&amp;$B28)*unit_conv</f>
        <v>0</v>
      </c>
      <c r="X28">
        <f t="shared" si="19"/>
        <v>0</v>
      </c>
      <c r="Y28">
        <f t="shared" si="19"/>
        <v>0</v>
      </c>
      <c r="Z28">
        <f t="shared" si="19"/>
        <v>0</v>
      </c>
      <c r="AA28">
        <f t="shared" si="19"/>
        <v>0</v>
      </c>
      <c r="AB28" s="31">
        <f>VLOOKUP($B$1,'Multipliers and Adjustments'!$A$70:$I$86,TRUNC(COLUMN(AB$2)/5)+2,FALSE)*SUMIFS('EPA Data'!$I:$I,'EPA Data'!$D:$D,'Country Selector'!$A$2,'EPA Data'!$J:$J,$B$1,'EPA Data'!$C:$C,AB$2,'EPA Data'!$G:$G,"&gt;="&amp;$A28,'EPA Data'!$G:$G,"&lt;"&amp;$B28)*unit_conv</f>
        <v>0</v>
      </c>
      <c r="AC28">
        <f t="shared" si="20"/>
        <v>0</v>
      </c>
      <c r="AD28">
        <f t="shared" si="20"/>
        <v>0</v>
      </c>
      <c r="AE28">
        <f t="shared" si="20"/>
        <v>0</v>
      </c>
      <c r="AF28">
        <f t="shared" si="20"/>
        <v>0</v>
      </c>
      <c r="AG28" s="31">
        <f>VLOOKUP($B$1,'Multipliers and Adjustments'!$A$70:$I$86,TRUNC(COLUMN(AG$2)/5)+2,FALSE)*SUMIFS('EPA Data'!$I:$I,'EPA Data'!$D:$D,'Country Selector'!$A$2,'EPA Data'!$J:$J,$B$1,'EPA Data'!$C:$C,AG$2,'EPA Data'!$G:$G,"&gt;="&amp;$A28,'EPA Data'!$G:$G,"&lt;"&amp;$B28)*unit_conv</f>
        <v>0</v>
      </c>
      <c r="AH28">
        <f t="shared" si="21"/>
        <v>0</v>
      </c>
      <c r="AI28">
        <f t="shared" si="21"/>
        <v>0</v>
      </c>
      <c r="AJ28">
        <f t="shared" si="21"/>
        <v>0</v>
      </c>
      <c r="AK28">
        <f t="shared" si="21"/>
        <v>0</v>
      </c>
      <c r="AL28" s="31">
        <f>VLOOKUP($B$1,'Multipliers and Adjustments'!$A$70:$I$86,TRUNC(COLUMN(AL$2)/5)+2,FALSE)*SUMIFS('EPA Data'!$I:$I,'EPA Data'!$D:$D,'Country Selector'!$A$2,'EPA Data'!$J:$J,$B$1,'EPA Data'!$C:$C,AL$2,'EPA Data'!$G:$G,"&gt;="&amp;$A28,'EPA Data'!$G:$G,"&lt;"&amp;$B28)*unit_conv</f>
        <v>0</v>
      </c>
    </row>
    <row r="29" spans="1:38" x14ac:dyDescent="0.45">
      <c r="A29" s="15">
        <f t="shared" si="14"/>
        <v>-50</v>
      </c>
      <c r="B29" s="16">
        <f t="shared" si="22"/>
        <v>-40</v>
      </c>
      <c r="C29" s="31">
        <f>VLOOKUP($B$1,'Multipliers and Adjustments'!$A$70:$I$86,TRUNC(COLUMN(C$2)/5)+2,FALSE)*SUMIFS('EPA Data'!$I:$I,'EPA Data'!$D:$D,'Country Selector'!$A$2,'EPA Data'!$J:$J,$B$1,'EPA Data'!$C:$C,C$2,'EPA Data'!$G:$G,"&gt;="&amp;$A29,'EPA Data'!$G:$G,"&lt;"&amp;$B29)*unit_conv</f>
        <v>0</v>
      </c>
      <c r="D29">
        <f t="shared" si="15"/>
        <v>0</v>
      </c>
      <c r="E29">
        <f t="shared" si="15"/>
        <v>0</v>
      </c>
      <c r="F29">
        <f t="shared" si="15"/>
        <v>0</v>
      </c>
      <c r="G29">
        <f t="shared" si="15"/>
        <v>0</v>
      </c>
      <c r="H29" s="31">
        <f>VLOOKUP($B$1,'Multipliers and Adjustments'!$A$70:$I$86,TRUNC(COLUMN(H$2)/5)+2,FALSE)*SUMIFS('EPA Data'!$I:$I,'EPA Data'!$D:$D,'Country Selector'!$A$2,'EPA Data'!$J:$J,$B$1,'EPA Data'!$C:$C,H$2,'EPA Data'!$G:$G,"&gt;="&amp;$A29,'EPA Data'!$G:$G,"&lt;"&amp;$B29)*unit_conv</f>
        <v>0</v>
      </c>
      <c r="I29">
        <f t="shared" si="16"/>
        <v>0</v>
      </c>
      <c r="J29">
        <f t="shared" si="16"/>
        <v>0</v>
      </c>
      <c r="K29">
        <f t="shared" si="16"/>
        <v>0</v>
      </c>
      <c r="L29">
        <f t="shared" si="16"/>
        <v>0</v>
      </c>
      <c r="M29" s="31">
        <f>VLOOKUP($B$1,'Multipliers and Adjustments'!$A$70:$I$86,TRUNC(COLUMN(M$2)/5)+2,FALSE)*SUMIFS('EPA Data'!$I:$I,'EPA Data'!$D:$D,'Country Selector'!$A$2,'EPA Data'!$J:$J,$B$1,'EPA Data'!$C:$C,M$2,'EPA Data'!$G:$G,"&gt;="&amp;$A29,'EPA Data'!$G:$G,"&lt;"&amp;$B29)*unit_conv</f>
        <v>0</v>
      </c>
      <c r="N29">
        <f t="shared" si="17"/>
        <v>0</v>
      </c>
      <c r="O29">
        <f t="shared" si="17"/>
        <v>0</v>
      </c>
      <c r="P29">
        <f t="shared" si="17"/>
        <v>0</v>
      </c>
      <c r="Q29">
        <f t="shared" si="17"/>
        <v>0</v>
      </c>
      <c r="R29" s="31">
        <f>VLOOKUP($B$1,'Multipliers and Adjustments'!$A$70:$I$86,TRUNC(COLUMN(R$2)/5)+2,FALSE)*SUMIFS('EPA Data'!$I:$I,'EPA Data'!$D:$D,'Country Selector'!$A$2,'EPA Data'!$J:$J,$B$1,'EPA Data'!$C:$C,R$2,'EPA Data'!$G:$G,"&gt;="&amp;$A29,'EPA Data'!$G:$G,"&lt;"&amp;$B29)*unit_conv</f>
        <v>0</v>
      </c>
      <c r="S29">
        <f t="shared" si="18"/>
        <v>0</v>
      </c>
      <c r="T29">
        <f t="shared" si="18"/>
        <v>0</v>
      </c>
      <c r="U29">
        <f t="shared" si="18"/>
        <v>0</v>
      </c>
      <c r="V29">
        <f t="shared" si="18"/>
        <v>0</v>
      </c>
      <c r="W29" s="31">
        <f>VLOOKUP($B$1,'Multipliers and Adjustments'!$A$70:$I$86,TRUNC(COLUMN(W$2)/5)+2,FALSE)*SUMIFS('EPA Data'!$I:$I,'EPA Data'!$D:$D,'Country Selector'!$A$2,'EPA Data'!$J:$J,$B$1,'EPA Data'!$C:$C,W$2,'EPA Data'!$G:$G,"&gt;="&amp;$A29,'EPA Data'!$G:$G,"&lt;"&amp;$B29)*unit_conv</f>
        <v>0</v>
      </c>
      <c r="X29">
        <f t="shared" si="19"/>
        <v>0</v>
      </c>
      <c r="Y29">
        <f t="shared" si="19"/>
        <v>0</v>
      </c>
      <c r="Z29">
        <f t="shared" si="19"/>
        <v>0</v>
      </c>
      <c r="AA29">
        <f t="shared" si="19"/>
        <v>0</v>
      </c>
      <c r="AB29" s="31">
        <f>VLOOKUP($B$1,'Multipliers and Adjustments'!$A$70:$I$86,TRUNC(COLUMN(AB$2)/5)+2,FALSE)*SUMIFS('EPA Data'!$I:$I,'EPA Data'!$D:$D,'Country Selector'!$A$2,'EPA Data'!$J:$J,$B$1,'EPA Data'!$C:$C,AB$2,'EPA Data'!$G:$G,"&gt;="&amp;$A29,'EPA Data'!$G:$G,"&lt;"&amp;$B29)*unit_conv</f>
        <v>0</v>
      </c>
      <c r="AC29">
        <f t="shared" si="20"/>
        <v>0</v>
      </c>
      <c r="AD29">
        <f t="shared" si="20"/>
        <v>0</v>
      </c>
      <c r="AE29">
        <f t="shared" si="20"/>
        <v>0</v>
      </c>
      <c r="AF29">
        <f t="shared" si="20"/>
        <v>0</v>
      </c>
      <c r="AG29" s="31">
        <f>VLOOKUP($B$1,'Multipliers and Adjustments'!$A$70:$I$86,TRUNC(COLUMN(AG$2)/5)+2,FALSE)*SUMIFS('EPA Data'!$I:$I,'EPA Data'!$D:$D,'Country Selector'!$A$2,'EPA Data'!$J:$J,$B$1,'EPA Data'!$C:$C,AG$2,'EPA Data'!$G:$G,"&gt;="&amp;$A29,'EPA Data'!$G:$G,"&lt;"&amp;$B29)*unit_conv</f>
        <v>0</v>
      </c>
      <c r="AH29">
        <f t="shared" si="21"/>
        <v>0</v>
      </c>
      <c r="AI29">
        <f t="shared" si="21"/>
        <v>0</v>
      </c>
      <c r="AJ29">
        <f t="shared" si="21"/>
        <v>0</v>
      </c>
      <c r="AK29">
        <f t="shared" si="21"/>
        <v>0</v>
      </c>
      <c r="AL29" s="31">
        <f>VLOOKUP($B$1,'Multipliers and Adjustments'!$A$70:$I$86,TRUNC(COLUMN(AL$2)/5)+2,FALSE)*SUMIFS('EPA Data'!$I:$I,'EPA Data'!$D:$D,'Country Selector'!$A$2,'EPA Data'!$J:$J,$B$1,'EPA Data'!$C:$C,AL$2,'EPA Data'!$G:$G,"&gt;="&amp;$A29,'EPA Data'!$G:$G,"&lt;"&amp;$B29)*unit_conv</f>
        <v>0</v>
      </c>
    </row>
    <row r="30" spans="1:38" x14ac:dyDescent="0.45">
      <c r="A30" s="15">
        <f t="shared" si="14"/>
        <v>-40</v>
      </c>
      <c r="B30" s="16">
        <f t="shared" si="22"/>
        <v>-30</v>
      </c>
      <c r="C30" s="31">
        <f>VLOOKUP($B$1,'Multipliers and Adjustments'!$A$70:$I$86,TRUNC(COLUMN(C$2)/5)+2,FALSE)*SUMIFS('EPA Data'!$I:$I,'EPA Data'!$D:$D,'Country Selector'!$A$2,'EPA Data'!$J:$J,$B$1,'EPA Data'!$C:$C,C$2,'EPA Data'!$G:$G,"&gt;="&amp;$A30,'EPA Data'!$G:$G,"&lt;"&amp;$B30)*unit_conv</f>
        <v>0</v>
      </c>
      <c r="D30">
        <f t="shared" si="15"/>
        <v>0</v>
      </c>
      <c r="E30">
        <f t="shared" si="15"/>
        <v>0</v>
      </c>
      <c r="F30">
        <f t="shared" si="15"/>
        <v>0</v>
      </c>
      <c r="G30">
        <f t="shared" si="15"/>
        <v>0</v>
      </c>
      <c r="H30" s="31">
        <f>VLOOKUP($B$1,'Multipliers and Adjustments'!$A$70:$I$86,TRUNC(COLUMN(H$2)/5)+2,FALSE)*SUMIFS('EPA Data'!$I:$I,'EPA Data'!$D:$D,'Country Selector'!$A$2,'EPA Data'!$J:$J,$B$1,'EPA Data'!$C:$C,H$2,'EPA Data'!$G:$G,"&gt;="&amp;$A30,'EPA Data'!$G:$G,"&lt;"&amp;$B30)*unit_conv</f>
        <v>0</v>
      </c>
      <c r="I30">
        <f t="shared" si="16"/>
        <v>0</v>
      </c>
      <c r="J30">
        <f t="shared" si="16"/>
        <v>0</v>
      </c>
      <c r="K30">
        <f t="shared" si="16"/>
        <v>0</v>
      </c>
      <c r="L30">
        <f t="shared" si="16"/>
        <v>0</v>
      </c>
      <c r="M30" s="31">
        <f>VLOOKUP($B$1,'Multipliers and Adjustments'!$A$70:$I$86,TRUNC(COLUMN(M$2)/5)+2,FALSE)*SUMIFS('EPA Data'!$I:$I,'EPA Data'!$D:$D,'Country Selector'!$A$2,'EPA Data'!$J:$J,$B$1,'EPA Data'!$C:$C,M$2,'EPA Data'!$G:$G,"&gt;="&amp;$A30,'EPA Data'!$G:$G,"&lt;"&amp;$B30)*unit_conv</f>
        <v>0</v>
      </c>
      <c r="N30">
        <f t="shared" si="17"/>
        <v>0</v>
      </c>
      <c r="O30">
        <f t="shared" si="17"/>
        <v>0</v>
      </c>
      <c r="P30">
        <f t="shared" si="17"/>
        <v>0</v>
      </c>
      <c r="Q30">
        <f t="shared" si="17"/>
        <v>0</v>
      </c>
      <c r="R30" s="31">
        <f>VLOOKUP($B$1,'Multipliers and Adjustments'!$A$70:$I$86,TRUNC(COLUMN(R$2)/5)+2,FALSE)*SUMIFS('EPA Data'!$I:$I,'EPA Data'!$D:$D,'Country Selector'!$A$2,'EPA Data'!$J:$J,$B$1,'EPA Data'!$C:$C,R$2,'EPA Data'!$G:$G,"&gt;="&amp;$A30,'EPA Data'!$G:$G,"&lt;"&amp;$B30)*unit_conv</f>
        <v>0</v>
      </c>
      <c r="S30">
        <f t="shared" si="18"/>
        <v>0</v>
      </c>
      <c r="T30">
        <f t="shared" si="18"/>
        <v>0</v>
      </c>
      <c r="U30">
        <f t="shared" si="18"/>
        <v>0</v>
      </c>
      <c r="V30">
        <f t="shared" si="18"/>
        <v>0</v>
      </c>
      <c r="W30" s="31">
        <f>VLOOKUP($B$1,'Multipliers and Adjustments'!$A$70:$I$86,TRUNC(COLUMN(W$2)/5)+2,FALSE)*SUMIFS('EPA Data'!$I:$I,'EPA Data'!$D:$D,'Country Selector'!$A$2,'EPA Data'!$J:$J,$B$1,'EPA Data'!$C:$C,W$2,'EPA Data'!$G:$G,"&gt;="&amp;$A30,'EPA Data'!$G:$G,"&lt;"&amp;$B30)*unit_conv</f>
        <v>0</v>
      </c>
      <c r="X30">
        <f t="shared" si="19"/>
        <v>0</v>
      </c>
      <c r="Y30">
        <f t="shared" si="19"/>
        <v>0</v>
      </c>
      <c r="Z30">
        <f t="shared" si="19"/>
        <v>0</v>
      </c>
      <c r="AA30">
        <f t="shared" si="19"/>
        <v>0</v>
      </c>
      <c r="AB30" s="31">
        <f>VLOOKUP($B$1,'Multipliers and Adjustments'!$A$70:$I$86,TRUNC(COLUMN(AB$2)/5)+2,FALSE)*SUMIFS('EPA Data'!$I:$I,'EPA Data'!$D:$D,'Country Selector'!$A$2,'EPA Data'!$J:$J,$B$1,'EPA Data'!$C:$C,AB$2,'EPA Data'!$G:$G,"&gt;="&amp;$A30,'EPA Data'!$G:$G,"&lt;"&amp;$B30)*unit_conv</f>
        <v>0</v>
      </c>
      <c r="AC30">
        <f t="shared" si="20"/>
        <v>0</v>
      </c>
      <c r="AD30">
        <f t="shared" si="20"/>
        <v>0</v>
      </c>
      <c r="AE30">
        <f t="shared" si="20"/>
        <v>0</v>
      </c>
      <c r="AF30">
        <f t="shared" si="20"/>
        <v>0</v>
      </c>
      <c r="AG30" s="31">
        <f>VLOOKUP($B$1,'Multipliers and Adjustments'!$A$70:$I$86,TRUNC(COLUMN(AG$2)/5)+2,FALSE)*SUMIFS('EPA Data'!$I:$I,'EPA Data'!$D:$D,'Country Selector'!$A$2,'EPA Data'!$J:$J,$B$1,'EPA Data'!$C:$C,AG$2,'EPA Data'!$G:$G,"&gt;="&amp;$A30,'EPA Data'!$G:$G,"&lt;"&amp;$B30)*unit_conv</f>
        <v>0</v>
      </c>
      <c r="AH30">
        <f t="shared" si="21"/>
        <v>0</v>
      </c>
      <c r="AI30">
        <f t="shared" si="21"/>
        <v>0</v>
      </c>
      <c r="AJ30">
        <f t="shared" si="21"/>
        <v>0</v>
      </c>
      <c r="AK30">
        <f t="shared" si="21"/>
        <v>0</v>
      </c>
      <c r="AL30" s="31">
        <f>VLOOKUP($B$1,'Multipliers and Adjustments'!$A$70:$I$86,TRUNC(COLUMN(AL$2)/5)+2,FALSE)*SUMIFS('EPA Data'!$I:$I,'EPA Data'!$D:$D,'Country Selector'!$A$2,'EPA Data'!$J:$J,$B$1,'EPA Data'!$C:$C,AL$2,'EPA Data'!$G:$G,"&gt;="&amp;$A30,'EPA Data'!$G:$G,"&lt;"&amp;$B30)*unit_conv</f>
        <v>0</v>
      </c>
    </row>
    <row r="31" spans="1:38" x14ac:dyDescent="0.45">
      <c r="A31" s="15">
        <f t="shared" si="14"/>
        <v>-30</v>
      </c>
      <c r="B31" s="16">
        <f t="shared" si="22"/>
        <v>-20</v>
      </c>
      <c r="C31" s="31">
        <f>VLOOKUP($B$1,'Multipliers and Adjustments'!$A$70:$I$86,TRUNC(COLUMN(C$2)/5)+2,FALSE)*SUMIFS('EPA Data'!$I:$I,'EPA Data'!$D:$D,'Country Selector'!$A$2,'EPA Data'!$J:$J,$B$1,'EPA Data'!$C:$C,C$2,'EPA Data'!$G:$G,"&gt;="&amp;$A31,'EPA Data'!$G:$G,"&lt;"&amp;$B31)*unit_conv</f>
        <v>0</v>
      </c>
      <c r="D31">
        <f t="shared" si="15"/>
        <v>0</v>
      </c>
      <c r="E31">
        <f t="shared" si="15"/>
        <v>0</v>
      </c>
      <c r="F31">
        <f t="shared" si="15"/>
        <v>0</v>
      </c>
      <c r="G31">
        <f t="shared" si="15"/>
        <v>0</v>
      </c>
      <c r="H31" s="31">
        <f>VLOOKUP($B$1,'Multipliers and Adjustments'!$A$70:$I$86,TRUNC(COLUMN(H$2)/5)+2,FALSE)*SUMIFS('EPA Data'!$I:$I,'EPA Data'!$D:$D,'Country Selector'!$A$2,'EPA Data'!$J:$J,$B$1,'EPA Data'!$C:$C,H$2,'EPA Data'!$G:$G,"&gt;="&amp;$A31,'EPA Data'!$G:$G,"&lt;"&amp;$B31)*unit_conv</f>
        <v>0</v>
      </c>
      <c r="I31">
        <f t="shared" si="16"/>
        <v>0</v>
      </c>
      <c r="J31">
        <f t="shared" si="16"/>
        <v>0</v>
      </c>
      <c r="K31">
        <f t="shared" si="16"/>
        <v>0</v>
      </c>
      <c r="L31">
        <f t="shared" si="16"/>
        <v>0</v>
      </c>
      <c r="M31" s="31">
        <f>VLOOKUP($B$1,'Multipliers and Adjustments'!$A$70:$I$86,TRUNC(COLUMN(M$2)/5)+2,FALSE)*SUMIFS('EPA Data'!$I:$I,'EPA Data'!$D:$D,'Country Selector'!$A$2,'EPA Data'!$J:$J,$B$1,'EPA Data'!$C:$C,M$2,'EPA Data'!$G:$G,"&gt;="&amp;$A31,'EPA Data'!$G:$G,"&lt;"&amp;$B31)*unit_conv</f>
        <v>0</v>
      </c>
      <c r="N31">
        <f t="shared" si="17"/>
        <v>0</v>
      </c>
      <c r="O31">
        <f t="shared" si="17"/>
        <v>0</v>
      </c>
      <c r="P31">
        <f t="shared" si="17"/>
        <v>0</v>
      </c>
      <c r="Q31">
        <f t="shared" si="17"/>
        <v>0</v>
      </c>
      <c r="R31" s="31">
        <f>VLOOKUP($B$1,'Multipliers and Adjustments'!$A$70:$I$86,TRUNC(COLUMN(R$2)/5)+2,FALSE)*SUMIFS('EPA Data'!$I:$I,'EPA Data'!$D:$D,'Country Selector'!$A$2,'EPA Data'!$J:$J,$B$1,'EPA Data'!$C:$C,R$2,'EPA Data'!$G:$G,"&gt;="&amp;$A31,'EPA Data'!$G:$G,"&lt;"&amp;$B31)*unit_conv</f>
        <v>0</v>
      </c>
      <c r="S31">
        <f t="shared" si="18"/>
        <v>0</v>
      </c>
      <c r="T31">
        <f t="shared" si="18"/>
        <v>0</v>
      </c>
      <c r="U31">
        <f t="shared" si="18"/>
        <v>0</v>
      </c>
      <c r="V31">
        <f t="shared" si="18"/>
        <v>0</v>
      </c>
      <c r="W31" s="31">
        <f>VLOOKUP($B$1,'Multipliers and Adjustments'!$A$70:$I$86,TRUNC(COLUMN(W$2)/5)+2,FALSE)*SUMIFS('EPA Data'!$I:$I,'EPA Data'!$D:$D,'Country Selector'!$A$2,'EPA Data'!$J:$J,$B$1,'EPA Data'!$C:$C,W$2,'EPA Data'!$G:$G,"&gt;="&amp;$A31,'EPA Data'!$G:$G,"&lt;"&amp;$B31)*unit_conv</f>
        <v>0</v>
      </c>
      <c r="X31">
        <f t="shared" si="19"/>
        <v>0</v>
      </c>
      <c r="Y31">
        <f t="shared" si="19"/>
        <v>0</v>
      </c>
      <c r="Z31">
        <f t="shared" si="19"/>
        <v>0</v>
      </c>
      <c r="AA31">
        <f t="shared" si="19"/>
        <v>0</v>
      </c>
      <c r="AB31" s="31">
        <f>VLOOKUP($B$1,'Multipliers and Adjustments'!$A$70:$I$86,TRUNC(COLUMN(AB$2)/5)+2,FALSE)*SUMIFS('EPA Data'!$I:$I,'EPA Data'!$D:$D,'Country Selector'!$A$2,'EPA Data'!$J:$J,$B$1,'EPA Data'!$C:$C,AB$2,'EPA Data'!$G:$G,"&gt;="&amp;$A31,'EPA Data'!$G:$G,"&lt;"&amp;$B31)*unit_conv</f>
        <v>0</v>
      </c>
      <c r="AC31">
        <f t="shared" si="20"/>
        <v>0</v>
      </c>
      <c r="AD31">
        <f t="shared" si="20"/>
        <v>0</v>
      </c>
      <c r="AE31">
        <f t="shared" si="20"/>
        <v>0</v>
      </c>
      <c r="AF31">
        <f t="shared" si="20"/>
        <v>0</v>
      </c>
      <c r="AG31" s="31">
        <f>VLOOKUP($B$1,'Multipliers and Adjustments'!$A$70:$I$86,TRUNC(COLUMN(AG$2)/5)+2,FALSE)*SUMIFS('EPA Data'!$I:$I,'EPA Data'!$D:$D,'Country Selector'!$A$2,'EPA Data'!$J:$J,$B$1,'EPA Data'!$C:$C,AG$2,'EPA Data'!$G:$G,"&gt;="&amp;$A31,'EPA Data'!$G:$G,"&lt;"&amp;$B31)*unit_conv</f>
        <v>0</v>
      </c>
      <c r="AH31">
        <f t="shared" si="21"/>
        <v>0</v>
      </c>
      <c r="AI31">
        <f t="shared" si="21"/>
        <v>0</v>
      </c>
      <c r="AJ31">
        <f t="shared" si="21"/>
        <v>0</v>
      </c>
      <c r="AK31">
        <f t="shared" si="21"/>
        <v>0</v>
      </c>
      <c r="AL31" s="31">
        <f>VLOOKUP($B$1,'Multipliers and Adjustments'!$A$70:$I$86,TRUNC(COLUMN(AL$2)/5)+2,FALSE)*SUMIFS('EPA Data'!$I:$I,'EPA Data'!$D:$D,'Country Selector'!$A$2,'EPA Data'!$J:$J,$B$1,'EPA Data'!$C:$C,AL$2,'EPA Data'!$G:$G,"&gt;="&amp;$A31,'EPA Data'!$G:$G,"&lt;"&amp;$B31)*unit_conv</f>
        <v>0</v>
      </c>
    </row>
    <row r="32" spans="1:38" x14ac:dyDescent="0.45">
      <c r="A32" s="15">
        <f t="shared" si="14"/>
        <v>-20</v>
      </c>
      <c r="B32" s="16">
        <f t="shared" si="22"/>
        <v>-10</v>
      </c>
      <c r="C32" s="31">
        <f>VLOOKUP($B$1,'Multipliers and Adjustments'!$A$70:$I$86,TRUNC(COLUMN(C$2)/5)+2,FALSE)*SUMIFS('EPA Data'!$I:$I,'EPA Data'!$D:$D,'Country Selector'!$A$2,'EPA Data'!$J:$J,$B$1,'EPA Data'!$C:$C,C$2,'EPA Data'!$G:$G,"&gt;="&amp;$A32,'EPA Data'!$G:$G,"&lt;"&amp;$B32)*unit_conv</f>
        <v>0</v>
      </c>
      <c r="D32">
        <f t="shared" si="15"/>
        <v>0</v>
      </c>
      <c r="E32">
        <f t="shared" si="15"/>
        <v>0</v>
      </c>
      <c r="F32">
        <f t="shared" si="15"/>
        <v>0</v>
      </c>
      <c r="G32">
        <f t="shared" si="15"/>
        <v>0</v>
      </c>
      <c r="H32" s="31">
        <f>VLOOKUP($B$1,'Multipliers and Adjustments'!$A$70:$I$86,TRUNC(COLUMN(H$2)/5)+2,FALSE)*SUMIFS('EPA Data'!$I:$I,'EPA Data'!$D:$D,'Country Selector'!$A$2,'EPA Data'!$J:$J,$B$1,'EPA Data'!$C:$C,H$2,'EPA Data'!$G:$G,"&gt;="&amp;$A32,'EPA Data'!$G:$G,"&lt;"&amp;$B32)*unit_conv</f>
        <v>0</v>
      </c>
      <c r="I32">
        <f t="shared" si="16"/>
        <v>0</v>
      </c>
      <c r="J32">
        <f t="shared" si="16"/>
        <v>0</v>
      </c>
      <c r="K32">
        <f t="shared" si="16"/>
        <v>0</v>
      </c>
      <c r="L32">
        <f t="shared" si="16"/>
        <v>0</v>
      </c>
      <c r="M32" s="31">
        <f>VLOOKUP($B$1,'Multipliers and Adjustments'!$A$70:$I$86,TRUNC(COLUMN(M$2)/5)+2,FALSE)*SUMIFS('EPA Data'!$I:$I,'EPA Data'!$D:$D,'Country Selector'!$A$2,'EPA Data'!$J:$J,$B$1,'EPA Data'!$C:$C,M$2,'EPA Data'!$G:$G,"&gt;="&amp;$A32,'EPA Data'!$G:$G,"&lt;"&amp;$B32)*unit_conv</f>
        <v>0</v>
      </c>
      <c r="N32">
        <f t="shared" si="17"/>
        <v>0</v>
      </c>
      <c r="O32">
        <f t="shared" si="17"/>
        <v>0</v>
      </c>
      <c r="P32">
        <f t="shared" si="17"/>
        <v>0</v>
      </c>
      <c r="Q32">
        <f t="shared" si="17"/>
        <v>0</v>
      </c>
      <c r="R32" s="31">
        <f>VLOOKUP($B$1,'Multipliers and Adjustments'!$A$70:$I$86,TRUNC(COLUMN(R$2)/5)+2,FALSE)*SUMIFS('EPA Data'!$I:$I,'EPA Data'!$D:$D,'Country Selector'!$A$2,'EPA Data'!$J:$J,$B$1,'EPA Data'!$C:$C,R$2,'EPA Data'!$G:$G,"&gt;="&amp;$A32,'EPA Data'!$G:$G,"&lt;"&amp;$B32)*unit_conv</f>
        <v>0</v>
      </c>
      <c r="S32">
        <f t="shared" si="18"/>
        <v>0</v>
      </c>
      <c r="T32">
        <f t="shared" si="18"/>
        <v>0</v>
      </c>
      <c r="U32">
        <f t="shared" si="18"/>
        <v>0</v>
      </c>
      <c r="V32">
        <f t="shared" si="18"/>
        <v>0</v>
      </c>
      <c r="W32" s="31">
        <f>VLOOKUP($B$1,'Multipliers and Adjustments'!$A$70:$I$86,TRUNC(COLUMN(W$2)/5)+2,FALSE)*SUMIFS('EPA Data'!$I:$I,'EPA Data'!$D:$D,'Country Selector'!$A$2,'EPA Data'!$J:$J,$B$1,'EPA Data'!$C:$C,W$2,'EPA Data'!$G:$G,"&gt;="&amp;$A32,'EPA Data'!$G:$G,"&lt;"&amp;$B32)*unit_conv</f>
        <v>0</v>
      </c>
      <c r="X32">
        <f t="shared" si="19"/>
        <v>0</v>
      </c>
      <c r="Y32">
        <f t="shared" si="19"/>
        <v>0</v>
      </c>
      <c r="Z32">
        <f t="shared" si="19"/>
        <v>0</v>
      </c>
      <c r="AA32">
        <f t="shared" si="19"/>
        <v>0</v>
      </c>
      <c r="AB32" s="31">
        <f>VLOOKUP($B$1,'Multipliers and Adjustments'!$A$70:$I$86,TRUNC(COLUMN(AB$2)/5)+2,FALSE)*SUMIFS('EPA Data'!$I:$I,'EPA Data'!$D:$D,'Country Selector'!$A$2,'EPA Data'!$J:$J,$B$1,'EPA Data'!$C:$C,AB$2,'EPA Data'!$G:$G,"&gt;="&amp;$A32,'EPA Data'!$G:$G,"&lt;"&amp;$B32)*unit_conv</f>
        <v>0</v>
      </c>
      <c r="AC32">
        <f t="shared" si="20"/>
        <v>0</v>
      </c>
      <c r="AD32">
        <f t="shared" si="20"/>
        <v>0</v>
      </c>
      <c r="AE32">
        <f t="shared" si="20"/>
        <v>0</v>
      </c>
      <c r="AF32">
        <f t="shared" si="20"/>
        <v>0</v>
      </c>
      <c r="AG32" s="31">
        <f>VLOOKUP($B$1,'Multipliers and Adjustments'!$A$70:$I$86,TRUNC(COLUMN(AG$2)/5)+2,FALSE)*SUMIFS('EPA Data'!$I:$I,'EPA Data'!$D:$D,'Country Selector'!$A$2,'EPA Data'!$J:$J,$B$1,'EPA Data'!$C:$C,AG$2,'EPA Data'!$G:$G,"&gt;="&amp;$A32,'EPA Data'!$G:$G,"&lt;"&amp;$B32)*unit_conv</f>
        <v>0</v>
      </c>
      <c r="AH32">
        <f t="shared" si="21"/>
        <v>0</v>
      </c>
      <c r="AI32">
        <f t="shared" si="21"/>
        <v>0</v>
      </c>
      <c r="AJ32">
        <f t="shared" si="21"/>
        <v>0</v>
      </c>
      <c r="AK32">
        <f t="shared" si="21"/>
        <v>0</v>
      </c>
      <c r="AL32" s="31">
        <f>VLOOKUP($B$1,'Multipliers and Adjustments'!$A$70:$I$86,TRUNC(COLUMN(AL$2)/5)+2,FALSE)*SUMIFS('EPA Data'!$I:$I,'EPA Data'!$D:$D,'Country Selector'!$A$2,'EPA Data'!$J:$J,$B$1,'EPA Data'!$C:$C,AL$2,'EPA Data'!$G:$G,"&gt;="&amp;$A32,'EPA Data'!$G:$G,"&lt;"&amp;$B32)*unit_conv</f>
        <v>0</v>
      </c>
    </row>
    <row r="33" spans="1:38" x14ac:dyDescent="0.45">
      <c r="A33" s="15">
        <f t="shared" si="14"/>
        <v>-10</v>
      </c>
      <c r="B33" s="16">
        <f t="shared" si="22"/>
        <v>0</v>
      </c>
      <c r="C33" s="31">
        <f>VLOOKUP($B$1,'Multipliers and Adjustments'!$A$70:$I$86,TRUNC(COLUMN(C$2)/5)+2,FALSE)*SUMIFS('EPA Data'!$I:$I,'EPA Data'!$D:$D,'Country Selector'!$A$2,'EPA Data'!$J:$J,$B$1,'EPA Data'!$C:$C,C$2,'EPA Data'!$G:$G,"&gt;="&amp;$A33,'EPA Data'!$G:$G,"&lt;"&amp;$B33)*unit_conv</f>
        <v>0</v>
      </c>
      <c r="D33">
        <f t="shared" si="15"/>
        <v>0</v>
      </c>
      <c r="E33">
        <f t="shared" si="15"/>
        <v>0</v>
      </c>
      <c r="F33">
        <f t="shared" si="15"/>
        <v>0</v>
      </c>
      <c r="G33">
        <f t="shared" si="15"/>
        <v>0</v>
      </c>
      <c r="H33" s="31">
        <f>VLOOKUP($B$1,'Multipliers and Adjustments'!$A$70:$I$86,TRUNC(COLUMN(H$2)/5)+2,FALSE)*SUMIFS('EPA Data'!$I:$I,'EPA Data'!$D:$D,'Country Selector'!$A$2,'EPA Data'!$J:$J,$B$1,'EPA Data'!$C:$C,H$2,'EPA Data'!$G:$G,"&gt;="&amp;$A33,'EPA Data'!$G:$G,"&lt;"&amp;$B33)*unit_conv</f>
        <v>0</v>
      </c>
      <c r="I33">
        <f t="shared" si="16"/>
        <v>0</v>
      </c>
      <c r="J33">
        <f t="shared" si="16"/>
        <v>0</v>
      </c>
      <c r="K33">
        <f t="shared" si="16"/>
        <v>0</v>
      </c>
      <c r="L33">
        <f t="shared" si="16"/>
        <v>0</v>
      </c>
      <c r="M33" s="31">
        <f>VLOOKUP($B$1,'Multipliers and Adjustments'!$A$70:$I$86,TRUNC(COLUMN(M$2)/5)+2,FALSE)*SUMIFS('EPA Data'!$I:$I,'EPA Data'!$D:$D,'Country Selector'!$A$2,'EPA Data'!$J:$J,$B$1,'EPA Data'!$C:$C,M$2,'EPA Data'!$G:$G,"&gt;="&amp;$A33,'EPA Data'!$G:$G,"&lt;"&amp;$B33)*unit_conv</f>
        <v>0</v>
      </c>
      <c r="N33">
        <f t="shared" si="17"/>
        <v>0</v>
      </c>
      <c r="O33">
        <f t="shared" si="17"/>
        <v>0</v>
      </c>
      <c r="P33">
        <f t="shared" si="17"/>
        <v>0</v>
      </c>
      <c r="Q33">
        <f t="shared" si="17"/>
        <v>0</v>
      </c>
      <c r="R33" s="31">
        <f>VLOOKUP($B$1,'Multipliers and Adjustments'!$A$70:$I$86,TRUNC(COLUMN(R$2)/5)+2,FALSE)*SUMIFS('EPA Data'!$I:$I,'EPA Data'!$D:$D,'Country Selector'!$A$2,'EPA Data'!$J:$J,$B$1,'EPA Data'!$C:$C,R$2,'EPA Data'!$G:$G,"&gt;="&amp;$A33,'EPA Data'!$G:$G,"&lt;"&amp;$B33)*unit_conv</f>
        <v>0</v>
      </c>
      <c r="S33">
        <f t="shared" si="18"/>
        <v>0</v>
      </c>
      <c r="T33">
        <f t="shared" si="18"/>
        <v>0</v>
      </c>
      <c r="U33">
        <f t="shared" si="18"/>
        <v>0</v>
      </c>
      <c r="V33">
        <f t="shared" si="18"/>
        <v>0</v>
      </c>
      <c r="W33" s="31">
        <f>VLOOKUP($B$1,'Multipliers and Adjustments'!$A$70:$I$86,TRUNC(COLUMN(W$2)/5)+2,FALSE)*SUMIFS('EPA Data'!$I:$I,'EPA Data'!$D:$D,'Country Selector'!$A$2,'EPA Data'!$J:$J,$B$1,'EPA Data'!$C:$C,W$2,'EPA Data'!$G:$G,"&gt;="&amp;$A33,'EPA Data'!$G:$G,"&lt;"&amp;$B33)*unit_conv</f>
        <v>0</v>
      </c>
      <c r="X33">
        <f t="shared" si="19"/>
        <v>0</v>
      </c>
      <c r="Y33">
        <f t="shared" si="19"/>
        <v>0</v>
      </c>
      <c r="Z33">
        <f t="shared" si="19"/>
        <v>0</v>
      </c>
      <c r="AA33">
        <f t="shared" si="19"/>
        <v>0</v>
      </c>
      <c r="AB33" s="31">
        <f>VLOOKUP($B$1,'Multipliers and Adjustments'!$A$70:$I$86,TRUNC(COLUMN(AB$2)/5)+2,FALSE)*SUMIFS('EPA Data'!$I:$I,'EPA Data'!$D:$D,'Country Selector'!$A$2,'EPA Data'!$J:$J,$B$1,'EPA Data'!$C:$C,AB$2,'EPA Data'!$G:$G,"&gt;="&amp;$A33,'EPA Data'!$G:$G,"&lt;"&amp;$B33)*unit_conv</f>
        <v>0</v>
      </c>
      <c r="AC33">
        <f t="shared" si="20"/>
        <v>0</v>
      </c>
      <c r="AD33">
        <f t="shared" si="20"/>
        <v>0</v>
      </c>
      <c r="AE33">
        <f t="shared" si="20"/>
        <v>0</v>
      </c>
      <c r="AF33">
        <f t="shared" si="20"/>
        <v>0</v>
      </c>
      <c r="AG33" s="31">
        <f>VLOOKUP($B$1,'Multipliers and Adjustments'!$A$70:$I$86,TRUNC(COLUMN(AG$2)/5)+2,FALSE)*SUMIFS('EPA Data'!$I:$I,'EPA Data'!$D:$D,'Country Selector'!$A$2,'EPA Data'!$J:$J,$B$1,'EPA Data'!$C:$C,AG$2,'EPA Data'!$G:$G,"&gt;="&amp;$A33,'EPA Data'!$G:$G,"&lt;"&amp;$B33)*unit_conv</f>
        <v>0</v>
      </c>
      <c r="AH33">
        <f t="shared" si="21"/>
        <v>0</v>
      </c>
      <c r="AI33">
        <f t="shared" si="21"/>
        <v>0</v>
      </c>
      <c r="AJ33">
        <f t="shared" si="21"/>
        <v>0</v>
      </c>
      <c r="AK33">
        <f t="shared" si="21"/>
        <v>0</v>
      </c>
      <c r="AL33" s="31">
        <f>VLOOKUP($B$1,'Multipliers and Adjustments'!$A$70:$I$86,TRUNC(COLUMN(AL$2)/5)+2,FALSE)*SUMIFS('EPA Data'!$I:$I,'EPA Data'!$D:$D,'Country Selector'!$A$2,'EPA Data'!$J:$J,$B$1,'EPA Data'!$C:$C,AL$2,'EPA Data'!$G:$G,"&gt;="&amp;$A33,'EPA Data'!$G:$G,"&lt;"&amp;$B33)*unit_conv</f>
        <v>0</v>
      </c>
    </row>
    <row r="34" spans="1:38" x14ac:dyDescent="0.45">
      <c r="A34" s="17">
        <f t="shared" si="14"/>
        <v>0</v>
      </c>
      <c r="B34" s="18">
        <f>A34</f>
        <v>0</v>
      </c>
      <c r="C34" s="37">
        <f>VLOOKUP($B$1,'Multipliers and Adjustments'!$A$70:$I$86,TRUNC(COLUMN(C$2)/5)+2,FALSE)*SUMIFS('EPA Data'!$I:$I,'EPA Data'!$D:$D,'Country Selector'!$A$2,'EPA Data'!$J:$J,$B$1,'EPA Data'!$C:$C,C$2,'EPA Data'!$G:$G,$A34)*unit_conv</f>
        <v>0</v>
      </c>
      <c r="D34">
        <f t="shared" ref="D34:G49" si="23">C34+($H34-$C34)/5</f>
        <v>0</v>
      </c>
      <c r="E34">
        <f t="shared" si="23"/>
        <v>0</v>
      </c>
      <c r="F34">
        <f t="shared" si="23"/>
        <v>0</v>
      </c>
      <c r="G34">
        <f t="shared" si="23"/>
        <v>0</v>
      </c>
      <c r="H34" s="37">
        <f>VLOOKUP($B$1,'Multipliers and Adjustments'!$A$70:$I$86,TRUNC(COLUMN(H$2)/5)+2,FALSE)*SUMIFS('EPA Data'!$I:$I,'EPA Data'!$D:$D,'Country Selector'!$A$2,'EPA Data'!$J:$J,$B$1,'EPA Data'!$C:$C,H$2,'EPA Data'!$G:$G,$A34)*unit_conv</f>
        <v>0</v>
      </c>
      <c r="I34">
        <f t="shared" si="16"/>
        <v>0</v>
      </c>
      <c r="J34">
        <f t="shared" si="16"/>
        <v>0</v>
      </c>
      <c r="K34">
        <f t="shared" si="16"/>
        <v>0</v>
      </c>
      <c r="L34">
        <f t="shared" si="16"/>
        <v>0</v>
      </c>
      <c r="M34" s="37">
        <f>VLOOKUP($B$1,'Multipliers and Adjustments'!$A$70:$I$86,TRUNC(COLUMN(M$2)/5)+2,FALSE)*SUMIFS('EPA Data'!$I:$I,'EPA Data'!$D:$D,'Country Selector'!$A$2,'EPA Data'!$J:$J,$B$1,'EPA Data'!$C:$C,M$2,'EPA Data'!$G:$G,$A34)*unit_conv</f>
        <v>0</v>
      </c>
      <c r="N34">
        <f t="shared" si="17"/>
        <v>0</v>
      </c>
      <c r="O34">
        <f t="shared" si="17"/>
        <v>0</v>
      </c>
      <c r="P34">
        <f t="shared" si="17"/>
        <v>0</v>
      </c>
      <c r="Q34">
        <f t="shared" si="17"/>
        <v>0</v>
      </c>
      <c r="R34" s="37">
        <f>VLOOKUP($B$1,'Multipliers and Adjustments'!$A$70:$I$86,TRUNC(COLUMN(R$2)/5)+2,FALSE)*SUMIFS('EPA Data'!$I:$I,'EPA Data'!$D:$D,'Country Selector'!$A$2,'EPA Data'!$J:$J,$B$1,'EPA Data'!$C:$C,R$2,'EPA Data'!$G:$G,$A34)*unit_conv</f>
        <v>0</v>
      </c>
      <c r="S34">
        <f t="shared" si="18"/>
        <v>0</v>
      </c>
      <c r="T34">
        <f t="shared" si="18"/>
        <v>0</v>
      </c>
      <c r="U34">
        <f t="shared" si="18"/>
        <v>0</v>
      </c>
      <c r="V34">
        <f t="shared" si="18"/>
        <v>0</v>
      </c>
      <c r="W34" s="37">
        <f>VLOOKUP($B$1,'Multipliers and Adjustments'!$A$70:$I$86,TRUNC(COLUMN(W$2)/5)+2,FALSE)*SUMIFS('EPA Data'!$I:$I,'EPA Data'!$D:$D,'Country Selector'!$A$2,'EPA Data'!$J:$J,$B$1,'EPA Data'!$C:$C,W$2,'EPA Data'!$G:$G,$A34)*unit_conv</f>
        <v>0</v>
      </c>
      <c r="X34">
        <f t="shared" si="19"/>
        <v>0</v>
      </c>
      <c r="Y34">
        <f t="shared" si="19"/>
        <v>0</v>
      </c>
      <c r="Z34">
        <f t="shared" si="19"/>
        <v>0</v>
      </c>
      <c r="AA34">
        <f t="shared" si="19"/>
        <v>0</v>
      </c>
      <c r="AB34" s="37">
        <f>VLOOKUP($B$1,'Multipliers and Adjustments'!$A$70:$I$86,TRUNC(COLUMN(AB$2)/5)+2,FALSE)*SUMIFS('EPA Data'!$I:$I,'EPA Data'!$D:$D,'Country Selector'!$A$2,'EPA Data'!$J:$J,$B$1,'EPA Data'!$C:$C,AB$2,'EPA Data'!$G:$G,$A34)*unit_conv</f>
        <v>0</v>
      </c>
      <c r="AC34">
        <f t="shared" si="20"/>
        <v>0</v>
      </c>
      <c r="AD34">
        <f t="shared" si="20"/>
        <v>0</v>
      </c>
      <c r="AE34">
        <f t="shared" si="20"/>
        <v>0</v>
      </c>
      <c r="AF34">
        <f t="shared" si="20"/>
        <v>0</v>
      </c>
      <c r="AG34" s="37">
        <f>VLOOKUP($B$1,'Multipliers and Adjustments'!$A$70:$I$86,TRUNC(COLUMN(AG$2)/5)+2,FALSE)*SUMIFS('EPA Data'!$I:$I,'EPA Data'!$D:$D,'Country Selector'!$A$2,'EPA Data'!$J:$J,$B$1,'EPA Data'!$C:$C,AG$2,'EPA Data'!$G:$G,$A34)*unit_conv</f>
        <v>0</v>
      </c>
      <c r="AH34">
        <f t="shared" si="21"/>
        <v>0</v>
      </c>
      <c r="AI34">
        <f t="shared" si="21"/>
        <v>0</v>
      </c>
      <c r="AJ34">
        <f t="shared" si="21"/>
        <v>0</v>
      </c>
      <c r="AK34">
        <f t="shared" si="21"/>
        <v>0</v>
      </c>
      <c r="AL34" s="37">
        <f>VLOOKUP($B$1,'Multipliers and Adjustments'!$A$70:$I$86,TRUNC(COLUMN(AL$2)/5)+2,FALSE)*SUMIFS('EPA Data'!$I:$I,'EPA Data'!$D:$D,'Country Selector'!$A$2,'EPA Data'!$J:$J,$B$1,'EPA Data'!$C:$C,AL$2,'EPA Data'!$G:$G,$A34)*unit_conv</f>
        <v>0</v>
      </c>
    </row>
    <row r="35" spans="1:38" x14ac:dyDescent="0.45">
      <c r="A35" s="19">
        <v>0.1</v>
      </c>
      <c r="B35" s="20">
        <f>A35+9.9</f>
        <v>10</v>
      </c>
      <c r="C35" s="31">
        <f>VLOOKUP($B$1,'Multipliers and Adjustments'!$A$70:$I$86,TRUNC(COLUMN(C$2)/5)+2,FALSE)*SUMIFS('EPA Data'!$I:$I,'EPA Data'!$D:$D,'Country Selector'!$A$2,'EPA Data'!$J:$J,$B$1,'EPA Data'!$C:$C,C$2,'EPA Data'!$G:$G,"&gt;="&amp;$A35,'EPA Data'!$G:$G,"&lt;"&amp;$B35)*unit_conv</f>
        <v>0</v>
      </c>
      <c r="D35">
        <f t="shared" si="23"/>
        <v>0</v>
      </c>
      <c r="E35">
        <f t="shared" si="23"/>
        <v>0</v>
      </c>
      <c r="F35">
        <f t="shared" si="23"/>
        <v>0</v>
      </c>
      <c r="G35">
        <f t="shared" si="23"/>
        <v>0</v>
      </c>
      <c r="H35" s="31">
        <f>VLOOKUP($B$1,'Multipliers and Adjustments'!$A$70:$I$86,TRUNC(COLUMN(H$2)/5)+2,FALSE)*SUMIFS('EPA Data'!$I:$I,'EPA Data'!$D:$D,'Country Selector'!$A$2,'EPA Data'!$J:$J,$B$1,'EPA Data'!$C:$C,H$2,'EPA Data'!$G:$G,"&gt;="&amp;$A35,'EPA Data'!$G:$G,"&lt;"&amp;$B35)*unit_conv</f>
        <v>0</v>
      </c>
      <c r="I35">
        <f t="shared" si="16"/>
        <v>0</v>
      </c>
      <c r="J35">
        <f t="shared" si="16"/>
        <v>0</v>
      </c>
      <c r="K35">
        <f t="shared" si="16"/>
        <v>0</v>
      </c>
      <c r="L35">
        <f t="shared" si="16"/>
        <v>0</v>
      </c>
      <c r="M35" s="31">
        <f>VLOOKUP($B$1,'Multipliers and Adjustments'!$A$70:$I$86,TRUNC(COLUMN(M$2)/5)+2,FALSE)*SUMIFS('EPA Data'!$I:$I,'EPA Data'!$D:$D,'Country Selector'!$A$2,'EPA Data'!$J:$J,$B$1,'EPA Data'!$C:$C,M$2,'EPA Data'!$G:$G,"&gt;="&amp;$A35,'EPA Data'!$G:$G,"&lt;"&amp;$B35)*unit_conv</f>
        <v>0</v>
      </c>
      <c r="N35">
        <f t="shared" si="17"/>
        <v>0</v>
      </c>
      <c r="O35">
        <f t="shared" si="17"/>
        <v>0</v>
      </c>
      <c r="P35">
        <f t="shared" si="17"/>
        <v>0</v>
      </c>
      <c r="Q35">
        <f t="shared" si="17"/>
        <v>0</v>
      </c>
      <c r="R35" s="31">
        <f>VLOOKUP($B$1,'Multipliers and Adjustments'!$A$70:$I$86,TRUNC(COLUMN(R$2)/5)+2,FALSE)*SUMIFS('EPA Data'!$I:$I,'EPA Data'!$D:$D,'Country Selector'!$A$2,'EPA Data'!$J:$J,$B$1,'EPA Data'!$C:$C,R$2,'EPA Data'!$G:$G,"&gt;="&amp;$A35,'EPA Data'!$G:$G,"&lt;"&amp;$B35)*unit_conv</f>
        <v>0</v>
      </c>
      <c r="S35">
        <f t="shared" si="18"/>
        <v>0</v>
      </c>
      <c r="T35">
        <f t="shared" si="18"/>
        <v>0</v>
      </c>
      <c r="U35">
        <f t="shared" si="18"/>
        <v>0</v>
      </c>
      <c r="V35">
        <f t="shared" si="18"/>
        <v>0</v>
      </c>
      <c r="W35" s="31">
        <f>VLOOKUP($B$1,'Multipliers and Adjustments'!$A$70:$I$86,TRUNC(COLUMN(W$2)/5)+2,FALSE)*SUMIFS('EPA Data'!$I:$I,'EPA Data'!$D:$D,'Country Selector'!$A$2,'EPA Data'!$J:$J,$B$1,'EPA Data'!$C:$C,W$2,'EPA Data'!$G:$G,"&gt;="&amp;$A35,'EPA Data'!$G:$G,"&lt;"&amp;$B35)*unit_conv</f>
        <v>0</v>
      </c>
      <c r="X35">
        <f t="shared" si="19"/>
        <v>0</v>
      </c>
      <c r="Y35">
        <f t="shared" si="19"/>
        <v>0</v>
      </c>
      <c r="Z35">
        <f t="shared" si="19"/>
        <v>0</v>
      </c>
      <c r="AA35">
        <f t="shared" si="19"/>
        <v>0</v>
      </c>
      <c r="AB35" s="31">
        <f>VLOOKUP($B$1,'Multipliers and Adjustments'!$A$70:$I$86,TRUNC(COLUMN(AB$2)/5)+2,FALSE)*SUMIFS('EPA Data'!$I:$I,'EPA Data'!$D:$D,'Country Selector'!$A$2,'EPA Data'!$J:$J,$B$1,'EPA Data'!$C:$C,AB$2,'EPA Data'!$G:$G,"&gt;="&amp;$A35,'EPA Data'!$G:$G,"&lt;"&amp;$B35)*unit_conv</f>
        <v>0</v>
      </c>
      <c r="AC35">
        <f t="shared" si="20"/>
        <v>0</v>
      </c>
      <c r="AD35">
        <f t="shared" si="20"/>
        <v>0</v>
      </c>
      <c r="AE35">
        <f t="shared" si="20"/>
        <v>0</v>
      </c>
      <c r="AF35">
        <f t="shared" si="20"/>
        <v>0</v>
      </c>
      <c r="AG35" s="31">
        <f>VLOOKUP($B$1,'Multipliers and Adjustments'!$A$70:$I$86,TRUNC(COLUMN(AG$2)/5)+2,FALSE)*SUMIFS('EPA Data'!$I:$I,'EPA Data'!$D:$D,'Country Selector'!$A$2,'EPA Data'!$J:$J,$B$1,'EPA Data'!$C:$C,AG$2,'EPA Data'!$G:$G,"&gt;="&amp;$A35,'EPA Data'!$G:$G,"&lt;"&amp;$B35)*unit_conv</f>
        <v>0</v>
      </c>
      <c r="AH35">
        <f t="shared" si="21"/>
        <v>0</v>
      </c>
      <c r="AI35">
        <f t="shared" si="21"/>
        <v>0</v>
      </c>
      <c r="AJ35">
        <f t="shared" si="21"/>
        <v>0</v>
      </c>
      <c r="AK35">
        <f t="shared" si="21"/>
        <v>0</v>
      </c>
      <c r="AL35" s="31">
        <f>VLOOKUP($B$1,'Multipliers and Adjustments'!$A$70:$I$86,TRUNC(COLUMN(AL$2)/5)+2,FALSE)*SUMIFS('EPA Data'!$I:$I,'EPA Data'!$D:$D,'Country Selector'!$A$2,'EPA Data'!$J:$J,$B$1,'EPA Data'!$C:$C,AL$2,'EPA Data'!$G:$G,"&gt;="&amp;$A35,'EPA Data'!$G:$G,"&lt;"&amp;$B35)*unit_conv</f>
        <v>0</v>
      </c>
    </row>
    <row r="36" spans="1:38" x14ac:dyDescent="0.45">
      <c r="A36" s="15">
        <f t="shared" si="14"/>
        <v>10</v>
      </c>
      <c r="B36" s="16">
        <f t="shared" si="22"/>
        <v>20</v>
      </c>
      <c r="C36" s="31">
        <f>VLOOKUP($B$1,'Multipliers and Adjustments'!$A$70:$I$86,TRUNC(COLUMN(C$2)/5)+2,FALSE)*SUMIFS('EPA Data'!$I:$I,'EPA Data'!$D:$D,'Country Selector'!$A$2,'EPA Data'!$J:$J,$B$1,'EPA Data'!$C:$C,C$2,'EPA Data'!$G:$G,"&gt;="&amp;$A36,'EPA Data'!$G:$G,"&lt;"&amp;$B36)*unit_conv</f>
        <v>0</v>
      </c>
      <c r="D36">
        <f t="shared" si="23"/>
        <v>0</v>
      </c>
      <c r="E36">
        <f t="shared" si="23"/>
        <v>0</v>
      </c>
      <c r="F36">
        <f t="shared" si="23"/>
        <v>0</v>
      </c>
      <c r="G36">
        <f t="shared" si="23"/>
        <v>0</v>
      </c>
      <c r="H36" s="31">
        <f>VLOOKUP($B$1,'Multipliers and Adjustments'!$A$70:$I$86,TRUNC(COLUMN(H$2)/5)+2,FALSE)*SUMIFS('EPA Data'!$I:$I,'EPA Data'!$D:$D,'Country Selector'!$A$2,'EPA Data'!$J:$J,$B$1,'EPA Data'!$C:$C,H$2,'EPA Data'!$G:$G,"&gt;="&amp;$A36,'EPA Data'!$G:$G,"&lt;"&amp;$B36)*unit_conv</f>
        <v>0</v>
      </c>
      <c r="I36">
        <f t="shared" ref="I36:L51" si="24">H36+($M36-$H36)/5</f>
        <v>0</v>
      </c>
      <c r="J36">
        <f t="shared" si="24"/>
        <v>0</v>
      </c>
      <c r="K36">
        <f t="shared" si="24"/>
        <v>0</v>
      </c>
      <c r="L36">
        <f t="shared" si="24"/>
        <v>0</v>
      </c>
      <c r="M36" s="31">
        <f>VLOOKUP($B$1,'Multipliers and Adjustments'!$A$70:$I$86,TRUNC(COLUMN(M$2)/5)+2,FALSE)*SUMIFS('EPA Data'!$I:$I,'EPA Data'!$D:$D,'Country Selector'!$A$2,'EPA Data'!$J:$J,$B$1,'EPA Data'!$C:$C,M$2,'EPA Data'!$G:$G,"&gt;="&amp;$A36,'EPA Data'!$G:$G,"&lt;"&amp;$B36)*unit_conv</f>
        <v>0</v>
      </c>
      <c r="N36">
        <f t="shared" ref="N36:Q51" si="25">M36+($R36-$M36)/5</f>
        <v>0</v>
      </c>
      <c r="O36">
        <f t="shared" si="25"/>
        <v>0</v>
      </c>
      <c r="P36">
        <f t="shared" si="25"/>
        <v>0</v>
      </c>
      <c r="Q36">
        <f t="shared" si="25"/>
        <v>0</v>
      </c>
      <c r="R36" s="31">
        <f>VLOOKUP($B$1,'Multipliers and Adjustments'!$A$70:$I$86,TRUNC(COLUMN(R$2)/5)+2,FALSE)*SUMIFS('EPA Data'!$I:$I,'EPA Data'!$D:$D,'Country Selector'!$A$2,'EPA Data'!$J:$J,$B$1,'EPA Data'!$C:$C,R$2,'EPA Data'!$G:$G,"&gt;="&amp;$A36,'EPA Data'!$G:$G,"&lt;"&amp;$B36)*unit_conv</f>
        <v>0</v>
      </c>
      <c r="S36">
        <f t="shared" ref="S36:V51" si="26">R36+($W36-$R36)/5</f>
        <v>0</v>
      </c>
      <c r="T36">
        <f t="shared" si="26"/>
        <v>0</v>
      </c>
      <c r="U36">
        <f t="shared" si="26"/>
        <v>0</v>
      </c>
      <c r="V36">
        <f t="shared" si="26"/>
        <v>0</v>
      </c>
      <c r="W36" s="31">
        <f>VLOOKUP($B$1,'Multipliers and Adjustments'!$A$70:$I$86,TRUNC(COLUMN(W$2)/5)+2,FALSE)*SUMIFS('EPA Data'!$I:$I,'EPA Data'!$D:$D,'Country Selector'!$A$2,'EPA Data'!$J:$J,$B$1,'EPA Data'!$C:$C,W$2,'EPA Data'!$G:$G,"&gt;="&amp;$A36,'EPA Data'!$G:$G,"&lt;"&amp;$B36)*unit_conv</f>
        <v>0</v>
      </c>
      <c r="X36">
        <f t="shared" ref="X36:AA51" si="27">W36+($AB36-$W36)/5</f>
        <v>0</v>
      </c>
      <c r="Y36">
        <f t="shared" si="27"/>
        <v>0</v>
      </c>
      <c r="Z36">
        <f t="shared" si="27"/>
        <v>0</v>
      </c>
      <c r="AA36">
        <f t="shared" si="27"/>
        <v>0</v>
      </c>
      <c r="AB36" s="31">
        <f>VLOOKUP($B$1,'Multipliers and Adjustments'!$A$70:$I$86,TRUNC(COLUMN(AB$2)/5)+2,FALSE)*SUMIFS('EPA Data'!$I:$I,'EPA Data'!$D:$D,'Country Selector'!$A$2,'EPA Data'!$J:$J,$B$1,'EPA Data'!$C:$C,AB$2,'EPA Data'!$G:$G,"&gt;="&amp;$A36,'EPA Data'!$G:$G,"&lt;"&amp;$B36)*unit_conv</f>
        <v>0</v>
      </c>
      <c r="AC36">
        <f t="shared" ref="AC36:AF51" si="28">AB36+($AG36-$AB36)/5</f>
        <v>0</v>
      </c>
      <c r="AD36">
        <f t="shared" si="28"/>
        <v>0</v>
      </c>
      <c r="AE36">
        <f t="shared" si="28"/>
        <v>0</v>
      </c>
      <c r="AF36">
        <f t="shared" si="28"/>
        <v>0</v>
      </c>
      <c r="AG36" s="31">
        <f>VLOOKUP($B$1,'Multipliers and Adjustments'!$A$70:$I$86,TRUNC(COLUMN(AG$2)/5)+2,FALSE)*SUMIFS('EPA Data'!$I:$I,'EPA Data'!$D:$D,'Country Selector'!$A$2,'EPA Data'!$J:$J,$B$1,'EPA Data'!$C:$C,AG$2,'EPA Data'!$G:$G,"&gt;="&amp;$A36,'EPA Data'!$G:$G,"&lt;"&amp;$B36)*unit_conv</f>
        <v>0</v>
      </c>
      <c r="AH36">
        <f t="shared" ref="AH36:AK51" si="29">AG36+($AL36-$AG36)/5</f>
        <v>0</v>
      </c>
      <c r="AI36">
        <f t="shared" si="29"/>
        <v>0</v>
      </c>
      <c r="AJ36">
        <f t="shared" si="29"/>
        <v>0</v>
      </c>
      <c r="AK36">
        <f t="shared" si="29"/>
        <v>0</v>
      </c>
      <c r="AL36" s="31">
        <f>VLOOKUP($B$1,'Multipliers and Adjustments'!$A$70:$I$86,TRUNC(COLUMN(AL$2)/5)+2,FALSE)*SUMIFS('EPA Data'!$I:$I,'EPA Data'!$D:$D,'Country Selector'!$A$2,'EPA Data'!$J:$J,$B$1,'EPA Data'!$C:$C,AL$2,'EPA Data'!$G:$G,"&gt;="&amp;$A36,'EPA Data'!$G:$G,"&lt;"&amp;$B36)*unit_conv</f>
        <v>0</v>
      </c>
    </row>
    <row r="37" spans="1:38" x14ac:dyDescent="0.45">
      <c r="A37" s="15">
        <f t="shared" si="14"/>
        <v>20</v>
      </c>
      <c r="B37" s="16">
        <f t="shared" si="22"/>
        <v>30</v>
      </c>
      <c r="C37" s="31">
        <f>VLOOKUP($B$1,'Multipliers and Adjustments'!$A$70:$I$86,TRUNC(COLUMN(C$2)/5)+2,FALSE)*SUMIFS('EPA Data'!$I:$I,'EPA Data'!$D:$D,'Country Selector'!$A$2,'EPA Data'!$J:$J,$B$1,'EPA Data'!$C:$C,C$2,'EPA Data'!$G:$G,"&gt;="&amp;$A37,'EPA Data'!$G:$G,"&lt;"&amp;$B37)*unit_conv</f>
        <v>0</v>
      </c>
      <c r="D37">
        <f t="shared" si="23"/>
        <v>0</v>
      </c>
      <c r="E37">
        <f t="shared" si="23"/>
        <v>0</v>
      </c>
      <c r="F37">
        <f t="shared" si="23"/>
        <v>0</v>
      </c>
      <c r="G37">
        <f t="shared" si="23"/>
        <v>0</v>
      </c>
      <c r="H37" s="31">
        <f>VLOOKUP($B$1,'Multipliers and Adjustments'!$A$70:$I$86,TRUNC(COLUMN(H$2)/5)+2,FALSE)*SUMIFS('EPA Data'!$I:$I,'EPA Data'!$D:$D,'Country Selector'!$A$2,'EPA Data'!$J:$J,$B$1,'EPA Data'!$C:$C,H$2,'EPA Data'!$G:$G,"&gt;="&amp;$A37,'EPA Data'!$G:$G,"&lt;"&amp;$B37)*unit_conv</f>
        <v>0</v>
      </c>
      <c r="I37">
        <f t="shared" si="24"/>
        <v>0</v>
      </c>
      <c r="J37">
        <f t="shared" si="24"/>
        <v>0</v>
      </c>
      <c r="K37">
        <f t="shared" si="24"/>
        <v>0</v>
      </c>
      <c r="L37">
        <f t="shared" si="24"/>
        <v>0</v>
      </c>
      <c r="M37" s="31">
        <f>VLOOKUP($B$1,'Multipliers and Adjustments'!$A$70:$I$86,TRUNC(COLUMN(M$2)/5)+2,FALSE)*SUMIFS('EPA Data'!$I:$I,'EPA Data'!$D:$D,'Country Selector'!$A$2,'EPA Data'!$J:$J,$B$1,'EPA Data'!$C:$C,M$2,'EPA Data'!$G:$G,"&gt;="&amp;$A37,'EPA Data'!$G:$G,"&lt;"&amp;$B37)*unit_conv</f>
        <v>0</v>
      </c>
      <c r="N37">
        <f t="shared" si="25"/>
        <v>0</v>
      </c>
      <c r="O37">
        <f t="shared" si="25"/>
        <v>0</v>
      </c>
      <c r="P37">
        <f t="shared" si="25"/>
        <v>0</v>
      </c>
      <c r="Q37">
        <f t="shared" si="25"/>
        <v>0</v>
      </c>
      <c r="R37" s="31">
        <f>VLOOKUP($B$1,'Multipliers and Adjustments'!$A$70:$I$86,TRUNC(COLUMN(R$2)/5)+2,FALSE)*SUMIFS('EPA Data'!$I:$I,'EPA Data'!$D:$D,'Country Selector'!$A$2,'EPA Data'!$J:$J,$B$1,'EPA Data'!$C:$C,R$2,'EPA Data'!$G:$G,"&gt;="&amp;$A37,'EPA Data'!$G:$G,"&lt;"&amp;$B37)*unit_conv</f>
        <v>0</v>
      </c>
      <c r="S37">
        <f t="shared" si="26"/>
        <v>0</v>
      </c>
      <c r="T37">
        <f t="shared" si="26"/>
        <v>0</v>
      </c>
      <c r="U37">
        <f t="shared" si="26"/>
        <v>0</v>
      </c>
      <c r="V37">
        <f t="shared" si="26"/>
        <v>0</v>
      </c>
      <c r="W37" s="31">
        <f>VLOOKUP($B$1,'Multipliers and Adjustments'!$A$70:$I$86,TRUNC(COLUMN(W$2)/5)+2,FALSE)*SUMIFS('EPA Data'!$I:$I,'EPA Data'!$D:$D,'Country Selector'!$A$2,'EPA Data'!$J:$J,$B$1,'EPA Data'!$C:$C,W$2,'EPA Data'!$G:$G,"&gt;="&amp;$A37,'EPA Data'!$G:$G,"&lt;"&amp;$B37)*unit_conv</f>
        <v>0</v>
      </c>
      <c r="X37">
        <f t="shared" si="27"/>
        <v>0</v>
      </c>
      <c r="Y37">
        <f t="shared" si="27"/>
        <v>0</v>
      </c>
      <c r="Z37">
        <f t="shared" si="27"/>
        <v>0</v>
      </c>
      <c r="AA37">
        <f t="shared" si="27"/>
        <v>0</v>
      </c>
      <c r="AB37" s="31">
        <f>VLOOKUP($B$1,'Multipliers and Adjustments'!$A$70:$I$86,TRUNC(COLUMN(AB$2)/5)+2,FALSE)*SUMIFS('EPA Data'!$I:$I,'EPA Data'!$D:$D,'Country Selector'!$A$2,'EPA Data'!$J:$J,$B$1,'EPA Data'!$C:$C,AB$2,'EPA Data'!$G:$G,"&gt;="&amp;$A37,'EPA Data'!$G:$G,"&lt;"&amp;$B37)*unit_conv</f>
        <v>0</v>
      </c>
      <c r="AC37">
        <f t="shared" si="28"/>
        <v>0</v>
      </c>
      <c r="AD37">
        <f t="shared" si="28"/>
        <v>0</v>
      </c>
      <c r="AE37">
        <f t="shared" si="28"/>
        <v>0</v>
      </c>
      <c r="AF37">
        <f t="shared" si="28"/>
        <v>0</v>
      </c>
      <c r="AG37" s="31">
        <f>VLOOKUP($B$1,'Multipliers and Adjustments'!$A$70:$I$86,TRUNC(COLUMN(AG$2)/5)+2,FALSE)*SUMIFS('EPA Data'!$I:$I,'EPA Data'!$D:$D,'Country Selector'!$A$2,'EPA Data'!$J:$J,$B$1,'EPA Data'!$C:$C,AG$2,'EPA Data'!$G:$G,"&gt;="&amp;$A37,'EPA Data'!$G:$G,"&lt;"&amp;$B37)*unit_conv</f>
        <v>0</v>
      </c>
      <c r="AH37">
        <f t="shared" si="29"/>
        <v>0</v>
      </c>
      <c r="AI37">
        <f t="shared" si="29"/>
        <v>0</v>
      </c>
      <c r="AJ37">
        <f t="shared" si="29"/>
        <v>0</v>
      </c>
      <c r="AK37">
        <f t="shared" si="29"/>
        <v>0</v>
      </c>
      <c r="AL37" s="31">
        <f>VLOOKUP($B$1,'Multipliers and Adjustments'!$A$70:$I$86,TRUNC(COLUMN(AL$2)/5)+2,FALSE)*SUMIFS('EPA Data'!$I:$I,'EPA Data'!$D:$D,'Country Selector'!$A$2,'EPA Data'!$J:$J,$B$1,'EPA Data'!$C:$C,AL$2,'EPA Data'!$G:$G,"&gt;="&amp;$A37,'EPA Data'!$G:$G,"&lt;"&amp;$B37)*unit_conv</f>
        <v>0</v>
      </c>
    </row>
    <row r="38" spans="1:38" x14ac:dyDescent="0.45">
      <c r="A38" s="15">
        <f t="shared" si="14"/>
        <v>30</v>
      </c>
      <c r="B38" s="16">
        <f t="shared" si="22"/>
        <v>40</v>
      </c>
      <c r="C38" s="31">
        <f>VLOOKUP($B$1,'Multipliers and Adjustments'!$A$70:$I$86,TRUNC(COLUMN(C$2)/5)+2,FALSE)*SUMIFS('EPA Data'!$I:$I,'EPA Data'!$D:$D,'Country Selector'!$A$2,'EPA Data'!$J:$J,$B$1,'EPA Data'!$C:$C,C$2,'EPA Data'!$G:$G,"&gt;="&amp;$A38,'EPA Data'!$G:$G,"&lt;"&amp;$B38)*unit_conv</f>
        <v>0</v>
      </c>
      <c r="D38">
        <f t="shared" si="23"/>
        <v>0</v>
      </c>
      <c r="E38">
        <f t="shared" si="23"/>
        <v>0</v>
      </c>
      <c r="F38">
        <f t="shared" si="23"/>
        <v>0</v>
      </c>
      <c r="G38">
        <f t="shared" si="23"/>
        <v>0</v>
      </c>
      <c r="H38" s="31">
        <f>VLOOKUP($B$1,'Multipliers and Adjustments'!$A$70:$I$86,TRUNC(COLUMN(H$2)/5)+2,FALSE)*SUMIFS('EPA Data'!$I:$I,'EPA Data'!$D:$D,'Country Selector'!$A$2,'EPA Data'!$J:$J,$B$1,'EPA Data'!$C:$C,H$2,'EPA Data'!$G:$G,"&gt;="&amp;$A38,'EPA Data'!$G:$G,"&lt;"&amp;$B38)*unit_conv</f>
        <v>0</v>
      </c>
      <c r="I38">
        <f t="shared" si="24"/>
        <v>0</v>
      </c>
      <c r="J38">
        <f t="shared" si="24"/>
        <v>0</v>
      </c>
      <c r="K38">
        <f t="shared" si="24"/>
        <v>0</v>
      </c>
      <c r="L38">
        <f t="shared" si="24"/>
        <v>0</v>
      </c>
      <c r="M38" s="31">
        <f>VLOOKUP($B$1,'Multipliers and Adjustments'!$A$70:$I$86,TRUNC(COLUMN(M$2)/5)+2,FALSE)*SUMIFS('EPA Data'!$I:$I,'EPA Data'!$D:$D,'Country Selector'!$A$2,'EPA Data'!$J:$J,$B$1,'EPA Data'!$C:$C,M$2,'EPA Data'!$G:$G,"&gt;="&amp;$A38,'EPA Data'!$G:$G,"&lt;"&amp;$B38)*unit_conv</f>
        <v>0</v>
      </c>
      <c r="N38">
        <f t="shared" si="25"/>
        <v>0</v>
      </c>
      <c r="O38">
        <f t="shared" si="25"/>
        <v>0</v>
      </c>
      <c r="P38">
        <f t="shared" si="25"/>
        <v>0</v>
      </c>
      <c r="Q38">
        <f t="shared" si="25"/>
        <v>0</v>
      </c>
      <c r="R38" s="31">
        <f>VLOOKUP($B$1,'Multipliers and Adjustments'!$A$70:$I$86,TRUNC(COLUMN(R$2)/5)+2,FALSE)*SUMIFS('EPA Data'!$I:$I,'EPA Data'!$D:$D,'Country Selector'!$A$2,'EPA Data'!$J:$J,$B$1,'EPA Data'!$C:$C,R$2,'EPA Data'!$G:$G,"&gt;="&amp;$A38,'EPA Data'!$G:$G,"&lt;"&amp;$B38)*unit_conv</f>
        <v>0</v>
      </c>
      <c r="S38">
        <f t="shared" si="26"/>
        <v>0</v>
      </c>
      <c r="T38">
        <f t="shared" si="26"/>
        <v>0</v>
      </c>
      <c r="U38">
        <f t="shared" si="26"/>
        <v>0</v>
      </c>
      <c r="V38">
        <f t="shared" si="26"/>
        <v>0</v>
      </c>
      <c r="W38" s="31">
        <f>VLOOKUP($B$1,'Multipliers and Adjustments'!$A$70:$I$86,TRUNC(COLUMN(W$2)/5)+2,FALSE)*SUMIFS('EPA Data'!$I:$I,'EPA Data'!$D:$D,'Country Selector'!$A$2,'EPA Data'!$J:$J,$B$1,'EPA Data'!$C:$C,W$2,'EPA Data'!$G:$G,"&gt;="&amp;$A38,'EPA Data'!$G:$G,"&lt;"&amp;$B38)*unit_conv</f>
        <v>0</v>
      </c>
      <c r="X38">
        <f t="shared" si="27"/>
        <v>0</v>
      </c>
      <c r="Y38">
        <f t="shared" si="27"/>
        <v>0</v>
      </c>
      <c r="Z38">
        <f t="shared" si="27"/>
        <v>0</v>
      </c>
      <c r="AA38">
        <f t="shared" si="27"/>
        <v>0</v>
      </c>
      <c r="AB38" s="31">
        <f>VLOOKUP($B$1,'Multipliers and Adjustments'!$A$70:$I$86,TRUNC(COLUMN(AB$2)/5)+2,FALSE)*SUMIFS('EPA Data'!$I:$I,'EPA Data'!$D:$D,'Country Selector'!$A$2,'EPA Data'!$J:$J,$B$1,'EPA Data'!$C:$C,AB$2,'EPA Data'!$G:$G,"&gt;="&amp;$A38,'EPA Data'!$G:$G,"&lt;"&amp;$B38)*unit_conv</f>
        <v>0</v>
      </c>
      <c r="AC38">
        <f t="shared" si="28"/>
        <v>0</v>
      </c>
      <c r="AD38">
        <f t="shared" si="28"/>
        <v>0</v>
      </c>
      <c r="AE38">
        <f t="shared" si="28"/>
        <v>0</v>
      </c>
      <c r="AF38">
        <f t="shared" si="28"/>
        <v>0</v>
      </c>
      <c r="AG38" s="31">
        <f>VLOOKUP($B$1,'Multipliers and Adjustments'!$A$70:$I$86,TRUNC(COLUMN(AG$2)/5)+2,FALSE)*SUMIFS('EPA Data'!$I:$I,'EPA Data'!$D:$D,'Country Selector'!$A$2,'EPA Data'!$J:$J,$B$1,'EPA Data'!$C:$C,AG$2,'EPA Data'!$G:$G,"&gt;="&amp;$A38,'EPA Data'!$G:$G,"&lt;"&amp;$B38)*unit_conv</f>
        <v>0</v>
      </c>
      <c r="AH38">
        <f t="shared" si="29"/>
        <v>0</v>
      </c>
      <c r="AI38">
        <f t="shared" si="29"/>
        <v>0</v>
      </c>
      <c r="AJ38">
        <f t="shared" si="29"/>
        <v>0</v>
      </c>
      <c r="AK38">
        <f t="shared" si="29"/>
        <v>0</v>
      </c>
      <c r="AL38" s="31">
        <f>VLOOKUP($B$1,'Multipliers and Adjustments'!$A$70:$I$86,TRUNC(COLUMN(AL$2)/5)+2,FALSE)*SUMIFS('EPA Data'!$I:$I,'EPA Data'!$D:$D,'Country Selector'!$A$2,'EPA Data'!$J:$J,$B$1,'EPA Data'!$C:$C,AL$2,'EPA Data'!$G:$G,"&gt;="&amp;$A38,'EPA Data'!$G:$G,"&lt;"&amp;$B38)*unit_conv</f>
        <v>0</v>
      </c>
    </row>
    <row r="39" spans="1:38" x14ac:dyDescent="0.45">
      <c r="A39" s="15">
        <f t="shared" si="14"/>
        <v>40</v>
      </c>
      <c r="B39" s="16">
        <f t="shared" si="22"/>
        <v>50</v>
      </c>
      <c r="C39" s="31">
        <f>VLOOKUP($B$1,'Multipliers and Adjustments'!$A$70:$I$86,TRUNC(COLUMN(C$2)/5)+2,FALSE)*SUMIFS('EPA Data'!$I:$I,'EPA Data'!$D:$D,'Country Selector'!$A$2,'EPA Data'!$J:$J,$B$1,'EPA Data'!$C:$C,C$2,'EPA Data'!$G:$G,"&gt;="&amp;$A39,'EPA Data'!$G:$G,"&lt;"&amp;$B39)*unit_conv</f>
        <v>0</v>
      </c>
      <c r="D39">
        <f t="shared" si="23"/>
        <v>0</v>
      </c>
      <c r="E39">
        <f t="shared" si="23"/>
        <v>0</v>
      </c>
      <c r="F39">
        <f t="shared" si="23"/>
        <v>0</v>
      </c>
      <c r="G39">
        <f t="shared" si="23"/>
        <v>0</v>
      </c>
      <c r="H39" s="31">
        <f>VLOOKUP($B$1,'Multipliers and Adjustments'!$A$70:$I$86,TRUNC(COLUMN(H$2)/5)+2,FALSE)*SUMIFS('EPA Data'!$I:$I,'EPA Data'!$D:$D,'Country Selector'!$A$2,'EPA Data'!$J:$J,$B$1,'EPA Data'!$C:$C,H$2,'EPA Data'!$G:$G,"&gt;="&amp;$A39,'EPA Data'!$G:$G,"&lt;"&amp;$B39)*unit_conv</f>
        <v>0</v>
      </c>
      <c r="I39">
        <f t="shared" si="24"/>
        <v>0</v>
      </c>
      <c r="J39">
        <f t="shared" si="24"/>
        <v>0</v>
      </c>
      <c r="K39">
        <f t="shared" si="24"/>
        <v>0</v>
      </c>
      <c r="L39">
        <f t="shared" si="24"/>
        <v>0</v>
      </c>
      <c r="M39" s="31">
        <f>VLOOKUP($B$1,'Multipliers and Adjustments'!$A$70:$I$86,TRUNC(COLUMN(M$2)/5)+2,FALSE)*SUMIFS('EPA Data'!$I:$I,'EPA Data'!$D:$D,'Country Selector'!$A$2,'EPA Data'!$J:$J,$B$1,'EPA Data'!$C:$C,M$2,'EPA Data'!$G:$G,"&gt;="&amp;$A39,'EPA Data'!$G:$G,"&lt;"&amp;$B39)*unit_conv</f>
        <v>0</v>
      </c>
      <c r="N39">
        <f t="shared" si="25"/>
        <v>0</v>
      </c>
      <c r="O39">
        <f t="shared" si="25"/>
        <v>0</v>
      </c>
      <c r="P39">
        <f t="shared" si="25"/>
        <v>0</v>
      </c>
      <c r="Q39">
        <f t="shared" si="25"/>
        <v>0</v>
      </c>
      <c r="R39" s="31">
        <f>VLOOKUP($B$1,'Multipliers and Adjustments'!$A$70:$I$86,TRUNC(COLUMN(R$2)/5)+2,FALSE)*SUMIFS('EPA Data'!$I:$I,'EPA Data'!$D:$D,'Country Selector'!$A$2,'EPA Data'!$J:$J,$B$1,'EPA Data'!$C:$C,R$2,'EPA Data'!$G:$G,"&gt;="&amp;$A39,'EPA Data'!$G:$G,"&lt;"&amp;$B39)*unit_conv</f>
        <v>0</v>
      </c>
      <c r="S39">
        <f t="shared" si="26"/>
        <v>0</v>
      </c>
      <c r="T39">
        <f t="shared" si="26"/>
        <v>0</v>
      </c>
      <c r="U39">
        <f t="shared" si="26"/>
        <v>0</v>
      </c>
      <c r="V39">
        <f t="shared" si="26"/>
        <v>0</v>
      </c>
      <c r="W39" s="31">
        <f>VLOOKUP($B$1,'Multipliers and Adjustments'!$A$70:$I$86,TRUNC(COLUMN(W$2)/5)+2,FALSE)*SUMIFS('EPA Data'!$I:$I,'EPA Data'!$D:$D,'Country Selector'!$A$2,'EPA Data'!$J:$J,$B$1,'EPA Data'!$C:$C,W$2,'EPA Data'!$G:$G,"&gt;="&amp;$A39,'EPA Data'!$G:$G,"&lt;"&amp;$B39)*unit_conv</f>
        <v>0</v>
      </c>
      <c r="X39">
        <f t="shared" si="27"/>
        <v>0</v>
      </c>
      <c r="Y39">
        <f t="shared" si="27"/>
        <v>0</v>
      </c>
      <c r="Z39">
        <f t="shared" si="27"/>
        <v>0</v>
      </c>
      <c r="AA39">
        <f t="shared" si="27"/>
        <v>0</v>
      </c>
      <c r="AB39" s="31">
        <f>VLOOKUP($B$1,'Multipliers and Adjustments'!$A$70:$I$86,TRUNC(COLUMN(AB$2)/5)+2,FALSE)*SUMIFS('EPA Data'!$I:$I,'EPA Data'!$D:$D,'Country Selector'!$A$2,'EPA Data'!$J:$J,$B$1,'EPA Data'!$C:$C,AB$2,'EPA Data'!$G:$G,"&gt;="&amp;$A39,'EPA Data'!$G:$G,"&lt;"&amp;$B39)*unit_conv</f>
        <v>0</v>
      </c>
      <c r="AC39">
        <f t="shared" si="28"/>
        <v>0</v>
      </c>
      <c r="AD39">
        <f t="shared" si="28"/>
        <v>0</v>
      </c>
      <c r="AE39">
        <f t="shared" si="28"/>
        <v>0</v>
      </c>
      <c r="AF39">
        <f t="shared" si="28"/>
        <v>0</v>
      </c>
      <c r="AG39" s="31">
        <f>VLOOKUP($B$1,'Multipliers and Adjustments'!$A$70:$I$86,TRUNC(COLUMN(AG$2)/5)+2,FALSE)*SUMIFS('EPA Data'!$I:$I,'EPA Data'!$D:$D,'Country Selector'!$A$2,'EPA Data'!$J:$J,$B$1,'EPA Data'!$C:$C,AG$2,'EPA Data'!$G:$G,"&gt;="&amp;$A39,'EPA Data'!$G:$G,"&lt;"&amp;$B39)*unit_conv</f>
        <v>0</v>
      </c>
      <c r="AH39">
        <f t="shared" si="29"/>
        <v>0</v>
      </c>
      <c r="AI39">
        <f t="shared" si="29"/>
        <v>0</v>
      </c>
      <c r="AJ39">
        <f t="shared" si="29"/>
        <v>0</v>
      </c>
      <c r="AK39">
        <f t="shared" si="29"/>
        <v>0</v>
      </c>
      <c r="AL39" s="31">
        <f>VLOOKUP($B$1,'Multipliers and Adjustments'!$A$70:$I$86,TRUNC(COLUMN(AL$2)/5)+2,FALSE)*SUMIFS('EPA Data'!$I:$I,'EPA Data'!$D:$D,'Country Selector'!$A$2,'EPA Data'!$J:$J,$B$1,'EPA Data'!$C:$C,AL$2,'EPA Data'!$G:$G,"&gt;="&amp;$A39,'EPA Data'!$G:$G,"&lt;"&amp;$B39)*unit_conv</f>
        <v>0</v>
      </c>
    </row>
    <row r="40" spans="1:38" x14ac:dyDescent="0.45">
      <c r="A40" s="15">
        <f t="shared" si="14"/>
        <v>50</v>
      </c>
      <c r="B40" s="16">
        <f t="shared" si="22"/>
        <v>60</v>
      </c>
      <c r="C40" s="31">
        <f>VLOOKUP($B$1,'Multipliers and Adjustments'!$A$70:$I$86,TRUNC(COLUMN(C$2)/5)+2,FALSE)*SUMIFS('EPA Data'!$I:$I,'EPA Data'!$D:$D,'Country Selector'!$A$2,'EPA Data'!$J:$J,$B$1,'EPA Data'!$C:$C,C$2,'EPA Data'!$G:$G,"&gt;="&amp;$A40,'EPA Data'!$G:$G,"&lt;"&amp;$B40)*unit_conv</f>
        <v>0</v>
      </c>
      <c r="D40">
        <f t="shared" si="23"/>
        <v>0</v>
      </c>
      <c r="E40">
        <f t="shared" si="23"/>
        <v>0</v>
      </c>
      <c r="F40">
        <f t="shared" si="23"/>
        <v>0</v>
      </c>
      <c r="G40">
        <f t="shared" si="23"/>
        <v>0</v>
      </c>
      <c r="H40" s="31">
        <f>VLOOKUP($B$1,'Multipliers and Adjustments'!$A$70:$I$86,TRUNC(COLUMN(H$2)/5)+2,FALSE)*SUMIFS('EPA Data'!$I:$I,'EPA Data'!$D:$D,'Country Selector'!$A$2,'EPA Data'!$J:$J,$B$1,'EPA Data'!$C:$C,H$2,'EPA Data'!$G:$G,"&gt;="&amp;$A40,'EPA Data'!$G:$G,"&lt;"&amp;$B40)*unit_conv</f>
        <v>0</v>
      </c>
      <c r="I40">
        <f t="shared" si="24"/>
        <v>0</v>
      </c>
      <c r="J40">
        <f t="shared" si="24"/>
        <v>0</v>
      </c>
      <c r="K40">
        <f t="shared" si="24"/>
        <v>0</v>
      </c>
      <c r="L40">
        <f t="shared" si="24"/>
        <v>0</v>
      </c>
      <c r="M40" s="31">
        <f>VLOOKUP($B$1,'Multipliers and Adjustments'!$A$70:$I$86,TRUNC(COLUMN(M$2)/5)+2,FALSE)*SUMIFS('EPA Data'!$I:$I,'EPA Data'!$D:$D,'Country Selector'!$A$2,'EPA Data'!$J:$J,$B$1,'EPA Data'!$C:$C,M$2,'EPA Data'!$G:$G,"&gt;="&amp;$A40,'EPA Data'!$G:$G,"&lt;"&amp;$B40)*unit_conv</f>
        <v>0</v>
      </c>
      <c r="N40">
        <f t="shared" si="25"/>
        <v>0</v>
      </c>
      <c r="O40">
        <f t="shared" si="25"/>
        <v>0</v>
      </c>
      <c r="P40">
        <f t="shared" si="25"/>
        <v>0</v>
      </c>
      <c r="Q40">
        <f t="shared" si="25"/>
        <v>0</v>
      </c>
      <c r="R40" s="31">
        <f>VLOOKUP($B$1,'Multipliers and Adjustments'!$A$70:$I$86,TRUNC(COLUMN(R$2)/5)+2,FALSE)*SUMIFS('EPA Data'!$I:$I,'EPA Data'!$D:$D,'Country Selector'!$A$2,'EPA Data'!$J:$J,$B$1,'EPA Data'!$C:$C,R$2,'EPA Data'!$G:$G,"&gt;="&amp;$A40,'EPA Data'!$G:$G,"&lt;"&amp;$B40)*unit_conv</f>
        <v>0</v>
      </c>
      <c r="S40">
        <f t="shared" si="26"/>
        <v>0</v>
      </c>
      <c r="T40">
        <f t="shared" si="26"/>
        <v>0</v>
      </c>
      <c r="U40">
        <f t="shared" si="26"/>
        <v>0</v>
      </c>
      <c r="V40">
        <f t="shared" si="26"/>
        <v>0</v>
      </c>
      <c r="W40" s="31">
        <f>VLOOKUP($B$1,'Multipliers and Adjustments'!$A$70:$I$86,TRUNC(COLUMN(W$2)/5)+2,FALSE)*SUMIFS('EPA Data'!$I:$I,'EPA Data'!$D:$D,'Country Selector'!$A$2,'EPA Data'!$J:$J,$B$1,'EPA Data'!$C:$C,W$2,'EPA Data'!$G:$G,"&gt;="&amp;$A40,'EPA Data'!$G:$G,"&lt;"&amp;$B40)*unit_conv</f>
        <v>0</v>
      </c>
      <c r="X40">
        <f t="shared" si="27"/>
        <v>0</v>
      </c>
      <c r="Y40">
        <f t="shared" si="27"/>
        <v>0</v>
      </c>
      <c r="Z40">
        <f t="shared" si="27"/>
        <v>0</v>
      </c>
      <c r="AA40">
        <f t="shared" si="27"/>
        <v>0</v>
      </c>
      <c r="AB40" s="31">
        <f>VLOOKUP($B$1,'Multipliers and Adjustments'!$A$70:$I$86,TRUNC(COLUMN(AB$2)/5)+2,FALSE)*SUMIFS('EPA Data'!$I:$I,'EPA Data'!$D:$D,'Country Selector'!$A$2,'EPA Data'!$J:$J,$B$1,'EPA Data'!$C:$C,AB$2,'EPA Data'!$G:$G,"&gt;="&amp;$A40,'EPA Data'!$G:$G,"&lt;"&amp;$B40)*unit_conv</f>
        <v>0</v>
      </c>
      <c r="AC40">
        <f t="shared" si="28"/>
        <v>0</v>
      </c>
      <c r="AD40">
        <f t="shared" si="28"/>
        <v>0</v>
      </c>
      <c r="AE40">
        <f t="shared" si="28"/>
        <v>0</v>
      </c>
      <c r="AF40">
        <f t="shared" si="28"/>
        <v>0</v>
      </c>
      <c r="AG40" s="31">
        <f>VLOOKUP($B$1,'Multipliers and Adjustments'!$A$70:$I$86,TRUNC(COLUMN(AG$2)/5)+2,FALSE)*SUMIFS('EPA Data'!$I:$I,'EPA Data'!$D:$D,'Country Selector'!$A$2,'EPA Data'!$J:$J,$B$1,'EPA Data'!$C:$C,AG$2,'EPA Data'!$G:$G,"&gt;="&amp;$A40,'EPA Data'!$G:$G,"&lt;"&amp;$B40)*unit_conv</f>
        <v>0</v>
      </c>
      <c r="AH40">
        <f t="shared" si="29"/>
        <v>0</v>
      </c>
      <c r="AI40">
        <f t="shared" si="29"/>
        <v>0</v>
      </c>
      <c r="AJ40">
        <f t="shared" si="29"/>
        <v>0</v>
      </c>
      <c r="AK40">
        <f t="shared" si="29"/>
        <v>0</v>
      </c>
      <c r="AL40" s="31">
        <f>VLOOKUP($B$1,'Multipliers and Adjustments'!$A$70:$I$86,TRUNC(COLUMN(AL$2)/5)+2,FALSE)*SUMIFS('EPA Data'!$I:$I,'EPA Data'!$D:$D,'Country Selector'!$A$2,'EPA Data'!$J:$J,$B$1,'EPA Data'!$C:$C,AL$2,'EPA Data'!$G:$G,"&gt;="&amp;$A40,'EPA Data'!$G:$G,"&lt;"&amp;$B40)*unit_conv</f>
        <v>0</v>
      </c>
    </row>
    <row r="41" spans="1:38" x14ac:dyDescent="0.45">
      <c r="A41" s="15">
        <f t="shared" si="14"/>
        <v>60</v>
      </c>
      <c r="B41" s="16">
        <f t="shared" si="22"/>
        <v>70</v>
      </c>
      <c r="C41" s="31">
        <f>VLOOKUP($B$1,'Multipliers and Adjustments'!$A$70:$I$86,TRUNC(COLUMN(C$2)/5)+2,FALSE)*SUMIFS('EPA Data'!$I:$I,'EPA Data'!$D:$D,'Country Selector'!$A$2,'EPA Data'!$J:$J,$B$1,'EPA Data'!$C:$C,C$2,'EPA Data'!$G:$G,"&gt;="&amp;$A41,'EPA Data'!$G:$G,"&lt;"&amp;$B41)*unit_conv</f>
        <v>0</v>
      </c>
      <c r="D41">
        <f t="shared" si="23"/>
        <v>0</v>
      </c>
      <c r="E41">
        <f t="shared" si="23"/>
        <v>0</v>
      </c>
      <c r="F41">
        <f t="shared" si="23"/>
        <v>0</v>
      </c>
      <c r="G41">
        <f t="shared" si="23"/>
        <v>0</v>
      </c>
      <c r="H41" s="31">
        <f>VLOOKUP($B$1,'Multipliers and Adjustments'!$A$70:$I$86,TRUNC(COLUMN(H$2)/5)+2,FALSE)*SUMIFS('EPA Data'!$I:$I,'EPA Data'!$D:$D,'Country Selector'!$A$2,'EPA Data'!$J:$J,$B$1,'EPA Data'!$C:$C,H$2,'EPA Data'!$G:$G,"&gt;="&amp;$A41,'EPA Data'!$G:$G,"&lt;"&amp;$B41)*unit_conv</f>
        <v>0</v>
      </c>
      <c r="I41">
        <f t="shared" si="24"/>
        <v>0</v>
      </c>
      <c r="J41">
        <f t="shared" si="24"/>
        <v>0</v>
      </c>
      <c r="K41">
        <f t="shared" si="24"/>
        <v>0</v>
      </c>
      <c r="L41">
        <f t="shared" si="24"/>
        <v>0</v>
      </c>
      <c r="M41" s="31">
        <f>VLOOKUP($B$1,'Multipliers and Adjustments'!$A$70:$I$86,TRUNC(COLUMN(M$2)/5)+2,FALSE)*SUMIFS('EPA Data'!$I:$I,'EPA Data'!$D:$D,'Country Selector'!$A$2,'EPA Data'!$J:$J,$B$1,'EPA Data'!$C:$C,M$2,'EPA Data'!$G:$G,"&gt;="&amp;$A41,'EPA Data'!$G:$G,"&lt;"&amp;$B41)*unit_conv</f>
        <v>0</v>
      </c>
      <c r="N41">
        <f t="shared" si="25"/>
        <v>0</v>
      </c>
      <c r="O41">
        <f t="shared" si="25"/>
        <v>0</v>
      </c>
      <c r="P41">
        <f t="shared" si="25"/>
        <v>0</v>
      </c>
      <c r="Q41">
        <f t="shared" si="25"/>
        <v>0</v>
      </c>
      <c r="R41" s="31">
        <f>VLOOKUP($B$1,'Multipliers and Adjustments'!$A$70:$I$86,TRUNC(COLUMN(R$2)/5)+2,FALSE)*SUMIFS('EPA Data'!$I:$I,'EPA Data'!$D:$D,'Country Selector'!$A$2,'EPA Data'!$J:$J,$B$1,'EPA Data'!$C:$C,R$2,'EPA Data'!$G:$G,"&gt;="&amp;$A41,'EPA Data'!$G:$G,"&lt;"&amp;$B41)*unit_conv</f>
        <v>0</v>
      </c>
      <c r="S41">
        <f t="shared" si="26"/>
        <v>0</v>
      </c>
      <c r="T41">
        <f t="shared" si="26"/>
        <v>0</v>
      </c>
      <c r="U41">
        <f t="shared" si="26"/>
        <v>0</v>
      </c>
      <c r="V41">
        <f t="shared" si="26"/>
        <v>0</v>
      </c>
      <c r="W41" s="31">
        <f>VLOOKUP($B$1,'Multipliers and Adjustments'!$A$70:$I$86,TRUNC(COLUMN(W$2)/5)+2,FALSE)*SUMIFS('EPA Data'!$I:$I,'EPA Data'!$D:$D,'Country Selector'!$A$2,'EPA Data'!$J:$J,$B$1,'EPA Data'!$C:$C,W$2,'EPA Data'!$G:$G,"&gt;="&amp;$A41,'EPA Data'!$G:$G,"&lt;"&amp;$B41)*unit_conv</f>
        <v>0</v>
      </c>
      <c r="X41">
        <f t="shared" si="27"/>
        <v>0</v>
      </c>
      <c r="Y41">
        <f t="shared" si="27"/>
        <v>0</v>
      </c>
      <c r="Z41">
        <f t="shared" si="27"/>
        <v>0</v>
      </c>
      <c r="AA41">
        <f t="shared" si="27"/>
        <v>0</v>
      </c>
      <c r="AB41" s="31">
        <f>VLOOKUP($B$1,'Multipliers and Adjustments'!$A$70:$I$86,TRUNC(COLUMN(AB$2)/5)+2,FALSE)*SUMIFS('EPA Data'!$I:$I,'EPA Data'!$D:$D,'Country Selector'!$A$2,'EPA Data'!$J:$J,$B$1,'EPA Data'!$C:$C,AB$2,'EPA Data'!$G:$G,"&gt;="&amp;$A41,'EPA Data'!$G:$G,"&lt;"&amp;$B41)*unit_conv</f>
        <v>0</v>
      </c>
      <c r="AC41">
        <f t="shared" si="28"/>
        <v>0</v>
      </c>
      <c r="AD41">
        <f t="shared" si="28"/>
        <v>0</v>
      </c>
      <c r="AE41">
        <f t="shared" si="28"/>
        <v>0</v>
      </c>
      <c r="AF41">
        <f t="shared" si="28"/>
        <v>0</v>
      </c>
      <c r="AG41" s="31">
        <f>VLOOKUP($B$1,'Multipliers and Adjustments'!$A$70:$I$86,TRUNC(COLUMN(AG$2)/5)+2,FALSE)*SUMIFS('EPA Data'!$I:$I,'EPA Data'!$D:$D,'Country Selector'!$A$2,'EPA Data'!$J:$J,$B$1,'EPA Data'!$C:$C,AG$2,'EPA Data'!$G:$G,"&gt;="&amp;$A41,'EPA Data'!$G:$G,"&lt;"&amp;$B41)*unit_conv</f>
        <v>0</v>
      </c>
      <c r="AH41">
        <f t="shared" si="29"/>
        <v>0</v>
      </c>
      <c r="AI41">
        <f t="shared" si="29"/>
        <v>0</v>
      </c>
      <c r="AJ41">
        <f t="shared" si="29"/>
        <v>0</v>
      </c>
      <c r="AK41">
        <f t="shared" si="29"/>
        <v>0</v>
      </c>
      <c r="AL41" s="31">
        <f>VLOOKUP($B$1,'Multipliers and Adjustments'!$A$70:$I$86,TRUNC(COLUMN(AL$2)/5)+2,FALSE)*SUMIFS('EPA Data'!$I:$I,'EPA Data'!$D:$D,'Country Selector'!$A$2,'EPA Data'!$J:$J,$B$1,'EPA Data'!$C:$C,AL$2,'EPA Data'!$G:$G,"&gt;="&amp;$A41,'EPA Data'!$G:$G,"&lt;"&amp;$B41)*unit_conv</f>
        <v>0</v>
      </c>
    </row>
    <row r="42" spans="1:38" x14ac:dyDescent="0.45">
      <c r="A42" s="15">
        <f t="shared" si="14"/>
        <v>70</v>
      </c>
      <c r="B42" s="16">
        <f t="shared" si="22"/>
        <v>80</v>
      </c>
      <c r="C42" s="31">
        <f>VLOOKUP($B$1,'Multipliers and Adjustments'!$A$70:$I$86,TRUNC(COLUMN(C$2)/5)+2,FALSE)*SUMIFS('EPA Data'!$I:$I,'EPA Data'!$D:$D,'Country Selector'!$A$2,'EPA Data'!$J:$J,$B$1,'EPA Data'!$C:$C,C$2,'EPA Data'!$G:$G,"&gt;="&amp;$A42,'EPA Data'!$G:$G,"&lt;"&amp;$B42)*unit_conv</f>
        <v>0</v>
      </c>
      <c r="D42">
        <f t="shared" si="23"/>
        <v>0</v>
      </c>
      <c r="E42">
        <f t="shared" si="23"/>
        <v>0</v>
      </c>
      <c r="F42">
        <f t="shared" si="23"/>
        <v>0</v>
      </c>
      <c r="G42">
        <f t="shared" si="23"/>
        <v>0</v>
      </c>
      <c r="H42" s="31">
        <f>VLOOKUP($B$1,'Multipliers and Adjustments'!$A$70:$I$86,TRUNC(COLUMN(H$2)/5)+2,FALSE)*SUMIFS('EPA Data'!$I:$I,'EPA Data'!$D:$D,'Country Selector'!$A$2,'EPA Data'!$J:$J,$B$1,'EPA Data'!$C:$C,H$2,'EPA Data'!$G:$G,"&gt;="&amp;$A42,'EPA Data'!$G:$G,"&lt;"&amp;$B42)*unit_conv</f>
        <v>0</v>
      </c>
      <c r="I42">
        <f t="shared" si="24"/>
        <v>0</v>
      </c>
      <c r="J42">
        <f t="shared" si="24"/>
        <v>0</v>
      </c>
      <c r="K42">
        <f t="shared" si="24"/>
        <v>0</v>
      </c>
      <c r="L42">
        <f t="shared" si="24"/>
        <v>0</v>
      </c>
      <c r="M42" s="31">
        <f>VLOOKUP($B$1,'Multipliers and Adjustments'!$A$70:$I$86,TRUNC(COLUMN(M$2)/5)+2,FALSE)*SUMIFS('EPA Data'!$I:$I,'EPA Data'!$D:$D,'Country Selector'!$A$2,'EPA Data'!$J:$J,$B$1,'EPA Data'!$C:$C,M$2,'EPA Data'!$G:$G,"&gt;="&amp;$A42,'EPA Data'!$G:$G,"&lt;"&amp;$B42)*unit_conv</f>
        <v>0</v>
      </c>
      <c r="N42">
        <f t="shared" si="25"/>
        <v>0</v>
      </c>
      <c r="O42">
        <f t="shared" si="25"/>
        <v>0</v>
      </c>
      <c r="P42">
        <f t="shared" si="25"/>
        <v>0</v>
      </c>
      <c r="Q42">
        <f t="shared" si="25"/>
        <v>0</v>
      </c>
      <c r="R42" s="31">
        <f>VLOOKUP($B$1,'Multipliers and Adjustments'!$A$70:$I$86,TRUNC(COLUMN(R$2)/5)+2,FALSE)*SUMIFS('EPA Data'!$I:$I,'EPA Data'!$D:$D,'Country Selector'!$A$2,'EPA Data'!$J:$J,$B$1,'EPA Data'!$C:$C,R$2,'EPA Data'!$G:$G,"&gt;="&amp;$A42,'EPA Data'!$G:$G,"&lt;"&amp;$B42)*unit_conv</f>
        <v>0</v>
      </c>
      <c r="S42">
        <f t="shared" si="26"/>
        <v>0</v>
      </c>
      <c r="T42">
        <f t="shared" si="26"/>
        <v>0</v>
      </c>
      <c r="U42">
        <f t="shared" si="26"/>
        <v>0</v>
      </c>
      <c r="V42">
        <f t="shared" si="26"/>
        <v>0</v>
      </c>
      <c r="W42" s="31">
        <f>VLOOKUP($B$1,'Multipliers and Adjustments'!$A$70:$I$86,TRUNC(COLUMN(W$2)/5)+2,FALSE)*SUMIFS('EPA Data'!$I:$I,'EPA Data'!$D:$D,'Country Selector'!$A$2,'EPA Data'!$J:$J,$B$1,'EPA Data'!$C:$C,W$2,'EPA Data'!$G:$G,"&gt;="&amp;$A42,'EPA Data'!$G:$G,"&lt;"&amp;$B42)*unit_conv</f>
        <v>0</v>
      </c>
      <c r="X42">
        <f t="shared" si="27"/>
        <v>0</v>
      </c>
      <c r="Y42">
        <f t="shared" si="27"/>
        <v>0</v>
      </c>
      <c r="Z42">
        <f t="shared" si="27"/>
        <v>0</v>
      </c>
      <c r="AA42">
        <f t="shared" si="27"/>
        <v>0</v>
      </c>
      <c r="AB42" s="31">
        <f>VLOOKUP($B$1,'Multipliers and Adjustments'!$A$70:$I$86,TRUNC(COLUMN(AB$2)/5)+2,FALSE)*SUMIFS('EPA Data'!$I:$I,'EPA Data'!$D:$D,'Country Selector'!$A$2,'EPA Data'!$J:$J,$B$1,'EPA Data'!$C:$C,AB$2,'EPA Data'!$G:$G,"&gt;="&amp;$A42,'EPA Data'!$G:$G,"&lt;"&amp;$B42)*unit_conv</f>
        <v>0</v>
      </c>
      <c r="AC42">
        <f t="shared" si="28"/>
        <v>0</v>
      </c>
      <c r="AD42">
        <f t="shared" si="28"/>
        <v>0</v>
      </c>
      <c r="AE42">
        <f t="shared" si="28"/>
        <v>0</v>
      </c>
      <c r="AF42">
        <f t="shared" si="28"/>
        <v>0</v>
      </c>
      <c r="AG42" s="31">
        <f>VLOOKUP($B$1,'Multipliers and Adjustments'!$A$70:$I$86,TRUNC(COLUMN(AG$2)/5)+2,FALSE)*SUMIFS('EPA Data'!$I:$I,'EPA Data'!$D:$D,'Country Selector'!$A$2,'EPA Data'!$J:$J,$B$1,'EPA Data'!$C:$C,AG$2,'EPA Data'!$G:$G,"&gt;="&amp;$A42,'EPA Data'!$G:$G,"&lt;"&amp;$B42)*unit_conv</f>
        <v>0</v>
      </c>
      <c r="AH42">
        <f t="shared" si="29"/>
        <v>0</v>
      </c>
      <c r="AI42">
        <f t="shared" si="29"/>
        <v>0</v>
      </c>
      <c r="AJ42">
        <f t="shared" si="29"/>
        <v>0</v>
      </c>
      <c r="AK42">
        <f t="shared" si="29"/>
        <v>0</v>
      </c>
      <c r="AL42" s="31">
        <f>VLOOKUP($B$1,'Multipliers and Adjustments'!$A$70:$I$86,TRUNC(COLUMN(AL$2)/5)+2,FALSE)*SUMIFS('EPA Data'!$I:$I,'EPA Data'!$D:$D,'Country Selector'!$A$2,'EPA Data'!$J:$J,$B$1,'EPA Data'!$C:$C,AL$2,'EPA Data'!$G:$G,"&gt;="&amp;$A42,'EPA Data'!$G:$G,"&lt;"&amp;$B42)*unit_conv</f>
        <v>0</v>
      </c>
    </row>
    <row r="43" spans="1:38" x14ac:dyDescent="0.45">
      <c r="A43" s="15">
        <f t="shared" si="14"/>
        <v>80</v>
      </c>
      <c r="B43" s="16">
        <f t="shared" si="22"/>
        <v>90</v>
      </c>
      <c r="C43" s="31">
        <f>VLOOKUP($B$1,'Multipliers and Adjustments'!$A$70:$I$86,TRUNC(COLUMN(C$2)/5)+2,FALSE)*SUMIFS('EPA Data'!$I:$I,'EPA Data'!$D:$D,'Country Selector'!$A$2,'EPA Data'!$J:$J,$B$1,'EPA Data'!$C:$C,C$2,'EPA Data'!$G:$G,"&gt;="&amp;$A43,'EPA Data'!$G:$G,"&lt;"&amp;$B43)*unit_conv</f>
        <v>0</v>
      </c>
      <c r="D43">
        <f t="shared" si="23"/>
        <v>0</v>
      </c>
      <c r="E43">
        <f t="shared" si="23"/>
        <v>0</v>
      </c>
      <c r="F43">
        <f t="shared" si="23"/>
        <v>0</v>
      </c>
      <c r="G43">
        <f t="shared" si="23"/>
        <v>0</v>
      </c>
      <c r="H43" s="31">
        <f>VLOOKUP($B$1,'Multipliers and Adjustments'!$A$70:$I$86,TRUNC(COLUMN(H$2)/5)+2,FALSE)*SUMIFS('EPA Data'!$I:$I,'EPA Data'!$D:$D,'Country Selector'!$A$2,'EPA Data'!$J:$J,$B$1,'EPA Data'!$C:$C,H$2,'EPA Data'!$G:$G,"&gt;="&amp;$A43,'EPA Data'!$G:$G,"&lt;"&amp;$B43)*unit_conv</f>
        <v>0</v>
      </c>
      <c r="I43">
        <f t="shared" si="24"/>
        <v>0</v>
      </c>
      <c r="J43">
        <f t="shared" si="24"/>
        <v>0</v>
      </c>
      <c r="K43">
        <f t="shared" si="24"/>
        <v>0</v>
      </c>
      <c r="L43">
        <f t="shared" si="24"/>
        <v>0</v>
      </c>
      <c r="M43" s="31">
        <f>VLOOKUP($B$1,'Multipliers and Adjustments'!$A$70:$I$86,TRUNC(COLUMN(M$2)/5)+2,FALSE)*SUMIFS('EPA Data'!$I:$I,'EPA Data'!$D:$D,'Country Selector'!$A$2,'EPA Data'!$J:$J,$B$1,'EPA Data'!$C:$C,M$2,'EPA Data'!$G:$G,"&gt;="&amp;$A43,'EPA Data'!$G:$G,"&lt;"&amp;$B43)*unit_conv</f>
        <v>0</v>
      </c>
      <c r="N43">
        <f t="shared" si="25"/>
        <v>0</v>
      </c>
      <c r="O43">
        <f t="shared" si="25"/>
        <v>0</v>
      </c>
      <c r="P43">
        <f t="shared" si="25"/>
        <v>0</v>
      </c>
      <c r="Q43">
        <f t="shared" si="25"/>
        <v>0</v>
      </c>
      <c r="R43" s="31">
        <f>VLOOKUP($B$1,'Multipliers and Adjustments'!$A$70:$I$86,TRUNC(COLUMN(R$2)/5)+2,FALSE)*SUMIFS('EPA Data'!$I:$I,'EPA Data'!$D:$D,'Country Selector'!$A$2,'EPA Data'!$J:$J,$B$1,'EPA Data'!$C:$C,R$2,'EPA Data'!$G:$G,"&gt;="&amp;$A43,'EPA Data'!$G:$G,"&lt;"&amp;$B43)*unit_conv</f>
        <v>0</v>
      </c>
      <c r="S43">
        <f t="shared" si="26"/>
        <v>0</v>
      </c>
      <c r="T43">
        <f t="shared" si="26"/>
        <v>0</v>
      </c>
      <c r="U43">
        <f t="shared" si="26"/>
        <v>0</v>
      </c>
      <c r="V43">
        <f t="shared" si="26"/>
        <v>0</v>
      </c>
      <c r="W43" s="31">
        <f>VLOOKUP($B$1,'Multipliers and Adjustments'!$A$70:$I$86,TRUNC(COLUMN(W$2)/5)+2,FALSE)*SUMIFS('EPA Data'!$I:$I,'EPA Data'!$D:$D,'Country Selector'!$A$2,'EPA Data'!$J:$J,$B$1,'EPA Data'!$C:$C,W$2,'EPA Data'!$G:$G,"&gt;="&amp;$A43,'EPA Data'!$G:$G,"&lt;"&amp;$B43)*unit_conv</f>
        <v>0</v>
      </c>
      <c r="X43">
        <f t="shared" si="27"/>
        <v>0</v>
      </c>
      <c r="Y43">
        <f t="shared" si="27"/>
        <v>0</v>
      </c>
      <c r="Z43">
        <f t="shared" si="27"/>
        <v>0</v>
      </c>
      <c r="AA43">
        <f t="shared" si="27"/>
        <v>0</v>
      </c>
      <c r="AB43" s="31">
        <f>VLOOKUP($B$1,'Multipliers and Adjustments'!$A$70:$I$86,TRUNC(COLUMN(AB$2)/5)+2,FALSE)*SUMIFS('EPA Data'!$I:$I,'EPA Data'!$D:$D,'Country Selector'!$A$2,'EPA Data'!$J:$J,$B$1,'EPA Data'!$C:$C,AB$2,'EPA Data'!$G:$G,"&gt;="&amp;$A43,'EPA Data'!$G:$G,"&lt;"&amp;$B43)*unit_conv</f>
        <v>0</v>
      </c>
      <c r="AC43">
        <f t="shared" si="28"/>
        <v>0</v>
      </c>
      <c r="AD43">
        <f t="shared" si="28"/>
        <v>0</v>
      </c>
      <c r="AE43">
        <f t="shared" si="28"/>
        <v>0</v>
      </c>
      <c r="AF43">
        <f t="shared" si="28"/>
        <v>0</v>
      </c>
      <c r="AG43" s="31">
        <f>VLOOKUP($B$1,'Multipliers and Adjustments'!$A$70:$I$86,TRUNC(COLUMN(AG$2)/5)+2,FALSE)*SUMIFS('EPA Data'!$I:$I,'EPA Data'!$D:$D,'Country Selector'!$A$2,'EPA Data'!$J:$J,$B$1,'EPA Data'!$C:$C,AG$2,'EPA Data'!$G:$G,"&gt;="&amp;$A43,'EPA Data'!$G:$G,"&lt;"&amp;$B43)*unit_conv</f>
        <v>0</v>
      </c>
      <c r="AH43">
        <f t="shared" si="29"/>
        <v>0</v>
      </c>
      <c r="AI43">
        <f t="shared" si="29"/>
        <v>0</v>
      </c>
      <c r="AJ43">
        <f t="shared" si="29"/>
        <v>0</v>
      </c>
      <c r="AK43">
        <f t="shared" si="29"/>
        <v>0</v>
      </c>
      <c r="AL43" s="31">
        <f>VLOOKUP($B$1,'Multipliers and Adjustments'!$A$70:$I$86,TRUNC(COLUMN(AL$2)/5)+2,FALSE)*SUMIFS('EPA Data'!$I:$I,'EPA Data'!$D:$D,'Country Selector'!$A$2,'EPA Data'!$J:$J,$B$1,'EPA Data'!$C:$C,AL$2,'EPA Data'!$G:$G,"&gt;="&amp;$A43,'EPA Data'!$G:$G,"&lt;"&amp;$B43)*unit_conv</f>
        <v>0</v>
      </c>
    </row>
    <row r="44" spans="1:38" x14ac:dyDescent="0.45">
      <c r="A44" s="15">
        <f t="shared" si="14"/>
        <v>90</v>
      </c>
      <c r="B44" s="16">
        <f t="shared" si="22"/>
        <v>100</v>
      </c>
      <c r="C44" s="31">
        <f>VLOOKUP($B$1,'Multipliers and Adjustments'!$A$70:$I$86,TRUNC(COLUMN(C$2)/5)+2,FALSE)*SUMIFS('EPA Data'!$I:$I,'EPA Data'!$D:$D,'Country Selector'!$A$2,'EPA Data'!$J:$J,$B$1,'EPA Data'!$C:$C,C$2,'EPA Data'!$G:$G,"&gt;="&amp;$A44,'EPA Data'!$G:$G,"&lt;"&amp;$B44)*unit_conv</f>
        <v>0</v>
      </c>
      <c r="D44">
        <f t="shared" si="23"/>
        <v>0</v>
      </c>
      <c r="E44">
        <f t="shared" si="23"/>
        <v>0</v>
      </c>
      <c r="F44">
        <f t="shared" si="23"/>
        <v>0</v>
      </c>
      <c r="G44">
        <f t="shared" si="23"/>
        <v>0</v>
      </c>
      <c r="H44" s="31">
        <f>VLOOKUP($B$1,'Multipliers and Adjustments'!$A$70:$I$86,TRUNC(COLUMN(H$2)/5)+2,FALSE)*SUMIFS('EPA Data'!$I:$I,'EPA Data'!$D:$D,'Country Selector'!$A$2,'EPA Data'!$J:$J,$B$1,'EPA Data'!$C:$C,H$2,'EPA Data'!$G:$G,"&gt;="&amp;$A44,'EPA Data'!$G:$G,"&lt;"&amp;$B44)*unit_conv</f>
        <v>0</v>
      </c>
      <c r="I44">
        <f t="shared" si="24"/>
        <v>0</v>
      </c>
      <c r="J44">
        <f t="shared" si="24"/>
        <v>0</v>
      </c>
      <c r="K44">
        <f t="shared" si="24"/>
        <v>0</v>
      </c>
      <c r="L44">
        <f t="shared" si="24"/>
        <v>0</v>
      </c>
      <c r="M44" s="31">
        <f>VLOOKUP($B$1,'Multipliers and Adjustments'!$A$70:$I$86,TRUNC(COLUMN(M$2)/5)+2,FALSE)*SUMIFS('EPA Data'!$I:$I,'EPA Data'!$D:$D,'Country Selector'!$A$2,'EPA Data'!$J:$J,$B$1,'EPA Data'!$C:$C,M$2,'EPA Data'!$G:$G,"&gt;="&amp;$A44,'EPA Data'!$G:$G,"&lt;"&amp;$B44)*unit_conv</f>
        <v>0</v>
      </c>
      <c r="N44">
        <f t="shared" si="25"/>
        <v>0</v>
      </c>
      <c r="O44">
        <f t="shared" si="25"/>
        <v>0</v>
      </c>
      <c r="P44">
        <f t="shared" si="25"/>
        <v>0</v>
      </c>
      <c r="Q44">
        <f t="shared" si="25"/>
        <v>0</v>
      </c>
      <c r="R44" s="31">
        <f>VLOOKUP($B$1,'Multipliers and Adjustments'!$A$70:$I$86,TRUNC(COLUMN(R$2)/5)+2,FALSE)*SUMIFS('EPA Data'!$I:$I,'EPA Data'!$D:$D,'Country Selector'!$A$2,'EPA Data'!$J:$J,$B$1,'EPA Data'!$C:$C,R$2,'EPA Data'!$G:$G,"&gt;="&amp;$A44,'EPA Data'!$G:$G,"&lt;"&amp;$B44)*unit_conv</f>
        <v>0</v>
      </c>
      <c r="S44">
        <f t="shared" si="26"/>
        <v>0</v>
      </c>
      <c r="T44">
        <f t="shared" si="26"/>
        <v>0</v>
      </c>
      <c r="U44">
        <f t="shared" si="26"/>
        <v>0</v>
      </c>
      <c r="V44">
        <f t="shared" si="26"/>
        <v>0</v>
      </c>
      <c r="W44" s="31">
        <f>VLOOKUP($B$1,'Multipliers and Adjustments'!$A$70:$I$86,TRUNC(COLUMN(W$2)/5)+2,FALSE)*SUMIFS('EPA Data'!$I:$I,'EPA Data'!$D:$D,'Country Selector'!$A$2,'EPA Data'!$J:$J,$B$1,'EPA Data'!$C:$C,W$2,'EPA Data'!$G:$G,"&gt;="&amp;$A44,'EPA Data'!$G:$G,"&lt;"&amp;$B44)*unit_conv</f>
        <v>0</v>
      </c>
      <c r="X44">
        <f t="shared" si="27"/>
        <v>0</v>
      </c>
      <c r="Y44">
        <f t="shared" si="27"/>
        <v>0</v>
      </c>
      <c r="Z44">
        <f t="shared" si="27"/>
        <v>0</v>
      </c>
      <c r="AA44">
        <f t="shared" si="27"/>
        <v>0</v>
      </c>
      <c r="AB44" s="31">
        <f>VLOOKUP($B$1,'Multipliers and Adjustments'!$A$70:$I$86,TRUNC(COLUMN(AB$2)/5)+2,FALSE)*SUMIFS('EPA Data'!$I:$I,'EPA Data'!$D:$D,'Country Selector'!$A$2,'EPA Data'!$J:$J,$B$1,'EPA Data'!$C:$C,AB$2,'EPA Data'!$G:$G,"&gt;="&amp;$A44,'EPA Data'!$G:$G,"&lt;"&amp;$B44)*unit_conv</f>
        <v>0</v>
      </c>
      <c r="AC44">
        <f t="shared" si="28"/>
        <v>0</v>
      </c>
      <c r="AD44">
        <f t="shared" si="28"/>
        <v>0</v>
      </c>
      <c r="AE44">
        <f t="shared" si="28"/>
        <v>0</v>
      </c>
      <c r="AF44">
        <f t="shared" si="28"/>
        <v>0</v>
      </c>
      <c r="AG44" s="31">
        <f>VLOOKUP($B$1,'Multipliers and Adjustments'!$A$70:$I$86,TRUNC(COLUMN(AG$2)/5)+2,FALSE)*SUMIFS('EPA Data'!$I:$I,'EPA Data'!$D:$D,'Country Selector'!$A$2,'EPA Data'!$J:$J,$B$1,'EPA Data'!$C:$C,AG$2,'EPA Data'!$G:$G,"&gt;="&amp;$A44,'EPA Data'!$G:$G,"&lt;"&amp;$B44)*unit_conv</f>
        <v>0</v>
      </c>
      <c r="AH44">
        <f t="shared" si="29"/>
        <v>0</v>
      </c>
      <c r="AI44">
        <f t="shared" si="29"/>
        <v>0</v>
      </c>
      <c r="AJ44">
        <f t="shared" si="29"/>
        <v>0</v>
      </c>
      <c r="AK44">
        <f t="shared" si="29"/>
        <v>0</v>
      </c>
      <c r="AL44" s="31">
        <f>VLOOKUP($B$1,'Multipliers and Adjustments'!$A$70:$I$86,TRUNC(COLUMN(AL$2)/5)+2,FALSE)*SUMIFS('EPA Data'!$I:$I,'EPA Data'!$D:$D,'Country Selector'!$A$2,'EPA Data'!$J:$J,$B$1,'EPA Data'!$C:$C,AL$2,'EPA Data'!$G:$G,"&gt;="&amp;$A44,'EPA Data'!$G:$G,"&lt;"&amp;$B44)*unit_conv</f>
        <v>0</v>
      </c>
    </row>
    <row r="45" spans="1:38" x14ac:dyDescent="0.45">
      <c r="A45" s="12">
        <f>B44</f>
        <v>100</v>
      </c>
      <c r="B45" s="11">
        <f t="shared" si="7"/>
        <v>150</v>
      </c>
      <c r="C45" s="31">
        <f>VLOOKUP($B$1,'Multipliers and Adjustments'!$A$70:$I$86,TRUNC(COLUMN(C$2)/5)+2,FALSE)*SUMIFS('EPA Data'!$I:$I,'EPA Data'!$D:$D,'Country Selector'!$A$2,'EPA Data'!$J:$J,$B$1,'EPA Data'!$C:$C,C$2,'EPA Data'!$G:$G,"&gt;="&amp;$A45,'EPA Data'!$G:$G,"&lt;"&amp;$B45)*unit_conv</f>
        <v>0</v>
      </c>
      <c r="D45">
        <f t="shared" si="23"/>
        <v>0</v>
      </c>
      <c r="E45">
        <f t="shared" si="23"/>
        <v>0</v>
      </c>
      <c r="F45">
        <f t="shared" si="23"/>
        <v>0</v>
      </c>
      <c r="G45">
        <f t="shared" si="23"/>
        <v>0</v>
      </c>
      <c r="H45" s="31">
        <f>VLOOKUP($B$1,'Multipliers and Adjustments'!$A$70:$I$86,TRUNC(COLUMN(H$2)/5)+2,FALSE)*SUMIFS('EPA Data'!$I:$I,'EPA Data'!$D:$D,'Country Selector'!$A$2,'EPA Data'!$J:$J,$B$1,'EPA Data'!$C:$C,H$2,'EPA Data'!$G:$G,"&gt;="&amp;$A45,'EPA Data'!$G:$G,"&lt;"&amp;$B45)*unit_conv</f>
        <v>0</v>
      </c>
      <c r="I45">
        <f t="shared" si="24"/>
        <v>0</v>
      </c>
      <c r="J45">
        <f t="shared" si="24"/>
        <v>0</v>
      </c>
      <c r="K45">
        <f t="shared" si="24"/>
        <v>0</v>
      </c>
      <c r="L45">
        <f t="shared" si="24"/>
        <v>0</v>
      </c>
      <c r="M45" s="31">
        <f>VLOOKUP($B$1,'Multipliers and Adjustments'!$A$70:$I$86,TRUNC(COLUMN(M$2)/5)+2,FALSE)*SUMIFS('EPA Data'!$I:$I,'EPA Data'!$D:$D,'Country Selector'!$A$2,'EPA Data'!$J:$J,$B$1,'EPA Data'!$C:$C,M$2,'EPA Data'!$G:$G,"&gt;="&amp;$A45,'EPA Data'!$G:$G,"&lt;"&amp;$B45)*unit_conv</f>
        <v>0</v>
      </c>
      <c r="N45">
        <f t="shared" si="25"/>
        <v>0</v>
      </c>
      <c r="O45">
        <f t="shared" si="25"/>
        <v>0</v>
      </c>
      <c r="P45">
        <f t="shared" si="25"/>
        <v>0</v>
      </c>
      <c r="Q45">
        <f t="shared" si="25"/>
        <v>0</v>
      </c>
      <c r="R45" s="31">
        <f>VLOOKUP($B$1,'Multipliers and Adjustments'!$A$70:$I$86,TRUNC(COLUMN(R$2)/5)+2,FALSE)*SUMIFS('EPA Data'!$I:$I,'EPA Data'!$D:$D,'Country Selector'!$A$2,'EPA Data'!$J:$J,$B$1,'EPA Data'!$C:$C,R$2,'EPA Data'!$G:$G,"&gt;="&amp;$A45,'EPA Data'!$G:$G,"&lt;"&amp;$B45)*unit_conv</f>
        <v>0</v>
      </c>
      <c r="S45">
        <f t="shared" si="26"/>
        <v>0</v>
      </c>
      <c r="T45">
        <f t="shared" si="26"/>
        <v>0</v>
      </c>
      <c r="U45">
        <f t="shared" si="26"/>
        <v>0</v>
      </c>
      <c r="V45">
        <f t="shared" si="26"/>
        <v>0</v>
      </c>
      <c r="W45" s="31">
        <f>VLOOKUP($B$1,'Multipliers and Adjustments'!$A$70:$I$86,TRUNC(COLUMN(W$2)/5)+2,FALSE)*SUMIFS('EPA Data'!$I:$I,'EPA Data'!$D:$D,'Country Selector'!$A$2,'EPA Data'!$J:$J,$B$1,'EPA Data'!$C:$C,W$2,'EPA Data'!$G:$G,"&gt;="&amp;$A45,'EPA Data'!$G:$G,"&lt;"&amp;$B45)*unit_conv</f>
        <v>0</v>
      </c>
      <c r="X45">
        <f t="shared" si="27"/>
        <v>0</v>
      </c>
      <c r="Y45">
        <f t="shared" si="27"/>
        <v>0</v>
      </c>
      <c r="Z45">
        <f t="shared" si="27"/>
        <v>0</v>
      </c>
      <c r="AA45">
        <f t="shared" si="27"/>
        <v>0</v>
      </c>
      <c r="AB45" s="31">
        <f>VLOOKUP($B$1,'Multipliers and Adjustments'!$A$70:$I$86,TRUNC(COLUMN(AB$2)/5)+2,FALSE)*SUMIFS('EPA Data'!$I:$I,'EPA Data'!$D:$D,'Country Selector'!$A$2,'EPA Data'!$J:$J,$B$1,'EPA Data'!$C:$C,AB$2,'EPA Data'!$G:$G,"&gt;="&amp;$A45,'EPA Data'!$G:$G,"&lt;"&amp;$B45)*unit_conv</f>
        <v>0</v>
      </c>
      <c r="AC45">
        <f t="shared" si="28"/>
        <v>0</v>
      </c>
      <c r="AD45">
        <f t="shared" si="28"/>
        <v>0</v>
      </c>
      <c r="AE45">
        <f t="shared" si="28"/>
        <v>0</v>
      </c>
      <c r="AF45">
        <f t="shared" si="28"/>
        <v>0</v>
      </c>
      <c r="AG45" s="31">
        <f>VLOOKUP($B$1,'Multipliers and Adjustments'!$A$70:$I$86,TRUNC(COLUMN(AG$2)/5)+2,FALSE)*SUMIFS('EPA Data'!$I:$I,'EPA Data'!$D:$D,'Country Selector'!$A$2,'EPA Data'!$J:$J,$B$1,'EPA Data'!$C:$C,AG$2,'EPA Data'!$G:$G,"&gt;="&amp;$A45,'EPA Data'!$G:$G,"&lt;"&amp;$B45)*unit_conv</f>
        <v>0</v>
      </c>
      <c r="AH45">
        <f t="shared" si="29"/>
        <v>0</v>
      </c>
      <c r="AI45">
        <f t="shared" si="29"/>
        <v>0</v>
      </c>
      <c r="AJ45">
        <f t="shared" si="29"/>
        <v>0</v>
      </c>
      <c r="AK45">
        <f t="shared" si="29"/>
        <v>0</v>
      </c>
      <c r="AL45" s="31">
        <f>VLOOKUP($B$1,'Multipliers and Adjustments'!$A$70:$I$86,TRUNC(COLUMN(AL$2)/5)+2,FALSE)*SUMIFS('EPA Data'!$I:$I,'EPA Data'!$D:$D,'Country Selector'!$A$2,'EPA Data'!$J:$J,$B$1,'EPA Data'!$C:$C,AL$2,'EPA Data'!$G:$G,"&gt;="&amp;$A45,'EPA Data'!$G:$G,"&lt;"&amp;$B45)*unit_conv</f>
        <v>0</v>
      </c>
    </row>
    <row r="46" spans="1:38" x14ac:dyDescent="0.45">
      <c r="A46" s="12">
        <f t="shared" si="14"/>
        <v>150</v>
      </c>
      <c r="B46" s="11">
        <f t="shared" si="7"/>
        <v>200</v>
      </c>
      <c r="C46" s="31">
        <f>VLOOKUP($B$1,'Multipliers and Adjustments'!$A$70:$I$86,TRUNC(COLUMN(C$2)/5)+2,FALSE)*SUMIFS('EPA Data'!$I:$I,'EPA Data'!$D:$D,'Country Selector'!$A$2,'EPA Data'!$J:$J,$B$1,'EPA Data'!$C:$C,C$2,'EPA Data'!$G:$G,"&gt;="&amp;$A46,'EPA Data'!$G:$G,"&lt;"&amp;$B46)*unit_conv</f>
        <v>0</v>
      </c>
      <c r="D46">
        <f t="shared" si="23"/>
        <v>0</v>
      </c>
      <c r="E46">
        <f t="shared" si="23"/>
        <v>0</v>
      </c>
      <c r="F46">
        <f t="shared" si="23"/>
        <v>0</v>
      </c>
      <c r="G46">
        <f t="shared" si="23"/>
        <v>0</v>
      </c>
      <c r="H46" s="31">
        <f>VLOOKUP($B$1,'Multipliers and Adjustments'!$A$70:$I$86,TRUNC(COLUMN(H$2)/5)+2,FALSE)*SUMIFS('EPA Data'!$I:$I,'EPA Data'!$D:$D,'Country Selector'!$A$2,'EPA Data'!$J:$J,$B$1,'EPA Data'!$C:$C,H$2,'EPA Data'!$G:$G,"&gt;="&amp;$A46,'EPA Data'!$G:$G,"&lt;"&amp;$B46)*unit_conv</f>
        <v>0</v>
      </c>
      <c r="I46">
        <f t="shared" si="24"/>
        <v>0</v>
      </c>
      <c r="J46">
        <f t="shared" si="24"/>
        <v>0</v>
      </c>
      <c r="K46">
        <f t="shared" si="24"/>
        <v>0</v>
      </c>
      <c r="L46">
        <f t="shared" si="24"/>
        <v>0</v>
      </c>
      <c r="M46" s="31">
        <f>VLOOKUP($B$1,'Multipliers and Adjustments'!$A$70:$I$86,TRUNC(COLUMN(M$2)/5)+2,FALSE)*SUMIFS('EPA Data'!$I:$I,'EPA Data'!$D:$D,'Country Selector'!$A$2,'EPA Data'!$J:$J,$B$1,'EPA Data'!$C:$C,M$2,'EPA Data'!$G:$G,"&gt;="&amp;$A46,'EPA Data'!$G:$G,"&lt;"&amp;$B46)*unit_conv</f>
        <v>0</v>
      </c>
      <c r="N46">
        <f t="shared" si="25"/>
        <v>0</v>
      </c>
      <c r="O46">
        <f t="shared" si="25"/>
        <v>0</v>
      </c>
      <c r="P46">
        <f t="shared" si="25"/>
        <v>0</v>
      </c>
      <c r="Q46">
        <f t="shared" si="25"/>
        <v>0</v>
      </c>
      <c r="R46" s="31">
        <f>VLOOKUP($B$1,'Multipliers and Adjustments'!$A$70:$I$86,TRUNC(COLUMN(R$2)/5)+2,FALSE)*SUMIFS('EPA Data'!$I:$I,'EPA Data'!$D:$D,'Country Selector'!$A$2,'EPA Data'!$J:$J,$B$1,'EPA Data'!$C:$C,R$2,'EPA Data'!$G:$G,"&gt;="&amp;$A46,'EPA Data'!$G:$G,"&lt;"&amp;$B46)*unit_conv</f>
        <v>0</v>
      </c>
      <c r="S46">
        <f t="shared" si="26"/>
        <v>0</v>
      </c>
      <c r="T46">
        <f t="shared" si="26"/>
        <v>0</v>
      </c>
      <c r="U46">
        <f t="shared" si="26"/>
        <v>0</v>
      </c>
      <c r="V46">
        <f t="shared" si="26"/>
        <v>0</v>
      </c>
      <c r="W46" s="31">
        <f>VLOOKUP($B$1,'Multipliers and Adjustments'!$A$70:$I$86,TRUNC(COLUMN(W$2)/5)+2,FALSE)*SUMIFS('EPA Data'!$I:$I,'EPA Data'!$D:$D,'Country Selector'!$A$2,'EPA Data'!$J:$J,$B$1,'EPA Data'!$C:$C,W$2,'EPA Data'!$G:$G,"&gt;="&amp;$A46,'EPA Data'!$G:$G,"&lt;"&amp;$B46)*unit_conv</f>
        <v>0</v>
      </c>
      <c r="X46">
        <f t="shared" si="27"/>
        <v>0</v>
      </c>
      <c r="Y46">
        <f t="shared" si="27"/>
        <v>0</v>
      </c>
      <c r="Z46">
        <f t="shared" si="27"/>
        <v>0</v>
      </c>
      <c r="AA46">
        <f t="shared" si="27"/>
        <v>0</v>
      </c>
      <c r="AB46" s="31">
        <f>VLOOKUP($B$1,'Multipliers and Adjustments'!$A$70:$I$86,TRUNC(COLUMN(AB$2)/5)+2,FALSE)*SUMIFS('EPA Data'!$I:$I,'EPA Data'!$D:$D,'Country Selector'!$A$2,'EPA Data'!$J:$J,$B$1,'EPA Data'!$C:$C,AB$2,'EPA Data'!$G:$G,"&gt;="&amp;$A46,'EPA Data'!$G:$G,"&lt;"&amp;$B46)*unit_conv</f>
        <v>0</v>
      </c>
      <c r="AC46">
        <f t="shared" si="28"/>
        <v>0</v>
      </c>
      <c r="AD46">
        <f t="shared" si="28"/>
        <v>0</v>
      </c>
      <c r="AE46">
        <f t="shared" si="28"/>
        <v>0</v>
      </c>
      <c r="AF46">
        <f t="shared" si="28"/>
        <v>0</v>
      </c>
      <c r="AG46" s="31">
        <f>VLOOKUP($B$1,'Multipliers and Adjustments'!$A$70:$I$86,TRUNC(COLUMN(AG$2)/5)+2,FALSE)*SUMIFS('EPA Data'!$I:$I,'EPA Data'!$D:$D,'Country Selector'!$A$2,'EPA Data'!$J:$J,$B$1,'EPA Data'!$C:$C,AG$2,'EPA Data'!$G:$G,"&gt;="&amp;$A46,'EPA Data'!$G:$G,"&lt;"&amp;$B46)*unit_conv</f>
        <v>0</v>
      </c>
      <c r="AH46">
        <f t="shared" si="29"/>
        <v>0</v>
      </c>
      <c r="AI46">
        <f t="shared" si="29"/>
        <v>0</v>
      </c>
      <c r="AJ46">
        <f t="shared" si="29"/>
        <v>0</v>
      </c>
      <c r="AK46">
        <f t="shared" si="29"/>
        <v>0</v>
      </c>
      <c r="AL46" s="31">
        <f>VLOOKUP($B$1,'Multipliers and Adjustments'!$A$70:$I$86,TRUNC(COLUMN(AL$2)/5)+2,FALSE)*SUMIFS('EPA Data'!$I:$I,'EPA Data'!$D:$D,'Country Selector'!$A$2,'EPA Data'!$J:$J,$B$1,'EPA Data'!$C:$C,AL$2,'EPA Data'!$G:$G,"&gt;="&amp;$A46,'EPA Data'!$G:$G,"&lt;"&amp;$B46)*unit_conv</f>
        <v>0</v>
      </c>
    </row>
    <row r="47" spans="1:38" x14ac:dyDescent="0.45">
      <c r="A47" s="12">
        <f t="shared" si="14"/>
        <v>200</v>
      </c>
      <c r="B47" s="11">
        <f t="shared" si="7"/>
        <v>250</v>
      </c>
      <c r="C47" s="31">
        <f>VLOOKUP($B$1,'Multipliers and Adjustments'!$A$70:$I$86,TRUNC(COLUMN(C$2)/5)+2,FALSE)*SUMIFS('EPA Data'!$I:$I,'EPA Data'!$D:$D,'Country Selector'!$A$2,'EPA Data'!$J:$J,$B$1,'EPA Data'!$C:$C,C$2,'EPA Data'!$G:$G,"&gt;="&amp;$A47,'EPA Data'!$G:$G,"&lt;"&amp;$B47)*unit_conv</f>
        <v>0</v>
      </c>
      <c r="D47">
        <f t="shared" si="23"/>
        <v>0</v>
      </c>
      <c r="E47">
        <f t="shared" si="23"/>
        <v>0</v>
      </c>
      <c r="F47">
        <f t="shared" si="23"/>
        <v>0</v>
      </c>
      <c r="G47">
        <f t="shared" si="23"/>
        <v>0</v>
      </c>
      <c r="H47" s="31">
        <f>VLOOKUP($B$1,'Multipliers and Adjustments'!$A$70:$I$86,TRUNC(COLUMN(H$2)/5)+2,FALSE)*SUMIFS('EPA Data'!$I:$I,'EPA Data'!$D:$D,'Country Selector'!$A$2,'EPA Data'!$J:$J,$B$1,'EPA Data'!$C:$C,H$2,'EPA Data'!$G:$G,"&gt;="&amp;$A47,'EPA Data'!$G:$G,"&lt;"&amp;$B47)*unit_conv</f>
        <v>0</v>
      </c>
      <c r="I47">
        <f t="shared" si="24"/>
        <v>0</v>
      </c>
      <c r="J47">
        <f t="shared" si="24"/>
        <v>0</v>
      </c>
      <c r="K47">
        <f t="shared" si="24"/>
        <v>0</v>
      </c>
      <c r="L47">
        <f t="shared" si="24"/>
        <v>0</v>
      </c>
      <c r="M47" s="31">
        <f>VLOOKUP($B$1,'Multipliers and Adjustments'!$A$70:$I$86,TRUNC(COLUMN(M$2)/5)+2,FALSE)*SUMIFS('EPA Data'!$I:$I,'EPA Data'!$D:$D,'Country Selector'!$A$2,'EPA Data'!$J:$J,$B$1,'EPA Data'!$C:$C,M$2,'EPA Data'!$G:$G,"&gt;="&amp;$A47,'EPA Data'!$G:$G,"&lt;"&amp;$B47)*unit_conv</f>
        <v>0</v>
      </c>
      <c r="N47">
        <f t="shared" si="25"/>
        <v>0</v>
      </c>
      <c r="O47">
        <f t="shared" si="25"/>
        <v>0</v>
      </c>
      <c r="P47">
        <f t="shared" si="25"/>
        <v>0</v>
      </c>
      <c r="Q47">
        <f t="shared" si="25"/>
        <v>0</v>
      </c>
      <c r="R47" s="31">
        <f>VLOOKUP($B$1,'Multipliers and Adjustments'!$A$70:$I$86,TRUNC(COLUMN(R$2)/5)+2,FALSE)*SUMIFS('EPA Data'!$I:$I,'EPA Data'!$D:$D,'Country Selector'!$A$2,'EPA Data'!$J:$J,$B$1,'EPA Data'!$C:$C,R$2,'EPA Data'!$G:$G,"&gt;="&amp;$A47,'EPA Data'!$G:$G,"&lt;"&amp;$B47)*unit_conv</f>
        <v>0</v>
      </c>
      <c r="S47">
        <f t="shared" si="26"/>
        <v>0</v>
      </c>
      <c r="T47">
        <f t="shared" si="26"/>
        <v>0</v>
      </c>
      <c r="U47">
        <f t="shared" si="26"/>
        <v>0</v>
      </c>
      <c r="V47">
        <f t="shared" si="26"/>
        <v>0</v>
      </c>
      <c r="W47" s="31">
        <f>VLOOKUP($B$1,'Multipliers and Adjustments'!$A$70:$I$86,TRUNC(COLUMN(W$2)/5)+2,FALSE)*SUMIFS('EPA Data'!$I:$I,'EPA Data'!$D:$D,'Country Selector'!$A$2,'EPA Data'!$J:$J,$B$1,'EPA Data'!$C:$C,W$2,'EPA Data'!$G:$G,"&gt;="&amp;$A47,'EPA Data'!$G:$G,"&lt;"&amp;$B47)*unit_conv</f>
        <v>0</v>
      </c>
      <c r="X47">
        <f t="shared" si="27"/>
        <v>0</v>
      </c>
      <c r="Y47">
        <f t="shared" si="27"/>
        <v>0</v>
      </c>
      <c r="Z47">
        <f t="shared" si="27"/>
        <v>0</v>
      </c>
      <c r="AA47">
        <f t="shared" si="27"/>
        <v>0</v>
      </c>
      <c r="AB47" s="31">
        <f>VLOOKUP($B$1,'Multipliers and Adjustments'!$A$70:$I$86,TRUNC(COLUMN(AB$2)/5)+2,FALSE)*SUMIFS('EPA Data'!$I:$I,'EPA Data'!$D:$D,'Country Selector'!$A$2,'EPA Data'!$J:$J,$B$1,'EPA Data'!$C:$C,AB$2,'EPA Data'!$G:$G,"&gt;="&amp;$A47,'EPA Data'!$G:$G,"&lt;"&amp;$B47)*unit_conv</f>
        <v>0</v>
      </c>
      <c r="AC47">
        <f t="shared" si="28"/>
        <v>0</v>
      </c>
      <c r="AD47">
        <f t="shared" si="28"/>
        <v>0</v>
      </c>
      <c r="AE47">
        <f t="shared" si="28"/>
        <v>0</v>
      </c>
      <c r="AF47">
        <f t="shared" si="28"/>
        <v>0</v>
      </c>
      <c r="AG47" s="31">
        <f>VLOOKUP($B$1,'Multipliers and Adjustments'!$A$70:$I$86,TRUNC(COLUMN(AG$2)/5)+2,FALSE)*SUMIFS('EPA Data'!$I:$I,'EPA Data'!$D:$D,'Country Selector'!$A$2,'EPA Data'!$J:$J,$B$1,'EPA Data'!$C:$C,AG$2,'EPA Data'!$G:$G,"&gt;="&amp;$A47,'EPA Data'!$G:$G,"&lt;"&amp;$B47)*unit_conv</f>
        <v>0</v>
      </c>
      <c r="AH47">
        <f t="shared" si="29"/>
        <v>0</v>
      </c>
      <c r="AI47">
        <f t="shared" si="29"/>
        <v>0</v>
      </c>
      <c r="AJ47">
        <f t="shared" si="29"/>
        <v>0</v>
      </c>
      <c r="AK47">
        <f t="shared" si="29"/>
        <v>0</v>
      </c>
      <c r="AL47" s="31">
        <f>VLOOKUP($B$1,'Multipliers and Adjustments'!$A$70:$I$86,TRUNC(COLUMN(AL$2)/5)+2,FALSE)*SUMIFS('EPA Data'!$I:$I,'EPA Data'!$D:$D,'Country Selector'!$A$2,'EPA Data'!$J:$J,$B$1,'EPA Data'!$C:$C,AL$2,'EPA Data'!$G:$G,"&gt;="&amp;$A47,'EPA Data'!$G:$G,"&lt;"&amp;$B47)*unit_conv</f>
        <v>0</v>
      </c>
    </row>
    <row r="48" spans="1:38" x14ac:dyDescent="0.45">
      <c r="A48" s="12">
        <f t="shared" si="14"/>
        <v>250</v>
      </c>
      <c r="B48" s="11">
        <f t="shared" si="7"/>
        <v>300</v>
      </c>
      <c r="C48" s="31">
        <f>VLOOKUP($B$1,'Multipliers and Adjustments'!$A$70:$I$86,TRUNC(COLUMN(C$2)/5)+2,FALSE)*SUMIFS('EPA Data'!$I:$I,'EPA Data'!$D:$D,'Country Selector'!$A$2,'EPA Data'!$J:$J,$B$1,'EPA Data'!$C:$C,C$2,'EPA Data'!$G:$G,"&gt;="&amp;$A48,'EPA Data'!$G:$G,"&lt;"&amp;$B48)*unit_conv</f>
        <v>0</v>
      </c>
      <c r="D48">
        <f t="shared" si="23"/>
        <v>0</v>
      </c>
      <c r="E48">
        <f t="shared" si="23"/>
        <v>0</v>
      </c>
      <c r="F48">
        <f t="shared" si="23"/>
        <v>0</v>
      </c>
      <c r="G48">
        <f t="shared" si="23"/>
        <v>0</v>
      </c>
      <c r="H48" s="31">
        <f>VLOOKUP($B$1,'Multipliers and Adjustments'!$A$70:$I$86,TRUNC(COLUMN(H$2)/5)+2,FALSE)*SUMIFS('EPA Data'!$I:$I,'EPA Data'!$D:$D,'Country Selector'!$A$2,'EPA Data'!$J:$J,$B$1,'EPA Data'!$C:$C,H$2,'EPA Data'!$G:$G,"&gt;="&amp;$A48,'EPA Data'!$G:$G,"&lt;"&amp;$B48)*unit_conv</f>
        <v>0</v>
      </c>
      <c r="I48">
        <f t="shared" si="24"/>
        <v>0</v>
      </c>
      <c r="J48">
        <f t="shared" si="24"/>
        <v>0</v>
      </c>
      <c r="K48">
        <f t="shared" si="24"/>
        <v>0</v>
      </c>
      <c r="L48">
        <f t="shared" si="24"/>
        <v>0</v>
      </c>
      <c r="M48" s="31">
        <f>VLOOKUP($B$1,'Multipliers and Adjustments'!$A$70:$I$86,TRUNC(COLUMN(M$2)/5)+2,FALSE)*SUMIFS('EPA Data'!$I:$I,'EPA Data'!$D:$D,'Country Selector'!$A$2,'EPA Data'!$J:$J,$B$1,'EPA Data'!$C:$C,M$2,'EPA Data'!$G:$G,"&gt;="&amp;$A48,'EPA Data'!$G:$G,"&lt;"&amp;$B48)*unit_conv</f>
        <v>0</v>
      </c>
      <c r="N48">
        <f t="shared" si="25"/>
        <v>0</v>
      </c>
      <c r="O48">
        <f t="shared" si="25"/>
        <v>0</v>
      </c>
      <c r="P48">
        <f t="shared" si="25"/>
        <v>0</v>
      </c>
      <c r="Q48">
        <f t="shared" si="25"/>
        <v>0</v>
      </c>
      <c r="R48" s="31">
        <f>VLOOKUP($B$1,'Multipliers and Adjustments'!$A$70:$I$86,TRUNC(COLUMN(R$2)/5)+2,FALSE)*SUMIFS('EPA Data'!$I:$I,'EPA Data'!$D:$D,'Country Selector'!$A$2,'EPA Data'!$J:$J,$B$1,'EPA Data'!$C:$C,R$2,'EPA Data'!$G:$G,"&gt;="&amp;$A48,'EPA Data'!$G:$G,"&lt;"&amp;$B48)*unit_conv</f>
        <v>0</v>
      </c>
      <c r="S48">
        <f t="shared" si="26"/>
        <v>0</v>
      </c>
      <c r="T48">
        <f t="shared" si="26"/>
        <v>0</v>
      </c>
      <c r="U48">
        <f t="shared" si="26"/>
        <v>0</v>
      </c>
      <c r="V48">
        <f t="shared" si="26"/>
        <v>0</v>
      </c>
      <c r="W48" s="31">
        <f>VLOOKUP($B$1,'Multipliers and Adjustments'!$A$70:$I$86,TRUNC(COLUMN(W$2)/5)+2,FALSE)*SUMIFS('EPA Data'!$I:$I,'EPA Data'!$D:$D,'Country Selector'!$A$2,'EPA Data'!$J:$J,$B$1,'EPA Data'!$C:$C,W$2,'EPA Data'!$G:$G,"&gt;="&amp;$A48,'EPA Data'!$G:$G,"&lt;"&amp;$B48)*unit_conv</f>
        <v>0</v>
      </c>
      <c r="X48">
        <f t="shared" si="27"/>
        <v>0</v>
      </c>
      <c r="Y48">
        <f t="shared" si="27"/>
        <v>0</v>
      </c>
      <c r="Z48">
        <f t="shared" si="27"/>
        <v>0</v>
      </c>
      <c r="AA48">
        <f t="shared" si="27"/>
        <v>0</v>
      </c>
      <c r="AB48" s="31">
        <f>VLOOKUP($B$1,'Multipliers and Adjustments'!$A$70:$I$86,TRUNC(COLUMN(AB$2)/5)+2,FALSE)*SUMIFS('EPA Data'!$I:$I,'EPA Data'!$D:$D,'Country Selector'!$A$2,'EPA Data'!$J:$J,$B$1,'EPA Data'!$C:$C,AB$2,'EPA Data'!$G:$G,"&gt;="&amp;$A48,'EPA Data'!$G:$G,"&lt;"&amp;$B48)*unit_conv</f>
        <v>0</v>
      </c>
      <c r="AC48">
        <f t="shared" si="28"/>
        <v>0</v>
      </c>
      <c r="AD48">
        <f t="shared" si="28"/>
        <v>0</v>
      </c>
      <c r="AE48">
        <f t="shared" si="28"/>
        <v>0</v>
      </c>
      <c r="AF48">
        <f t="shared" si="28"/>
        <v>0</v>
      </c>
      <c r="AG48" s="31">
        <f>VLOOKUP($B$1,'Multipliers and Adjustments'!$A$70:$I$86,TRUNC(COLUMN(AG$2)/5)+2,FALSE)*SUMIFS('EPA Data'!$I:$I,'EPA Data'!$D:$D,'Country Selector'!$A$2,'EPA Data'!$J:$J,$B$1,'EPA Data'!$C:$C,AG$2,'EPA Data'!$G:$G,"&gt;="&amp;$A48,'EPA Data'!$G:$G,"&lt;"&amp;$B48)*unit_conv</f>
        <v>0</v>
      </c>
      <c r="AH48">
        <f t="shared" si="29"/>
        <v>0</v>
      </c>
      <c r="AI48">
        <f t="shared" si="29"/>
        <v>0</v>
      </c>
      <c r="AJ48">
        <f t="shared" si="29"/>
        <v>0</v>
      </c>
      <c r="AK48">
        <f t="shared" si="29"/>
        <v>0</v>
      </c>
      <c r="AL48" s="31">
        <f>VLOOKUP($B$1,'Multipliers and Adjustments'!$A$70:$I$86,TRUNC(COLUMN(AL$2)/5)+2,FALSE)*SUMIFS('EPA Data'!$I:$I,'EPA Data'!$D:$D,'Country Selector'!$A$2,'EPA Data'!$J:$J,$B$1,'EPA Data'!$C:$C,AL$2,'EPA Data'!$G:$G,"&gt;="&amp;$A48,'EPA Data'!$G:$G,"&lt;"&amp;$B48)*unit_conv</f>
        <v>0</v>
      </c>
    </row>
    <row r="49" spans="1:38" x14ac:dyDescent="0.45">
      <c r="A49" s="12">
        <f t="shared" si="14"/>
        <v>300</v>
      </c>
      <c r="B49" s="11">
        <f t="shared" si="7"/>
        <v>350</v>
      </c>
      <c r="C49" s="31">
        <f>VLOOKUP($B$1,'Multipliers and Adjustments'!$A$70:$I$86,TRUNC(COLUMN(C$2)/5)+2,FALSE)*SUMIFS('EPA Data'!$I:$I,'EPA Data'!$D:$D,'Country Selector'!$A$2,'EPA Data'!$J:$J,$B$1,'EPA Data'!$C:$C,C$2,'EPA Data'!$G:$G,"&gt;="&amp;$A49,'EPA Data'!$G:$G,"&lt;"&amp;$B49)*unit_conv</f>
        <v>0</v>
      </c>
      <c r="D49">
        <f t="shared" si="23"/>
        <v>0</v>
      </c>
      <c r="E49">
        <f t="shared" si="23"/>
        <v>0</v>
      </c>
      <c r="F49">
        <f t="shared" si="23"/>
        <v>0</v>
      </c>
      <c r="G49">
        <f t="shared" si="23"/>
        <v>0</v>
      </c>
      <c r="H49" s="31">
        <f>VLOOKUP($B$1,'Multipliers and Adjustments'!$A$70:$I$86,TRUNC(COLUMN(H$2)/5)+2,FALSE)*SUMIFS('EPA Data'!$I:$I,'EPA Data'!$D:$D,'Country Selector'!$A$2,'EPA Data'!$J:$J,$B$1,'EPA Data'!$C:$C,H$2,'EPA Data'!$G:$G,"&gt;="&amp;$A49,'EPA Data'!$G:$G,"&lt;"&amp;$B49)*unit_conv</f>
        <v>0</v>
      </c>
      <c r="I49">
        <f t="shared" si="24"/>
        <v>0</v>
      </c>
      <c r="J49">
        <f t="shared" si="24"/>
        <v>0</v>
      </c>
      <c r="K49">
        <f t="shared" si="24"/>
        <v>0</v>
      </c>
      <c r="L49">
        <f t="shared" si="24"/>
        <v>0</v>
      </c>
      <c r="M49" s="31">
        <f>VLOOKUP($B$1,'Multipliers and Adjustments'!$A$70:$I$86,TRUNC(COLUMN(M$2)/5)+2,FALSE)*SUMIFS('EPA Data'!$I:$I,'EPA Data'!$D:$D,'Country Selector'!$A$2,'EPA Data'!$J:$J,$B$1,'EPA Data'!$C:$C,M$2,'EPA Data'!$G:$G,"&gt;="&amp;$A49,'EPA Data'!$G:$G,"&lt;"&amp;$B49)*unit_conv</f>
        <v>0</v>
      </c>
      <c r="N49">
        <f t="shared" si="25"/>
        <v>0</v>
      </c>
      <c r="O49">
        <f t="shared" si="25"/>
        <v>0</v>
      </c>
      <c r="P49">
        <f t="shared" si="25"/>
        <v>0</v>
      </c>
      <c r="Q49">
        <f t="shared" si="25"/>
        <v>0</v>
      </c>
      <c r="R49" s="31">
        <f>VLOOKUP($B$1,'Multipliers and Adjustments'!$A$70:$I$86,TRUNC(COLUMN(R$2)/5)+2,FALSE)*SUMIFS('EPA Data'!$I:$I,'EPA Data'!$D:$D,'Country Selector'!$A$2,'EPA Data'!$J:$J,$B$1,'EPA Data'!$C:$C,R$2,'EPA Data'!$G:$G,"&gt;="&amp;$A49,'EPA Data'!$G:$G,"&lt;"&amp;$B49)*unit_conv</f>
        <v>0</v>
      </c>
      <c r="S49">
        <f t="shared" si="26"/>
        <v>0</v>
      </c>
      <c r="T49">
        <f t="shared" si="26"/>
        <v>0</v>
      </c>
      <c r="U49">
        <f t="shared" si="26"/>
        <v>0</v>
      </c>
      <c r="V49">
        <f t="shared" si="26"/>
        <v>0</v>
      </c>
      <c r="W49" s="31">
        <f>VLOOKUP($B$1,'Multipliers and Adjustments'!$A$70:$I$86,TRUNC(COLUMN(W$2)/5)+2,FALSE)*SUMIFS('EPA Data'!$I:$I,'EPA Data'!$D:$D,'Country Selector'!$A$2,'EPA Data'!$J:$J,$B$1,'EPA Data'!$C:$C,W$2,'EPA Data'!$G:$G,"&gt;="&amp;$A49,'EPA Data'!$G:$G,"&lt;"&amp;$B49)*unit_conv</f>
        <v>0</v>
      </c>
      <c r="X49">
        <f t="shared" si="27"/>
        <v>0</v>
      </c>
      <c r="Y49">
        <f t="shared" si="27"/>
        <v>0</v>
      </c>
      <c r="Z49">
        <f t="shared" si="27"/>
        <v>0</v>
      </c>
      <c r="AA49">
        <f t="shared" si="27"/>
        <v>0</v>
      </c>
      <c r="AB49" s="31">
        <f>VLOOKUP($B$1,'Multipliers and Adjustments'!$A$70:$I$86,TRUNC(COLUMN(AB$2)/5)+2,FALSE)*SUMIFS('EPA Data'!$I:$I,'EPA Data'!$D:$D,'Country Selector'!$A$2,'EPA Data'!$J:$J,$B$1,'EPA Data'!$C:$C,AB$2,'EPA Data'!$G:$G,"&gt;="&amp;$A49,'EPA Data'!$G:$G,"&lt;"&amp;$B49)*unit_conv</f>
        <v>0</v>
      </c>
      <c r="AC49">
        <f t="shared" si="28"/>
        <v>0</v>
      </c>
      <c r="AD49">
        <f t="shared" si="28"/>
        <v>0</v>
      </c>
      <c r="AE49">
        <f t="shared" si="28"/>
        <v>0</v>
      </c>
      <c r="AF49">
        <f t="shared" si="28"/>
        <v>0</v>
      </c>
      <c r="AG49" s="31">
        <f>VLOOKUP($B$1,'Multipliers and Adjustments'!$A$70:$I$86,TRUNC(COLUMN(AG$2)/5)+2,FALSE)*SUMIFS('EPA Data'!$I:$I,'EPA Data'!$D:$D,'Country Selector'!$A$2,'EPA Data'!$J:$J,$B$1,'EPA Data'!$C:$C,AG$2,'EPA Data'!$G:$G,"&gt;="&amp;$A49,'EPA Data'!$G:$G,"&lt;"&amp;$B49)*unit_conv</f>
        <v>0</v>
      </c>
      <c r="AH49">
        <f t="shared" si="29"/>
        <v>0</v>
      </c>
      <c r="AI49">
        <f t="shared" si="29"/>
        <v>0</v>
      </c>
      <c r="AJ49">
        <f t="shared" si="29"/>
        <v>0</v>
      </c>
      <c r="AK49">
        <f t="shared" si="29"/>
        <v>0</v>
      </c>
      <c r="AL49" s="31">
        <f>VLOOKUP($B$1,'Multipliers and Adjustments'!$A$70:$I$86,TRUNC(COLUMN(AL$2)/5)+2,FALSE)*SUMIFS('EPA Data'!$I:$I,'EPA Data'!$D:$D,'Country Selector'!$A$2,'EPA Data'!$J:$J,$B$1,'EPA Data'!$C:$C,AL$2,'EPA Data'!$G:$G,"&gt;="&amp;$A49,'EPA Data'!$G:$G,"&lt;"&amp;$B49)*unit_conv</f>
        <v>0</v>
      </c>
    </row>
    <row r="50" spans="1:38" x14ac:dyDescent="0.45">
      <c r="A50" s="12">
        <f t="shared" si="14"/>
        <v>350</v>
      </c>
      <c r="B50" s="11">
        <f t="shared" si="7"/>
        <v>400</v>
      </c>
      <c r="C50" s="31">
        <f>VLOOKUP($B$1,'Multipliers and Adjustments'!$A$70:$I$86,TRUNC(COLUMN(C$2)/5)+2,FALSE)*SUMIFS('EPA Data'!$I:$I,'EPA Data'!$D:$D,'Country Selector'!$A$2,'EPA Data'!$J:$J,$B$1,'EPA Data'!$C:$C,C$2,'EPA Data'!$G:$G,"&gt;="&amp;$A50,'EPA Data'!$G:$G,"&lt;"&amp;$B50)*unit_conv</f>
        <v>0</v>
      </c>
      <c r="D50">
        <f t="shared" ref="D50:G65" si="30">C50+($H50-$C50)/5</f>
        <v>0</v>
      </c>
      <c r="E50">
        <f t="shared" si="30"/>
        <v>0</v>
      </c>
      <c r="F50">
        <f t="shared" si="30"/>
        <v>0</v>
      </c>
      <c r="G50">
        <f t="shared" si="30"/>
        <v>0</v>
      </c>
      <c r="H50" s="31">
        <f>VLOOKUP($B$1,'Multipliers and Adjustments'!$A$70:$I$86,TRUNC(COLUMN(H$2)/5)+2,FALSE)*SUMIFS('EPA Data'!$I:$I,'EPA Data'!$D:$D,'Country Selector'!$A$2,'EPA Data'!$J:$J,$B$1,'EPA Data'!$C:$C,H$2,'EPA Data'!$G:$G,"&gt;="&amp;$A50,'EPA Data'!$G:$G,"&lt;"&amp;$B50)*unit_conv</f>
        <v>0</v>
      </c>
      <c r="I50">
        <f t="shared" si="24"/>
        <v>0</v>
      </c>
      <c r="J50">
        <f t="shared" si="24"/>
        <v>0</v>
      </c>
      <c r="K50">
        <f t="shared" si="24"/>
        <v>0</v>
      </c>
      <c r="L50">
        <f t="shared" si="24"/>
        <v>0</v>
      </c>
      <c r="M50" s="31">
        <f>VLOOKUP($B$1,'Multipliers and Adjustments'!$A$70:$I$86,TRUNC(COLUMN(M$2)/5)+2,FALSE)*SUMIFS('EPA Data'!$I:$I,'EPA Data'!$D:$D,'Country Selector'!$A$2,'EPA Data'!$J:$J,$B$1,'EPA Data'!$C:$C,M$2,'EPA Data'!$G:$G,"&gt;="&amp;$A50,'EPA Data'!$G:$G,"&lt;"&amp;$B50)*unit_conv</f>
        <v>0</v>
      </c>
      <c r="N50">
        <f t="shared" si="25"/>
        <v>0</v>
      </c>
      <c r="O50">
        <f t="shared" si="25"/>
        <v>0</v>
      </c>
      <c r="P50">
        <f t="shared" si="25"/>
        <v>0</v>
      </c>
      <c r="Q50">
        <f t="shared" si="25"/>
        <v>0</v>
      </c>
      <c r="R50" s="31">
        <f>VLOOKUP($B$1,'Multipliers and Adjustments'!$A$70:$I$86,TRUNC(COLUMN(R$2)/5)+2,FALSE)*SUMIFS('EPA Data'!$I:$I,'EPA Data'!$D:$D,'Country Selector'!$A$2,'EPA Data'!$J:$J,$B$1,'EPA Data'!$C:$C,R$2,'EPA Data'!$G:$G,"&gt;="&amp;$A50,'EPA Data'!$G:$G,"&lt;"&amp;$B50)*unit_conv</f>
        <v>0</v>
      </c>
      <c r="S50">
        <f t="shared" si="26"/>
        <v>0</v>
      </c>
      <c r="T50">
        <f t="shared" si="26"/>
        <v>0</v>
      </c>
      <c r="U50">
        <f t="shared" si="26"/>
        <v>0</v>
      </c>
      <c r="V50">
        <f t="shared" si="26"/>
        <v>0</v>
      </c>
      <c r="W50" s="31">
        <f>VLOOKUP($B$1,'Multipliers and Adjustments'!$A$70:$I$86,TRUNC(COLUMN(W$2)/5)+2,FALSE)*SUMIFS('EPA Data'!$I:$I,'EPA Data'!$D:$D,'Country Selector'!$A$2,'EPA Data'!$J:$J,$B$1,'EPA Data'!$C:$C,W$2,'EPA Data'!$G:$G,"&gt;="&amp;$A50,'EPA Data'!$G:$G,"&lt;"&amp;$B50)*unit_conv</f>
        <v>0</v>
      </c>
      <c r="X50">
        <f t="shared" si="27"/>
        <v>0</v>
      </c>
      <c r="Y50">
        <f t="shared" si="27"/>
        <v>0</v>
      </c>
      <c r="Z50">
        <f t="shared" si="27"/>
        <v>0</v>
      </c>
      <c r="AA50">
        <f t="shared" si="27"/>
        <v>0</v>
      </c>
      <c r="AB50" s="31">
        <f>VLOOKUP($B$1,'Multipliers and Adjustments'!$A$70:$I$86,TRUNC(COLUMN(AB$2)/5)+2,FALSE)*SUMIFS('EPA Data'!$I:$I,'EPA Data'!$D:$D,'Country Selector'!$A$2,'EPA Data'!$J:$J,$B$1,'EPA Data'!$C:$C,AB$2,'EPA Data'!$G:$G,"&gt;="&amp;$A50,'EPA Data'!$G:$G,"&lt;"&amp;$B50)*unit_conv</f>
        <v>0</v>
      </c>
      <c r="AC50">
        <f t="shared" si="28"/>
        <v>0</v>
      </c>
      <c r="AD50">
        <f t="shared" si="28"/>
        <v>0</v>
      </c>
      <c r="AE50">
        <f t="shared" si="28"/>
        <v>0</v>
      </c>
      <c r="AF50">
        <f t="shared" si="28"/>
        <v>0</v>
      </c>
      <c r="AG50" s="31">
        <f>VLOOKUP($B$1,'Multipliers and Adjustments'!$A$70:$I$86,TRUNC(COLUMN(AG$2)/5)+2,FALSE)*SUMIFS('EPA Data'!$I:$I,'EPA Data'!$D:$D,'Country Selector'!$A$2,'EPA Data'!$J:$J,$B$1,'EPA Data'!$C:$C,AG$2,'EPA Data'!$G:$G,"&gt;="&amp;$A50,'EPA Data'!$G:$G,"&lt;"&amp;$B50)*unit_conv</f>
        <v>0</v>
      </c>
      <c r="AH50">
        <f t="shared" si="29"/>
        <v>0</v>
      </c>
      <c r="AI50">
        <f t="shared" si="29"/>
        <v>0</v>
      </c>
      <c r="AJ50">
        <f t="shared" si="29"/>
        <v>0</v>
      </c>
      <c r="AK50">
        <f t="shared" si="29"/>
        <v>0</v>
      </c>
      <c r="AL50" s="31">
        <f>VLOOKUP($B$1,'Multipliers and Adjustments'!$A$70:$I$86,TRUNC(COLUMN(AL$2)/5)+2,FALSE)*SUMIFS('EPA Data'!$I:$I,'EPA Data'!$D:$D,'Country Selector'!$A$2,'EPA Data'!$J:$J,$B$1,'EPA Data'!$C:$C,AL$2,'EPA Data'!$G:$G,"&gt;="&amp;$A50,'EPA Data'!$G:$G,"&lt;"&amp;$B50)*unit_conv</f>
        <v>0</v>
      </c>
    </row>
    <row r="51" spans="1:38" x14ac:dyDescent="0.45">
      <c r="A51" s="12">
        <f t="shared" si="14"/>
        <v>400</v>
      </c>
      <c r="B51" s="11">
        <f t="shared" si="7"/>
        <v>450</v>
      </c>
      <c r="C51" s="31">
        <f>VLOOKUP($B$1,'Multipliers and Adjustments'!$A$70:$I$86,TRUNC(COLUMN(C$2)/5)+2,FALSE)*SUMIFS('EPA Data'!$I:$I,'EPA Data'!$D:$D,'Country Selector'!$A$2,'EPA Data'!$J:$J,$B$1,'EPA Data'!$C:$C,C$2,'EPA Data'!$G:$G,"&gt;="&amp;$A51,'EPA Data'!$G:$G,"&lt;"&amp;$B51)*unit_conv</f>
        <v>0</v>
      </c>
      <c r="D51">
        <f t="shared" si="30"/>
        <v>0</v>
      </c>
      <c r="E51">
        <f t="shared" si="30"/>
        <v>0</v>
      </c>
      <c r="F51">
        <f t="shared" si="30"/>
        <v>0</v>
      </c>
      <c r="G51">
        <f t="shared" si="30"/>
        <v>0</v>
      </c>
      <c r="H51" s="31">
        <f>VLOOKUP($B$1,'Multipliers and Adjustments'!$A$70:$I$86,TRUNC(COLUMN(H$2)/5)+2,FALSE)*SUMIFS('EPA Data'!$I:$I,'EPA Data'!$D:$D,'Country Selector'!$A$2,'EPA Data'!$J:$J,$B$1,'EPA Data'!$C:$C,H$2,'EPA Data'!$G:$G,"&gt;="&amp;$A51,'EPA Data'!$G:$G,"&lt;"&amp;$B51)*unit_conv</f>
        <v>0</v>
      </c>
      <c r="I51">
        <f t="shared" si="24"/>
        <v>0</v>
      </c>
      <c r="J51">
        <f t="shared" si="24"/>
        <v>0</v>
      </c>
      <c r="K51">
        <f t="shared" si="24"/>
        <v>0</v>
      </c>
      <c r="L51">
        <f t="shared" si="24"/>
        <v>0</v>
      </c>
      <c r="M51" s="31">
        <f>VLOOKUP($B$1,'Multipliers and Adjustments'!$A$70:$I$86,TRUNC(COLUMN(M$2)/5)+2,FALSE)*SUMIFS('EPA Data'!$I:$I,'EPA Data'!$D:$D,'Country Selector'!$A$2,'EPA Data'!$J:$J,$B$1,'EPA Data'!$C:$C,M$2,'EPA Data'!$G:$G,"&gt;="&amp;$A51,'EPA Data'!$G:$G,"&lt;"&amp;$B51)*unit_conv</f>
        <v>0</v>
      </c>
      <c r="N51">
        <f t="shared" si="25"/>
        <v>0</v>
      </c>
      <c r="O51">
        <f t="shared" si="25"/>
        <v>0</v>
      </c>
      <c r="P51">
        <f t="shared" si="25"/>
        <v>0</v>
      </c>
      <c r="Q51">
        <f t="shared" si="25"/>
        <v>0</v>
      </c>
      <c r="R51" s="31">
        <f>VLOOKUP($B$1,'Multipliers and Adjustments'!$A$70:$I$86,TRUNC(COLUMN(R$2)/5)+2,FALSE)*SUMIFS('EPA Data'!$I:$I,'EPA Data'!$D:$D,'Country Selector'!$A$2,'EPA Data'!$J:$J,$B$1,'EPA Data'!$C:$C,R$2,'EPA Data'!$G:$G,"&gt;="&amp;$A51,'EPA Data'!$G:$G,"&lt;"&amp;$B51)*unit_conv</f>
        <v>0</v>
      </c>
      <c r="S51">
        <f t="shared" si="26"/>
        <v>0</v>
      </c>
      <c r="T51">
        <f t="shared" si="26"/>
        <v>0</v>
      </c>
      <c r="U51">
        <f t="shared" si="26"/>
        <v>0</v>
      </c>
      <c r="V51">
        <f t="shared" si="26"/>
        <v>0</v>
      </c>
      <c r="W51" s="31">
        <f>VLOOKUP($B$1,'Multipliers and Adjustments'!$A$70:$I$86,TRUNC(COLUMN(W$2)/5)+2,FALSE)*SUMIFS('EPA Data'!$I:$I,'EPA Data'!$D:$D,'Country Selector'!$A$2,'EPA Data'!$J:$J,$B$1,'EPA Data'!$C:$C,W$2,'EPA Data'!$G:$G,"&gt;="&amp;$A51,'EPA Data'!$G:$G,"&lt;"&amp;$B51)*unit_conv</f>
        <v>0</v>
      </c>
      <c r="X51">
        <f t="shared" si="27"/>
        <v>0</v>
      </c>
      <c r="Y51">
        <f t="shared" si="27"/>
        <v>0</v>
      </c>
      <c r="Z51">
        <f t="shared" si="27"/>
        <v>0</v>
      </c>
      <c r="AA51">
        <f t="shared" si="27"/>
        <v>0</v>
      </c>
      <c r="AB51" s="31">
        <f>VLOOKUP($B$1,'Multipliers and Adjustments'!$A$70:$I$86,TRUNC(COLUMN(AB$2)/5)+2,FALSE)*SUMIFS('EPA Data'!$I:$I,'EPA Data'!$D:$D,'Country Selector'!$A$2,'EPA Data'!$J:$J,$B$1,'EPA Data'!$C:$C,AB$2,'EPA Data'!$G:$G,"&gt;="&amp;$A51,'EPA Data'!$G:$G,"&lt;"&amp;$B51)*unit_conv</f>
        <v>0</v>
      </c>
      <c r="AC51">
        <f t="shared" si="28"/>
        <v>0</v>
      </c>
      <c r="AD51">
        <f t="shared" si="28"/>
        <v>0</v>
      </c>
      <c r="AE51">
        <f t="shared" si="28"/>
        <v>0</v>
      </c>
      <c r="AF51">
        <f t="shared" si="28"/>
        <v>0</v>
      </c>
      <c r="AG51" s="31">
        <f>VLOOKUP($B$1,'Multipliers and Adjustments'!$A$70:$I$86,TRUNC(COLUMN(AG$2)/5)+2,FALSE)*SUMIFS('EPA Data'!$I:$I,'EPA Data'!$D:$D,'Country Selector'!$A$2,'EPA Data'!$J:$J,$B$1,'EPA Data'!$C:$C,AG$2,'EPA Data'!$G:$G,"&gt;="&amp;$A51,'EPA Data'!$G:$G,"&lt;"&amp;$B51)*unit_conv</f>
        <v>0</v>
      </c>
      <c r="AH51">
        <f t="shared" si="29"/>
        <v>0</v>
      </c>
      <c r="AI51">
        <f t="shared" si="29"/>
        <v>0</v>
      </c>
      <c r="AJ51">
        <f t="shared" si="29"/>
        <v>0</v>
      </c>
      <c r="AK51">
        <f t="shared" si="29"/>
        <v>0</v>
      </c>
      <c r="AL51" s="31">
        <f>VLOOKUP($B$1,'Multipliers and Adjustments'!$A$70:$I$86,TRUNC(COLUMN(AL$2)/5)+2,FALSE)*SUMIFS('EPA Data'!$I:$I,'EPA Data'!$D:$D,'Country Selector'!$A$2,'EPA Data'!$J:$J,$B$1,'EPA Data'!$C:$C,AL$2,'EPA Data'!$G:$G,"&gt;="&amp;$A51,'EPA Data'!$G:$G,"&lt;"&amp;$B51)*unit_conv</f>
        <v>0</v>
      </c>
    </row>
    <row r="52" spans="1:38" x14ac:dyDescent="0.45">
      <c r="A52" s="12">
        <f t="shared" si="14"/>
        <v>450</v>
      </c>
      <c r="B52" s="11">
        <f t="shared" si="7"/>
        <v>500</v>
      </c>
      <c r="C52" s="31">
        <f>VLOOKUP($B$1,'Multipliers and Adjustments'!$A$70:$I$86,TRUNC(COLUMN(C$2)/5)+2,FALSE)*SUMIFS('EPA Data'!$I:$I,'EPA Data'!$D:$D,'Country Selector'!$A$2,'EPA Data'!$J:$J,$B$1,'EPA Data'!$C:$C,C$2,'EPA Data'!$G:$G,"&gt;="&amp;$A52,'EPA Data'!$G:$G,"&lt;"&amp;$B52)*unit_conv</f>
        <v>0</v>
      </c>
      <c r="D52">
        <f t="shared" si="30"/>
        <v>0</v>
      </c>
      <c r="E52">
        <f t="shared" si="30"/>
        <v>0</v>
      </c>
      <c r="F52">
        <f t="shared" si="30"/>
        <v>0</v>
      </c>
      <c r="G52">
        <f t="shared" si="30"/>
        <v>0</v>
      </c>
      <c r="H52" s="31">
        <f>VLOOKUP($B$1,'Multipliers and Adjustments'!$A$70:$I$86,TRUNC(COLUMN(H$2)/5)+2,FALSE)*SUMIFS('EPA Data'!$I:$I,'EPA Data'!$D:$D,'Country Selector'!$A$2,'EPA Data'!$J:$J,$B$1,'EPA Data'!$C:$C,H$2,'EPA Data'!$G:$G,"&gt;="&amp;$A52,'EPA Data'!$G:$G,"&lt;"&amp;$B52)*unit_conv</f>
        <v>0</v>
      </c>
      <c r="I52">
        <f t="shared" ref="I52:L67" si="31">H52+($M52-$H52)/5</f>
        <v>0</v>
      </c>
      <c r="J52">
        <f t="shared" si="31"/>
        <v>0</v>
      </c>
      <c r="K52">
        <f t="shared" si="31"/>
        <v>0</v>
      </c>
      <c r="L52">
        <f t="shared" si="31"/>
        <v>0</v>
      </c>
      <c r="M52" s="31">
        <f>VLOOKUP($B$1,'Multipliers and Adjustments'!$A$70:$I$86,TRUNC(COLUMN(M$2)/5)+2,FALSE)*SUMIFS('EPA Data'!$I:$I,'EPA Data'!$D:$D,'Country Selector'!$A$2,'EPA Data'!$J:$J,$B$1,'EPA Data'!$C:$C,M$2,'EPA Data'!$G:$G,"&gt;="&amp;$A52,'EPA Data'!$G:$G,"&lt;"&amp;$B52)*unit_conv</f>
        <v>0</v>
      </c>
      <c r="N52">
        <f t="shared" ref="N52:Q67" si="32">M52+($R52-$M52)/5</f>
        <v>0</v>
      </c>
      <c r="O52">
        <f t="shared" si="32"/>
        <v>0</v>
      </c>
      <c r="P52">
        <f t="shared" si="32"/>
        <v>0</v>
      </c>
      <c r="Q52">
        <f t="shared" si="32"/>
        <v>0</v>
      </c>
      <c r="R52" s="31">
        <f>VLOOKUP($B$1,'Multipliers and Adjustments'!$A$70:$I$86,TRUNC(COLUMN(R$2)/5)+2,FALSE)*SUMIFS('EPA Data'!$I:$I,'EPA Data'!$D:$D,'Country Selector'!$A$2,'EPA Data'!$J:$J,$B$1,'EPA Data'!$C:$C,R$2,'EPA Data'!$G:$G,"&gt;="&amp;$A52,'EPA Data'!$G:$G,"&lt;"&amp;$B52)*unit_conv</f>
        <v>0</v>
      </c>
      <c r="S52">
        <f t="shared" ref="S52:V67" si="33">R52+($W52-$R52)/5</f>
        <v>0</v>
      </c>
      <c r="T52">
        <f t="shared" si="33"/>
        <v>0</v>
      </c>
      <c r="U52">
        <f t="shared" si="33"/>
        <v>0</v>
      </c>
      <c r="V52">
        <f t="shared" si="33"/>
        <v>0</v>
      </c>
      <c r="W52" s="31">
        <f>VLOOKUP($B$1,'Multipliers and Adjustments'!$A$70:$I$86,TRUNC(COLUMN(W$2)/5)+2,FALSE)*SUMIFS('EPA Data'!$I:$I,'EPA Data'!$D:$D,'Country Selector'!$A$2,'EPA Data'!$J:$J,$B$1,'EPA Data'!$C:$C,W$2,'EPA Data'!$G:$G,"&gt;="&amp;$A52,'EPA Data'!$G:$G,"&lt;"&amp;$B52)*unit_conv</f>
        <v>0</v>
      </c>
      <c r="X52">
        <f t="shared" ref="X52:AA67" si="34">W52+($AB52-$W52)/5</f>
        <v>0</v>
      </c>
      <c r="Y52">
        <f t="shared" si="34"/>
        <v>0</v>
      </c>
      <c r="Z52">
        <f t="shared" si="34"/>
        <v>0</v>
      </c>
      <c r="AA52">
        <f t="shared" si="34"/>
        <v>0</v>
      </c>
      <c r="AB52" s="31">
        <f>VLOOKUP($B$1,'Multipliers and Adjustments'!$A$70:$I$86,TRUNC(COLUMN(AB$2)/5)+2,FALSE)*SUMIFS('EPA Data'!$I:$I,'EPA Data'!$D:$D,'Country Selector'!$A$2,'EPA Data'!$J:$J,$B$1,'EPA Data'!$C:$C,AB$2,'EPA Data'!$G:$G,"&gt;="&amp;$A52,'EPA Data'!$G:$G,"&lt;"&amp;$B52)*unit_conv</f>
        <v>0</v>
      </c>
      <c r="AC52">
        <f t="shared" ref="AC52:AF67" si="35">AB52+($AG52-$AB52)/5</f>
        <v>0</v>
      </c>
      <c r="AD52">
        <f t="shared" si="35"/>
        <v>0</v>
      </c>
      <c r="AE52">
        <f t="shared" si="35"/>
        <v>0</v>
      </c>
      <c r="AF52">
        <f t="shared" si="35"/>
        <v>0</v>
      </c>
      <c r="AG52" s="31">
        <f>VLOOKUP($B$1,'Multipliers and Adjustments'!$A$70:$I$86,TRUNC(COLUMN(AG$2)/5)+2,FALSE)*SUMIFS('EPA Data'!$I:$I,'EPA Data'!$D:$D,'Country Selector'!$A$2,'EPA Data'!$J:$J,$B$1,'EPA Data'!$C:$C,AG$2,'EPA Data'!$G:$G,"&gt;="&amp;$A52,'EPA Data'!$G:$G,"&lt;"&amp;$B52)*unit_conv</f>
        <v>0</v>
      </c>
      <c r="AH52">
        <f t="shared" ref="AH52:AK67" si="36">AG52+($AL52-$AG52)/5</f>
        <v>0</v>
      </c>
      <c r="AI52">
        <f t="shared" si="36"/>
        <v>0</v>
      </c>
      <c r="AJ52">
        <f t="shared" si="36"/>
        <v>0</v>
      </c>
      <c r="AK52">
        <f t="shared" si="36"/>
        <v>0</v>
      </c>
      <c r="AL52" s="31">
        <f>VLOOKUP($B$1,'Multipliers and Adjustments'!$A$70:$I$86,TRUNC(COLUMN(AL$2)/5)+2,FALSE)*SUMIFS('EPA Data'!$I:$I,'EPA Data'!$D:$D,'Country Selector'!$A$2,'EPA Data'!$J:$J,$B$1,'EPA Data'!$C:$C,AL$2,'EPA Data'!$G:$G,"&gt;="&amp;$A52,'EPA Data'!$G:$G,"&lt;"&amp;$B52)*unit_conv</f>
        <v>0</v>
      </c>
    </row>
    <row r="53" spans="1:38" x14ac:dyDescent="0.45">
      <c r="A53" s="12">
        <f t="shared" si="14"/>
        <v>500</v>
      </c>
      <c r="B53" s="11">
        <f t="shared" si="7"/>
        <v>550</v>
      </c>
      <c r="C53" s="31">
        <f>VLOOKUP($B$1,'Multipliers and Adjustments'!$A$70:$I$86,TRUNC(COLUMN(C$2)/5)+2,FALSE)*SUMIFS('EPA Data'!$I:$I,'EPA Data'!$D:$D,'Country Selector'!$A$2,'EPA Data'!$J:$J,$B$1,'EPA Data'!$C:$C,C$2,'EPA Data'!$G:$G,"&gt;="&amp;$A53,'EPA Data'!$G:$G,"&lt;"&amp;$B53)*unit_conv</f>
        <v>0</v>
      </c>
      <c r="D53">
        <f t="shared" si="30"/>
        <v>0</v>
      </c>
      <c r="E53">
        <f t="shared" si="30"/>
        <v>0</v>
      </c>
      <c r="F53">
        <f t="shared" si="30"/>
        <v>0</v>
      </c>
      <c r="G53">
        <f t="shared" si="30"/>
        <v>0</v>
      </c>
      <c r="H53" s="31">
        <f>VLOOKUP($B$1,'Multipliers and Adjustments'!$A$70:$I$86,TRUNC(COLUMN(H$2)/5)+2,FALSE)*SUMIFS('EPA Data'!$I:$I,'EPA Data'!$D:$D,'Country Selector'!$A$2,'EPA Data'!$J:$J,$B$1,'EPA Data'!$C:$C,H$2,'EPA Data'!$G:$G,"&gt;="&amp;$A53,'EPA Data'!$G:$G,"&lt;"&amp;$B53)*unit_conv</f>
        <v>0</v>
      </c>
      <c r="I53">
        <f t="shared" si="31"/>
        <v>0</v>
      </c>
      <c r="J53">
        <f t="shared" si="31"/>
        <v>0</v>
      </c>
      <c r="K53">
        <f t="shared" si="31"/>
        <v>0</v>
      </c>
      <c r="L53">
        <f t="shared" si="31"/>
        <v>0</v>
      </c>
      <c r="M53" s="31">
        <f>VLOOKUP($B$1,'Multipliers and Adjustments'!$A$70:$I$86,TRUNC(COLUMN(M$2)/5)+2,FALSE)*SUMIFS('EPA Data'!$I:$I,'EPA Data'!$D:$D,'Country Selector'!$A$2,'EPA Data'!$J:$J,$B$1,'EPA Data'!$C:$C,M$2,'EPA Data'!$G:$G,"&gt;="&amp;$A53,'EPA Data'!$G:$G,"&lt;"&amp;$B53)*unit_conv</f>
        <v>0</v>
      </c>
      <c r="N53">
        <f t="shared" si="32"/>
        <v>0</v>
      </c>
      <c r="O53">
        <f t="shared" si="32"/>
        <v>0</v>
      </c>
      <c r="P53">
        <f t="shared" si="32"/>
        <v>0</v>
      </c>
      <c r="Q53">
        <f t="shared" si="32"/>
        <v>0</v>
      </c>
      <c r="R53" s="31">
        <f>VLOOKUP($B$1,'Multipliers and Adjustments'!$A$70:$I$86,TRUNC(COLUMN(R$2)/5)+2,FALSE)*SUMIFS('EPA Data'!$I:$I,'EPA Data'!$D:$D,'Country Selector'!$A$2,'EPA Data'!$J:$J,$B$1,'EPA Data'!$C:$C,R$2,'EPA Data'!$G:$G,"&gt;="&amp;$A53,'EPA Data'!$G:$G,"&lt;"&amp;$B53)*unit_conv</f>
        <v>0</v>
      </c>
      <c r="S53">
        <f t="shared" si="33"/>
        <v>0</v>
      </c>
      <c r="T53">
        <f t="shared" si="33"/>
        <v>0</v>
      </c>
      <c r="U53">
        <f t="shared" si="33"/>
        <v>0</v>
      </c>
      <c r="V53">
        <f t="shared" si="33"/>
        <v>0</v>
      </c>
      <c r="W53" s="31">
        <f>VLOOKUP($B$1,'Multipliers and Adjustments'!$A$70:$I$86,TRUNC(COLUMN(W$2)/5)+2,FALSE)*SUMIFS('EPA Data'!$I:$I,'EPA Data'!$D:$D,'Country Selector'!$A$2,'EPA Data'!$J:$J,$B$1,'EPA Data'!$C:$C,W$2,'EPA Data'!$G:$G,"&gt;="&amp;$A53,'EPA Data'!$G:$G,"&lt;"&amp;$B53)*unit_conv</f>
        <v>0</v>
      </c>
      <c r="X53">
        <f t="shared" si="34"/>
        <v>0</v>
      </c>
      <c r="Y53">
        <f t="shared" si="34"/>
        <v>0</v>
      </c>
      <c r="Z53">
        <f t="shared" si="34"/>
        <v>0</v>
      </c>
      <c r="AA53">
        <f t="shared" si="34"/>
        <v>0</v>
      </c>
      <c r="AB53" s="31">
        <f>VLOOKUP($B$1,'Multipliers and Adjustments'!$A$70:$I$86,TRUNC(COLUMN(AB$2)/5)+2,FALSE)*SUMIFS('EPA Data'!$I:$I,'EPA Data'!$D:$D,'Country Selector'!$A$2,'EPA Data'!$J:$J,$B$1,'EPA Data'!$C:$C,AB$2,'EPA Data'!$G:$G,"&gt;="&amp;$A53,'EPA Data'!$G:$G,"&lt;"&amp;$B53)*unit_conv</f>
        <v>0</v>
      </c>
      <c r="AC53">
        <f t="shared" si="35"/>
        <v>0</v>
      </c>
      <c r="AD53">
        <f t="shared" si="35"/>
        <v>0</v>
      </c>
      <c r="AE53">
        <f t="shared" si="35"/>
        <v>0</v>
      </c>
      <c r="AF53">
        <f t="shared" si="35"/>
        <v>0</v>
      </c>
      <c r="AG53" s="31">
        <f>VLOOKUP($B$1,'Multipliers and Adjustments'!$A$70:$I$86,TRUNC(COLUMN(AG$2)/5)+2,FALSE)*SUMIFS('EPA Data'!$I:$I,'EPA Data'!$D:$D,'Country Selector'!$A$2,'EPA Data'!$J:$J,$B$1,'EPA Data'!$C:$C,AG$2,'EPA Data'!$G:$G,"&gt;="&amp;$A53,'EPA Data'!$G:$G,"&lt;"&amp;$B53)*unit_conv</f>
        <v>0</v>
      </c>
      <c r="AH53">
        <f t="shared" si="36"/>
        <v>0</v>
      </c>
      <c r="AI53">
        <f t="shared" si="36"/>
        <v>0</v>
      </c>
      <c r="AJ53">
        <f t="shared" si="36"/>
        <v>0</v>
      </c>
      <c r="AK53">
        <f t="shared" si="36"/>
        <v>0</v>
      </c>
      <c r="AL53" s="31">
        <f>VLOOKUP($B$1,'Multipliers and Adjustments'!$A$70:$I$86,TRUNC(COLUMN(AL$2)/5)+2,FALSE)*SUMIFS('EPA Data'!$I:$I,'EPA Data'!$D:$D,'Country Selector'!$A$2,'EPA Data'!$J:$J,$B$1,'EPA Data'!$C:$C,AL$2,'EPA Data'!$G:$G,"&gt;="&amp;$A53,'EPA Data'!$G:$G,"&lt;"&amp;$B53)*unit_conv</f>
        <v>0</v>
      </c>
    </row>
    <row r="54" spans="1:38" x14ac:dyDescent="0.45">
      <c r="A54" s="12">
        <f t="shared" si="14"/>
        <v>550</v>
      </c>
      <c r="B54" s="11">
        <f t="shared" si="7"/>
        <v>600</v>
      </c>
      <c r="C54" s="31">
        <f>VLOOKUP($B$1,'Multipliers and Adjustments'!$A$70:$I$86,TRUNC(COLUMN(C$2)/5)+2,FALSE)*SUMIFS('EPA Data'!$I:$I,'EPA Data'!$D:$D,'Country Selector'!$A$2,'EPA Data'!$J:$J,$B$1,'EPA Data'!$C:$C,C$2,'EPA Data'!$G:$G,"&gt;="&amp;$A54,'EPA Data'!$G:$G,"&lt;"&amp;$B54)*unit_conv</f>
        <v>0</v>
      </c>
      <c r="D54">
        <f t="shared" si="30"/>
        <v>0</v>
      </c>
      <c r="E54">
        <f t="shared" si="30"/>
        <v>0</v>
      </c>
      <c r="F54">
        <f t="shared" si="30"/>
        <v>0</v>
      </c>
      <c r="G54">
        <f t="shared" si="30"/>
        <v>0</v>
      </c>
      <c r="H54" s="31">
        <f>VLOOKUP($B$1,'Multipliers and Adjustments'!$A$70:$I$86,TRUNC(COLUMN(H$2)/5)+2,FALSE)*SUMIFS('EPA Data'!$I:$I,'EPA Data'!$D:$D,'Country Selector'!$A$2,'EPA Data'!$J:$J,$B$1,'EPA Data'!$C:$C,H$2,'EPA Data'!$G:$G,"&gt;="&amp;$A54,'EPA Data'!$G:$G,"&lt;"&amp;$B54)*unit_conv</f>
        <v>0</v>
      </c>
      <c r="I54">
        <f t="shared" si="31"/>
        <v>0</v>
      </c>
      <c r="J54">
        <f t="shared" si="31"/>
        <v>0</v>
      </c>
      <c r="K54">
        <f t="shared" si="31"/>
        <v>0</v>
      </c>
      <c r="L54">
        <f t="shared" si="31"/>
        <v>0</v>
      </c>
      <c r="M54" s="31">
        <f>VLOOKUP($B$1,'Multipliers and Adjustments'!$A$70:$I$86,TRUNC(COLUMN(M$2)/5)+2,FALSE)*SUMIFS('EPA Data'!$I:$I,'EPA Data'!$D:$D,'Country Selector'!$A$2,'EPA Data'!$J:$J,$B$1,'EPA Data'!$C:$C,M$2,'EPA Data'!$G:$G,"&gt;="&amp;$A54,'EPA Data'!$G:$G,"&lt;"&amp;$B54)*unit_conv</f>
        <v>0</v>
      </c>
      <c r="N54">
        <f t="shared" si="32"/>
        <v>0</v>
      </c>
      <c r="O54">
        <f t="shared" si="32"/>
        <v>0</v>
      </c>
      <c r="P54">
        <f t="shared" si="32"/>
        <v>0</v>
      </c>
      <c r="Q54">
        <f t="shared" si="32"/>
        <v>0</v>
      </c>
      <c r="R54" s="31">
        <f>VLOOKUP($B$1,'Multipliers and Adjustments'!$A$70:$I$86,TRUNC(COLUMN(R$2)/5)+2,FALSE)*SUMIFS('EPA Data'!$I:$I,'EPA Data'!$D:$D,'Country Selector'!$A$2,'EPA Data'!$J:$J,$B$1,'EPA Data'!$C:$C,R$2,'EPA Data'!$G:$G,"&gt;="&amp;$A54,'EPA Data'!$G:$G,"&lt;"&amp;$B54)*unit_conv</f>
        <v>0</v>
      </c>
      <c r="S54">
        <f t="shared" si="33"/>
        <v>0</v>
      </c>
      <c r="T54">
        <f t="shared" si="33"/>
        <v>0</v>
      </c>
      <c r="U54">
        <f t="shared" si="33"/>
        <v>0</v>
      </c>
      <c r="V54">
        <f t="shared" si="33"/>
        <v>0</v>
      </c>
      <c r="W54" s="31">
        <f>VLOOKUP($B$1,'Multipliers and Adjustments'!$A$70:$I$86,TRUNC(COLUMN(W$2)/5)+2,FALSE)*SUMIFS('EPA Data'!$I:$I,'EPA Data'!$D:$D,'Country Selector'!$A$2,'EPA Data'!$J:$J,$B$1,'EPA Data'!$C:$C,W$2,'EPA Data'!$G:$G,"&gt;="&amp;$A54,'EPA Data'!$G:$G,"&lt;"&amp;$B54)*unit_conv</f>
        <v>0</v>
      </c>
      <c r="X54">
        <f t="shared" si="34"/>
        <v>0</v>
      </c>
      <c r="Y54">
        <f t="shared" si="34"/>
        <v>0</v>
      </c>
      <c r="Z54">
        <f t="shared" si="34"/>
        <v>0</v>
      </c>
      <c r="AA54">
        <f t="shared" si="34"/>
        <v>0</v>
      </c>
      <c r="AB54" s="31">
        <f>VLOOKUP($B$1,'Multipliers and Adjustments'!$A$70:$I$86,TRUNC(COLUMN(AB$2)/5)+2,FALSE)*SUMIFS('EPA Data'!$I:$I,'EPA Data'!$D:$D,'Country Selector'!$A$2,'EPA Data'!$J:$J,$B$1,'EPA Data'!$C:$C,AB$2,'EPA Data'!$G:$G,"&gt;="&amp;$A54,'EPA Data'!$G:$G,"&lt;"&amp;$B54)*unit_conv</f>
        <v>0</v>
      </c>
      <c r="AC54">
        <f t="shared" si="35"/>
        <v>0</v>
      </c>
      <c r="AD54">
        <f t="shared" si="35"/>
        <v>0</v>
      </c>
      <c r="AE54">
        <f t="shared" si="35"/>
        <v>0</v>
      </c>
      <c r="AF54">
        <f t="shared" si="35"/>
        <v>0</v>
      </c>
      <c r="AG54" s="31">
        <f>VLOOKUP($B$1,'Multipliers and Adjustments'!$A$70:$I$86,TRUNC(COLUMN(AG$2)/5)+2,FALSE)*SUMIFS('EPA Data'!$I:$I,'EPA Data'!$D:$D,'Country Selector'!$A$2,'EPA Data'!$J:$J,$B$1,'EPA Data'!$C:$C,AG$2,'EPA Data'!$G:$G,"&gt;="&amp;$A54,'EPA Data'!$G:$G,"&lt;"&amp;$B54)*unit_conv</f>
        <v>0</v>
      </c>
      <c r="AH54">
        <f t="shared" si="36"/>
        <v>0</v>
      </c>
      <c r="AI54">
        <f t="shared" si="36"/>
        <v>0</v>
      </c>
      <c r="AJ54">
        <f t="shared" si="36"/>
        <v>0</v>
      </c>
      <c r="AK54">
        <f t="shared" si="36"/>
        <v>0</v>
      </c>
      <c r="AL54" s="31">
        <f>VLOOKUP($B$1,'Multipliers and Adjustments'!$A$70:$I$86,TRUNC(COLUMN(AL$2)/5)+2,FALSE)*SUMIFS('EPA Data'!$I:$I,'EPA Data'!$D:$D,'Country Selector'!$A$2,'EPA Data'!$J:$J,$B$1,'EPA Data'!$C:$C,AL$2,'EPA Data'!$G:$G,"&gt;="&amp;$A54,'EPA Data'!$G:$G,"&lt;"&amp;$B54)*unit_conv</f>
        <v>0</v>
      </c>
    </row>
    <row r="55" spans="1:38" x14ac:dyDescent="0.45">
      <c r="A55" s="12">
        <f t="shared" si="14"/>
        <v>600</v>
      </c>
      <c r="B55" s="11">
        <f t="shared" si="7"/>
        <v>650</v>
      </c>
      <c r="C55" s="31">
        <f>VLOOKUP($B$1,'Multipliers and Adjustments'!$A$70:$I$86,TRUNC(COLUMN(C$2)/5)+2,FALSE)*SUMIFS('EPA Data'!$I:$I,'EPA Data'!$D:$D,'Country Selector'!$A$2,'EPA Data'!$J:$J,$B$1,'EPA Data'!$C:$C,C$2,'EPA Data'!$G:$G,"&gt;="&amp;$A55,'EPA Data'!$G:$G,"&lt;"&amp;$B55)*unit_conv</f>
        <v>0</v>
      </c>
      <c r="D55">
        <f t="shared" si="30"/>
        <v>0</v>
      </c>
      <c r="E55">
        <f t="shared" si="30"/>
        <v>0</v>
      </c>
      <c r="F55">
        <f t="shared" si="30"/>
        <v>0</v>
      </c>
      <c r="G55">
        <f t="shared" si="30"/>
        <v>0</v>
      </c>
      <c r="H55" s="31">
        <f>VLOOKUP($B$1,'Multipliers and Adjustments'!$A$70:$I$86,TRUNC(COLUMN(H$2)/5)+2,FALSE)*SUMIFS('EPA Data'!$I:$I,'EPA Data'!$D:$D,'Country Selector'!$A$2,'EPA Data'!$J:$J,$B$1,'EPA Data'!$C:$C,H$2,'EPA Data'!$G:$G,"&gt;="&amp;$A55,'EPA Data'!$G:$G,"&lt;"&amp;$B55)*unit_conv</f>
        <v>0</v>
      </c>
      <c r="I55">
        <f t="shared" si="31"/>
        <v>0</v>
      </c>
      <c r="J55">
        <f t="shared" si="31"/>
        <v>0</v>
      </c>
      <c r="K55">
        <f t="shared" si="31"/>
        <v>0</v>
      </c>
      <c r="L55">
        <f t="shared" si="31"/>
        <v>0</v>
      </c>
      <c r="M55" s="31">
        <f>VLOOKUP($B$1,'Multipliers and Adjustments'!$A$70:$I$86,TRUNC(COLUMN(M$2)/5)+2,FALSE)*SUMIFS('EPA Data'!$I:$I,'EPA Data'!$D:$D,'Country Selector'!$A$2,'EPA Data'!$J:$J,$B$1,'EPA Data'!$C:$C,M$2,'EPA Data'!$G:$G,"&gt;="&amp;$A55,'EPA Data'!$G:$G,"&lt;"&amp;$B55)*unit_conv</f>
        <v>0</v>
      </c>
      <c r="N55">
        <f t="shared" si="32"/>
        <v>0</v>
      </c>
      <c r="O55">
        <f t="shared" si="32"/>
        <v>0</v>
      </c>
      <c r="P55">
        <f t="shared" si="32"/>
        <v>0</v>
      </c>
      <c r="Q55">
        <f t="shared" si="32"/>
        <v>0</v>
      </c>
      <c r="R55" s="31">
        <f>VLOOKUP($B$1,'Multipliers and Adjustments'!$A$70:$I$86,TRUNC(COLUMN(R$2)/5)+2,FALSE)*SUMIFS('EPA Data'!$I:$I,'EPA Data'!$D:$D,'Country Selector'!$A$2,'EPA Data'!$J:$J,$B$1,'EPA Data'!$C:$C,R$2,'EPA Data'!$G:$G,"&gt;="&amp;$A55,'EPA Data'!$G:$G,"&lt;"&amp;$B55)*unit_conv</f>
        <v>0</v>
      </c>
      <c r="S55">
        <f t="shared" si="33"/>
        <v>0</v>
      </c>
      <c r="T55">
        <f t="shared" si="33"/>
        <v>0</v>
      </c>
      <c r="U55">
        <f t="shared" si="33"/>
        <v>0</v>
      </c>
      <c r="V55">
        <f t="shared" si="33"/>
        <v>0</v>
      </c>
      <c r="W55" s="31">
        <f>VLOOKUP($B$1,'Multipliers and Adjustments'!$A$70:$I$86,TRUNC(COLUMN(W$2)/5)+2,FALSE)*SUMIFS('EPA Data'!$I:$I,'EPA Data'!$D:$D,'Country Selector'!$A$2,'EPA Data'!$J:$J,$B$1,'EPA Data'!$C:$C,W$2,'EPA Data'!$G:$G,"&gt;="&amp;$A55,'EPA Data'!$G:$G,"&lt;"&amp;$B55)*unit_conv</f>
        <v>0</v>
      </c>
      <c r="X55">
        <f t="shared" si="34"/>
        <v>0</v>
      </c>
      <c r="Y55">
        <f t="shared" si="34"/>
        <v>0</v>
      </c>
      <c r="Z55">
        <f t="shared" si="34"/>
        <v>0</v>
      </c>
      <c r="AA55">
        <f t="shared" si="34"/>
        <v>0</v>
      </c>
      <c r="AB55" s="31">
        <f>VLOOKUP($B$1,'Multipliers and Adjustments'!$A$70:$I$86,TRUNC(COLUMN(AB$2)/5)+2,FALSE)*SUMIFS('EPA Data'!$I:$I,'EPA Data'!$D:$D,'Country Selector'!$A$2,'EPA Data'!$J:$J,$B$1,'EPA Data'!$C:$C,AB$2,'EPA Data'!$G:$G,"&gt;="&amp;$A55,'EPA Data'!$G:$G,"&lt;"&amp;$B55)*unit_conv</f>
        <v>0</v>
      </c>
      <c r="AC55">
        <f t="shared" si="35"/>
        <v>0</v>
      </c>
      <c r="AD55">
        <f t="shared" si="35"/>
        <v>0</v>
      </c>
      <c r="AE55">
        <f t="shared" si="35"/>
        <v>0</v>
      </c>
      <c r="AF55">
        <f t="shared" si="35"/>
        <v>0</v>
      </c>
      <c r="AG55" s="31">
        <f>VLOOKUP($B$1,'Multipliers and Adjustments'!$A$70:$I$86,TRUNC(COLUMN(AG$2)/5)+2,FALSE)*SUMIFS('EPA Data'!$I:$I,'EPA Data'!$D:$D,'Country Selector'!$A$2,'EPA Data'!$J:$J,$B$1,'EPA Data'!$C:$C,AG$2,'EPA Data'!$G:$G,"&gt;="&amp;$A55,'EPA Data'!$G:$G,"&lt;"&amp;$B55)*unit_conv</f>
        <v>0</v>
      </c>
      <c r="AH55">
        <f t="shared" si="36"/>
        <v>0</v>
      </c>
      <c r="AI55">
        <f t="shared" si="36"/>
        <v>0</v>
      </c>
      <c r="AJ55">
        <f t="shared" si="36"/>
        <v>0</v>
      </c>
      <c r="AK55">
        <f t="shared" si="36"/>
        <v>0</v>
      </c>
      <c r="AL55" s="31">
        <f>VLOOKUP($B$1,'Multipliers and Adjustments'!$A$70:$I$86,TRUNC(COLUMN(AL$2)/5)+2,FALSE)*SUMIFS('EPA Data'!$I:$I,'EPA Data'!$D:$D,'Country Selector'!$A$2,'EPA Data'!$J:$J,$B$1,'EPA Data'!$C:$C,AL$2,'EPA Data'!$G:$G,"&gt;="&amp;$A55,'EPA Data'!$G:$G,"&lt;"&amp;$B55)*unit_conv</f>
        <v>0</v>
      </c>
    </row>
    <row r="56" spans="1:38" x14ac:dyDescent="0.45">
      <c r="A56" s="12">
        <f t="shared" si="14"/>
        <v>650</v>
      </c>
      <c r="B56" s="11">
        <f t="shared" si="7"/>
        <v>700</v>
      </c>
      <c r="C56" s="31">
        <f>VLOOKUP($B$1,'Multipliers and Adjustments'!$A$70:$I$86,TRUNC(COLUMN(C$2)/5)+2,FALSE)*SUMIFS('EPA Data'!$I:$I,'EPA Data'!$D:$D,'Country Selector'!$A$2,'EPA Data'!$J:$J,$B$1,'EPA Data'!$C:$C,C$2,'EPA Data'!$G:$G,"&gt;="&amp;$A56,'EPA Data'!$G:$G,"&lt;"&amp;$B56)*unit_conv</f>
        <v>0</v>
      </c>
      <c r="D56">
        <f t="shared" si="30"/>
        <v>0</v>
      </c>
      <c r="E56">
        <f t="shared" si="30"/>
        <v>0</v>
      </c>
      <c r="F56">
        <f t="shared" si="30"/>
        <v>0</v>
      </c>
      <c r="G56">
        <f t="shared" si="30"/>
        <v>0</v>
      </c>
      <c r="H56" s="31">
        <f>VLOOKUP($B$1,'Multipliers and Adjustments'!$A$70:$I$86,TRUNC(COLUMN(H$2)/5)+2,FALSE)*SUMIFS('EPA Data'!$I:$I,'EPA Data'!$D:$D,'Country Selector'!$A$2,'EPA Data'!$J:$J,$B$1,'EPA Data'!$C:$C,H$2,'EPA Data'!$G:$G,"&gt;="&amp;$A56,'EPA Data'!$G:$G,"&lt;"&amp;$B56)*unit_conv</f>
        <v>0</v>
      </c>
      <c r="I56">
        <f t="shared" si="31"/>
        <v>0</v>
      </c>
      <c r="J56">
        <f t="shared" si="31"/>
        <v>0</v>
      </c>
      <c r="K56">
        <f t="shared" si="31"/>
        <v>0</v>
      </c>
      <c r="L56">
        <f t="shared" si="31"/>
        <v>0</v>
      </c>
      <c r="M56" s="31">
        <f>VLOOKUP($B$1,'Multipliers and Adjustments'!$A$70:$I$86,TRUNC(COLUMN(M$2)/5)+2,FALSE)*SUMIFS('EPA Data'!$I:$I,'EPA Data'!$D:$D,'Country Selector'!$A$2,'EPA Data'!$J:$J,$B$1,'EPA Data'!$C:$C,M$2,'EPA Data'!$G:$G,"&gt;="&amp;$A56,'EPA Data'!$G:$G,"&lt;"&amp;$B56)*unit_conv</f>
        <v>0</v>
      </c>
      <c r="N56">
        <f t="shared" si="32"/>
        <v>0</v>
      </c>
      <c r="O56">
        <f t="shared" si="32"/>
        <v>0</v>
      </c>
      <c r="P56">
        <f t="shared" si="32"/>
        <v>0</v>
      </c>
      <c r="Q56">
        <f t="shared" si="32"/>
        <v>0</v>
      </c>
      <c r="R56" s="31">
        <f>VLOOKUP($B$1,'Multipliers and Adjustments'!$A$70:$I$86,TRUNC(COLUMN(R$2)/5)+2,FALSE)*SUMIFS('EPA Data'!$I:$I,'EPA Data'!$D:$D,'Country Selector'!$A$2,'EPA Data'!$J:$J,$B$1,'EPA Data'!$C:$C,R$2,'EPA Data'!$G:$G,"&gt;="&amp;$A56,'EPA Data'!$G:$G,"&lt;"&amp;$B56)*unit_conv</f>
        <v>0</v>
      </c>
      <c r="S56">
        <f t="shared" si="33"/>
        <v>0</v>
      </c>
      <c r="T56">
        <f t="shared" si="33"/>
        <v>0</v>
      </c>
      <c r="U56">
        <f t="shared" si="33"/>
        <v>0</v>
      </c>
      <c r="V56">
        <f t="shared" si="33"/>
        <v>0</v>
      </c>
      <c r="W56" s="31">
        <f>VLOOKUP($B$1,'Multipliers and Adjustments'!$A$70:$I$86,TRUNC(COLUMN(W$2)/5)+2,FALSE)*SUMIFS('EPA Data'!$I:$I,'EPA Data'!$D:$D,'Country Selector'!$A$2,'EPA Data'!$J:$J,$B$1,'EPA Data'!$C:$C,W$2,'EPA Data'!$G:$G,"&gt;="&amp;$A56,'EPA Data'!$G:$G,"&lt;"&amp;$B56)*unit_conv</f>
        <v>0</v>
      </c>
      <c r="X56">
        <f t="shared" si="34"/>
        <v>0</v>
      </c>
      <c r="Y56">
        <f t="shared" si="34"/>
        <v>0</v>
      </c>
      <c r="Z56">
        <f t="shared" si="34"/>
        <v>0</v>
      </c>
      <c r="AA56">
        <f t="shared" si="34"/>
        <v>0</v>
      </c>
      <c r="AB56" s="31">
        <f>VLOOKUP($B$1,'Multipliers and Adjustments'!$A$70:$I$86,TRUNC(COLUMN(AB$2)/5)+2,FALSE)*SUMIFS('EPA Data'!$I:$I,'EPA Data'!$D:$D,'Country Selector'!$A$2,'EPA Data'!$J:$J,$B$1,'EPA Data'!$C:$C,AB$2,'EPA Data'!$G:$G,"&gt;="&amp;$A56,'EPA Data'!$G:$G,"&lt;"&amp;$B56)*unit_conv</f>
        <v>0</v>
      </c>
      <c r="AC56">
        <f t="shared" si="35"/>
        <v>0</v>
      </c>
      <c r="AD56">
        <f t="shared" si="35"/>
        <v>0</v>
      </c>
      <c r="AE56">
        <f t="shared" si="35"/>
        <v>0</v>
      </c>
      <c r="AF56">
        <f t="shared" si="35"/>
        <v>0</v>
      </c>
      <c r="AG56" s="31">
        <f>VLOOKUP($B$1,'Multipliers and Adjustments'!$A$70:$I$86,TRUNC(COLUMN(AG$2)/5)+2,FALSE)*SUMIFS('EPA Data'!$I:$I,'EPA Data'!$D:$D,'Country Selector'!$A$2,'EPA Data'!$J:$J,$B$1,'EPA Data'!$C:$C,AG$2,'EPA Data'!$G:$G,"&gt;="&amp;$A56,'EPA Data'!$G:$G,"&lt;"&amp;$B56)*unit_conv</f>
        <v>0</v>
      </c>
      <c r="AH56">
        <f t="shared" si="36"/>
        <v>0</v>
      </c>
      <c r="AI56">
        <f t="shared" si="36"/>
        <v>0</v>
      </c>
      <c r="AJ56">
        <f t="shared" si="36"/>
        <v>0</v>
      </c>
      <c r="AK56">
        <f t="shared" si="36"/>
        <v>0</v>
      </c>
      <c r="AL56" s="31">
        <f>VLOOKUP($B$1,'Multipliers and Adjustments'!$A$70:$I$86,TRUNC(COLUMN(AL$2)/5)+2,FALSE)*SUMIFS('EPA Data'!$I:$I,'EPA Data'!$D:$D,'Country Selector'!$A$2,'EPA Data'!$J:$J,$B$1,'EPA Data'!$C:$C,AL$2,'EPA Data'!$G:$G,"&gt;="&amp;$A56,'EPA Data'!$G:$G,"&lt;"&amp;$B56)*unit_conv</f>
        <v>0</v>
      </c>
    </row>
    <row r="57" spans="1:38" x14ac:dyDescent="0.45">
      <c r="A57" s="12">
        <f t="shared" si="14"/>
        <v>700</v>
      </c>
      <c r="B57" s="11">
        <f t="shared" si="7"/>
        <v>750</v>
      </c>
      <c r="C57" s="31">
        <f>VLOOKUP($B$1,'Multipliers and Adjustments'!$A$70:$I$86,TRUNC(COLUMN(C$2)/5)+2,FALSE)*SUMIFS('EPA Data'!$I:$I,'EPA Data'!$D:$D,'Country Selector'!$A$2,'EPA Data'!$J:$J,$B$1,'EPA Data'!$C:$C,C$2,'EPA Data'!$G:$G,"&gt;="&amp;$A57,'EPA Data'!$G:$G,"&lt;"&amp;$B57)*unit_conv</f>
        <v>0</v>
      </c>
      <c r="D57">
        <f t="shared" si="30"/>
        <v>0</v>
      </c>
      <c r="E57">
        <f t="shared" si="30"/>
        <v>0</v>
      </c>
      <c r="F57">
        <f t="shared" si="30"/>
        <v>0</v>
      </c>
      <c r="G57">
        <f t="shared" si="30"/>
        <v>0</v>
      </c>
      <c r="H57" s="31">
        <f>VLOOKUP($B$1,'Multipliers and Adjustments'!$A$70:$I$86,TRUNC(COLUMN(H$2)/5)+2,FALSE)*SUMIFS('EPA Data'!$I:$I,'EPA Data'!$D:$D,'Country Selector'!$A$2,'EPA Data'!$J:$J,$B$1,'EPA Data'!$C:$C,H$2,'EPA Data'!$G:$G,"&gt;="&amp;$A57,'EPA Data'!$G:$G,"&lt;"&amp;$B57)*unit_conv</f>
        <v>0</v>
      </c>
      <c r="I57">
        <f t="shared" si="31"/>
        <v>0</v>
      </c>
      <c r="J57">
        <f t="shared" si="31"/>
        <v>0</v>
      </c>
      <c r="K57">
        <f t="shared" si="31"/>
        <v>0</v>
      </c>
      <c r="L57">
        <f t="shared" si="31"/>
        <v>0</v>
      </c>
      <c r="M57" s="31">
        <f>VLOOKUP($B$1,'Multipliers and Adjustments'!$A$70:$I$86,TRUNC(COLUMN(M$2)/5)+2,FALSE)*SUMIFS('EPA Data'!$I:$I,'EPA Data'!$D:$D,'Country Selector'!$A$2,'EPA Data'!$J:$J,$B$1,'EPA Data'!$C:$C,M$2,'EPA Data'!$G:$G,"&gt;="&amp;$A57,'EPA Data'!$G:$G,"&lt;"&amp;$B57)*unit_conv</f>
        <v>0</v>
      </c>
      <c r="N57">
        <f t="shared" si="32"/>
        <v>0</v>
      </c>
      <c r="O57">
        <f t="shared" si="32"/>
        <v>0</v>
      </c>
      <c r="P57">
        <f t="shared" si="32"/>
        <v>0</v>
      </c>
      <c r="Q57">
        <f t="shared" si="32"/>
        <v>0</v>
      </c>
      <c r="R57" s="31">
        <f>VLOOKUP($B$1,'Multipliers and Adjustments'!$A$70:$I$86,TRUNC(COLUMN(R$2)/5)+2,FALSE)*SUMIFS('EPA Data'!$I:$I,'EPA Data'!$D:$D,'Country Selector'!$A$2,'EPA Data'!$J:$J,$B$1,'EPA Data'!$C:$C,R$2,'EPA Data'!$G:$G,"&gt;="&amp;$A57,'EPA Data'!$G:$G,"&lt;"&amp;$B57)*unit_conv</f>
        <v>0</v>
      </c>
      <c r="S57">
        <f t="shared" si="33"/>
        <v>0</v>
      </c>
      <c r="T57">
        <f t="shared" si="33"/>
        <v>0</v>
      </c>
      <c r="U57">
        <f t="shared" si="33"/>
        <v>0</v>
      </c>
      <c r="V57">
        <f t="shared" si="33"/>
        <v>0</v>
      </c>
      <c r="W57" s="31">
        <f>VLOOKUP($B$1,'Multipliers and Adjustments'!$A$70:$I$86,TRUNC(COLUMN(W$2)/5)+2,FALSE)*SUMIFS('EPA Data'!$I:$I,'EPA Data'!$D:$D,'Country Selector'!$A$2,'EPA Data'!$J:$J,$B$1,'EPA Data'!$C:$C,W$2,'EPA Data'!$G:$G,"&gt;="&amp;$A57,'EPA Data'!$G:$G,"&lt;"&amp;$B57)*unit_conv</f>
        <v>0</v>
      </c>
      <c r="X57">
        <f t="shared" si="34"/>
        <v>0</v>
      </c>
      <c r="Y57">
        <f t="shared" si="34"/>
        <v>0</v>
      </c>
      <c r="Z57">
        <f t="shared" si="34"/>
        <v>0</v>
      </c>
      <c r="AA57">
        <f t="shared" si="34"/>
        <v>0</v>
      </c>
      <c r="AB57" s="31">
        <f>VLOOKUP($B$1,'Multipliers and Adjustments'!$A$70:$I$86,TRUNC(COLUMN(AB$2)/5)+2,FALSE)*SUMIFS('EPA Data'!$I:$I,'EPA Data'!$D:$D,'Country Selector'!$A$2,'EPA Data'!$J:$J,$B$1,'EPA Data'!$C:$C,AB$2,'EPA Data'!$G:$G,"&gt;="&amp;$A57,'EPA Data'!$G:$G,"&lt;"&amp;$B57)*unit_conv</f>
        <v>0</v>
      </c>
      <c r="AC57">
        <f t="shared" si="35"/>
        <v>0</v>
      </c>
      <c r="AD57">
        <f t="shared" si="35"/>
        <v>0</v>
      </c>
      <c r="AE57">
        <f t="shared" si="35"/>
        <v>0</v>
      </c>
      <c r="AF57">
        <f t="shared" si="35"/>
        <v>0</v>
      </c>
      <c r="AG57" s="31">
        <f>VLOOKUP($B$1,'Multipliers and Adjustments'!$A$70:$I$86,TRUNC(COLUMN(AG$2)/5)+2,FALSE)*SUMIFS('EPA Data'!$I:$I,'EPA Data'!$D:$D,'Country Selector'!$A$2,'EPA Data'!$J:$J,$B$1,'EPA Data'!$C:$C,AG$2,'EPA Data'!$G:$G,"&gt;="&amp;$A57,'EPA Data'!$G:$G,"&lt;"&amp;$B57)*unit_conv</f>
        <v>0</v>
      </c>
      <c r="AH57">
        <f t="shared" si="36"/>
        <v>0</v>
      </c>
      <c r="AI57">
        <f t="shared" si="36"/>
        <v>0</v>
      </c>
      <c r="AJ57">
        <f t="shared" si="36"/>
        <v>0</v>
      </c>
      <c r="AK57">
        <f t="shared" si="36"/>
        <v>0</v>
      </c>
      <c r="AL57" s="31">
        <f>VLOOKUP($B$1,'Multipliers and Adjustments'!$A$70:$I$86,TRUNC(COLUMN(AL$2)/5)+2,FALSE)*SUMIFS('EPA Data'!$I:$I,'EPA Data'!$D:$D,'Country Selector'!$A$2,'EPA Data'!$J:$J,$B$1,'EPA Data'!$C:$C,AL$2,'EPA Data'!$G:$G,"&gt;="&amp;$A57,'EPA Data'!$G:$G,"&lt;"&amp;$B57)*unit_conv</f>
        <v>0</v>
      </c>
    </row>
    <row r="58" spans="1:38" x14ac:dyDescent="0.45">
      <c r="A58" s="12">
        <f t="shared" si="14"/>
        <v>750</v>
      </c>
      <c r="B58" s="11">
        <f t="shared" si="7"/>
        <v>800</v>
      </c>
      <c r="C58" s="31">
        <f>VLOOKUP($B$1,'Multipliers and Adjustments'!$A$70:$I$86,TRUNC(COLUMN(C$2)/5)+2,FALSE)*SUMIFS('EPA Data'!$I:$I,'EPA Data'!$D:$D,'Country Selector'!$A$2,'EPA Data'!$J:$J,$B$1,'EPA Data'!$C:$C,C$2,'EPA Data'!$G:$G,"&gt;="&amp;$A58,'EPA Data'!$G:$G,"&lt;"&amp;$B58)*unit_conv</f>
        <v>0</v>
      </c>
      <c r="D58">
        <f t="shared" si="30"/>
        <v>0</v>
      </c>
      <c r="E58">
        <f t="shared" si="30"/>
        <v>0</v>
      </c>
      <c r="F58">
        <f t="shared" si="30"/>
        <v>0</v>
      </c>
      <c r="G58">
        <f t="shared" si="30"/>
        <v>0</v>
      </c>
      <c r="H58" s="31">
        <f>VLOOKUP($B$1,'Multipliers and Adjustments'!$A$70:$I$86,TRUNC(COLUMN(H$2)/5)+2,FALSE)*SUMIFS('EPA Data'!$I:$I,'EPA Data'!$D:$D,'Country Selector'!$A$2,'EPA Data'!$J:$J,$B$1,'EPA Data'!$C:$C,H$2,'EPA Data'!$G:$G,"&gt;="&amp;$A58,'EPA Data'!$G:$G,"&lt;"&amp;$B58)*unit_conv</f>
        <v>0</v>
      </c>
      <c r="I58">
        <f t="shared" si="31"/>
        <v>0</v>
      </c>
      <c r="J58">
        <f t="shared" si="31"/>
        <v>0</v>
      </c>
      <c r="K58">
        <f t="shared" si="31"/>
        <v>0</v>
      </c>
      <c r="L58">
        <f t="shared" si="31"/>
        <v>0</v>
      </c>
      <c r="M58" s="31">
        <f>VLOOKUP($B$1,'Multipliers and Adjustments'!$A$70:$I$86,TRUNC(COLUMN(M$2)/5)+2,FALSE)*SUMIFS('EPA Data'!$I:$I,'EPA Data'!$D:$D,'Country Selector'!$A$2,'EPA Data'!$J:$J,$B$1,'EPA Data'!$C:$C,M$2,'EPA Data'!$G:$G,"&gt;="&amp;$A58,'EPA Data'!$G:$G,"&lt;"&amp;$B58)*unit_conv</f>
        <v>0</v>
      </c>
      <c r="N58">
        <f t="shared" si="32"/>
        <v>0</v>
      </c>
      <c r="O58">
        <f t="shared" si="32"/>
        <v>0</v>
      </c>
      <c r="P58">
        <f t="shared" si="32"/>
        <v>0</v>
      </c>
      <c r="Q58">
        <f t="shared" si="32"/>
        <v>0</v>
      </c>
      <c r="R58" s="31">
        <f>VLOOKUP($B$1,'Multipliers and Adjustments'!$A$70:$I$86,TRUNC(COLUMN(R$2)/5)+2,FALSE)*SUMIFS('EPA Data'!$I:$I,'EPA Data'!$D:$D,'Country Selector'!$A$2,'EPA Data'!$J:$J,$B$1,'EPA Data'!$C:$C,R$2,'EPA Data'!$G:$G,"&gt;="&amp;$A58,'EPA Data'!$G:$G,"&lt;"&amp;$B58)*unit_conv</f>
        <v>0</v>
      </c>
      <c r="S58">
        <f t="shared" si="33"/>
        <v>0</v>
      </c>
      <c r="T58">
        <f t="shared" si="33"/>
        <v>0</v>
      </c>
      <c r="U58">
        <f t="shared" si="33"/>
        <v>0</v>
      </c>
      <c r="V58">
        <f t="shared" si="33"/>
        <v>0</v>
      </c>
      <c r="W58" s="31">
        <f>VLOOKUP($B$1,'Multipliers and Adjustments'!$A$70:$I$86,TRUNC(COLUMN(W$2)/5)+2,FALSE)*SUMIFS('EPA Data'!$I:$I,'EPA Data'!$D:$D,'Country Selector'!$A$2,'EPA Data'!$J:$J,$B$1,'EPA Data'!$C:$C,W$2,'EPA Data'!$G:$G,"&gt;="&amp;$A58,'EPA Data'!$G:$G,"&lt;"&amp;$B58)*unit_conv</f>
        <v>0</v>
      </c>
      <c r="X58">
        <f t="shared" si="34"/>
        <v>0</v>
      </c>
      <c r="Y58">
        <f t="shared" si="34"/>
        <v>0</v>
      </c>
      <c r="Z58">
        <f t="shared" si="34"/>
        <v>0</v>
      </c>
      <c r="AA58">
        <f t="shared" si="34"/>
        <v>0</v>
      </c>
      <c r="AB58" s="31">
        <f>VLOOKUP($B$1,'Multipliers and Adjustments'!$A$70:$I$86,TRUNC(COLUMN(AB$2)/5)+2,FALSE)*SUMIFS('EPA Data'!$I:$I,'EPA Data'!$D:$D,'Country Selector'!$A$2,'EPA Data'!$J:$J,$B$1,'EPA Data'!$C:$C,AB$2,'EPA Data'!$G:$G,"&gt;="&amp;$A58,'EPA Data'!$G:$G,"&lt;"&amp;$B58)*unit_conv</f>
        <v>0</v>
      </c>
      <c r="AC58">
        <f t="shared" si="35"/>
        <v>0</v>
      </c>
      <c r="AD58">
        <f t="shared" si="35"/>
        <v>0</v>
      </c>
      <c r="AE58">
        <f t="shared" si="35"/>
        <v>0</v>
      </c>
      <c r="AF58">
        <f t="shared" si="35"/>
        <v>0</v>
      </c>
      <c r="AG58" s="31">
        <f>VLOOKUP($B$1,'Multipliers and Adjustments'!$A$70:$I$86,TRUNC(COLUMN(AG$2)/5)+2,FALSE)*SUMIFS('EPA Data'!$I:$I,'EPA Data'!$D:$D,'Country Selector'!$A$2,'EPA Data'!$J:$J,$B$1,'EPA Data'!$C:$C,AG$2,'EPA Data'!$G:$G,"&gt;="&amp;$A58,'EPA Data'!$G:$G,"&lt;"&amp;$B58)*unit_conv</f>
        <v>0</v>
      </c>
      <c r="AH58">
        <f t="shared" si="36"/>
        <v>0</v>
      </c>
      <c r="AI58">
        <f t="shared" si="36"/>
        <v>0</v>
      </c>
      <c r="AJ58">
        <f t="shared" si="36"/>
        <v>0</v>
      </c>
      <c r="AK58">
        <f t="shared" si="36"/>
        <v>0</v>
      </c>
      <c r="AL58" s="31">
        <f>VLOOKUP($B$1,'Multipliers and Adjustments'!$A$70:$I$86,TRUNC(COLUMN(AL$2)/5)+2,FALSE)*SUMIFS('EPA Data'!$I:$I,'EPA Data'!$D:$D,'Country Selector'!$A$2,'EPA Data'!$J:$J,$B$1,'EPA Data'!$C:$C,AL$2,'EPA Data'!$G:$G,"&gt;="&amp;$A58,'EPA Data'!$G:$G,"&lt;"&amp;$B58)*unit_conv</f>
        <v>0</v>
      </c>
    </row>
    <row r="59" spans="1:38" x14ac:dyDescent="0.45">
      <c r="A59" s="12">
        <f t="shared" si="14"/>
        <v>800</v>
      </c>
      <c r="B59" s="11">
        <f t="shared" si="7"/>
        <v>850</v>
      </c>
      <c r="C59" s="31">
        <f>VLOOKUP($B$1,'Multipliers and Adjustments'!$A$70:$I$86,TRUNC(COLUMN(C$2)/5)+2,FALSE)*SUMIFS('EPA Data'!$I:$I,'EPA Data'!$D:$D,'Country Selector'!$A$2,'EPA Data'!$J:$J,$B$1,'EPA Data'!$C:$C,C$2,'EPA Data'!$G:$G,"&gt;="&amp;$A59,'EPA Data'!$G:$G,"&lt;"&amp;$B59)*unit_conv</f>
        <v>0</v>
      </c>
      <c r="D59">
        <f t="shared" si="30"/>
        <v>0</v>
      </c>
      <c r="E59">
        <f t="shared" si="30"/>
        <v>0</v>
      </c>
      <c r="F59">
        <f t="shared" si="30"/>
        <v>0</v>
      </c>
      <c r="G59">
        <f t="shared" si="30"/>
        <v>0</v>
      </c>
      <c r="H59" s="31">
        <f>VLOOKUP($B$1,'Multipliers and Adjustments'!$A$70:$I$86,TRUNC(COLUMN(H$2)/5)+2,FALSE)*SUMIFS('EPA Data'!$I:$I,'EPA Data'!$D:$D,'Country Selector'!$A$2,'EPA Data'!$J:$J,$B$1,'EPA Data'!$C:$C,H$2,'EPA Data'!$G:$G,"&gt;="&amp;$A59,'EPA Data'!$G:$G,"&lt;"&amp;$B59)*unit_conv</f>
        <v>0</v>
      </c>
      <c r="I59">
        <f t="shared" si="31"/>
        <v>0</v>
      </c>
      <c r="J59">
        <f t="shared" si="31"/>
        <v>0</v>
      </c>
      <c r="K59">
        <f t="shared" si="31"/>
        <v>0</v>
      </c>
      <c r="L59">
        <f t="shared" si="31"/>
        <v>0</v>
      </c>
      <c r="M59" s="31">
        <f>VLOOKUP($B$1,'Multipliers and Adjustments'!$A$70:$I$86,TRUNC(COLUMN(M$2)/5)+2,FALSE)*SUMIFS('EPA Data'!$I:$I,'EPA Data'!$D:$D,'Country Selector'!$A$2,'EPA Data'!$J:$J,$B$1,'EPA Data'!$C:$C,M$2,'EPA Data'!$G:$G,"&gt;="&amp;$A59,'EPA Data'!$G:$G,"&lt;"&amp;$B59)*unit_conv</f>
        <v>0</v>
      </c>
      <c r="N59">
        <f t="shared" si="32"/>
        <v>0</v>
      </c>
      <c r="O59">
        <f t="shared" si="32"/>
        <v>0</v>
      </c>
      <c r="P59">
        <f t="shared" si="32"/>
        <v>0</v>
      </c>
      <c r="Q59">
        <f t="shared" si="32"/>
        <v>0</v>
      </c>
      <c r="R59" s="31">
        <f>VLOOKUP($B$1,'Multipliers and Adjustments'!$A$70:$I$86,TRUNC(COLUMN(R$2)/5)+2,FALSE)*SUMIFS('EPA Data'!$I:$I,'EPA Data'!$D:$D,'Country Selector'!$A$2,'EPA Data'!$J:$J,$B$1,'EPA Data'!$C:$C,R$2,'EPA Data'!$G:$G,"&gt;="&amp;$A59,'EPA Data'!$G:$G,"&lt;"&amp;$B59)*unit_conv</f>
        <v>0</v>
      </c>
      <c r="S59">
        <f t="shared" si="33"/>
        <v>0</v>
      </c>
      <c r="T59">
        <f t="shared" si="33"/>
        <v>0</v>
      </c>
      <c r="U59">
        <f t="shared" si="33"/>
        <v>0</v>
      </c>
      <c r="V59">
        <f t="shared" si="33"/>
        <v>0</v>
      </c>
      <c r="W59" s="31">
        <f>VLOOKUP($B$1,'Multipliers and Adjustments'!$A$70:$I$86,TRUNC(COLUMN(W$2)/5)+2,FALSE)*SUMIFS('EPA Data'!$I:$I,'EPA Data'!$D:$D,'Country Selector'!$A$2,'EPA Data'!$J:$J,$B$1,'EPA Data'!$C:$C,W$2,'EPA Data'!$G:$G,"&gt;="&amp;$A59,'EPA Data'!$G:$G,"&lt;"&amp;$B59)*unit_conv</f>
        <v>0</v>
      </c>
      <c r="X59">
        <f t="shared" si="34"/>
        <v>0</v>
      </c>
      <c r="Y59">
        <f t="shared" si="34"/>
        <v>0</v>
      </c>
      <c r="Z59">
        <f t="shared" si="34"/>
        <v>0</v>
      </c>
      <c r="AA59">
        <f t="shared" si="34"/>
        <v>0</v>
      </c>
      <c r="AB59" s="31">
        <f>VLOOKUP($B$1,'Multipliers and Adjustments'!$A$70:$I$86,TRUNC(COLUMN(AB$2)/5)+2,FALSE)*SUMIFS('EPA Data'!$I:$I,'EPA Data'!$D:$D,'Country Selector'!$A$2,'EPA Data'!$J:$J,$B$1,'EPA Data'!$C:$C,AB$2,'EPA Data'!$G:$G,"&gt;="&amp;$A59,'EPA Data'!$G:$G,"&lt;"&amp;$B59)*unit_conv</f>
        <v>0</v>
      </c>
      <c r="AC59">
        <f t="shared" si="35"/>
        <v>0</v>
      </c>
      <c r="AD59">
        <f t="shared" si="35"/>
        <v>0</v>
      </c>
      <c r="AE59">
        <f t="shared" si="35"/>
        <v>0</v>
      </c>
      <c r="AF59">
        <f t="shared" si="35"/>
        <v>0</v>
      </c>
      <c r="AG59" s="31">
        <f>VLOOKUP($B$1,'Multipliers and Adjustments'!$A$70:$I$86,TRUNC(COLUMN(AG$2)/5)+2,FALSE)*SUMIFS('EPA Data'!$I:$I,'EPA Data'!$D:$D,'Country Selector'!$A$2,'EPA Data'!$J:$J,$B$1,'EPA Data'!$C:$C,AG$2,'EPA Data'!$G:$G,"&gt;="&amp;$A59,'EPA Data'!$G:$G,"&lt;"&amp;$B59)*unit_conv</f>
        <v>0</v>
      </c>
      <c r="AH59">
        <f t="shared" si="36"/>
        <v>0</v>
      </c>
      <c r="AI59">
        <f t="shared" si="36"/>
        <v>0</v>
      </c>
      <c r="AJ59">
        <f t="shared" si="36"/>
        <v>0</v>
      </c>
      <c r="AK59">
        <f t="shared" si="36"/>
        <v>0</v>
      </c>
      <c r="AL59" s="31">
        <f>VLOOKUP($B$1,'Multipliers and Adjustments'!$A$70:$I$86,TRUNC(COLUMN(AL$2)/5)+2,FALSE)*SUMIFS('EPA Data'!$I:$I,'EPA Data'!$D:$D,'Country Selector'!$A$2,'EPA Data'!$J:$J,$B$1,'EPA Data'!$C:$C,AL$2,'EPA Data'!$G:$G,"&gt;="&amp;$A59,'EPA Data'!$G:$G,"&lt;"&amp;$B59)*unit_conv</f>
        <v>0</v>
      </c>
    </row>
    <row r="60" spans="1:38" x14ac:dyDescent="0.45">
      <c r="A60" s="12">
        <f t="shared" si="14"/>
        <v>850</v>
      </c>
      <c r="B60" s="11">
        <f t="shared" si="7"/>
        <v>900</v>
      </c>
      <c r="C60" s="31">
        <f>VLOOKUP($B$1,'Multipliers and Adjustments'!$A$70:$I$86,TRUNC(COLUMN(C$2)/5)+2,FALSE)*SUMIFS('EPA Data'!$I:$I,'EPA Data'!$D:$D,'Country Selector'!$A$2,'EPA Data'!$J:$J,$B$1,'EPA Data'!$C:$C,C$2,'EPA Data'!$G:$G,"&gt;="&amp;$A60,'EPA Data'!$G:$G,"&lt;"&amp;$B60)*unit_conv</f>
        <v>0</v>
      </c>
      <c r="D60">
        <f t="shared" si="30"/>
        <v>0</v>
      </c>
      <c r="E60">
        <f t="shared" si="30"/>
        <v>0</v>
      </c>
      <c r="F60">
        <f t="shared" si="30"/>
        <v>0</v>
      </c>
      <c r="G60">
        <f t="shared" si="30"/>
        <v>0</v>
      </c>
      <c r="H60" s="31">
        <f>VLOOKUP($B$1,'Multipliers and Adjustments'!$A$70:$I$86,TRUNC(COLUMN(H$2)/5)+2,FALSE)*SUMIFS('EPA Data'!$I:$I,'EPA Data'!$D:$D,'Country Selector'!$A$2,'EPA Data'!$J:$J,$B$1,'EPA Data'!$C:$C,H$2,'EPA Data'!$G:$G,"&gt;="&amp;$A60,'EPA Data'!$G:$G,"&lt;"&amp;$B60)*unit_conv</f>
        <v>0</v>
      </c>
      <c r="I60">
        <f t="shared" si="31"/>
        <v>0</v>
      </c>
      <c r="J60">
        <f t="shared" si="31"/>
        <v>0</v>
      </c>
      <c r="K60">
        <f t="shared" si="31"/>
        <v>0</v>
      </c>
      <c r="L60">
        <f t="shared" si="31"/>
        <v>0</v>
      </c>
      <c r="M60" s="31">
        <f>VLOOKUP($B$1,'Multipliers and Adjustments'!$A$70:$I$86,TRUNC(COLUMN(M$2)/5)+2,FALSE)*SUMIFS('EPA Data'!$I:$I,'EPA Data'!$D:$D,'Country Selector'!$A$2,'EPA Data'!$J:$J,$B$1,'EPA Data'!$C:$C,M$2,'EPA Data'!$G:$G,"&gt;="&amp;$A60,'EPA Data'!$G:$G,"&lt;"&amp;$B60)*unit_conv</f>
        <v>0</v>
      </c>
      <c r="N60">
        <f t="shared" si="32"/>
        <v>0</v>
      </c>
      <c r="O60">
        <f t="shared" si="32"/>
        <v>0</v>
      </c>
      <c r="P60">
        <f t="shared" si="32"/>
        <v>0</v>
      </c>
      <c r="Q60">
        <f t="shared" si="32"/>
        <v>0</v>
      </c>
      <c r="R60" s="31">
        <f>VLOOKUP($B$1,'Multipliers and Adjustments'!$A$70:$I$86,TRUNC(COLUMN(R$2)/5)+2,FALSE)*SUMIFS('EPA Data'!$I:$I,'EPA Data'!$D:$D,'Country Selector'!$A$2,'EPA Data'!$J:$J,$B$1,'EPA Data'!$C:$C,R$2,'EPA Data'!$G:$G,"&gt;="&amp;$A60,'EPA Data'!$G:$G,"&lt;"&amp;$B60)*unit_conv</f>
        <v>0</v>
      </c>
      <c r="S60">
        <f t="shared" si="33"/>
        <v>0</v>
      </c>
      <c r="T60">
        <f t="shared" si="33"/>
        <v>0</v>
      </c>
      <c r="U60">
        <f t="shared" si="33"/>
        <v>0</v>
      </c>
      <c r="V60">
        <f t="shared" si="33"/>
        <v>0</v>
      </c>
      <c r="W60" s="31">
        <f>VLOOKUP($B$1,'Multipliers and Adjustments'!$A$70:$I$86,TRUNC(COLUMN(W$2)/5)+2,FALSE)*SUMIFS('EPA Data'!$I:$I,'EPA Data'!$D:$D,'Country Selector'!$A$2,'EPA Data'!$J:$J,$B$1,'EPA Data'!$C:$C,W$2,'EPA Data'!$G:$G,"&gt;="&amp;$A60,'EPA Data'!$G:$G,"&lt;"&amp;$B60)*unit_conv</f>
        <v>0</v>
      </c>
      <c r="X60">
        <f t="shared" si="34"/>
        <v>0</v>
      </c>
      <c r="Y60">
        <f t="shared" si="34"/>
        <v>0</v>
      </c>
      <c r="Z60">
        <f t="shared" si="34"/>
        <v>0</v>
      </c>
      <c r="AA60">
        <f t="shared" si="34"/>
        <v>0</v>
      </c>
      <c r="AB60" s="31">
        <f>VLOOKUP($B$1,'Multipliers and Adjustments'!$A$70:$I$86,TRUNC(COLUMN(AB$2)/5)+2,FALSE)*SUMIFS('EPA Data'!$I:$I,'EPA Data'!$D:$D,'Country Selector'!$A$2,'EPA Data'!$J:$J,$B$1,'EPA Data'!$C:$C,AB$2,'EPA Data'!$G:$G,"&gt;="&amp;$A60,'EPA Data'!$G:$G,"&lt;"&amp;$B60)*unit_conv</f>
        <v>0</v>
      </c>
      <c r="AC60">
        <f t="shared" si="35"/>
        <v>0</v>
      </c>
      <c r="AD60">
        <f t="shared" si="35"/>
        <v>0</v>
      </c>
      <c r="AE60">
        <f t="shared" si="35"/>
        <v>0</v>
      </c>
      <c r="AF60">
        <f t="shared" si="35"/>
        <v>0</v>
      </c>
      <c r="AG60" s="31">
        <f>VLOOKUP($B$1,'Multipliers and Adjustments'!$A$70:$I$86,TRUNC(COLUMN(AG$2)/5)+2,FALSE)*SUMIFS('EPA Data'!$I:$I,'EPA Data'!$D:$D,'Country Selector'!$A$2,'EPA Data'!$J:$J,$B$1,'EPA Data'!$C:$C,AG$2,'EPA Data'!$G:$G,"&gt;="&amp;$A60,'EPA Data'!$G:$G,"&lt;"&amp;$B60)*unit_conv</f>
        <v>0</v>
      </c>
      <c r="AH60">
        <f t="shared" si="36"/>
        <v>0</v>
      </c>
      <c r="AI60">
        <f t="shared" si="36"/>
        <v>0</v>
      </c>
      <c r="AJ60">
        <f t="shared" si="36"/>
        <v>0</v>
      </c>
      <c r="AK60">
        <f t="shared" si="36"/>
        <v>0</v>
      </c>
      <c r="AL60" s="31">
        <f>VLOOKUP($B$1,'Multipliers and Adjustments'!$A$70:$I$86,TRUNC(COLUMN(AL$2)/5)+2,FALSE)*SUMIFS('EPA Data'!$I:$I,'EPA Data'!$D:$D,'Country Selector'!$A$2,'EPA Data'!$J:$J,$B$1,'EPA Data'!$C:$C,AL$2,'EPA Data'!$G:$G,"&gt;="&amp;$A60,'EPA Data'!$G:$G,"&lt;"&amp;$B60)*unit_conv</f>
        <v>0</v>
      </c>
    </row>
    <row r="61" spans="1:38" x14ac:dyDescent="0.45">
      <c r="A61" s="12">
        <f t="shared" si="14"/>
        <v>900</v>
      </c>
      <c r="B61" s="11">
        <f t="shared" si="7"/>
        <v>950</v>
      </c>
      <c r="C61" s="31">
        <f>VLOOKUP($B$1,'Multipliers and Adjustments'!$A$70:$I$86,TRUNC(COLUMN(C$2)/5)+2,FALSE)*SUMIFS('EPA Data'!$I:$I,'EPA Data'!$D:$D,'Country Selector'!$A$2,'EPA Data'!$J:$J,$B$1,'EPA Data'!$C:$C,C$2,'EPA Data'!$G:$G,"&gt;="&amp;$A61,'EPA Data'!$G:$G,"&lt;"&amp;$B61)*unit_conv</f>
        <v>0</v>
      </c>
      <c r="D61">
        <f t="shared" si="30"/>
        <v>0</v>
      </c>
      <c r="E61">
        <f t="shared" si="30"/>
        <v>0</v>
      </c>
      <c r="F61">
        <f t="shared" si="30"/>
        <v>0</v>
      </c>
      <c r="G61">
        <f t="shared" si="30"/>
        <v>0</v>
      </c>
      <c r="H61" s="31">
        <f>VLOOKUP($B$1,'Multipliers and Adjustments'!$A$70:$I$86,TRUNC(COLUMN(H$2)/5)+2,FALSE)*SUMIFS('EPA Data'!$I:$I,'EPA Data'!$D:$D,'Country Selector'!$A$2,'EPA Data'!$J:$J,$B$1,'EPA Data'!$C:$C,H$2,'EPA Data'!$G:$G,"&gt;="&amp;$A61,'EPA Data'!$G:$G,"&lt;"&amp;$B61)*unit_conv</f>
        <v>0</v>
      </c>
      <c r="I61">
        <f t="shared" si="31"/>
        <v>0</v>
      </c>
      <c r="J61">
        <f t="shared" si="31"/>
        <v>0</v>
      </c>
      <c r="K61">
        <f t="shared" si="31"/>
        <v>0</v>
      </c>
      <c r="L61">
        <f t="shared" si="31"/>
        <v>0</v>
      </c>
      <c r="M61" s="31">
        <f>VLOOKUP($B$1,'Multipliers and Adjustments'!$A$70:$I$86,TRUNC(COLUMN(M$2)/5)+2,FALSE)*SUMIFS('EPA Data'!$I:$I,'EPA Data'!$D:$D,'Country Selector'!$A$2,'EPA Data'!$J:$J,$B$1,'EPA Data'!$C:$C,M$2,'EPA Data'!$G:$G,"&gt;="&amp;$A61,'EPA Data'!$G:$G,"&lt;"&amp;$B61)*unit_conv</f>
        <v>0</v>
      </c>
      <c r="N61">
        <f t="shared" si="32"/>
        <v>0</v>
      </c>
      <c r="O61">
        <f t="shared" si="32"/>
        <v>0</v>
      </c>
      <c r="P61">
        <f t="shared" si="32"/>
        <v>0</v>
      </c>
      <c r="Q61">
        <f t="shared" si="32"/>
        <v>0</v>
      </c>
      <c r="R61" s="31">
        <f>VLOOKUP($B$1,'Multipliers and Adjustments'!$A$70:$I$86,TRUNC(COLUMN(R$2)/5)+2,FALSE)*SUMIFS('EPA Data'!$I:$I,'EPA Data'!$D:$D,'Country Selector'!$A$2,'EPA Data'!$J:$J,$B$1,'EPA Data'!$C:$C,R$2,'EPA Data'!$G:$G,"&gt;="&amp;$A61,'EPA Data'!$G:$G,"&lt;"&amp;$B61)*unit_conv</f>
        <v>0</v>
      </c>
      <c r="S61">
        <f t="shared" si="33"/>
        <v>0</v>
      </c>
      <c r="T61">
        <f t="shared" si="33"/>
        <v>0</v>
      </c>
      <c r="U61">
        <f t="shared" si="33"/>
        <v>0</v>
      </c>
      <c r="V61">
        <f t="shared" si="33"/>
        <v>0</v>
      </c>
      <c r="W61" s="31">
        <f>VLOOKUP($B$1,'Multipliers and Adjustments'!$A$70:$I$86,TRUNC(COLUMN(W$2)/5)+2,FALSE)*SUMIFS('EPA Data'!$I:$I,'EPA Data'!$D:$D,'Country Selector'!$A$2,'EPA Data'!$J:$J,$B$1,'EPA Data'!$C:$C,W$2,'EPA Data'!$G:$G,"&gt;="&amp;$A61,'EPA Data'!$G:$G,"&lt;"&amp;$B61)*unit_conv</f>
        <v>0</v>
      </c>
      <c r="X61">
        <f t="shared" si="34"/>
        <v>0</v>
      </c>
      <c r="Y61">
        <f t="shared" si="34"/>
        <v>0</v>
      </c>
      <c r="Z61">
        <f t="shared" si="34"/>
        <v>0</v>
      </c>
      <c r="AA61">
        <f t="shared" si="34"/>
        <v>0</v>
      </c>
      <c r="AB61" s="31">
        <f>VLOOKUP($B$1,'Multipliers and Adjustments'!$A$70:$I$86,TRUNC(COLUMN(AB$2)/5)+2,FALSE)*SUMIFS('EPA Data'!$I:$I,'EPA Data'!$D:$D,'Country Selector'!$A$2,'EPA Data'!$J:$J,$B$1,'EPA Data'!$C:$C,AB$2,'EPA Data'!$G:$G,"&gt;="&amp;$A61,'EPA Data'!$G:$G,"&lt;"&amp;$B61)*unit_conv</f>
        <v>0</v>
      </c>
      <c r="AC61">
        <f t="shared" si="35"/>
        <v>0</v>
      </c>
      <c r="AD61">
        <f t="shared" si="35"/>
        <v>0</v>
      </c>
      <c r="AE61">
        <f t="shared" si="35"/>
        <v>0</v>
      </c>
      <c r="AF61">
        <f t="shared" si="35"/>
        <v>0</v>
      </c>
      <c r="AG61" s="31">
        <f>VLOOKUP($B$1,'Multipliers and Adjustments'!$A$70:$I$86,TRUNC(COLUMN(AG$2)/5)+2,FALSE)*SUMIFS('EPA Data'!$I:$I,'EPA Data'!$D:$D,'Country Selector'!$A$2,'EPA Data'!$J:$J,$B$1,'EPA Data'!$C:$C,AG$2,'EPA Data'!$G:$G,"&gt;="&amp;$A61,'EPA Data'!$G:$G,"&lt;"&amp;$B61)*unit_conv</f>
        <v>0</v>
      </c>
      <c r="AH61">
        <f t="shared" si="36"/>
        <v>0</v>
      </c>
      <c r="AI61">
        <f t="shared" si="36"/>
        <v>0</v>
      </c>
      <c r="AJ61">
        <f t="shared" si="36"/>
        <v>0</v>
      </c>
      <c r="AK61">
        <f t="shared" si="36"/>
        <v>0</v>
      </c>
      <c r="AL61" s="31">
        <f>VLOOKUP($B$1,'Multipliers and Adjustments'!$A$70:$I$86,TRUNC(COLUMN(AL$2)/5)+2,FALSE)*SUMIFS('EPA Data'!$I:$I,'EPA Data'!$D:$D,'Country Selector'!$A$2,'EPA Data'!$J:$J,$B$1,'EPA Data'!$C:$C,AL$2,'EPA Data'!$G:$G,"&gt;="&amp;$A61,'EPA Data'!$G:$G,"&lt;"&amp;$B61)*unit_conv</f>
        <v>0</v>
      </c>
    </row>
    <row r="62" spans="1:38" x14ac:dyDescent="0.45">
      <c r="A62" s="12">
        <f t="shared" si="14"/>
        <v>950</v>
      </c>
      <c r="B62" s="11">
        <f t="shared" si="7"/>
        <v>1000</v>
      </c>
      <c r="C62" s="31">
        <f>VLOOKUP($B$1,'Multipliers and Adjustments'!$A$70:$I$86,TRUNC(COLUMN(C$2)/5)+2,FALSE)*SUMIFS('EPA Data'!$I:$I,'EPA Data'!$D:$D,'Country Selector'!$A$2,'EPA Data'!$J:$J,$B$1,'EPA Data'!$C:$C,C$2,'EPA Data'!$G:$G,"&gt;="&amp;$A62,'EPA Data'!$G:$G,"&lt;"&amp;$B62)*unit_conv</f>
        <v>0</v>
      </c>
      <c r="D62">
        <f t="shared" si="30"/>
        <v>0</v>
      </c>
      <c r="E62">
        <f t="shared" si="30"/>
        <v>0</v>
      </c>
      <c r="F62">
        <f t="shared" si="30"/>
        <v>0</v>
      </c>
      <c r="G62">
        <f t="shared" si="30"/>
        <v>0</v>
      </c>
      <c r="H62" s="31">
        <f>VLOOKUP($B$1,'Multipliers and Adjustments'!$A$70:$I$86,TRUNC(COLUMN(H$2)/5)+2,FALSE)*SUMIFS('EPA Data'!$I:$I,'EPA Data'!$D:$D,'Country Selector'!$A$2,'EPA Data'!$J:$J,$B$1,'EPA Data'!$C:$C,H$2,'EPA Data'!$G:$G,"&gt;="&amp;$A62,'EPA Data'!$G:$G,"&lt;"&amp;$B62)*unit_conv</f>
        <v>0</v>
      </c>
      <c r="I62">
        <f t="shared" si="31"/>
        <v>0</v>
      </c>
      <c r="J62">
        <f t="shared" si="31"/>
        <v>0</v>
      </c>
      <c r="K62">
        <f t="shared" si="31"/>
        <v>0</v>
      </c>
      <c r="L62">
        <f t="shared" si="31"/>
        <v>0</v>
      </c>
      <c r="M62" s="31">
        <f>VLOOKUP($B$1,'Multipliers and Adjustments'!$A$70:$I$86,TRUNC(COLUMN(M$2)/5)+2,FALSE)*SUMIFS('EPA Data'!$I:$I,'EPA Data'!$D:$D,'Country Selector'!$A$2,'EPA Data'!$J:$J,$B$1,'EPA Data'!$C:$C,M$2,'EPA Data'!$G:$G,"&gt;="&amp;$A62,'EPA Data'!$G:$G,"&lt;"&amp;$B62)*unit_conv</f>
        <v>0</v>
      </c>
      <c r="N62">
        <f t="shared" si="32"/>
        <v>0</v>
      </c>
      <c r="O62">
        <f t="shared" si="32"/>
        <v>0</v>
      </c>
      <c r="P62">
        <f t="shared" si="32"/>
        <v>0</v>
      </c>
      <c r="Q62">
        <f t="shared" si="32"/>
        <v>0</v>
      </c>
      <c r="R62" s="31">
        <f>VLOOKUP($B$1,'Multipliers and Adjustments'!$A$70:$I$86,TRUNC(COLUMN(R$2)/5)+2,FALSE)*SUMIFS('EPA Data'!$I:$I,'EPA Data'!$D:$D,'Country Selector'!$A$2,'EPA Data'!$J:$J,$B$1,'EPA Data'!$C:$C,R$2,'EPA Data'!$G:$G,"&gt;="&amp;$A62,'EPA Data'!$G:$G,"&lt;"&amp;$B62)*unit_conv</f>
        <v>0</v>
      </c>
      <c r="S62">
        <f t="shared" si="33"/>
        <v>0</v>
      </c>
      <c r="T62">
        <f t="shared" si="33"/>
        <v>0</v>
      </c>
      <c r="U62">
        <f t="shared" si="33"/>
        <v>0</v>
      </c>
      <c r="V62">
        <f t="shared" si="33"/>
        <v>0</v>
      </c>
      <c r="W62" s="31">
        <f>VLOOKUP($B$1,'Multipliers and Adjustments'!$A$70:$I$86,TRUNC(COLUMN(W$2)/5)+2,FALSE)*SUMIFS('EPA Data'!$I:$I,'EPA Data'!$D:$D,'Country Selector'!$A$2,'EPA Data'!$J:$J,$B$1,'EPA Data'!$C:$C,W$2,'EPA Data'!$G:$G,"&gt;="&amp;$A62,'EPA Data'!$G:$G,"&lt;"&amp;$B62)*unit_conv</f>
        <v>0</v>
      </c>
      <c r="X62">
        <f t="shared" si="34"/>
        <v>0</v>
      </c>
      <c r="Y62">
        <f t="shared" si="34"/>
        <v>0</v>
      </c>
      <c r="Z62">
        <f t="shared" si="34"/>
        <v>0</v>
      </c>
      <c r="AA62">
        <f t="shared" si="34"/>
        <v>0</v>
      </c>
      <c r="AB62" s="31">
        <f>VLOOKUP($B$1,'Multipliers and Adjustments'!$A$70:$I$86,TRUNC(COLUMN(AB$2)/5)+2,FALSE)*SUMIFS('EPA Data'!$I:$I,'EPA Data'!$D:$D,'Country Selector'!$A$2,'EPA Data'!$J:$J,$B$1,'EPA Data'!$C:$C,AB$2,'EPA Data'!$G:$G,"&gt;="&amp;$A62,'EPA Data'!$G:$G,"&lt;"&amp;$B62)*unit_conv</f>
        <v>0</v>
      </c>
      <c r="AC62">
        <f t="shared" si="35"/>
        <v>0</v>
      </c>
      <c r="AD62">
        <f t="shared" si="35"/>
        <v>0</v>
      </c>
      <c r="AE62">
        <f t="shared" si="35"/>
        <v>0</v>
      </c>
      <c r="AF62">
        <f t="shared" si="35"/>
        <v>0</v>
      </c>
      <c r="AG62" s="31">
        <f>VLOOKUP($B$1,'Multipliers and Adjustments'!$A$70:$I$86,TRUNC(COLUMN(AG$2)/5)+2,FALSE)*SUMIFS('EPA Data'!$I:$I,'EPA Data'!$D:$D,'Country Selector'!$A$2,'EPA Data'!$J:$J,$B$1,'EPA Data'!$C:$C,AG$2,'EPA Data'!$G:$G,"&gt;="&amp;$A62,'EPA Data'!$G:$G,"&lt;"&amp;$B62)*unit_conv</f>
        <v>0</v>
      </c>
      <c r="AH62">
        <f t="shared" si="36"/>
        <v>0</v>
      </c>
      <c r="AI62">
        <f t="shared" si="36"/>
        <v>0</v>
      </c>
      <c r="AJ62">
        <f t="shared" si="36"/>
        <v>0</v>
      </c>
      <c r="AK62">
        <f t="shared" si="36"/>
        <v>0</v>
      </c>
      <c r="AL62" s="31">
        <f>VLOOKUP($B$1,'Multipliers and Adjustments'!$A$70:$I$86,TRUNC(COLUMN(AL$2)/5)+2,FALSE)*SUMIFS('EPA Data'!$I:$I,'EPA Data'!$D:$D,'Country Selector'!$A$2,'EPA Data'!$J:$J,$B$1,'EPA Data'!$C:$C,AL$2,'EPA Data'!$G:$G,"&gt;="&amp;$A62,'EPA Data'!$G:$G,"&lt;"&amp;$B62)*unit_conv</f>
        <v>0</v>
      </c>
    </row>
    <row r="63" spans="1:38" x14ac:dyDescent="0.45">
      <c r="A63" s="12">
        <f t="shared" si="14"/>
        <v>1000</v>
      </c>
      <c r="B63" s="11">
        <f t="shared" si="7"/>
        <v>1050</v>
      </c>
      <c r="C63" s="31">
        <f>VLOOKUP($B$1,'Multipliers and Adjustments'!$A$70:$I$86,TRUNC(COLUMN(C$2)/5)+2,FALSE)*SUMIFS('EPA Data'!$I:$I,'EPA Data'!$D:$D,'Country Selector'!$A$2,'EPA Data'!$J:$J,$B$1,'EPA Data'!$C:$C,C$2,'EPA Data'!$G:$G,"&gt;="&amp;$A63,'EPA Data'!$G:$G,"&lt;"&amp;$B63)*unit_conv</f>
        <v>0</v>
      </c>
      <c r="D63">
        <f t="shared" si="30"/>
        <v>0</v>
      </c>
      <c r="E63">
        <f t="shared" si="30"/>
        <v>0</v>
      </c>
      <c r="F63">
        <f t="shared" si="30"/>
        <v>0</v>
      </c>
      <c r="G63">
        <f t="shared" si="30"/>
        <v>0</v>
      </c>
      <c r="H63" s="31">
        <f>VLOOKUP($B$1,'Multipliers and Adjustments'!$A$70:$I$86,TRUNC(COLUMN(H$2)/5)+2,FALSE)*SUMIFS('EPA Data'!$I:$I,'EPA Data'!$D:$D,'Country Selector'!$A$2,'EPA Data'!$J:$J,$B$1,'EPA Data'!$C:$C,H$2,'EPA Data'!$G:$G,"&gt;="&amp;$A63,'EPA Data'!$G:$G,"&lt;"&amp;$B63)*unit_conv</f>
        <v>0</v>
      </c>
      <c r="I63">
        <f t="shared" si="31"/>
        <v>0</v>
      </c>
      <c r="J63">
        <f t="shared" si="31"/>
        <v>0</v>
      </c>
      <c r="K63">
        <f t="shared" si="31"/>
        <v>0</v>
      </c>
      <c r="L63">
        <f t="shared" si="31"/>
        <v>0</v>
      </c>
      <c r="M63" s="31">
        <f>VLOOKUP($B$1,'Multipliers and Adjustments'!$A$70:$I$86,TRUNC(COLUMN(M$2)/5)+2,FALSE)*SUMIFS('EPA Data'!$I:$I,'EPA Data'!$D:$D,'Country Selector'!$A$2,'EPA Data'!$J:$J,$B$1,'EPA Data'!$C:$C,M$2,'EPA Data'!$G:$G,"&gt;="&amp;$A63,'EPA Data'!$G:$G,"&lt;"&amp;$B63)*unit_conv</f>
        <v>0</v>
      </c>
      <c r="N63">
        <f t="shared" si="32"/>
        <v>0</v>
      </c>
      <c r="O63">
        <f t="shared" si="32"/>
        <v>0</v>
      </c>
      <c r="P63">
        <f t="shared" si="32"/>
        <v>0</v>
      </c>
      <c r="Q63">
        <f t="shared" si="32"/>
        <v>0</v>
      </c>
      <c r="R63" s="31">
        <f>VLOOKUP($B$1,'Multipliers and Adjustments'!$A$70:$I$86,TRUNC(COLUMN(R$2)/5)+2,FALSE)*SUMIFS('EPA Data'!$I:$I,'EPA Data'!$D:$D,'Country Selector'!$A$2,'EPA Data'!$J:$J,$B$1,'EPA Data'!$C:$C,R$2,'EPA Data'!$G:$G,"&gt;="&amp;$A63,'EPA Data'!$G:$G,"&lt;"&amp;$B63)*unit_conv</f>
        <v>0</v>
      </c>
      <c r="S63">
        <f t="shared" si="33"/>
        <v>0</v>
      </c>
      <c r="T63">
        <f t="shared" si="33"/>
        <v>0</v>
      </c>
      <c r="U63">
        <f t="shared" si="33"/>
        <v>0</v>
      </c>
      <c r="V63">
        <f t="shared" si="33"/>
        <v>0</v>
      </c>
      <c r="W63" s="31">
        <f>VLOOKUP($B$1,'Multipliers and Adjustments'!$A$70:$I$86,TRUNC(COLUMN(W$2)/5)+2,FALSE)*SUMIFS('EPA Data'!$I:$I,'EPA Data'!$D:$D,'Country Selector'!$A$2,'EPA Data'!$J:$J,$B$1,'EPA Data'!$C:$C,W$2,'EPA Data'!$G:$G,"&gt;="&amp;$A63,'EPA Data'!$G:$G,"&lt;"&amp;$B63)*unit_conv</f>
        <v>0</v>
      </c>
      <c r="X63">
        <f t="shared" si="34"/>
        <v>0</v>
      </c>
      <c r="Y63">
        <f t="shared" si="34"/>
        <v>0</v>
      </c>
      <c r="Z63">
        <f t="shared" si="34"/>
        <v>0</v>
      </c>
      <c r="AA63">
        <f t="shared" si="34"/>
        <v>0</v>
      </c>
      <c r="AB63" s="31">
        <f>VLOOKUP($B$1,'Multipliers and Adjustments'!$A$70:$I$86,TRUNC(COLUMN(AB$2)/5)+2,FALSE)*SUMIFS('EPA Data'!$I:$I,'EPA Data'!$D:$D,'Country Selector'!$A$2,'EPA Data'!$J:$J,$B$1,'EPA Data'!$C:$C,AB$2,'EPA Data'!$G:$G,"&gt;="&amp;$A63,'EPA Data'!$G:$G,"&lt;"&amp;$B63)*unit_conv</f>
        <v>0</v>
      </c>
      <c r="AC63">
        <f t="shared" si="35"/>
        <v>0</v>
      </c>
      <c r="AD63">
        <f t="shared" si="35"/>
        <v>0</v>
      </c>
      <c r="AE63">
        <f t="shared" si="35"/>
        <v>0</v>
      </c>
      <c r="AF63">
        <f t="shared" si="35"/>
        <v>0</v>
      </c>
      <c r="AG63" s="31">
        <f>VLOOKUP($B$1,'Multipliers and Adjustments'!$A$70:$I$86,TRUNC(COLUMN(AG$2)/5)+2,FALSE)*SUMIFS('EPA Data'!$I:$I,'EPA Data'!$D:$D,'Country Selector'!$A$2,'EPA Data'!$J:$J,$B$1,'EPA Data'!$C:$C,AG$2,'EPA Data'!$G:$G,"&gt;="&amp;$A63,'EPA Data'!$G:$G,"&lt;"&amp;$B63)*unit_conv</f>
        <v>0</v>
      </c>
      <c r="AH63">
        <f t="shared" si="36"/>
        <v>0</v>
      </c>
      <c r="AI63">
        <f t="shared" si="36"/>
        <v>0</v>
      </c>
      <c r="AJ63">
        <f t="shared" si="36"/>
        <v>0</v>
      </c>
      <c r="AK63">
        <f t="shared" si="36"/>
        <v>0</v>
      </c>
      <c r="AL63" s="31">
        <f>VLOOKUP($B$1,'Multipliers and Adjustments'!$A$70:$I$86,TRUNC(COLUMN(AL$2)/5)+2,FALSE)*SUMIFS('EPA Data'!$I:$I,'EPA Data'!$D:$D,'Country Selector'!$A$2,'EPA Data'!$J:$J,$B$1,'EPA Data'!$C:$C,AL$2,'EPA Data'!$G:$G,"&gt;="&amp;$A63,'EPA Data'!$G:$G,"&lt;"&amp;$B63)*unit_conv</f>
        <v>0</v>
      </c>
    </row>
    <row r="64" spans="1:38" x14ac:dyDescent="0.45">
      <c r="A64" s="12">
        <f t="shared" si="14"/>
        <v>1050</v>
      </c>
      <c r="B64" s="11">
        <f t="shared" si="7"/>
        <v>1100</v>
      </c>
      <c r="C64" s="31">
        <f>VLOOKUP($B$1,'Multipliers and Adjustments'!$A$70:$I$86,TRUNC(COLUMN(C$2)/5)+2,FALSE)*SUMIFS('EPA Data'!$I:$I,'EPA Data'!$D:$D,'Country Selector'!$A$2,'EPA Data'!$J:$J,$B$1,'EPA Data'!$C:$C,C$2,'EPA Data'!$G:$G,"&gt;="&amp;$A64,'EPA Data'!$G:$G,"&lt;"&amp;$B64)*unit_conv</f>
        <v>0</v>
      </c>
      <c r="D64">
        <f t="shared" si="30"/>
        <v>0</v>
      </c>
      <c r="E64">
        <f t="shared" si="30"/>
        <v>0</v>
      </c>
      <c r="F64">
        <f t="shared" si="30"/>
        <v>0</v>
      </c>
      <c r="G64">
        <f t="shared" si="30"/>
        <v>0</v>
      </c>
      <c r="H64" s="31">
        <f>VLOOKUP($B$1,'Multipliers and Adjustments'!$A$70:$I$86,TRUNC(COLUMN(H$2)/5)+2,FALSE)*SUMIFS('EPA Data'!$I:$I,'EPA Data'!$D:$D,'Country Selector'!$A$2,'EPA Data'!$J:$J,$B$1,'EPA Data'!$C:$C,H$2,'EPA Data'!$G:$G,"&gt;="&amp;$A64,'EPA Data'!$G:$G,"&lt;"&amp;$B64)*unit_conv</f>
        <v>0</v>
      </c>
      <c r="I64">
        <f t="shared" si="31"/>
        <v>0</v>
      </c>
      <c r="J64">
        <f t="shared" si="31"/>
        <v>0</v>
      </c>
      <c r="K64">
        <f t="shared" si="31"/>
        <v>0</v>
      </c>
      <c r="L64">
        <f t="shared" si="31"/>
        <v>0</v>
      </c>
      <c r="M64" s="31">
        <f>VLOOKUP($B$1,'Multipliers and Adjustments'!$A$70:$I$86,TRUNC(COLUMN(M$2)/5)+2,FALSE)*SUMIFS('EPA Data'!$I:$I,'EPA Data'!$D:$D,'Country Selector'!$A$2,'EPA Data'!$J:$J,$B$1,'EPA Data'!$C:$C,M$2,'EPA Data'!$G:$G,"&gt;="&amp;$A64,'EPA Data'!$G:$G,"&lt;"&amp;$B64)*unit_conv</f>
        <v>0</v>
      </c>
      <c r="N64">
        <f t="shared" si="32"/>
        <v>0</v>
      </c>
      <c r="O64">
        <f t="shared" si="32"/>
        <v>0</v>
      </c>
      <c r="P64">
        <f t="shared" si="32"/>
        <v>0</v>
      </c>
      <c r="Q64">
        <f t="shared" si="32"/>
        <v>0</v>
      </c>
      <c r="R64" s="31">
        <f>VLOOKUP($B$1,'Multipliers and Adjustments'!$A$70:$I$86,TRUNC(COLUMN(R$2)/5)+2,FALSE)*SUMIFS('EPA Data'!$I:$I,'EPA Data'!$D:$D,'Country Selector'!$A$2,'EPA Data'!$J:$J,$B$1,'EPA Data'!$C:$C,R$2,'EPA Data'!$G:$G,"&gt;="&amp;$A64,'EPA Data'!$G:$G,"&lt;"&amp;$B64)*unit_conv</f>
        <v>0</v>
      </c>
      <c r="S64">
        <f t="shared" si="33"/>
        <v>0</v>
      </c>
      <c r="T64">
        <f t="shared" si="33"/>
        <v>0</v>
      </c>
      <c r="U64">
        <f t="shared" si="33"/>
        <v>0</v>
      </c>
      <c r="V64">
        <f t="shared" si="33"/>
        <v>0</v>
      </c>
      <c r="W64" s="31">
        <f>VLOOKUP($B$1,'Multipliers and Adjustments'!$A$70:$I$86,TRUNC(COLUMN(W$2)/5)+2,FALSE)*SUMIFS('EPA Data'!$I:$I,'EPA Data'!$D:$D,'Country Selector'!$A$2,'EPA Data'!$J:$J,$B$1,'EPA Data'!$C:$C,W$2,'EPA Data'!$G:$G,"&gt;="&amp;$A64,'EPA Data'!$G:$G,"&lt;"&amp;$B64)*unit_conv</f>
        <v>0</v>
      </c>
      <c r="X64">
        <f t="shared" si="34"/>
        <v>0</v>
      </c>
      <c r="Y64">
        <f t="shared" si="34"/>
        <v>0</v>
      </c>
      <c r="Z64">
        <f t="shared" si="34"/>
        <v>0</v>
      </c>
      <c r="AA64">
        <f t="shared" si="34"/>
        <v>0</v>
      </c>
      <c r="AB64" s="31">
        <f>VLOOKUP($B$1,'Multipliers and Adjustments'!$A$70:$I$86,TRUNC(COLUMN(AB$2)/5)+2,FALSE)*SUMIFS('EPA Data'!$I:$I,'EPA Data'!$D:$D,'Country Selector'!$A$2,'EPA Data'!$J:$J,$B$1,'EPA Data'!$C:$C,AB$2,'EPA Data'!$G:$G,"&gt;="&amp;$A64,'EPA Data'!$G:$G,"&lt;"&amp;$B64)*unit_conv</f>
        <v>0</v>
      </c>
      <c r="AC64">
        <f t="shared" si="35"/>
        <v>0</v>
      </c>
      <c r="AD64">
        <f t="shared" si="35"/>
        <v>0</v>
      </c>
      <c r="AE64">
        <f t="shared" si="35"/>
        <v>0</v>
      </c>
      <c r="AF64">
        <f t="shared" si="35"/>
        <v>0</v>
      </c>
      <c r="AG64" s="31">
        <f>VLOOKUP($B$1,'Multipliers and Adjustments'!$A$70:$I$86,TRUNC(COLUMN(AG$2)/5)+2,FALSE)*SUMIFS('EPA Data'!$I:$I,'EPA Data'!$D:$D,'Country Selector'!$A$2,'EPA Data'!$J:$J,$B$1,'EPA Data'!$C:$C,AG$2,'EPA Data'!$G:$G,"&gt;="&amp;$A64,'EPA Data'!$G:$G,"&lt;"&amp;$B64)*unit_conv</f>
        <v>0</v>
      </c>
      <c r="AH64">
        <f t="shared" si="36"/>
        <v>0</v>
      </c>
      <c r="AI64">
        <f t="shared" si="36"/>
        <v>0</v>
      </c>
      <c r="AJ64">
        <f t="shared" si="36"/>
        <v>0</v>
      </c>
      <c r="AK64">
        <f t="shared" si="36"/>
        <v>0</v>
      </c>
      <c r="AL64" s="31">
        <f>VLOOKUP($B$1,'Multipliers and Adjustments'!$A$70:$I$86,TRUNC(COLUMN(AL$2)/5)+2,FALSE)*SUMIFS('EPA Data'!$I:$I,'EPA Data'!$D:$D,'Country Selector'!$A$2,'EPA Data'!$J:$J,$B$1,'EPA Data'!$C:$C,AL$2,'EPA Data'!$G:$G,"&gt;="&amp;$A64,'EPA Data'!$G:$G,"&lt;"&amp;$B64)*unit_conv</f>
        <v>0</v>
      </c>
    </row>
    <row r="65" spans="1:38" x14ac:dyDescent="0.45">
      <c r="A65" s="12">
        <f t="shared" si="14"/>
        <v>1100</v>
      </c>
      <c r="B65" s="11">
        <f t="shared" si="7"/>
        <v>1150</v>
      </c>
      <c r="C65" s="31">
        <f>VLOOKUP($B$1,'Multipliers and Adjustments'!$A$70:$I$86,TRUNC(COLUMN(C$2)/5)+2,FALSE)*SUMIFS('EPA Data'!$I:$I,'EPA Data'!$D:$D,'Country Selector'!$A$2,'EPA Data'!$J:$J,$B$1,'EPA Data'!$C:$C,C$2,'EPA Data'!$G:$G,"&gt;="&amp;$A65,'EPA Data'!$G:$G,"&lt;"&amp;$B65)*unit_conv</f>
        <v>0</v>
      </c>
      <c r="D65">
        <f t="shared" si="30"/>
        <v>0</v>
      </c>
      <c r="E65">
        <f t="shared" si="30"/>
        <v>0</v>
      </c>
      <c r="F65">
        <f t="shared" si="30"/>
        <v>0</v>
      </c>
      <c r="G65">
        <f t="shared" si="30"/>
        <v>0</v>
      </c>
      <c r="H65" s="31">
        <f>VLOOKUP($B$1,'Multipliers and Adjustments'!$A$70:$I$86,TRUNC(COLUMN(H$2)/5)+2,FALSE)*SUMIFS('EPA Data'!$I:$I,'EPA Data'!$D:$D,'Country Selector'!$A$2,'EPA Data'!$J:$J,$B$1,'EPA Data'!$C:$C,H$2,'EPA Data'!$G:$G,"&gt;="&amp;$A65,'EPA Data'!$G:$G,"&lt;"&amp;$B65)*unit_conv</f>
        <v>0</v>
      </c>
      <c r="I65">
        <f t="shared" si="31"/>
        <v>0</v>
      </c>
      <c r="J65">
        <f t="shared" si="31"/>
        <v>0</v>
      </c>
      <c r="K65">
        <f t="shared" si="31"/>
        <v>0</v>
      </c>
      <c r="L65">
        <f t="shared" si="31"/>
        <v>0</v>
      </c>
      <c r="M65" s="31">
        <f>VLOOKUP($B$1,'Multipliers and Adjustments'!$A$70:$I$86,TRUNC(COLUMN(M$2)/5)+2,FALSE)*SUMIFS('EPA Data'!$I:$I,'EPA Data'!$D:$D,'Country Selector'!$A$2,'EPA Data'!$J:$J,$B$1,'EPA Data'!$C:$C,M$2,'EPA Data'!$G:$G,"&gt;="&amp;$A65,'EPA Data'!$G:$G,"&lt;"&amp;$B65)*unit_conv</f>
        <v>0</v>
      </c>
      <c r="N65">
        <f t="shared" si="32"/>
        <v>0</v>
      </c>
      <c r="O65">
        <f t="shared" si="32"/>
        <v>0</v>
      </c>
      <c r="P65">
        <f t="shared" si="32"/>
        <v>0</v>
      </c>
      <c r="Q65">
        <f t="shared" si="32"/>
        <v>0</v>
      </c>
      <c r="R65" s="31">
        <f>VLOOKUP($B$1,'Multipliers and Adjustments'!$A$70:$I$86,TRUNC(COLUMN(R$2)/5)+2,FALSE)*SUMIFS('EPA Data'!$I:$I,'EPA Data'!$D:$D,'Country Selector'!$A$2,'EPA Data'!$J:$J,$B$1,'EPA Data'!$C:$C,R$2,'EPA Data'!$G:$G,"&gt;="&amp;$A65,'EPA Data'!$G:$G,"&lt;"&amp;$B65)*unit_conv</f>
        <v>0</v>
      </c>
      <c r="S65">
        <f t="shared" si="33"/>
        <v>0</v>
      </c>
      <c r="T65">
        <f t="shared" si="33"/>
        <v>0</v>
      </c>
      <c r="U65">
        <f t="shared" si="33"/>
        <v>0</v>
      </c>
      <c r="V65">
        <f t="shared" si="33"/>
        <v>0</v>
      </c>
      <c r="W65" s="31">
        <f>VLOOKUP($B$1,'Multipliers and Adjustments'!$A$70:$I$86,TRUNC(COLUMN(W$2)/5)+2,FALSE)*SUMIFS('EPA Data'!$I:$I,'EPA Data'!$D:$D,'Country Selector'!$A$2,'EPA Data'!$J:$J,$B$1,'EPA Data'!$C:$C,W$2,'EPA Data'!$G:$G,"&gt;="&amp;$A65,'EPA Data'!$G:$G,"&lt;"&amp;$B65)*unit_conv</f>
        <v>0</v>
      </c>
      <c r="X65">
        <f t="shared" si="34"/>
        <v>0</v>
      </c>
      <c r="Y65">
        <f t="shared" si="34"/>
        <v>0</v>
      </c>
      <c r="Z65">
        <f t="shared" si="34"/>
        <v>0</v>
      </c>
      <c r="AA65">
        <f t="shared" si="34"/>
        <v>0</v>
      </c>
      <c r="AB65" s="31">
        <f>VLOOKUP($B$1,'Multipliers and Adjustments'!$A$70:$I$86,TRUNC(COLUMN(AB$2)/5)+2,FALSE)*SUMIFS('EPA Data'!$I:$I,'EPA Data'!$D:$D,'Country Selector'!$A$2,'EPA Data'!$J:$J,$B$1,'EPA Data'!$C:$C,AB$2,'EPA Data'!$G:$G,"&gt;="&amp;$A65,'EPA Data'!$G:$G,"&lt;"&amp;$B65)*unit_conv</f>
        <v>0</v>
      </c>
      <c r="AC65">
        <f t="shared" si="35"/>
        <v>0</v>
      </c>
      <c r="AD65">
        <f t="shared" si="35"/>
        <v>0</v>
      </c>
      <c r="AE65">
        <f t="shared" si="35"/>
        <v>0</v>
      </c>
      <c r="AF65">
        <f t="shared" si="35"/>
        <v>0</v>
      </c>
      <c r="AG65" s="31">
        <f>VLOOKUP($B$1,'Multipliers and Adjustments'!$A$70:$I$86,TRUNC(COLUMN(AG$2)/5)+2,FALSE)*SUMIFS('EPA Data'!$I:$I,'EPA Data'!$D:$D,'Country Selector'!$A$2,'EPA Data'!$J:$J,$B$1,'EPA Data'!$C:$C,AG$2,'EPA Data'!$G:$G,"&gt;="&amp;$A65,'EPA Data'!$G:$G,"&lt;"&amp;$B65)*unit_conv</f>
        <v>0</v>
      </c>
      <c r="AH65">
        <f t="shared" si="36"/>
        <v>0</v>
      </c>
      <c r="AI65">
        <f t="shared" si="36"/>
        <v>0</v>
      </c>
      <c r="AJ65">
        <f t="shared" si="36"/>
        <v>0</v>
      </c>
      <c r="AK65">
        <f t="shared" si="36"/>
        <v>0</v>
      </c>
      <c r="AL65" s="31">
        <f>VLOOKUP($B$1,'Multipliers and Adjustments'!$A$70:$I$86,TRUNC(COLUMN(AL$2)/5)+2,FALSE)*SUMIFS('EPA Data'!$I:$I,'EPA Data'!$D:$D,'Country Selector'!$A$2,'EPA Data'!$J:$J,$B$1,'EPA Data'!$C:$C,AL$2,'EPA Data'!$G:$G,"&gt;="&amp;$A65,'EPA Data'!$G:$G,"&lt;"&amp;$B65)*unit_conv</f>
        <v>0</v>
      </c>
    </row>
    <row r="66" spans="1:38" x14ac:dyDescent="0.45">
      <c r="A66" s="12">
        <f t="shared" si="14"/>
        <v>1150</v>
      </c>
      <c r="B66" s="11">
        <f t="shared" si="7"/>
        <v>1200</v>
      </c>
      <c r="C66" s="31">
        <f>VLOOKUP($B$1,'Multipliers and Adjustments'!$A$70:$I$86,TRUNC(COLUMN(C$2)/5)+2,FALSE)*SUMIFS('EPA Data'!$I:$I,'EPA Data'!$D:$D,'Country Selector'!$A$2,'EPA Data'!$J:$J,$B$1,'EPA Data'!$C:$C,C$2,'EPA Data'!$G:$G,"&gt;="&amp;$A66,'EPA Data'!$G:$G,"&lt;"&amp;$B66)*unit_conv</f>
        <v>0</v>
      </c>
      <c r="D66">
        <f t="shared" ref="D66:G74" si="37">C66+($H66-$C66)/5</f>
        <v>0</v>
      </c>
      <c r="E66">
        <f t="shared" si="37"/>
        <v>0</v>
      </c>
      <c r="F66">
        <f t="shared" si="37"/>
        <v>0</v>
      </c>
      <c r="G66">
        <f t="shared" si="37"/>
        <v>0</v>
      </c>
      <c r="H66" s="31">
        <f>VLOOKUP($B$1,'Multipliers and Adjustments'!$A$70:$I$86,TRUNC(COLUMN(H$2)/5)+2,FALSE)*SUMIFS('EPA Data'!$I:$I,'EPA Data'!$D:$D,'Country Selector'!$A$2,'EPA Data'!$J:$J,$B$1,'EPA Data'!$C:$C,H$2,'EPA Data'!$G:$G,"&gt;="&amp;$A66,'EPA Data'!$G:$G,"&lt;"&amp;$B66)*unit_conv</f>
        <v>0</v>
      </c>
      <c r="I66">
        <f t="shared" si="31"/>
        <v>0</v>
      </c>
      <c r="J66">
        <f t="shared" si="31"/>
        <v>0</v>
      </c>
      <c r="K66">
        <f t="shared" si="31"/>
        <v>0</v>
      </c>
      <c r="L66">
        <f t="shared" si="31"/>
        <v>0</v>
      </c>
      <c r="M66" s="31">
        <f>VLOOKUP($B$1,'Multipliers and Adjustments'!$A$70:$I$86,TRUNC(COLUMN(M$2)/5)+2,FALSE)*SUMIFS('EPA Data'!$I:$I,'EPA Data'!$D:$D,'Country Selector'!$A$2,'EPA Data'!$J:$J,$B$1,'EPA Data'!$C:$C,M$2,'EPA Data'!$G:$G,"&gt;="&amp;$A66,'EPA Data'!$G:$G,"&lt;"&amp;$B66)*unit_conv</f>
        <v>0</v>
      </c>
      <c r="N66">
        <f t="shared" si="32"/>
        <v>0</v>
      </c>
      <c r="O66">
        <f t="shared" si="32"/>
        <v>0</v>
      </c>
      <c r="P66">
        <f t="shared" si="32"/>
        <v>0</v>
      </c>
      <c r="Q66">
        <f t="shared" si="32"/>
        <v>0</v>
      </c>
      <c r="R66" s="31">
        <f>VLOOKUP($B$1,'Multipliers and Adjustments'!$A$70:$I$86,TRUNC(COLUMN(R$2)/5)+2,FALSE)*SUMIFS('EPA Data'!$I:$I,'EPA Data'!$D:$D,'Country Selector'!$A$2,'EPA Data'!$J:$J,$B$1,'EPA Data'!$C:$C,R$2,'EPA Data'!$G:$G,"&gt;="&amp;$A66,'EPA Data'!$G:$G,"&lt;"&amp;$B66)*unit_conv</f>
        <v>0</v>
      </c>
      <c r="S66">
        <f t="shared" si="33"/>
        <v>0</v>
      </c>
      <c r="T66">
        <f t="shared" si="33"/>
        <v>0</v>
      </c>
      <c r="U66">
        <f t="shared" si="33"/>
        <v>0</v>
      </c>
      <c r="V66">
        <f t="shared" si="33"/>
        <v>0</v>
      </c>
      <c r="W66" s="31">
        <f>VLOOKUP($B$1,'Multipliers and Adjustments'!$A$70:$I$86,TRUNC(COLUMN(W$2)/5)+2,FALSE)*SUMIFS('EPA Data'!$I:$I,'EPA Data'!$D:$D,'Country Selector'!$A$2,'EPA Data'!$J:$J,$B$1,'EPA Data'!$C:$C,W$2,'EPA Data'!$G:$G,"&gt;="&amp;$A66,'EPA Data'!$G:$G,"&lt;"&amp;$B66)*unit_conv</f>
        <v>0</v>
      </c>
      <c r="X66">
        <f t="shared" si="34"/>
        <v>0</v>
      </c>
      <c r="Y66">
        <f t="shared" si="34"/>
        <v>0</v>
      </c>
      <c r="Z66">
        <f t="shared" si="34"/>
        <v>0</v>
      </c>
      <c r="AA66">
        <f t="shared" si="34"/>
        <v>0</v>
      </c>
      <c r="AB66" s="31">
        <f>VLOOKUP($B$1,'Multipliers and Adjustments'!$A$70:$I$86,TRUNC(COLUMN(AB$2)/5)+2,FALSE)*SUMIFS('EPA Data'!$I:$I,'EPA Data'!$D:$D,'Country Selector'!$A$2,'EPA Data'!$J:$J,$B$1,'EPA Data'!$C:$C,AB$2,'EPA Data'!$G:$G,"&gt;="&amp;$A66,'EPA Data'!$G:$G,"&lt;"&amp;$B66)*unit_conv</f>
        <v>0</v>
      </c>
      <c r="AC66">
        <f t="shared" si="35"/>
        <v>0</v>
      </c>
      <c r="AD66">
        <f t="shared" si="35"/>
        <v>0</v>
      </c>
      <c r="AE66">
        <f t="shared" si="35"/>
        <v>0</v>
      </c>
      <c r="AF66">
        <f t="shared" si="35"/>
        <v>0</v>
      </c>
      <c r="AG66" s="31">
        <f>VLOOKUP($B$1,'Multipliers and Adjustments'!$A$70:$I$86,TRUNC(COLUMN(AG$2)/5)+2,FALSE)*SUMIFS('EPA Data'!$I:$I,'EPA Data'!$D:$D,'Country Selector'!$A$2,'EPA Data'!$J:$J,$B$1,'EPA Data'!$C:$C,AG$2,'EPA Data'!$G:$G,"&gt;="&amp;$A66,'EPA Data'!$G:$G,"&lt;"&amp;$B66)*unit_conv</f>
        <v>0</v>
      </c>
      <c r="AH66">
        <f t="shared" si="36"/>
        <v>0</v>
      </c>
      <c r="AI66">
        <f t="shared" si="36"/>
        <v>0</v>
      </c>
      <c r="AJ66">
        <f t="shared" si="36"/>
        <v>0</v>
      </c>
      <c r="AK66">
        <f t="shared" si="36"/>
        <v>0</v>
      </c>
      <c r="AL66" s="31">
        <f>VLOOKUP($B$1,'Multipliers and Adjustments'!$A$70:$I$86,TRUNC(COLUMN(AL$2)/5)+2,FALSE)*SUMIFS('EPA Data'!$I:$I,'EPA Data'!$D:$D,'Country Selector'!$A$2,'EPA Data'!$J:$J,$B$1,'EPA Data'!$C:$C,AL$2,'EPA Data'!$G:$G,"&gt;="&amp;$A66,'EPA Data'!$G:$G,"&lt;"&amp;$B66)*unit_conv</f>
        <v>0</v>
      </c>
    </row>
    <row r="67" spans="1:38" x14ac:dyDescent="0.45">
      <c r="A67" s="12">
        <f t="shared" si="14"/>
        <v>1200</v>
      </c>
      <c r="B67" s="11">
        <f t="shared" si="7"/>
        <v>1250</v>
      </c>
      <c r="C67" s="31">
        <f>VLOOKUP($B$1,'Multipliers and Adjustments'!$A$70:$I$86,TRUNC(COLUMN(C$2)/5)+2,FALSE)*SUMIFS('EPA Data'!$I:$I,'EPA Data'!$D:$D,'Country Selector'!$A$2,'EPA Data'!$J:$J,$B$1,'EPA Data'!$C:$C,C$2,'EPA Data'!$G:$G,"&gt;="&amp;$A67,'EPA Data'!$G:$G,"&lt;"&amp;$B67)*unit_conv</f>
        <v>0</v>
      </c>
      <c r="D67">
        <f t="shared" si="37"/>
        <v>0</v>
      </c>
      <c r="E67">
        <f t="shared" si="37"/>
        <v>0</v>
      </c>
      <c r="F67">
        <f t="shared" si="37"/>
        <v>0</v>
      </c>
      <c r="G67">
        <f t="shared" si="37"/>
        <v>0</v>
      </c>
      <c r="H67" s="31">
        <f>VLOOKUP($B$1,'Multipliers and Adjustments'!$A$70:$I$86,TRUNC(COLUMN(H$2)/5)+2,FALSE)*SUMIFS('EPA Data'!$I:$I,'EPA Data'!$D:$D,'Country Selector'!$A$2,'EPA Data'!$J:$J,$B$1,'EPA Data'!$C:$C,H$2,'EPA Data'!$G:$G,"&gt;="&amp;$A67,'EPA Data'!$G:$G,"&lt;"&amp;$B67)*unit_conv</f>
        <v>0</v>
      </c>
      <c r="I67">
        <f t="shared" si="31"/>
        <v>0</v>
      </c>
      <c r="J67">
        <f t="shared" si="31"/>
        <v>0</v>
      </c>
      <c r="K67">
        <f t="shared" si="31"/>
        <v>0</v>
      </c>
      <c r="L67">
        <f t="shared" si="31"/>
        <v>0</v>
      </c>
      <c r="M67" s="31">
        <f>VLOOKUP($B$1,'Multipliers and Adjustments'!$A$70:$I$86,TRUNC(COLUMN(M$2)/5)+2,FALSE)*SUMIFS('EPA Data'!$I:$I,'EPA Data'!$D:$D,'Country Selector'!$A$2,'EPA Data'!$J:$J,$B$1,'EPA Data'!$C:$C,M$2,'EPA Data'!$G:$G,"&gt;="&amp;$A67,'EPA Data'!$G:$G,"&lt;"&amp;$B67)*unit_conv</f>
        <v>0</v>
      </c>
      <c r="N67">
        <f t="shared" si="32"/>
        <v>0</v>
      </c>
      <c r="O67">
        <f t="shared" si="32"/>
        <v>0</v>
      </c>
      <c r="P67">
        <f t="shared" si="32"/>
        <v>0</v>
      </c>
      <c r="Q67">
        <f t="shared" si="32"/>
        <v>0</v>
      </c>
      <c r="R67" s="31">
        <f>VLOOKUP($B$1,'Multipliers and Adjustments'!$A$70:$I$86,TRUNC(COLUMN(R$2)/5)+2,FALSE)*SUMIFS('EPA Data'!$I:$I,'EPA Data'!$D:$D,'Country Selector'!$A$2,'EPA Data'!$J:$J,$B$1,'EPA Data'!$C:$C,R$2,'EPA Data'!$G:$G,"&gt;="&amp;$A67,'EPA Data'!$G:$G,"&lt;"&amp;$B67)*unit_conv</f>
        <v>0</v>
      </c>
      <c r="S67">
        <f t="shared" si="33"/>
        <v>0</v>
      </c>
      <c r="T67">
        <f t="shared" si="33"/>
        <v>0</v>
      </c>
      <c r="U67">
        <f t="shared" si="33"/>
        <v>0</v>
      </c>
      <c r="V67">
        <f t="shared" si="33"/>
        <v>0</v>
      </c>
      <c r="W67" s="31">
        <f>VLOOKUP($B$1,'Multipliers and Adjustments'!$A$70:$I$86,TRUNC(COLUMN(W$2)/5)+2,FALSE)*SUMIFS('EPA Data'!$I:$I,'EPA Data'!$D:$D,'Country Selector'!$A$2,'EPA Data'!$J:$J,$B$1,'EPA Data'!$C:$C,W$2,'EPA Data'!$G:$G,"&gt;="&amp;$A67,'EPA Data'!$G:$G,"&lt;"&amp;$B67)*unit_conv</f>
        <v>0</v>
      </c>
      <c r="X67">
        <f t="shared" si="34"/>
        <v>0</v>
      </c>
      <c r="Y67">
        <f t="shared" si="34"/>
        <v>0</v>
      </c>
      <c r="Z67">
        <f t="shared" si="34"/>
        <v>0</v>
      </c>
      <c r="AA67">
        <f t="shared" si="34"/>
        <v>0</v>
      </c>
      <c r="AB67" s="31">
        <f>VLOOKUP($B$1,'Multipliers and Adjustments'!$A$70:$I$86,TRUNC(COLUMN(AB$2)/5)+2,FALSE)*SUMIFS('EPA Data'!$I:$I,'EPA Data'!$D:$D,'Country Selector'!$A$2,'EPA Data'!$J:$J,$B$1,'EPA Data'!$C:$C,AB$2,'EPA Data'!$G:$G,"&gt;="&amp;$A67,'EPA Data'!$G:$G,"&lt;"&amp;$B67)*unit_conv</f>
        <v>0</v>
      </c>
      <c r="AC67">
        <f t="shared" si="35"/>
        <v>0</v>
      </c>
      <c r="AD67">
        <f t="shared" si="35"/>
        <v>0</v>
      </c>
      <c r="AE67">
        <f t="shared" si="35"/>
        <v>0</v>
      </c>
      <c r="AF67">
        <f t="shared" si="35"/>
        <v>0</v>
      </c>
      <c r="AG67" s="31">
        <f>VLOOKUP($B$1,'Multipliers and Adjustments'!$A$70:$I$86,TRUNC(COLUMN(AG$2)/5)+2,FALSE)*SUMIFS('EPA Data'!$I:$I,'EPA Data'!$D:$D,'Country Selector'!$A$2,'EPA Data'!$J:$J,$B$1,'EPA Data'!$C:$C,AG$2,'EPA Data'!$G:$G,"&gt;="&amp;$A67,'EPA Data'!$G:$G,"&lt;"&amp;$B67)*unit_conv</f>
        <v>0</v>
      </c>
      <c r="AH67">
        <f t="shared" si="36"/>
        <v>0</v>
      </c>
      <c r="AI67">
        <f t="shared" si="36"/>
        <v>0</v>
      </c>
      <c r="AJ67">
        <f t="shared" si="36"/>
        <v>0</v>
      </c>
      <c r="AK67">
        <f t="shared" si="36"/>
        <v>0</v>
      </c>
      <c r="AL67" s="31">
        <f>VLOOKUP($B$1,'Multipliers and Adjustments'!$A$70:$I$86,TRUNC(COLUMN(AL$2)/5)+2,FALSE)*SUMIFS('EPA Data'!$I:$I,'EPA Data'!$D:$D,'Country Selector'!$A$2,'EPA Data'!$J:$J,$B$1,'EPA Data'!$C:$C,AL$2,'EPA Data'!$G:$G,"&gt;="&amp;$A67,'EPA Data'!$G:$G,"&lt;"&amp;$B67)*unit_conv</f>
        <v>0</v>
      </c>
    </row>
    <row r="68" spans="1:38" x14ac:dyDescent="0.45">
      <c r="A68" s="12">
        <f t="shared" si="14"/>
        <v>1250</v>
      </c>
      <c r="B68" s="11">
        <f t="shared" ref="B68:B74" si="38">A68+50</f>
        <v>1300</v>
      </c>
      <c r="C68" s="31">
        <f>VLOOKUP($B$1,'Multipliers and Adjustments'!$A$70:$I$86,TRUNC(COLUMN(C$2)/5)+2,FALSE)*SUMIFS('EPA Data'!$I:$I,'EPA Data'!$D:$D,'Country Selector'!$A$2,'EPA Data'!$J:$J,$B$1,'EPA Data'!$C:$C,C$2,'EPA Data'!$G:$G,"&gt;="&amp;$A68,'EPA Data'!$G:$G,"&lt;"&amp;$B68)*unit_conv</f>
        <v>0</v>
      </c>
      <c r="D68">
        <f t="shared" si="37"/>
        <v>0</v>
      </c>
      <c r="E68">
        <f t="shared" si="37"/>
        <v>0</v>
      </c>
      <c r="F68">
        <f t="shared" si="37"/>
        <v>0</v>
      </c>
      <c r="G68">
        <f t="shared" si="37"/>
        <v>0</v>
      </c>
      <c r="H68" s="31">
        <f>VLOOKUP($B$1,'Multipliers and Adjustments'!$A$70:$I$86,TRUNC(COLUMN(H$2)/5)+2,FALSE)*SUMIFS('EPA Data'!$I:$I,'EPA Data'!$D:$D,'Country Selector'!$A$2,'EPA Data'!$J:$J,$B$1,'EPA Data'!$C:$C,H$2,'EPA Data'!$G:$G,"&gt;="&amp;$A68,'EPA Data'!$G:$G,"&lt;"&amp;$B68)*unit_conv</f>
        <v>0</v>
      </c>
      <c r="I68">
        <f t="shared" ref="I68:L74" si="39">H68+($M68-$H68)/5</f>
        <v>0</v>
      </c>
      <c r="J68">
        <f t="shared" si="39"/>
        <v>0</v>
      </c>
      <c r="K68">
        <f t="shared" si="39"/>
        <v>0</v>
      </c>
      <c r="L68">
        <f t="shared" si="39"/>
        <v>0</v>
      </c>
      <c r="M68" s="31">
        <f>VLOOKUP($B$1,'Multipliers and Adjustments'!$A$70:$I$86,TRUNC(COLUMN(M$2)/5)+2,FALSE)*SUMIFS('EPA Data'!$I:$I,'EPA Data'!$D:$D,'Country Selector'!$A$2,'EPA Data'!$J:$J,$B$1,'EPA Data'!$C:$C,M$2,'EPA Data'!$G:$G,"&gt;="&amp;$A68,'EPA Data'!$G:$G,"&lt;"&amp;$B68)*unit_conv</f>
        <v>0</v>
      </c>
      <c r="N68">
        <f t="shared" ref="N68:Q74" si="40">M68+($R68-$M68)/5</f>
        <v>0</v>
      </c>
      <c r="O68">
        <f t="shared" si="40"/>
        <v>0</v>
      </c>
      <c r="P68">
        <f t="shared" si="40"/>
        <v>0</v>
      </c>
      <c r="Q68">
        <f t="shared" si="40"/>
        <v>0</v>
      </c>
      <c r="R68" s="31">
        <f>VLOOKUP($B$1,'Multipliers and Adjustments'!$A$70:$I$86,TRUNC(COLUMN(R$2)/5)+2,FALSE)*SUMIFS('EPA Data'!$I:$I,'EPA Data'!$D:$D,'Country Selector'!$A$2,'EPA Data'!$J:$J,$B$1,'EPA Data'!$C:$C,R$2,'EPA Data'!$G:$G,"&gt;="&amp;$A68,'EPA Data'!$G:$G,"&lt;"&amp;$B68)*unit_conv</f>
        <v>0</v>
      </c>
      <c r="S68">
        <f t="shared" ref="S68:V74" si="41">R68+($W68-$R68)/5</f>
        <v>0</v>
      </c>
      <c r="T68">
        <f t="shared" si="41"/>
        <v>0</v>
      </c>
      <c r="U68">
        <f t="shared" si="41"/>
        <v>0</v>
      </c>
      <c r="V68">
        <f t="shared" si="41"/>
        <v>0</v>
      </c>
      <c r="W68" s="31">
        <f>VLOOKUP($B$1,'Multipliers and Adjustments'!$A$70:$I$86,TRUNC(COLUMN(W$2)/5)+2,FALSE)*SUMIFS('EPA Data'!$I:$I,'EPA Data'!$D:$D,'Country Selector'!$A$2,'EPA Data'!$J:$J,$B$1,'EPA Data'!$C:$C,W$2,'EPA Data'!$G:$G,"&gt;="&amp;$A68,'EPA Data'!$G:$G,"&lt;"&amp;$B68)*unit_conv</f>
        <v>0</v>
      </c>
      <c r="X68">
        <f t="shared" ref="X68:AA74" si="42">W68+($AB68-$W68)/5</f>
        <v>0</v>
      </c>
      <c r="Y68">
        <f t="shared" si="42"/>
        <v>0</v>
      </c>
      <c r="Z68">
        <f t="shared" si="42"/>
        <v>0</v>
      </c>
      <c r="AA68">
        <f t="shared" si="42"/>
        <v>0</v>
      </c>
      <c r="AB68" s="31">
        <f>VLOOKUP($B$1,'Multipliers and Adjustments'!$A$70:$I$86,TRUNC(COLUMN(AB$2)/5)+2,FALSE)*SUMIFS('EPA Data'!$I:$I,'EPA Data'!$D:$D,'Country Selector'!$A$2,'EPA Data'!$J:$J,$B$1,'EPA Data'!$C:$C,AB$2,'EPA Data'!$G:$G,"&gt;="&amp;$A68,'EPA Data'!$G:$G,"&lt;"&amp;$B68)*unit_conv</f>
        <v>0</v>
      </c>
      <c r="AC68">
        <f t="shared" ref="AC68:AF74" si="43">AB68+($AG68-$AB68)/5</f>
        <v>0</v>
      </c>
      <c r="AD68">
        <f t="shared" si="43"/>
        <v>0</v>
      </c>
      <c r="AE68">
        <f t="shared" si="43"/>
        <v>0</v>
      </c>
      <c r="AF68">
        <f t="shared" si="43"/>
        <v>0</v>
      </c>
      <c r="AG68" s="31">
        <f>VLOOKUP($B$1,'Multipliers and Adjustments'!$A$70:$I$86,TRUNC(COLUMN(AG$2)/5)+2,FALSE)*SUMIFS('EPA Data'!$I:$I,'EPA Data'!$D:$D,'Country Selector'!$A$2,'EPA Data'!$J:$J,$B$1,'EPA Data'!$C:$C,AG$2,'EPA Data'!$G:$G,"&gt;="&amp;$A68,'EPA Data'!$G:$G,"&lt;"&amp;$B68)*unit_conv</f>
        <v>0</v>
      </c>
      <c r="AH68">
        <f t="shared" ref="AH68:AK74" si="44">AG68+($AL68-$AG68)/5</f>
        <v>0</v>
      </c>
      <c r="AI68">
        <f t="shared" si="44"/>
        <v>0</v>
      </c>
      <c r="AJ68">
        <f t="shared" si="44"/>
        <v>0</v>
      </c>
      <c r="AK68">
        <f t="shared" si="44"/>
        <v>0</v>
      </c>
      <c r="AL68" s="31">
        <f>VLOOKUP($B$1,'Multipliers and Adjustments'!$A$70:$I$86,TRUNC(COLUMN(AL$2)/5)+2,FALSE)*SUMIFS('EPA Data'!$I:$I,'EPA Data'!$D:$D,'Country Selector'!$A$2,'EPA Data'!$J:$J,$B$1,'EPA Data'!$C:$C,AL$2,'EPA Data'!$G:$G,"&gt;="&amp;$A68,'EPA Data'!$G:$G,"&lt;"&amp;$B68)*unit_conv</f>
        <v>0</v>
      </c>
    </row>
    <row r="69" spans="1:38" x14ac:dyDescent="0.45">
      <c r="A69" s="12">
        <f t="shared" si="14"/>
        <v>1300</v>
      </c>
      <c r="B69" s="11">
        <f t="shared" si="38"/>
        <v>1350</v>
      </c>
      <c r="C69" s="31">
        <f>VLOOKUP($B$1,'Multipliers and Adjustments'!$A$70:$I$86,TRUNC(COLUMN(C$2)/5)+2,FALSE)*SUMIFS('EPA Data'!$I:$I,'EPA Data'!$D:$D,'Country Selector'!$A$2,'EPA Data'!$J:$J,$B$1,'EPA Data'!$C:$C,C$2,'EPA Data'!$G:$G,"&gt;="&amp;$A69,'EPA Data'!$G:$G,"&lt;"&amp;$B69)*unit_conv</f>
        <v>0</v>
      </c>
      <c r="D69">
        <f t="shared" si="37"/>
        <v>0</v>
      </c>
      <c r="E69">
        <f t="shared" si="37"/>
        <v>0</v>
      </c>
      <c r="F69">
        <f t="shared" si="37"/>
        <v>0</v>
      </c>
      <c r="G69">
        <f t="shared" si="37"/>
        <v>0</v>
      </c>
      <c r="H69" s="31">
        <f>VLOOKUP($B$1,'Multipliers and Adjustments'!$A$70:$I$86,TRUNC(COLUMN(H$2)/5)+2,FALSE)*SUMIFS('EPA Data'!$I:$I,'EPA Data'!$D:$D,'Country Selector'!$A$2,'EPA Data'!$J:$J,$B$1,'EPA Data'!$C:$C,H$2,'EPA Data'!$G:$G,"&gt;="&amp;$A69,'EPA Data'!$G:$G,"&lt;"&amp;$B69)*unit_conv</f>
        <v>0</v>
      </c>
      <c r="I69">
        <f t="shared" si="39"/>
        <v>0</v>
      </c>
      <c r="J69">
        <f t="shared" si="39"/>
        <v>0</v>
      </c>
      <c r="K69">
        <f t="shared" si="39"/>
        <v>0</v>
      </c>
      <c r="L69">
        <f t="shared" si="39"/>
        <v>0</v>
      </c>
      <c r="M69" s="31">
        <f>VLOOKUP($B$1,'Multipliers and Adjustments'!$A$70:$I$86,TRUNC(COLUMN(M$2)/5)+2,FALSE)*SUMIFS('EPA Data'!$I:$I,'EPA Data'!$D:$D,'Country Selector'!$A$2,'EPA Data'!$J:$J,$B$1,'EPA Data'!$C:$C,M$2,'EPA Data'!$G:$G,"&gt;="&amp;$A69,'EPA Data'!$G:$G,"&lt;"&amp;$B69)*unit_conv</f>
        <v>0</v>
      </c>
      <c r="N69">
        <f t="shared" si="40"/>
        <v>0</v>
      </c>
      <c r="O69">
        <f t="shared" si="40"/>
        <v>0</v>
      </c>
      <c r="P69">
        <f t="shared" si="40"/>
        <v>0</v>
      </c>
      <c r="Q69">
        <f t="shared" si="40"/>
        <v>0</v>
      </c>
      <c r="R69" s="31">
        <f>VLOOKUP($B$1,'Multipliers and Adjustments'!$A$70:$I$86,TRUNC(COLUMN(R$2)/5)+2,FALSE)*SUMIFS('EPA Data'!$I:$I,'EPA Data'!$D:$D,'Country Selector'!$A$2,'EPA Data'!$J:$J,$B$1,'EPA Data'!$C:$C,R$2,'EPA Data'!$G:$G,"&gt;="&amp;$A69,'EPA Data'!$G:$G,"&lt;"&amp;$B69)*unit_conv</f>
        <v>0</v>
      </c>
      <c r="S69">
        <f t="shared" si="41"/>
        <v>0</v>
      </c>
      <c r="T69">
        <f t="shared" si="41"/>
        <v>0</v>
      </c>
      <c r="U69">
        <f t="shared" si="41"/>
        <v>0</v>
      </c>
      <c r="V69">
        <f t="shared" si="41"/>
        <v>0</v>
      </c>
      <c r="W69" s="31">
        <f>VLOOKUP($B$1,'Multipliers and Adjustments'!$A$70:$I$86,TRUNC(COLUMN(W$2)/5)+2,FALSE)*SUMIFS('EPA Data'!$I:$I,'EPA Data'!$D:$D,'Country Selector'!$A$2,'EPA Data'!$J:$J,$B$1,'EPA Data'!$C:$C,W$2,'EPA Data'!$G:$G,"&gt;="&amp;$A69,'EPA Data'!$G:$G,"&lt;"&amp;$B69)*unit_conv</f>
        <v>0</v>
      </c>
      <c r="X69">
        <f t="shared" si="42"/>
        <v>0</v>
      </c>
      <c r="Y69">
        <f t="shared" si="42"/>
        <v>0</v>
      </c>
      <c r="Z69">
        <f t="shared" si="42"/>
        <v>0</v>
      </c>
      <c r="AA69">
        <f t="shared" si="42"/>
        <v>0</v>
      </c>
      <c r="AB69" s="31">
        <f>VLOOKUP($B$1,'Multipliers and Adjustments'!$A$70:$I$86,TRUNC(COLUMN(AB$2)/5)+2,FALSE)*SUMIFS('EPA Data'!$I:$I,'EPA Data'!$D:$D,'Country Selector'!$A$2,'EPA Data'!$J:$J,$B$1,'EPA Data'!$C:$C,AB$2,'EPA Data'!$G:$G,"&gt;="&amp;$A69,'EPA Data'!$G:$G,"&lt;"&amp;$B69)*unit_conv</f>
        <v>0</v>
      </c>
      <c r="AC69">
        <f t="shared" si="43"/>
        <v>0</v>
      </c>
      <c r="AD69">
        <f t="shared" si="43"/>
        <v>0</v>
      </c>
      <c r="AE69">
        <f t="shared" si="43"/>
        <v>0</v>
      </c>
      <c r="AF69">
        <f t="shared" si="43"/>
        <v>0</v>
      </c>
      <c r="AG69" s="31">
        <f>VLOOKUP($B$1,'Multipliers and Adjustments'!$A$70:$I$86,TRUNC(COLUMN(AG$2)/5)+2,FALSE)*SUMIFS('EPA Data'!$I:$I,'EPA Data'!$D:$D,'Country Selector'!$A$2,'EPA Data'!$J:$J,$B$1,'EPA Data'!$C:$C,AG$2,'EPA Data'!$G:$G,"&gt;="&amp;$A69,'EPA Data'!$G:$G,"&lt;"&amp;$B69)*unit_conv</f>
        <v>0</v>
      </c>
      <c r="AH69">
        <f t="shared" si="44"/>
        <v>0</v>
      </c>
      <c r="AI69">
        <f t="shared" si="44"/>
        <v>0</v>
      </c>
      <c r="AJ69">
        <f t="shared" si="44"/>
        <v>0</v>
      </c>
      <c r="AK69">
        <f t="shared" si="44"/>
        <v>0</v>
      </c>
      <c r="AL69" s="31">
        <f>VLOOKUP($B$1,'Multipliers and Adjustments'!$A$70:$I$86,TRUNC(COLUMN(AL$2)/5)+2,FALSE)*SUMIFS('EPA Data'!$I:$I,'EPA Data'!$D:$D,'Country Selector'!$A$2,'EPA Data'!$J:$J,$B$1,'EPA Data'!$C:$C,AL$2,'EPA Data'!$G:$G,"&gt;="&amp;$A69,'EPA Data'!$G:$G,"&lt;"&amp;$B69)*unit_conv</f>
        <v>0</v>
      </c>
    </row>
    <row r="70" spans="1:38" x14ac:dyDescent="0.45">
      <c r="A70" s="12">
        <f t="shared" si="14"/>
        <v>1350</v>
      </c>
      <c r="B70" s="11">
        <f t="shared" si="38"/>
        <v>1400</v>
      </c>
      <c r="C70" s="31">
        <f>VLOOKUP($B$1,'Multipliers and Adjustments'!$A$70:$I$86,TRUNC(COLUMN(C$2)/5)+2,FALSE)*SUMIFS('EPA Data'!$I:$I,'EPA Data'!$D:$D,'Country Selector'!$A$2,'EPA Data'!$J:$J,$B$1,'EPA Data'!$C:$C,C$2,'EPA Data'!$G:$G,"&gt;="&amp;$A70,'EPA Data'!$G:$G,"&lt;"&amp;$B70)*unit_conv</f>
        <v>0</v>
      </c>
      <c r="D70">
        <f t="shared" si="37"/>
        <v>0</v>
      </c>
      <c r="E70">
        <f t="shared" si="37"/>
        <v>0</v>
      </c>
      <c r="F70">
        <f t="shared" si="37"/>
        <v>0</v>
      </c>
      <c r="G70">
        <f t="shared" si="37"/>
        <v>0</v>
      </c>
      <c r="H70" s="31">
        <f>VLOOKUP($B$1,'Multipliers and Adjustments'!$A$70:$I$86,TRUNC(COLUMN(H$2)/5)+2,FALSE)*SUMIFS('EPA Data'!$I:$I,'EPA Data'!$D:$D,'Country Selector'!$A$2,'EPA Data'!$J:$J,$B$1,'EPA Data'!$C:$C,H$2,'EPA Data'!$G:$G,"&gt;="&amp;$A70,'EPA Data'!$G:$G,"&lt;"&amp;$B70)*unit_conv</f>
        <v>0</v>
      </c>
      <c r="I70">
        <f t="shared" si="39"/>
        <v>0</v>
      </c>
      <c r="J70">
        <f t="shared" si="39"/>
        <v>0</v>
      </c>
      <c r="K70">
        <f t="shared" si="39"/>
        <v>0</v>
      </c>
      <c r="L70">
        <f t="shared" si="39"/>
        <v>0</v>
      </c>
      <c r="M70" s="31">
        <f>VLOOKUP($B$1,'Multipliers and Adjustments'!$A$70:$I$86,TRUNC(COLUMN(M$2)/5)+2,FALSE)*SUMIFS('EPA Data'!$I:$I,'EPA Data'!$D:$D,'Country Selector'!$A$2,'EPA Data'!$J:$J,$B$1,'EPA Data'!$C:$C,M$2,'EPA Data'!$G:$G,"&gt;="&amp;$A70,'EPA Data'!$G:$G,"&lt;"&amp;$B70)*unit_conv</f>
        <v>0</v>
      </c>
      <c r="N70">
        <f t="shared" si="40"/>
        <v>0</v>
      </c>
      <c r="O70">
        <f t="shared" si="40"/>
        <v>0</v>
      </c>
      <c r="P70">
        <f t="shared" si="40"/>
        <v>0</v>
      </c>
      <c r="Q70">
        <f t="shared" si="40"/>
        <v>0</v>
      </c>
      <c r="R70" s="31">
        <f>VLOOKUP($B$1,'Multipliers and Adjustments'!$A$70:$I$86,TRUNC(COLUMN(R$2)/5)+2,FALSE)*SUMIFS('EPA Data'!$I:$I,'EPA Data'!$D:$D,'Country Selector'!$A$2,'EPA Data'!$J:$J,$B$1,'EPA Data'!$C:$C,R$2,'EPA Data'!$G:$G,"&gt;="&amp;$A70,'EPA Data'!$G:$G,"&lt;"&amp;$B70)*unit_conv</f>
        <v>0</v>
      </c>
      <c r="S70">
        <f t="shared" si="41"/>
        <v>0</v>
      </c>
      <c r="T70">
        <f t="shared" si="41"/>
        <v>0</v>
      </c>
      <c r="U70">
        <f t="shared" si="41"/>
        <v>0</v>
      </c>
      <c r="V70">
        <f t="shared" si="41"/>
        <v>0</v>
      </c>
      <c r="W70" s="31">
        <f>VLOOKUP($B$1,'Multipliers and Adjustments'!$A$70:$I$86,TRUNC(COLUMN(W$2)/5)+2,FALSE)*SUMIFS('EPA Data'!$I:$I,'EPA Data'!$D:$D,'Country Selector'!$A$2,'EPA Data'!$J:$J,$B$1,'EPA Data'!$C:$C,W$2,'EPA Data'!$G:$G,"&gt;="&amp;$A70,'EPA Data'!$G:$G,"&lt;"&amp;$B70)*unit_conv</f>
        <v>0</v>
      </c>
      <c r="X70">
        <f t="shared" si="42"/>
        <v>0</v>
      </c>
      <c r="Y70">
        <f t="shared" si="42"/>
        <v>0</v>
      </c>
      <c r="Z70">
        <f t="shared" si="42"/>
        <v>0</v>
      </c>
      <c r="AA70">
        <f t="shared" si="42"/>
        <v>0</v>
      </c>
      <c r="AB70" s="31">
        <f>VLOOKUP($B$1,'Multipliers and Adjustments'!$A$70:$I$86,TRUNC(COLUMN(AB$2)/5)+2,FALSE)*SUMIFS('EPA Data'!$I:$I,'EPA Data'!$D:$D,'Country Selector'!$A$2,'EPA Data'!$J:$J,$B$1,'EPA Data'!$C:$C,AB$2,'EPA Data'!$G:$G,"&gt;="&amp;$A70,'EPA Data'!$G:$G,"&lt;"&amp;$B70)*unit_conv</f>
        <v>0</v>
      </c>
      <c r="AC70">
        <f t="shared" si="43"/>
        <v>0</v>
      </c>
      <c r="AD70">
        <f t="shared" si="43"/>
        <v>0</v>
      </c>
      <c r="AE70">
        <f t="shared" si="43"/>
        <v>0</v>
      </c>
      <c r="AF70">
        <f t="shared" si="43"/>
        <v>0</v>
      </c>
      <c r="AG70" s="31">
        <f>VLOOKUP($B$1,'Multipliers and Adjustments'!$A$70:$I$86,TRUNC(COLUMN(AG$2)/5)+2,FALSE)*SUMIFS('EPA Data'!$I:$I,'EPA Data'!$D:$D,'Country Selector'!$A$2,'EPA Data'!$J:$J,$B$1,'EPA Data'!$C:$C,AG$2,'EPA Data'!$G:$G,"&gt;="&amp;$A70,'EPA Data'!$G:$G,"&lt;"&amp;$B70)*unit_conv</f>
        <v>0</v>
      </c>
      <c r="AH70">
        <f t="shared" si="44"/>
        <v>0</v>
      </c>
      <c r="AI70">
        <f t="shared" si="44"/>
        <v>0</v>
      </c>
      <c r="AJ70">
        <f t="shared" si="44"/>
        <v>0</v>
      </c>
      <c r="AK70">
        <f t="shared" si="44"/>
        <v>0</v>
      </c>
      <c r="AL70" s="31">
        <f>VLOOKUP($B$1,'Multipliers and Adjustments'!$A$70:$I$86,TRUNC(COLUMN(AL$2)/5)+2,FALSE)*SUMIFS('EPA Data'!$I:$I,'EPA Data'!$D:$D,'Country Selector'!$A$2,'EPA Data'!$J:$J,$B$1,'EPA Data'!$C:$C,AL$2,'EPA Data'!$G:$G,"&gt;="&amp;$A70,'EPA Data'!$G:$G,"&lt;"&amp;$B70)*unit_conv</f>
        <v>0</v>
      </c>
    </row>
    <row r="71" spans="1:38" x14ac:dyDescent="0.45">
      <c r="A71" s="12">
        <f t="shared" si="14"/>
        <v>1400</v>
      </c>
      <c r="B71" s="11">
        <f t="shared" si="38"/>
        <v>1450</v>
      </c>
      <c r="C71" s="31">
        <f>VLOOKUP($B$1,'Multipliers and Adjustments'!$A$70:$I$86,TRUNC(COLUMN(C$2)/5)+2,FALSE)*SUMIFS('EPA Data'!$I:$I,'EPA Data'!$D:$D,'Country Selector'!$A$2,'EPA Data'!$J:$J,$B$1,'EPA Data'!$C:$C,C$2,'EPA Data'!$G:$G,"&gt;="&amp;$A71,'EPA Data'!$G:$G,"&lt;"&amp;$B71)*unit_conv</f>
        <v>0</v>
      </c>
      <c r="D71">
        <f t="shared" si="37"/>
        <v>0</v>
      </c>
      <c r="E71">
        <f t="shared" si="37"/>
        <v>0</v>
      </c>
      <c r="F71">
        <f t="shared" si="37"/>
        <v>0</v>
      </c>
      <c r="G71">
        <f t="shared" si="37"/>
        <v>0</v>
      </c>
      <c r="H71" s="31">
        <f>VLOOKUP($B$1,'Multipliers and Adjustments'!$A$70:$I$86,TRUNC(COLUMN(H$2)/5)+2,FALSE)*SUMIFS('EPA Data'!$I:$I,'EPA Data'!$D:$D,'Country Selector'!$A$2,'EPA Data'!$J:$J,$B$1,'EPA Data'!$C:$C,H$2,'EPA Data'!$G:$G,"&gt;="&amp;$A71,'EPA Data'!$G:$G,"&lt;"&amp;$B71)*unit_conv</f>
        <v>0</v>
      </c>
      <c r="I71">
        <f t="shared" si="39"/>
        <v>0</v>
      </c>
      <c r="J71">
        <f t="shared" si="39"/>
        <v>0</v>
      </c>
      <c r="K71">
        <f t="shared" si="39"/>
        <v>0</v>
      </c>
      <c r="L71">
        <f t="shared" si="39"/>
        <v>0</v>
      </c>
      <c r="M71" s="31">
        <f>VLOOKUP($B$1,'Multipliers and Adjustments'!$A$70:$I$86,TRUNC(COLUMN(M$2)/5)+2,FALSE)*SUMIFS('EPA Data'!$I:$I,'EPA Data'!$D:$D,'Country Selector'!$A$2,'EPA Data'!$J:$J,$B$1,'EPA Data'!$C:$C,M$2,'EPA Data'!$G:$G,"&gt;="&amp;$A71,'EPA Data'!$G:$G,"&lt;"&amp;$B71)*unit_conv</f>
        <v>0</v>
      </c>
      <c r="N71">
        <f t="shared" si="40"/>
        <v>0</v>
      </c>
      <c r="O71">
        <f t="shared" si="40"/>
        <v>0</v>
      </c>
      <c r="P71">
        <f t="shared" si="40"/>
        <v>0</v>
      </c>
      <c r="Q71">
        <f t="shared" si="40"/>
        <v>0</v>
      </c>
      <c r="R71" s="31">
        <f>VLOOKUP($B$1,'Multipliers and Adjustments'!$A$70:$I$86,TRUNC(COLUMN(R$2)/5)+2,FALSE)*SUMIFS('EPA Data'!$I:$I,'EPA Data'!$D:$D,'Country Selector'!$A$2,'EPA Data'!$J:$J,$B$1,'EPA Data'!$C:$C,R$2,'EPA Data'!$G:$G,"&gt;="&amp;$A71,'EPA Data'!$G:$G,"&lt;"&amp;$B71)*unit_conv</f>
        <v>0</v>
      </c>
      <c r="S71">
        <f t="shared" si="41"/>
        <v>0</v>
      </c>
      <c r="T71">
        <f t="shared" si="41"/>
        <v>0</v>
      </c>
      <c r="U71">
        <f t="shared" si="41"/>
        <v>0</v>
      </c>
      <c r="V71">
        <f t="shared" si="41"/>
        <v>0</v>
      </c>
      <c r="W71" s="31">
        <f>VLOOKUP($B$1,'Multipliers and Adjustments'!$A$70:$I$86,TRUNC(COLUMN(W$2)/5)+2,FALSE)*SUMIFS('EPA Data'!$I:$I,'EPA Data'!$D:$D,'Country Selector'!$A$2,'EPA Data'!$J:$J,$B$1,'EPA Data'!$C:$C,W$2,'EPA Data'!$G:$G,"&gt;="&amp;$A71,'EPA Data'!$G:$G,"&lt;"&amp;$B71)*unit_conv</f>
        <v>0</v>
      </c>
      <c r="X71">
        <f t="shared" si="42"/>
        <v>0</v>
      </c>
      <c r="Y71">
        <f t="shared" si="42"/>
        <v>0</v>
      </c>
      <c r="Z71">
        <f t="shared" si="42"/>
        <v>0</v>
      </c>
      <c r="AA71">
        <f t="shared" si="42"/>
        <v>0</v>
      </c>
      <c r="AB71" s="31">
        <f>VLOOKUP($B$1,'Multipliers and Adjustments'!$A$70:$I$86,TRUNC(COLUMN(AB$2)/5)+2,FALSE)*SUMIFS('EPA Data'!$I:$I,'EPA Data'!$D:$D,'Country Selector'!$A$2,'EPA Data'!$J:$J,$B$1,'EPA Data'!$C:$C,AB$2,'EPA Data'!$G:$G,"&gt;="&amp;$A71,'EPA Data'!$G:$G,"&lt;"&amp;$B71)*unit_conv</f>
        <v>0</v>
      </c>
      <c r="AC71">
        <f t="shared" si="43"/>
        <v>0</v>
      </c>
      <c r="AD71">
        <f t="shared" si="43"/>
        <v>0</v>
      </c>
      <c r="AE71">
        <f t="shared" si="43"/>
        <v>0</v>
      </c>
      <c r="AF71">
        <f t="shared" si="43"/>
        <v>0</v>
      </c>
      <c r="AG71" s="31">
        <f>VLOOKUP($B$1,'Multipliers and Adjustments'!$A$70:$I$86,TRUNC(COLUMN(AG$2)/5)+2,FALSE)*SUMIFS('EPA Data'!$I:$I,'EPA Data'!$D:$D,'Country Selector'!$A$2,'EPA Data'!$J:$J,$B$1,'EPA Data'!$C:$C,AG$2,'EPA Data'!$G:$G,"&gt;="&amp;$A71,'EPA Data'!$G:$G,"&lt;"&amp;$B71)*unit_conv</f>
        <v>0</v>
      </c>
      <c r="AH71">
        <f t="shared" si="44"/>
        <v>0</v>
      </c>
      <c r="AI71">
        <f t="shared" si="44"/>
        <v>0</v>
      </c>
      <c r="AJ71">
        <f t="shared" si="44"/>
        <v>0</v>
      </c>
      <c r="AK71">
        <f t="shared" si="44"/>
        <v>0</v>
      </c>
      <c r="AL71" s="31">
        <f>VLOOKUP($B$1,'Multipliers and Adjustments'!$A$70:$I$86,TRUNC(COLUMN(AL$2)/5)+2,FALSE)*SUMIFS('EPA Data'!$I:$I,'EPA Data'!$D:$D,'Country Selector'!$A$2,'EPA Data'!$J:$J,$B$1,'EPA Data'!$C:$C,AL$2,'EPA Data'!$G:$G,"&gt;="&amp;$A71,'EPA Data'!$G:$G,"&lt;"&amp;$B71)*unit_conv</f>
        <v>0</v>
      </c>
    </row>
    <row r="72" spans="1:38" x14ac:dyDescent="0.45">
      <c r="A72" s="12">
        <f t="shared" si="14"/>
        <v>1450</v>
      </c>
      <c r="B72" s="11">
        <f t="shared" si="38"/>
        <v>1500</v>
      </c>
      <c r="C72" s="31">
        <f>VLOOKUP($B$1,'Multipliers and Adjustments'!$A$70:$I$86,TRUNC(COLUMN(C$2)/5)+2,FALSE)*SUMIFS('EPA Data'!$I:$I,'EPA Data'!$D:$D,'Country Selector'!$A$2,'EPA Data'!$J:$J,$B$1,'EPA Data'!$C:$C,C$2,'EPA Data'!$G:$G,"&gt;="&amp;$A72,'EPA Data'!$G:$G,"&lt;"&amp;$B72)*unit_conv</f>
        <v>0</v>
      </c>
      <c r="D72">
        <f t="shared" si="37"/>
        <v>0</v>
      </c>
      <c r="E72">
        <f t="shared" si="37"/>
        <v>0</v>
      </c>
      <c r="F72">
        <f t="shared" si="37"/>
        <v>0</v>
      </c>
      <c r="G72">
        <f t="shared" si="37"/>
        <v>0</v>
      </c>
      <c r="H72" s="31">
        <f>VLOOKUP($B$1,'Multipliers and Adjustments'!$A$70:$I$86,TRUNC(COLUMN(H$2)/5)+2,FALSE)*SUMIFS('EPA Data'!$I:$I,'EPA Data'!$D:$D,'Country Selector'!$A$2,'EPA Data'!$J:$J,$B$1,'EPA Data'!$C:$C,H$2,'EPA Data'!$G:$G,"&gt;="&amp;$A72,'EPA Data'!$G:$G,"&lt;"&amp;$B72)*unit_conv</f>
        <v>0</v>
      </c>
      <c r="I72">
        <f t="shared" si="39"/>
        <v>0</v>
      </c>
      <c r="J72">
        <f t="shared" si="39"/>
        <v>0</v>
      </c>
      <c r="K72">
        <f t="shared" si="39"/>
        <v>0</v>
      </c>
      <c r="L72">
        <f t="shared" si="39"/>
        <v>0</v>
      </c>
      <c r="M72" s="31">
        <f>VLOOKUP($B$1,'Multipliers and Adjustments'!$A$70:$I$86,TRUNC(COLUMN(M$2)/5)+2,FALSE)*SUMIFS('EPA Data'!$I:$I,'EPA Data'!$D:$D,'Country Selector'!$A$2,'EPA Data'!$J:$J,$B$1,'EPA Data'!$C:$C,M$2,'EPA Data'!$G:$G,"&gt;="&amp;$A72,'EPA Data'!$G:$G,"&lt;"&amp;$B72)*unit_conv</f>
        <v>0</v>
      </c>
      <c r="N72">
        <f t="shared" si="40"/>
        <v>0</v>
      </c>
      <c r="O72">
        <f t="shared" si="40"/>
        <v>0</v>
      </c>
      <c r="P72">
        <f t="shared" si="40"/>
        <v>0</v>
      </c>
      <c r="Q72">
        <f t="shared" si="40"/>
        <v>0</v>
      </c>
      <c r="R72" s="31">
        <f>VLOOKUP($B$1,'Multipliers and Adjustments'!$A$70:$I$86,TRUNC(COLUMN(R$2)/5)+2,FALSE)*SUMIFS('EPA Data'!$I:$I,'EPA Data'!$D:$D,'Country Selector'!$A$2,'EPA Data'!$J:$J,$B$1,'EPA Data'!$C:$C,R$2,'EPA Data'!$G:$G,"&gt;="&amp;$A72,'EPA Data'!$G:$G,"&lt;"&amp;$B72)*unit_conv</f>
        <v>0</v>
      </c>
      <c r="S72">
        <f t="shared" si="41"/>
        <v>0</v>
      </c>
      <c r="T72">
        <f t="shared" si="41"/>
        <v>0</v>
      </c>
      <c r="U72">
        <f t="shared" si="41"/>
        <v>0</v>
      </c>
      <c r="V72">
        <f t="shared" si="41"/>
        <v>0</v>
      </c>
      <c r="W72" s="31">
        <f>VLOOKUP($B$1,'Multipliers and Adjustments'!$A$70:$I$86,TRUNC(COLUMN(W$2)/5)+2,FALSE)*SUMIFS('EPA Data'!$I:$I,'EPA Data'!$D:$D,'Country Selector'!$A$2,'EPA Data'!$J:$J,$B$1,'EPA Data'!$C:$C,W$2,'EPA Data'!$G:$G,"&gt;="&amp;$A72,'EPA Data'!$G:$G,"&lt;"&amp;$B72)*unit_conv</f>
        <v>0</v>
      </c>
      <c r="X72">
        <f t="shared" si="42"/>
        <v>0</v>
      </c>
      <c r="Y72">
        <f t="shared" si="42"/>
        <v>0</v>
      </c>
      <c r="Z72">
        <f t="shared" si="42"/>
        <v>0</v>
      </c>
      <c r="AA72">
        <f t="shared" si="42"/>
        <v>0</v>
      </c>
      <c r="AB72" s="31">
        <f>VLOOKUP($B$1,'Multipliers and Adjustments'!$A$70:$I$86,TRUNC(COLUMN(AB$2)/5)+2,FALSE)*SUMIFS('EPA Data'!$I:$I,'EPA Data'!$D:$D,'Country Selector'!$A$2,'EPA Data'!$J:$J,$B$1,'EPA Data'!$C:$C,AB$2,'EPA Data'!$G:$G,"&gt;="&amp;$A72,'EPA Data'!$G:$G,"&lt;"&amp;$B72)*unit_conv</f>
        <v>0</v>
      </c>
      <c r="AC72">
        <f t="shared" si="43"/>
        <v>0</v>
      </c>
      <c r="AD72">
        <f t="shared" si="43"/>
        <v>0</v>
      </c>
      <c r="AE72">
        <f t="shared" si="43"/>
        <v>0</v>
      </c>
      <c r="AF72">
        <f t="shared" si="43"/>
        <v>0</v>
      </c>
      <c r="AG72" s="31">
        <f>VLOOKUP($B$1,'Multipliers and Adjustments'!$A$70:$I$86,TRUNC(COLUMN(AG$2)/5)+2,FALSE)*SUMIFS('EPA Data'!$I:$I,'EPA Data'!$D:$D,'Country Selector'!$A$2,'EPA Data'!$J:$J,$B$1,'EPA Data'!$C:$C,AG$2,'EPA Data'!$G:$G,"&gt;="&amp;$A72,'EPA Data'!$G:$G,"&lt;"&amp;$B72)*unit_conv</f>
        <v>0</v>
      </c>
      <c r="AH72">
        <f t="shared" si="44"/>
        <v>0</v>
      </c>
      <c r="AI72">
        <f t="shared" si="44"/>
        <v>0</v>
      </c>
      <c r="AJ72">
        <f t="shared" si="44"/>
        <v>0</v>
      </c>
      <c r="AK72">
        <f t="shared" si="44"/>
        <v>0</v>
      </c>
      <c r="AL72" s="31">
        <f>VLOOKUP($B$1,'Multipliers and Adjustments'!$A$70:$I$86,TRUNC(COLUMN(AL$2)/5)+2,FALSE)*SUMIFS('EPA Data'!$I:$I,'EPA Data'!$D:$D,'Country Selector'!$A$2,'EPA Data'!$J:$J,$B$1,'EPA Data'!$C:$C,AL$2,'EPA Data'!$G:$G,"&gt;="&amp;$A72,'EPA Data'!$G:$G,"&lt;"&amp;$B72)*unit_conv</f>
        <v>0</v>
      </c>
    </row>
    <row r="73" spans="1:38" x14ac:dyDescent="0.45">
      <c r="A73" s="12">
        <f t="shared" si="14"/>
        <v>1500</v>
      </c>
      <c r="B73" s="11">
        <f t="shared" si="38"/>
        <v>1550</v>
      </c>
      <c r="C73" s="31">
        <f>VLOOKUP($B$1,'Multipliers and Adjustments'!$A$70:$I$86,TRUNC(COLUMN(C$2)/5)+2,FALSE)*SUMIFS('EPA Data'!$I:$I,'EPA Data'!$D:$D,'Country Selector'!$A$2,'EPA Data'!$J:$J,$B$1,'EPA Data'!$C:$C,C$2,'EPA Data'!$G:$G,"&gt;="&amp;$A73,'EPA Data'!$G:$G,"&lt;"&amp;$B73)*unit_conv</f>
        <v>0</v>
      </c>
      <c r="D73">
        <f t="shared" si="37"/>
        <v>0</v>
      </c>
      <c r="E73">
        <f t="shared" si="37"/>
        <v>0</v>
      </c>
      <c r="F73">
        <f t="shared" si="37"/>
        <v>0</v>
      </c>
      <c r="G73">
        <f t="shared" si="37"/>
        <v>0</v>
      </c>
      <c r="H73" s="31">
        <f>VLOOKUP($B$1,'Multipliers and Adjustments'!$A$70:$I$86,TRUNC(COLUMN(H$2)/5)+2,FALSE)*SUMIFS('EPA Data'!$I:$I,'EPA Data'!$D:$D,'Country Selector'!$A$2,'EPA Data'!$J:$J,$B$1,'EPA Data'!$C:$C,H$2,'EPA Data'!$G:$G,"&gt;="&amp;$A73,'EPA Data'!$G:$G,"&lt;"&amp;$B73)*unit_conv</f>
        <v>0</v>
      </c>
      <c r="I73">
        <f t="shared" si="39"/>
        <v>0</v>
      </c>
      <c r="J73">
        <f t="shared" si="39"/>
        <v>0</v>
      </c>
      <c r="K73">
        <f t="shared" si="39"/>
        <v>0</v>
      </c>
      <c r="L73">
        <f t="shared" si="39"/>
        <v>0</v>
      </c>
      <c r="M73" s="31">
        <f>VLOOKUP($B$1,'Multipliers and Adjustments'!$A$70:$I$86,TRUNC(COLUMN(M$2)/5)+2,FALSE)*SUMIFS('EPA Data'!$I:$I,'EPA Data'!$D:$D,'Country Selector'!$A$2,'EPA Data'!$J:$J,$B$1,'EPA Data'!$C:$C,M$2,'EPA Data'!$G:$G,"&gt;="&amp;$A73,'EPA Data'!$G:$G,"&lt;"&amp;$B73)*unit_conv</f>
        <v>0</v>
      </c>
      <c r="N73">
        <f t="shared" si="40"/>
        <v>0</v>
      </c>
      <c r="O73">
        <f t="shared" si="40"/>
        <v>0</v>
      </c>
      <c r="P73">
        <f t="shared" si="40"/>
        <v>0</v>
      </c>
      <c r="Q73">
        <f t="shared" si="40"/>
        <v>0</v>
      </c>
      <c r="R73" s="31">
        <f>VLOOKUP($B$1,'Multipliers and Adjustments'!$A$70:$I$86,TRUNC(COLUMN(R$2)/5)+2,FALSE)*SUMIFS('EPA Data'!$I:$I,'EPA Data'!$D:$D,'Country Selector'!$A$2,'EPA Data'!$J:$J,$B$1,'EPA Data'!$C:$C,R$2,'EPA Data'!$G:$G,"&gt;="&amp;$A73,'EPA Data'!$G:$G,"&lt;"&amp;$B73)*unit_conv</f>
        <v>0</v>
      </c>
      <c r="S73">
        <f t="shared" si="41"/>
        <v>0</v>
      </c>
      <c r="T73">
        <f t="shared" si="41"/>
        <v>0</v>
      </c>
      <c r="U73">
        <f t="shared" si="41"/>
        <v>0</v>
      </c>
      <c r="V73">
        <f t="shared" si="41"/>
        <v>0</v>
      </c>
      <c r="W73" s="31">
        <f>VLOOKUP($B$1,'Multipliers and Adjustments'!$A$70:$I$86,TRUNC(COLUMN(W$2)/5)+2,FALSE)*SUMIFS('EPA Data'!$I:$I,'EPA Data'!$D:$D,'Country Selector'!$A$2,'EPA Data'!$J:$J,$B$1,'EPA Data'!$C:$C,W$2,'EPA Data'!$G:$G,"&gt;="&amp;$A73,'EPA Data'!$G:$G,"&lt;"&amp;$B73)*unit_conv</f>
        <v>0</v>
      </c>
      <c r="X73">
        <f t="shared" si="42"/>
        <v>0</v>
      </c>
      <c r="Y73">
        <f t="shared" si="42"/>
        <v>0</v>
      </c>
      <c r="Z73">
        <f t="shared" si="42"/>
        <v>0</v>
      </c>
      <c r="AA73">
        <f t="shared" si="42"/>
        <v>0</v>
      </c>
      <c r="AB73" s="31">
        <f>VLOOKUP($B$1,'Multipliers and Adjustments'!$A$70:$I$86,TRUNC(COLUMN(AB$2)/5)+2,FALSE)*SUMIFS('EPA Data'!$I:$I,'EPA Data'!$D:$D,'Country Selector'!$A$2,'EPA Data'!$J:$J,$B$1,'EPA Data'!$C:$C,AB$2,'EPA Data'!$G:$G,"&gt;="&amp;$A73,'EPA Data'!$G:$G,"&lt;"&amp;$B73)*unit_conv</f>
        <v>0</v>
      </c>
      <c r="AC73">
        <f t="shared" si="43"/>
        <v>0</v>
      </c>
      <c r="AD73">
        <f t="shared" si="43"/>
        <v>0</v>
      </c>
      <c r="AE73">
        <f t="shared" si="43"/>
        <v>0</v>
      </c>
      <c r="AF73">
        <f t="shared" si="43"/>
        <v>0</v>
      </c>
      <c r="AG73" s="31">
        <f>VLOOKUP($B$1,'Multipliers and Adjustments'!$A$70:$I$86,TRUNC(COLUMN(AG$2)/5)+2,FALSE)*SUMIFS('EPA Data'!$I:$I,'EPA Data'!$D:$D,'Country Selector'!$A$2,'EPA Data'!$J:$J,$B$1,'EPA Data'!$C:$C,AG$2,'EPA Data'!$G:$G,"&gt;="&amp;$A73,'EPA Data'!$G:$G,"&lt;"&amp;$B73)*unit_conv</f>
        <v>0</v>
      </c>
      <c r="AH73">
        <f t="shared" si="44"/>
        <v>0</v>
      </c>
      <c r="AI73">
        <f t="shared" si="44"/>
        <v>0</v>
      </c>
      <c r="AJ73">
        <f t="shared" si="44"/>
        <v>0</v>
      </c>
      <c r="AK73">
        <f t="shared" si="44"/>
        <v>0</v>
      </c>
      <c r="AL73" s="31">
        <f>VLOOKUP($B$1,'Multipliers and Adjustments'!$A$70:$I$86,TRUNC(COLUMN(AL$2)/5)+2,FALSE)*SUMIFS('EPA Data'!$I:$I,'EPA Data'!$D:$D,'Country Selector'!$A$2,'EPA Data'!$J:$J,$B$1,'EPA Data'!$C:$C,AL$2,'EPA Data'!$G:$G,"&gt;="&amp;$A73,'EPA Data'!$G:$G,"&lt;"&amp;$B73)*unit_conv</f>
        <v>0</v>
      </c>
    </row>
    <row r="74" spans="1:38" x14ac:dyDescent="0.45">
      <c r="A74" s="12">
        <f t="shared" si="14"/>
        <v>1550</v>
      </c>
      <c r="B74" s="11">
        <f t="shared" si="38"/>
        <v>1600</v>
      </c>
      <c r="C74" s="31">
        <f>VLOOKUP($B$1,'Multipliers and Adjustments'!$A$70:$I$86,TRUNC(COLUMN(C$2)/5)+2,FALSE)*SUMIFS('EPA Data'!$I:$I,'EPA Data'!$D:$D,'Country Selector'!$A$2,'EPA Data'!$J:$J,$B$1,'EPA Data'!$C:$C,C$2,'EPA Data'!$G:$G,"&gt;="&amp;$A74,'EPA Data'!$G:$G,"&lt;"&amp;$B74)*unit_conv</f>
        <v>0</v>
      </c>
      <c r="D74">
        <f t="shared" si="37"/>
        <v>0</v>
      </c>
      <c r="E74">
        <f t="shared" si="37"/>
        <v>0</v>
      </c>
      <c r="F74">
        <f t="shared" si="37"/>
        <v>0</v>
      </c>
      <c r="G74">
        <f t="shared" si="37"/>
        <v>0</v>
      </c>
      <c r="H74" s="31">
        <f>VLOOKUP($B$1,'Multipliers and Adjustments'!$A$70:$I$86,TRUNC(COLUMN(H$2)/5)+2,FALSE)*SUMIFS('EPA Data'!$I:$I,'EPA Data'!$D:$D,'Country Selector'!$A$2,'EPA Data'!$J:$J,$B$1,'EPA Data'!$C:$C,H$2,'EPA Data'!$G:$G,"&gt;="&amp;$A74,'EPA Data'!$G:$G,"&lt;"&amp;$B74)*unit_conv</f>
        <v>0</v>
      </c>
      <c r="I74">
        <f t="shared" si="39"/>
        <v>0</v>
      </c>
      <c r="J74">
        <f t="shared" si="39"/>
        <v>0</v>
      </c>
      <c r="K74">
        <f t="shared" si="39"/>
        <v>0</v>
      </c>
      <c r="L74">
        <f t="shared" si="39"/>
        <v>0</v>
      </c>
      <c r="M74" s="31">
        <f>VLOOKUP($B$1,'Multipliers and Adjustments'!$A$70:$I$86,TRUNC(COLUMN(M$2)/5)+2,FALSE)*SUMIFS('EPA Data'!$I:$I,'EPA Data'!$D:$D,'Country Selector'!$A$2,'EPA Data'!$J:$J,$B$1,'EPA Data'!$C:$C,M$2,'EPA Data'!$G:$G,"&gt;="&amp;$A74,'EPA Data'!$G:$G,"&lt;"&amp;$B74)*unit_conv</f>
        <v>0</v>
      </c>
      <c r="N74">
        <f t="shared" si="40"/>
        <v>0</v>
      </c>
      <c r="O74">
        <f t="shared" si="40"/>
        <v>0</v>
      </c>
      <c r="P74">
        <f t="shared" si="40"/>
        <v>0</v>
      </c>
      <c r="Q74">
        <f t="shared" si="40"/>
        <v>0</v>
      </c>
      <c r="R74" s="31">
        <f>VLOOKUP($B$1,'Multipliers and Adjustments'!$A$70:$I$86,TRUNC(COLUMN(R$2)/5)+2,FALSE)*SUMIFS('EPA Data'!$I:$I,'EPA Data'!$D:$D,'Country Selector'!$A$2,'EPA Data'!$J:$J,$B$1,'EPA Data'!$C:$C,R$2,'EPA Data'!$G:$G,"&gt;="&amp;$A74,'EPA Data'!$G:$G,"&lt;"&amp;$B74)*unit_conv</f>
        <v>0</v>
      </c>
      <c r="S74">
        <f t="shared" si="41"/>
        <v>0</v>
      </c>
      <c r="T74">
        <f t="shared" si="41"/>
        <v>0</v>
      </c>
      <c r="U74">
        <f t="shared" si="41"/>
        <v>0</v>
      </c>
      <c r="V74">
        <f t="shared" si="41"/>
        <v>0</v>
      </c>
      <c r="W74" s="31">
        <f>VLOOKUP($B$1,'Multipliers and Adjustments'!$A$70:$I$86,TRUNC(COLUMN(W$2)/5)+2,FALSE)*SUMIFS('EPA Data'!$I:$I,'EPA Data'!$D:$D,'Country Selector'!$A$2,'EPA Data'!$J:$J,$B$1,'EPA Data'!$C:$C,W$2,'EPA Data'!$G:$G,"&gt;="&amp;$A74,'EPA Data'!$G:$G,"&lt;"&amp;$B74)*unit_conv</f>
        <v>0</v>
      </c>
      <c r="X74">
        <f t="shared" si="42"/>
        <v>0</v>
      </c>
      <c r="Y74">
        <f t="shared" si="42"/>
        <v>0</v>
      </c>
      <c r="Z74">
        <f t="shared" si="42"/>
        <v>0</v>
      </c>
      <c r="AA74">
        <f t="shared" si="42"/>
        <v>0</v>
      </c>
      <c r="AB74" s="31">
        <f>VLOOKUP($B$1,'Multipliers and Adjustments'!$A$70:$I$86,TRUNC(COLUMN(AB$2)/5)+2,FALSE)*SUMIFS('EPA Data'!$I:$I,'EPA Data'!$D:$D,'Country Selector'!$A$2,'EPA Data'!$J:$J,$B$1,'EPA Data'!$C:$C,AB$2,'EPA Data'!$G:$G,"&gt;="&amp;$A74,'EPA Data'!$G:$G,"&lt;"&amp;$B74)*unit_conv</f>
        <v>0</v>
      </c>
      <c r="AC74">
        <f t="shared" si="43"/>
        <v>0</v>
      </c>
      <c r="AD74">
        <f t="shared" si="43"/>
        <v>0</v>
      </c>
      <c r="AE74">
        <f t="shared" si="43"/>
        <v>0</v>
      </c>
      <c r="AF74">
        <f t="shared" si="43"/>
        <v>0</v>
      </c>
      <c r="AG74" s="31">
        <f>VLOOKUP($B$1,'Multipliers and Adjustments'!$A$70:$I$86,TRUNC(COLUMN(AG$2)/5)+2,FALSE)*SUMIFS('EPA Data'!$I:$I,'EPA Data'!$D:$D,'Country Selector'!$A$2,'EPA Data'!$J:$J,$B$1,'EPA Data'!$C:$C,AG$2,'EPA Data'!$G:$G,"&gt;="&amp;$A74,'EPA Data'!$G:$G,"&lt;"&amp;$B74)*unit_conv</f>
        <v>0</v>
      </c>
      <c r="AH74">
        <f t="shared" si="44"/>
        <v>0</v>
      </c>
      <c r="AI74">
        <f t="shared" si="44"/>
        <v>0</v>
      </c>
      <c r="AJ74">
        <f t="shared" si="44"/>
        <v>0</v>
      </c>
      <c r="AK74">
        <f t="shared" si="44"/>
        <v>0</v>
      </c>
      <c r="AL74" s="31">
        <f>VLOOKUP($B$1,'Multipliers and Adjustments'!$A$70:$I$86,TRUNC(COLUMN(AL$2)/5)+2,FALSE)*SUMIFS('EPA Data'!$I:$I,'EPA Data'!$D:$D,'Country Selector'!$A$2,'EPA Data'!$J:$J,$B$1,'EPA Data'!$C:$C,AL$2,'EPA Data'!$G:$G,"&gt;="&amp;$A74,'EPA Data'!$G:$G,"&lt;"&amp;$B74)*unit_conv</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L74"/>
  <sheetViews>
    <sheetView zoomScale="55" zoomScaleNormal="55" workbookViewId="0"/>
  </sheetViews>
  <sheetFormatPr defaultColWidth="8.86328125" defaultRowHeight="14.25" x14ac:dyDescent="0.45"/>
  <cols>
    <col min="1" max="2" width="24.265625" style="12" customWidth="1"/>
  </cols>
  <sheetData>
    <row r="1" spans="1:38" x14ac:dyDescent="0.45">
      <c r="A1" s="14" t="s">
        <v>621</v>
      </c>
      <c r="B1" s="14" t="s">
        <v>624</v>
      </c>
      <c r="C1" s="65" t="s">
        <v>858</v>
      </c>
    </row>
    <row r="2" spans="1:38" s="2" customFormat="1" x14ac:dyDescent="0.45">
      <c r="A2" s="10" t="s">
        <v>619</v>
      </c>
      <c r="B2" s="10" t="s">
        <v>620</v>
      </c>
      <c r="C2" s="2">
        <v>2015</v>
      </c>
      <c r="D2" s="2">
        <v>2016</v>
      </c>
      <c r="E2" s="2">
        <v>2017</v>
      </c>
      <c r="F2" s="2">
        <v>2018</v>
      </c>
      <c r="G2" s="2">
        <v>2019</v>
      </c>
      <c r="H2" s="2">
        <v>2020</v>
      </c>
      <c r="I2" s="2">
        <v>2021</v>
      </c>
      <c r="J2" s="2">
        <v>2022</v>
      </c>
      <c r="K2" s="2">
        <v>2023</v>
      </c>
      <c r="L2" s="2">
        <v>2024</v>
      </c>
      <c r="M2" s="2">
        <v>2025</v>
      </c>
      <c r="N2" s="2">
        <v>2026</v>
      </c>
      <c r="O2" s="2">
        <v>2027</v>
      </c>
      <c r="P2" s="2">
        <v>2028</v>
      </c>
      <c r="Q2" s="2">
        <v>2029</v>
      </c>
      <c r="R2" s="2">
        <v>2030</v>
      </c>
      <c r="S2" s="2">
        <v>2031</v>
      </c>
      <c r="T2" s="2">
        <v>2032</v>
      </c>
      <c r="U2" s="2">
        <v>2033</v>
      </c>
      <c r="V2" s="2">
        <v>2034</v>
      </c>
      <c r="W2" s="2">
        <v>2035</v>
      </c>
      <c r="X2" s="2">
        <v>2036</v>
      </c>
      <c r="Y2" s="2">
        <v>2037</v>
      </c>
      <c r="Z2" s="2">
        <v>2038</v>
      </c>
      <c r="AA2" s="2">
        <v>2039</v>
      </c>
      <c r="AB2" s="2">
        <v>2040</v>
      </c>
      <c r="AC2" s="2">
        <v>2041</v>
      </c>
      <c r="AD2" s="2">
        <v>2042</v>
      </c>
      <c r="AE2" s="2">
        <v>2043</v>
      </c>
      <c r="AF2" s="2">
        <v>2044</v>
      </c>
      <c r="AG2" s="2">
        <v>2045</v>
      </c>
      <c r="AH2" s="2">
        <v>2046</v>
      </c>
      <c r="AI2" s="2">
        <v>2047</v>
      </c>
      <c r="AJ2" s="2">
        <v>2048</v>
      </c>
      <c r="AK2" s="2">
        <v>2049</v>
      </c>
      <c r="AL2" s="2">
        <v>2050</v>
      </c>
    </row>
    <row r="3" spans="1:38" x14ac:dyDescent="0.45">
      <c r="A3" s="11">
        <v>-1150</v>
      </c>
      <c r="B3" s="11">
        <f>A3+50</f>
        <v>-1100</v>
      </c>
      <c r="C3" s="31">
        <f>VLOOKUP($B$1,'Multipliers and Adjustments'!$A$70:$I$86,TRUNC(COLUMN(C$2)/5)+2,FALSE)*SUMIFS('EPA Data'!$I:$I,'EPA Data'!$D:$D,'Country Selector'!$A$2,'EPA Data'!$J:$J,$B$1,'EPA Data'!$C:$C,C$2,'EPA Data'!$G:$G,"&gt;="&amp;$A3,'EPA Data'!$G:$G,"&lt;"&amp;$B3)*unit_conv</f>
        <v>0</v>
      </c>
      <c r="D3">
        <f t="shared" ref="D3:G17" si="0">C3+($H3-$C3)/5</f>
        <v>0</v>
      </c>
      <c r="E3">
        <f t="shared" si="0"/>
        <v>0</v>
      </c>
      <c r="F3">
        <f t="shared" si="0"/>
        <v>0</v>
      </c>
      <c r="G3">
        <f t="shared" si="0"/>
        <v>0</v>
      </c>
      <c r="H3" s="31">
        <f>VLOOKUP($B$1,'Multipliers and Adjustments'!$A$70:$I$86,TRUNC(COLUMN(H$2)/5)+2,FALSE)*SUMIFS('EPA Data'!$I:$I,'EPA Data'!$D:$D,'Country Selector'!$A$2,'EPA Data'!$J:$J,$B$1,'EPA Data'!$C:$C,H$2,'EPA Data'!$G:$G,"&gt;="&amp;$A3,'EPA Data'!$G:$G,"&lt;"&amp;$B3)*unit_conv</f>
        <v>0</v>
      </c>
      <c r="I3">
        <f>H3+($M3-$H3)/5</f>
        <v>0</v>
      </c>
      <c r="J3">
        <f t="shared" ref="J3:L3" si="1">I3+($M3-$H3)/5</f>
        <v>0</v>
      </c>
      <c r="K3">
        <f t="shared" si="1"/>
        <v>0</v>
      </c>
      <c r="L3">
        <f t="shared" si="1"/>
        <v>0</v>
      </c>
      <c r="M3" s="31">
        <f>VLOOKUP($B$1,'Multipliers and Adjustments'!$A$70:$I$86,TRUNC(COLUMN(M$2)/5)+2,FALSE)*SUMIFS('EPA Data'!$I:$I,'EPA Data'!$D:$D,'Country Selector'!$A$2,'EPA Data'!$J:$J,$B$1,'EPA Data'!$C:$C,M$2,'EPA Data'!$G:$G,"&gt;="&amp;$A3,'EPA Data'!$G:$G,"&lt;"&amp;$B3)*unit_conv</f>
        <v>0</v>
      </c>
      <c r="N3">
        <f>M3+($R3-$M3)/5</f>
        <v>0</v>
      </c>
      <c r="O3">
        <f t="shared" ref="O3:Q3" si="2">N3+($R3-$M3)/5</f>
        <v>0</v>
      </c>
      <c r="P3">
        <f t="shared" si="2"/>
        <v>0</v>
      </c>
      <c r="Q3">
        <f t="shared" si="2"/>
        <v>0</v>
      </c>
      <c r="R3" s="31">
        <f>VLOOKUP($B$1,'Multipliers and Adjustments'!$A$70:$I$86,TRUNC(COLUMN(R$2)/5)+2,FALSE)*SUMIFS('EPA Data'!$I:$I,'EPA Data'!$D:$D,'Country Selector'!$A$2,'EPA Data'!$J:$J,$B$1,'EPA Data'!$C:$C,R$2,'EPA Data'!$G:$G,"&gt;="&amp;$A3,'EPA Data'!$G:$G,"&lt;"&amp;$B3)*unit_conv</f>
        <v>0</v>
      </c>
      <c r="S3">
        <f>R3+($W3-$R3)/5</f>
        <v>0</v>
      </c>
      <c r="T3">
        <f t="shared" ref="T3:V3" si="3">S3+($W3-$R3)/5</f>
        <v>0</v>
      </c>
      <c r="U3">
        <f t="shared" si="3"/>
        <v>0</v>
      </c>
      <c r="V3">
        <f t="shared" si="3"/>
        <v>0</v>
      </c>
      <c r="W3" s="31">
        <f>VLOOKUP($B$1,'Multipliers and Adjustments'!$A$70:$I$86,TRUNC(COLUMN(W$2)/5)+2,FALSE)*SUMIFS('EPA Data'!$I:$I,'EPA Data'!$D:$D,'Country Selector'!$A$2,'EPA Data'!$J:$J,$B$1,'EPA Data'!$C:$C,W$2,'EPA Data'!$G:$G,"&gt;="&amp;$A3,'EPA Data'!$G:$G,"&lt;"&amp;$B3)*unit_conv</f>
        <v>0</v>
      </c>
      <c r="X3">
        <f>W3+($AB3-$W3)/5</f>
        <v>0</v>
      </c>
      <c r="Y3">
        <f t="shared" ref="Y3:AA3" si="4">X3+($AB3-$W3)/5</f>
        <v>0</v>
      </c>
      <c r="Z3">
        <f t="shared" si="4"/>
        <v>0</v>
      </c>
      <c r="AA3">
        <f t="shared" si="4"/>
        <v>0</v>
      </c>
      <c r="AB3" s="31">
        <f>VLOOKUP($B$1,'Multipliers and Adjustments'!$A$70:$I$86,TRUNC(COLUMN(AB$2)/5)+2,FALSE)*SUMIFS('EPA Data'!$I:$I,'EPA Data'!$D:$D,'Country Selector'!$A$2,'EPA Data'!$J:$J,$B$1,'EPA Data'!$C:$C,AB$2,'EPA Data'!$G:$G,"&gt;="&amp;$A3,'EPA Data'!$G:$G,"&lt;"&amp;$B3)*unit_conv</f>
        <v>0</v>
      </c>
      <c r="AC3">
        <f>AB3+($AG3-$AB3)/5</f>
        <v>0</v>
      </c>
      <c r="AD3">
        <f t="shared" ref="AD3:AF3" si="5">AC3+($AG3-$AB3)/5</f>
        <v>0</v>
      </c>
      <c r="AE3">
        <f t="shared" si="5"/>
        <v>0</v>
      </c>
      <c r="AF3">
        <f t="shared" si="5"/>
        <v>0</v>
      </c>
      <c r="AG3" s="31">
        <f>VLOOKUP($B$1,'Multipliers and Adjustments'!$A$70:$I$86,TRUNC(COLUMN(AG$2)/5)+2,FALSE)*SUMIFS('EPA Data'!$I:$I,'EPA Data'!$D:$D,'Country Selector'!$A$2,'EPA Data'!$J:$J,$B$1,'EPA Data'!$C:$C,AG$2,'EPA Data'!$G:$G,"&gt;="&amp;$A3,'EPA Data'!$G:$G,"&lt;"&amp;$B3)*unit_conv</f>
        <v>0</v>
      </c>
      <c r="AH3">
        <f>AG3+($AL3-$AG3)/5</f>
        <v>0</v>
      </c>
      <c r="AI3">
        <f t="shared" ref="AI3:AK3" si="6">AH3+($AL3-$AG3)/5</f>
        <v>0</v>
      </c>
      <c r="AJ3">
        <f t="shared" si="6"/>
        <v>0</v>
      </c>
      <c r="AK3">
        <f t="shared" si="6"/>
        <v>0</v>
      </c>
      <c r="AL3" s="31">
        <f>VLOOKUP($B$1,'Multipliers and Adjustments'!$A$70:$I$86,TRUNC(COLUMN(AL$2)/5)+2,FALSE)*SUMIFS('EPA Data'!$I:$I,'EPA Data'!$D:$D,'Country Selector'!$A$2,'EPA Data'!$J:$J,$B$1,'EPA Data'!$C:$C,AL$2,'EPA Data'!$G:$G,"&gt;="&amp;$A3,'EPA Data'!$G:$G,"&lt;"&amp;$B3)*unit_conv</f>
        <v>0</v>
      </c>
    </row>
    <row r="4" spans="1:38" x14ac:dyDescent="0.45">
      <c r="A4" s="12">
        <f>B3</f>
        <v>-1100</v>
      </c>
      <c r="B4" s="11">
        <f t="shared" ref="B4:B67" si="7">A4+50</f>
        <v>-1050</v>
      </c>
      <c r="C4" s="31">
        <f>VLOOKUP($B$1,'Multipliers and Adjustments'!$A$70:$I$86,TRUNC(COLUMN(C$2)/5)+2,FALSE)*SUMIFS('EPA Data'!$I:$I,'EPA Data'!$D:$D,'Country Selector'!$A$2,'EPA Data'!$J:$J,$B$1,'EPA Data'!$C:$C,C$2,'EPA Data'!$G:$G,"&gt;="&amp;$A4,'EPA Data'!$G:$G,"&lt;"&amp;$B4)*unit_conv</f>
        <v>0</v>
      </c>
      <c r="D4">
        <f t="shared" si="0"/>
        <v>0</v>
      </c>
      <c r="E4">
        <f t="shared" si="0"/>
        <v>0</v>
      </c>
      <c r="F4">
        <f t="shared" si="0"/>
        <v>0</v>
      </c>
      <c r="G4">
        <f t="shared" si="0"/>
        <v>0</v>
      </c>
      <c r="H4" s="31">
        <f>VLOOKUP($B$1,'Multipliers and Adjustments'!$A$70:$I$86,TRUNC(COLUMN(H$2)/5)+2,FALSE)*SUMIFS('EPA Data'!$I:$I,'EPA Data'!$D:$D,'Country Selector'!$A$2,'EPA Data'!$J:$J,$B$1,'EPA Data'!$C:$C,H$2,'EPA Data'!$G:$G,"&gt;="&amp;$A4,'EPA Data'!$G:$G,"&lt;"&amp;$B4)*unit_conv</f>
        <v>0</v>
      </c>
      <c r="I4">
        <f t="shared" ref="I4:L19" si="8">H4+($M4-$H4)/5</f>
        <v>0</v>
      </c>
      <c r="J4">
        <f t="shared" si="8"/>
        <v>0</v>
      </c>
      <c r="K4">
        <f t="shared" si="8"/>
        <v>0</v>
      </c>
      <c r="L4">
        <f t="shared" si="8"/>
        <v>0</v>
      </c>
      <c r="M4" s="31">
        <f>VLOOKUP($B$1,'Multipliers and Adjustments'!$A$70:$I$86,TRUNC(COLUMN(M$2)/5)+2,FALSE)*SUMIFS('EPA Data'!$I:$I,'EPA Data'!$D:$D,'Country Selector'!$A$2,'EPA Data'!$J:$J,$B$1,'EPA Data'!$C:$C,M$2,'EPA Data'!$G:$G,"&gt;="&amp;$A4,'EPA Data'!$G:$G,"&lt;"&amp;$B4)*unit_conv</f>
        <v>0</v>
      </c>
      <c r="N4">
        <f t="shared" ref="N4:Q19" si="9">M4+($R4-$M4)/5</f>
        <v>0</v>
      </c>
      <c r="O4">
        <f t="shared" si="9"/>
        <v>0</v>
      </c>
      <c r="P4">
        <f t="shared" si="9"/>
        <v>0</v>
      </c>
      <c r="Q4">
        <f t="shared" si="9"/>
        <v>0</v>
      </c>
      <c r="R4" s="31">
        <f>VLOOKUP($B$1,'Multipliers and Adjustments'!$A$70:$I$86,TRUNC(COLUMN(R$2)/5)+2,FALSE)*SUMIFS('EPA Data'!$I:$I,'EPA Data'!$D:$D,'Country Selector'!$A$2,'EPA Data'!$J:$J,$B$1,'EPA Data'!$C:$C,R$2,'EPA Data'!$G:$G,"&gt;="&amp;$A4,'EPA Data'!$G:$G,"&lt;"&amp;$B4)*unit_conv</f>
        <v>0</v>
      </c>
      <c r="S4">
        <f t="shared" ref="S4:V19" si="10">R4+($W4-$R4)/5</f>
        <v>0</v>
      </c>
      <c r="T4">
        <f t="shared" si="10"/>
        <v>0</v>
      </c>
      <c r="U4">
        <f t="shared" si="10"/>
        <v>0</v>
      </c>
      <c r="V4">
        <f t="shared" si="10"/>
        <v>0</v>
      </c>
      <c r="W4" s="31">
        <f>VLOOKUP($B$1,'Multipliers and Adjustments'!$A$70:$I$86,TRUNC(COLUMN(W$2)/5)+2,FALSE)*SUMIFS('EPA Data'!$I:$I,'EPA Data'!$D:$D,'Country Selector'!$A$2,'EPA Data'!$J:$J,$B$1,'EPA Data'!$C:$C,W$2,'EPA Data'!$G:$G,"&gt;="&amp;$A4,'EPA Data'!$G:$G,"&lt;"&amp;$B4)*unit_conv</f>
        <v>0</v>
      </c>
      <c r="X4">
        <f t="shared" ref="X4:AA19" si="11">W4+($AB4-$W4)/5</f>
        <v>0</v>
      </c>
      <c r="Y4">
        <f t="shared" si="11"/>
        <v>0</v>
      </c>
      <c r="Z4">
        <f t="shared" si="11"/>
        <v>0</v>
      </c>
      <c r="AA4">
        <f t="shared" si="11"/>
        <v>0</v>
      </c>
      <c r="AB4" s="31">
        <f>VLOOKUP($B$1,'Multipliers and Adjustments'!$A$70:$I$86,TRUNC(COLUMN(AB$2)/5)+2,FALSE)*SUMIFS('EPA Data'!$I:$I,'EPA Data'!$D:$D,'Country Selector'!$A$2,'EPA Data'!$J:$J,$B$1,'EPA Data'!$C:$C,AB$2,'EPA Data'!$G:$G,"&gt;="&amp;$A4,'EPA Data'!$G:$G,"&lt;"&amp;$B4)*unit_conv</f>
        <v>0</v>
      </c>
      <c r="AC4">
        <f t="shared" ref="AC4:AF19" si="12">AB4+($AG4-$AB4)/5</f>
        <v>0</v>
      </c>
      <c r="AD4">
        <f t="shared" si="12"/>
        <v>0</v>
      </c>
      <c r="AE4">
        <f t="shared" si="12"/>
        <v>0</v>
      </c>
      <c r="AF4">
        <f t="shared" si="12"/>
        <v>0</v>
      </c>
      <c r="AG4" s="31">
        <f>VLOOKUP($B$1,'Multipliers and Adjustments'!$A$70:$I$86,TRUNC(COLUMN(AG$2)/5)+2,FALSE)*SUMIFS('EPA Data'!$I:$I,'EPA Data'!$D:$D,'Country Selector'!$A$2,'EPA Data'!$J:$J,$B$1,'EPA Data'!$C:$C,AG$2,'EPA Data'!$G:$G,"&gt;="&amp;$A4,'EPA Data'!$G:$G,"&lt;"&amp;$B4)*unit_conv</f>
        <v>0</v>
      </c>
      <c r="AH4">
        <f t="shared" ref="AH4:AK19" si="13">AG4+($AL4-$AG4)/5</f>
        <v>0</v>
      </c>
      <c r="AI4">
        <f t="shared" si="13"/>
        <v>0</v>
      </c>
      <c r="AJ4">
        <f t="shared" si="13"/>
        <v>0</v>
      </c>
      <c r="AK4">
        <f t="shared" si="13"/>
        <v>0</v>
      </c>
      <c r="AL4" s="31">
        <f>VLOOKUP($B$1,'Multipliers and Adjustments'!$A$70:$I$86,TRUNC(COLUMN(AL$2)/5)+2,FALSE)*SUMIFS('EPA Data'!$I:$I,'EPA Data'!$D:$D,'Country Selector'!$A$2,'EPA Data'!$J:$J,$B$1,'EPA Data'!$C:$C,AL$2,'EPA Data'!$G:$G,"&gt;="&amp;$A4,'EPA Data'!$G:$G,"&lt;"&amp;$B4)*unit_conv</f>
        <v>0</v>
      </c>
    </row>
    <row r="5" spans="1:38" x14ac:dyDescent="0.45">
      <c r="A5" s="12">
        <f t="shared" ref="A5:A74" si="14">B4</f>
        <v>-1050</v>
      </c>
      <c r="B5" s="11">
        <f t="shared" si="7"/>
        <v>-1000</v>
      </c>
      <c r="C5" s="31">
        <f>VLOOKUP($B$1,'Multipliers and Adjustments'!$A$70:$I$86,TRUNC(COLUMN(C$2)/5)+2,FALSE)*SUMIFS('EPA Data'!$I:$I,'EPA Data'!$D:$D,'Country Selector'!$A$2,'EPA Data'!$J:$J,$B$1,'EPA Data'!$C:$C,C$2,'EPA Data'!$G:$G,"&gt;="&amp;$A5,'EPA Data'!$G:$G,"&lt;"&amp;$B5)*unit_conv</f>
        <v>0</v>
      </c>
      <c r="D5">
        <f t="shared" si="0"/>
        <v>0</v>
      </c>
      <c r="E5">
        <f t="shared" si="0"/>
        <v>0</v>
      </c>
      <c r="F5">
        <f t="shared" si="0"/>
        <v>0</v>
      </c>
      <c r="G5">
        <f t="shared" si="0"/>
        <v>0</v>
      </c>
      <c r="H5" s="31">
        <f>VLOOKUP($B$1,'Multipliers and Adjustments'!$A$70:$I$86,TRUNC(COLUMN(H$2)/5)+2,FALSE)*SUMIFS('EPA Data'!$I:$I,'EPA Data'!$D:$D,'Country Selector'!$A$2,'EPA Data'!$J:$J,$B$1,'EPA Data'!$C:$C,H$2,'EPA Data'!$G:$G,"&gt;="&amp;$A5,'EPA Data'!$G:$G,"&lt;"&amp;$B5)*unit_conv</f>
        <v>0</v>
      </c>
      <c r="I5">
        <f t="shared" si="8"/>
        <v>0</v>
      </c>
      <c r="J5">
        <f t="shared" si="8"/>
        <v>0</v>
      </c>
      <c r="K5">
        <f t="shared" si="8"/>
        <v>0</v>
      </c>
      <c r="L5">
        <f t="shared" si="8"/>
        <v>0</v>
      </c>
      <c r="M5" s="31">
        <f>VLOOKUP($B$1,'Multipliers and Adjustments'!$A$70:$I$86,TRUNC(COLUMN(M$2)/5)+2,FALSE)*SUMIFS('EPA Data'!$I:$I,'EPA Data'!$D:$D,'Country Selector'!$A$2,'EPA Data'!$J:$J,$B$1,'EPA Data'!$C:$C,M$2,'EPA Data'!$G:$G,"&gt;="&amp;$A5,'EPA Data'!$G:$G,"&lt;"&amp;$B5)*unit_conv</f>
        <v>0</v>
      </c>
      <c r="N5">
        <f t="shared" si="9"/>
        <v>0</v>
      </c>
      <c r="O5">
        <f t="shared" si="9"/>
        <v>0</v>
      </c>
      <c r="P5">
        <f t="shared" si="9"/>
        <v>0</v>
      </c>
      <c r="Q5">
        <f t="shared" si="9"/>
        <v>0</v>
      </c>
      <c r="R5" s="31">
        <f>VLOOKUP($B$1,'Multipliers and Adjustments'!$A$70:$I$86,TRUNC(COLUMN(R$2)/5)+2,FALSE)*SUMIFS('EPA Data'!$I:$I,'EPA Data'!$D:$D,'Country Selector'!$A$2,'EPA Data'!$J:$J,$B$1,'EPA Data'!$C:$C,R$2,'EPA Data'!$G:$G,"&gt;="&amp;$A5,'EPA Data'!$G:$G,"&lt;"&amp;$B5)*unit_conv</f>
        <v>0</v>
      </c>
      <c r="S5">
        <f t="shared" si="10"/>
        <v>0</v>
      </c>
      <c r="T5">
        <f t="shared" si="10"/>
        <v>0</v>
      </c>
      <c r="U5">
        <f t="shared" si="10"/>
        <v>0</v>
      </c>
      <c r="V5">
        <f t="shared" si="10"/>
        <v>0</v>
      </c>
      <c r="W5" s="31">
        <f>VLOOKUP($B$1,'Multipliers and Adjustments'!$A$70:$I$86,TRUNC(COLUMN(W$2)/5)+2,FALSE)*SUMIFS('EPA Data'!$I:$I,'EPA Data'!$D:$D,'Country Selector'!$A$2,'EPA Data'!$J:$J,$B$1,'EPA Data'!$C:$C,W$2,'EPA Data'!$G:$G,"&gt;="&amp;$A5,'EPA Data'!$G:$G,"&lt;"&amp;$B5)*unit_conv</f>
        <v>0</v>
      </c>
      <c r="X5">
        <f t="shared" si="11"/>
        <v>0</v>
      </c>
      <c r="Y5">
        <f t="shared" si="11"/>
        <v>0</v>
      </c>
      <c r="Z5">
        <f t="shared" si="11"/>
        <v>0</v>
      </c>
      <c r="AA5">
        <f t="shared" si="11"/>
        <v>0</v>
      </c>
      <c r="AB5" s="31">
        <f>VLOOKUP($B$1,'Multipliers and Adjustments'!$A$70:$I$86,TRUNC(COLUMN(AB$2)/5)+2,FALSE)*SUMIFS('EPA Data'!$I:$I,'EPA Data'!$D:$D,'Country Selector'!$A$2,'EPA Data'!$J:$J,$B$1,'EPA Data'!$C:$C,AB$2,'EPA Data'!$G:$G,"&gt;="&amp;$A5,'EPA Data'!$G:$G,"&lt;"&amp;$B5)*unit_conv</f>
        <v>0</v>
      </c>
      <c r="AC5">
        <f t="shared" si="12"/>
        <v>0</v>
      </c>
      <c r="AD5">
        <f t="shared" si="12"/>
        <v>0</v>
      </c>
      <c r="AE5">
        <f t="shared" si="12"/>
        <v>0</v>
      </c>
      <c r="AF5">
        <f t="shared" si="12"/>
        <v>0</v>
      </c>
      <c r="AG5" s="31">
        <f>VLOOKUP($B$1,'Multipliers and Adjustments'!$A$70:$I$86,TRUNC(COLUMN(AG$2)/5)+2,FALSE)*SUMIFS('EPA Data'!$I:$I,'EPA Data'!$D:$D,'Country Selector'!$A$2,'EPA Data'!$J:$J,$B$1,'EPA Data'!$C:$C,AG$2,'EPA Data'!$G:$G,"&gt;="&amp;$A5,'EPA Data'!$G:$G,"&lt;"&amp;$B5)*unit_conv</f>
        <v>0</v>
      </c>
      <c r="AH5">
        <f t="shared" si="13"/>
        <v>0</v>
      </c>
      <c r="AI5">
        <f t="shared" si="13"/>
        <v>0</v>
      </c>
      <c r="AJ5">
        <f t="shared" si="13"/>
        <v>0</v>
      </c>
      <c r="AK5">
        <f t="shared" si="13"/>
        <v>0</v>
      </c>
      <c r="AL5" s="31">
        <f>VLOOKUP($B$1,'Multipliers and Adjustments'!$A$70:$I$86,TRUNC(COLUMN(AL$2)/5)+2,FALSE)*SUMIFS('EPA Data'!$I:$I,'EPA Data'!$D:$D,'Country Selector'!$A$2,'EPA Data'!$J:$J,$B$1,'EPA Data'!$C:$C,AL$2,'EPA Data'!$G:$G,"&gt;="&amp;$A5,'EPA Data'!$G:$G,"&lt;"&amp;$B5)*unit_conv</f>
        <v>0</v>
      </c>
    </row>
    <row r="6" spans="1:38" x14ac:dyDescent="0.45">
      <c r="A6" s="12">
        <f t="shared" si="14"/>
        <v>-1000</v>
      </c>
      <c r="B6" s="11">
        <f t="shared" si="7"/>
        <v>-950</v>
      </c>
      <c r="C6" s="31">
        <f>VLOOKUP($B$1,'Multipliers and Adjustments'!$A$70:$I$86,TRUNC(COLUMN(C$2)/5)+2,FALSE)*SUMIFS('EPA Data'!$I:$I,'EPA Data'!$D:$D,'Country Selector'!$A$2,'EPA Data'!$J:$J,$B$1,'EPA Data'!$C:$C,C$2,'EPA Data'!$G:$G,"&gt;="&amp;$A6,'EPA Data'!$G:$G,"&lt;"&amp;$B6)*unit_conv</f>
        <v>0</v>
      </c>
      <c r="D6">
        <f t="shared" si="0"/>
        <v>0</v>
      </c>
      <c r="E6">
        <f t="shared" si="0"/>
        <v>0</v>
      </c>
      <c r="F6">
        <f t="shared" si="0"/>
        <v>0</v>
      </c>
      <c r="G6">
        <f t="shared" si="0"/>
        <v>0</v>
      </c>
      <c r="H6" s="31">
        <f>VLOOKUP($B$1,'Multipliers and Adjustments'!$A$70:$I$86,TRUNC(COLUMN(H$2)/5)+2,FALSE)*SUMIFS('EPA Data'!$I:$I,'EPA Data'!$D:$D,'Country Selector'!$A$2,'EPA Data'!$J:$J,$B$1,'EPA Data'!$C:$C,H$2,'EPA Data'!$G:$G,"&gt;="&amp;$A6,'EPA Data'!$G:$G,"&lt;"&amp;$B6)*unit_conv</f>
        <v>0</v>
      </c>
      <c r="I6">
        <f t="shared" si="8"/>
        <v>0</v>
      </c>
      <c r="J6">
        <f t="shared" si="8"/>
        <v>0</v>
      </c>
      <c r="K6">
        <f t="shared" si="8"/>
        <v>0</v>
      </c>
      <c r="L6">
        <f t="shared" si="8"/>
        <v>0</v>
      </c>
      <c r="M6" s="31">
        <f>VLOOKUP($B$1,'Multipliers and Adjustments'!$A$70:$I$86,TRUNC(COLUMN(M$2)/5)+2,FALSE)*SUMIFS('EPA Data'!$I:$I,'EPA Data'!$D:$D,'Country Selector'!$A$2,'EPA Data'!$J:$J,$B$1,'EPA Data'!$C:$C,M$2,'EPA Data'!$G:$G,"&gt;="&amp;$A6,'EPA Data'!$G:$G,"&lt;"&amp;$B6)*unit_conv</f>
        <v>0</v>
      </c>
      <c r="N6">
        <f t="shared" si="9"/>
        <v>0</v>
      </c>
      <c r="O6">
        <f t="shared" si="9"/>
        <v>0</v>
      </c>
      <c r="P6">
        <f t="shared" si="9"/>
        <v>0</v>
      </c>
      <c r="Q6">
        <f t="shared" si="9"/>
        <v>0</v>
      </c>
      <c r="R6" s="31">
        <f>VLOOKUP($B$1,'Multipliers and Adjustments'!$A$70:$I$86,TRUNC(COLUMN(R$2)/5)+2,FALSE)*SUMIFS('EPA Data'!$I:$I,'EPA Data'!$D:$D,'Country Selector'!$A$2,'EPA Data'!$J:$J,$B$1,'EPA Data'!$C:$C,R$2,'EPA Data'!$G:$G,"&gt;="&amp;$A6,'EPA Data'!$G:$G,"&lt;"&amp;$B6)*unit_conv</f>
        <v>0</v>
      </c>
      <c r="S6">
        <f t="shared" si="10"/>
        <v>0</v>
      </c>
      <c r="T6">
        <f t="shared" si="10"/>
        <v>0</v>
      </c>
      <c r="U6">
        <f t="shared" si="10"/>
        <v>0</v>
      </c>
      <c r="V6">
        <f t="shared" si="10"/>
        <v>0</v>
      </c>
      <c r="W6" s="31">
        <f>VLOOKUP($B$1,'Multipliers and Adjustments'!$A$70:$I$86,TRUNC(COLUMN(W$2)/5)+2,FALSE)*SUMIFS('EPA Data'!$I:$I,'EPA Data'!$D:$D,'Country Selector'!$A$2,'EPA Data'!$J:$J,$B$1,'EPA Data'!$C:$C,W$2,'EPA Data'!$G:$G,"&gt;="&amp;$A6,'EPA Data'!$G:$G,"&lt;"&amp;$B6)*unit_conv</f>
        <v>0</v>
      </c>
      <c r="X6">
        <f t="shared" si="11"/>
        <v>0</v>
      </c>
      <c r="Y6">
        <f t="shared" si="11"/>
        <v>0</v>
      </c>
      <c r="Z6">
        <f t="shared" si="11"/>
        <v>0</v>
      </c>
      <c r="AA6">
        <f t="shared" si="11"/>
        <v>0</v>
      </c>
      <c r="AB6" s="31">
        <f>VLOOKUP($B$1,'Multipliers and Adjustments'!$A$70:$I$86,TRUNC(COLUMN(AB$2)/5)+2,FALSE)*SUMIFS('EPA Data'!$I:$I,'EPA Data'!$D:$D,'Country Selector'!$A$2,'EPA Data'!$J:$J,$B$1,'EPA Data'!$C:$C,AB$2,'EPA Data'!$G:$G,"&gt;="&amp;$A6,'EPA Data'!$G:$G,"&lt;"&amp;$B6)*unit_conv</f>
        <v>0</v>
      </c>
      <c r="AC6">
        <f t="shared" si="12"/>
        <v>0</v>
      </c>
      <c r="AD6">
        <f t="shared" si="12"/>
        <v>0</v>
      </c>
      <c r="AE6">
        <f t="shared" si="12"/>
        <v>0</v>
      </c>
      <c r="AF6">
        <f t="shared" si="12"/>
        <v>0</v>
      </c>
      <c r="AG6" s="31">
        <f>VLOOKUP($B$1,'Multipliers and Adjustments'!$A$70:$I$86,TRUNC(COLUMN(AG$2)/5)+2,FALSE)*SUMIFS('EPA Data'!$I:$I,'EPA Data'!$D:$D,'Country Selector'!$A$2,'EPA Data'!$J:$J,$B$1,'EPA Data'!$C:$C,AG$2,'EPA Data'!$G:$G,"&gt;="&amp;$A6,'EPA Data'!$G:$G,"&lt;"&amp;$B6)*unit_conv</f>
        <v>0</v>
      </c>
      <c r="AH6">
        <f t="shared" si="13"/>
        <v>0</v>
      </c>
      <c r="AI6">
        <f t="shared" si="13"/>
        <v>0</v>
      </c>
      <c r="AJ6">
        <f t="shared" si="13"/>
        <v>0</v>
      </c>
      <c r="AK6">
        <f t="shared" si="13"/>
        <v>0</v>
      </c>
      <c r="AL6" s="31">
        <f>VLOOKUP($B$1,'Multipliers and Adjustments'!$A$70:$I$86,TRUNC(COLUMN(AL$2)/5)+2,FALSE)*SUMIFS('EPA Data'!$I:$I,'EPA Data'!$D:$D,'Country Selector'!$A$2,'EPA Data'!$J:$J,$B$1,'EPA Data'!$C:$C,AL$2,'EPA Data'!$G:$G,"&gt;="&amp;$A6,'EPA Data'!$G:$G,"&lt;"&amp;$B6)*unit_conv</f>
        <v>0</v>
      </c>
    </row>
    <row r="7" spans="1:38" x14ac:dyDescent="0.45">
      <c r="A7" s="12">
        <f t="shared" si="14"/>
        <v>-950</v>
      </c>
      <c r="B7" s="11">
        <f t="shared" si="7"/>
        <v>-900</v>
      </c>
      <c r="C7" s="31">
        <f>VLOOKUP($B$1,'Multipliers and Adjustments'!$A$70:$I$86,TRUNC(COLUMN(C$2)/5)+2,FALSE)*SUMIFS('EPA Data'!$I:$I,'EPA Data'!$D:$D,'Country Selector'!$A$2,'EPA Data'!$J:$J,$B$1,'EPA Data'!$C:$C,C$2,'EPA Data'!$G:$G,"&gt;="&amp;$A7,'EPA Data'!$G:$G,"&lt;"&amp;$B7)*unit_conv</f>
        <v>0</v>
      </c>
      <c r="D7">
        <f t="shared" si="0"/>
        <v>0</v>
      </c>
      <c r="E7">
        <f t="shared" si="0"/>
        <v>0</v>
      </c>
      <c r="F7">
        <f t="shared" si="0"/>
        <v>0</v>
      </c>
      <c r="G7">
        <f t="shared" si="0"/>
        <v>0</v>
      </c>
      <c r="H7" s="31">
        <f>VLOOKUP($B$1,'Multipliers and Adjustments'!$A$70:$I$86,TRUNC(COLUMN(H$2)/5)+2,FALSE)*SUMIFS('EPA Data'!$I:$I,'EPA Data'!$D:$D,'Country Selector'!$A$2,'EPA Data'!$J:$J,$B$1,'EPA Data'!$C:$C,H$2,'EPA Data'!$G:$G,"&gt;="&amp;$A7,'EPA Data'!$G:$G,"&lt;"&amp;$B7)*unit_conv</f>
        <v>0</v>
      </c>
      <c r="I7">
        <f t="shared" si="8"/>
        <v>0</v>
      </c>
      <c r="J7">
        <f t="shared" si="8"/>
        <v>0</v>
      </c>
      <c r="K7">
        <f t="shared" si="8"/>
        <v>0</v>
      </c>
      <c r="L7">
        <f t="shared" si="8"/>
        <v>0</v>
      </c>
      <c r="M7" s="31">
        <f>VLOOKUP($B$1,'Multipliers and Adjustments'!$A$70:$I$86,TRUNC(COLUMN(M$2)/5)+2,FALSE)*SUMIFS('EPA Data'!$I:$I,'EPA Data'!$D:$D,'Country Selector'!$A$2,'EPA Data'!$J:$J,$B$1,'EPA Data'!$C:$C,M$2,'EPA Data'!$G:$G,"&gt;="&amp;$A7,'EPA Data'!$G:$G,"&lt;"&amp;$B7)*unit_conv</f>
        <v>0</v>
      </c>
      <c r="N7">
        <f t="shared" si="9"/>
        <v>0</v>
      </c>
      <c r="O7">
        <f t="shared" si="9"/>
        <v>0</v>
      </c>
      <c r="P7">
        <f t="shared" si="9"/>
        <v>0</v>
      </c>
      <c r="Q7">
        <f t="shared" si="9"/>
        <v>0</v>
      </c>
      <c r="R7" s="31">
        <f>VLOOKUP($B$1,'Multipliers and Adjustments'!$A$70:$I$86,TRUNC(COLUMN(R$2)/5)+2,FALSE)*SUMIFS('EPA Data'!$I:$I,'EPA Data'!$D:$D,'Country Selector'!$A$2,'EPA Data'!$J:$J,$B$1,'EPA Data'!$C:$C,R$2,'EPA Data'!$G:$G,"&gt;="&amp;$A7,'EPA Data'!$G:$G,"&lt;"&amp;$B7)*unit_conv</f>
        <v>0</v>
      </c>
      <c r="S7">
        <f t="shared" si="10"/>
        <v>0</v>
      </c>
      <c r="T7">
        <f t="shared" si="10"/>
        <v>0</v>
      </c>
      <c r="U7">
        <f t="shared" si="10"/>
        <v>0</v>
      </c>
      <c r="V7">
        <f t="shared" si="10"/>
        <v>0</v>
      </c>
      <c r="W7" s="31">
        <f>VLOOKUP($B$1,'Multipliers and Adjustments'!$A$70:$I$86,TRUNC(COLUMN(W$2)/5)+2,FALSE)*SUMIFS('EPA Data'!$I:$I,'EPA Data'!$D:$D,'Country Selector'!$A$2,'EPA Data'!$J:$J,$B$1,'EPA Data'!$C:$C,W$2,'EPA Data'!$G:$G,"&gt;="&amp;$A7,'EPA Data'!$G:$G,"&lt;"&amp;$B7)*unit_conv</f>
        <v>0</v>
      </c>
      <c r="X7">
        <f t="shared" si="11"/>
        <v>0</v>
      </c>
      <c r="Y7">
        <f t="shared" si="11"/>
        <v>0</v>
      </c>
      <c r="Z7">
        <f t="shared" si="11"/>
        <v>0</v>
      </c>
      <c r="AA7">
        <f t="shared" si="11"/>
        <v>0</v>
      </c>
      <c r="AB7" s="31">
        <f>VLOOKUP($B$1,'Multipliers and Adjustments'!$A$70:$I$86,TRUNC(COLUMN(AB$2)/5)+2,FALSE)*SUMIFS('EPA Data'!$I:$I,'EPA Data'!$D:$D,'Country Selector'!$A$2,'EPA Data'!$J:$J,$B$1,'EPA Data'!$C:$C,AB$2,'EPA Data'!$G:$G,"&gt;="&amp;$A7,'EPA Data'!$G:$G,"&lt;"&amp;$B7)*unit_conv</f>
        <v>0</v>
      </c>
      <c r="AC7">
        <f t="shared" si="12"/>
        <v>0</v>
      </c>
      <c r="AD7">
        <f t="shared" si="12"/>
        <v>0</v>
      </c>
      <c r="AE7">
        <f t="shared" si="12"/>
        <v>0</v>
      </c>
      <c r="AF7">
        <f t="shared" si="12"/>
        <v>0</v>
      </c>
      <c r="AG7" s="31">
        <f>VLOOKUP($B$1,'Multipliers and Adjustments'!$A$70:$I$86,TRUNC(COLUMN(AG$2)/5)+2,FALSE)*SUMIFS('EPA Data'!$I:$I,'EPA Data'!$D:$D,'Country Selector'!$A$2,'EPA Data'!$J:$J,$B$1,'EPA Data'!$C:$C,AG$2,'EPA Data'!$G:$G,"&gt;="&amp;$A7,'EPA Data'!$G:$G,"&lt;"&amp;$B7)*unit_conv</f>
        <v>0</v>
      </c>
      <c r="AH7">
        <f t="shared" si="13"/>
        <v>0</v>
      </c>
      <c r="AI7">
        <f t="shared" si="13"/>
        <v>0</v>
      </c>
      <c r="AJ7">
        <f t="shared" si="13"/>
        <v>0</v>
      </c>
      <c r="AK7">
        <f t="shared" si="13"/>
        <v>0</v>
      </c>
      <c r="AL7" s="31">
        <f>VLOOKUP($B$1,'Multipliers and Adjustments'!$A$70:$I$86,TRUNC(COLUMN(AL$2)/5)+2,FALSE)*SUMIFS('EPA Data'!$I:$I,'EPA Data'!$D:$D,'Country Selector'!$A$2,'EPA Data'!$J:$J,$B$1,'EPA Data'!$C:$C,AL$2,'EPA Data'!$G:$G,"&gt;="&amp;$A7,'EPA Data'!$G:$G,"&lt;"&amp;$B7)*unit_conv</f>
        <v>0</v>
      </c>
    </row>
    <row r="8" spans="1:38" x14ac:dyDescent="0.45">
      <c r="A8" s="12">
        <f t="shared" si="14"/>
        <v>-900</v>
      </c>
      <c r="B8" s="11">
        <f t="shared" si="7"/>
        <v>-850</v>
      </c>
      <c r="C8" s="31">
        <f>VLOOKUP($B$1,'Multipliers and Adjustments'!$A$70:$I$86,TRUNC(COLUMN(C$2)/5)+2,FALSE)*SUMIFS('EPA Data'!$I:$I,'EPA Data'!$D:$D,'Country Selector'!$A$2,'EPA Data'!$J:$J,$B$1,'EPA Data'!$C:$C,C$2,'EPA Data'!$G:$G,"&gt;="&amp;$A8,'EPA Data'!$G:$G,"&lt;"&amp;$B8)*unit_conv</f>
        <v>0</v>
      </c>
      <c r="D8">
        <f t="shared" si="0"/>
        <v>0</v>
      </c>
      <c r="E8">
        <f t="shared" si="0"/>
        <v>0</v>
      </c>
      <c r="F8">
        <f t="shared" si="0"/>
        <v>0</v>
      </c>
      <c r="G8">
        <f t="shared" si="0"/>
        <v>0</v>
      </c>
      <c r="H8" s="31">
        <f>VLOOKUP($B$1,'Multipliers and Adjustments'!$A$70:$I$86,TRUNC(COLUMN(H$2)/5)+2,FALSE)*SUMIFS('EPA Data'!$I:$I,'EPA Data'!$D:$D,'Country Selector'!$A$2,'EPA Data'!$J:$J,$B$1,'EPA Data'!$C:$C,H$2,'EPA Data'!$G:$G,"&gt;="&amp;$A8,'EPA Data'!$G:$G,"&lt;"&amp;$B8)*unit_conv</f>
        <v>0</v>
      </c>
      <c r="I8">
        <f t="shared" si="8"/>
        <v>0</v>
      </c>
      <c r="J8">
        <f t="shared" si="8"/>
        <v>0</v>
      </c>
      <c r="K8">
        <f t="shared" si="8"/>
        <v>0</v>
      </c>
      <c r="L8">
        <f t="shared" si="8"/>
        <v>0</v>
      </c>
      <c r="M8" s="31">
        <f>VLOOKUP($B$1,'Multipliers and Adjustments'!$A$70:$I$86,TRUNC(COLUMN(M$2)/5)+2,FALSE)*SUMIFS('EPA Data'!$I:$I,'EPA Data'!$D:$D,'Country Selector'!$A$2,'EPA Data'!$J:$J,$B$1,'EPA Data'!$C:$C,M$2,'EPA Data'!$G:$G,"&gt;="&amp;$A8,'EPA Data'!$G:$G,"&lt;"&amp;$B8)*unit_conv</f>
        <v>0</v>
      </c>
      <c r="N8">
        <f t="shared" si="9"/>
        <v>0</v>
      </c>
      <c r="O8">
        <f t="shared" si="9"/>
        <v>0</v>
      </c>
      <c r="P8">
        <f t="shared" si="9"/>
        <v>0</v>
      </c>
      <c r="Q8">
        <f t="shared" si="9"/>
        <v>0</v>
      </c>
      <c r="R8" s="31">
        <f>VLOOKUP($B$1,'Multipliers and Adjustments'!$A$70:$I$86,TRUNC(COLUMN(R$2)/5)+2,FALSE)*SUMIFS('EPA Data'!$I:$I,'EPA Data'!$D:$D,'Country Selector'!$A$2,'EPA Data'!$J:$J,$B$1,'EPA Data'!$C:$C,R$2,'EPA Data'!$G:$G,"&gt;="&amp;$A8,'EPA Data'!$G:$G,"&lt;"&amp;$B8)*unit_conv</f>
        <v>0</v>
      </c>
      <c r="S8">
        <f t="shared" si="10"/>
        <v>0</v>
      </c>
      <c r="T8">
        <f t="shared" si="10"/>
        <v>0</v>
      </c>
      <c r="U8">
        <f t="shared" si="10"/>
        <v>0</v>
      </c>
      <c r="V8">
        <f t="shared" si="10"/>
        <v>0</v>
      </c>
      <c r="W8" s="31">
        <f>VLOOKUP($B$1,'Multipliers and Adjustments'!$A$70:$I$86,TRUNC(COLUMN(W$2)/5)+2,FALSE)*SUMIFS('EPA Data'!$I:$I,'EPA Data'!$D:$D,'Country Selector'!$A$2,'EPA Data'!$J:$J,$B$1,'EPA Data'!$C:$C,W$2,'EPA Data'!$G:$G,"&gt;="&amp;$A8,'EPA Data'!$G:$G,"&lt;"&amp;$B8)*unit_conv</f>
        <v>0</v>
      </c>
      <c r="X8">
        <f t="shared" si="11"/>
        <v>0</v>
      </c>
      <c r="Y8">
        <f t="shared" si="11"/>
        <v>0</v>
      </c>
      <c r="Z8">
        <f t="shared" si="11"/>
        <v>0</v>
      </c>
      <c r="AA8">
        <f t="shared" si="11"/>
        <v>0</v>
      </c>
      <c r="AB8" s="31">
        <f>VLOOKUP($B$1,'Multipliers and Adjustments'!$A$70:$I$86,TRUNC(COLUMN(AB$2)/5)+2,FALSE)*SUMIFS('EPA Data'!$I:$I,'EPA Data'!$D:$D,'Country Selector'!$A$2,'EPA Data'!$J:$J,$B$1,'EPA Data'!$C:$C,AB$2,'EPA Data'!$G:$G,"&gt;="&amp;$A8,'EPA Data'!$G:$G,"&lt;"&amp;$B8)*unit_conv</f>
        <v>0</v>
      </c>
      <c r="AC8">
        <f t="shared" si="12"/>
        <v>0</v>
      </c>
      <c r="AD8">
        <f t="shared" si="12"/>
        <v>0</v>
      </c>
      <c r="AE8">
        <f t="shared" si="12"/>
        <v>0</v>
      </c>
      <c r="AF8">
        <f t="shared" si="12"/>
        <v>0</v>
      </c>
      <c r="AG8" s="31">
        <f>VLOOKUP($B$1,'Multipliers and Adjustments'!$A$70:$I$86,TRUNC(COLUMN(AG$2)/5)+2,FALSE)*SUMIFS('EPA Data'!$I:$I,'EPA Data'!$D:$D,'Country Selector'!$A$2,'EPA Data'!$J:$J,$B$1,'EPA Data'!$C:$C,AG$2,'EPA Data'!$G:$G,"&gt;="&amp;$A8,'EPA Data'!$G:$G,"&lt;"&amp;$B8)*unit_conv</f>
        <v>0</v>
      </c>
      <c r="AH8">
        <f t="shared" si="13"/>
        <v>0</v>
      </c>
      <c r="AI8">
        <f t="shared" si="13"/>
        <v>0</v>
      </c>
      <c r="AJ8">
        <f t="shared" si="13"/>
        <v>0</v>
      </c>
      <c r="AK8">
        <f t="shared" si="13"/>
        <v>0</v>
      </c>
      <c r="AL8" s="31">
        <f>VLOOKUP($B$1,'Multipliers and Adjustments'!$A$70:$I$86,TRUNC(COLUMN(AL$2)/5)+2,FALSE)*SUMIFS('EPA Data'!$I:$I,'EPA Data'!$D:$D,'Country Selector'!$A$2,'EPA Data'!$J:$J,$B$1,'EPA Data'!$C:$C,AL$2,'EPA Data'!$G:$G,"&gt;="&amp;$A8,'EPA Data'!$G:$G,"&lt;"&amp;$B8)*unit_conv</f>
        <v>0</v>
      </c>
    </row>
    <row r="9" spans="1:38" x14ac:dyDescent="0.45">
      <c r="A9" s="12">
        <f t="shared" si="14"/>
        <v>-850</v>
      </c>
      <c r="B9" s="11">
        <f t="shared" si="7"/>
        <v>-800</v>
      </c>
      <c r="C9" s="31">
        <f>VLOOKUP($B$1,'Multipliers and Adjustments'!$A$70:$I$86,TRUNC(COLUMN(C$2)/5)+2,FALSE)*SUMIFS('EPA Data'!$I:$I,'EPA Data'!$D:$D,'Country Selector'!$A$2,'EPA Data'!$J:$J,$B$1,'EPA Data'!$C:$C,C$2,'EPA Data'!$G:$G,"&gt;="&amp;$A9,'EPA Data'!$G:$G,"&lt;"&amp;$B9)*unit_conv</f>
        <v>0</v>
      </c>
      <c r="D9">
        <f t="shared" si="0"/>
        <v>0</v>
      </c>
      <c r="E9">
        <f t="shared" si="0"/>
        <v>0</v>
      </c>
      <c r="F9">
        <f t="shared" si="0"/>
        <v>0</v>
      </c>
      <c r="G9">
        <f t="shared" si="0"/>
        <v>0</v>
      </c>
      <c r="H9" s="31">
        <f>VLOOKUP($B$1,'Multipliers and Adjustments'!$A$70:$I$86,TRUNC(COLUMN(H$2)/5)+2,FALSE)*SUMIFS('EPA Data'!$I:$I,'EPA Data'!$D:$D,'Country Selector'!$A$2,'EPA Data'!$J:$J,$B$1,'EPA Data'!$C:$C,H$2,'EPA Data'!$G:$G,"&gt;="&amp;$A9,'EPA Data'!$G:$G,"&lt;"&amp;$B9)*unit_conv</f>
        <v>0</v>
      </c>
      <c r="I9">
        <f t="shared" si="8"/>
        <v>0</v>
      </c>
      <c r="J9">
        <f t="shared" si="8"/>
        <v>0</v>
      </c>
      <c r="K9">
        <f t="shared" si="8"/>
        <v>0</v>
      </c>
      <c r="L9">
        <f t="shared" si="8"/>
        <v>0</v>
      </c>
      <c r="M9" s="31">
        <f>VLOOKUP($B$1,'Multipliers and Adjustments'!$A$70:$I$86,TRUNC(COLUMN(M$2)/5)+2,FALSE)*SUMIFS('EPA Data'!$I:$I,'EPA Data'!$D:$D,'Country Selector'!$A$2,'EPA Data'!$J:$J,$B$1,'EPA Data'!$C:$C,M$2,'EPA Data'!$G:$G,"&gt;="&amp;$A9,'EPA Data'!$G:$G,"&lt;"&amp;$B9)*unit_conv</f>
        <v>0</v>
      </c>
      <c r="N9">
        <f t="shared" si="9"/>
        <v>0</v>
      </c>
      <c r="O9">
        <f t="shared" si="9"/>
        <v>0</v>
      </c>
      <c r="P9">
        <f t="shared" si="9"/>
        <v>0</v>
      </c>
      <c r="Q9">
        <f t="shared" si="9"/>
        <v>0</v>
      </c>
      <c r="R9" s="31">
        <f>VLOOKUP($B$1,'Multipliers and Adjustments'!$A$70:$I$86,TRUNC(COLUMN(R$2)/5)+2,FALSE)*SUMIFS('EPA Data'!$I:$I,'EPA Data'!$D:$D,'Country Selector'!$A$2,'EPA Data'!$J:$J,$B$1,'EPA Data'!$C:$C,R$2,'EPA Data'!$G:$G,"&gt;="&amp;$A9,'EPA Data'!$G:$G,"&lt;"&amp;$B9)*unit_conv</f>
        <v>0</v>
      </c>
      <c r="S9">
        <f t="shared" si="10"/>
        <v>0</v>
      </c>
      <c r="T9">
        <f t="shared" si="10"/>
        <v>0</v>
      </c>
      <c r="U9">
        <f t="shared" si="10"/>
        <v>0</v>
      </c>
      <c r="V9">
        <f t="shared" si="10"/>
        <v>0</v>
      </c>
      <c r="W9" s="31">
        <f>VLOOKUP($B$1,'Multipliers and Adjustments'!$A$70:$I$86,TRUNC(COLUMN(W$2)/5)+2,FALSE)*SUMIFS('EPA Data'!$I:$I,'EPA Data'!$D:$D,'Country Selector'!$A$2,'EPA Data'!$J:$J,$B$1,'EPA Data'!$C:$C,W$2,'EPA Data'!$G:$G,"&gt;="&amp;$A9,'EPA Data'!$G:$G,"&lt;"&amp;$B9)*unit_conv</f>
        <v>0</v>
      </c>
      <c r="X9">
        <f t="shared" si="11"/>
        <v>0</v>
      </c>
      <c r="Y9">
        <f t="shared" si="11"/>
        <v>0</v>
      </c>
      <c r="Z9">
        <f t="shared" si="11"/>
        <v>0</v>
      </c>
      <c r="AA9">
        <f t="shared" si="11"/>
        <v>0</v>
      </c>
      <c r="AB9" s="31">
        <f>VLOOKUP($B$1,'Multipliers and Adjustments'!$A$70:$I$86,TRUNC(COLUMN(AB$2)/5)+2,FALSE)*SUMIFS('EPA Data'!$I:$I,'EPA Data'!$D:$D,'Country Selector'!$A$2,'EPA Data'!$J:$J,$B$1,'EPA Data'!$C:$C,AB$2,'EPA Data'!$G:$G,"&gt;="&amp;$A9,'EPA Data'!$G:$G,"&lt;"&amp;$B9)*unit_conv</f>
        <v>0</v>
      </c>
      <c r="AC9">
        <f t="shared" si="12"/>
        <v>0</v>
      </c>
      <c r="AD9">
        <f t="shared" si="12"/>
        <v>0</v>
      </c>
      <c r="AE9">
        <f t="shared" si="12"/>
        <v>0</v>
      </c>
      <c r="AF9">
        <f t="shared" si="12"/>
        <v>0</v>
      </c>
      <c r="AG9" s="31">
        <f>VLOOKUP($B$1,'Multipliers and Adjustments'!$A$70:$I$86,TRUNC(COLUMN(AG$2)/5)+2,FALSE)*SUMIFS('EPA Data'!$I:$I,'EPA Data'!$D:$D,'Country Selector'!$A$2,'EPA Data'!$J:$J,$B$1,'EPA Data'!$C:$C,AG$2,'EPA Data'!$G:$G,"&gt;="&amp;$A9,'EPA Data'!$G:$G,"&lt;"&amp;$B9)*unit_conv</f>
        <v>0</v>
      </c>
      <c r="AH9">
        <f t="shared" si="13"/>
        <v>0</v>
      </c>
      <c r="AI9">
        <f t="shared" si="13"/>
        <v>0</v>
      </c>
      <c r="AJ9">
        <f t="shared" si="13"/>
        <v>0</v>
      </c>
      <c r="AK9">
        <f t="shared" si="13"/>
        <v>0</v>
      </c>
      <c r="AL9" s="31">
        <f>VLOOKUP($B$1,'Multipliers and Adjustments'!$A$70:$I$86,TRUNC(COLUMN(AL$2)/5)+2,FALSE)*SUMIFS('EPA Data'!$I:$I,'EPA Data'!$D:$D,'Country Selector'!$A$2,'EPA Data'!$J:$J,$B$1,'EPA Data'!$C:$C,AL$2,'EPA Data'!$G:$G,"&gt;="&amp;$A9,'EPA Data'!$G:$G,"&lt;"&amp;$B9)*unit_conv</f>
        <v>0</v>
      </c>
    </row>
    <row r="10" spans="1:38" x14ac:dyDescent="0.45">
      <c r="A10" s="12">
        <f t="shared" si="14"/>
        <v>-800</v>
      </c>
      <c r="B10" s="11">
        <f t="shared" si="7"/>
        <v>-750</v>
      </c>
      <c r="C10" s="31">
        <f>VLOOKUP($B$1,'Multipliers and Adjustments'!$A$70:$I$86,TRUNC(COLUMN(C$2)/5)+2,FALSE)*SUMIFS('EPA Data'!$I:$I,'EPA Data'!$D:$D,'Country Selector'!$A$2,'EPA Data'!$J:$J,$B$1,'EPA Data'!$C:$C,C$2,'EPA Data'!$G:$G,"&gt;="&amp;$A10,'EPA Data'!$G:$G,"&lt;"&amp;$B10)*unit_conv</f>
        <v>0</v>
      </c>
      <c r="D10">
        <f t="shared" si="0"/>
        <v>0</v>
      </c>
      <c r="E10">
        <f t="shared" si="0"/>
        <v>0</v>
      </c>
      <c r="F10">
        <f t="shared" si="0"/>
        <v>0</v>
      </c>
      <c r="G10">
        <f t="shared" si="0"/>
        <v>0</v>
      </c>
      <c r="H10" s="31">
        <f>VLOOKUP($B$1,'Multipliers and Adjustments'!$A$70:$I$86,TRUNC(COLUMN(H$2)/5)+2,FALSE)*SUMIFS('EPA Data'!$I:$I,'EPA Data'!$D:$D,'Country Selector'!$A$2,'EPA Data'!$J:$J,$B$1,'EPA Data'!$C:$C,H$2,'EPA Data'!$G:$G,"&gt;="&amp;$A10,'EPA Data'!$G:$G,"&lt;"&amp;$B10)*unit_conv</f>
        <v>0</v>
      </c>
      <c r="I10">
        <f t="shared" si="8"/>
        <v>0</v>
      </c>
      <c r="J10">
        <f t="shared" si="8"/>
        <v>0</v>
      </c>
      <c r="K10">
        <f t="shared" si="8"/>
        <v>0</v>
      </c>
      <c r="L10">
        <f t="shared" si="8"/>
        <v>0</v>
      </c>
      <c r="M10" s="31">
        <f>VLOOKUP($B$1,'Multipliers and Adjustments'!$A$70:$I$86,TRUNC(COLUMN(M$2)/5)+2,FALSE)*SUMIFS('EPA Data'!$I:$I,'EPA Data'!$D:$D,'Country Selector'!$A$2,'EPA Data'!$J:$J,$B$1,'EPA Data'!$C:$C,M$2,'EPA Data'!$G:$G,"&gt;="&amp;$A10,'EPA Data'!$G:$G,"&lt;"&amp;$B10)*unit_conv</f>
        <v>0</v>
      </c>
      <c r="N10">
        <f t="shared" si="9"/>
        <v>0</v>
      </c>
      <c r="O10">
        <f t="shared" si="9"/>
        <v>0</v>
      </c>
      <c r="P10">
        <f t="shared" si="9"/>
        <v>0</v>
      </c>
      <c r="Q10">
        <f t="shared" si="9"/>
        <v>0</v>
      </c>
      <c r="R10" s="31">
        <f>VLOOKUP($B$1,'Multipliers and Adjustments'!$A$70:$I$86,TRUNC(COLUMN(R$2)/5)+2,FALSE)*SUMIFS('EPA Data'!$I:$I,'EPA Data'!$D:$D,'Country Selector'!$A$2,'EPA Data'!$J:$J,$B$1,'EPA Data'!$C:$C,R$2,'EPA Data'!$G:$G,"&gt;="&amp;$A10,'EPA Data'!$G:$G,"&lt;"&amp;$B10)*unit_conv</f>
        <v>0</v>
      </c>
      <c r="S10">
        <f t="shared" si="10"/>
        <v>0</v>
      </c>
      <c r="T10">
        <f t="shared" si="10"/>
        <v>0</v>
      </c>
      <c r="U10">
        <f t="shared" si="10"/>
        <v>0</v>
      </c>
      <c r="V10">
        <f t="shared" si="10"/>
        <v>0</v>
      </c>
      <c r="W10" s="31">
        <f>VLOOKUP($B$1,'Multipliers and Adjustments'!$A$70:$I$86,TRUNC(COLUMN(W$2)/5)+2,FALSE)*SUMIFS('EPA Data'!$I:$I,'EPA Data'!$D:$D,'Country Selector'!$A$2,'EPA Data'!$J:$J,$B$1,'EPA Data'!$C:$C,W$2,'EPA Data'!$G:$G,"&gt;="&amp;$A10,'EPA Data'!$G:$G,"&lt;"&amp;$B10)*unit_conv</f>
        <v>0</v>
      </c>
      <c r="X10">
        <f t="shared" si="11"/>
        <v>0</v>
      </c>
      <c r="Y10">
        <f t="shared" si="11"/>
        <v>0</v>
      </c>
      <c r="Z10">
        <f t="shared" si="11"/>
        <v>0</v>
      </c>
      <c r="AA10">
        <f t="shared" si="11"/>
        <v>0</v>
      </c>
      <c r="AB10" s="31">
        <f>VLOOKUP($B$1,'Multipliers and Adjustments'!$A$70:$I$86,TRUNC(COLUMN(AB$2)/5)+2,FALSE)*SUMIFS('EPA Data'!$I:$I,'EPA Data'!$D:$D,'Country Selector'!$A$2,'EPA Data'!$J:$J,$B$1,'EPA Data'!$C:$C,AB$2,'EPA Data'!$G:$G,"&gt;="&amp;$A10,'EPA Data'!$G:$G,"&lt;"&amp;$B10)*unit_conv</f>
        <v>0</v>
      </c>
      <c r="AC10">
        <f t="shared" si="12"/>
        <v>0</v>
      </c>
      <c r="AD10">
        <f t="shared" si="12"/>
        <v>0</v>
      </c>
      <c r="AE10">
        <f t="shared" si="12"/>
        <v>0</v>
      </c>
      <c r="AF10">
        <f t="shared" si="12"/>
        <v>0</v>
      </c>
      <c r="AG10" s="31">
        <f>VLOOKUP($B$1,'Multipliers and Adjustments'!$A$70:$I$86,TRUNC(COLUMN(AG$2)/5)+2,FALSE)*SUMIFS('EPA Data'!$I:$I,'EPA Data'!$D:$D,'Country Selector'!$A$2,'EPA Data'!$J:$J,$B$1,'EPA Data'!$C:$C,AG$2,'EPA Data'!$G:$G,"&gt;="&amp;$A10,'EPA Data'!$G:$G,"&lt;"&amp;$B10)*unit_conv</f>
        <v>0</v>
      </c>
      <c r="AH10">
        <f t="shared" si="13"/>
        <v>0</v>
      </c>
      <c r="AI10">
        <f t="shared" si="13"/>
        <v>0</v>
      </c>
      <c r="AJ10">
        <f t="shared" si="13"/>
        <v>0</v>
      </c>
      <c r="AK10">
        <f t="shared" si="13"/>
        <v>0</v>
      </c>
      <c r="AL10" s="31">
        <f>VLOOKUP($B$1,'Multipliers and Adjustments'!$A$70:$I$86,TRUNC(COLUMN(AL$2)/5)+2,FALSE)*SUMIFS('EPA Data'!$I:$I,'EPA Data'!$D:$D,'Country Selector'!$A$2,'EPA Data'!$J:$J,$B$1,'EPA Data'!$C:$C,AL$2,'EPA Data'!$G:$G,"&gt;="&amp;$A10,'EPA Data'!$G:$G,"&lt;"&amp;$B10)*unit_conv</f>
        <v>0</v>
      </c>
    </row>
    <row r="11" spans="1:38" x14ac:dyDescent="0.45">
      <c r="A11" s="12">
        <f t="shared" si="14"/>
        <v>-750</v>
      </c>
      <c r="B11" s="11">
        <f t="shared" si="7"/>
        <v>-700</v>
      </c>
      <c r="C11" s="31">
        <f>VLOOKUP($B$1,'Multipliers and Adjustments'!$A$70:$I$86,TRUNC(COLUMN(C$2)/5)+2,FALSE)*SUMIFS('EPA Data'!$I:$I,'EPA Data'!$D:$D,'Country Selector'!$A$2,'EPA Data'!$J:$J,$B$1,'EPA Data'!$C:$C,C$2,'EPA Data'!$G:$G,"&gt;="&amp;$A11,'EPA Data'!$G:$G,"&lt;"&amp;$B11)*unit_conv</f>
        <v>0</v>
      </c>
      <c r="D11">
        <f t="shared" si="0"/>
        <v>0</v>
      </c>
      <c r="E11">
        <f t="shared" si="0"/>
        <v>0</v>
      </c>
      <c r="F11">
        <f t="shared" si="0"/>
        <v>0</v>
      </c>
      <c r="G11">
        <f t="shared" si="0"/>
        <v>0</v>
      </c>
      <c r="H11" s="31">
        <f>VLOOKUP($B$1,'Multipliers and Adjustments'!$A$70:$I$86,TRUNC(COLUMN(H$2)/5)+2,FALSE)*SUMIFS('EPA Data'!$I:$I,'EPA Data'!$D:$D,'Country Selector'!$A$2,'EPA Data'!$J:$J,$B$1,'EPA Data'!$C:$C,H$2,'EPA Data'!$G:$G,"&gt;="&amp;$A11,'EPA Data'!$G:$G,"&lt;"&amp;$B11)*unit_conv</f>
        <v>0</v>
      </c>
      <c r="I11">
        <f t="shared" si="8"/>
        <v>0</v>
      </c>
      <c r="J11">
        <f t="shared" si="8"/>
        <v>0</v>
      </c>
      <c r="K11">
        <f t="shared" si="8"/>
        <v>0</v>
      </c>
      <c r="L11">
        <f t="shared" si="8"/>
        <v>0</v>
      </c>
      <c r="M11" s="31">
        <f>VLOOKUP($B$1,'Multipliers and Adjustments'!$A$70:$I$86,TRUNC(COLUMN(M$2)/5)+2,FALSE)*SUMIFS('EPA Data'!$I:$I,'EPA Data'!$D:$D,'Country Selector'!$A$2,'EPA Data'!$J:$J,$B$1,'EPA Data'!$C:$C,M$2,'EPA Data'!$G:$G,"&gt;="&amp;$A11,'EPA Data'!$G:$G,"&lt;"&amp;$B11)*unit_conv</f>
        <v>0</v>
      </c>
      <c r="N11">
        <f t="shared" si="9"/>
        <v>0</v>
      </c>
      <c r="O11">
        <f t="shared" si="9"/>
        <v>0</v>
      </c>
      <c r="P11">
        <f t="shared" si="9"/>
        <v>0</v>
      </c>
      <c r="Q11">
        <f t="shared" si="9"/>
        <v>0</v>
      </c>
      <c r="R11" s="31">
        <f>VLOOKUP($B$1,'Multipliers and Adjustments'!$A$70:$I$86,TRUNC(COLUMN(R$2)/5)+2,FALSE)*SUMIFS('EPA Data'!$I:$I,'EPA Data'!$D:$D,'Country Selector'!$A$2,'EPA Data'!$J:$J,$B$1,'EPA Data'!$C:$C,R$2,'EPA Data'!$G:$G,"&gt;="&amp;$A11,'EPA Data'!$G:$G,"&lt;"&amp;$B11)*unit_conv</f>
        <v>0</v>
      </c>
      <c r="S11">
        <f t="shared" si="10"/>
        <v>0</v>
      </c>
      <c r="T11">
        <f t="shared" si="10"/>
        <v>0</v>
      </c>
      <c r="U11">
        <f t="shared" si="10"/>
        <v>0</v>
      </c>
      <c r="V11">
        <f t="shared" si="10"/>
        <v>0</v>
      </c>
      <c r="W11" s="31">
        <f>VLOOKUP($B$1,'Multipliers and Adjustments'!$A$70:$I$86,TRUNC(COLUMN(W$2)/5)+2,FALSE)*SUMIFS('EPA Data'!$I:$I,'EPA Data'!$D:$D,'Country Selector'!$A$2,'EPA Data'!$J:$J,$B$1,'EPA Data'!$C:$C,W$2,'EPA Data'!$G:$G,"&gt;="&amp;$A11,'EPA Data'!$G:$G,"&lt;"&amp;$B11)*unit_conv</f>
        <v>0</v>
      </c>
      <c r="X11">
        <f t="shared" si="11"/>
        <v>0</v>
      </c>
      <c r="Y11">
        <f t="shared" si="11"/>
        <v>0</v>
      </c>
      <c r="Z11">
        <f t="shared" si="11"/>
        <v>0</v>
      </c>
      <c r="AA11">
        <f t="shared" si="11"/>
        <v>0</v>
      </c>
      <c r="AB11" s="31">
        <f>VLOOKUP($B$1,'Multipliers and Adjustments'!$A$70:$I$86,TRUNC(COLUMN(AB$2)/5)+2,FALSE)*SUMIFS('EPA Data'!$I:$I,'EPA Data'!$D:$D,'Country Selector'!$A$2,'EPA Data'!$J:$J,$B$1,'EPA Data'!$C:$C,AB$2,'EPA Data'!$G:$G,"&gt;="&amp;$A11,'EPA Data'!$G:$G,"&lt;"&amp;$B11)*unit_conv</f>
        <v>0</v>
      </c>
      <c r="AC11">
        <f t="shared" si="12"/>
        <v>0</v>
      </c>
      <c r="AD11">
        <f t="shared" si="12"/>
        <v>0</v>
      </c>
      <c r="AE11">
        <f t="shared" si="12"/>
        <v>0</v>
      </c>
      <c r="AF11">
        <f t="shared" si="12"/>
        <v>0</v>
      </c>
      <c r="AG11" s="31">
        <f>VLOOKUP($B$1,'Multipliers and Adjustments'!$A$70:$I$86,TRUNC(COLUMN(AG$2)/5)+2,FALSE)*SUMIFS('EPA Data'!$I:$I,'EPA Data'!$D:$D,'Country Selector'!$A$2,'EPA Data'!$J:$J,$B$1,'EPA Data'!$C:$C,AG$2,'EPA Data'!$G:$G,"&gt;="&amp;$A11,'EPA Data'!$G:$G,"&lt;"&amp;$B11)*unit_conv</f>
        <v>0</v>
      </c>
      <c r="AH11">
        <f t="shared" si="13"/>
        <v>0</v>
      </c>
      <c r="AI11">
        <f t="shared" si="13"/>
        <v>0</v>
      </c>
      <c r="AJ11">
        <f t="shared" si="13"/>
        <v>0</v>
      </c>
      <c r="AK11">
        <f t="shared" si="13"/>
        <v>0</v>
      </c>
      <c r="AL11" s="31">
        <f>VLOOKUP($B$1,'Multipliers and Adjustments'!$A$70:$I$86,TRUNC(COLUMN(AL$2)/5)+2,FALSE)*SUMIFS('EPA Data'!$I:$I,'EPA Data'!$D:$D,'Country Selector'!$A$2,'EPA Data'!$J:$J,$B$1,'EPA Data'!$C:$C,AL$2,'EPA Data'!$G:$G,"&gt;="&amp;$A11,'EPA Data'!$G:$G,"&lt;"&amp;$B11)*unit_conv</f>
        <v>0</v>
      </c>
    </row>
    <row r="12" spans="1:38" x14ac:dyDescent="0.45">
      <c r="A12" s="12">
        <f t="shared" si="14"/>
        <v>-700</v>
      </c>
      <c r="B12" s="11">
        <f t="shared" si="7"/>
        <v>-650</v>
      </c>
      <c r="C12" s="31">
        <f>VLOOKUP($B$1,'Multipliers and Adjustments'!$A$70:$I$86,TRUNC(COLUMN(C$2)/5)+2,FALSE)*SUMIFS('EPA Data'!$I:$I,'EPA Data'!$D:$D,'Country Selector'!$A$2,'EPA Data'!$J:$J,$B$1,'EPA Data'!$C:$C,C$2,'EPA Data'!$G:$G,"&gt;="&amp;$A12,'EPA Data'!$G:$G,"&lt;"&amp;$B12)*unit_conv</f>
        <v>0</v>
      </c>
      <c r="D12">
        <f t="shared" si="0"/>
        <v>0</v>
      </c>
      <c r="E12">
        <f t="shared" si="0"/>
        <v>0</v>
      </c>
      <c r="F12">
        <f t="shared" si="0"/>
        <v>0</v>
      </c>
      <c r="G12">
        <f t="shared" si="0"/>
        <v>0</v>
      </c>
      <c r="H12" s="31">
        <f>VLOOKUP($B$1,'Multipliers and Adjustments'!$A$70:$I$86,TRUNC(COLUMN(H$2)/5)+2,FALSE)*SUMIFS('EPA Data'!$I:$I,'EPA Data'!$D:$D,'Country Selector'!$A$2,'EPA Data'!$J:$J,$B$1,'EPA Data'!$C:$C,H$2,'EPA Data'!$G:$G,"&gt;="&amp;$A12,'EPA Data'!$G:$G,"&lt;"&amp;$B12)*unit_conv</f>
        <v>0</v>
      </c>
      <c r="I12">
        <f t="shared" si="8"/>
        <v>0</v>
      </c>
      <c r="J12">
        <f t="shared" si="8"/>
        <v>0</v>
      </c>
      <c r="K12">
        <f t="shared" si="8"/>
        <v>0</v>
      </c>
      <c r="L12">
        <f t="shared" si="8"/>
        <v>0</v>
      </c>
      <c r="M12" s="31">
        <f>VLOOKUP($B$1,'Multipliers and Adjustments'!$A$70:$I$86,TRUNC(COLUMN(M$2)/5)+2,FALSE)*SUMIFS('EPA Data'!$I:$I,'EPA Data'!$D:$D,'Country Selector'!$A$2,'EPA Data'!$J:$J,$B$1,'EPA Data'!$C:$C,M$2,'EPA Data'!$G:$G,"&gt;="&amp;$A12,'EPA Data'!$G:$G,"&lt;"&amp;$B12)*unit_conv</f>
        <v>0</v>
      </c>
      <c r="N12">
        <f t="shared" si="9"/>
        <v>0</v>
      </c>
      <c r="O12">
        <f t="shared" si="9"/>
        <v>0</v>
      </c>
      <c r="P12">
        <f t="shared" si="9"/>
        <v>0</v>
      </c>
      <c r="Q12">
        <f t="shared" si="9"/>
        <v>0</v>
      </c>
      <c r="R12" s="31">
        <f>VLOOKUP($B$1,'Multipliers and Adjustments'!$A$70:$I$86,TRUNC(COLUMN(R$2)/5)+2,FALSE)*SUMIFS('EPA Data'!$I:$I,'EPA Data'!$D:$D,'Country Selector'!$A$2,'EPA Data'!$J:$J,$B$1,'EPA Data'!$C:$C,R$2,'EPA Data'!$G:$G,"&gt;="&amp;$A12,'EPA Data'!$G:$G,"&lt;"&amp;$B12)*unit_conv</f>
        <v>0</v>
      </c>
      <c r="S12">
        <f t="shared" si="10"/>
        <v>0</v>
      </c>
      <c r="T12">
        <f t="shared" si="10"/>
        <v>0</v>
      </c>
      <c r="U12">
        <f t="shared" si="10"/>
        <v>0</v>
      </c>
      <c r="V12">
        <f t="shared" si="10"/>
        <v>0</v>
      </c>
      <c r="W12" s="31">
        <f>VLOOKUP($B$1,'Multipliers and Adjustments'!$A$70:$I$86,TRUNC(COLUMN(W$2)/5)+2,FALSE)*SUMIFS('EPA Data'!$I:$I,'EPA Data'!$D:$D,'Country Selector'!$A$2,'EPA Data'!$J:$J,$B$1,'EPA Data'!$C:$C,W$2,'EPA Data'!$G:$G,"&gt;="&amp;$A12,'EPA Data'!$G:$G,"&lt;"&amp;$B12)*unit_conv</f>
        <v>0</v>
      </c>
      <c r="X12">
        <f t="shared" si="11"/>
        <v>0</v>
      </c>
      <c r="Y12">
        <f t="shared" si="11"/>
        <v>0</v>
      </c>
      <c r="Z12">
        <f t="shared" si="11"/>
        <v>0</v>
      </c>
      <c r="AA12">
        <f t="shared" si="11"/>
        <v>0</v>
      </c>
      <c r="AB12" s="31">
        <f>VLOOKUP($B$1,'Multipliers and Adjustments'!$A$70:$I$86,TRUNC(COLUMN(AB$2)/5)+2,FALSE)*SUMIFS('EPA Data'!$I:$I,'EPA Data'!$D:$D,'Country Selector'!$A$2,'EPA Data'!$J:$J,$B$1,'EPA Data'!$C:$C,AB$2,'EPA Data'!$G:$G,"&gt;="&amp;$A12,'EPA Data'!$G:$G,"&lt;"&amp;$B12)*unit_conv</f>
        <v>0</v>
      </c>
      <c r="AC12">
        <f t="shared" si="12"/>
        <v>0</v>
      </c>
      <c r="AD12">
        <f t="shared" si="12"/>
        <v>0</v>
      </c>
      <c r="AE12">
        <f t="shared" si="12"/>
        <v>0</v>
      </c>
      <c r="AF12">
        <f t="shared" si="12"/>
        <v>0</v>
      </c>
      <c r="AG12" s="31">
        <f>VLOOKUP($B$1,'Multipliers and Adjustments'!$A$70:$I$86,TRUNC(COLUMN(AG$2)/5)+2,FALSE)*SUMIFS('EPA Data'!$I:$I,'EPA Data'!$D:$D,'Country Selector'!$A$2,'EPA Data'!$J:$J,$B$1,'EPA Data'!$C:$C,AG$2,'EPA Data'!$G:$G,"&gt;="&amp;$A12,'EPA Data'!$G:$G,"&lt;"&amp;$B12)*unit_conv</f>
        <v>0</v>
      </c>
      <c r="AH12">
        <f t="shared" si="13"/>
        <v>0</v>
      </c>
      <c r="AI12">
        <f t="shared" si="13"/>
        <v>0</v>
      </c>
      <c r="AJ12">
        <f t="shared" si="13"/>
        <v>0</v>
      </c>
      <c r="AK12">
        <f t="shared" si="13"/>
        <v>0</v>
      </c>
      <c r="AL12" s="31">
        <f>VLOOKUP($B$1,'Multipliers and Adjustments'!$A$70:$I$86,TRUNC(COLUMN(AL$2)/5)+2,FALSE)*SUMIFS('EPA Data'!$I:$I,'EPA Data'!$D:$D,'Country Selector'!$A$2,'EPA Data'!$J:$J,$B$1,'EPA Data'!$C:$C,AL$2,'EPA Data'!$G:$G,"&gt;="&amp;$A12,'EPA Data'!$G:$G,"&lt;"&amp;$B12)*unit_conv</f>
        <v>0</v>
      </c>
    </row>
    <row r="13" spans="1:38" x14ac:dyDescent="0.45">
      <c r="A13" s="12">
        <f t="shared" si="14"/>
        <v>-650</v>
      </c>
      <c r="B13" s="11">
        <f t="shared" si="7"/>
        <v>-600</v>
      </c>
      <c r="C13" s="31">
        <f>VLOOKUP($B$1,'Multipliers and Adjustments'!$A$70:$I$86,TRUNC(COLUMN(C$2)/5)+2,FALSE)*SUMIFS('EPA Data'!$I:$I,'EPA Data'!$D:$D,'Country Selector'!$A$2,'EPA Data'!$J:$J,$B$1,'EPA Data'!$C:$C,C$2,'EPA Data'!$G:$G,"&gt;="&amp;$A13,'EPA Data'!$G:$G,"&lt;"&amp;$B13)*unit_conv</f>
        <v>0</v>
      </c>
      <c r="D13">
        <f t="shared" si="0"/>
        <v>0</v>
      </c>
      <c r="E13">
        <f t="shared" si="0"/>
        <v>0</v>
      </c>
      <c r="F13">
        <f t="shared" si="0"/>
        <v>0</v>
      </c>
      <c r="G13">
        <f t="shared" si="0"/>
        <v>0</v>
      </c>
      <c r="H13" s="31">
        <f>VLOOKUP($B$1,'Multipliers and Adjustments'!$A$70:$I$86,TRUNC(COLUMN(H$2)/5)+2,FALSE)*SUMIFS('EPA Data'!$I:$I,'EPA Data'!$D:$D,'Country Selector'!$A$2,'EPA Data'!$J:$J,$B$1,'EPA Data'!$C:$C,H$2,'EPA Data'!$G:$G,"&gt;="&amp;$A13,'EPA Data'!$G:$G,"&lt;"&amp;$B13)*unit_conv</f>
        <v>0</v>
      </c>
      <c r="I13">
        <f t="shared" si="8"/>
        <v>0</v>
      </c>
      <c r="J13">
        <f t="shared" si="8"/>
        <v>0</v>
      </c>
      <c r="K13">
        <f t="shared" si="8"/>
        <v>0</v>
      </c>
      <c r="L13">
        <f t="shared" si="8"/>
        <v>0</v>
      </c>
      <c r="M13" s="31">
        <f>VLOOKUP($B$1,'Multipliers and Adjustments'!$A$70:$I$86,TRUNC(COLUMN(M$2)/5)+2,FALSE)*SUMIFS('EPA Data'!$I:$I,'EPA Data'!$D:$D,'Country Selector'!$A$2,'EPA Data'!$J:$J,$B$1,'EPA Data'!$C:$C,M$2,'EPA Data'!$G:$G,"&gt;="&amp;$A13,'EPA Data'!$G:$G,"&lt;"&amp;$B13)*unit_conv</f>
        <v>0</v>
      </c>
      <c r="N13">
        <f t="shared" si="9"/>
        <v>0</v>
      </c>
      <c r="O13">
        <f t="shared" si="9"/>
        <v>0</v>
      </c>
      <c r="P13">
        <f t="shared" si="9"/>
        <v>0</v>
      </c>
      <c r="Q13">
        <f t="shared" si="9"/>
        <v>0</v>
      </c>
      <c r="R13" s="31">
        <f>VLOOKUP($B$1,'Multipliers and Adjustments'!$A$70:$I$86,TRUNC(COLUMN(R$2)/5)+2,FALSE)*SUMIFS('EPA Data'!$I:$I,'EPA Data'!$D:$D,'Country Selector'!$A$2,'EPA Data'!$J:$J,$B$1,'EPA Data'!$C:$C,R$2,'EPA Data'!$G:$G,"&gt;="&amp;$A13,'EPA Data'!$G:$G,"&lt;"&amp;$B13)*unit_conv</f>
        <v>0</v>
      </c>
      <c r="S13">
        <f t="shared" si="10"/>
        <v>0</v>
      </c>
      <c r="T13">
        <f t="shared" si="10"/>
        <v>0</v>
      </c>
      <c r="U13">
        <f t="shared" si="10"/>
        <v>0</v>
      </c>
      <c r="V13">
        <f t="shared" si="10"/>
        <v>0</v>
      </c>
      <c r="W13" s="31">
        <f>VLOOKUP($B$1,'Multipliers and Adjustments'!$A$70:$I$86,TRUNC(COLUMN(W$2)/5)+2,FALSE)*SUMIFS('EPA Data'!$I:$I,'EPA Data'!$D:$D,'Country Selector'!$A$2,'EPA Data'!$J:$J,$B$1,'EPA Data'!$C:$C,W$2,'EPA Data'!$G:$G,"&gt;="&amp;$A13,'EPA Data'!$G:$G,"&lt;"&amp;$B13)*unit_conv</f>
        <v>0</v>
      </c>
      <c r="X13">
        <f t="shared" si="11"/>
        <v>0</v>
      </c>
      <c r="Y13">
        <f t="shared" si="11"/>
        <v>0</v>
      </c>
      <c r="Z13">
        <f t="shared" si="11"/>
        <v>0</v>
      </c>
      <c r="AA13">
        <f t="shared" si="11"/>
        <v>0</v>
      </c>
      <c r="AB13" s="31">
        <f>VLOOKUP($B$1,'Multipliers and Adjustments'!$A$70:$I$86,TRUNC(COLUMN(AB$2)/5)+2,FALSE)*SUMIFS('EPA Data'!$I:$I,'EPA Data'!$D:$D,'Country Selector'!$A$2,'EPA Data'!$J:$J,$B$1,'EPA Data'!$C:$C,AB$2,'EPA Data'!$G:$G,"&gt;="&amp;$A13,'EPA Data'!$G:$G,"&lt;"&amp;$B13)*unit_conv</f>
        <v>0</v>
      </c>
      <c r="AC13">
        <f t="shared" si="12"/>
        <v>0</v>
      </c>
      <c r="AD13">
        <f t="shared" si="12"/>
        <v>0</v>
      </c>
      <c r="AE13">
        <f t="shared" si="12"/>
        <v>0</v>
      </c>
      <c r="AF13">
        <f t="shared" si="12"/>
        <v>0</v>
      </c>
      <c r="AG13" s="31">
        <f>VLOOKUP($B$1,'Multipliers and Adjustments'!$A$70:$I$86,TRUNC(COLUMN(AG$2)/5)+2,FALSE)*SUMIFS('EPA Data'!$I:$I,'EPA Data'!$D:$D,'Country Selector'!$A$2,'EPA Data'!$J:$J,$B$1,'EPA Data'!$C:$C,AG$2,'EPA Data'!$G:$G,"&gt;="&amp;$A13,'EPA Data'!$G:$G,"&lt;"&amp;$B13)*unit_conv</f>
        <v>0</v>
      </c>
      <c r="AH13">
        <f t="shared" si="13"/>
        <v>0</v>
      </c>
      <c r="AI13">
        <f t="shared" si="13"/>
        <v>0</v>
      </c>
      <c r="AJ13">
        <f t="shared" si="13"/>
        <v>0</v>
      </c>
      <c r="AK13">
        <f t="shared" si="13"/>
        <v>0</v>
      </c>
      <c r="AL13" s="31">
        <f>VLOOKUP($B$1,'Multipliers and Adjustments'!$A$70:$I$86,TRUNC(COLUMN(AL$2)/5)+2,FALSE)*SUMIFS('EPA Data'!$I:$I,'EPA Data'!$D:$D,'Country Selector'!$A$2,'EPA Data'!$J:$J,$B$1,'EPA Data'!$C:$C,AL$2,'EPA Data'!$G:$G,"&gt;="&amp;$A13,'EPA Data'!$G:$G,"&lt;"&amp;$B13)*unit_conv</f>
        <v>0</v>
      </c>
    </row>
    <row r="14" spans="1:38" x14ac:dyDescent="0.45">
      <c r="A14" s="12">
        <f t="shared" si="14"/>
        <v>-600</v>
      </c>
      <c r="B14" s="11">
        <f t="shared" si="7"/>
        <v>-550</v>
      </c>
      <c r="C14" s="31">
        <f>VLOOKUP($B$1,'Multipliers and Adjustments'!$A$70:$I$86,TRUNC(COLUMN(C$2)/5)+2,FALSE)*SUMIFS('EPA Data'!$I:$I,'EPA Data'!$D:$D,'Country Selector'!$A$2,'EPA Data'!$J:$J,$B$1,'EPA Data'!$C:$C,C$2,'EPA Data'!$G:$G,"&gt;="&amp;$A14,'EPA Data'!$G:$G,"&lt;"&amp;$B14)*unit_conv</f>
        <v>0</v>
      </c>
      <c r="D14">
        <f t="shared" si="0"/>
        <v>0</v>
      </c>
      <c r="E14">
        <f t="shared" si="0"/>
        <v>0</v>
      </c>
      <c r="F14">
        <f t="shared" si="0"/>
        <v>0</v>
      </c>
      <c r="G14">
        <f t="shared" si="0"/>
        <v>0</v>
      </c>
      <c r="H14" s="31">
        <f>VLOOKUP($B$1,'Multipliers and Adjustments'!$A$70:$I$86,TRUNC(COLUMN(H$2)/5)+2,FALSE)*SUMIFS('EPA Data'!$I:$I,'EPA Data'!$D:$D,'Country Selector'!$A$2,'EPA Data'!$J:$J,$B$1,'EPA Data'!$C:$C,H$2,'EPA Data'!$G:$G,"&gt;="&amp;$A14,'EPA Data'!$G:$G,"&lt;"&amp;$B14)*unit_conv</f>
        <v>0</v>
      </c>
      <c r="I14">
        <f t="shared" si="8"/>
        <v>0</v>
      </c>
      <c r="J14">
        <f t="shared" si="8"/>
        <v>0</v>
      </c>
      <c r="K14">
        <f t="shared" si="8"/>
        <v>0</v>
      </c>
      <c r="L14">
        <f t="shared" si="8"/>
        <v>0</v>
      </c>
      <c r="M14" s="31">
        <f>VLOOKUP($B$1,'Multipliers and Adjustments'!$A$70:$I$86,TRUNC(COLUMN(M$2)/5)+2,FALSE)*SUMIFS('EPA Data'!$I:$I,'EPA Data'!$D:$D,'Country Selector'!$A$2,'EPA Data'!$J:$J,$B$1,'EPA Data'!$C:$C,M$2,'EPA Data'!$G:$G,"&gt;="&amp;$A14,'EPA Data'!$G:$G,"&lt;"&amp;$B14)*unit_conv</f>
        <v>0</v>
      </c>
      <c r="N14">
        <f t="shared" si="9"/>
        <v>0</v>
      </c>
      <c r="O14">
        <f t="shared" si="9"/>
        <v>0</v>
      </c>
      <c r="P14">
        <f t="shared" si="9"/>
        <v>0</v>
      </c>
      <c r="Q14">
        <f t="shared" si="9"/>
        <v>0</v>
      </c>
      <c r="R14" s="31">
        <f>VLOOKUP($B$1,'Multipliers and Adjustments'!$A$70:$I$86,TRUNC(COLUMN(R$2)/5)+2,FALSE)*SUMIFS('EPA Data'!$I:$I,'EPA Data'!$D:$D,'Country Selector'!$A$2,'EPA Data'!$J:$J,$B$1,'EPA Data'!$C:$C,R$2,'EPA Data'!$G:$G,"&gt;="&amp;$A14,'EPA Data'!$G:$G,"&lt;"&amp;$B14)*unit_conv</f>
        <v>0</v>
      </c>
      <c r="S14">
        <f t="shared" si="10"/>
        <v>0</v>
      </c>
      <c r="T14">
        <f t="shared" si="10"/>
        <v>0</v>
      </c>
      <c r="U14">
        <f t="shared" si="10"/>
        <v>0</v>
      </c>
      <c r="V14">
        <f t="shared" si="10"/>
        <v>0</v>
      </c>
      <c r="W14" s="31">
        <f>VLOOKUP($B$1,'Multipliers and Adjustments'!$A$70:$I$86,TRUNC(COLUMN(W$2)/5)+2,FALSE)*SUMIFS('EPA Data'!$I:$I,'EPA Data'!$D:$D,'Country Selector'!$A$2,'EPA Data'!$J:$J,$B$1,'EPA Data'!$C:$C,W$2,'EPA Data'!$G:$G,"&gt;="&amp;$A14,'EPA Data'!$G:$G,"&lt;"&amp;$B14)*unit_conv</f>
        <v>0</v>
      </c>
      <c r="X14">
        <f t="shared" si="11"/>
        <v>0</v>
      </c>
      <c r="Y14">
        <f t="shared" si="11"/>
        <v>0</v>
      </c>
      <c r="Z14">
        <f t="shared" si="11"/>
        <v>0</v>
      </c>
      <c r="AA14">
        <f t="shared" si="11"/>
        <v>0</v>
      </c>
      <c r="AB14" s="31">
        <f>VLOOKUP($B$1,'Multipliers and Adjustments'!$A$70:$I$86,TRUNC(COLUMN(AB$2)/5)+2,FALSE)*SUMIFS('EPA Data'!$I:$I,'EPA Data'!$D:$D,'Country Selector'!$A$2,'EPA Data'!$J:$J,$B$1,'EPA Data'!$C:$C,AB$2,'EPA Data'!$G:$G,"&gt;="&amp;$A14,'EPA Data'!$G:$G,"&lt;"&amp;$B14)*unit_conv</f>
        <v>0</v>
      </c>
      <c r="AC14">
        <f t="shared" si="12"/>
        <v>0</v>
      </c>
      <c r="AD14">
        <f t="shared" si="12"/>
        <v>0</v>
      </c>
      <c r="AE14">
        <f t="shared" si="12"/>
        <v>0</v>
      </c>
      <c r="AF14">
        <f t="shared" si="12"/>
        <v>0</v>
      </c>
      <c r="AG14" s="31">
        <f>VLOOKUP($B$1,'Multipliers and Adjustments'!$A$70:$I$86,TRUNC(COLUMN(AG$2)/5)+2,FALSE)*SUMIFS('EPA Data'!$I:$I,'EPA Data'!$D:$D,'Country Selector'!$A$2,'EPA Data'!$J:$J,$B$1,'EPA Data'!$C:$C,AG$2,'EPA Data'!$G:$G,"&gt;="&amp;$A14,'EPA Data'!$G:$G,"&lt;"&amp;$B14)*unit_conv</f>
        <v>0</v>
      </c>
      <c r="AH14">
        <f t="shared" si="13"/>
        <v>0</v>
      </c>
      <c r="AI14">
        <f t="shared" si="13"/>
        <v>0</v>
      </c>
      <c r="AJ14">
        <f t="shared" si="13"/>
        <v>0</v>
      </c>
      <c r="AK14">
        <f t="shared" si="13"/>
        <v>0</v>
      </c>
      <c r="AL14" s="31">
        <f>VLOOKUP($B$1,'Multipliers and Adjustments'!$A$70:$I$86,TRUNC(COLUMN(AL$2)/5)+2,FALSE)*SUMIFS('EPA Data'!$I:$I,'EPA Data'!$D:$D,'Country Selector'!$A$2,'EPA Data'!$J:$J,$B$1,'EPA Data'!$C:$C,AL$2,'EPA Data'!$G:$G,"&gt;="&amp;$A14,'EPA Data'!$G:$G,"&lt;"&amp;$B14)*unit_conv</f>
        <v>0</v>
      </c>
    </row>
    <row r="15" spans="1:38" x14ac:dyDescent="0.45">
      <c r="A15" s="12">
        <f t="shared" si="14"/>
        <v>-550</v>
      </c>
      <c r="B15" s="11">
        <f t="shared" si="7"/>
        <v>-500</v>
      </c>
      <c r="C15" s="31">
        <f>VLOOKUP($B$1,'Multipliers and Adjustments'!$A$70:$I$86,TRUNC(COLUMN(C$2)/5)+2,FALSE)*SUMIFS('EPA Data'!$I:$I,'EPA Data'!$D:$D,'Country Selector'!$A$2,'EPA Data'!$J:$J,$B$1,'EPA Data'!$C:$C,C$2,'EPA Data'!$G:$G,"&gt;="&amp;$A15,'EPA Data'!$G:$G,"&lt;"&amp;$B15)*unit_conv</f>
        <v>0</v>
      </c>
      <c r="D15">
        <f t="shared" si="0"/>
        <v>0</v>
      </c>
      <c r="E15">
        <f t="shared" si="0"/>
        <v>0</v>
      </c>
      <c r="F15">
        <f t="shared" si="0"/>
        <v>0</v>
      </c>
      <c r="G15">
        <f t="shared" si="0"/>
        <v>0</v>
      </c>
      <c r="H15" s="31">
        <f>VLOOKUP($B$1,'Multipliers and Adjustments'!$A$70:$I$86,TRUNC(COLUMN(H$2)/5)+2,FALSE)*SUMIFS('EPA Data'!$I:$I,'EPA Data'!$D:$D,'Country Selector'!$A$2,'EPA Data'!$J:$J,$B$1,'EPA Data'!$C:$C,H$2,'EPA Data'!$G:$G,"&gt;="&amp;$A15,'EPA Data'!$G:$G,"&lt;"&amp;$B15)*unit_conv</f>
        <v>0</v>
      </c>
      <c r="I15">
        <f t="shared" si="8"/>
        <v>0</v>
      </c>
      <c r="J15">
        <f t="shared" si="8"/>
        <v>0</v>
      </c>
      <c r="K15">
        <f t="shared" si="8"/>
        <v>0</v>
      </c>
      <c r="L15">
        <f t="shared" si="8"/>
        <v>0</v>
      </c>
      <c r="M15" s="31">
        <f>VLOOKUP($B$1,'Multipliers and Adjustments'!$A$70:$I$86,TRUNC(COLUMN(M$2)/5)+2,FALSE)*SUMIFS('EPA Data'!$I:$I,'EPA Data'!$D:$D,'Country Selector'!$A$2,'EPA Data'!$J:$J,$B$1,'EPA Data'!$C:$C,M$2,'EPA Data'!$G:$G,"&gt;="&amp;$A15,'EPA Data'!$G:$G,"&lt;"&amp;$B15)*unit_conv</f>
        <v>0</v>
      </c>
      <c r="N15">
        <f t="shared" si="9"/>
        <v>0</v>
      </c>
      <c r="O15">
        <f t="shared" si="9"/>
        <v>0</v>
      </c>
      <c r="P15">
        <f t="shared" si="9"/>
        <v>0</v>
      </c>
      <c r="Q15">
        <f t="shared" si="9"/>
        <v>0</v>
      </c>
      <c r="R15" s="31">
        <f>VLOOKUP($B$1,'Multipliers and Adjustments'!$A$70:$I$86,TRUNC(COLUMN(R$2)/5)+2,FALSE)*SUMIFS('EPA Data'!$I:$I,'EPA Data'!$D:$D,'Country Selector'!$A$2,'EPA Data'!$J:$J,$B$1,'EPA Data'!$C:$C,R$2,'EPA Data'!$G:$G,"&gt;="&amp;$A15,'EPA Data'!$G:$G,"&lt;"&amp;$B15)*unit_conv</f>
        <v>0</v>
      </c>
      <c r="S15">
        <f t="shared" si="10"/>
        <v>0</v>
      </c>
      <c r="T15">
        <f t="shared" si="10"/>
        <v>0</v>
      </c>
      <c r="U15">
        <f t="shared" si="10"/>
        <v>0</v>
      </c>
      <c r="V15">
        <f t="shared" si="10"/>
        <v>0</v>
      </c>
      <c r="W15" s="31">
        <f>VLOOKUP($B$1,'Multipliers and Adjustments'!$A$70:$I$86,TRUNC(COLUMN(W$2)/5)+2,FALSE)*SUMIFS('EPA Data'!$I:$I,'EPA Data'!$D:$D,'Country Selector'!$A$2,'EPA Data'!$J:$J,$B$1,'EPA Data'!$C:$C,W$2,'EPA Data'!$G:$G,"&gt;="&amp;$A15,'EPA Data'!$G:$G,"&lt;"&amp;$B15)*unit_conv</f>
        <v>0</v>
      </c>
      <c r="X15">
        <f t="shared" si="11"/>
        <v>0</v>
      </c>
      <c r="Y15">
        <f t="shared" si="11"/>
        <v>0</v>
      </c>
      <c r="Z15">
        <f t="shared" si="11"/>
        <v>0</v>
      </c>
      <c r="AA15">
        <f t="shared" si="11"/>
        <v>0</v>
      </c>
      <c r="AB15" s="31">
        <f>VLOOKUP($B$1,'Multipliers and Adjustments'!$A$70:$I$86,TRUNC(COLUMN(AB$2)/5)+2,FALSE)*SUMIFS('EPA Data'!$I:$I,'EPA Data'!$D:$D,'Country Selector'!$A$2,'EPA Data'!$J:$J,$B$1,'EPA Data'!$C:$C,AB$2,'EPA Data'!$G:$G,"&gt;="&amp;$A15,'EPA Data'!$G:$G,"&lt;"&amp;$B15)*unit_conv</f>
        <v>0</v>
      </c>
      <c r="AC15">
        <f t="shared" si="12"/>
        <v>0</v>
      </c>
      <c r="AD15">
        <f t="shared" si="12"/>
        <v>0</v>
      </c>
      <c r="AE15">
        <f t="shared" si="12"/>
        <v>0</v>
      </c>
      <c r="AF15">
        <f t="shared" si="12"/>
        <v>0</v>
      </c>
      <c r="AG15" s="31">
        <f>VLOOKUP($B$1,'Multipliers and Adjustments'!$A$70:$I$86,TRUNC(COLUMN(AG$2)/5)+2,FALSE)*SUMIFS('EPA Data'!$I:$I,'EPA Data'!$D:$D,'Country Selector'!$A$2,'EPA Data'!$J:$J,$B$1,'EPA Data'!$C:$C,AG$2,'EPA Data'!$G:$G,"&gt;="&amp;$A15,'EPA Data'!$G:$G,"&lt;"&amp;$B15)*unit_conv</f>
        <v>0</v>
      </c>
      <c r="AH15">
        <f t="shared" si="13"/>
        <v>0</v>
      </c>
      <c r="AI15">
        <f t="shared" si="13"/>
        <v>0</v>
      </c>
      <c r="AJ15">
        <f t="shared" si="13"/>
        <v>0</v>
      </c>
      <c r="AK15">
        <f t="shared" si="13"/>
        <v>0</v>
      </c>
      <c r="AL15" s="31">
        <f>VLOOKUP($B$1,'Multipliers and Adjustments'!$A$70:$I$86,TRUNC(COLUMN(AL$2)/5)+2,FALSE)*SUMIFS('EPA Data'!$I:$I,'EPA Data'!$D:$D,'Country Selector'!$A$2,'EPA Data'!$J:$J,$B$1,'EPA Data'!$C:$C,AL$2,'EPA Data'!$G:$G,"&gt;="&amp;$A15,'EPA Data'!$G:$G,"&lt;"&amp;$B15)*unit_conv</f>
        <v>0</v>
      </c>
    </row>
    <row r="16" spans="1:38" x14ac:dyDescent="0.45">
      <c r="A16" s="12">
        <f t="shared" si="14"/>
        <v>-500</v>
      </c>
      <c r="B16" s="11">
        <f t="shared" si="7"/>
        <v>-450</v>
      </c>
      <c r="C16" s="31">
        <f>VLOOKUP($B$1,'Multipliers and Adjustments'!$A$70:$I$86,TRUNC(COLUMN(C$2)/5)+2,FALSE)*SUMIFS('EPA Data'!$I:$I,'EPA Data'!$D:$D,'Country Selector'!$A$2,'EPA Data'!$J:$J,$B$1,'EPA Data'!$C:$C,C$2,'EPA Data'!$G:$G,"&gt;="&amp;$A16,'EPA Data'!$G:$G,"&lt;"&amp;$B16)*unit_conv</f>
        <v>0</v>
      </c>
      <c r="D16">
        <f t="shared" si="0"/>
        <v>0</v>
      </c>
      <c r="E16">
        <f t="shared" si="0"/>
        <v>0</v>
      </c>
      <c r="F16">
        <f t="shared" si="0"/>
        <v>0</v>
      </c>
      <c r="G16">
        <f t="shared" si="0"/>
        <v>0</v>
      </c>
      <c r="H16" s="31">
        <f>VLOOKUP($B$1,'Multipliers and Adjustments'!$A$70:$I$86,TRUNC(COLUMN(H$2)/5)+2,FALSE)*SUMIFS('EPA Data'!$I:$I,'EPA Data'!$D:$D,'Country Selector'!$A$2,'EPA Data'!$J:$J,$B$1,'EPA Data'!$C:$C,H$2,'EPA Data'!$G:$G,"&gt;="&amp;$A16,'EPA Data'!$G:$G,"&lt;"&amp;$B16)*unit_conv</f>
        <v>0</v>
      </c>
      <c r="I16">
        <f t="shared" si="8"/>
        <v>0</v>
      </c>
      <c r="J16">
        <f t="shared" si="8"/>
        <v>0</v>
      </c>
      <c r="K16">
        <f t="shared" si="8"/>
        <v>0</v>
      </c>
      <c r="L16">
        <f t="shared" si="8"/>
        <v>0</v>
      </c>
      <c r="M16" s="31">
        <f>VLOOKUP($B$1,'Multipliers and Adjustments'!$A$70:$I$86,TRUNC(COLUMN(M$2)/5)+2,FALSE)*SUMIFS('EPA Data'!$I:$I,'EPA Data'!$D:$D,'Country Selector'!$A$2,'EPA Data'!$J:$J,$B$1,'EPA Data'!$C:$C,M$2,'EPA Data'!$G:$G,"&gt;="&amp;$A16,'EPA Data'!$G:$G,"&lt;"&amp;$B16)*unit_conv</f>
        <v>0</v>
      </c>
      <c r="N16">
        <f t="shared" si="9"/>
        <v>0</v>
      </c>
      <c r="O16">
        <f t="shared" si="9"/>
        <v>0</v>
      </c>
      <c r="P16">
        <f t="shared" si="9"/>
        <v>0</v>
      </c>
      <c r="Q16">
        <f t="shared" si="9"/>
        <v>0</v>
      </c>
      <c r="R16" s="31">
        <f>VLOOKUP($B$1,'Multipliers and Adjustments'!$A$70:$I$86,TRUNC(COLUMN(R$2)/5)+2,FALSE)*SUMIFS('EPA Data'!$I:$I,'EPA Data'!$D:$D,'Country Selector'!$A$2,'EPA Data'!$J:$J,$B$1,'EPA Data'!$C:$C,R$2,'EPA Data'!$G:$G,"&gt;="&amp;$A16,'EPA Data'!$G:$G,"&lt;"&amp;$B16)*unit_conv</f>
        <v>0</v>
      </c>
      <c r="S16">
        <f t="shared" si="10"/>
        <v>0</v>
      </c>
      <c r="T16">
        <f t="shared" si="10"/>
        <v>0</v>
      </c>
      <c r="U16">
        <f t="shared" si="10"/>
        <v>0</v>
      </c>
      <c r="V16">
        <f t="shared" si="10"/>
        <v>0</v>
      </c>
      <c r="W16" s="31">
        <f>VLOOKUP($B$1,'Multipliers and Adjustments'!$A$70:$I$86,TRUNC(COLUMN(W$2)/5)+2,FALSE)*SUMIFS('EPA Data'!$I:$I,'EPA Data'!$D:$D,'Country Selector'!$A$2,'EPA Data'!$J:$J,$B$1,'EPA Data'!$C:$C,W$2,'EPA Data'!$G:$G,"&gt;="&amp;$A16,'EPA Data'!$G:$G,"&lt;"&amp;$B16)*unit_conv</f>
        <v>0</v>
      </c>
      <c r="X16">
        <f t="shared" si="11"/>
        <v>0</v>
      </c>
      <c r="Y16">
        <f t="shared" si="11"/>
        <v>0</v>
      </c>
      <c r="Z16">
        <f t="shared" si="11"/>
        <v>0</v>
      </c>
      <c r="AA16">
        <f t="shared" si="11"/>
        <v>0</v>
      </c>
      <c r="AB16" s="31">
        <f>VLOOKUP($B$1,'Multipliers and Adjustments'!$A$70:$I$86,TRUNC(COLUMN(AB$2)/5)+2,FALSE)*SUMIFS('EPA Data'!$I:$I,'EPA Data'!$D:$D,'Country Selector'!$A$2,'EPA Data'!$J:$J,$B$1,'EPA Data'!$C:$C,AB$2,'EPA Data'!$G:$G,"&gt;="&amp;$A16,'EPA Data'!$G:$G,"&lt;"&amp;$B16)*unit_conv</f>
        <v>0</v>
      </c>
      <c r="AC16">
        <f t="shared" si="12"/>
        <v>0</v>
      </c>
      <c r="AD16">
        <f t="shared" si="12"/>
        <v>0</v>
      </c>
      <c r="AE16">
        <f t="shared" si="12"/>
        <v>0</v>
      </c>
      <c r="AF16">
        <f t="shared" si="12"/>
        <v>0</v>
      </c>
      <c r="AG16" s="31">
        <f>VLOOKUP($B$1,'Multipliers and Adjustments'!$A$70:$I$86,TRUNC(COLUMN(AG$2)/5)+2,FALSE)*SUMIFS('EPA Data'!$I:$I,'EPA Data'!$D:$D,'Country Selector'!$A$2,'EPA Data'!$J:$J,$B$1,'EPA Data'!$C:$C,AG$2,'EPA Data'!$G:$G,"&gt;="&amp;$A16,'EPA Data'!$G:$G,"&lt;"&amp;$B16)*unit_conv</f>
        <v>0</v>
      </c>
      <c r="AH16">
        <f t="shared" si="13"/>
        <v>0</v>
      </c>
      <c r="AI16">
        <f t="shared" si="13"/>
        <v>0</v>
      </c>
      <c r="AJ16">
        <f t="shared" si="13"/>
        <v>0</v>
      </c>
      <c r="AK16">
        <f t="shared" si="13"/>
        <v>0</v>
      </c>
      <c r="AL16" s="31">
        <f>VLOOKUP($B$1,'Multipliers and Adjustments'!$A$70:$I$86,TRUNC(COLUMN(AL$2)/5)+2,FALSE)*SUMIFS('EPA Data'!$I:$I,'EPA Data'!$D:$D,'Country Selector'!$A$2,'EPA Data'!$J:$J,$B$1,'EPA Data'!$C:$C,AL$2,'EPA Data'!$G:$G,"&gt;="&amp;$A16,'EPA Data'!$G:$G,"&lt;"&amp;$B16)*unit_conv</f>
        <v>0</v>
      </c>
    </row>
    <row r="17" spans="1:38" x14ac:dyDescent="0.45">
      <c r="A17" s="12">
        <f t="shared" si="14"/>
        <v>-450</v>
      </c>
      <c r="B17" s="11">
        <f t="shared" si="7"/>
        <v>-400</v>
      </c>
      <c r="C17" s="31">
        <f>VLOOKUP($B$1,'Multipliers and Adjustments'!$A$70:$I$86,TRUNC(COLUMN(C$2)/5)+2,FALSE)*SUMIFS('EPA Data'!$I:$I,'EPA Data'!$D:$D,'Country Selector'!$A$2,'EPA Data'!$J:$J,$B$1,'EPA Data'!$C:$C,C$2,'EPA Data'!$G:$G,"&gt;="&amp;$A17,'EPA Data'!$G:$G,"&lt;"&amp;$B17)*unit_conv</f>
        <v>0</v>
      </c>
      <c r="D17">
        <f>C17+($H17-$C17)/5</f>
        <v>0</v>
      </c>
      <c r="E17">
        <f t="shared" si="0"/>
        <v>0</v>
      </c>
      <c r="F17">
        <f t="shared" si="0"/>
        <v>0</v>
      </c>
      <c r="G17">
        <f t="shared" si="0"/>
        <v>0</v>
      </c>
      <c r="H17" s="31">
        <f>VLOOKUP($B$1,'Multipliers and Adjustments'!$A$70:$I$86,TRUNC(COLUMN(H$2)/5)+2,FALSE)*SUMIFS('EPA Data'!$I:$I,'EPA Data'!$D:$D,'Country Selector'!$A$2,'EPA Data'!$J:$J,$B$1,'EPA Data'!$C:$C,H$2,'EPA Data'!$G:$G,"&gt;="&amp;$A17,'EPA Data'!$G:$G,"&lt;"&amp;$B17)*unit_conv</f>
        <v>0</v>
      </c>
      <c r="I17">
        <f t="shared" si="8"/>
        <v>0</v>
      </c>
      <c r="J17">
        <f t="shared" si="8"/>
        <v>0</v>
      </c>
      <c r="K17">
        <f t="shared" si="8"/>
        <v>0</v>
      </c>
      <c r="L17">
        <f t="shared" si="8"/>
        <v>0</v>
      </c>
      <c r="M17" s="31">
        <f>VLOOKUP($B$1,'Multipliers and Adjustments'!$A$70:$I$86,TRUNC(COLUMN(M$2)/5)+2,FALSE)*SUMIFS('EPA Data'!$I:$I,'EPA Data'!$D:$D,'Country Selector'!$A$2,'EPA Data'!$J:$J,$B$1,'EPA Data'!$C:$C,M$2,'EPA Data'!$G:$G,"&gt;="&amp;$A17,'EPA Data'!$G:$G,"&lt;"&amp;$B17)*unit_conv</f>
        <v>0</v>
      </c>
      <c r="N17">
        <f t="shared" si="9"/>
        <v>0</v>
      </c>
      <c r="O17">
        <f t="shared" si="9"/>
        <v>0</v>
      </c>
      <c r="P17">
        <f t="shared" si="9"/>
        <v>0</v>
      </c>
      <c r="Q17">
        <f t="shared" si="9"/>
        <v>0</v>
      </c>
      <c r="R17" s="31">
        <f>VLOOKUP($B$1,'Multipliers and Adjustments'!$A$70:$I$86,TRUNC(COLUMN(R$2)/5)+2,FALSE)*SUMIFS('EPA Data'!$I:$I,'EPA Data'!$D:$D,'Country Selector'!$A$2,'EPA Data'!$J:$J,$B$1,'EPA Data'!$C:$C,R$2,'EPA Data'!$G:$G,"&gt;="&amp;$A17,'EPA Data'!$G:$G,"&lt;"&amp;$B17)*unit_conv</f>
        <v>0</v>
      </c>
      <c r="S17">
        <f t="shared" si="10"/>
        <v>0</v>
      </c>
      <c r="T17">
        <f t="shared" si="10"/>
        <v>0</v>
      </c>
      <c r="U17">
        <f t="shared" si="10"/>
        <v>0</v>
      </c>
      <c r="V17">
        <f t="shared" si="10"/>
        <v>0</v>
      </c>
      <c r="W17" s="31">
        <f>VLOOKUP($B$1,'Multipliers and Adjustments'!$A$70:$I$86,TRUNC(COLUMN(W$2)/5)+2,FALSE)*SUMIFS('EPA Data'!$I:$I,'EPA Data'!$D:$D,'Country Selector'!$A$2,'EPA Data'!$J:$J,$B$1,'EPA Data'!$C:$C,W$2,'EPA Data'!$G:$G,"&gt;="&amp;$A17,'EPA Data'!$G:$G,"&lt;"&amp;$B17)*unit_conv</f>
        <v>0</v>
      </c>
      <c r="X17">
        <f t="shared" si="11"/>
        <v>0</v>
      </c>
      <c r="Y17">
        <f t="shared" si="11"/>
        <v>0</v>
      </c>
      <c r="Z17">
        <f t="shared" si="11"/>
        <v>0</v>
      </c>
      <c r="AA17">
        <f t="shared" si="11"/>
        <v>0</v>
      </c>
      <c r="AB17" s="31">
        <f>VLOOKUP($B$1,'Multipliers and Adjustments'!$A$70:$I$86,TRUNC(COLUMN(AB$2)/5)+2,FALSE)*SUMIFS('EPA Data'!$I:$I,'EPA Data'!$D:$D,'Country Selector'!$A$2,'EPA Data'!$J:$J,$B$1,'EPA Data'!$C:$C,AB$2,'EPA Data'!$G:$G,"&gt;="&amp;$A17,'EPA Data'!$G:$G,"&lt;"&amp;$B17)*unit_conv</f>
        <v>0</v>
      </c>
      <c r="AC17">
        <f t="shared" si="12"/>
        <v>0</v>
      </c>
      <c r="AD17">
        <f t="shared" si="12"/>
        <v>0</v>
      </c>
      <c r="AE17">
        <f t="shared" si="12"/>
        <v>0</v>
      </c>
      <c r="AF17">
        <f t="shared" si="12"/>
        <v>0</v>
      </c>
      <c r="AG17" s="31">
        <f>VLOOKUP($B$1,'Multipliers and Adjustments'!$A$70:$I$86,TRUNC(COLUMN(AG$2)/5)+2,FALSE)*SUMIFS('EPA Data'!$I:$I,'EPA Data'!$D:$D,'Country Selector'!$A$2,'EPA Data'!$J:$J,$B$1,'EPA Data'!$C:$C,AG$2,'EPA Data'!$G:$G,"&gt;="&amp;$A17,'EPA Data'!$G:$G,"&lt;"&amp;$B17)*unit_conv</f>
        <v>0</v>
      </c>
      <c r="AH17">
        <f t="shared" si="13"/>
        <v>0</v>
      </c>
      <c r="AI17">
        <f t="shared" si="13"/>
        <v>0</v>
      </c>
      <c r="AJ17">
        <f t="shared" si="13"/>
        <v>0</v>
      </c>
      <c r="AK17">
        <f t="shared" si="13"/>
        <v>0</v>
      </c>
      <c r="AL17" s="31">
        <f>VLOOKUP($B$1,'Multipliers and Adjustments'!$A$70:$I$86,TRUNC(COLUMN(AL$2)/5)+2,FALSE)*SUMIFS('EPA Data'!$I:$I,'EPA Data'!$D:$D,'Country Selector'!$A$2,'EPA Data'!$J:$J,$B$1,'EPA Data'!$C:$C,AL$2,'EPA Data'!$G:$G,"&gt;="&amp;$A17,'EPA Data'!$G:$G,"&lt;"&amp;$B17)*unit_conv</f>
        <v>0</v>
      </c>
    </row>
    <row r="18" spans="1:38" x14ac:dyDescent="0.45">
      <c r="A18" s="12">
        <f t="shared" si="14"/>
        <v>-400</v>
      </c>
      <c r="B18" s="11">
        <f t="shared" si="7"/>
        <v>-350</v>
      </c>
      <c r="C18" s="31">
        <f>VLOOKUP($B$1,'Multipliers and Adjustments'!$A$70:$I$86,TRUNC(COLUMN(C$2)/5)+2,FALSE)*SUMIFS('EPA Data'!$I:$I,'EPA Data'!$D:$D,'Country Selector'!$A$2,'EPA Data'!$J:$J,$B$1,'EPA Data'!$C:$C,C$2,'EPA Data'!$G:$G,"&gt;="&amp;$A18,'EPA Data'!$G:$G,"&lt;"&amp;$B18)*unit_conv</f>
        <v>0</v>
      </c>
      <c r="D18">
        <f t="shared" ref="D18:G33" si="15">C18+($H18-$C18)/5</f>
        <v>0</v>
      </c>
      <c r="E18">
        <f t="shared" si="15"/>
        <v>0</v>
      </c>
      <c r="F18">
        <f t="shared" si="15"/>
        <v>0</v>
      </c>
      <c r="G18">
        <f t="shared" si="15"/>
        <v>0</v>
      </c>
      <c r="H18" s="31">
        <f>VLOOKUP($B$1,'Multipliers and Adjustments'!$A$70:$I$86,TRUNC(COLUMN(H$2)/5)+2,FALSE)*SUMIFS('EPA Data'!$I:$I,'EPA Data'!$D:$D,'Country Selector'!$A$2,'EPA Data'!$J:$J,$B$1,'EPA Data'!$C:$C,H$2,'EPA Data'!$G:$G,"&gt;="&amp;$A18,'EPA Data'!$G:$G,"&lt;"&amp;$B18)*unit_conv</f>
        <v>0</v>
      </c>
      <c r="I18">
        <f t="shared" si="8"/>
        <v>0</v>
      </c>
      <c r="J18">
        <f t="shared" si="8"/>
        <v>0</v>
      </c>
      <c r="K18">
        <f t="shared" si="8"/>
        <v>0</v>
      </c>
      <c r="L18">
        <f t="shared" si="8"/>
        <v>0</v>
      </c>
      <c r="M18" s="31">
        <f>VLOOKUP($B$1,'Multipliers and Adjustments'!$A$70:$I$86,TRUNC(COLUMN(M$2)/5)+2,FALSE)*SUMIFS('EPA Data'!$I:$I,'EPA Data'!$D:$D,'Country Selector'!$A$2,'EPA Data'!$J:$J,$B$1,'EPA Data'!$C:$C,M$2,'EPA Data'!$G:$G,"&gt;="&amp;$A18,'EPA Data'!$G:$G,"&lt;"&amp;$B18)*unit_conv</f>
        <v>0</v>
      </c>
      <c r="N18">
        <f t="shared" si="9"/>
        <v>0</v>
      </c>
      <c r="O18">
        <f t="shared" si="9"/>
        <v>0</v>
      </c>
      <c r="P18">
        <f t="shared" si="9"/>
        <v>0</v>
      </c>
      <c r="Q18">
        <f t="shared" si="9"/>
        <v>0</v>
      </c>
      <c r="R18" s="31">
        <f>VLOOKUP($B$1,'Multipliers and Adjustments'!$A$70:$I$86,TRUNC(COLUMN(R$2)/5)+2,FALSE)*SUMIFS('EPA Data'!$I:$I,'EPA Data'!$D:$D,'Country Selector'!$A$2,'EPA Data'!$J:$J,$B$1,'EPA Data'!$C:$C,R$2,'EPA Data'!$G:$G,"&gt;="&amp;$A18,'EPA Data'!$G:$G,"&lt;"&amp;$B18)*unit_conv</f>
        <v>0</v>
      </c>
      <c r="S18">
        <f t="shared" si="10"/>
        <v>0</v>
      </c>
      <c r="T18">
        <f t="shared" si="10"/>
        <v>0</v>
      </c>
      <c r="U18">
        <f t="shared" si="10"/>
        <v>0</v>
      </c>
      <c r="V18">
        <f t="shared" si="10"/>
        <v>0</v>
      </c>
      <c r="W18" s="31">
        <f>VLOOKUP($B$1,'Multipliers and Adjustments'!$A$70:$I$86,TRUNC(COLUMN(W$2)/5)+2,FALSE)*SUMIFS('EPA Data'!$I:$I,'EPA Data'!$D:$D,'Country Selector'!$A$2,'EPA Data'!$J:$J,$B$1,'EPA Data'!$C:$C,W$2,'EPA Data'!$G:$G,"&gt;="&amp;$A18,'EPA Data'!$G:$G,"&lt;"&amp;$B18)*unit_conv</f>
        <v>0</v>
      </c>
      <c r="X18">
        <f t="shared" si="11"/>
        <v>0</v>
      </c>
      <c r="Y18">
        <f t="shared" si="11"/>
        <v>0</v>
      </c>
      <c r="Z18">
        <f t="shared" si="11"/>
        <v>0</v>
      </c>
      <c r="AA18">
        <f t="shared" si="11"/>
        <v>0</v>
      </c>
      <c r="AB18" s="31">
        <f>VLOOKUP($B$1,'Multipliers and Adjustments'!$A$70:$I$86,TRUNC(COLUMN(AB$2)/5)+2,FALSE)*SUMIFS('EPA Data'!$I:$I,'EPA Data'!$D:$D,'Country Selector'!$A$2,'EPA Data'!$J:$J,$B$1,'EPA Data'!$C:$C,AB$2,'EPA Data'!$G:$G,"&gt;="&amp;$A18,'EPA Data'!$G:$G,"&lt;"&amp;$B18)*unit_conv</f>
        <v>0</v>
      </c>
      <c r="AC18">
        <f t="shared" si="12"/>
        <v>0</v>
      </c>
      <c r="AD18">
        <f t="shared" si="12"/>
        <v>0</v>
      </c>
      <c r="AE18">
        <f t="shared" si="12"/>
        <v>0</v>
      </c>
      <c r="AF18">
        <f t="shared" si="12"/>
        <v>0</v>
      </c>
      <c r="AG18" s="31">
        <f>VLOOKUP($B$1,'Multipliers and Adjustments'!$A$70:$I$86,TRUNC(COLUMN(AG$2)/5)+2,FALSE)*SUMIFS('EPA Data'!$I:$I,'EPA Data'!$D:$D,'Country Selector'!$A$2,'EPA Data'!$J:$J,$B$1,'EPA Data'!$C:$C,AG$2,'EPA Data'!$G:$G,"&gt;="&amp;$A18,'EPA Data'!$G:$G,"&lt;"&amp;$B18)*unit_conv</f>
        <v>0</v>
      </c>
      <c r="AH18">
        <f t="shared" si="13"/>
        <v>0</v>
      </c>
      <c r="AI18">
        <f t="shared" si="13"/>
        <v>0</v>
      </c>
      <c r="AJ18">
        <f t="shared" si="13"/>
        <v>0</v>
      </c>
      <c r="AK18">
        <f t="shared" si="13"/>
        <v>0</v>
      </c>
      <c r="AL18" s="31">
        <f>VLOOKUP($B$1,'Multipliers and Adjustments'!$A$70:$I$86,TRUNC(COLUMN(AL$2)/5)+2,FALSE)*SUMIFS('EPA Data'!$I:$I,'EPA Data'!$D:$D,'Country Selector'!$A$2,'EPA Data'!$J:$J,$B$1,'EPA Data'!$C:$C,AL$2,'EPA Data'!$G:$G,"&gt;="&amp;$A18,'EPA Data'!$G:$G,"&lt;"&amp;$B18)*unit_conv</f>
        <v>0</v>
      </c>
    </row>
    <row r="19" spans="1:38" x14ac:dyDescent="0.45">
      <c r="A19" s="12">
        <f t="shared" si="14"/>
        <v>-350</v>
      </c>
      <c r="B19" s="11">
        <f t="shared" si="7"/>
        <v>-300</v>
      </c>
      <c r="C19" s="31">
        <f>VLOOKUP($B$1,'Multipliers and Adjustments'!$A$70:$I$86,TRUNC(COLUMN(C$2)/5)+2,FALSE)*SUMIFS('EPA Data'!$I:$I,'EPA Data'!$D:$D,'Country Selector'!$A$2,'EPA Data'!$J:$J,$B$1,'EPA Data'!$C:$C,C$2,'EPA Data'!$G:$G,"&gt;="&amp;$A19,'EPA Data'!$G:$G,"&lt;"&amp;$B19)*unit_conv</f>
        <v>0</v>
      </c>
      <c r="D19">
        <f t="shared" si="15"/>
        <v>0</v>
      </c>
      <c r="E19">
        <f t="shared" si="15"/>
        <v>0</v>
      </c>
      <c r="F19">
        <f t="shared" si="15"/>
        <v>0</v>
      </c>
      <c r="G19">
        <f t="shared" si="15"/>
        <v>0</v>
      </c>
      <c r="H19" s="31">
        <f>VLOOKUP($B$1,'Multipliers and Adjustments'!$A$70:$I$86,TRUNC(COLUMN(H$2)/5)+2,FALSE)*SUMIFS('EPA Data'!$I:$I,'EPA Data'!$D:$D,'Country Selector'!$A$2,'EPA Data'!$J:$J,$B$1,'EPA Data'!$C:$C,H$2,'EPA Data'!$G:$G,"&gt;="&amp;$A19,'EPA Data'!$G:$G,"&lt;"&amp;$B19)*unit_conv</f>
        <v>0</v>
      </c>
      <c r="I19">
        <f t="shared" si="8"/>
        <v>0</v>
      </c>
      <c r="J19">
        <f t="shared" si="8"/>
        <v>0</v>
      </c>
      <c r="K19">
        <f t="shared" si="8"/>
        <v>0</v>
      </c>
      <c r="L19">
        <f t="shared" si="8"/>
        <v>0</v>
      </c>
      <c r="M19" s="31">
        <f>VLOOKUP($B$1,'Multipliers and Adjustments'!$A$70:$I$86,TRUNC(COLUMN(M$2)/5)+2,FALSE)*SUMIFS('EPA Data'!$I:$I,'EPA Data'!$D:$D,'Country Selector'!$A$2,'EPA Data'!$J:$J,$B$1,'EPA Data'!$C:$C,M$2,'EPA Data'!$G:$G,"&gt;="&amp;$A19,'EPA Data'!$G:$G,"&lt;"&amp;$B19)*unit_conv</f>
        <v>0</v>
      </c>
      <c r="N19">
        <f t="shared" si="9"/>
        <v>0</v>
      </c>
      <c r="O19">
        <f t="shared" si="9"/>
        <v>0</v>
      </c>
      <c r="P19">
        <f t="shared" si="9"/>
        <v>0</v>
      </c>
      <c r="Q19">
        <f t="shared" si="9"/>
        <v>0</v>
      </c>
      <c r="R19" s="31">
        <f>VLOOKUP($B$1,'Multipliers and Adjustments'!$A$70:$I$86,TRUNC(COLUMN(R$2)/5)+2,FALSE)*SUMIFS('EPA Data'!$I:$I,'EPA Data'!$D:$D,'Country Selector'!$A$2,'EPA Data'!$J:$J,$B$1,'EPA Data'!$C:$C,R$2,'EPA Data'!$G:$G,"&gt;="&amp;$A19,'EPA Data'!$G:$G,"&lt;"&amp;$B19)*unit_conv</f>
        <v>0</v>
      </c>
      <c r="S19">
        <f t="shared" si="10"/>
        <v>0</v>
      </c>
      <c r="T19">
        <f t="shared" si="10"/>
        <v>0</v>
      </c>
      <c r="U19">
        <f t="shared" si="10"/>
        <v>0</v>
      </c>
      <c r="V19">
        <f t="shared" si="10"/>
        <v>0</v>
      </c>
      <c r="W19" s="31">
        <f>VLOOKUP($B$1,'Multipliers and Adjustments'!$A$70:$I$86,TRUNC(COLUMN(W$2)/5)+2,FALSE)*SUMIFS('EPA Data'!$I:$I,'EPA Data'!$D:$D,'Country Selector'!$A$2,'EPA Data'!$J:$J,$B$1,'EPA Data'!$C:$C,W$2,'EPA Data'!$G:$G,"&gt;="&amp;$A19,'EPA Data'!$G:$G,"&lt;"&amp;$B19)*unit_conv</f>
        <v>0</v>
      </c>
      <c r="X19">
        <f t="shared" si="11"/>
        <v>0</v>
      </c>
      <c r="Y19">
        <f t="shared" si="11"/>
        <v>0</v>
      </c>
      <c r="Z19">
        <f t="shared" si="11"/>
        <v>0</v>
      </c>
      <c r="AA19">
        <f t="shared" si="11"/>
        <v>0</v>
      </c>
      <c r="AB19" s="31">
        <f>VLOOKUP($B$1,'Multipliers and Adjustments'!$A$70:$I$86,TRUNC(COLUMN(AB$2)/5)+2,FALSE)*SUMIFS('EPA Data'!$I:$I,'EPA Data'!$D:$D,'Country Selector'!$A$2,'EPA Data'!$J:$J,$B$1,'EPA Data'!$C:$C,AB$2,'EPA Data'!$G:$G,"&gt;="&amp;$A19,'EPA Data'!$G:$G,"&lt;"&amp;$B19)*unit_conv</f>
        <v>0</v>
      </c>
      <c r="AC19">
        <f t="shared" si="12"/>
        <v>0</v>
      </c>
      <c r="AD19">
        <f t="shared" si="12"/>
        <v>0</v>
      </c>
      <c r="AE19">
        <f t="shared" si="12"/>
        <v>0</v>
      </c>
      <c r="AF19">
        <f t="shared" si="12"/>
        <v>0</v>
      </c>
      <c r="AG19" s="31">
        <f>VLOOKUP($B$1,'Multipliers and Adjustments'!$A$70:$I$86,TRUNC(COLUMN(AG$2)/5)+2,FALSE)*SUMIFS('EPA Data'!$I:$I,'EPA Data'!$D:$D,'Country Selector'!$A$2,'EPA Data'!$J:$J,$B$1,'EPA Data'!$C:$C,AG$2,'EPA Data'!$G:$G,"&gt;="&amp;$A19,'EPA Data'!$G:$G,"&lt;"&amp;$B19)*unit_conv</f>
        <v>0</v>
      </c>
      <c r="AH19">
        <f t="shared" si="13"/>
        <v>0</v>
      </c>
      <c r="AI19">
        <f t="shared" si="13"/>
        <v>0</v>
      </c>
      <c r="AJ19">
        <f t="shared" si="13"/>
        <v>0</v>
      </c>
      <c r="AK19">
        <f t="shared" si="13"/>
        <v>0</v>
      </c>
      <c r="AL19" s="31">
        <f>VLOOKUP($B$1,'Multipliers and Adjustments'!$A$70:$I$86,TRUNC(COLUMN(AL$2)/5)+2,FALSE)*SUMIFS('EPA Data'!$I:$I,'EPA Data'!$D:$D,'Country Selector'!$A$2,'EPA Data'!$J:$J,$B$1,'EPA Data'!$C:$C,AL$2,'EPA Data'!$G:$G,"&gt;="&amp;$A19,'EPA Data'!$G:$G,"&lt;"&amp;$B19)*unit_conv</f>
        <v>0</v>
      </c>
    </row>
    <row r="20" spans="1:38" x14ac:dyDescent="0.45">
      <c r="A20" s="12">
        <f t="shared" si="14"/>
        <v>-300</v>
      </c>
      <c r="B20" s="11">
        <f t="shared" si="7"/>
        <v>-250</v>
      </c>
      <c r="C20" s="31">
        <f>VLOOKUP($B$1,'Multipliers and Adjustments'!$A$70:$I$86,TRUNC(COLUMN(C$2)/5)+2,FALSE)*SUMIFS('EPA Data'!$I:$I,'EPA Data'!$D:$D,'Country Selector'!$A$2,'EPA Data'!$J:$J,$B$1,'EPA Data'!$C:$C,C$2,'EPA Data'!$G:$G,"&gt;="&amp;$A20,'EPA Data'!$G:$G,"&lt;"&amp;$B20)*unit_conv</f>
        <v>0</v>
      </c>
      <c r="D20">
        <f t="shared" si="15"/>
        <v>0</v>
      </c>
      <c r="E20">
        <f t="shared" si="15"/>
        <v>0</v>
      </c>
      <c r="F20">
        <f t="shared" si="15"/>
        <v>0</v>
      </c>
      <c r="G20">
        <f t="shared" si="15"/>
        <v>0</v>
      </c>
      <c r="H20" s="31">
        <f>VLOOKUP($B$1,'Multipliers and Adjustments'!$A$70:$I$86,TRUNC(COLUMN(H$2)/5)+2,FALSE)*SUMIFS('EPA Data'!$I:$I,'EPA Data'!$D:$D,'Country Selector'!$A$2,'EPA Data'!$J:$J,$B$1,'EPA Data'!$C:$C,H$2,'EPA Data'!$G:$G,"&gt;="&amp;$A20,'EPA Data'!$G:$G,"&lt;"&amp;$B20)*unit_conv</f>
        <v>0</v>
      </c>
      <c r="I20">
        <f t="shared" ref="I20:L35" si="16">H20+($M20-$H20)/5</f>
        <v>0</v>
      </c>
      <c r="J20">
        <f t="shared" si="16"/>
        <v>0</v>
      </c>
      <c r="K20">
        <f t="shared" si="16"/>
        <v>0</v>
      </c>
      <c r="L20">
        <f t="shared" si="16"/>
        <v>0</v>
      </c>
      <c r="M20" s="31">
        <f>VLOOKUP($B$1,'Multipliers and Adjustments'!$A$70:$I$86,TRUNC(COLUMN(M$2)/5)+2,FALSE)*SUMIFS('EPA Data'!$I:$I,'EPA Data'!$D:$D,'Country Selector'!$A$2,'EPA Data'!$J:$J,$B$1,'EPA Data'!$C:$C,M$2,'EPA Data'!$G:$G,"&gt;="&amp;$A20,'EPA Data'!$G:$G,"&lt;"&amp;$B20)*unit_conv</f>
        <v>0</v>
      </c>
      <c r="N20">
        <f t="shared" ref="N20:Q35" si="17">M20+($R20-$M20)/5</f>
        <v>0</v>
      </c>
      <c r="O20">
        <f t="shared" si="17"/>
        <v>0</v>
      </c>
      <c r="P20">
        <f t="shared" si="17"/>
        <v>0</v>
      </c>
      <c r="Q20">
        <f t="shared" si="17"/>
        <v>0</v>
      </c>
      <c r="R20" s="31">
        <f>VLOOKUP($B$1,'Multipliers and Adjustments'!$A$70:$I$86,TRUNC(COLUMN(R$2)/5)+2,FALSE)*SUMIFS('EPA Data'!$I:$I,'EPA Data'!$D:$D,'Country Selector'!$A$2,'EPA Data'!$J:$J,$B$1,'EPA Data'!$C:$C,R$2,'EPA Data'!$G:$G,"&gt;="&amp;$A20,'EPA Data'!$G:$G,"&lt;"&amp;$B20)*unit_conv</f>
        <v>0</v>
      </c>
      <c r="S20">
        <f t="shared" ref="S20:V35" si="18">R20+($W20-$R20)/5</f>
        <v>0</v>
      </c>
      <c r="T20">
        <f t="shared" si="18"/>
        <v>0</v>
      </c>
      <c r="U20">
        <f t="shared" si="18"/>
        <v>0</v>
      </c>
      <c r="V20">
        <f t="shared" si="18"/>
        <v>0</v>
      </c>
      <c r="W20" s="31">
        <f>VLOOKUP($B$1,'Multipliers and Adjustments'!$A$70:$I$86,TRUNC(COLUMN(W$2)/5)+2,FALSE)*SUMIFS('EPA Data'!$I:$I,'EPA Data'!$D:$D,'Country Selector'!$A$2,'EPA Data'!$J:$J,$B$1,'EPA Data'!$C:$C,W$2,'EPA Data'!$G:$G,"&gt;="&amp;$A20,'EPA Data'!$G:$G,"&lt;"&amp;$B20)*unit_conv</f>
        <v>0</v>
      </c>
      <c r="X20">
        <f t="shared" ref="X20:AA35" si="19">W20+($AB20-$W20)/5</f>
        <v>0</v>
      </c>
      <c r="Y20">
        <f t="shared" si="19"/>
        <v>0</v>
      </c>
      <c r="Z20">
        <f t="shared" si="19"/>
        <v>0</v>
      </c>
      <c r="AA20">
        <f t="shared" si="19"/>
        <v>0</v>
      </c>
      <c r="AB20" s="31">
        <f>VLOOKUP($B$1,'Multipliers and Adjustments'!$A$70:$I$86,TRUNC(COLUMN(AB$2)/5)+2,FALSE)*SUMIFS('EPA Data'!$I:$I,'EPA Data'!$D:$D,'Country Selector'!$A$2,'EPA Data'!$J:$J,$B$1,'EPA Data'!$C:$C,AB$2,'EPA Data'!$G:$G,"&gt;="&amp;$A20,'EPA Data'!$G:$G,"&lt;"&amp;$B20)*unit_conv</f>
        <v>0</v>
      </c>
      <c r="AC20">
        <f t="shared" ref="AC20:AF35" si="20">AB20+($AG20-$AB20)/5</f>
        <v>0</v>
      </c>
      <c r="AD20">
        <f t="shared" si="20"/>
        <v>0</v>
      </c>
      <c r="AE20">
        <f t="shared" si="20"/>
        <v>0</v>
      </c>
      <c r="AF20">
        <f t="shared" si="20"/>
        <v>0</v>
      </c>
      <c r="AG20" s="31">
        <f>VLOOKUP($B$1,'Multipliers and Adjustments'!$A$70:$I$86,TRUNC(COLUMN(AG$2)/5)+2,FALSE)*SUMIFS('EPA Data'!$I:$I,'EPA Data'!$D:$D,'Country Selector'!$A$2,'EPA Data'!$J:$J,$B$1,'EPA Data'!$C:$C,AG$2,'EPA Data'!$G:$G,"&gt;="&amp;$A20,'EPA Data'!$G:$G,"&lt;"&amp;$B20)*unit_conv</f>
        <v>0</v>
      </c>
      <c r="AH20">
        <f t="shared" ref="AH20:AK35" si="21">AG20+($AL20-$AG20)/5</f>
        <v>0</v>
      </c>
      <c r="AI20">
        <f t="shared" si="21"/>
        <v>0</v>
      </c>
      <c r="AJ20">
        <f t="shared" si="21"/>
        <v>0</v>
      </c>
      <c r="AK20">
        <f t="shared" si="21"/>
        <v>0</v>
      </c>
      <c r="AL20" s="31">
        <f>VLOOKUP($B$1,'Multipliers and Adjustments'!$A$70:$I$86,TRUNC(COLUMN(AL$2)/5)+2,FALSE)*SUMIFS('EPA Data'!$I:$I,'EPA Data'!$D:$D,'Country Selector'!$A$2,'EPA Data'!$J:$J,$B$1,'EPA Data'!$C:$C,AL$2,'EPA Data'!$G:$G,"&gt;="&amp;$A20,'EPA Data'!$G:$G,"&lt;"&amp;$B20)*unit_conv</f>
        <v>0</v>
      </c>
    </row>
    <row r="21" spans="1:38" x14ac:dyDescent="0.45">
      <c r="A21" s="12">
        <f t="shared" si="14"/>
        <v>-250</v>
      </c>
      <c r="B21" s="11">
        <f t="shared" si="7"/>
        <v>-200</v>
      </c>
      <c r="C21" s="31">
        <f>VLOOKUP($B$1,'Multipliers and Adjustments'!$A$70:$I$86,TRUNC(COLUMN(C$2)/5)+2,FALSE)*SUMIFS('EPA Data'!$I:$I,'EPA Data'!$D:$D,'Country Selector'!$A$2,'EPA Data'!$J:$J,$B$1,'EPA Data'!$C:$C,C$2,'EPA Data'!$G:$G,"&gt;="&amp;$A21,'EPA Data'!$G:$G,"&lt;"&amp;$B21)*unit_conv</f>
        <v>0</v>
      </c>
      <c r="D21">
        <f t="shared" si="15"/>
        <v>0</v>
      </c>
      <c r="E21">
        <f t="shared" si="15"/>
        <v>0</v>
      </c>
      <c r="F21">
        <f t="shared" si="15"/>
        <v>0</v>
      </c>
      <c r="G21">
        <f t="shared" si="15"/>
        <v>0</v>
      </c>
      <c r="H21" s="31">
        <f>VLOOKUP($B$1,'Multipliers and Adjustments'!$A$70:$I$86,TRUNC(COLUMN(H$2)/5)+2,FALSE)*SUMIFS('EPA Data'!$I:$I,'EPA Data'!$D:$D,'Country Selector'!$A$2,'EPA Data'!$J:$J,$B$1,'EPA Data'!$C:$C,H$2,'EPA Data'!$G:$G,"&gt;="&amp;$A21,'EPA Data'!$G:$G,"&lt;"&amp;$B21)*unit_conv</f>
        <v>0</v>
      </c>
      <c r="I21">
        <f t="shared" si="16"/>
        <v>0</v>
      </c>
      <c r="J21">
        <f t="shared" si="16"/>
        <v>0</v>
      </c>
      <c r="K21">
        <f t="shared" si="16"/>
        <v>0</v>
      </c>
      <c r="L21">
        <f t="shared" si="16"/>
        <v>0</v>
      </c>
      <c r="M21" s="31">
        <f>VLOOKUP($B$1,'Multipliers and Adjustments'!$A$70:$I$86,TRUNC(COLUMN(M$2)/5)+2,FALSE)*SUMIFS('EPA Data'!$I:$I,'EPA Data'!$D:$D,'Country Selector'!$A$2,'EPA Data'!$J:$J,$B$1,'EPA Data'!$C:$C,M$2,'EPA Data'!$G:$G,"&gt;="&amp;$A21,'EPA Data'!$G:$G,"&lt;"&amp;$B21)*unit_conv</f>
        <v>0</v>
      </c>
      <c r="N21">
        <f t="shared" si="17"/>
        <v>0</v>
      </c>
      <c r="O21">
        <f t="shared" si="17"/>
        <v>0</v>
      </c>
      <c r="P21">
        <f t="shared" si="17"/>
        <v>0</v>
      </c>
      <c r="Q21">
        <f t="shared" si="17"/>
        <v>0</v>
      </c>
      <c r="R21" s="31">
        <f>VLOOKUP($B$1,'Multipliers and Adjustments'!$A$70:$I$86,TRUNC(COLUMN(R$2)/5)+2,FALSE)*SUMIFS('EPA Data'!$I:$I,'EPA Data'!$D:$D,'Country Selector'!$A$2,'EPA Data'!$J:$J,$B$1,'EPA Data'!$C:$C,R$2,'EPA Data'!$G:$G,"&gt;="&amp;$A21,'EPA Data'!$G:$G,"&lt;"&amp;$B21)*unit_conv</f>
        <v>0</v>
      </c>
      <c r="S21">
        <f t="shared" si="18"/>
        <v>0</v>
      </c>
      <c r="T21">
        <f t="shared" si="18"/>
        <v>0</v>
      </c>
      <c r="U21">
        <f t="shared" si="18"/>
        <v>0</v>
      </c>
      <c r="V21">
        <f t="shared" si="18"/>
        <v>0</v>
      </c>
      <c r="W21" s="31">
        <f>VLOOKUP($B$1,'Multipliers and Adjustments'!$A$70:$I$86,TRUNC(COLUMN(W$2)/5)+2,FALSE)*SUMIFS('EPA Data'!$I:$I,'EPA Data'!$D:$D,'Country Selector'!$A$2,'EPA Data'!$J:$J,$B$1,'EPA Data'!$C:$C,W$2,'EPA Data'!$G:$G,"&gt;="&amp;$A21,'EPA Data'!$G:$G,"&lt;"&amp;$B21)*unit_conv</f>
        <v>0</v>
      </c>
      <c r="X21">
        <f t="shared" si="19"/>
        <v>0</v>
      </c>
      <c r="Y21">
        <f t="shared" si="19"/>
        <v>0</v>
      </c>
      <c r="Z21">
        <f t="shared" si="19"/>
        <v>0</v>
      </c>
      <c r="AA21">
        <f t="shared" si="19"/>
        <v>0</v>
      </c>
      <c r="AB21" s="31">
        <f>VLOOKUP($B$1,'Multipliers and Adjustments'!$A$70:$I$86,TRUNC(COLUMN(AB$2)/5)+2,FALSE)*SUMIFS('EPA Data'!$I:$I,'EPA Data'!$D:$D,'Country Selector'!$A$2,'EPA Data'!$J:$J,$B$1,'EPA Data'!$C:$C,AB$2,'EPA Data'!$G:$G,"&gt;="&amp;$A21,'EPA Data'!$G:$G,"&lt;"&amp;$B21)*unit_conv</f>
        <v>0</v>
      </c>
      <c r="AC21">
        <f t="shared" si="20"/>
        <v>0</v>
      </c>
      <c r="AD21">
        <f t="shared" si="20"/>
        <v>0</v>
      </c>
      <c r="AE21">
        <f t="shared" si="20"/>
        <v>0</v>
      </c>
      <c r="AF21">
        <f t="shared" si="20"/>
        <v>0</v>
      </c>
      <c r="AG21" s="31">
        <f>VLOOKUP($B$1,'Multipliers and Adjustments'!$A$70:$I$86,TRUNC(COLUMN(AG$2)/5)+2,FALSE)*SUMIFS('EPA Data'!$I:$I,'EPA Data'!$D:$D,'Country Selector'!$A$2,'EPA Data'!$J:$J,$B$1,'EPA Data'!$C:$C,AG$2,'EPA Data'!$G:$G,"&gt;="&amp;$A21,'EPA Data'!$G:$G,"&lt;"&amp;$B21)*unit_conv</f>
        <v>0</v>
      </c>
      <c r="AH21">
        <f t="shared" si="21"/>
        <v>0</v>
      </c>
      <c r="AI21">
        <f t="shared" si="21"/>
        <v>0</v>
      </c>
      <c r="AJ21">
        <f t="shared" si="21"/>
        <v>0</v>
      </c>
      <c r="AK21">
        <f t="shared" si="21"/>
        <v>0</v>
      </c>
      <c r="AL21" s="31">
        <f>VLOOKUP($B$1,'Multipliers and Adjustments'!$A$70:$I$86,TRUNC(COLUMN(AL$2)/5)+2,FALSE)*SUMIFS('EPA Data'!$I:$I,'EPA Data'!$D:$D,'Country Selector'!$A$2,'EPA Data'!$J:$J,$B$1,'EPA Data'!$C:$C,AL$2,'EPA Data'!$G:$G,"&gt;="&amp;$A21,'EPA Data'!$G:$G,"&lt;"&amp;$B21)*unit_conv</f>
        <v>0</v>
      </c>
    </row>
    <row r="22" spans="1:38" x14ac:dyDescent="0.45">
      <c r="A22" s="12">
        <f t="shared" si="14"/>
        <v>-200</v>
      </c>
      <c r="B22" s="11">
        <f t="shared" si="7"/>
        <v>-150</v>
      </c>
      <c r="C22" s="31">
        <f>VLOOKUP($B$1,'Multipliers and Adjustments'!$A$70:$I$86,TRUNC(COLUMN(C$2)/5)+2,FALSE)*SUMIFS('EPA Data'!$I:$I,'EPA Data'!$D:$D,'Country Selector'!$A$2,'EPA Data'!$J:$J,$B$1,'EPA Data'!$C:$C,C$2,'EPA Data'!$G:$G,"&gt;="&amp;$A22,'EPA Data'!$G:$G,"&lt;"&amp;$B22)*unit_conv</f>
        <v>0</v>
      </c>
      <c r="D22">
        <f t="shared" si="15"/>
        <v>0</v>
      </c>
      <c r="E22">
        <f t="shared" si="15"/>
        <v>0</v>
      </c>
      <c r="F22">
        <f t="shared" si="15"/>
        <v>0</v>
      </c>
      <c r="G22">
        <f t="shared" si="15"/>
        <v>0</v>
      </c>
      <c r="H22" s="31">
        <f>VLOOKUP($B$1,'Multipliers and Adjustments'!$A$70:$I$86,TRUNC(COLUMN(H$2)/5)+2,FALSE)*SUMIFS('EPA Data'!$I:$I,'EPA Data'!$D:$D,'Country Selector'!$A$2,'EPA Data'!$J:$J,$B$1,'EPA Data'!$C:$C,H$2,'EPA Data'!$G:$G,"&gt;="&amp;$A22,'EPA Data'!$G:$G,"&lt;"&amp;$B22)*unit_conv</f>
        <v>0</v>
      </c>
      <c r="I22">
        <f t="shared" si="16"/>
        <v>0</v>
      </c>
      <c r="J22">
        <f t="shared" si="16"/>
        <v>0</v>
      </c>
      <c r="K22">
        <f t="shared" si="16"/>
        <v>0</v>
      </c>
      <c r="L22">
        <f t="shared" si="16"/>
        <v>0</v>
      </c>
      <c r="M22" s="31">
        <f>VLOOKUP($B$1,'Multipliers and Adjustments'!$A$70:$I$86,TRUNC(COLUMN(M$2)/5)+2,FALSE)*SUMIFS('EPA Data'!$I:$I,'EPA Data'!$D:$D,'Country Selector'!$A$2,'EPA Data'!$J:$J,$B$1,'EPA Data'!$C:$C,M$2,'EPA Data'!$G:$G,"&gt;="&amp;$A22,'EPA Data'!$G:$G,"&lt;"&amp;$B22)*unit_conv</f>
        <v>0</v>
      </c>
      <c r="N22">
        <f t="shared" si="17"/>
        <v>0</v>
      </c>
      <c r="O22">
        <f t="shared" si="17"/>
        <v>0</v>
      </c>
      <c r="P22">
        <f t="shared" si="17"/>
        <v>0</v>
      </c>
      <c r="Q22">
        <f t="shared" si="17"/>
        <v>0</v>
      </c>
      <c r="R22" s="31">
        <f>VLOOKUP($B$1,'Multipliers and Adjustments'!$A$70:$I$86,TRUNC(COLUMN(R$2)/5)+2,FALSE)*SUMIFS('EPA Data'!$I:$I,'EPA Data'!$D:$D,'Country Selector'!$A$2,'EPA Data'!$J:$J,$B$1,'EPA Data'!$C:$C,R$2,'EPA Data'!$G:$G,"&gt;="&amp;$A22,'EPA Data'!$G:$G,"&lt;"&amp;$B22)*unit_conv</f>
        <v>0</v>
      </c>
      <c r="S22">
        <f t="shared" si="18"/>
        <v>0</v>
      </c>
      <c r="T22">
        <f t="shared" si="18"/>
        <v>0</v>
      </c>
      <c r="U22">
        <f t="shared" si="18"/>
        <v>0</v>
      </c>
      <c r="V22">
        <f t="shared" si="18"/>
        <v>0</v>
      </c>
      <c r="W22" s="31">
        <f>VLOOKUP($B$1,'Multipliers and Adjustments'!$A$70:$I$86,TRUNC(COLUMN(W$2)/5)+2,FALSE)*SUMIFS('EPA Data'!$I:$I,'EPA Data'!$D:$D,'Country Selector'!$A$2,'EPA Data'!$J:$J,$B$1,'EPA Data'!$C:$C,W$2,'EPA Data'!$G:$G,"&gt;="&amp;$A22,'EPA Data'!$G:$G,"&lt;"&amp;$B22)*unit_conv</f>
        <v>0</v>
      </c>
      <c r="X22">
        <f t="shared" si="19"/>
        <v>0</v>
      </c>
      <c r="Y22">
        <f t="shared" si="19"/>
        <v>0</v>
      </c>
      <c r="Z22">
        <f t="shared" si="19"/>
        <v>0</v>
      </c>
      <c r="AA22">
        <f t="shared" si="19"/>
        <v>0</v>
      </c>
      <c r="AB22" s="31">
        <f>VLOOKUP($B$1,'Multipliers and Adjustments'!$A$70:$I$86,TRUNC(COLUMN(AB$2)/5)+2,FALSE)*SUMIFS('EPA Data'!$I:$I,'EPA Data'!$D:$D,'Country Selector'!$A$2,'EPA Data'!$J:$J,$B$1,'EPA Data'!$C:$C,AB$2,'EPA Data'!$G:$G,"&gt;="&amp;$A22,'EPA Data'!$G:$G,"&lt;"&amp;$B22)*unit_conv</f>
        <v>0</v>
      </c>
      <c r="AC22">
        <f t="shared" si="20"/>
        <v>0</v>
      </c>
      <c r="AD22">
        <f t="shared" si="20"/>
        <v>0</v>
      </c>
      <c r="AE22">
        <f t="shared" si="20"/>
        <v>0</v>
      </c>
      <c r="AF22">
        <f t="shared" si="20"/>
        <v>0</v>
      </c>
      <c r="AG22" s="31">
        <f>VLOOKUP($B$1,'Multipliers and Adjustments'!$A$70:$I$86,TRUNC(COLUMN(AG$2)/5)+2,FALSE)*SUMIFS('EPA Data'!$I:$I,'EPA Data'!$D:$D,'Country Selector'!$A$2,'EPA Data'!$J:$J,$B$1,'EPA Data'!$C:$C,AG$2,'EPA Data'!$G:$G,"&gt;="&amp;$A22,'EPA Data'!$G:$G,"&lt;"&amp;$B22)*unit_conv</f>
        <v>0</v>
      </c>
      <c r="AH22">
        <f t="shared" si="21"/>
        <v>0</v>
      </c>
      <c r="AI22">
        <f t="shared" si="21"/>
        <v>0</v>
      </c>
      <c r="AJ22">
        <f t="shared" si="21"/>
        <v>0</v>
      </c>
      <c r="AK22">
        <f t="shared" si="21"/>
        <v>0</v>
      </c>
      <c r="AL22" s="31">
        <f>VLOOKUP($B$1,'Multipliers and Adjustments'!$A$70:$I$86,TRUNC(COLUMN(AL$2)/5)+2,FALSE)*SUMIFS('EPA Data'!$I:$I,'EPA Data'!$D:$D,'Country Selector'!$A$2,'EPA Data'!$J:$J,$B$1,'EPA Data'!$C:$C,AL$2,'EPA Data'!$G:$G,"&gt;="&amp;$A22,'EPA Data'!$G:$G,"&lt;"&amp;$B22)*unit_conv</f>
        <v>0</v>
      </c>
    </row>
    <row r="23" spans="1:38" x14ac:dyDescent="0.45">
      <c r="A23" s="12">
        <f t="shared" si="14"/>
        <v>-150</v>
      </c>
      <c r="B23" s="11">
        <f t="shared" si="7"/>
        <v>-100</v>
      </c>
      <c r="C23" s="31">
        <f>VLOOKUP($B$1,'Multipliers and Adjustments'!$A$70:$I$86,TRUNC(COLUMN(C$2)/5)+2,FALSE)*SUMIFS('EPA Data'!$I:$I,'EPA Data'!$D:$D,'Country Selector'!$A$2,'EPA Data'!$J:$J,$B$1,'EPA Data'!$C:$C,C$2,'EPA Data'!$G:$G,"&gt;="&amp;$A23,'EPA Data'!$G:$G,"&lt;"&amp;$B23)*unit_conv</f>
        <v>0</v>
      </c>
      <c r="D23">
        <f t="shared" si="15"/>
        <v>0</v>
      </c>
      <c r="E23">
        <f t="shared" si="15"/>
        <v>0</v>
      </c>
      <c r="F23">
        <f t="shared" si="15"/>
        <v>0</v>
      </c>
      <c r="G23">
        <f t="shared" si="15"/>
        <v>0</v>
      </c>
      <c r="H23" s="31">
        <f>VLOOKUP($B$1,'Multipliers and Adjustments'!$A$70:$I$86,TRUNC(COLUMN(H$2)/5)+2,FALSE)*SUMIFS('EPA Data'!$I:$I,'EPA Data'!$D:$D,'Country Selector'!$A$2,'EPA Data'!$J:$J,$B$1,'EPA Data'!$C:$C,H$2,'EPA Data'!$G:$G,"&gt;="&amp;$A23,'EPA Data'!$G:$G,"&lt;"&amp;$B23)*unit_conv</f>
        <v>0</v>
      </c>
      <c r="I23">
        <f t="shared" si="16"/>
        <v>0</v>
      </c>
      <c r="J23">
        <f t="shared" si="16"/>
        <v>0</v>
      </c>
      <c r="K23">
        <f t="shared" si="16"/>
        <v>0</v>
      </c>
      <c r="L23">
        <f t="shared" si="16"/>
        <v>0</v>
      </c>
      <c r="M23" s="31">
        <f>VLOOKUP($B$1,'Multipliers and Adjustments'!$A$70:$I$86,TRUNC(COLUMN(M$2)/5)+2,FALSE)*SUMIFS('EPA Data'!$I:$I,'EPA Data'!$D:$D,'Country Selector'!$A$2,'EPA Data'!$J:$J,$B$1,'EPA Data'!$C:$C,M$2,'EPA Data'!$G:$G,"&gt;="&amp;$A23,'EPA Data'!$G:$G,"&lt;"&amp;$B23)*unit_conv</f>
        <v>0</v>
      </c>
      <c r="N23">
        <f t="shared" si="17"/>
        <v>0</v>
      </c>
      <c r="O23">
        <f t="shared" si="17"/>
        <v>0</v>
      </c>
      <c r="P23">
        <f t="shared" si="17"/>
        <v>0</v>
      </c>
      <c r="Q23">
        <f t="shared" si="17"/>
        <v>0</v>
      </c>
      <c r="R23" s="31">
        <f>VLOOKUP($B$1,'Multipliers and Adjustments'!$A$70:$I$86,TRUNC(COLUMN(R$2)/5)+2,FALSE)*SUMIFS('EPA Data'!$I:$I,'EPA Data'!$D:$D,'Country Selector'!$A$2,'EPA Data'!$J:$J,$B$1,'EPA Data'!$C:$C,R$2,'EPA Data'!$G:$G,"&gt;="&amp;$A23,'EPA Data'!$G:$G,"&lt;"&amp;$B23)*unit_conv</f>
        <v>0</v>
      </c>
      <c r="S23">
        <f t="shared" si="18"/>
        <v>0</v>
      </c>
      <c r="T23">
        <f t="shared" si="18"/>
        <v>0</v>
      </c>
      <c r="U23">
        <f t="shared" si="18"/>
        <v>0</v>
      </c>
      <c r="V23">
        <f t="shared" si="18"/>
        <v>0</v>
      </c>
      <c r="W23" s="31">
        <f>VLOOKUP($B$1,'Multipliers and Adjustments'!$A$70:$I$86,TRUNC(COLUMN(W$2)/5)+2,FALSE)*SUMIFS('EPA Data'!$I:$I,'EPA Data'!$D:$D,'Country Selector'!$A$2,'EPA Data'!$J:$J,$B$1,'EPA Data'!$C:$C,W$2,'EPA Data'!$G:$G,"&gt;="&amp;$A23,'EPA Data'!$G:$G,"&lt;"&amp;$B23)*unit_conv</f>
        <v>0</v>
      </c>
      <c r="X23">
        <f t="shared" si="19"/>
        <v>0</v>
      </c>
      <c r="Y23">
        <f t="shared" si="19"/>
        <v>0</v>
      </c>
      <c r="Z23">
        <f t="shared" si="19"/>
        <v>0</v>
      </c>
      <c r="AA23">
        <f t="shared" si="19"/>
        <v>0</v>
      </c>
      <c r="AB23" s="31">
        <f>VLOOKUP($B$1,'Multipliers and Adjustments'!$A$70:$I$86,TRUNC(COLUMN(AB$2)/5)+2,FALSE)*SUMIFS('EPA Data'!$I:$I,'EPA Data'!$D:$D,'Country Selector'!$A$2,'EPA Data'!$J:$J,$B$1,'EPA Data'!$C:$C,AB$2,'EPA Data'!$G:$G,"&gt;="&amp;$A23,'EPA Data'!$G:$G,"&lt;"&amp;$B23)*unit_conv</f>
        <v>0</v>
      </c>
      <c r="AC23">
        <f t="shared" si="20"/>
        <v>0</v>
      </c>
      <c r="AD23">
        <f t="shared" si="20"/>
        <v>0</v>
      </c>
      <c r="AE23">
        <f t="shared" si="20"/>
        <v>0</v>
      </c>
      <c r="AF23">
        <f t="shared" si="20"/>
        <v>0</v>
      </c>
      <c r="AG23" s="31">
        <f>VLOOKUP($B$1,'Multipliers and Adjustments'!$A$70:$I$86,TRUNC(COLUMN(AG$2)/5)+2,FALSE)*SUMIFS('EPA Data'!$I:$I,'EPA Data'!$D:$D,'Country Selector'!$A$2,'EPA Data'!$J:$J,$B$1,'EPA Data'!$C:$C,AG$2,'EPA Data'!$G:$G,"&gt;="&amp;$A23,'EPA Data'!$G:$G,"&lt;"&amp;$B23)*unit_conv</f>
        <v>0</v>
      </c>
      <c r="AH23">
        <f t="shared" si="21"/>
        <v>0</v>
      </c>
      <c r="AI23">
        <f t="shared" si="21"/>
        <v>0</v>
      </c>
      <c r="AJ23">
        <f t="shared" si="21"/>
        <v>0</v>
      </c>
      <c r="AK23">
        <f t="shared" si="21"/>
        <v>0</v>
      </c>
      <c r="AL23" s="31">
        <f>VLOOKUP($B$1,'Multipliers and Adjustments'!$A$70:$I$86,TRUNC(COLUMN(AL$2)/5)+2,FALSE)*SUMIFS('EPA Data'!$I:$I,'EPA Data'!$D:$D,'Country Selector'!$A$2,'EPA Data'!$J:$J,$B$1,'EPA Data'!$C:$C,AL$2,'EPA Data'!$G:$G,"&gt;="&amp;$A23,'EPA Data'!$G:$G,"&lt;"&amp;$B23)*unit_conv</f>
        <v>0</v>
      </c>
    </row>
    <row r="24" spans="1:38" x14ac:dyDescent="0.45">
      <c r="A24" s="15">
        <f t="shared" si="14"/>
        <v>-100</v>
      </c>
      <c r="B24" s="16">
        <f>A24+10</f>
        <v>-90</v>
      </c>
      <c r="C24" s="31">
        <f>VLOOKUP($B$1,'Multipliers and Adjustments'!$A$70:$I$86,TRUNC(COLUMN(C$2)/5)+2,FALSE)*SUMIFS('EPA Data'!$I:$I,'EPA Data'!$D:$D,'Country Selector'!$A$2,'EPA Data'!$J:$J,$B$1,'EPA Data'!$C:$C,C$2,'EPA Data'!$G:$G,"&gt;="&amp;$A24,'EPA Data'!$G:$G,"&lt;"&amp;$B24)*unit_conv</f>
        <v>0</v>
      </c>
      <c r="D24">
        <f t="shared" si="15"/>
        <v>0</v>
      </c>
      <c r="E24">
        <f t="shared" si="15"/>
        <v>0</v>
      </c>
      <c r="F24">
        <f t="shared" si="15"/>
        <v>0</v>
      </c>
      <c r="G24">
        <f t="shared" si="15"/>
        <v>0</v>
      </c>
      <c r="H24" s="31">
        <f>VLOOKUP($B$1,'Multipliers and Adjustments'!$A$70:$I$86,TRUNC(COLUMN(H$2)/5)+2,FALSE)*SUMIFS('EPA Data'!$I:$I,'EPA Data'!$D:$D,'Country Selector'!$A$2,'EPA Data'!$J:$J,$B$1,'EPA Data'!$C:$C,H$2,'EPA Data'!$G:$G,"&gt;="&amp;$A24,'EPA Data'!$G:$G,"&lt;"&amp;$B24)*unit_conv</f>
        <v>0</v>
      </c>
      <c r="I24">
        <f t="shared" si="16"/>
        <v>0</v>
      </c>
      <c r="J24">
        <f t="shared" si="16"/>
        <v>0</v>
      </c>
      <c r="K24">
        <f t="shared" si="16"/>
        <v>0</v>
      </c>
      <c r="L24">
        <f t="shared" si="16"/>
        <v>0</v>
      </c>
      <c r="M24" s="31">
        <f>VLOOKUP($B$1,'Multipliers and Adjustments'!$A$70:$I$86,TRUNC(COLUMN(M$2)/5)+2,FALSE)*SUMIFS('EPA Data'!$I:$I,'EPA Data'!$D:$D,'Country Selector'!$A$2,'EPA Data'!$J:$J,$B$1,'EPA Data'!$C:$C,M$2,'EPA Data'!$G:$G,"&gt;="&amp;$A24,'EPA Data'!$G:$G,"&lt;"&amp;$B24)*unit_conv</f>
        <v>0</v>
      </c>
      <c r="N24">
        <f t="shared" si="17"/>
        <v>0</v>
      </c>
      <c r="O24">
        <f t="shared" si="17"/>
        <v>0</v>
      </c>
      <c r="P24">
        <f t="shared" si="17"/>
        <v>0</v>
      </c>
      <c r="Q24">
        <f t="shared" si="17"/>
        <v>0</v>
      </c>
      <c r="R24" s="31">
        <f>VLOOKUP($B$1,'Multipliers and Adjustments'!$A$70:$I$86,TRUNC(COLUMN(R$2)/5)+2,FALSE)*SUMIFS('EPA Data'!$I:$I,'EPA Data'!$D:$D,'Country Selector'!$A$2,'EPA Data'!$J:$J,$B$1,'EPA Data'!$C:$C,R$2,'EPA Data'!$G:$G,"&gt;="&amp;$A24,'EPA Data'!$G:$G,"&lt;"&amp;$B24)*unit_conv</f>
        <v>0</v>
      </c>
      <c r="S24">
        <f t="shared" si="18"/>
        <v>0</v>
      </c>
      <c r="T24">
        <f t="shared" si="18"/>
        <v>0</v>
      </c>
      <c r="U24">
        <f t="shared" si="18"/>
        <v>0</v>
      </c>
      <c r="V24">
        <f t="shared" si="18"/>
        <v>0</v>
      </c>
      <c r="W24" s="31">
        <f>VLOOKUP($B$1,'Multipliers and Adjustments'!$A$70:$I$86,TRUNC(COLUMN(W$2)/5)+2,FALSE)*SUMIFS('EPA Data'!$I:$I,'EPA Data'!$D:$D,'Country Selector'!$A$2,'EPA Data'!$J:$J,$B$1,'EPA Data'!$C:$C,W$2,'EPA Data'!$G:$G,"&gt;="&amp;$A24,'EPA Data'!$G:$G,"&lt;"&amp;$B24)*unit_conv</f>
        <v>0</v>
      </c>
      <c r="X24">
        <f t="shared" si="19"/>
        <v>0</v>
      </c>
      <c r="Y24">
        <f t="shared" si="19"/>
        <v>0</v>
      </c>
      <c r="Z24">
        <f t="shared" si="19"/>
        <v>0</v>
      </c>
      <c r="AA24">
        <f t="shared" si="19"/>
        <v>0</v>
      </c>
      <c r="AB24" s="31">
        <f>VLOOKUP($B$1,'Multipliers and Adjustments'!$A$70:$I$86,TRUNC(COLUMN(AB$2)/5)+2,FALSE)*SUMIFS('EPA Data'!$I:$I,'EPA Data'!$D:$D,'Country Selector'!$A$2,'EPA Data'!$J:$J,$B$1,'EPA Data'!$C:$C,AB$2,'EPA Data'!$G:$G,"&gt;="&amp;$A24,'EPA Data'!$G:$G,"&lt;"&amp;$B24)*unit_conv</f>
        <v>0</v>
      </c>
      <c r="AC24">
        <f t="shared" si="20"/>
        <v>0</v>
      </c>
      <c r="AD24">
        <f t="shared" si="20"/>
        <v>0</v>
      </c>
      <c r="AE24">
        <f t="shared" si="20"/>
        <v>0</v>
      </c>
      <c r="AF24">
        <f t="shared" si="20"/>
        <v>0</v>
      </c>
      <c r="AG24" s="31">
        <f>VLOOKUP($B$1,'Multipliers and Adjustments'!$A$70:$I$86,TRUNC(COLUMN(AG$2)/5)+2,FALSE)*SUMIFS('EPA Data'!$I:$I,'EPA Data'!$D:$D,'Country Selector'!$A$2,'EPA Data'!$J:$J,$B$1,'EPA Data'!$C:$C,AG$2,'EPA Data'!$G:$G,"&gt;="&amp;$A24,'EPA Data'!$G:$G,"&lt;"&amp;$B24)*unit_conv</f>
        <v>0</v>
      </c>
      <c r="AH24">
        <f t="shared" si="21"/>
        <v>0</v>
      </c>
      <c r="AI24">
        <f t="shared" si="21"/>
        <v>0</v>
      </c>
      <c r="AJ24">
        <f t="shared" si="21"/>
        <v>0</v>
      </c>
      <c r="AK24">
        <f t="shared" si="21"/>
        <v>0</v>
      </c>
      <c r="AL24" s="31">
        <f>VLOOKUP($B$1,'Multipliers and Adjustments'!$A$70:$I$86,TRUNC(COLUMN(AL$2)/5)+2,FALSE)*SUMIFS('EPA Data'!$I:$I,'EPA Data'!$D:$D,'Country Selector'!$A$2,'EPA Data'!$J:$J,$B$1,'EPA Data'!$C:$C,AL$2,'EPA Data'!$G:$G,"&gt;="&amp;$A24,'EPA Data'!$G:$G,"&lt;"&amp;$B24)*unit_conv</f>
        <v>0</v>
      </c>
    </row>
    <row r="25" spans="1:38" x14ac:dyDescent="0.45">
      <c r="A25" s="15">
        <f t="shared" si="14"/>
        <v>-90</v>
      </c>
      <c r="B25" s="16">
        <f t="shared" ref="B25:B44" si="22">A25+10</f>
        <v>-80</v>
      </c>
      <c r="C25" s="31">
        <f>VLOOKUP($B$1,'Multipliers and Adjustments'!$A$70:$I$86,TRUNC(COLUMN(C$2)/5)+2,FALSE)*SUMIFS('EPA Data'!$I:$I,'EPA Data'!$D:$D,'Country Selector'!$A$2,'EPA Data'!$J:$J,$B$1,'EPA Data'!$C:$C,C$2,'EPA Data'!$G:$G,"&gt;="&amp;$A25,'EPA Data'!$G:$G,"&lt;"&amp;$B25)*unit_conv</f>
        <v>0</v>
      </c>
      <c r="D25">
        <f t="shared" si="15"/>
        <v>0</v>
      </c>
      <c r="E25">
        <f t="shared" si="15"/>
        <v>0</v>
      </c>
      <c r="F25">
        <f t="shared" si="15"/>
        <v>0</v>
      </c>
      <c r="G25">
        <f t="shared" si="15"/>
        <v>0</v>
      </c>
      <c r="H25" s="31">
        <f>VLOOKUP($B$1,'Multipliers and Adjustments'!$A$70:$I$86,TRUNC(COLUMN(H$2)/5)+2,FALSE)*SUMIFS('EPA Data'!$I:$I,'EPA Data'!$D:$D,'Country Selector'!$A$2,'EPA Data'!$J:$J,$B$1,'EPA Data'!$C:$C,H$2,'EPA Data'!$G:$G,"&gt;="&amp;$A25,'EPA Data'!$G:$G,"&lt;"&amp;$B25)*unit_conv</f>
        <v>0</v>
      </c>
      <c r="I25">
        <f t="shared" si="16"/>
        <v>0</v>
      </c>
      <c r="J25">
        <f t="shared" si="16"/>
        <v>0</v>
      </c>
      <c r="K25">
        <f t="shared" si="16"/>
        <v>0</v>
      </c>
      <c r="L25">
        <f t="shared" si="16"/>
        <v>0</v>
      </c>
      <c r="M25" s="31">
        <f>VLOOKUP($B$1,'Multipliers and Adjustments'!$A$70:$I$86,TRUNC(COLUMN(M$2)/5)+2,FALSE)*SUMIFS('EPA Data'!$I:$I,'EPA Data'!$D:$D,'Country Selector'!$A$2,'EPA Data'!$J:$J,$B$1,'EPA Data'!$C:$C,M$2,'EPA Data'!$G:$G,"&gt;="&amp;$A25,'EPA Data'!$G:$G,"&lt;"&amp;$B25)*unit_conv</f>
        <v>0</v>
      </c>
      <c r="N25">
        <f t="shared" si="17"/>
        <v>0</v>
      </c>
      <c r="O25">
        <f t="shared" si="17"/>
        <v>0</v>
      </c>
      <c r="P25">
        <f t="shared" si="17"/>
        <v>0</v>
      </c>
      <c r="Q25">
        <f t="shared" si="17"/>
        <v>0</v>
      </c>
      <c r="R25" s="31">
        <f>VLOOKUP($B$1,'Multipliers and Adjustments'!$A$70:$I$86,TRUNC(COLUMN(R$2)/5)+2,FALSE)*SUMIFS('EPA Data'!$I:$I,'EPA Data'!$D:$D,'Country Selector'!$A$2,'EPA Data'!$J:$J,$B$1,'EPA Data'!$C:$C,R$2,'EPA Data'!$G:$G,"&gt;="&amp;$A25,'EPA Data'!$G:$G,"&lt;"&amp;$B25)*unit_conv</f>
        <v>0</v>
      </c>
      <c r="S25">
        <f t="shared" si="18"/>
        <v>0</v>
      </c>
      <c r="T25">
        <f t="shared" si="18"/>
        <v>0</v>
      </c>
      <c r="U25">
        <f t="shared" si="18"/>
        <v>0</v>
      </c>
      <c r="V25">
        <f t="shared" si="18"/>
        <v>0</v>
      </c>
      <c r="W25" s="31">
        <f>VLOOKUP($B$1,'Multipliers and Adjustments'!$A$70:$I$86,TRUNC(COLUMN(W$2)/5)+2,FALSE)*SUMIFS('EPA Data'!$I:$I,'EPA Data'!$D:$D,'Country Selector'!$A$2,'EPA Data'!$J:$J,$B$1,'EPA Data'!$C:$C,W$2,'EPA Data'!$G:$G,"&gt;="&amp;$A25,'EPA Data'!$G:$G,"&lt;"&amp;$B25)*unit_conv</f>
        <v>0</v>
      </c>
      <c r="X25">
        <f t="shared" si="19"/>
        <v>0</v>
      </c>
      <c r="Y25">
        <f t="shared" si="19"/>
        <v>0</v>
      </c>
      <c r="Z25">
        <f t="shared" si="19"/>
        <v>0</v>
      </c>
      <c r="AA25">
        <f t="shared" si="19"/>
        <v>0</v>
      </c>
      <c r="AB25" s="31">
        <f>VLOOKUP($B$1,'Multipliers and Adjustments'!$A$70:$I$86,TRUNC(COLUMN(AB$2)/5)+2,FALSE)*SUMIFS('EPA Data'!$I:$I,'EPA Data'!$D:$D,'Country Selector'!$A$2,'EPA Data'!$J:$J,$B$1,'EPA Data'!$C:$C,AB$2,'EPA Data'!$G:$G,"&gt;="&amp;$A25,'EPA Data'!$G:$G,"&lt;"&amp;$B25)*unit_conv</f>
        <v>0</v>
      </c>
      <c r="AC25">
        <f t="shared" si="20"/>
        <v>0</v>
      </c>
      <c r="AD25">
        <f t="shared" si="20"/>
        <v>0</v>
      </c>
      <c r="AE25">
        <f t="shared" si="20"/>
        <v>0</v>
      </c>
      <c r="AF25">
        <f t="shared" si="20"/>
        <v>0</v>
      </c>
      <c r="AG25" s="31">
        <f>VLOOKUP($B$1,'Multipliers and Adjustments'!$A$70:$I$86,TRUNC(COLUMN(AG$2)/5)+2,FALSE)*SUMIFS('EPA Data'!$I:$I,'EPA Data'!$D:$D,'Country Selector'!$A$2,'EPA Data'!$J:$J,$B$1,'EPA Data'!$C:$C,AG$2,'EPA Data'!$G:$G,"&gt;="&amp;$A25,'EPA Data'!$G:$G,"&lt;"&amp;$B25)*unit_conv</f>
        <v>0</v>
      </c>
      <c r="AH25">
        <f t="shared" si="21"/>
        <v>0</v>
      </c>
      <c r="AI25">
        <f t="shared" si="21"/>
        <v>0</v>
      </c>
      <c r="AJ25">
        <f t="shared" si="21"/>
        <v>0</v>
      </c>
      <c r="AK25">
        <f t="shared" si="21"/>
        <v>0</v>
      </c>
      <c r="AL25" s="31">
        <f>VLOOKUP($B$1,'Multipliers and Adjustments'!$A$70:$I$86,TRUNC(COLUMN(AL$2)/5)+2,FALSE)*SUMIFS('EPA Data'!$I:$I,'EPA Data'!$D:$D,'Country Selector'!$A$2,'EPA Data'!$J:$J,$B$1,'EPA Data'!$C:$C,AL$2,'EPA Data'!$G:$G,"&gt;="&amp;$A25,'EPA Data'!$G:$G,"&lt;"&amp;$B25)*unit_conv</f>
        <v>0</v>
      </c>
    </row>
    <row r="26" spans="1:38" x14ac:dyDescent="0.45">
      <c r="A26" s="15">
        <f t="shared" si="14"/>
        <v>-80</v>
      </c>
      <c r="B26" s="16">
        <f t="shared" si="22"/>
        <v>-70</v>
      </c>
      <c r="C26" s="31">
        <f>VLOOKUP($B$1,'Multipliers and Adjustments'!$A$70:$I$86,TRUNC(COLUMN(C$2)/5)+2,FALSE)*SUMIFS('EPA Data'!$I:$I,'EPA Data'!$D:$D,'Country Selector'!$A$2,'EPA Data'!$J:$J,$B$1,'EPA Data'!$C:$C,C$2,'EPA Data'!$G:$G,"&gt;="&amp;$A26,'EPA Data'!$G:$G,"&lt;"&amp;$B26)*unit_conv</f>
        <v>0</v>
      </c>
      <c r="D26">
        <f t="shared" si="15"/>
        <v>0</v>
      </c>
      <c r="E26">
        <f t="shared" si="15"/>
        <v>0</v>
      </c>
      <c r="F26">
        <f t="shared" si="15"/>
        <v>0</v>
      </c>
      <c r="G26">
        <f t="shared" si="15"/>
        <v>0</v>
      </c>
      <c r="H26" s="31">
        <f>VLOOKUP($B$1,'Multipliers and Adjustments'!$A$70:$I$86,TRUNC(COLUMN(H$2)/5)+2,FALSE)*SUMIFS('EPA Data'!$I:$I,'EPA Data'!$D:$D,'Country Selector'!$A$2,'EPA Data'!$J:$J,$B$1,'EPA Data'!$C:$C,H$2,'EPA Data'!$G:$G,"&gt;="&amp;$A26,'EPA Data'!$G:$G,"&lt;"&amp;$B26)*unit_conv</f>
        <v>0</v>
      </c>
      <c r="I26">
        <f t="shared" si="16"/>
        <v>0</v>
      </c>
      <c r="J26">
        <f t="shared" si="16"/>
        <v>0</v>
      </c>
      <c r="K26">
        <f t="shared" si="16"/>
        <v>0</v>
      </c>
      <c r="L26">
        <f t="shared" si="16"/>
        <v>0</v>
      </c>
      <c r="M26" s="31">
        <f>VLOOKUP($B$1,'Multipliers and Adjustments'!$A$70:$I$86,TRUNC(COLUMN(M$2)/5)+2,FALSE)*SUMIFS('EPA Data'!$I:$I,'EPA Data'!$D:$D,'Country Selector'!$A$2,'EPA Data'!$J:$J,$B$1,'EPA Data'!$C:$C,M$2,'EPA Data'!$G:$G,"&gt;="&amp;$A26,'EPA Data'!$G:$G,"&lt;"&amp;$B26)*unit_conv</f>
        <v>0</v>
      </c>
      <c r="N26">
        <f t="shared" si="17"/>
        <v>0</v>
      </c>
      <c r="O26">
        <f t="shared" si="17"/>
        <v>0</v>
      </c>
      <c r="P26">
        <f t="shared" si="17"/>
        <v>0</v>
      </c>
      <c r="Q26">
        <f t="shared" si="17"/>
        <v>0</v>
      </c>
      <c r="R26" s="31">
        <f>VLOOKUP($B$1,'Multipliers and Adjustments'!$A$70:$I$86,TRUNC(COLUMN(R$2)/5)+2,FALSE)*SUMIFS('EPA Data'!$I:$I,'EPA Data'!$D:$D,'Country Selector'!$A$2,'EPA Data'!$J:$J,$B$1,'EPA Data'!$C:$C,R$2,'EPA Data'!$G:$G,"&gt;="&amp;$A26,'EPA Data'!$G:$G,"&lt;"&amp;$B26)*unit_conv</f>
        <v>0</v>
      </c>
      <c r="S26">
        <f t="shared" si="18"/>
        <v>0</v>
      </c>
      <c r="T26">
        <f t="shared" si="18"/>
        <v>0</v>
      </c>
      <c r="U26">
        <f t="shared" si="18"/>
        <v>0</v>
      </c>
      <c r="V26">
        <f t="shared" si="18"/>
        <v>0</v>
      </c>
      <c r="W26" s="31">
        <f>VLOOKUP($B$1,'Multipliers and Adjustments'!$A$70:$I$86,TRUNC(COLUMN(W$2)/5)+2,FALSE)*SUMIFS('EPA Data'!$I:$I,'EPA Data'!$D:$D,'Country Selector'!$A$2,'EPA Data'!$J:$J,$B$1,'EPA Data'!$C:$C,W$2,'EPA Data'!$G:$G,"&gt;="&amp;$A26,'EPA Data'!$G:$G,"&lt;"&amp;$B26)*unit_conv</f>
        <v>0</v>
      </c>
      <c r="X26">
        <f t="shared" si="19"/>
        <v>0</v>
      </c>
      <c r="Y26">
        <f t="shared" si="19"/>
        <v>0</v>
      </c>
      <c r="Z26">
        <f t="shared" si="19"/>
        <v>0</v>
      </c>
      <c r="AA26">
        <f t="shared" si="19"/>
        <v>0</v>
      </c>
      <c r="AB26" s="31">
        <f>VLOOKUP($B$1,'Multipliers and Adjustments'!$A$70:$I$86,TRUNC(COLUMN(AB$2)/5)+2,FALSE)*SUMIFS('EPA Data'!$I:$I,'EPA Data'!$D:$D,'Country Selector'!$A$2,'EPA Data'!$J:$J,$B$1,'EPA Data'!$C:$C,AB$2,'EPA Data'!$G:$G,"&gt;="&amp;$A26,'EPA Data'!$G:$G,"&lt;"&amp;$B26)*unit_conv</f>
        <v>0</v>
      </c>
      <c r="AC26">
        <f t="shared" si="20"/>
        <v>0</v>
      </c>
      <c r="AD26">
        <f t="shared" si="20"/>
        <v>0</v>
      </c>
      <c r="AE26">
        <f t="shared" si="20"/>
        <v>0</v>
      </c>
      <c r="AF26">
        <f t="shared" si="20"/>
        <v>0</v>
      </c>
      <c r="AG26" s="31">
        <f>VLOOKUP($B$1,'Multipliers and Adjustments'!$A$70:$I$86,TRUNC(COLUMN(AG$2)/5)+2,FALSE)*SUMIFS('EPA Data'!$I:$I,'EPA Data'!$D:$D,'Country Selector'!$A$2,'EPA Data'!$J:$J,$B$1,'EPA Data'!$C:$C,AG$2,'EPA Data'!$G:$G,"&gt;="&amp;$A26,'EPA Data'!$G:$G,"&lt;"&amp;$B26)*unit_conv</f>
        <v>0</v>
      </c>
      <c r="AH26">
        <f t="shared" si="21"/>
        <v>0</v>
      </c>
      <c r="AI26">
        <f t="shared" si="21"/>
        <v>0</v>
      </c>
      <c r="AJ26">
        <f t="shared" si="21"/>
        <v>0</v>
      </c>
      <c r="AK26">
        <f t="shared" si="21"/>
        <v>0</v>
      </c>
      <c r="AL26" s="31">
        <f>VLOOKUP($B$1,'Multipliers and Adjustments'!$A$70:$I$86,TRUNC(COLUMN(AL$2)/5)+2,FALSE)*SUMIFS('EPA Data'!$I:$I,'EPA Data'!$D:$D,'Country Selector'!$A$2,'EPA Data'!$J:$J,$B$1,'EPA Data'!$C:$C,AL$2,'EPA Data'!$G:$G,"&gt;="&amp;$A26,'EPA Data'!$G:$G,"&lt;"&amp;$B26)*unit_conv</f>
        <v>0</v>
      </c>
    </row>
    <row r="27" spans="1:38" x14ac:dyDescent="0.45">
      <c r="A27" s="15">
        <f t="shared" si="14"/>
        <v>-70</v>
      </c>
      <c r="B27" s="16">
        <f t="shared" si="22"/>
        <v>-60</v>
      </c>
      <c r="C27" s="31">
        <f>VLOOKUP($B$1,'Multipliers and Adjustments'!$A$70:$I$86,TRUNC(COLUMN(C$2)/5)+2,FALSE)*SUMIFS('EPA Data'!$I:$I,'EPA Data'!$D:$D,'Country Selector'!$A$2,'EPA Data'!$J:$J,$B$1,'EPA Data'!$C:$C,C$2,'EPA Data'!$G:$G,"&gt;="&amp;$A27,'EPA Data'!$G:$G,"&lt;"&amp;$B27)*unit_conv</f>
        <v>0</v>
      </c>
      <c r="D27">
        <f t="shared" si="15"/>
        <v>0</v>
      </c>
      <c r="E27">
        <f t="shared" si="15"/>
        <v>0</v>
      </c>
      <c r="F27">
        <f t="shared" si="15"/>
        <v>0</v>
      </c>
      <c r="G27">
        <f t="shared" si="15"/>
        <v>0</v>
      </c>
      <c r="H27" s="31">
        <f>VLOOKUP($B$1,'Multipliers and Adjustments'!$A$70:$I$86,TRUNC(COLUMN(H$2)/5)+2,FALSE)*SUMIFS('EPA Data'!$I:$I,'EPA Data'!$D:$D,'Country Selector'!$A$2,'EPA Data'!$J:$J,$B$1,'EPA Data'!$C:$C,H$2,'EPA Data'!$G:$G,"&gt;="&amp;$A27,'EPA Data'!$G:$G,"&lt;"&amp;$B27)*unit_conv</f>
        <v>0</v>
      </c>
      <c r="I27">
        <f t="shared" si="16"/>
        <v>0</v>
      </c>
      <c r="J27">
        <f t="shared" si="16"/>
        <v>0</v>
      </c>
      <c r="K27">
        <f t="shared" si="16"/>
        <v>0</v>
      </c>
      <c r="L27">
        <f t="shared" si="16"/>
        <v>0</v>
      </c>
      <c r="M27" s="31">
        <f>VLOOKUP($B$1,'Multipliers and Adjustments'!$A$70:$I$86,TRUNC(COLUMN(M$2)/5)+2,FALSE)*SUMIFS('EPA Data'!$I:$I,'EPA Data'!$D:$D,'Country Selector'!$A$2,'EPA Data'!$J:$J,$B$1,'EPA Data'!$C:$C,M$2,'EPA Data'!$G:$G,"&gt;="&amp;$A27,'EPA Data'!$G:$G,"&lt;"&amp;$B27)*unit_conv</f>
        <v>0</v>
      </c>
      <c r="N27">
        <f t="shared" si="17"/>
        <v>0</v>
      </c>
      <c r="O27">
        <f t="shared" si="17"/>
        <v>0</v>
      </c>
      <c r="P27">
        <f t="shared" si="17"/>
        <v>0</v>
      </c>
      <c r="Q27">
        <f t="shared" si="17"/>
        <v>0</v>
      </c>
      <c r="R27" s="31">
        <f>VLOOKUP($B$1,'Multipliers and Adjustments'!$A$70:$I$86,TRUNC(COLUMN(R$2)/5)+2,FALSE)*SUMIFS('EPA Data'!$I:$I,'EPA Data'!$D:$D,'Country Selector'!$A$2,'EPA Data'!$J:$J,$B$1,'EPA Data'!$C:$C,R$2,'EPA Data'!$G:$G,"&gt;="&amp;$A27,'EPA Data'!$G:$G,"&lt;"&amp;$B27)*unit_conv</f>
        <v>0</v>
      </c>
      <c r="S27">
        <f t="shared" si="18"/>
        <v>0</v>
      </c>
      <c r="T27">
        <f t="shared" si="18"/>
        <v>0</v>
      </c>
      <c r="U27">
        <f t="shared" si="18"/>
        <v>0</v>
      </c>
      <c r="V27">
        <f t="shared" si="18"/>
        <v>0</v>
      </c>
      <c r="W27" s="31">
        <f>VLOOKUP($B$1,'Multipliers and Adjustments'!$A$70:$I$86,TRUNC(COLUMN(W$2)/5)+2,FALSE)*SUMIFS('EPA Data'!$I:$I,'EPA Data'!$D:$D,'Country Selector'!$A$2,'EPA Data'!$J:$J,$B$1,'EPA Data'!$C:$C,W$2,'EPA Data'!$G:$G,"&gt;="&amp;$A27,'EPA Data'!$G:$G,"&lt;"&amp;$B27)*unit_conv</f>
        <v>0</v>
      </c>
      <c r="X27">
        <f t="shared" si="19"/>
        <v>0</v>
      </c>
      <c r="Y27">
        <f t="shared" si="19"/>
        <v>0</v>
      </c>
      <c r="Z27">
        <f t="shared" si="19"/>
        <v>0</v>
      </c>
      <c r="AA27">
        <f t="shared" si="19"/>
        <v>0</v>
      </c>
      <c r="AB27" s="31">
        <f>VLOOKUP($B$1,'Multipliers and Adjustments'!$A$70:$I$86,TRUNC(COLUMN(AB$2)/5)+2,FALSE)*SUMIFS('EPA Data'!$I:$I,'EPA Data'!$D:$D,'Country Selector'!$A$2,'EPA Data'!$J:$J,$B$1,'EPA Data'!$C:$C,AB$2,'EPA Data'!$G:$G,"&gt;="&amp;$A27,'EPA Data'!$G:$G,"&lt;"&amp;$B27)*unit_conv</f>
        <v>0</v>
      </c>
      <c r="AC27">
        <f t="shared" si="20"/>
        <v>0</v>
      </c>
      <c r="AD27">
        <f t="shared" si="20"/>
        <v>0</v>
      </c>
      <c r="AE27">
        <f t="shared" si="20"/>
        <v>0</v>
      </c>
      <c r="AF27">
        <f t="shared" si="20"/>
        <v>0</v>
      </c>
      <c r="AG27" s="31">
        <f>VLOOKUP($B$1,'Multipliers and Adjustments'!$A$70:$I$86,TRUNC(COLUMN(AG$2)/5)+2,FALSE)*SUMIFS('EPA Data'!$I:$I,'EPA Data'!$D:$D,'Country Selector'!$A$2,'EPA Data'!$J:$J,$B$1,'EPA Data'!$C:$C,AG$2,'EPA Data'!$G:$G,"&gt;="&amp;$A27,'EPA Data'!$G:$G,"&lt;"&amp;$B27)*unit_conv</f>
        <v>0</v>
      </c>
      <c r="AH27">
        <f t="shared" si="21"/>
        <v>0</v>
      </c>
      <c r="AI27">
        <f t="shared" si="21"/>
        <v>0</v>
      </c>
      <c r="AJ27">
        <f t="shared" si="21"/>
        <v>0</v>
      </c>
      <c r="AK27">
        <f t="shared" si="21"/>
        <v>0</v>
      </c>
      <c r="AL27" s="31">
        <f>VLOOKUP($B$1,'Multipliers and Adjustments'!$A$70:$I$86,TRUNC(COLUMN(AL$2)/5)+2,FALSE)*SUMIFS('EPA Data'!$I:$I,'EPA Data'!$D:$D,'Country Selector'!$A$2,'EPA Data'!$J:$J,$B$1,'EPA Data'!$C:$C,AL$2,'EPA Data'!$G:$G,"&gt;="&amp;$A27,'EPA Data'!$G:$G,"&lt;"&amp;$B27)*unit_conv</f>
        <v>0</v>
      </c>
    </row>
    <row r="28" spans="1:38" x14ac:dyDescent="0.45">
      <c r="A28" s="15">
        <f t="shared" si="14"/>
        <v>-60</v>
      </c>
      <c r="B28" s="16">
        <f t="shared" si="22"/>
        <v>-50</v>
      </c>
      <c r="C28" s="31">
        <f>VLOOKUP($B$1,'Multipliers and Adjustments'!$A$70:$I$86,TRUNC(COLUMN(C$2)/5)+2,FALSE)*SUMIFS('EPA Data'!$I:$I,'EPA Data'!$D:$D,'Country Selector'!$A$2,'EPA Data'!$J:$J,$B$1,'EPA Data'!$C:$C,C$2,'EPA Data'!$G:$G,"&gt;="&amp;$A28,'EPA Data'!$G:$G,"&lt;"&amp;$B28)*unit_conv</f>
        <v>0</v>
      </c>
      <c r="D28">
        <f t="shared" si="15"/>
        <v>0</v>
      </c>
      <c r="E28">
        <f t="shared" si="15"/>
        <v>0</v>
      </c>
      <c r="F28">
        <f t="shared" si="15"/>
        <v>0</v>
      </c>
      <c r="G28">
        <f t="shared" si="15"/>
        <v>0</v>
      </c>
      <c r="H28" s="31">
        <f>VLOOKUP($B$1,'Multipliers and Adjustments'!$A$70:$I$86,TRUNC(COLUMN(H$2)/5)+2,FALSE)*SUMIFS('EPA Data'!$I:$I,'EPA Data'!$D:$D,'Country Selector'!$A$2,'EPA Data'!$J:$J,$B$1,'EPA Data'!$C:$C,H$2,'EPA Data'!$G:$G,"&gt;="&amp;$A28,'EPA Data'!$G:$G,"&lt;"&amp;$B28)*unit_conv</f>
        <v>0</v>
      </c>
      <c r="I28">
        <f t="shared" si="16"/>
        <v>0</v>
      </c>
      <c r="J28">
        <f t="shared" si="16"/>
        <v>0</v>
      </c>
      <c r="K28">
        <f t="shared" si="16"/>
        <v>0</v>
      </c>
      <c r="L28">
        <f t="shared" si="16"/>
        <v>0</v>
      </c>
      <c r="M28" s="31">
        <f>VLOOKUP($B$1,'Multipliers and Adjustments'!$A$70:$I$86,TRUNC(COLUMN(M$2)/5)+2,FALSE)*SUMIFS('EPA Data'!$I:$I,'EPA Data'!$D:$D,'Country Selector'!$A$2,'EPA Data'!$J:$J,$B$1,'EPA Data'!$C:$C,M$2,'EPA Data'!$G:$G,"&gt;="&amp;$A28,'EPA Data'!$G:$G,"&lt;"&amp;$B28)*unit_conv</f>
        <v>0</v>
      </c>
      <c r="N28">
        <f t="shared" si="17"/>
        <v>0</v>
      </c>
      <c r="O28">
        <f t="shared" si="17"/>
        <v>0</v>
      </c>
      <c r="P28">
        <f t="shared" si="17"/>
        <v>0</v>
      </c>
      <c r="Q28">
        <f t="shared" si="17"/>
        <v>0</v>
      </c>
      <c r="R28" s="31">
        <f>VLOOKUP($B$1,'Multipliers and Adjustments'!$A$70:$I$86,TRUNC(COLUMN(R$2)/5)+2,FALSE)*SUMIFS('EPA Data'!$I:$I,'EPA Data'!$D:$D,'Country Selector'!$A$2,'EPA Data'!$J:$J,$B$1,'EPA Data'!$C:$C,R$2,'EPA Data'!$G:$G,"&gt;="&amp;$A28,'EPA Data'!$G:$G,"&lt;"&amp;$B28)*unit_conv</f>
        <v>0</v>
      </c>
      <c r="S28">
        <f t="shared" si="18"/>
        <v>0</v>
      </c>
      <c r="T28">
        <f t="shared" si="18"/>
        <v>0</v>
      </c>
      <c r="U28">
        <f t="shared" si="18"/>
        <v>0</v>
      </c>
      <c r="V28">
        <f t="shared" si="18"/>
        <v>0</v>
      </c>
      <c r="W28" s="31">
        <f>VLOOKUP($B$1,'Multipliers and Adjustments'!$A$70:$I$86,TRUNC(COLUMN(W$2)/5)+2,FALSE)*SUMIFS('EPA Data'!$I:$I,'EPA Data'!$D:$D,'Country Selector'!$A$2,'EPA Data'!$J:$J,$B$1,'EPA Data'!$C:$C,W$2,'EPA Data'!$G:$G,"&gt;="&amp;$A28,'EPA Data'!$G:$G,"&lt;"&amp;$B28)*unit_conv</f>
        <v>0</v>
      </c>
      <c r="X28">
        <f t="shared" si="19"/>
        <v>0</v>
      </c>
      <c r="Y28">
        <f t="shared" si="19"/>
        <v>0</v>
      </c>
      <c r="Z28">
        <f t="shared" si="19"/>
        <v>0</v>
      </c>
      <c r="AA28">
        <f t="shared" si="19"/>
        <v>0</v>
      </c>
      <c r="AB28" s="31">
        <f>VLOOKUP($B$1,'Multipliers and Adjustments'!$A$70:$I$86,TRUNC(COLUMN(AB$2)/5)+2,FALSE)*SUMIFS('EPA Data'!$I:$I,'EPA Data'!$D:$D,'Country Selector'!$A$2,'EPA Data'!$J:$J,$B$1,'EPA Data'!$C:$C,AB$2,'EPA Data'!$G:$G,"&gt;="&amp;$A28,'EPA Data'!$G:$G,"&lt;"&amp;$B28)*unit_conv</f>
        <v>0</v>
      </c>
      <c r="AC28">
        <f t="shared" si="20"/>
        <v>0</v>
      </c>
      <c r="AD28">
        <f t="shared" si="20"/>
        <v>0</v>
      </c>
      <c r="AE28">
        <f t="shared" si="20"/>
        <v>0</v>
      </c>
      <c r="AF28">
        <f t="shared" si="20"/>
        <v>0</v>
      </c>
      <c r="AG28" s="31">
        <f>VLOOKUP($B$1,'Multipliers and Adjustments'!$A$70:$I$86,TRUNC(COLUMN(AG$2)/5)+2,FALSE)*SUMIFS('EPA Data'!$I:$I,'EPA Data'!$D:$D,'Country Selector'!$A$2,'EPA Data'!$J:$J,$B$1,'EPA Data'!$C:$C,AG$2,'EPA Data'!$G:$G,"&gt;="&amp;$A28,'EPA Data'!$G:$G,"&lt;"&amp;$B28)*unit_conv</f>
        <v>0</v>
      </c>
      <c r="AH28">
        <f t="shared" si="21"/>
        <v>0</v>
      </c>
      <c r="AI28">
        <f t="shared" si="21"/>
        <v>0</v>
      </c>
      <c r="AJ28">
        <f t="shared" si="21"/>
        <v>0</v>
      </c>
      <c r="AK28">
        <f t="shared" si="21"/>
        <v>0</v>
      </c>
      <c r="AL28" s="31">
        <f>VLOOKUP($B$1,'Multipliers and Adjustments'!$A$70:$I$86,TRUNC(COLUMN(AL$2)/5)+2,FALSE)*SUMIFS('EPA Data'!$I:$I,'EPA Data'!$D:$D,'Country Selector'!$A$2,'EPA Data'!$J:$J,$B$1,'EPA Data'!$C:$C,AL$2,'EPA Data'!$G:$G,"&gt;="&amp;$A28,'EPA Data'!$G:$G,"&lt;"&amp;$B28)*unit_conv</f>
        <v>0</v>
      </c>
    </row>
    <row r="29" spans="1:38" x14ac:dyDescent="0.45">
      <c r="A29" s="15">
        <f t="shared" si="14"/>
        <v>-50</v>
      </c>
      <c r="B29" s="16">
        <f t="shared" si="22"/>
        <v>-40</v>
      </c>
      <c r="C29" s="31">
        <f>VLOOKUP($B$1,'Multipliers and Adjustments'!$A$70:$I$86,TRUNC(COLUMN(C$2)/5)+2,FALSE)*SUMIFS('EPA Data'!$I:$I,'EPA Data'!$D:$D,'Country Selector'!$A$2,'EPA Data'!$J:$J,$B$1,'EPA Data'!$C:$C,C$2,'EPA Data'!$G:$G,"&gt;="&amp;$A29,'EPA Data'!$G:$G,"&lt;"&amp;$B29)*unit_conv</f>
        <v>0</v>
      </c>
      <c r="D29">
        <f t="shared" si="15"/>
        <v>0</v>
      </c>
      <c r="E29">
        <f t="shared" si="15"/>
        <v>0</v>
      </c>
      <c r="F29">
        <f t="shared" si="15"/>
        <v>0</v>
      </c>
      <c r="G29">
        <f t="shared" si="15"/>
        <v>0</v>
      </c>
      <c r="H29" s="31">
        <f>VLOOKUP($B$1,'Multipliers and Adjustments'!$A$70:$I$86,TRUNC(COLUMN(H$2)/5)+2,FALSE)*SUMIFS('EPA Data'!$I:$I,'EPA Data'!$D:$D,'Country Selector'!$A$2,'EPA Data'!$J:$J,$B$1,'EPA Data'!$C:$C,H$2,'EPA Data'!$G:$G,"&gt;="&amp;$A29,'EPA Data'!$G:$G,"&lt;"&amp;$B29)*unit_conv</f>
        <v>0</v>
      </c>
      <c r="I29">
        <f t="shared" si="16"/>
        <v>0</v>
      </c>
      <c r="J29">
        <f t="shared" si="16"/>
        <v>0</v>
      </c>
      <c r="K29">
        <f t="shared" si="16"/>
        <v>0</v>
      </c>
      <c r="L29">
        <f t="shared" si="16"/>
        <v>0</v>
      </c>
      <c r="M29" s="31">
        <f>VLOOKUP($B$1,'Multipliers and Adjustments'!$A$70:$I$86,TRUNC(COLUMN(M$2)/5)+2,FALSE)*SUMIFS('EPA Data'!$I:$I,'EPA Data'!$D:$D,'Country Selector'!$A$2,'EPA Data'!$J:$J,$B$1,'EPA Data'!$C:$C,M$2,'EPA Data'!$G:$G,"&gt;="&amp;$A29,'EPA Data'!$G:$G,"&lt;"&amp;$B29)*unit_conv</f>
        <v>0</v>
      </c>
      <c r="N29">
        <f t="shared" si="17"/>
        <v>0</v>
      </c>
      <c r="O29">
        <f t="shared" si="17"/>
        <v>0</v>
      </c>
      <c r="P29">
        <f t="shared" si="17"/>
        <v>0</v>
      </c>
      <c r="Q29">
        <f t="shared" si="17"/>
        <v>0</v>
      </c>
      <c r="R29" s="31">
        <f>VLOOKUP($B$1,'Multipliers and Adjustments'!$A$70:$I$86,TRUNC(COLUMN(R$2)/5)+2,FALSE)*SUMIFS('EPA Data'!$I:$I,'EPA Data'!$D:$D,'Country Selector'!$A$2,'EPA Data'!$J:$J,$B$1,'EPA Data'!$C:$C,R$2,'EPA Data'!$G:$G,"&gt;="&amp;$A29,'EPA Data'!$G:$G,"&lt;"&amp;$B29)*unit_conv</f>
        <v>0</v>
      </c>
      <c r="S29">
        <f t="shared" si="18"/>
        <v>0</v>
      </c>
      <c r="T29">
        <f t="shared" si="18"/>
        <v>0</v>
      </c>
      <c r="U29">
        <f t="shared" si="18"/>
        <v>0</v>
      </c>
      <c r="V29">
        <f t="shared" si="18"/>
        <v>0</v>
      </c>
      <c r="W29" s="31">
        <f>VLOOKUP($B$1,'Multipliers and Adjustments'!$A$70:$I$86,TRUNC(COLUMN(W$2)/5)+2,FALSE)*SUMIFS('EPA Data'!$I:$I,'EPA Data'!$D:$D,'Country Selector'!$A$2,'EPA Data'!$J:$J,$B$1,'EPA Data'!$C:$C,W$2,'EPA Data'!$G:$G,"&gt;="&amp;$A29,'EPA Data'!$G:$G,"&lt;"&amp;$B29)*unit_conv</f>
        <v>0</v>
      </c>
      <c r="X29">
        <f t="shared" si="19"/>
        <v>0</v>
      </c>
      <c r="Y29">
        <f t="shared" si="19"/>
        <v>0</v>
      </c>
      <c r="Z29">
        <f t="shared" si="19"/>
        <v>0</v>
      </c>
      <c r="AA29">
        <f t="shared" si="19"/>
        <v>0</v>
      </c>
      <c r="AB29" s="31">
        <f>VLOOKUP($B$1,'Multipliers and Adjustments'!$A$70:$I$86,TRUNC(COLUMN(AB$2)/5)+2,FALSE)*SUMIFS('EPA Data'!$I:$I,'EPA Data'!$D:$D,'Country Selector'!$A$2,'EPA Data'!$J:$J,$B$1,'EPA Data'!$C:$C,AB$2,'EPA Data'!$G:$G,"&gt;="&amp;$A29,'EPA Data'!$G:$G,"&lt;"&amp;$B29)*unit_conv</f>
        <v>0</v>
      </c>
      <c r="AC29">
        <f t="shared" si="20"/>
        <v>0</v>
      </c>
      <c r="AD29">
        <f t="shared" si="20"/>
        <v>0</v>
      </c>
      <c r="AE29">
        <f t="shared" si="20"/>
        <v>0</v>
      </c>
      <c r="AF29">
        <f t="shared" si="20"/>
        <v>0</v>
      </c>
      <c r="AG29" s="31">
        <f>VLOOKUP($B$1,'Multipliers and Adjustments'!$A$70:$I$86,TRUNC(COLUMN(AG$2)/5)+2,FALSE)*SUMIFS('EPA Data'!$I:$I,'EPA Data'!$D:$D,'Country Selector'!$A$2,'EPA Data'!$J:$J,$B$1,'EPA Data'!$C:$C,AG$2,'EPA Data'!$G:$G,"&gt;="&amp;$A29,'EPA Data'!$G:$G,"&lt;"&amp;$B29)*unit_conv</f>
        <v>0</v>
      </c>
      <c r="AH29">
        <f t="shared" si="21"/>
        <v>0</v>
      </c>
      <c r="AI29">
        <f t="shared" si="21"/>
        <v>0</v>
      </c>
      <c r="AJ29">
        <f t="shared" si="21"/>
        <v>0</v>
      </c>
      <c r="AK29">
        <f t="shared" si="21"/>
        <v>0</v>
      </c>
      <c r="AL29" s="31">
        <f>VLOOKUP($B$1,'Multipliers and Adjustments'!$A$70:$I$86,TRUNC(COLUMN(AL$2)/5)+2,FALSE)*SUMIFS('EPA Data'!$I:$I,'EPA Data'!$D:$D,'Country Selector'!$A$2,'EPA Data'!$J:$J,$B$1,'EPA Data'!$C:$C,AL$2,'EPA Data'!$G:$G,"&gt;="&amp;$A29,'EPA Data'!$G:$G,"&lt;"&amp;$B29)*unit_conv</f>
        <v>0</v>
      </c>
    </row>
    <row r="30" spans="1:38" x14ac:dyDescent="0.45">
      <c r="A30" s="15">
        <f t="shared" si="14"/>
        <v>-40</v>
      </c>
      <c r="B30" s="16">
        <f t="shared" si="22"/>
        <v>-30</v>
      </c>
      <c r="C30" s="31">
        <f>VLOOKUP($B$1,'Multipliers and Adjustments'!$A$70:$I$86,TRUNC(COLUMN(C$2)/5)+2,FALSE)*SUMIFS('EPA Data'!$I:$I,'EPA Data'!$D:$D,'Country Selector'!$A$2,'EPA Data'!$J:$J,$B$1,'EPA Data'!$C:$C,C$2,'EPA Data'!$G:$G,"&gt;="&amp;$A30,'EPA Data'!$G:$G,"&lt;"&amp;$B30)*unit_conv</f>
        <v>0</v>
      </c>
      <c r="D30">
        <f t="shared" si="15"/>
        <v>0</v>
      </c>
      <c r="E30">
        <f t="shared" si="15"/>
        <v>0</v>
      </c>
      <c r="F30">
        <f t="shared" si="15"/>
        <v>0</v>
      </c>
      <c r="G30">
        <f t="shared" si="15"/>
        <v>0</v>
      </c>
      <c r="H30" s="31">
        <f>VLOOKUP($B$1,'Multipliers and Adjustments'!$A$70:$I$86,TRUNC(COLUMN(H$2)/5)+2,FALSE)*SUMIFS('EPA Data'!$I:$I,'EPA Data'!$D:$D,'Country Selector'!$A$2,'EPA Data'!$J:$J,$B$1,'EPA Data'!$C:$C,H$2,'EPA Data'!$G:$G,"&gt;="&amp;$A30,'EPA Data'!$G:$G,"&lt;"&amp;$B30)*unit_conv</f>
        <v>0</v>
      </c>
      <c r="I30">
        <f t="shared" si="16"/>
        <v>0</v>
      </c>
      <c r="J30">
        <f t="shared" si="16"/>
        <v>0</v>
      </c>
      <c r="K30">
        <f t="shared" si="16"/>
        <v>0</v>
      </c>
      <c r="L30">
        <f t="shared" si="16"/>
        <v>0</v>
      </c>
      <c r="M30" s="31">
        <f>VLOOKUP($B$1,'Multipliers and Adjustments'!$A$70:$I$86,TRUNC(COLUMN(M$2)/5)+2,FALSE)*SUMIFS('EPA Data'!$I:$I,'EPA Data'!$D:$D,'Country Selector'!$A$2,'EPA Data'!$J:$J,$B$1,'EPA Data'!$C:$C,M$2,'EPA Data'!$G:$G,"&gt;="&amp;$A30,'EPA Data'!$G:$G,"&lt;"&amp;$B30)*unit_conv</f>
        <v>0</v>
      </c>
      <c r="N30">
        <f t="shared" si="17"/>
        <v>0</v>
      </c>
      <c r="O30">
        <f t="shared" si="17"/>
        <v>0</v>
      </c>
      <c r="P30">
        <f t="shared" si="17"/>
        <v>0</v>
      </c>
      <c r="Q30">
        <f t="shared" si="17"/>
        <v>0</v>
      </c>
      <c r="R30" s="31">
        <f>VLOOKUP($B$1,'Multipliers and Adjustments'!$A$70:$I$86,TRUNC(COLUMN(R$2)/5)+2,FALSE)*SUMIFS('EPA Data'!$I:$I,'EPA Data'!$D:$D,'Country Selector'!$A$2,'EPA Data'!$J:$J,$B$1,'EPA Data'!$C:$C,R$2,'EPA Data'!$G:$G,"&gt;="&amp;$A30,'EPA Data'!$G:$G,"&lt;"&amp;$B30)*unit_conv</f>
        <v>0</v>
      </c>
      <c r="S30">
        <f t="shared" si="18"/>
        <v>0</v>
      </c>
      <c r="T30">
        <f t="shared" si="18"/>
        <v>0</v>
      </c>
      <c r="U30">
        <f t="shared" si="18"/>
        <v>0</v>
      </c>
      <c r="V30">
        <f t="shared" si="18"/>
        <v>0</v>
      </c>
      <c r="W30" s="31">
        <f>VLOOKUP($B$1,'Multipliers and Adjustments'!$A$70:$I$86,TRUNC(COLUMN(W$2)/5)+2,FALSE)*SUMIFS('EPA Data'!$I:$I,'EPA Data'!$D:$D,'Country Selector'!$A$2,'EPA Data'!$J:$J,$B$1,'EPA Data'!$C:$C,W$2,'EPA Data'!$G:$G,"&gt;="&amp;$A30,'EPA Data'!$G:$G,"&lt;"&amp;$B30)*unit_conv</f>
        <v>0</v>
      </c>
      <c r="X30">
        <f t="shared" si="19"/>
        <v>0</v>
      </c>
      <c r="Y30">
        <f t="shared" si="19"/>
        <v>0</v>
      </c>
      <c r="Z30">
        <f t="shared" si="19"/>
        <v>0</v>
      </c>
      <c r="AA30">
        <f t="shared" si="19"/>
        <v>0</v>
      </c>
      <c r="AB30" s="31">
        <f>VLOOKUP($B$1,'Multipliers and Adjustments'!$A$70:$I$86,TRUNC(COLUMN(AB$2)/5)+2,FALSE)*SUMIFS('EPA Data'!$I:$I,'EPA Data'!$D:$D,'Country Selector'!$A$2,'EPA Data'!$J:$J,$B$1,'EPA Data'!$C:$C,AB$2,'EPA Data'!$G:$G,"&gt;="&amp;$A30,'EPA Data'!$G:$G,"&lt;"&amp;$B30)*unit_conv</f>
        <v>0</v>
      </c>
      <c r="AC30">
        <f t="shared" si="20"/>
        <v>0</v>
      </c>
      <c r="AD30">
        <f t="shared" si="20"/>
        <v>0</v>
      </c>
      <c r="AE30">
        <f t="shared" si="20"/>
        <v>0</v>
      </c>
      <c r="AF30">
        <f t="shared" si="20"/>
        <v>0</v>
      </c>
      <c r="AG30" s="31">
        <f>VLOOKUP($B$1,'Multipliers and Adjustments'!$A$70:$I$86,TRUNC(COLUMN(AG$2)/5)+2,FALSE)*SUMIFS('EPA Data'!$I:$I,'EPA Data'!$D:$D,'Country Selector'!$A$2,'EPA Data'!$J:$J,$B$1,'EPA Data'!$C:$C,AG$2,'EPA Data'!$G:$G,"&gt;="&amp;$A30,'EPA Data'!$G:$G,"&lt;"&amp;$B30)*unit_conv</f>
        <v>0</v>
      </c>
      <c r="AH30">
        <f t="shared" si="21"/>
        <v>0</v>
      </c>
      <c r="AI30">
        <f t="shared" si="21"/>
        <v>0</v>
      </c>
      <c r="AJ30">
        <f t="shared" si="21"/>
        <v>0</v>
      </c>
      <c r="AK30">
        <f t="shared" si="21"/>
        <v>0</v>
      </c>
      <c r="AL30" s="31">
        <f>VLOOKUP($B$1,'Multipliers and Adjustments'!$A$70:$I$86,TRUNC(COLUMN(AL$2)/5)+2,FALSE)*SUMIFS('EPA Data'!$I:$I,'EPA Data'!$D:$D,'Country Selector'!$A$2,'EPA Data'!$J:$J,$B$1,'EPA Data'!$C:$C,AL$2,'EPA Data'!$G:$G,"&gt;="&amp;$A30,'EPA Data'!$G:$G,"&lt;"&amp;$B30)*unit_conv</f>
        <v>0</v>
      </c>
    </row>
    <row r="31" spans="1:38" x14ac:dyDescent="0.45">
      <c r="A31" s="15">
        <f t="shared" si="14"/>
        <v>-30</v>
      </c>
      <c r="B31" s="16">
        <f t="shared" si="22"/>
        <v>-20</v>
      </c>
      <c r="C31" s="31">
        <f>VLOOKUP($B$1,'Multipliers and Adjustments'!$A$70:$I$86,TRUNC(COLUMN(C$2)/5)+2,FALSE)*SUMIFS('EPA Data'!$I:$I,'EPA Data'!$D:$D,'Country Selector'!$A$2,'EPA Data'!$J:$J,$B$1,'EPA Data'!$C:$C,C$2,'EPA Data'!$G:$G,"&gt;="&amp;$A31,'EPA Data'!$G:$G,"&lt;"&amp;$B31)*unit_conv</f>
        <v>0</v>
      </c>
      <c r="D31">
        <f t="shared" si="15"/>
        <v>0</v>
      </c>
      <c r="E31">
        <f t="shared" si="15"/>
        <v>0</v>
      </c>
      <c r="F31">
        <f t="shared" si="15"/>
        <v>0</v>
      </c>
      <c r="G31">
        <f t="shared" si="15"/>
        <v>0</v>
      </c>
      <c r="H31" s="31">
        <f>VLOOKUP($B$1,'Multipliers and Adjustments'!$A$70:$I$86,TRUNC(COLUMN(H$2)/5)+2,FALSE)*SUMIFS('EPA Data'!$I:$I,'EPA Data'!$D:$D,'Country Selector'!$A$2,'EPA Data'!$J:$J,$B$1,'EPA Data'!$C:$C,H$2,'EPA Data'!$G:$G,"&gt;="&amp;$A31,'EPA Data'!$G:$G,"&lt;"&amp;$B31)*unit_conv</f>
        <v>0</v>
      </c>
      <c r="I31">
        <f t="shared" si="16"/>
        <v>0</v>
      </c>
      <c r="J31">
        <f t="shared" si="16"/>
        <v>0</v>
      </c>
      <c r="K31">
        <f t="shared" si="16"/>
        <v>0</v>
      </c>
      <c r="L31">
        <f t="shared" si="16"/>
        <v>0</v>
      </c>
      <c r="M31" s="31">
        <f>VLOOKUP($B$1,'Multipliers and Adjustments'!$A$70:$I$86,TRUNC(COLUMN(M$2)/5)+2,FALSE)*SUMIFS('EPA Data'!$I:$I,'EPA Data'!$D:$D,'Country Selector'!$A$2,'EPA Data'!$J:$J,$B$1,'EPA Data'!$C:$C,M$2,'EPA Data'!$G:$G,"&gt;="&amp;$A31,'EPA Data'!$G:$G,"&lt;"&amp;$B31)*unit_conv</f>
        <v>0</v>
      </c>
      <c r="N31">
        <f t="shared" si="17"/>
        <v>0</v>
      </c>
      <c r="O31">
        <f t="shared" si="17"/>
        <v>0</v>
      </c>
      <c r="P31">
        <f t="shared" si="17"/>
        <v>0</v>
      </c>
      <c r="Q31">
        <f t="shared" si="17"/>
        <v>0</v>
      </c>
      <c r="R31" s="31">
        <f>VLOOKUP($B$1,'Multipliers and Adjustments'!$A$70:$I$86,TRUNC(COLUMN(R$2)/5)+2,FALSE)*SUMIFS('EPA Data'!$I:$I,'EPA Data'!$D:$D,'Country Selector'!$A$2,'EPA Data'!$J:$J,$B$1,'EPA Data'!$C:$C,R$2,'EPA Data'!$G:$G,"&gt;="&amp;$A31,'EPA Data'!$G:$G,"&lt;"&amp;$B31)*unit_conv</f>
        <v>0</v>
      </c>
      <c r="S31">
        <f t="shared" si="18"/>
        <v>0</v>
      </c>
      <c r="T31">
        <f t="shared" si="18"/>
        <v>0</v>
      </c>
      <c r="U31">
        <f t="shared" si="18"/>
        <v>0</v>
      </c>
      <c r="V31">
        <f t="shared" si="18"/>
        <v>0</v>
      </c>
      <c r="W31" s="31">
        <f>VLOOKUP($B$1,'Multipliers and Adjustments'!$A$70:$I$86,TRUNC(COLUMN(W$2)/5)+2,FALSE)*SUMIFS('EPA Data'!$I:$I,'EPA Data'!$D:$D,'Country Selector'!$A$2,'EPA Data'!$J:$J,$B$1,'EPA Data'!$C:$C,W$2,'EPA Data'!$G:$G,"&gt;="&amp;$A31,'EPA Data'!$G:$G,"&lt;"&amp;$B31)*unit_conv</f>
        <v>0</v>
      </c>
      <c r="X31">
        <f t="shared" si="19"/>
        <v>0</v>
      </c>
      <c r="Y31">
        <f t="shared" si="19"/>
        <v>0</v>
      </c>
      <c r="Z31">
        <f t="shared" si="19"/>
        <v>0</v>
      </c>
      <c r="AA31">
        <f t="shared" si="19"/>
        <v>0</v>
      </c>
      <c r="AB31" s="31">
        <f>VLOOKUP($B$1,'Multipliers and Adjustments'!$A$70:$I$86,TRUNC(COLUMN(AB$2)/5)+2,FALSE)*SUMIFS('EPA Data'!$I:$I,'EPA Data'!$D:$D,'Country Selector'!$A$2,'EPA Data'!$J:$J,$B$1,'EPA Data'!$C:$C,AB$2,'EPA Data'!$G:$G,"&gt;="&amp;$A31,'EPA Data'!$G:$G,"&lt;"&amp;$B31)*unit_conv</f>
        <v>0</v>
      </c>
      <c r="AC31">
        <f t="shared" si="20"/>
        <v>0</v>
      </c>
      <c r="AD31">
        <f t="shared" si="20"/>
        <v>0</v>
      </c>
      <c r="AE31">
        <f t="shared" si="20"/>
        <v>0</v>
      </c>
      <c r="AF31">
        <f t="shared" si="20"/>
        <v>0</v>
      </c>
      <c r="AG31" s="31">
        <f>VLOOKUP($B$1,'Multipliers and Adjustments'!$A$70:$I$86,TRUNC(COLUMN(AG$2)/5)+2,FALSE)*SUMIFS('EPA Data'!$I:$I,'EPA Data'!$D:$D,'Country Selector'!$A$2,'EPA Data'!$J:$J,$B$1,'EPA Data'!$C:$C,AG$2,'EPA Data'!$G:$G,"&gt;="&amp;$A31,'EPA Data'!$G:$G,"&lt;"&amp;$B31)*unit_conv</f>
        <v>0</v>
      </c>
      <c r="AH31">
        <f t="shared" si="21"/>
        <v>0</v>
      </c>
      <c r="AI31">
        <f t="shared" si="21"/>
        <v>0</v>
      </c>
      <c r="AJ31">
        <f t="shared" si="21"/>
        <v>0</v>
      </c>
      <c r="AK31">
        <f t="shared" si="21"/>
        <v>0</v>
      </c>
      <c r="AL31" s="31">
        <f>VLOOKUP($B$1,'Multipliers and Adjustments'!$A$70:$I$86,TRUNC(COLUMN(AL$2)/5)+2,FALSE)*SUMIFS('EPA Data'!$I:$I,'EPA Data'!$D:$D,'Country Selector'!$A$2,'EPA Data'!$J:$J,$B$1,'EPA Data'!$C:$C,AL$2,'EPA Data'!$G:$G,"&gt;="&amp;$A31,'EPA Data'!$G:$G,"&lt;"&amp;$B31)*unit_conv</f>
        <v>0</v>
      </c>
    </row>
    <row r="32" spans="1:38" x14ac:dyDescent="0.45">
      <c r="A32" s="15">
        <f t="shared" si="14"/>
        <v>-20</v>
      </c>
      <c r="B32" s="16">
        <f t="shared" si="22"/>
        <v>-10</v>
      </c>
      <c r="C32" s="31">
        <f>VLOOKUP($B$1,'Multipliers and Adjustments'!$A$70:$I$86,TRUNC(COLUMN(C$2)/5)+2,FALSE)*SUMIFS('EPA Data'!$I:$I,'EPA Data'!$D:$D,'Country Selector'!$A$2,'EPA Data'!$J:$J,$B$1,'EPA Data'!$C:$C,C$2,'EPA Data'!$G:$G,"&gt;="&amp;$A32,'EPA Data'!$G:$G,"&lt;"&amp;$B32)*unit_conv</f>
        <v>0</v>
      </c>
      <c r="D32">
        <f t="shared" si="15"/>
        <v>0</v>
      </c>
      <c r="E32">
        <f t="shared" si="15"/>
        <v>0</v>
      </c>
      <c r="F32">
        <f t="shared" si="15"/>
        <v>0</v>
      </c>
      <c r="G32">
        <f t="shared" si="15"/>
        <v>0</v>
      </c>
      <c r="H32" s="31">
        <f>VLOOKUP($B$1,'Multipliers and Adjustments'!$A$70:$I$86,TRUNC(COLUMN(H$2)/5)+2,FALSE)*SUMIFS('EPA Data'!$I:$I,'EPA Data'!$D:$D,'Country Selector'!$A$2,'EPA Data'!$J:$J,$B$1,'EPA Data'!$C:$C,H$2,'EPA Data'!$G:$G,"&gt;="&amp;$A32,'EPA Data'!$G:$G,"&lt;"&amp;$B32)*unit_conv</f>
        <v>0</v>
      </c>
      <c r="I32">
        <f t="shared" si="16"/>
        <v>0</v>
      </c>
      <c r="J32">
        <f t="shared" si="16"/>
        <v>0</v>
      </c>
      <c r="K32">
        <f t="shared" si="16"/>
        <v>0</v>
      </c>
      <c r="L32">
        <f t="shared" si="16"/>
        <v>0</v>
      </c>
      <c r="M32" s="31">
        <f>VLOOKUP($B$1,'Multipliers and Adjustments'!$A$70:$I$86,TRUNC(COLUMN(M$2)/5)+2,FALSE)*SUMIFS('EPA Data'!$I:$I,'EPA Data'!$D:$D,'Country Selector'!$A$2,'EPA Data'!$J:$J,$B$1,'EPA Data'!$C:$C,M$2,'EPA Data'!$G:$G,"&gt;="&amp;$A32,'EPA Data'!$G:$G,"&lt;"&amp;$B32)*unit_conv</f>
        <v>0</v>
      </c>
      <c r="N32">
        <f t="shared" si="17"/>
        <v>0</v>
      </c>
      <c r="O32">
        <f t="shared" si="17"/>
        <v>0</v>
      </c>
      <c r="P32">
        <f t="shared" si="17"/>
        <v>0</v>
      </c>
      <c r="Q32">
        <f t="shared" si="17"/>
        <v>0</v>
      </c>
      <c r="R32" s="31">
        <f>VLOOKUP($B$1,'Multipliers and Adjustments'!$A$70:$I$86,TRUNC(COLUMN(R$2)/5)+2,FALSE)*SUMIFS('EPA Data'!$I:$I,'EPA Data'!$D:$D,'Country Selector'!$A$2,'EPA Data'!$J:$J,$B$1,'EPA Data'!$C:$C,R$2,'EPA Data'!$G:$G,"&gt;="&amp;$A32,'EPA Data'!$G:$G,"&lt;"&amp;$B32)*unit_conv</f>
        <v>0</v>
      </c>
      <c r="S32">
        <f t="shared" si="18"/>
        <v>0</v>
      </c>
      <c r="T32">
        <f t="shared" si="18"/>
        <v>0</v>
      </c>
      <c r="U32">
        <f t="shared" si="18"/>
        <v>0</v>
      </c>
      <c r="V32">
        <f t="shared" si="18"/>
        <v>0</v>
      </c>
      <c r="W32" s="31">
        <f>VLOOKUP($B$1,'Multipliers and Adjustments'!$A$70:$I$86,TRUNC(COLUMN(W$2)/5)+2,FALSE)*SUMIFS('EPA Data'!$I:$I,'EPA Data'!$D:$D,'Country Selector'!$A$2,'EPA Data'!$J:$J,$B$1,'EPA Data'!$C:$C,W$2,'EPA Data'!$G:$G,"&gt;="&amp;$A32,'EPA Data'!$G:$G,"&lt;"&amp;$B32)*unit_conv</f>
        <v>0</v>
      </c>
      <c r="X32">
        <f t="shared" si="19"/>
        <v>0</v>
      </c>
      <c r="Y32">
        <f t="shared" si="19"/>
        <v>0</v>
      </c>
      <c r="Z32">
        <f t="shared" si="19"/>
        <v>0</v>
      </c>
      <c r="AA32">
        <f t="shared" si="19"/>
        <v>0</v>
      </c>
      <c r="AB32" s="31">
        <f>VLOOKUP($B$1,'Multipliers and Adjustments'!$A$70:$I$86,TRUNC(COLUMN(AB$2)/5)+2,FALSE)*SUMIFS('EPA Data'!$I:$I,'EPA Data'!$D:$D,'Country Selector'!$A$2,'EPA Data'!$J:$J,$B$1,'EPA Data'!$C:$C,AB$2,'EPA Data'!$G:$G,"&gt;="&amp;$A32,'EPA Data'!$G:$G,"&lt;"&amp;$B32)*unit_conv</f>
        <v>0</v>
      </c>
      <c r="AC32">
        <f t="shared" si="20"/>
        <v>0</v>
      </c>
      <c r="AD32">
        <f t="shared" si="20"/>
        <v>0</v>
      </c>
      <c r="AE32">
        <f t="shared" si="20"/>
        <v>0</v>
      </c>
      <c r="AF32">
        <f t="shared" si="20"/>
        <v>0</v>
      </c>
      <c r="AG32" s="31">
        <f>VLOOKUP($B$1,'Multipliers and Adjustments'!$A$70:$I$86,TRUNC(COLUMN(AG$2)/5)+2,FALSE)*SUMIFS('EPA Data'!$I:$I,'EPA Data'!$D:$D,'Country Selector'!$A$2,'EPA Data'!$J:$J,$B$1,'EPA Data'!$C:$C,AG$2,'EPA Data'!$G:$G,"&gt;="&amp;$A32,'EPA Data'!$G:$G,"&lt;"&amp;$B32)*unit_conv</f>
        <v>0</v>
      </c>
      <c r="AH32">
        <f t="shared" si="21"/>
        <v>0</v>
      </c>
      <c r="AI32">
        <f t="shared" si="21"/>
        <v>0</v>
      </c>
      <c r="AJ32">
        <f t="shared" si="21"/>
        <v>0</v>
      </c>
      <c r="AK32">
        <f t="shared" si="21"/>
        <v>0</v>
      </c>
      <c r="AL32" s="31">
        <f>VLOOKUP($B$1,'Multipliers and Adjustments'!$A$70:$I$86,TRUNC(COLUMN(AL$2)/5)+2,FALSE)*SUMIFS('EPA Data'!$I:$I,'EPA Data'!$D:$D,'Country Selector'!$A$2,'EPA Data'!$J:$J,$B$1,'EPA Data'!$C:$C,AL$2,'EPA Data'!$G:$G,"&gt;="&amp;$A32,'EPA Data'!$G:$G,"&lt;"&amp;$B32)*unit_conv</f>
        <v>0</v>
      </c>
    </row>
    <row r="33" spans="1:38" x14ac:dyDescent="0.45">
      <c r="A33" s="15">
        <f t="shared" si="14"/>
        <v>-10</v>
      </c>
      <c r="B33" s="16">
        <f t="shared" si="22"/>
        <v>0</v>
      </c>
      <c r="C33" s="31">
        <f>VLOOKUP($B$1,'Multipliers and Adjustments'!$A$70:$I$86,TRUNC(COLUMN(C$2)/5)+2,FALSE)*SUMIFS('EPA Data'!$I:$I,'EPA Data'!$D:$D,'Country Selector'!$A$2,'EPA Data'!$J:$J,$B$1,'EPA Data'!$C:$C,C$2,'EPA Data'!$G:$G,"&gt;="&amp;$A33,'EPA Data'!$G:$G,"&lt;"&amp;$B33)*unit_conv</f>
        <v>0</v>
      </c>
      <c r="D33">
        <f t="shared" si="15"/>
        <v>0</v>
      </c>
      <c r="E33">
        <f t="shared" si="15"/>
        <v>0</v>
      </c>
      <c r="F33">
        <f t="shared" si="15"/>
        <v>0</v>
      </c>
      <c r="G33">
        <f t="shared" si="15"/>
        <v>0</v>
      </c>
      <c r="H33" s="31">
        <f>VLOOKUP($B$1,'Multipliers and Adjustments'!$A$70:$I$86,TRUNC(COLUMN(H$2)/5)+2,FALSE)*SUMIFS('EPA Data'!$I:$I,'EPA Data'!$D:$D,'Country Selector'!$A$2,'EPA Data'!$J:$J,$B$1,'EPA Data'!$C:$C,H$2,'EPA Data'!$G:$G,"&gt;="&amp;$A33,'EPA Data'!$G:$G,"&lt;"&amp;$B33)*unit_conv</f>
        <v>0</v>
      </c>
      <c r="I33">
        <f t="shared" si="16"/>
        <v>0</v>
      </c>
      <c r="J33">
        <f t="shared" si="16"/>
        <v>0</v>
      </c>
      <c r="K33">
        <f t="shared" si="16"/>
        <v>0</v>
      </c>
      <c r="L33">
        <f t="shared" si="16"/>
        <v>0</v>
      </c>
      <c r="M33" s="31">
        <f>VLOOKUP($B$1,'Multipliers and Adjustments'!$A$70:$I$86,TRUNC(COLUMN(M$2)/5)+2,FALSE)*SUMIFS('EPA Data'!$I:$I,'EPA Data'!$D:$D,'Country Selector'!$A$2,'EPA Data'!$J:$J,$B$1,'EPA Data'!$C:$C,M$2,'EPA Data'!$G:$G,"&gt;="&amp;$A33,'EPA Data'!$G:$G,"&lt;"&amp;$B33)*unit_conv</f>
        <v>0</v>
      </c>
      <c r="N33">
        <f t="shared" si="17"/>
        <v>0</v>
      </c>
      <c r="O33">
        <f t="shared" si="17"/>
        <v>0</v>
      </c>
      <c r="P33">
        <f t="shared" si="17"/>
        <v>0</v>
      </c>
      <c r="Q33">
        <f t="shared" si="17"/>
        <v>0</v>
      </c>
      <c r="R33" s="31">
        <f>VLOOKUP($B$1,'Multipliers and Adjustments'!$A$70:$I$86,TRUNC(COLUMN(R$2)/5)+2,FALSE)*SUMIFS('EPA Data'!$I:$I,'EPA Data'!$D:$D,'Country Selector'!$A$2,'EPA Data'!$J:$J,$B$1,'EPA Data'!$C:$C,R$2,'EPA Data'!$G:$G,"&gt;="&amp;$A33,'EPA Data'!$G:$G,"&lt;"&amp;$B33)*unit_conv</f>
        <v>0</v>
      </c>
      <c r="S33">
        <f t="shared" si="18"/>
        <v>0</v>
      </c>
      <c r="T33">
        <f t="shared" si="18"/>
        <v>0</v>
      </c>
      <c r="U33">
        <f t="shared" si="18"/>
        <v>0</v>
      </c>
      <c r="V33">
        <f t="shared" si="18"/>
        <v>0</v>
      </c>
      <c r="W33" s="31">
        <f>VLOOKUP($B$1,'Multipliers and Adjustments'!$A$70:$I$86,TRUNC(COLUMN(W$2)/5)+2,FALSE)*SUMIFS('EPA Data'!$I:$I,'EPA Data'!$D:$D,'Country Selector'!$A$2,'EPA Data'!$J:$J,$B$1,'EPA Data'!$C:$C,W$2,'EPA Data'!$G:$G,"&gt;="&amp;$A33,'EPA Data'!$G:$G,"&lt;"&amp;$B33)*unit_conv</f>
        <v>0</v>
      </c>
      <c r="X33">
        <f t="shared" si="19"/>
        <v>0</v>
      </c>
      <c r="Y33">
        <f t="shared" si="19"/>
        <v>0</v>
      </c>
      <c r="Z33">
        <f t="shared" si="19"/>
        <v>0</v>
      </c>
      <c r="AA33">
        <f t="shared" si="19"/>
        <v>0</v>
      </c>
      <c r="AB33" s="31">
        <f>VLOOKUP($B$1,'Multipliers and Adjustments'!$A$70:$I$86,TRUNC(COLUMN(AB$2)/5)+2,FALSE)*SUMIFS('EPA Data'!$I:$I,'EPA Data'!$D:$D,'Country Selector'!$A$2,'EPA Data'!$J:$J,$B$1,'EPA Data'!$C:$C,AB$2,'EPA Data'!$G:$G,"&gt;="&amp;$A33,'EPA Data'!$G:$G,"&lt;"&amp;$B33)*unit_conv</f>
        <v>0</v>
      </c>
      <c r="AC33">
        <f t="shared" si="20"/>
        <v>0</v>
      </c>
      <c r="AD33">
        <f t="shared" si="20"/>
        <v>0</v>
      </c>
      <c r="AE33">
        <f t="shared" si="20"/>
        <v>0</v>
      </c>
      <c r="AF33">
        <f t="shared" si="20"/>
        <v>0</v>
      </c>
      <c r="AG33" s="31">
        <f>VLOOKUP($B$1,'Multipliers and Adjustments'!$A$70:$I$86,TRUNC(COLUMN(AG$2)/5)+2,FALSE)*SUMIFS('EPA Data'!$I:$I,'EPA Data'!$D:$D,'Country Selector'!$A$2,'EPA Data'!$J:$J,$B$1,'EPA Data'!$C:$C,AG$2,'EPA Data'!$G:$G,"&gt;="&amp;$A33,'EPA Data'!$G:$G,"&lt;"&amp;$B33)*unit_conv</f>
        <v>0</v>
      </c>
      <c r="AH33">
        <f t="shared" si="21"/>
        <v>0</v>
      </c>
      <c r="AI33">
        <f t="shared" si="21"/>
        <v>0</v>
      </c>
      <c r="AJ33">
        <f t="shared" si="21"/>
        <v>0</v>
      </c>
      <c r="AK33">
        <f t="shared" si="21"/>
        <v>0</v>
      </c>
      <c r="AL33" s="31">
        <f>VLOOKUP($B$1,'Multipliers and Adjustments'!$A$70:$I$86,TRUNC(COLUMN(AL$2)/5)+2,FALSE)*SUMIFS('EPA Data'!$I:$I,'EPA Data'!$D:$D,'Country Selector'!$A$2,'EPA Data'!$J:$J,$B$1,'EPA Data'!$C:$C,AL$2,'EPA Data'!$G:$G,"&gt;="&amp;$A33,'EPA Data'!$G:$G,"&lt;"&amp;$B33)*unit_conv</f>
        <v>0</v>
      </c>
    </row>
    <row r="34" spans="1:38" x14ac:dyDescent="0.45">
      <c r="A34" s="17">
        <f t="shared" si="14"/>
        <v>0</v>
      </c>
      <c r="B34" s="18">
        <f>A34</f>
        <v>0</v>
      </c>
      <c r="C34" s="37">
        <f>VLOOKUP($B$1,'Multipliers and Adjustments'!$A$70:$I$86,TRUNC(COLUMN(C$2)/5)+2,FALSE)*SUMIFS('EPA Data'!$I:$I,'EPA Data'!$D:$D,'Country Selector'!$A$2,'EPA Data'!$J:$J,$B$1,'EPA Data'!$C:$C,C$2,'EPA Data'!$G:$G,$A34)*unit_conv</f>
        <v>0</v>
      </c>
      <c r="D34">
        <f t="shared" ref="D34:G49" si="23">C34+($H34-$C34)/5</f>
        <v>0</v>
      </c>
      <c r="E34">
        <f t="shared" si="23"/>
        <v>0</v>
      </c>
      <c r="F34">
        <f t="shared" si="23"/>
        <v>0</v>
      </c>
      <c r="G34">
        <f t="shared" si="23"/>
        <v>0</v>
      </c>
      <c r="H34" s="37">
        <f>VLOOKUP($B$1,'Multipliers and Adjustments'!$A$70:$I$86,TRUNC(COLUMN(H$2)/5)+2,FALSE)*SUMIFS('EPA Data'!$I:$I,'EPA Data'!$D:$D,'Country Selector'!$A$2,'EPA Data'!$J:$J,$B$1,'EPA Data'!$C:$C,H$2,'EPA Data'!$G:$G,$A34)*unit_conv</f>
        <v>0</v>
      </c>
      <c r="I34">
        <f t="shared" si="16"/>
        <v>0</v>
      </c>
      <c r="J34">
        <f t="shared" si="16"/>
        <v>0</v>
      </c>
      <c r="K34">
        <f t="shared" si="16"/>
        <v>0</v>
      </c>
      <c r="L34">
        <f t="shared" si="16"/>
        <v>0</v>
      </c>
      <c r="M34" s="37">
        <f>VLOOKUP($B$1,'Multipliers and Adjustments'!$A$70:$I$86,TRUNC(COLUMN(M$2)/5)+2,FALSE)*SUMIFS('EPA Data'!$I:$I,'EPA Data'!$D:$D,'Country Selector'!$A$2,'EPA Data'!$J:$J,$B$1,'EPA Data'!$C:$C,M$2,'EPA Data'!$G:$G,$A34)*unit_conv</f>
        <v>0</v>
      </c>
      <c r="N34">
        <f t="shared" si="17"/>
        <v>0</v>
      </c>
      <c r="O34">
        <f t="shared" si="17"/>
        <v>0</v>
      </c>
      <c r="P34">
        <f t="shared" si="17"/>
        <v>0</v>
      </c>
      <c r="Q34">
        <f t="shared" si="17"/>
        <v>0</v>
      </c>
      <c r="R34" s="37">
        <f>VLOOKUP($B$1,'Multipliers and Adjustments'!$A$70:$I$86,TRUNC(COLUMN(R$2)/5)+2,FALSE)*SUMIFS('EPA Data'!$I:$I,'EPA Data'!$D:$D,'Country Selector'!$A$2,'EPA Data'!$J:$J,$B$1,'EPA Data'!$C:$C,R$2,'EPA Data'!$G:$G,$A34)*unit_conv</f>
        <v>0</v>
      </c>
      <c r="S34">
        <f t="shared" si="18"/>
        <v>0</v>
      </c>
      <c r="T34">
        <f t="shared" si="18"/>
        <v>0</v>
      </c>
      <c r="U34">
        <f t="shared" si="18"/>
        <v>0</v>
      </c>
      <c r="V34">
        <f t="shared" si="18"/>
        <v>0</v>
      </c>
      <c r="W34" s="37">
        <f>VLOOKUP($B$1,'Multipliers and Adjustments'!$A$70:$I$86,TRUNC(COLUMN(W$2)/5)+2,FALSE)*SUMIFS('EPA Data'!$I:$I,'EPA Data'!$D:$D,'Country Selector'!$A$2,'EPA Data'!$J:$J,$B$1,'EPA Data'!$C:$C,W$2,'EPA Data'!$G:$G,$A34)*unit_conv</f>
        <v>0</v>
      </c>
      <c r="X34">
        <f t="shared" si="19"/>
        <v>0</v>
      </c>
      <c r="Y34">
        <f t="shared" si="19"/>
        <v>0</v>
      </c>
      <c r="Z34">
        <f t="shared" si="19"/>
        <v>0</v>
      </c>
      <c r="AA34">
        <f t="shared" si="19"/>
        <v>0</v>
      </c>
      <c r="AB34" s="37">
        <f>VLOOKUP($B$1,'Multipliers and Adjustments'!$A$70:$I$86,TRUNC(COLUMN(AB$2)/5)+2,FALSE)*SUMIFS('EPA Data'!$I:$I,'EPA Data'!$D:$D,'Country Selector'!$A$2,'EPA Data'!$J:$J,$B$1,'EPA Data'!$C:$C,AB$2,'EPA Data'!$G:$G,$A34)*unit_conv</f>
        <v>0</v>
      </c>
      <c r="AC34">
        <f t="shared" si="20"/>
        <v>0</v>
      </c>
      <c r="AD34">
        <f t="shared" si="20"/>
        <v>0</v>
      </c>
      <c r="AE34">
        <f t="shared" si="20"/>
        <v>0</v>
      </c>
      <c r="AF34">
        <f t="shared" si="20"/>
        <v>0</v>
      </c>
      <c r="AG34" s="37">
        <f>VLOOKUP($B$1,'Multipliers and Adjustments'!$A$70:$I$86,TRUNC(COLUMN(AG$2)/5)+2,FALSE)*SUMIFS('EPA Data'!$I:$I,'EPA Data'!$D:$D,'Country Selector'!$A$2,'EPA Data'!$J:$J,$B$1,'EPA Data'!$C:$C,AG$2,'EPA Data'!$G:$G,$A34)*unit_conv</f>
        <v>0</v>
      </c>
      <c r="AH34">
        <f t="shared" si="21"/>
        <v>0</v>
      </c>
      <c r="AI34">
        <f t="shared" si="21"/>
        <v>0</v>
      </c>
      <c r="AJ34">
        <f t="shared" si="21"/>
        <v>0</v>
      </c>
      <c r="AK34">
        <f t="shared" si="21"/>
        <v>0</v>
      </c>
      <c r="AL34" s="37">
        <f>VLOOKUP($B$1,'Multipliers and Adjustments'!$A$70:$I$86,TRUNC(COLUMN(AL$2)/5)+2,FALSE)*SUMIFS('EPA Data'!$I:$I,'EPA Data'!$D:$D,'Country Selector'!$A$2,'EPA Data'!$J:$J,$B$1,'EPA Data'!$C:$C,AL$2,'EPA Data'!$G:$G,$A34)*unit_conv</f>
        <v>0</v>
      </c>
    </row>
    <row r="35" spans="1:38" x14ac:dyDescent="0.45">
      <c r="A35" s="19">
        <v>0.1</v>
      </c>
      <c r="B35" s="20">
        <f>A35+9.9</f>
        <v>10</v>
      </c>
      <c r="C35" s="31">
        <f>VLOOKUP($B$1,'Multipliers and Adjustments'!$A$70:$I$86,TRUNC(COLUMN(C$2)/5)+2,FALSE)*SUMIFS('EPA Data'!$I:$I,'EPA Data'!$D:$D,'Country Selector'!$A$2,'EPA Data'!$J:$J,$B$1,'EPA Data'!$C:$C,C$2,'EPA Data'!$G:$G,"&gt;="&amp;$A35,'EPA Data'!$G:$G,"&lt;"&amp;$B35)*unit_conv</f>
        <v>0</v>
      </c>
      <c r="D35">
        <f t="shared" si="23"/>
        <v>0</v>
      </c>
      <c r="E35">
        <f t="shared" si="23"/>
        <v>0</v>
      </c>
      <c r="F35">
        <f t="shared" si="23"/>
        <v>0</v>
      </c>
      <c r="G35">
        <f t="shared" si="23"/>
        <v>0</v>
      </c>
      <c r="H35" s="31">
        <f>VLOOKUP($B$1,'Multipliers and Adjustments'!$A$70:$I$86,TRUNC(COLUMN(H$2)/5)+2,FALSE)*SUMIFS('EPA Data'!$I:$I,'EPA Data'!$D:$D,'Country Selector'!$A$2,'EPA Data'!$J:$J,$B$1,'EPA Data'!$C:$C,H$2,'EPA Data'!$G:$G,"&gt;="&amp;$A35,'EPA Data'!$G:$G,"&lt;"&amp;$B35)*unit_conv</f>
        <v>0</v>
      </c>
      <c r="I35">
        <f t="shared" si="16"/>
        <v>0</v>
      </c>
      <c r="J35">
        <f t="shared" si="16"/>
        <v>0</v>
      </c>
      <c r="K35">
        <f t="shared" si="16"/>
        <v>0</v>
      </c>
      <c r="L35">
        <f t="shared" si="16"/>
        <v>0</v>
      </c>
      <c r="M35" s="31">
        <f>VLOOKUP($B$1,'Multipliers and Adjustments'!$A$70:$I$86,TRUNC(COLUMN(M$2)/5)+2,FALSE)*SUMIFS('EPA Data'!$I:$I,'EPA Data'!$D:$D,'Country Selector'!$A$2,'EPA Data'!$J:$J,$B$1,'EPA Data'!$C:$C,M$2,'EPA Data'!$G:$G,"&gt;="&amp;$A35,'EPA Data'!$G:$G,"&lt;"&amp;$B35)*unit_conv</f>
        <v>0</v>
      </c>
      <c r="N35">
        <f t="shared" si="17"/>
        <v>0</v>
      </c>
      <c r="O35">
        <f t="shared" si="17"/>
        <v>0</v>
      </c>
      <c r="P35">
        <f t="shared" si="17"/>
        <v>0</v>
      </c>
      <c r="Q35">
        <f t="shared" si="17"/>
        <v>0</v>
      </c>
      <c r="R35" s="31">
        <f>VLOOKUP($B$1,'Multipliers and Adjustments'!$A$70:$I$86,TRUNC(COLUMN(R$2)/5)+2,FALSE)*SUMIFS('EPA Data'!$I:$I,'EPA Data'!$D:$D,'Country Selector'!$A$2,'EPA Data'!$J:$J,$B$1,'EPA Data'!$C:$C,R$2,'EPA Data'!$G:$G,"&gt;="&amp;$A35,'EPA Data'!$G:$G,"&lt;"&amp;$B35)*unit_conv</f>
        <v>0</v>
      </c>
      <c r="S35">
        <f t="shared" si="18"/>
        <v>0</v>
      </c>
      <c r="T35">
        <f t="shared" si="18"/>
        <v>0</v>
      </c>
      <c r="U35">
        <f t="shared" si="18"/>
        <v>0</v>
      </c>
      <c r="V35">
        <f t="shared" si="18"/>
        <v>0</v>
      </c>
      <c r="W35" s="31">
        <f>VLOOKUP($B$1,'Multipliers and Adjustments'!$A$70:$I$86,TRUNC(COLUMN(W$2)/5)+2,FALSE)*SUMIFS('EPA Data'!$I:$I,'EPA Data'!$D:$D,'Country Selector'!$A$2,'EPA Data'!$J:$J,$B$1,'EPA Data'!$C:$C,W$2,'EPA Data'!$G:$G,"&gt;="&amp;$A35,'EPA Data'!$G:$G,"&lt;"&amp;$B35)*unit_conv</f>
        <v>0</v>
      </c>
      <c r="X35">
        <f t="shared" si="19"/>
        <v>0</v>
      </c>
      <c r="Y35">
        <f t="shared" si="19"/>
        <v>0</v>
      </c>
      <c r="Z35">
        <f t="shared" si="19"/>
        <v>0</v>
      </c>
      <c r="AA35">
        <f t="shared" si="19"/>
        <v>0</v>
      </c>
      <c r="AB35" s="31">
        <f>VLOOKUP($B$1,'Multipliers and Adjustments'!$A$70:$I$86,TRUNC(COLUMN(AB$2)/5)+2,FALSE)*SUMIFS('EPA Data'!$I:$I,'EPA Data'!$D:$D,'Country Selector'!$A$2,'EPA Data'!$J:$J,$B$1,'EPA Data'!$C:$C,AB$2,'EPA Data'!$G:$G,"&gt;="&amp;$A35,'EPA Data'!$G:$G,"&lt;"&amp;$B35)*unit_conv</f>
        <v>0</v>
      </c>
      <c r="AC35">
        <f t="shared" si="20"/>
        <v>0</v>
      </c>
      <c r="AD35">
        <f t="shared" si="20"/>
        <v>0</v>
      </c>
      <c r="AE35">
        <f t="shared" si="20"/>
        <v>0</v>
      </c>
      <c r="AF35">
        <f t="shared" si="20"/>
        <v>0</v>
      </c>
      <c r="AG35" s="31">
        <f>VLOOKUP($B$1,'Multipliers and Adjustments'!$A$70:$I$86,TRUNC(COLUMN(AG$2)/5)+2,FALSE)*SUMIFS('EPA Data'!$I:$I,'EPA Data'!$D:$D,'Country Selector'!$A$2,'EPA Data'!$J:$J,$B$1,'EPA Data'!$C:$C,AG$2,'EPA Data'!$G:$G,"&gt;="&amp;$A35,'EPA Data'!$G:$G,"&lt;"&amp;$B35)*unit_conv</f>
        <v>0</v>
      </c>
      <c r="AH35">
        <f t="shared" si="21"/>
        <v>0</v>
      </c>
      <c r="AI35">
        <f t="shared" si="21"/>
        <v>0</v>
      </c>
      <c r="AJ35">
        <f t="shared" si="21"/>
        <v>0</v>
      </c>
      <c r="AK35">
        <f t="shared" si="21"/>
        <v>0</v>
      </c>
      <c r="AL35" s="31">
        <f>VLOOKUP($B$1,'Multipliers and Adjustments'!$A$70:$I$86,TRUNC(COLUMN(AL$2)/5)+2,FALSE)*SUMIFS('EPA Data'!$I:$I,'EPA Data'!$D:$D,'Country Selector'!$A$2,'EPA Data'!$J:$J,$B$1,'EPA Data'!$C:$C,AL$2,'EPA Data'!$G:$G,"&gt;="&amp;$A35,'EPA Data'!$G:$G,"&lt;"&amp;$B35)*unit_conv</f>
        <v>0</v>
      </c>
    </row>
    <row r="36" spans="1:38" x14ac:dyDescent="0.45">
      <c r="A36" s="15">
        <f t="shared" si="14"/>
        <v>10</v>
      </c>
      <c r="B36" s="16">
        <f t="shared" si="22"/>
        <v>20</v>
      </c>
      <c r="C36" s="31">
        <f>VLOOKUP($B$1,'Multipliers and Adjustments'!$A$70:$I$86,TRUNC(COLUMN(C$2)/5)+2,FALSE)*SUMIFS('EPA Data'!$I:$I,'EPA Data'!$D:$D,'Country Selector'!$A$2,'EPA Data'!$J:$J,$B$1,'EPA Data'!$C:$C,C$2,'EPA Data'!$G:$G,"&gt;="&amp;$A36,'EPA Data'!$G:$G,"&lt;"&amp;$B36)*unit_conv</f>
        <v>0</v>
      </c>
      <c r="D36">
        <f t="shared" si="23"/>
        <v>0</v>
      </c>
      <c r="E36">
        <f t="shared" si="23"/>
        <v>0</v>
      </c>
      <c r="F36">
        <f t="shared" si="23"/>
        <v>0</v>
      </c>
      <c r="G36">
        <f t="shared" si="23"/>
        <v>0</v>
      </c>
      <c r="H36" s="31">
        <f>VLOOKUP($B$1,'Multipliers and Adjustments'!$A$70:$I$86,TRUNC(COLUMN(H$2)/5)+2,FALSE)*SUMIFS('EPA Data'!$I:$I,'EPA Data'!$D:$D,'Country Selector'!$A$2,'EPA Data'!$J:$J,$B$1,'EPA Data'!$C:$C,H$2,'EPA Data'!$G:$G,"&gt;="&amp;$A36,'EPA Data'!$G:$G,"&lt;"&amp;$B36)*unit_conv</f>
        <v>0</v>
      </c>
      <c r="I36">
        <f t="shared" ref="I36:L51" si="24">H36+($M36-$H36)/5</f>
        <v>0</v>
      </c>
      <c r="J36">
        <f t="shared" si="24"/>
        <v>0</v>
      </c>
      <c r="K36">
        <f t="shared" si="24"/>
        <v>0</v>
      </c>
      <c r="L36">
        <f t="shared" si="24"/>
        <v>0</v>
      </c>
      <c r="M36" s="31">
        <f>VLOOKUP($B$1,'Multipliers and Adjustments'!$A$70:$I$86,TRUNC(COLUMN(M$2)/5)+2,FALSE)*SUMIFS('EPA Data'!$I:$I,'EPA Data'!$D:$D,'Country Selector'!$A$2,'EPA Data'!$J:$J,$B$1,'EPA Data'!$C:$C,M$2,'EPA Data'!$G:$G,"&gt;="&amp;$A36,'EPA Data'!$G:$G,"&lt;"&amp;$B36)*unit_conv</f>
        <v>0</v>
      </c>
      <c r="N36">
        <f t="shared" ref="N36:Q51" si="25">M36+($R36-$M36)/5</f>
        <v>0</v>
      </c>
      <c r="O36">
        <f t="shared" si="25"/>
        <v>0</v>
      </c>
      <c r="P36">
        <f t="shared" si="25"/>
        <v>0</v>
      </c>
      <c r="Q36">
        <f t="shared" si="25"/>
        <v>0</v>
      </c>
      <c r="R36" s="31">
        <f>VLOOKUP($B$1,'Multipliers and Adjustments'!$A$70:$I$86,TRUNC(COLUMN(R$2)/5)+2,FALSE)*SUMIFS('EPA Data'!$I:$I,'EPA Data'!$D:$D,'Country Selector'!$A$2,'EPA Data'!$J:$J,$B$1,'EPA Data'!$C:$C,R$2,'EPA Data'!$G:$G,"&gt;="&amp;$A36,'EPA Data'!$G:$G,"&lt;"&amp;$B36)*unit_conv</f>
        <v>0</v>
      </c>
      <c r="S36">
        <f t="shared" ref="S36:V51" si="26">R36+($W36-$R36)/5</f>
        <v>0</v>
      </c>
      <c r="T36">
        <f t="shared" si="26"/>
        <v>0</v>
      </c>
      <c r="U36">
        <f t="shared" si="26"/>
        <v>0</v>
      </c>
      <c r="V36">
        <f t="shared" si="26"/>
        <v>0</v>
      </c>
      <c r="W36" s="31">
        <f>VLOOKUP($B$1,'Multipliers and Adjustments'!$A$70:$I$86,TRUNC(COLUMN(W$2)/5)+2,FALSE)*SUMIFS('EPA Data'!$I:$I,'EPA Data'!$D:$D,'Country Selector'!$A$2,'EPA Data'!$J:$J,$B$1,'EPA Data'!$C:$C,W$2,'EPA Data'!$G:$G,"&gt;="&amp;$A36,'EPA Data'!$G:$G,"&lt;"&amp;$B36)*unit_conv</f>
        <v>0</v>
      </c>
      <c r="X36">
        <f t="shared" ref="X36:AA51" si="27">W36+($AB36-$W36)/5</f>
        <v>0</v>
      </c>
      <c r="Y36">
        <f t="shared" si="27"/>
        <v>0</v>
      </c>
      <c r="Z36">
        <f t="shared" si="27"/>
        <v>0</v>
      </c>
      <c r="AA36">
        <f t="shared" si="27"/>
        <v>0</v>
      </c>
      <c r="AB36" s="31">
        <f>VLOOKUP($B$1,'Multipliers and Adjustments'!$A$70:$I$86,TRUNC(COLUMN(AB$2)/5)+2,FALSE)*SUMIFS('EPA Data'!$I:$I,'EPA Data'!$D:$D,'Country Selector'!$A$2,'EPA Data'!$J:$J,$B$1,'EPA Data'!$C:$C,AB$2,'EPA Data'!$G:$G,"&gt;="&amp;$A36,'EPA Data'!$G:$G,"&lt;"&amp;$B36)*unit_conv</f>
        <v>0</v>
      </c>
      <c r="AC36">
        <f t="shared" ref="AC36:AF51" si="28">AB36+($AG36-$AB36)/5</f>
        <v>0</v>
      </c>
      <c r="AD36">
        <f t="shared" si="28"/>
        <v>0</v>
      </c>
      <c r="AE36">
        <f t="shared" si="28"/>
        <v>0</v>
      </c>
      <c r="AF36">
        <f t="shared" si="28"/>
        <v>0</v>
      </c>
      <c r="AG36" s="31">
        <f>VLOOKUP($B$1,'Multipliers and Adjustments'!$A$70:$I$86,TRUNC(COLUMN(AG$2)/5)+2,FALSE)*SUMIFS('EPA Data'!$I:$I,'EPA Data'!$D:$D,'Country Selector'!$A$2,'EPA Data'!$J:$J,$B$1,'EPA Data'!$C:$C,AG$2,'EPA Data'!$G:$G,"&gt;="&amp;$A36,'EPA Data'!$G:$G,"&lt;"&amp;$B36)*unit_conv</f>
        <v>0</v>
      </c>
      <c r="AH36">
        <f t="shared" ref="AH36:AK51" si="29">AG36+($AL36-$AG36)/5</f>
        <v>0</v>
      </c>
      <c r="AI36">
        <f t="shared" si="29"/>
        <v>0</v>
      </c>
      <c r="AJ36">
        <f t="shared" si="29"/>
        <v>0</v>
      </c>
      <c r="AK36">
        <f t="shared" si="29"/>
        <v>0</v>
      </c>
      <c r="AL36" s="31">
        <f>VLOOKUP($B$1,'Multipliers and Adjustments'!$A$70:$I$86,TRUNC(COLUMN(AL$2)/5)+2,FALSE)*SUMIFS('EPA Data'!$I:$I,'EPA Data'!$D:$D,'Country Selector'!$A$2,'EPA Data'!$J:$J,$B$1,'EPA Data'!$C:$C,AL$2,'EPA Data'!$G:$G,"&gt;="&amp;$A36,'EPA Data'!$G:$G,"&lt;"&amp;$B36)*unit_conv</f>
        <v>0</v>
      </c>
    </row>
    <row r="37" spans="1:38" x14ac:dyDescent="0.45">
      <c r="A37" s="15">
        <f t="shared" si="14"/>
        <v>20</v>
      </c>
      <c r="B37" s="16">
        <f t="shared" si="22"/>
        <v>30</v>
      </c>
      <c r="C37" s="31">
        <f>VLOOKUP($B$1,'Multipliers and Adjustments'!$A$70:$I$86,TRUNC(COLUMN(C$2)/5)+2,FALSE)*SUMIFS('EPA Data'!$I:$I,'EPA Data'!$D:$D,'Country Selector'!$A$2,'EPA Data'!$J:$J,$B$1,'EPA Data'!$C:$C,C$2,'EPA Data'!$G:$G,"&gt;="&amp;$A37,'EPA Data'!$G:$G,"&lt;"&amp;$B37)*unit_conv</f>
        <v>0</v>
      </c>
      <c r="D37">
        <f t="shared" si="23"/>
        <v>0</v>
      </c>
      <c r="E37">
        <f t="shared" si="23"/>
        <v>0</v>
      </c>
      <c r="F37">
        <f t="shared" si="23"/>
        <v>0</v>
      </c>
      <c r="G37">
        <f t="shared" si="23"/>
        <v>0</v>
      </c>
      <c r="H37" s="31">
        <f>VLOOKUP($B$1,'Multipliers and Adjustments'!$A$70:$I$86,TRUNC(COLUMN(H$2)/5)+2,FALSE)*SUMIFS('EPA Data'!$I:$I,'EPA Data'!$D:$D,'Country Selector'!$A$2,'EPA Data'!$J:$J,$B$1,'EPA Data'!$C:$C,H$2,'EPA Data'!$G:$G,"&gt;="&amp;$A37,'EPA Data'!$G:$G,"&lt;"&amp;$B37)*unit_conv</f>
        <v>0</v>
      </c>
      <c r="I37">
        <f t="shared" si="24"/>
        <v>0</v>
      </c>
      <c r="J37">
        <f t="shared" si="24"/>
        <v>0</v>
      </c>
      <c r="K37">
        <f t="shared" si="24"/>
        <v>0</v>
      </c>
      <c r="L37">
        <f t="shared" si="24"/>
        <v>0</v>
      </c>
      <c r="M37" s="31">
        <f>VLOOKUP($B$1,'Multipliers and Adjustments'!$A$70:$I$86,TRUNC(COLUMN(M$2)/5)+2,FALSE)*SUMIFS('EPA Data'!$I:$I,'EPA Data'!$D:$D,'Country Selector'!$A$2,'EPA Data'!$J:$J,$B$1,'EPA Data'!$C:$C,M$2,'EPA Data'!$G:$G,"&gt;="&amp;$A37,'EPA Data'!$G:$G,"&lt;"&amp;$B37)*unit_conv</f>
        <v>0</v>
      </c>
      <c r="N37">
        <f t="shared" si="25"/>
        <v>0</v>
      </c>
      <c r="O37">
        <f t="shared" si="25"/>
        <v>0</v>
      </c>
      <c r="P37">
        <f t="shared" si="25"/>
        <v>0</v>
      </c>
      <c r="Q37">
        <f t="shared" si="25"/>
        <v>0</v>
      </c>
      <c r="R37" s="31">
        <f>VLOOKUP($B$1,'Multipliers and Adjustments'!$A$70:$I$86,TRUNC(COLUMN(R$2)/5)+2,FALSE)*SUMIFS('EPA Data'!$I:$I,'EPA Data'!$D:$D,'Country Selector'!$A$2,'EPA Data'!$J:$J,$B$1,'EPA Data'!$C:$C,R$2,'EPA Data'!$G:$G,"&gt;="&amp;$A37,'EPA Data'!$G:$G,"&lt;"&amp;$B37)*unit_conv</f>
        <v>0</v>
      </c>
      <c r="S37">
        <f t="shared" si="26"/>
        <v>0</v>
      </c>
      <c r="T37">
        <f t="shared" si="26"/>
        <v>0</v>
      </c>
      <c r="U37">
        <f t="shared" si="26"/>
        <v>0</v>
      </c>
      <c r="V37">
        <f t="shared" si="26"/>
        <v>0</v>
      </c>
      <c r="W37" s="31">
        <f>VLOOKUP($B$1,'Multipliers and Adjustments'!$A$70:$I$86,TRUNC(COLUMN(W$2)/5)+2,FALSE)*SUMIFS('EPA Data'!$I:$I,'EPA Data'!$D:$D,'Country Selector'!$A$2,'EPA Data'!$J:$J,$B$1,'EPA Data'!$C:$C,W$2,'EPA Data'!$G:$G,"&gt;="&amp;$A37,'EPA Data'!$G:$G,"&lt;"&amp;$B37)*unit_conv</f>
        <v>0</v>
      </c>
      <c r="X37">
        <f t="shared" si="27"/>
        <v>0</v>
      </c>
      <c r="Y37">
        <f t="shared" si="27"/>
        <v>0</v>
      </c>
      <c r="Z37">
        <f t="shared" si="27"/>
        <v>0</v>
      </c>
      <c r="AA37">
        <f t="shared" si="27"/>
        <v>0</v>
      </c>
      <c r="AB37" s="31">
        <f>VLOOKUP($B$1,'Multipliers and Adjustments'!$A$70:$I$86,TRUNC(COLUMN(AB$2)/5)+2,FALSE)*SUMIFS('EPA Data'!$I:$I,'EPA Data'!$D:$D,'Country Selector'!$A$2,'EPA Data'!$J:$J,$B$1,'EPA Data'!$C:$C,AB$2,'EPA Data'!$G:$G,"&gt;="&amp;$A37,'EPA Data'!$G:$G,"&lt;"&amp;$B37)*unit_conv</f>
        <v>0</v>
      </c>
      <c r="AC37">
        <f t="shared" si="28"/>
        <v>0</v>
      </c>
      <c r="AD37">
        <f t="shared" si="28"/>
        <v>0</v>
      </c>
      <c r="AE37">
        <f t="shared" si="28"/>
        <v>0</v>
      </c>
      <c r="AF37">
        <f t="shared" si="28"/>
        <v>0</v>
      </c>
      <c r="AG37" s="31">
        <f>VLOOKUP($B$1,'Multipliers and Adjustments'!$A$70:$I$86,TRUNC(COLUMN(AG$2)/5)+2,FALSE)*SUMIFS('EPA Data'!$I:$I,'EPA Data'!$D:$D,'Country Selector'!$A$2,'EPA Data'!$J:$J,$B$1,'EPA Data'!$C:$C,AG$2,'EPA Data'!$G:$G,"&gt;="&amp;$A37,'EPA Data'!$G:$G,"&lt;"&amp;$B37)*unit_conv</f>
        <v>0</v>
      </c>
      <c r="AH37">
        <f t="shared" si="29"/>
        <v>0</v>
      </c>
      <c r="AI37">
        <f t="shared" si="29"/>
        <v>0</v>
      </c>
      <c r="AJ37">
        <f t="shared" si="29"/>
        <v>0</v>
      </c>
      <c r="AK37">
        <f t="shared" si="29"/>
        <v>0</v>
      </c>
      <c r="AL37" s="31">
        <f>VLOOKUP($B$1,'Multipliers and Adjustments'!$A$70:$I$86,TRUNC(COLUMN(AL$2)/5)+2,FALSE)*SUMIFS('EPA Data'!$I:$I,'EPA Data'!$D:$D,'Country Selector'!$A$2,'EPA Data'!$J:$J,$B$1,'EPA Data'!$C:$C,AL$2,'EPA Data'!$G:$G,"&gt;="&amp;$A37,'EPA Data'!$G:$G,"&lt;"&amp;$B37)*unit_conv</f>
        <v>0</v>
      </c>
    </row>
    <row r="38" spans="1:38" x14ac:dyDescent="0.45">
      <c r="A38" s="15">
        <f t="shared" si="14"/>
        <v>30</v>
      </c>
      <c r="B38" s="16">
        <f t="shared" si="22"/>
        <v>40</v>
      </c>
      <c r="C38" s="31">
        <f>VLOOKUP($B$1,'Multipliers and Adjustments'!$A$70:$I$86,TRUNC(COLUMN(C$2)/5)+2,FALSE)*SUMIFS('EPA Data'!$I:$I,'EPA Data'!$D:$D,'Country Selector'!$A$2,'EPA Data'!$J:$J,$B$1,'EPA Data'!$C:$C,C$2,'EPA Data'!$G:$G,"&gt;="&amp;$A38,'EPA Data'!$G:$G,"&lt;"&amp;$B38)*unit_conv</f>
        <v>0</v>
      </c>
      <c r="D38">
        <f t="shared" si="23"/>
        <v>0</v>
      </c>
      <c r="E38">
        <f t="shared" si="23"/>
        <v>0</v>
      </c>
      <c r="F38">
        <f t="shared" si="23"/>
        <v>0</v>
      </c>
      <c r="G38">
        <f t="shared" si="23"/>
        <v>0</v>
      </c>
      <c r="H38" s="31">
        <f>VLOOKUP($B$1,'Multipliers and Adjustments'!$A$70:$I$86,TRUNC(COLUMN(H$2)/5)+2,FALSE)*SUMIFS('EPA Data'!$I:$I,'EPA Data'!$D:$D,'Country Selector'!$A$2,'EPA Data'!$J:$J,$B$1,'EPA Data'!$C:$C,H$2,'EPA Data'!$G:$G,"&gt;="&amp;$A38,'EPA Data'!$G:$G,"&lt;"&amp;$B38)*unit_conv</f>
        <v>0</v>
      </c>
      <c r="I38">
        <f t="shared" si="24"/>
        <v>0</v>
      </c>
      <c r="J38">
        <f t="shared" si="24"/>
        <v>0</v>
      </c>
      <c r="K38">
        <f t="shared" si="24"/>
        <v>0</v>
      </c>
      <c r="L38">
        <f t="shared" si="24"/>
        <v>0</v>
      </c>
      <c r="M38" s="31">
        <f>VLOOKUP($B$1,'Multipliers and Adjustments'!$A$70:$I$86,TRUNC(COLUMN(M$2)/5)+2,FALSE)*SUMIFS('EPA Data'!$I:$I,'EPA Data'!$D:$D,'Country Selector'!$A$2,'EPA Data'!$J:$J,$B$1,'EPA Data'!$C:$C,M$2,'EPA Data'!$G:$G,"&gt;="&amp;$A38,'EPA Data'!$G:$G,"&lt;"&amp;$B38)*unit_conv</f>
        <v>0</v>
      </c>
      <c r="N38">
        <f t="shared" si="25"/>
        <v>0</v>
      </c>
      <c r="O38">
        <f t="shared" si="25"/>
        <v>0</v>
      </c>
      <c r="P38">
        <f t="shared" si="25"/>
        <v>0</v>
      </c>
      <c r="Q38">
        <f t="shared" si="25"/>
        <v>0</v>
      </c>
      <c r="R38" s="31">
        <f>VLOOKUP($B$1,'Multipliers and Adjustments'!$A$70:$I$86,TRUNC(COLUMN(R$2)/5)+2,FALSE)*SUMIFS('EPA Data'!$I:$I,'EPA Data'!$D:$D,'Country Selector'!$A$2,'EPA Data'!$J:$J,$B$1,'EPA Data'!$C:$C,R$2,'EPA Data'!$G:$G,"&gt;="&amp;$A38,'EPA Data'!$G:$G,"&lt;"&amp;$B38)*unit_conv</f>
        <v>0</v>
      </c>
      <c r="S38">
        <f t="shared" si="26"/>
        <v>0</v>
      </c>
      <c r="T38">
        <f t="shared" si="26"/>
        <v>0</v>
      </c>
      <c r="U38">
        <f t="shared" si="26"/>
        <v>0</v>
      </c>
      <c r="V38">
        <f t="shared" si="26"/>
        <v>0</v>
      </c>
      <c r="W38" s="31">
        <f>VLOOKUP($B$1,'Multipliers and Adjustments'!$A$70:$I$86,TRUNC(COLUMN(W$2)/5)+2,FALSE)*SUMIFS('EPA Data'!$I:$I,'EPA Data'!$D:$D,'Country Selector'!$A$2,'EPA Data'!$J:$J,$B$1,'EPA Data'!$C:$C,W$2,'EPA Data'!$G:$G,"&gt;="&amp;$A38,'EPA Data'!$G:$G,"&lt;"&amp;$B38)*unit_conv</f>
        <v>0</v>
      </c>
      <c r="X38">
        <f t="shared" si="27"/>
        <v>0</v>
      </c>
      <c r="Y38">
        <f t="shared" si="27"/>
        <v>0</v>
      </c>
      <c r="Z38">
        <f t="shared" si="27"/>
        <v>0</v>
      </c>
      <c r="AA38">
        <f t="shared" si="27"/>
        <v>0</v>
      </c>
      <c r="AB38" s="31">
        <f>VLOOKUP($B$1,'Multipliers and Adjustments'!$A$70:$I$86,TRUNC(COLUMN(AB$2)/5)+2,FALSE)*SUMIFS('EPA Data'!$I:$I,'EPA Data'!$D:$D,'Country Selector'!$A$2,'EPA Data'!$J:$J,$B$1,'EPA Data'!$C:$C,AB$2,'EPA Data'!$G:$G,"&gt;="&amp;$A38,'EPA Data'!$G:$G,"&lt;"&amp;$B38)*unit_conv</f>
        <v>0</v>
      </c>
      <c r="AC38">
        <f t="shared" si="28"/>
        <v>0</v>
      </c>
      <c r="AD38">
        <f t="shared" si="28"/>
        <v>0</v>
      </c>
      <c r="AE38">
        <f t="shared" si="28"/>
        <v>0</v>
      </c>
      <c r="AF38">
        <f t="shared" si="28"/>
        <v>0</v>
      </c>
      <c r="AG38" s="31">
        <f>VLOOKUP($B$1,'Multipliers and Adjustments'!$A$70:$I$86,TRUNC(COLUMN(AG$2)/5)+2,FALSE)*SUMIFS('EPA Data'!$I:$I,'EPA Data'!$D:$D,'Country Selector'!$A$2,'EPA Data'!$J:$J,$B$1,'EPA Data'!$C:$C,AG$2,'EPA Data'!$G:$G,"&gt;="&amp;$A38,'EPA Data'!$G:$G,"&lt;"&amp;$B38)*unit_conv</f>
        <v>0</v>
      </c>
      <c r="AH38">
        <f t="shared" si="29"/>
        <v>0</v>
      </c>
      <c r="AI38">
        <f t="shared" si="29"/>
        <v>0</v>
      </c>
      <c r="AJ38">
        <f t="shared" si="29"/>
        <v>0</v>
      </c>
      <c r="AK38">
        <f t="shared" si="29"/>
        <v>0</v>
      </c>
      <c r="AL38" s="31">
        <f>VLOOKUP($B$1,'Multipliers and Adjustments'!$A$70:$I$86,TRUNC(COLUMN(AL$2)/5)+2,FALSE)*SUMIFS('EPA Data'!$I:$I,'EPA Data'!$D:$D,'Country Selector'!$A$2,'EPA Data'!$J:$J,$B$1,'EPA Data'!$C:$C,AL$2,'EPA Data'!$G:$G,"&gt;="&amp;$A38,'EPA Data'!$G:$G,"&lt;"&amp;$B38)*unit_conv</f>
        <v>0</v>
      </c>
    </row>
    <row r="39" spans="1:38" x14ac:dyDescent="0.45">
      <c r="A39" s="15">
        <f t="shared" si="14"/>
        <v>40</v>
      </c>
      <c r="B39" s="16">
        <f t="shared" si="22"/>
        <v>50</v>
      </c>
      <c r="C39" s="31">
        <f>VLOOKUP($B$1,'Multipliers and Adjustments'!$A$70:$I$86,TRUNC(COLUMN(C$2)/5)+2,FALSE)*SUMIFS('EPA Data'!$I:$I,'EPA Data'!$D:$D,'Country Selector'!$A$2,'EPA Data'!$J:$J,$B$1,'EPA Data'!$C:$C,C$2,'EPA Data'!$G:$G,"&gt;="&amp;$A39,'EPA Data'!$G:$G,"&lt;"&amp;$B39)*unit_conv</f>
        <v>0</v>
      </c>
      <c r="D39">
        <f t="shared" si="23"/>
        <v>0</v>
      </c>
      <c r="E39">
        <f t="shared" si="23"/>
        <v>0</v>
      </c>
      <c r="F39">
        <f t="shared" si="23"/>
        <v>0</v>
      </c>
      <c r="G39">
        <f t="shared" si="23"/>
        <v>0</v>
      </c>
      <c r="H39" s="31">
        <f>VLOOKUP($B$1,'Multipliers and Adjustments'!$A$70:$I$86,TRUNC(COLUMN(H$2)/5)+2,FALSE)*SUMIFS('EPA Data'!$I:$I,'EPA Data'!$D:$D,'Country Selector'!$A$2,'EPA Data'!$J:$J,$B$1,'EPA Data'!$C:$C,H$2,'EPA Data'!$G:$G,"&gt;="&amp;$A39,'EPA Data'!$G:$G,"&lt;"&amp;$B39)*unit_conv</f>
        <v>0</v>
      </c>
      <c r="I39">
        <f t="shared" si="24"/>
        <v>0</v>
      </c>
      <c r="J39">
        <f t="shared" si="24"/>
        <v>0</v>
      </c>
      <c r="K39">
        <f t="shared" si="24"/>
        <v>0</v>
      </c>
      <c r="L39">
        <f t="shared" si="24"/>
        <v>0</v>
      </c>
      <c r="M39" s="31">
        <f>VLOOKUP($B$1,'Multipliers and Adjustments'!$A$70:$I$86,TRUNC(COLUMN(M$2)/5)+2,FALSE)*SUMIFS('EPA Data'!$I:$I,'EPA Data'!$D:$D,'Country Selector'!$A$2,'EPA Data'!$J:$J,$B$1,'EPA Data'!$C:$C,M$2,'EPA Data'!$G:$G,"&gt;="&amp;$A39,'EPA Data'!$G:$G,"&lt;"&amp;$B39)*unit_conv</f>
        <v>0</v>
      </c>
      <c r="N39">
        <f t="shared" si="25"/>
        <v>0</v>
      </c>
      <c r="O39">
        <f t="shared" si="25"/>
        <v>0</v>
      </c>
      <c r="P39">
        <f t="shared" si="25"/>
        <v>0</v>
      </c>
      <c r="Q39">
        <f t="shared" si="25"/>
        <v>0</v>
      </c>
      <c r="R39" s="31">
        <f>VLOOKUP($B$1,'Multipliers and Adjustments'!$A$70:$I$86,TRUNC(COLUMN(R$2)/5)+2,FALSE)*SUMIFS('EPA Data'!$I:$I,'EPA Data'!$D:$D,'Country Selector'!$A$2,'EPA Data'!$J:$J,$B$1,'EPA Data'!$C:$C,R$2,'EPA Data'!$G:$G,"&gt;="&amp;$A39,'EPA Data'!$G:$G,"&lt;"&amp;$B39)*unit_conv</f>
        <v>0</v>
      </c>
      <c r="S39">
        <f t="shared" si="26"/>
        <v>0</v>
      </c>
      <c r="T39">
        <f t="shared" si="26"/>
        <v>0</v>
      </c>
      <c r="U39">
        <f t="shared" si="26"/>
        <v>0</v>
      </c>
      <c r="V39">
        <f t="shared" si="26"/>
        <v>0</v>
      </c>
      <c r="W39" s="31">
        <f>VLOOKUP($B$1,'Multipliers and Adjustments'!$A$70:$I$86,TRUNC(COLUMN(W$2)/5)+2,FALSE)*SUMIFS('EPA Data'!$I:$I,'EPA Data'!$D:$D,'Country Selector'!$A$2,'EPA Data'!$J:$J,$B$1,'EPA Data'!$C:$C,W$2,'EPA Data'!$G:$G,"&gt;="&amp;$A39,'EPA Data'!$G:$G,"&lt;"&amp;$B39)*unit_conv</f>
        <v>0</v>
      </c>
      <c r="X39">
        <f t="shared" si="27"/>
        <v>0</v>
      </c>
      <c r="Y39">
        <f t="shared" si="27"/>
        <v>0</v>
      </c>
      <c r="Z39">
        <f t="shared" si="27"/>
        <v>0</v>
      </c>
      <c r="AA39">
        <f t="shared" si="27"/>
        <v>0</v>
      </c>
      <c r="AB39" s="31">
        <f>VLOOKUP($B$1,'Multipliers and Adjustments'!$A$70:$I$86,TRUNC(COLUMN(AB$2)/5)+2,FALSE)*SUMIFS('EPA Data'!$I:$I,'EPA Data'!$D:$D,'Country Selector'!$A$2,'EPA Data'!$J:$J,$B$1,'EPA Data'!$C:$C,AB$2,'EPA Data'!$G:$G,"&gt;="&amp;$A39,'EPA Data'!$G:$G,"&lt;"&amp;$B39)*unit_conv</f>
        <v>0</v>
      </c>
      <c r="AC39">
        <f t="shared" si="28"/>
        <v>0</v>
      </c>
      <c r="AD39">
        <f t="shared" si="28"/>
        <v>0</v>
      </c>
      <c r="AE39">
        <f t="shared" si="28"/>
        <v>0</v>
      </c>
      <c r="AF39">
        <f t="shared" si="28"/>
        <v>0</v>
      </c>
      <c r="AG39" s="31">
        <f>VLOOKUP($B$1,'Multipliers and Adjustments'!$A$70:$I$86,TRUNC(COLUMN(AG$2)/5)+2,FALSE)*SUMIFS('EPA Data'!$I:$I,'EPA Data'!$D:$D,'Country Selector'!$A$2,'EPA Data'!$J:$J,$B$1,'EPA Data'!$C:$C,AG$2,'EPA Data'!$G:$G,"&gt;="&amp;$A39,'EPA Data'!$G:$G,"&lt;"&amp;$B39)*unit_conv</f>
        <v>0</v>
      </c>
      <c r="AH39">
        <f t="shared" si="29"/>
        <v>0</v>
      </c>
      <c r="AI39">
        <f t="shared" si="29"/>
        <v>0</v>
      </c>
      <c r="AJ39">
        <f t="shared" si="29"/>
        <v>0</v>
      </c>
      <c r="AK39">
        <f t="shared" si="29"/>
        <v>0</v>
      </c>
      <c r="AL39" s="31">
        <f>VLOOKUP($B$1,'Multipliers and Adjustments'!$A$70:$I$86,TRUNC(COLUMN(AL$2)/5)+2,FALSE)*SUMIFS('EPA Data'!$I:$I,'EPA Data'!$D:$D,'Country Selector'!$A$2,'EPA Data'!$J:$J,$B$1,'EPA Data'!$C:$C,AL$2,'EPA Data'!$G:$G,"&gt;="&amp;$A39,'EPA Data'!$G:$G,"&lt;"&amp;$B39)*unit_conv</f>
        <v>0</v>
      </c>
    </row>
    <row r="40" spans="1:38" x14ac:dyDescent="0.45">
      <c r="A40" s="15">
        <f t="shared" si="14"/>
        <v>50</v>
      </c>
      <c r="B40" s="16">
        <f t="shared" si="22"/>
        <v>60</v>
      </c>
      <c r="C40" s="31">
        <f>VLOOKUP($B$1,'Multipliers and Adjustments'!$A$70:$I$86,TRUNC(COLUMN(C$2)/5)+2,FALSE)*SUMIFS('EPA Data'!$I:$I,'EPA Data'!$D:$D,'Country Selector'!$A$2,'EPA Data'!$J:$J,$B$1,'EPA Data'!$C:$C,C$2,'EPA Data'!$G:$G,"&gt;="&amp;$A40,'EPA Data'!$G:$G,"&lt;"&amp;$B40)*unit_conv</f>
        <v>0</v>
      </c>
      <c r="D40">
        <f t="shared" si="23"/>
        <v>0</v>
      </c>
      <c r="E40">
        <f t="shared" si="23"/>
        <v>0</v>
      </c>
      <c r="F40">
        <f t="shared" si="23"/>
        <v>0</v>
      </c>
      <c r="G40">
        <f t="shared" si="23"/>
        <v>0</v>
      </c>
      <c r="H40" s="31">
        <f>VLOOKUP($B$1,'Multipliers and Adjustments'!$A$70:$I$86,TRUNC(COLUMN(H$2)/5)+2,FALSE)*SUMIFS('EPA Data'!$I:$I,'EPA Data'!$D:$D,'Country Selector'!$A$2,'EPA Data'!$J:$J,$B$1,'EPA Data'!$C:$C,H$2,'EPA Data'!$G:$G,"&gt;="&amp;$A40,'EPA Data'!$G:$G,"&lt;"&amp;$B40)*unit_conv</f>
        <v>0</v>
      </c>
      <c r="I40">
        <f t="shared" si="24"/>
        <v>0</v>
      </c>
      <c r="J40">
        <f t="shared" si="24"/>
        <v>0</v>
      </c>
      <c r="K40">
        <f t="shared" si="24"/>
        <v>0</v>
      </c>
      <c r="L40">
        <f t="shared" si="24"/>
        <v>0</v>
      </c>
      <c r="M40" s="31">
        <f>VLOOKUP($B$1,'Multipliers and Adjustments'!$A$70:$I$86,TRUNC(COLUMN(M$2)/5)+2,FALSE)*SUMIFS('EPA Data'!$I:$I,'EPA Data'!$D:$D,'Country Selector'!$A$2,'EPA Data'!$J:$J,$B$1,'EPA Data'!$C:$C,M$2,'EPA Data'!$G:$G,"&gt;="&amp;$A40,'EPA Data'!$G:$G,"&lt;"&amp;$B40)*unit_conv</f>
        <v>0</v>
      </c>
      <c r="N40">
        <f t="shared" si="25"/>
        <v>0</v>
      </c>
      <c r="O40">
        <f t="shared" si="25"/>
        <v>0</v>
      </c>
      <c r="P40">
        <f t="shared" si="25"/>
        <v>0</v>
      </c>
      <c r="Q40">
        <f t="shared" si="25"/>
        <v>0</v>
      </c>
      <c r="R40" s="31">
        <f>VLOOKUP($B$1,'Multipliers and Adjustments'!$A$70:$I$86,TRUNC(COLUMN(R$2)/5)+2,FALSE)*SUMIFS('EPA Data'!$I:$I,'EPA Data'!$D:$D,'Country Selector'!$A$2,'EPA Data'!$J:$J,$B$1,'EPA Data'!$C:$C,R$2,'EPA Data'!$G:$G,"&gt;="&amp;$A40,'EPA Data'!$G:$G,"&lt;"&amp;$B40)*unit_conv</f>
        <v>0</v>
      </c>
      <c r="S40">
        <f t="shared" si="26"/>
        <v>0</v>
      </c>
      <c r="T40">
        <f t="shared" si="26"/>
        <v>0</v>
      </c>
      <c r="U40">
        <f t="shared" si="26"/>
        <v>0</v>
      </c>
      <c r="V40">
        <f t="shared" si="26"/>
        <v>0</v>
      </c>
      <c r="W40" s="31">
        <f>VLOOKUP($B$1,'Multipliers and Adjustments'!$A$70:$I$86,TRUNC(COLUMN(W$2)/5)+2,FALSE)*SUMIFS('EPA Data'!$I:$I,'EPA Data'!$D:$D,'Country Selector'!$A$2,'EPA Data'!$J:$J,$B$1,'EPA Data'!$C:$C,W$2,'EPA Data'!$G:$G,"&gt;="&amp;$A40,'EPA Data'!$G:$G,"&lt;"&amp;$B40)*unit_conv</f>
        <v>0</v>
      </c>
      <c r="X40">
        <f t="shared" si="27"/>
        <v>0</v>
      </c>
      <c r="Y40">
        <f t="shared" si="27"/>
        <v>0</v>
      </c>
      <c r="Z40">
        <f t="shared" si="27"/>
        <v>0</v>
      </c>
      <c r="AA40">
        <f t="shared" si="27"/>
        <v>0</v>
      </c>
      <c r="AB40" s="31">
        <f>VLOOKUP($B$1,'Multipliers and Adjustments'!$A$70:$I$86,TRUNC(COLUMN(AB$2)/5)+2,FALSE)*SUMIFS('EPA Data'!$I:$I,'EPA Data'!$D:$D,'Country Selector'!$A$2,'EPA Data'!$J:$J,$B$1,'EPA Data'!$C:$C,AB$2,'EPA Data'!$G:$G,"&gt;="&amp;$A40,'EPA Data'!$G:$G,"&lt;"&amp;$B40)*unit_conv</f>
        <v>0</v>
      </c>
      <c r="AC40">
        <f t="shared" si="28"/>
        <v>0</v>
      </c>
      <c r="AD40">
        <f t="shared" si="28"/>
        <v>0</v>
      </c>
      <c r="AE40">
        <f t="shared" si="28"/>
        <v>0</v>
      </c>
      <c r="AF40">
        <f t="shared" si="28"/>
        <v>0</v>
      </c>
      <c r="AG40" s="31">
        <f>VLOOKUP($B$1,'Multipliers and Adjustments'!$A$70:$I$86,TRUNC(COLUMN(AG$2)/5)+2,FALSE)*SUMIFS('EPA Data'!$I:$I,'EPA Data'!$D:$D,'Country Selector'!$A$2,'EPA Data'!$J:$J,$B$1,'EPA Data'!$C:$C,AG$2,'EPA Data'!$G:$G,"&gt;="&amp;$A40,'EPA Data'!$G:$G,"&lt;"&amp;$B40)*unit_conv</f>
        <v>0</v>
      </c>
      <c r="AH40">
        <f t="shared" si="29"/>
        <v>0</v>
      </c>
      <c r="AI40">
        <f t="shared" si="29"/>
        <v>0</v>
      </c>
      <c r="AJ40">
        <f t="shared" si="29"/>
        <v>0</v>
      </c>
      <c r="AK40">
        <f t="shared" si="29"/>
        <v>0</v>
      </c>
      <c r="AL40" s="31">
        <f>VLOOKUP($B$1,'Multipliers and Adjustments'!$A$70:$I$86,TRUNC(COLUMN(AL$2)/5)+2,FALSE)*SUMIFS('EPA Data'!$I:$I,'EPA Data'!$D:$D,'Country Selector'!$A$2,'EPA Data'!$J:$J,$B$1,'EPA Data'!$C:$C,AL$2,'EPA Data'!$G:$G,"&gt;="&amp;$A40,'EPA Data'!$G:$G,"&lt;"&amp;$B40)*unit_conv</f>
        <v>0</v>
      </c>
    </row>
    <row r="41" spans="1:38" x14ac:dyDescent="0.45">
      <c r="A41" s="15">
        <f t="shared" si="14"/>
        <v>60</v>
      </c>
      <c r="B41" s="16">
        <f t="shared" si="22"/>
        <v>70</v>
      </c>
      <c r="C41" s="31">
        <f>VLOOKUP($B$1,'Multipliers and Adjustments'!$A$70:$I$86,TRUNC(COLUMN(C$2)/5)+2,FALSE)*SUMIFS('EPA Data'!$I:$I,'EPA Data'!$D:$D,'Country Selector'!$A$2,'EPA Data'!$J:$J,$B$1,'EPA Data'!$C:$C,C$2,'EPA Data'!$G:$G,"&gt;="&amp;$A41,'EPA Data'!$G:$G,"&lt;"&amp;$B41)*unit_conv</f>
        <v>0</v>
      </c>
      <c r="D41">
        <f t="shared" si="23"/>
        <v>0</v>
      </c>
      <c r="E41">
        <f t="shared" si="23"/>
        <v>0</v>
      </c>
      <c r="F41">
        <f t="shared" si="23"/>
        <v>0</v>
      </c>
      <c r="G41">
        <f t="shared" si="23"/>
        <v>0</v>
      </c>
      <c r="H41" s="31">
        <f>VLOOKUP($B$1,'Multipliers and Adjustments'!$A$70:$I$86,TRUNC(COLUMN(H$2)/5)+2,FALSE)*SUMIFS('EPA Data'!$I:$I,'EPA Data'!$D:$D,'Country Selector'!$A$2,'EPA Data'!$J:$J,$B$1,'EPA Data'!$C:$C,H$2,'EPA Data'!$G:$G,"&gt;="&amp;$A41,'EPA Data'!$G:$G,"&lt;"&amp;$B41)*unit_conv</f>
        <v>0</v>
      </c>
      <c r="I41">
        <f t="shared" si="24"/>
        <v>0</v>
      </c>
      <c r="J41">
        <f t="shared" si="24"/>
        <v>0</v>
      </c>
      <c r="K41">
        <f t="shared" si="24"/>
        <v>0</v>
      </c>
      <c r="L41">
        <f t="shared" si="24"/>
        <v>0</v>
      </c>
      <c r="M41" s="31">
        <f>VLOOKUP($B$1,'Multipliers and Adjustments'!$A$70:$I$86,TRUNC(COLUMN(M$2)/5)+2,FALSE)*SUMIFS('EPA Data'!$I:$I,'EPA Data'!$D:$D,'Country Selector'!$A$2,'EPA Data'!$J:$J,$B$1,'EPA Data'!$C:$C,M$2,'EPA Data'!$G:$G,"&gt;="&amp;$A41,'EPA Data'!$G:$G,"&lt;"&amp;$B41)*unit_conv</f>
        <v>0</v>
      </c>
      <c r="N41">
        <f t="shared" si="25"/>
        <v>0</v>
      </c>
      <c r="O41">
        <f t="shared" si="25"/>
        <v>0</v>
      </c>
      <c r="P41">
        <f t="shared" si="25"/>
        <v>0</v>
      </c>
      <c r="Q41">
        <f t="shared" si="25"/>
        <v>0</v>
      </c>
      <c r="R41" s="31">
        <f>VLOOKUP($B$1,'Multipliers and Adjustments'!$A$70:$I$86,TRUNC(COLUMN(R$2)/5)+2,FALSE)*SUMIFS('EPA Data'!$I:$I,'EPA Data'!$D:$D,'Country Selector'!$A$2,'EPA Data'!$J:$J,$B$1,'EPA Data'!$C:$C,R$2,'EPA Data'!$G:$G,"&gt;="&amp;$A41,'EPA Data'!$G:$G,"&lt;"&amp;$B41)*unit_conv</f>
        <v>0</v>
      </c>
      <c r="S41">
        <f t="shared" si="26"/>
        <v>0</v>
      </c>
      <c r="T41">
        <f t="shared" si="26"/>
        <v>0</v>
      </c>
      <c r="U41">
        <f t="shared" si="26"/>
        <v>0</v>
      </c>
      <c r="V41">
        <f t="shared" si="26"/>
        <v>0</v>
      </c>
      <c r="W41" s="31">
        <f>VLOOKUP($B$1,'Multipliers and Adjustments'!$A$70:$I$86,TRUNC(COLUMN(W$2)/5)+2,FALSE)*SUMIFS('EPA Data'!$I:$I,'EPA Data'!$D:$D,'Country Selector'!$A$2,'EPA Data'!$J:$J,$B$1,'EPA Data'!$C:$C,W$2,'EPA Data'!$G:$G,"&gt;="&amp;$A41,'EPA Data'!$G:$G,"&lt;"&amp;$B41)*unit_conv</f>
        <v>0</v>
      </c>
      <c r="X41">
        <f t="shared" si="27"/>
        <v>0</v>
      </c>
      <c r="Y41">
        <f t="shared" si="27"/>
        <v>0</v>
      </c>
      <c r="Z41">
        <f t="shared" si="27"/>
        <v>0</v>
      </c>
      <c r="AA41">
        <f t="shared" si="27"/>
        <v>0</v>
      </c>
      <c r="AB41" s="31">
        <f>VLOOKUP($B$1,'Multipliers and Adjustments'!$A$70:$I$86,TRUNC(COLUMN(AB$2)/5)+2,FALSE)*SUMIFS('EPA Data'!$I:$I,'EPA Data'!$D:$D,'Country Selector'!$A$2,'EPA Data'!$J:$J,$B$1,'EPA Data'!$C:$C,AB$2,'EPA Data'!$G:$G,"&gt;="&amp;$A41,'EPA Data'!$G:$G,"&lt;"&amp;$B41)*unit_conv</f>
        <v>0</v>
      </c>
      <c r="AC41">
        <f t="shared" si="28"/>
        <v>0</v>
      </c>
      <c r="AD41">
        <f t="shared" si="28"/>
        <v>0</v>
      </c>
      <c r="AE41">
        <f t="shared" si="28"/>
        <v>0</v>
      </c>
      <c r="AF41">
        <f t="shared" si="28"/>
        <v>0</v>
      </c>
      <c r="AG41" s="31">
        <f>VLOOKUP($B$1,'Multipliers and Adjustments'!$A$70:$I$86,TRUNC(COLUMN(AG$2)/5)+2,FALSE)*SUMIFS('EPA Data'!$I:$I,'EPA Data'!$D:$D,'Country Selector'!$A$2,'EPA Data'!$J:$J,$B$1,'EPA Data'!$C:$C,AG$2,'EPA Data'!$G:$G,"&gt;="&amp;$A41,'EPA Data'!$G:$G,"&lt;"&amp;$B41)*unit_conv</f>
        <v>0</v>
      </c>
      <c r="AH41">
        <f t="shared" si="29"/>
        <v>0</v>
      </c>
      <c r="AI41">
        <f t="shared" si="29"/>
        <v>0</v>
      </c>
      <c r="AJ41">
        <f t="shared" si="29"/>
        <v>0</v>
      </c>
      <c r="AK41">
        <f t="shared" si="29"/>
        <v>0</v>
      </c>
      <c r="AL41" s="31">
        <f>VLOOKUP($B$1,'Multipliers and Adjustments'!$A$70:$I$86,TRUNC(COLUMN(AL$2)/5)+2,FALSE)*SUMIFS('EPA Data'!$I:$I,'EPA Data'!$D:$D,'Country Selector'!$A$2,'EPA Data'!$J:$J,$B$1,'EPA Data'!$C:$C,AL$2,'EPA Data'!$G:$G,"&gt;="&amp;$A41,'EPA Data'!$G:$G,"&lt;"&amp;$B41)*unit_conv</f>
        <v>0</v>
      </c>
    </row>
    <row r="42" spans="1:38" x14ac:dyDescent="0.45">
      <c r="A42" s="15">
        <f t="shared" si="14"/>
        <v>70</v>
      </c>
      <c r="B42" s="16">
        <f t="shared" si="22"/>
        <v>80</v>
      </c>
      <c r="C42" s="31">
        <f>VLOOKUP($B$1,'Multipliers and Adjustments'!$A$70:$I$86,TRUNC(COLUMN(C$2)/5)+2,FALSE)*SUMIFS('EPA Data'!$I:$I,'EPA Data'!$D:$D,'Country Selector'!$A$2,'EPA Data'!$J:$J,$B$1,'EPA Data'!$C:$C,C$2,'EPA Data'!$G:$G,"&gt;="&amp;$A42,'EPA Data'!$G:$G,"&lt;"&amp;$B42)*unit_conv</f>
        <v>0</v>
      </c>
      <c r="D42">
        <f t="shared" si="23"/>
        <v>0</v>
      </c>
      <c r="E42">
        <f t="shared" si="23"/>
        <v>0</v>
      </c>
      <c r="F42">
        <f t="shared" si="23"/>
        <v>0</v>
      </c>
      <c r="G42">
        <f t="shared" si="23"/>
        <v>0</v>
      </c>
      <c r="H42" s="31">
        <f>VLOOKUP($B$1,'Multipliers and Adjustments'!$A$70:$I$86,TRUNC(COLUMN(H$2)/5)+2,FALSE)*SUMIFS('EPA Data'!$I:$I,'EPA Data'!$D:$D,'Country Selector'!$A$2,'EPA Data'!$J:$J,$B$1,'EPA Data'!$C:$C,H$2,'EPA Data'!$G:$G,"&gt;="&amp;$A42,'EPA Data'!$G:$G,"&lt;"&amp;$B42)*unit_conv</f>
        <v>0</v>
      </c>
      <c r="I42">
        <f t="shared" si="24"/>
        <v>0</v>
      </c>
      <c r="J42">
        <f t="shared" si="24"/>
        <v>0</v>
      </c>
      <c r="K42">
        <f t="shared" si="24"/>
        <v>0</v>
      </c>
      <c r="L42">
        <f t="shared" si="24"/>
        <v>0</v>
      </c>
      <c r="M42" s="31">
        <f>VLOOKUP($B$1,'Multipliers and Adjustments'!$A$70:$I$86,TRUNC(COLUMN(M$2)/5)+2,FALSE)*SUMIFS('EPA Data'!$I:$I,'EPA Data'!$D:$D,'Country Selector'!$A$2,'EPA Data'!$J:$J,$B$1,'EPA Data'!$C:$C,M$2,'EPA Data'!$G:$G,"&gt;="&amp;$A42,'EPA Data'!$G:$G,"&lt;"&amp;$B42)*unit_conv</f>
        <v>0</v>
      </c>
      <c r="N42">
        <f t="shared" si="25"/>
        <v>0</v>
      </c>
      <c r="O42">
        <f t="shared" si="25"/>
        <v>0</v>
      </c>
      <c r="P42">
        <f t="shared" si="25"/>
        <v>0</v>
      </c>
      <c r="Q42">
        <f t="shared" si="25"/>
        <v>0</v>
      </c>
      <c r="R42" s="31">
        <f>VLOOKUP($B$1,'Multipliers and Adjustments'!$A$70:$I$86,TRUNC(COLUMN(R$2)/5)+2,FALSE)*SUMIFS('EPA Data'!$I:$I,'EPA Data'!$D:$D,'Country Selector'!$A$2,'EPA Data'!$J:$J,$B$1,'EPA Data'!$C:$C,R$2,'EPA Data'!$G:$G,"&gt;="&amp;$A42,'EPA Data'!$G:$G,"&lt;"&amp;$B42)*unit_conv</f>
        <v>0</v>
      </c>
      <c r="S42">
        <f t="shared" si="26"/>
        <v>0</v>
      </c>
      <c r="T42">
        <f t="shared" si="26"/>
        <v>0</v>
      </c>
      <c r="U42">
        <f t="shared" si="26"/>
        <v>0</v>
      </c>
      <c r="V42">
        <f t="shared" si="26"/>
        <v>0</v>
      </c>
      <c r="W42" s="31">
        <f>VLOOKUP($B$1,'Multipliers and Adjustments'!$A$70:$I$86,TRUNC(COLUMN(W$2)/5)+2,FALSE)*SUMIFS('EPA Data'!$I:$I,'EPA Data'!$D:$D,'Country Selector'!$A$2,'EPA Data'!$J:$J,$B$1,'EPA Data'!$C:$C,W$2,'EPA Data'!$G:$G,"&gt;="&amp;$A42,'EPA Data'!$G:$G,"&lt;"&amp;$B42)*unit_conv</f>
        <v>0</v>
      </c>
      <c r="X42">
        <f t="shared" si="27"/>
        <v>0</v>
      </c>
      <c r="Y42">
        <f t="shared" si="27"/>
        <v>0</v>
      </c>
      <c r="Z42">
        <f t="shared" si="27"/>
        <v>0</v>
      </c>
      <c r="AA42">
        <f t="shared" si="27"/>
        <v>0</v>
      </c>
      <c r="AB42" s="31">
        <f>VLOOKUP($B$1,'Multipliers and Adjustments'!$A$70:$I$86,TRUNC(COLUMN(AB$2)/5)+2,FALSE)*SUMIFS('EPA Data'!$I:$I,'EPA Data'!$D:$D,'Country Selector'!$A$2,'EPA Data'!$J:$J,$B$1,'EPA Data'!$C:$C,AB$2,'EPA Data'!$G:$G,"&gt;="&amp;$A42,'EPA Data'!$G:$G,"&lt;"&amp;$B42)*unit_conv</f>
        <v>0</v>
      </c>
      <c r="AC42">
        <f t="shared" si="28"/>
        <v>0</v>
      </c>
      <c r="AD42">
        <f t="shared" si="28"/>
        <v>0</v>
      </c>
      <c r="AE42">
        <f t="shared" si="28"/>
        <v>0</v>
      </c>
      <c r="AF42">
        <f t="shared" si="28"/>
        <v>0</v>
      </c>
      <c r="AG42" s="31">
        <f>VLOOKUP($B$1,'Multipliers and Adjustments'!$A$70:$I$86,TRUNC(COLUMN(AG$2)/5)+2,FALSE)*SUMIFS('EPA Data'!$I:$I,'EPA Data'!$D:$D,'Country Selector'!$A$2,'EPA Data'!$J:$J,$B$1,'EPA Data'!$C:$C,AG$2,'EPA Data'!$G:$G,"&gt;="&amp;$A42,'EPA Data'!$G:$G,"&lt;"&amp;$B42)*unit_conv</f>
        <v>0</v>
      </c>
      <c r="AH42">
        <f t="shared" si="29"/>
        <v>0</v>
      </c>
      <c r="AI42">
        <f t="shared" si="29"/>
        <v>0</v>
      </c>
      <c r="AJ42">
        <f t="shared" si="29"/>
        <v>0</v>
      </c>
      <c r="AK42">
        <f t="shared" si="29"/>
        <v>0</v>
      </c>
      <c r="AL42" s="31">
        <f>VLOOKUP($B$1,'Multipliers and Adjustments'!$A$70:$I$86,TRUNC(COLUMN(AL$2)/5)+2,FALSE)*SUMIFS('EPA Data'!$I:$I,'EPA Data'!$D:$D,'Country Selector'!$A$2,'EPA Data'!$J:$J,$B$1,'EPA Data'!$C:$C,AL$2,'EPA Data'!$G:$G,"&gt;="&amp;$A42,'EPA Data'!$G:$G,"&lt;"&amp;$B42)*unit_conv</f>
        <v>0</v>
      </c>
    </row>
    <row r="43" spans="1:38" x14ac:dyDescent="0.45">
      <c r="A43" s="15">
        <f t="shared" si="14"/>
        <v>80</v>
      </c>
      <c r="B43" s="16">
        <f t="shared" si="22"/>
        <v>90</v>
      </c>
      <c r="C43" s="31">
        <f>VLOOKUP($B$1,'Multipliers and Adjustments'!$A$70:$I$86,TRUNC(COLUMN(C$2)/5)+2,FALSE)*SUMIFS('EPA Data'!$I:$I,'EPA Data'!$D:$D,'Country Selector'!$A$2,'EPA Data'!$J:$J,$B$1,'EPA Data'!$C:$C,C$2,'EPA Data'!$G:$G,"&gt;="&amp;$A43,'EPA Data'!$G:$G,"&lt;"&amp;$B43)*unit_conv</f>
        <v>0</v>
      </c>
      <c r="D43">
        <f t="shared" si="23"/>
        <v>0</v>
      </c>
      <c r="E43">
        <f t="shared" si="23"/>
        <v>0</v>
      </c>
      <c r="F43">
        <f t="shared" si="23"/>
        <v>0</v>
      </c>
      <c r="G43">
        <f t="shared" si="23"/>
        <v>0</v>
      </c>
      <c r="H43" s="31">
        <f>VLOOKUP($B$1,'Multipliers and Adjustments'!$A$70:$I$86,TRUNC(COLUMN(H$2)/5)+2,FALSE)*SUMIFS('EPA Data'!$I:$I,'EPA Data'!$D:$D,'Country Selector'!$A$2,'EPA Data'!$J:$J,$B$1,'EPA Data'!$C:$C,H$2,'EPA Data'!$G:$G,"&gt;="&amp;$A43,'EPA Data'!$G:$G,"&lt;"&amp;$B43)*unit_conv</f>
        <v>0</v>
      </c>
      <c r="I43">
        <f t="shared" si="24"/>
        <v>0</v>
      </c>
      <c r="J43">
        <f t="shared" si="24"/>
        <v>0</v>
      </c>
      <c r="K43">
        <f t="shared" si="24"/>
        <v>0</v>
      </c>
      <c r="L43">
        <f t="shared" si="24"/>
        <v>0</v>
      </c>
      <c r="M43" s="31">
        <f>VLOOKUP($B$1,'Multipliers and Adjustments'!$A$70:$I$86,TRUNC(COLUMN(M$2)/5)+2,FALSE)*SUMIFS('EPA Data'!$I:$I,'EPA Data'!$D:$D,'Country Selector'!$A$2,'EPA Data'!$J:$J,$B$1,'EPA Data'!$C:$C,M$2,'EPA Data'!$G:$G,"&gt;="&amp;$A43,'EPA Data'!$G:$G,"&lt;"&amp;$B43)*unit_conv</f>
        <v>0</v>
      </c>
      <c r="N43">
        <f t="shared" si="25"/>
        <v>0</v>
      </c>
      <c r="O43">
        <f t="shared" si="25"/>
        <v>0</v>
      </c>
      <c r="P43">
        <f t="shared" si="25"/>
        <v>0</v>
      </c>
      <c r="Q43">
        <f t="shared" si="25"/>
        <v>0</v>
      </c>
      <c r="R43" s="31">
        <f>VLOOKUP($B$1,'Multipliers and Adjustments'!$A$70:$I$86,TRUNC(COLUMN(R$2)/5)+2,FALSE)*SUMIFS('EPA Data'!$I:$I,'EPA Data'!$D:$D,'Country Selector'!$A$2,'EPA Data'!$J:$J,$B$1,'EPA Data'!$C:$C,R$2,'EPA Data'!$G:$G,"&gt;="&amp;$A43,'EPA Data'!$G:$G,"&lt;"&amp;$B43)*unit_conv</f>
        <v>0</v>
      </c>
      <c r="S43">
        <f t="shared" si="26"/>
        <v>0</v>
      </c>
      <c r="T43">
        <f t="shared" si="26"/>
        <v>0</v>
      </c>
      <c r="U43">
        <f t="shared" si="26"/>
        <v>0</v>
      </c>
      <c r="V43">
        <f t="shared" si="26"/>
        <v>0</v>
      </c>
      <c r="W43" s="31">
        <f>VLOOKUP($B$1,'Multipliers and Adjustments'!$A$70:$I$86,TRUNC(COLUMN(W$2)/5)+2,FALSE)*SUMIFS('EPA Data'!$I:$I,'EPA Data'!$D:$D,'Country Selector'!$A$2,'EPA Data'!$J:$J,$B$1,'EPA Data'!$C:$C,W$2,'EPA Data'!$G:$G,"&gt;="&amp;$A43,'EPA Data'!$G:$G,"&lt;"&amp;$B43)*unit_conv</f>
        <v>0</v>
      </c>
      <c r="X43">
        <f t="shared" si="27"/>
        <v>0</v>
      </c>
      <c r="Y43">
        <f t="shared" si="27"/>
        <v>0</v>
      </c>
      <c r="Z43">
        <f t="shared" si="27"/>
        <v>0</v>
      </c>
      <c r="AA43">
        <f t="shared" si="27"/>
        <v>0</v>
      </c>
      <c r="AB43" s="31">
        <f>VLOOKUP($B$1,'Multipliers and Adjustments'!$A$70:$I$86,TRUNC(COLUMN(AB$2)/5)+2,FALSE)*SUMIFS('EPA Data'!$I:$I,'EPA Data'!$D:$D,'Country Selector'!$A$2,'EPA Data'!$J:$J,$B$1,'EPA Data'!$C:$C,AB$2,'EPA Data'!$G:$G,"&gt;="&amp;$A43,'EPA Data'!$G:$G,"&lt;"&amp;$B43)*unit_conv</f>
        <v>0</v>
      </c>
      <c r="AC43">
        <f t="shared" si="28"/>
        <v>0</v>
      </c>
      <c r="AD43">
        <f t="shared" si="28"/>
        <v>0</v>
      </c>
      <c r="AE43">
        <f t="shared" si="28"/>
        <v>0</v>
      </c>
      <c r="AF43">
        <f t="shared" si="28"/>
        <v>0</v>
      </c>
      <c r="AG43" s="31">
        <f>VLOOKUP($B$1,'Multipliers and Adjustments'!$A$70:$I$86,TRUNC(COLUMN(AG$2)/5)+2,FALSE)*SUMIFS('EPA Data'!$I:$I,'EPA Data'!$D:$D,'Country Selector'!$A$2,'EPA Data'!$J:$J,$B$1,'EPA Data'!$C:$C,AG$2,'EPA Data'!$G:$G,"&gt;="&amp;$A43,'EPA Data'!$G:$G,"&lt;"&amp;$B43)*unit_conv</f>
        <v>0</v>
      </c>
      <c r="AH43">
        <f t="shared" si="29"/>
        <v>0</v>
      </c>
      <c r="AI43">
        <f t="shared" si="29"/>
        <v>0</v>
      </c>
      <c r="AJ43">
        <f t="shared" si="29"/>
        <v>0</v>
      </c>
      <c r="AK43">
        <f t="shared" si="29"/>
        <v>0</v>
      </c>
      <c r="AL43" s="31">
        <f>VLOOKUP($B$1,'Multipliers and Adjustments'!$A$70:$I$86,TRUNC(COLUMN(AL$2)/5)+2,FALSE)*SUMIFS('EPA Data'!$I:$I,'EPA Data'!$D:$D,'Country Selector'!$A$2,'EPA Data'!$J:$J,$B$1,'EPA Data'!$C:$C,AL$2,'EPA Data'!$G:$G,"&gt;="&amp;$A43,'EPA Data'!$G:$G,"&lt;"&amp;$B43)*unit_conv</f>
        <v>0</v>
      </c>
    </row>
    <row r="44" spans="1:38" x14ac:dyDescent="0.45">
      <c r="A44" s="15">
        <f t="shared" si="14"/>
        <v>90</v>
      </c>
      <c r="B44" s="16">
        <f t="shared" si="22"/>
        <v>100</v>
      </c>
      <c r="C44" s="31">
        <f>VLOOKUP($B$1,'Multipliers and Adjustments'!$A$70:$I$86,TRUNC(COLUMN(C$2)/5)+2,FALSE)*SUMIFS('EPA Data'!$I:$I,'EPA Data'!$D:$D,'Country Selector'!$A$2,'EPA Data'!$J:$J,$B$1,'EPA Data'!$C:$C,C$2,'EPA Data'!$G:$G,"&gt;="&amp;$A44,'EPA Data'!$G:$G,"&lt;"&amp;$B44)*unit_conv</f>
        <v>0</v>
      </c>
      <c r="D44">
        <f t="shared" si="23"/>
        <v>0</v>
      </c>
      <c r="E44">
        <f t="shared" si="23"/>
        <v>0</v>
      </c>
      <c r="F44">
        <f t="shared" si="23"/>
        <v>0</v>
      </c>
      <c r="G44">
        <f t="shared" si="23"/>
        <v>0</v>
      </c>
      <c r="H44" s="31">
        <f>VLOOKUP($B$1,'Multipliers and Adjustments'!$A$70:$I$86,TRUNC(COLUMN(H$2)/5)+2,FALSE)*SUMIFS('EPA Data'!$I:$I,'EPA Data'!$D:$D,'Country Selector'!$A$2,'EPA Data'!$J:$J,$B$1,'EPA Data'!$C:$C,H$2,'EPA Data'!$G:$G,"&gt;="&amp;$A44,'EPA Data'!$G:$G,"&lt;"&amp;$B44)*unit_conv</f>
        <v>0</v>
      </c>
      <c r="I44">
        <f t="shared" si="24"/>
        <v>0</v>
      </c>
      <c r="J44">
        <f t="shared" si="24"/>
        <v>0</v>
      </c>
      <c r="K44">
        <f t="shared" si="24"/>
        <v>0</v>
      </c>
      <c r="L44">
        <f t="shared" si="24"/>
        <v>0</v>
      </c>
      <c r="M44" s="31">
        <f>VLOOKUP($B$1,'Multipliers and Adjustments'!$A$70:$I$86,TRUNC(COLUMN(M$2)/5)+2,FALSE)*SUMIFS('EPA Data'!$I:$I,'EPA Data'!$D:$D,'Country Selector'!$A$2,'EPA Data'!$J:$J,$B$1,'EPA Data'!$C:$C,M$2,'EPA Data'!$G:$G,"&gt;="&amp;$A44,'EPA Data'!$G:$G,"&lt;"&amp;$B44)*unit_conv</f>
        <v>0</v>
      </c>
      <c r="N44">
        <f t="shared" si="25"/>
        <v>0</v>
      </c>
      <c r="O44">
        <f t="shared" si="25"/>
        <v>0</v>
      </c>
      <c r="P44">
        <f t="shared" si="25"/>
        <v>0</v>
      </c>
      <c r="Q44">
        <f t="shared" si="25"/>
        <v>0</v>
      </c>
      <c r="R44" s="31">
        <f>VLOOKUP($B$1,'Multipliers and Adjustments'!$A$70:$I$86,TRUNC(COLUMN(R$2)/5)+2,FALSE)*SUMIFS('EPA Data'!$I:$I,'EPA Data'!$D:$D,'Country Selector'!$A$2,'EPA Data'!$J:$J,$B$1,'EPA Data'!$C:$C,R$2,'EPA Data'!$G:$G,"&gt;="&amp;$A44,'EPA Data'!$G:$G,"&lt;"&amp;$B44)*unit_conv</f>
        <v>0</v>
      </c>
      <c r="S44">
        <f t="shared" si="26"/>
        <v>0</v>
      </c>
      <c r="T44">
        <f t="shared" si="26"/>
        <v>0</v>
      </c>
      <c r="U44">
        <f t="shared" si="26"/>
        <v>0</v>
      </c>
      <c r="V44">
        <f t="shared" si="26"/>
        <v>0</v>
      </c>
      <c r="W44" s="31">
        <f>VLOOKUP($B$1,'Multipliers and Adjustments'!$A$70:$I$86,TRUNC(COLUMN(W$2)/5)+2,FALSE)*SUMIFS('EPA Data'!$I:$I,'EPA Data'!$D:$D,'Country Selector'!$A$2,'EPA Data'!$J:$J,$B$1,'EPA Data'!$C:$C,W$2,'EPA Data'!$G:$G,"&gt;="&amp;$A44,'EPA Data'!$G:$G,"&lt;"&amp;$B44)*unit_conv</f>
        <v>0</v>
      </c>
      <c r="X44">
        <f t="shared" si="27"/>
        <v>0</v>
      </c>
      <c r="Y44">
        <f t="shared" si="27"/>
        <v>0</v>
      </c>
      <c r="Z44">
        <f t="shared" si="27"/>
        <v>0</v>
      </c>
      <c r="AA44">
        <f t="shared" si="27"/>
        <v>0</v>
      </c>
      <c r="AB44" s="31">
        <f>VLOOKUP($B$1,'Multipliers and Adjustments'!$A$70:$I$86,TRUNC(COLUMN(AB$2)/5)+2,FALSE)*SUMIFS('EPA Data'!$I:$I,'EPA Data'!$D:$D,'Country Selector'!$A$2,'EPA Data'!$J:$J,$B$1,'EPA Data'!$C:$C,AB$2,'EPA Data'!$G:$G,"&gt;="&amp;$A44,'EPA Data'!$G:$G,"&lt;"&amp;$B44)*unit_conv</f>
        <v>0</v>
      </c>
      <c r="AC44">
        <f t="shared" si="28"/>
        <v>0</v>
      </c>
      <c r="AD44">
        <f t="shared" si="28"/>
        <v>0</v>
      </c>
      <c r="AE44">
        <f t="shared" si="28"/>
        <v>0</v>
      </c>
      <c r="AF44">
        <f t="shared" si="28"/>
        <v>0</v>
      </c>
      <c r="AG44" s="31">
        <f>VLOOKUP($B$1,'Multipliers and Adjustments'!$A$70:$I$86,TRUNC(COLUMN(AG$2)/5)+2,FALSE)*SUMIFS('EPA Data'!$I:$I,'EPA Data'!$D:$D,'Country Selector'!$A$2,'EPA Data'!$J:$J,$B$1,'EPA Data'!$C:$C,AG$2,'EPA Data'!$G:$G,"&gt;="&amp;$A44,'EPA Data'!$G:$G,"&lt;"&amp;$B44)*unit_conv</f>
        <v>0</v>
      </c>
      <c r="AH44">
        <f t="shared" si="29"/>
        <v>0</v>
      </c>
      <c r="AI44">
        <f t="shared" si="29"/>
        <v>0</v>
      </c>
      <c r="AJ44">
        <f t="shared" si="29"/>
        <v>0</v>
      </c>
      <c r="AK44">
        <f t="shared" si="29"/>
        <v>0</v>
      </c>
      <c r="AL44" s="31">
        <f>VLOOKUP($B$1,'Multipliers and Adjustments'!$A$70:$I$86,TRUNC(COLUMN(AL$2)/5)+2,FALSE)*SUMIFS('EPA Data'!$I:$I,'EPA Data'!$D:$D,'Country Selector'!$A$2,'EPA Data'!$J:$J,$B$1,'EPA Data'!$C:$C,AL$2,'EPA Data'!$G:$G,"&gt;="&amp;$A44,'EPA Data'!$G:$G,"&lt;"&amp;$B44)*unit_conv</f>
        <v>0</v>
      </c>
    </row>
    <row r="45" spans="1:38" x14ac:dyDescent="0.45">
      <c r="A45" s="12">
        <f>B44</f>
        <v>100</v>
      </c>
      <c r="B45" s="11">
        <f t="shared" si="7"/>
        <v>150</v>
      </c>
      <c r="C45" s="31">
        <f>VLOOKUP($B$1,'Multipliers and Adjustments'!$A$70:$I$86,TRUNC(COLUMN(C$2)/5)+2,FALSE)*SUMIFS('EPA Data'!$I:$I,'EPA Data'!$D:$D,'Country Selector'!$A$2,'EPA Data'!$J:$J,$B$1,'EPA Data'!$C:$C,C$2,'EPA Data'!$G:$G,"&gt;="&amp;$A45,'EPA Data'!$G:$G,"&lt;"&amp;$B45)*unit_conv</f>
        <v>0</v>
      </c>
      <c r="D45">
        <f t="shared" si="23"/>
        <v>0</v>
      </c>
      <c r="E45">
        <f t="shared" si="23"/>
        <v>0</v>
      </c>
      <c r="F45">
        <f t="shared" si="23"/>
        <v>0</v>
      </c>
      <c r="G45">
        <f t="shared" si="23"/>
        <v>0</v>
      </c>
      <c r="H45" s="31">
        <f>VLOOKUP($B$1,'Multipliers and Adjustments'!$A$70:$I$86,TRUNC(COLUMN(H$2)/5)+2,FALSE)*SUMIFS('EPA Data'!$I:$I,'EPA Data'!$D:$D,'Country Selector'!$A$2,'EPA Data'!$J:$J,$B$1,'EPA Data'!$C:$C,H$2,'EPA Data'!$G:$G,"&gt;="&amp;$A45,'EPA Data'!$G:$G,"&lt;"&amp;$B45)*unit_conv</f>
        <v>0</v>
      </c>
      <c r="I45">
        <f t="shared" si="24"/>
        <v>0</v>
      </c>
      <c r="J45">
        <f t="shared" si="24"/>
        <v>0</v>
      </c>
      <c r="K45">
        <f t="shared" si="24"/>
        <v>0</v>
      </c>
      <c r="L45">
        <f t="shared" si="24"/>
        <v>0</v>
      </c>
      <c r="M45" s="31">
        <f>VLOOKUP($B$1,'Multipliers and Adjustments'!$A$70:$I$86,TRUNC(COLUMN(M$2)/5)+2,FALSE)*SUMIFS('EPA Data'!$I:$I,'EPA Data'!$D:$D,'Country Selector'!$A$2,'EPA Data'!$J:$J,$B$1,'EPA Data'!$C:$C,M$2,'EPA Data'!$G:$G,"&gt;="&amp;$A45,'EPA Data'!$G:$G,"&lt;"&amp;$B45)*unit_conv</f>
        <v>0</v>
      </c>
      <c r="N45">
        <f t="shared" si="25"/>
        <v>0</v>
      </c>
      <c r="O45">
        <f t="shared" si="25"/>
        <v>0</v>
      </c>
      <c r="P45">
        <f t="shared" si="25"/>
        <v>0</v>
      </c>
      <c r="Q45">
        <f t="shared" si="25"/>
        <v>0</v>
      </c>
      <c r="R45" s="31">
        <f>VLOOKUP($B$1,'Multipliers and Adjustments'!$A$70:$I$86,TRUNC(COLUMN(R$2)/5)+2,FALSE)*SUMIFS('EPA Data'!$I:$I,'EPA Data'!$D:$D,'Country Selector'!$A$2,'EPA Data'!$J:$J,$B$1,'EPA Data'!$C:$C,R$2,'EPA Data'!$G:$G,"&gt;="&amp;$A45,'EPA Data'!$G:$G,"&lt;"&amp;$B45)*unit_conv</f>
        <v>0</v>
      </c>
      <c r="S45">
        <f t="shared" si="26"/>
        <v>0</v>
      </c>
      <c r="T45">
        <f t="shared" si="26"/>
        <v>0</v>
      </c>
      <c r="U45">
        <f t="shared" si="26"/>
        <v>0</v>
      </c>
      <c r="V45">
        <f t="shared" si="26"/>
        <v>0</v>
      </c>
      <c r="W45" s="31">
        <f>VLOOKUP($B$1,'Multipliers and Adjustments'!$A$70:$I$86,TRUNC(COLUMN(W$2)/5)+2,FALSE)*SUMIFS('EPA Data'!$I:$I,'EPA Data'!$D:$D,'Country Selector'!$A$2,'EPA Data'!$J:$J,$B$1,'EPA Data'!$C:$C,W$2,'EPA Data'!$G:$G,"&gt;="&amp;$A45,'EPA Data'!$G:$G,"&lt;"&amp;$B45)*unit_conv</f>
        <v>0</v>
      </c>
      <c r="X45">
        <f t="shared" si="27"/>
        <v>0</v>
      </c>
      <c r="Y45">
        <f t="shared" si="27"/>
        <v>0</v>
      </c>
      <c r="Z45">
        <f t="shared" si="27"/>
        <v>0</v>
      </c>
      <c r="AA45">
        <f t="shared" si="27"/>
        <v>0</v>
      </c>
      <c r="AB45" s="31">
        <f>VLOOKUP($B$1,'Multipliers and Adjustments'!$A$70:$I$86,TRUNC(COLUMN(AB$2)/5)+2,FALSE)*SUMIFS('EPA Data'!$I:$I,'EPA Data'!$D:$D,'Country Selector'!$A$2,'EPA Data'!$J:$J,$B$1,'EPA Data'!$C:$C,AB$2,'EPA Data'!$G:$G,"&gt;="&amp;$A45,'EPA Data'!$G:$G,"&lt;"&amp;$B45)*unit_conv</f>
        <v>0</v>
      </c>
      <c r="AC45">
        <f t="shared" si="28"/>
        <v>0</v>
      </c>
      <c r="AD45">
        <f t="shared" si="28"/>
        <v>0</v>
      </c>
      <c r="AE45">
        <f t="shared" si="28"/>
        <v>0</v>
      </c>
      <c r="AF45">
        <f t="shared" si="28"/>
        <v>0</v>
      </c>
      <c r="AG45" s="31">
        <f>VLOOKUP($B$1,'Multipliers and Adjustments'!$A$70:$I$86,TRUNC(COLUMN(AG$2)/5)+2,FALSE)*SUMIFS('EPA Data'!$I:$I,'EPA Data'!$D:$D,'Country Selector'!$A$2,'EPA Data'!$J:$J,$B$1,'EPA Data'!$C:$C,AG$2,'EPA Data'!$G:$G,"&gt;="&amp;$A45,'EPA Data'!$G:$G,"&lt;"&amp;$B45)*unit_conv</f>
        <v>0</v>
      </c>
      <c r="AH45">
        <f t="shared" si="29"/>
        <v>0</v>
      </c>
      <c r="AI45">
        <f t="shared" si="29"/>
        <v>0</v>
      </c>
      <c r="AJ45">
        <f t="shared" si="29"/>
        <v>0</v>
      </c>
      <c r="AK45">
        <f t="shared" si="29"/>
        <v>0</v>
      </c>
      <c r="AL45" s="31">
        <f>VLOOKUP($B$1,'Multipliers and Adjustments'!$A$70:$I$86,TRUNC(COLUMN(AL$2)/5)+2,FALSE)*SUMIFS('EPA Data'!$I:$I,'EPA Data'!$D:$D,'Country Selector'!$A$2,'EPA Data'!$J:$J,$B$1,'EPA Data'!$C:$C,AL$2,'EPA Data'!$G:$G,"&gt;="&amp;$A45,'EPA Data'!$G:$G,"&lt;"&amp;$B45)*unit_conv</f>
        <v>0</v>
      </c>
    </row>
    <row r="46" spans="1:38" x14ac:dyDescent="0.45">
      <c r="A46" s="12">
        <f t="shared" si="14"/>
        <v>150</v>
      </c>
      <c r="B46" s="11">
        <f t="shared" si="7"/>
        <v>200</v>
      </c>
      <c r="C46" s="31">
        <f>VLOOKUP($B$1,'Multipliers and Adjustments'!$A$70:$I$86,TRUNC(COLUMN(C$2)/5)+2,FALSE)*SUMIFS('EPA Data'!$I:$I,'EPA Data'!$D:$D,'Country Selector'!$A$2,'EPA Data'!$J:$J,$B$1,'EPA Data'!$C:$C,C$2,'EPA Data'!$G:$G,"&gt;="&amp;$A46,'EPA Data'!$G:$G,"&lt;"&amp;$B46)*unit_conv</f>
        <v>0</v>
      </c>
      <c r="D46">
        <f t="shared" si="23"/>
        <v>0</v>
      </c>
      <c r="E46">
        <f t="shared" si="23"/>
        <v>0</v>
      </c>
      <c r="F46">
        <f t="shared" si="23"/>
        <v>0</v>
      </c>
      <c r="G46">
        <f t="shared" si="23"/>
        <v>0</v>
      </c>
      <c r="H46" s="31">
        <f>VLOOKUP($B$1,'Multipliers and Adjustments'!$A$70:$I$86,TRUNC(COLUMN(H$2)/5)+2,FALSE)*SUMIFS('EPA Data'!$I:$I,'EPA Data'!$D:$D,'Country Selector'!$A$2,'EPA Data'!$J:$J,$B$1,'EPA Data'!$C:$C,H$2,'EPA Data'!$G:$G,"&gt;="&amp;$A46,'EPA Data'!$G:$G,"&lt;"&amp;$B46)*unit_conv</f>
        <v>0</v>
      </c>
      <c r="I46">
        <f t="shared" si="24"/>
        <v>0</v>
      </c>
      <c r="J46">
        <f t="shared" si="24"/>
        <v>0</v>
      </c>
      <c r="K46">
        <f t="shared" si="24"/>
        <v>0</v>
      </c>
      <c r="L46">
        <f t="shared" si="24"/>
        <v>0</v>
      </c>
      <c r="M46" s="31">
        <f>VLOOKUP($B$1,'Multipliers and Adjustments'!$A$70:$I$86,TRUNC(COLUMN(M$2)/5)+2,FALSE)*SUMIFS('EPA Data'!$I:$I,'EPA Data'!$D:$D,'Country Selector'!$A$2,'EPA Data'!$J:$J,$B$1,'EPA Data'!$C:$C,M$2,'EPA Data'!$G:$G,"&gt;="&amp;$A46,'EPA Data'!$G:$G,"&lt;"&amp;$B46)*unit_conv</f>
        <v>0</v>
      </c>
      <c r="N46">
        <f t="shared" si="25"/>
        <v>0</v>
      </c>
      <c r="O46">
        <f t="shared" si="25"/>
        <v>0</v>
      </c>
      <c r="P46">
        <f t="shared" si="25"/>
        <v>0</v>
      </c>
      <c r="Q46">
        <f t="shared" si="25"/>
        <v>0</v>
      </c>
      <c r="R46" s="31">
        <f>VLOOKUP($B$1,'Multipliers and Adjustments'!$A$70:$I$86,TRUNC(COLUMN(R$2)/5)+2,FALSE)*SUMIFS('EPA Data'!$I:$I,'EPA Data'!$D:$D,'Country Selector'!$A$2,'EPA Data'!$J:$J,$B$1,'EPA Data'!$C:$C,R$2,'EPA Data'!$G:$G,"&gt;="&amp;$A46,'EPA Data'!$G:$G,"&lt;"&amp;$B46)*unit_conv</f>
        <v>0</v>
      </c>
      <c r="S46">
        <f t="shared" si="26"/>
        <v>0</v>
      </c>
      <c r="T46">
        <f t="shared" si="26"/>
        <v>0</v>
      </c>
      <c r="U46">
        <f t="shared" si="26"/>
        <v>0</v>
      </c>
      <c r="V46">
        <f t="shared" si="26"/>
        <v>0</v>
      </c>
      <c r="W46" s="31">
        <f>VLOOKUP($B$1,'Multipliers and Adjustments'!$A$70:$I$86,TRUNC(COLUMN(W$2)/5)+2,FALSE)*SUMIFS('EPA Data'!$I:$I,'EPA Data'!$D:$D,'Country Selector'!$A$2,'EPA Data'!$J:$J,$B$1,'EPA Data'!$C:$C,W$2,'EPA Data'!$G:$G,"&gt;="&amp;$A46,'EPA Data'!$G:$G,"&lt;"&amp;$B46)*unit_conv</f>
        <v>0</v>
      </c>
      <c r="X46">
        <f t="shared" si="27"/>
        <v>0</v>
      </c>
      <c r="Y46">
        <f t="shared" si="27"/>
        <v>0</v>
      </c>
      <c r="Z46">
        <f t="shared" si="27"/>
        <v>0</v>
      </c>
      <c r="AA46">
        <f t="shared" si="27"/>
        <v>0</v>
      </c>
      <c r="AB46" s="31">
        <f>VLOOKUP($B$1,'Multipliers and Adjustments'!$A$70:$I$86,TRUNC(COLUMN(AB$2)/5)+2,FALSE)*SUMIFS('EPA Data'!$I:$I,'EPA Data'!$D:$D,'Country Selector'!$A$2,'EPA Data'!$J:$J,$B$1,'EPA Data'!$C:$C,AB$2,'EPA Data'!$G:$G,"&gt;="&amp;$A46,'EPA Data'!$G:$G,"&lt;"&amp;$B46)*unit_conv</f>
        <v>0</v>
      </c>
      <c r="AC46">
        <f t="shared" si="28"/>
        <v>0</v>
      </c>
      <c r="AD46">
        <f t="shared" si="28"/>
        <v>0</v>
      </c>
      <c r="AE46">
        <f t="shared" si="28"/>
        <v>0</v>
      </c>
      <c r="AF46">
        <f t="shared" si="28"/>
        <v>0</v>
      </c>
      <c r="AG46" s="31">
        <f>VLOOKUP($B$1,'Multipliers and Adjustments'!$A$70:$I$86,TRUNC(COLUMN(AG$2)/5)+2,FALSE)*SUMIFS('EPA Data'!$I:$I,'EPA Data'!$D:$D,'Country Selector'!$A$2,'EPA Data'!$J:$J,$B$1,'EPA Data'!$C:$C,AG$2,'EPA Data'!$G:$G,"&gt;="&amp;$A46,'EPA Data'!$G:$G,"&lt;"&amp;$B46)*unit_conv</f>
        <v>0</v>
      </c>
      <c r="AH46">
        <f t="shared" si="29"/>
        <v>0</v>
      </c>
      <c r="AI46">
        <f t="shared" si="29"/>
        <v>0</v>
      </c>
      <c r="AJ46">
        <f t="shared" si="29"/>
        <v>0</v>
      </c>
      <c r="AK46">
        <f t="shared" si="29"/>
        <v>0</v>
      </c>
      <c r="AL46" s="31">
        <f>VLOOKUP($B$1,'Multipliers and Adjustments'!$A$70:$I$86,TRUNC(COLUMN(AL$2)/5)+2,FALSE)*SUMIFS('EPA Data'!$I:$I,'EPA Data'!$D:$D,'Country Selector'!$A$2,'EPA Data'!$J:$J,$B$1,'EPA Data'!$C:$C,AL$2,'EPA Data'!$G:$G,"&gt;="&amp;$A46,'EPA Data'!$G:$G,"&lt;"&amp;$B46)*unit_conv</f>
        <v>0</v>
      </c>
    </row>
    <row r="47" spans="1:38" x14ac:dyDescent="0.45">
      <c r="A47" s="12">
        <f t="shared" si="14"/>
        <v>200</v>
      </c>
      <c r="B47" s="11">
        <f t="shared" si="7"/>
        <v>250</v>
      </c>
      <c r="C47" s="31">
        <f>VLOOKUP($B$1,'Multipliers and Adjustments'!$A$70:$I$86,TRUNC(COLUMN(C$2)/5)+2,FALSE)*SUMIFS('EPA Data'!$I:$I,'EPA Data'!$D:$D,'Country Selector'!$A$2,'EPA Data'!$J:$J,$B$1,'EPA Data'!$C:$C,C$2,'EPA Data'!$G:$G,"&gt;="&amp;$A47,'EPA Data'!$G:$G,"&lt;"&amp;$B47)*unit_conv</f>
        <v>0</v>
      </c>
      <c r="D47">
        <f t="shared" si="23"/>
        <v>0</v>
      </c>
      <c r="E47">
        <f t="shared" si="23"/>
        <v>0</v>
      </c>
      <c r="F47">
        <f t="shared" si="23"/>
        <v>0</v>
      </c>
      <c r="G47">
        <f t="shared" si="23"/>
        <v>0</v>
      </c>
      <c r="H47" s="31">
        <f>VLOOKUP($B$1,'Multipliers and Adjustments'!$A$70:$I$86,TRUNC(COLUMN(H$2)/5)+2,FALSE)*SUMIFS('EPA Data'!$I:$I,'EPA Data'!$D:$D,'Country Selector'!$A$2,'EPA Data'!$J:$J,$B$1,'EPA Data'!$C:$C,H$2,'EPA Data'!$G:$G,"&gt;="&amp;$A47,'EPA Data'!$G:$G,"&lt;"&amp;$B47)*unit_conv</f>
        <v>0</v>
      </c>
      <c r="I47">
        <f t="shared" si="24"/>
        <v>0</v>
      </c>
      <c r="J47">
        <f t="shared" si="24"/>
        <v>0</v>
      </c>
      <c r="K47">
        <f t="shared" si="24"/>
        <v>0</v>
      </c>
      <c r="L47">
        <f t="shared" si="24"/>
        <v>0</v>
      </c>
      <c r="M47" s="31">
        <f>VLOOKUP($B$1,'Multipliers and Adjustments'!$A$70:$I$86,TRUNC(COLUMN(M$2)/5)+2,FALSE)*SUMIFS('EPA Data'!$I:$I,'EPA Data'!$D:$D,'Country Selector'!$A$2,'EPA Data'!$J:$J,$B$1,'EPA Data'!$C:$C,M$2,'EPA Data'!$G:$G,"&gt;="&amp;$A47,'EPA Data'!$G:$G,"&lt;"&amp;$B47)*unit_conv</f>
        <v>0</v>
      </c>
      <c r="N47">
        <f t="shared" si="25"/>
        <v>0</v>
      </c>
      <c r="O47">
        <f t="shared" si="25"/>
        <v>0</v>
      </c>
      <c r="P47">
        <f t="shared" si="25"/>
        <v>0</v>
      </c>
      <c r="Q47">
        <f t="shared" si="25"/>
        <v>0</v>
      </c>
      <c r="R47" s="31">
        <f>VLOOKUP($B$1,'Multipliers and Adjustments'!$A$70:$I$86,TRUNC(COLUMN(R$2)/5)+2,FALSE)*SUMIFS('EPA Data'!$I:$I,'EPA Data'!$D:$D,'Country Selector'!$A$2,'EPA Data'!$J:$J,$B$1,'EPA Data'!$C:$C,R$2,'EPA Data'!$G:$G,"&gt;="&amp;$A47,'EPA Data'!$G:$G,"&lt;"&amp;$B47)*unit_conv</f>
        <v>0</v>
      </c>
      <c r="S47">
        <f t="shared" si="26"/>
        <v>0</v>
      </c>
      <c r="T47">
        <f t="shared" si="26"/>
        <v>0</v>
      </c>
      <c r="U47">
        <f t="shared" si="26"/>
        <v>0</v>
      </c>
      <c r="V47">
        <f t="shared" si="26"/>
        <v>0</v>
      </c>
      <c r="W47" s="31">
        <f>VLOOKUP($B$1,'Multipliers and Adjustments'!$A$70:$I$86,TRUNC(COLUMN(W$2)/5)+2,FALSE)*SUMIFS('EPA Data'!$I:$I,'EPA Data'!$D:$D,'Country Selector'!$A$2,'EPA Data'!$J:$J,$B$1,'EPA Data'!$C:$C,W$2,'EPA Data'!$G:$G,"&gt;="&amp;$A47,'EPA Data'!$G:$G,"&lt;"&amp;$B47)*unit_conv</f>
        <v>0</v>
      </c>
      <c r="X47">
        <f t="shared" si="27"/>
        <v>0</v>
      </c>
      <c r="Y47">
        <f t="shared" si="27"/>
        <v>0</v>
      </c>
      <c r="Z47">
        <f t="shared" si="27"/>
        <v>0</v>
      </c>
      <c r="AA47">
        <f t="shared" si="27"/>
        <v>0</v>
      </c>
      <c r="AB47" s="31">
        <f>VLOOKUP($B$1,'Multipliers and Adjustments'!$A$70:$I$86,TRUNC(COLUMN(AB$2)/5)+2,FALSE)*SUMIFS('EPA Data'!$I:$I,'EPA Data'!$D:$D,'Country Selector'!$A$2,'EPA Data'!$J:$J,$B$1,'EPA Data'!$C:$C,AB$2,'EPA Data'!$G:$G,"&gt;="&amp;$A47,'EPA Data'!$G:$G,"&lt;"&amp;$B47)*unit_conv</f>
        <v>0</v>
      </c>
      <c r="AC47">
        <f t="shared" si="28"/>
        <v>0</v>
      </c>
      <c r="AD47">
        <f t="shared" si="28"/>
        <v>0</v>
      </c>
      <c r="AE47">
        <f t="shared" si="28"/>
        <v>0</v>
      </c>
      <c r="AF47">
        <f t="shared" si="28"/>
        <v>0</v>
      </c>
      <c r="AG47" s="31">
        <f>VLOOKUP($B$1,'Multipliers and Adjustments'!$A$70:$I$86,TRUNC(COLUMN(AG$2)/5)+2,FALSE)*SUMIFS('EPA Data'!$I:$I,'EPA Data'!$D:$D,'Country Selector'!$A$2,'EPA Data'!$J:$J,$B$1,'EPA Data'!$C:$C,AG$2,'EPA Data'!$G:$G,"&gt;="&amp;$A47,'EPA Data'!$G:$G,"&lt;"&amp;$B47)*unit_conv</f>
        <v>0</v>
      </c>
      <c r="AH47">
        <f t="shared" si="29"/>
        <v>0</v>
      </c>
      <c r="AI47">
        <f t="shared" si="29"/>
        <v>0</v>
      </c>
      <c r="AJ47">
        <f t="shared" si="29"/>
        <v>0</v>
      </c>
      <c r="AK47">
        <f t="shared" si="29"/>
        <v>0</v>
      </c>
      <c r="AL47" s="31">
        <f>VLOOKUP($B$1,'Multipliers and Adjustments'!$A$70:$I$86,TRUNC(COLUMN(AL$2)/5)+2,FALSE)*SUMIFS('EPA Data'!$I:$I,'EPA Data'!$D:$D,'Country Selector'!$A$2,'EPA Data'!$J:$J,$B$1,'EPA Data'!$C:$C,AL$2,'EPA Data'!$G:$G,"&gt;="&amp;$A47,'EPA Data'!$G:$G,"&lt;"&amp;$B47)*unit_conv</f>
        <v>0</v>
      </c>
    </row>
    <row r="48" spans="1:38" x14ac:dyDescent="0.45">
      <c r="A48" s="12">
        <f t="shared" si="14"/>
        <v>250</v>
      </c>
      <c r="B48" s="11">
        <f t="shared" si="7"/>
        <v>300</v>
      </c>
      <c r="C48" s="31">
        <f>VLOOKUP($B$1,'Multipliers and Adjustments'!$A$70:$I$86,TRUNC(COLUMN(C$2)/5)+2,FALSE)*SUMIFS('EPA Data'!$I:$I,'EPA Data'!$D:$D,'Country Selector'!$A$2,'EPA Data'!$J:$J,$B$1,'EPA Data'!$C:$C,C$2,'EPA Data'!$G:$G,"&gt;="&amp;$A48,'EPA Data'!$G:$G,"&lt;"&amp;$B48)*unit_conv</f>
        <v>0</v>
      </c>
      <c r="D48">
        <f t="shared" si="23"/>
        <v>0</v>
      </c>
      <c r="E48">
        <f t="shared" si="23"/>
        <v>0</v>
      </c>
      <c r="F48">
        <f t="shared" si="23"/>
        <v>0</v>
      </c>
      <c r="G48">
        <f t="shared" si="23"/>
        <v>0</v>
      </c>
      <c r="H48" s="31">
        <f>VLOOKUP($B$1,'Multipliers and Adjustments'!$A$70:$I$86,TRUNC(COLUMN(H$2)/5)+2,FALSE)*SUMIFS('EPA Data'!$I:$I,'EPA Data'!$D:$D,'Country Selector'!$A$2,'EPA Data'!$J:$J,$B$1,'EPA Data'!$C:$C,H$2,'EPA Data'!$G:$G,"&gt;="&amp;$A48,'EPA Data'!$G:$G,"&lt;"&amp;$B48)*unit_conv</f>
        <v>0</v>
      </c>
      <c r="I48">
        <f t="shared" si="24"/>
        <v>0</v>
      </c>
      <c r="J48">
        <f t="shared" si="24"/>
        <v>0</v>
      </c>
      <c r="K48">
        <f t="shared" si="24"/>
        <v>0</v>
      </c>
      <c r="L48">
        <f t="shared" si="24"/>
        <v>0</v>
      </c>
      <c r="M48" s="31">
        <f>VLOOKUP($B$1,'Multipliers and Adjustments'!$A$70:$I$86,TRUNC(COLUMN(M$2)/5)+2,FALSE)*SUMIFS('EPA Data'!$I:$I,'EPA Data'!$D:$D,'Country Selector'!$A$2,'EPA Data'!$J:$J,$B$1,'EPA Data'!$C:$C,M$2,'EPA Data'!$G:$G,"&gt;="&amp;$A48,'EPA Data'!$G:$G,"&lt;"&amp;$B48)*unit_conv</f>
        <v>0</v>
      </c>
      <c r="N48">
        <f t="shared" si="25"/>
        <v>0</v>
      </c>
      <c r="O48">
        <f t="shared" si="25"/>
        <v>0</v>
      </c>
      <c r="P48">
        <f t="shared" si="25"/>
        <v>0</v>
      </c>
      <c r="Q48">
        <f t="shared" si="25"/>
        <v>0</v>
      </c>
      <c r="R48" s="31">
        <f>VLOOKUP($B$1,'Multipliers and Adjustments'!$A$70:$I$86,TRUNC(COLUMN(R$2)/5)+2,FALSE)*SUMIFS('EPA Data'!$I:$I,'EPA Data'!$D:$D,'Country Selector'!$A$2,'EPA Data'!$J:$J,$B$1,'EPA Data'!$C:$C,R$2,'EPA Data'!$G:$G,"&gt;="&amp;$A48,'EPA Data'!$G:$G,"&lt;"&amp;$B48)*unit_conv</f>
        <v>0</v>
      </c>
      <c r="S48">
        <f t="shared" si="26"/>
        <v>0</v>
      </c>
      <c r="T48">
        <f t="shared" si="26"/>
        <v>0</v>
      </c>
      <c r="U48">
        <f t="shared" si="26"/>
        <v>0</v>
      </c>
      <c r="V48">
        <f t="shared" si="26"/>
        <v>0</v>
      </c>
      <c r="W48" s="31">
        <f>VLOOKUP($B$1,'Multipliers and Adjustments'!$A$70:$I$86,TRUNC(COLUMN(W$2)/5)+2,FALSE)*SUMIFS('EPA Data'!$I:$I,'EPA Data'!$D:$D,'Country Selector'!$A$2,'EPA Data'!$J:$J,$B$1,'EPA Data'!$C:$C,W$2,'EPA Data'!$G:$G,"&gt;="&amp;$A48,'EPA Data'!$G:$G,"&lt;"&amp;$B48)*unit_conv</f>
        <v>0</v>
      </c>
      <c r="X48">
        <f t="shared" si="27"/>
        <v>0</v>
      </c>
      <c r="Y48">
        <f t="shared" si="27"/>
        <v>0</v>
      </c>
      <c r="Z48">
        <f t="shared" si="27"/>
        <v>0</v>
      </c>
      <c r="AA48">
        <f t="shared" si="27"/>
        <v>0</v>
      </c>
      <c r="AB48" s="31">
        <f>VLOOKUP($B$1,'Multipliers and Adjustments'!$A$70:$I$86,TRUNC(COLUMN(AB$2)/5)+2,FALSE)*SUMIFS('EPA Data'!$I:$I,'EPA Data'!$D:$D,'Country Selector'!$A$2,'EPA Data'!$J:$J,$B$1,'EPA Data'!$C:$C,AB$2,'EPA Data'!$G:$G,"&gt;="&amp;$A48,'EPA Data'!$G:$G,"&lt;"&amp;$B48)*unit_conv</f>
        <v>0</v>
      </c>
      <c r="AC48">
        <f t="shared" si="28"/>
        <v>0</v>
      </c>
      <c r="AD48">
        <f t="shared" si="28"/>
        <v>0</v>
      </c>
      <c r="AE48">
        <f t="shared" si="28"/>
        <v>0</v>
      </c>
      <c r="AF48">
        <f t="shared" si="28"/>
        <v>0</v>
      </c>
      <c r="AG48" s="31">
        <f>VLOOKUP($B$1,'Multipliers and Adjustments'!$A$70:$I$86,TRUNC(COLUMN(AG$2)/5)+2,FALSE)*SUMIFS('EPA Data'!$I:$I,'EPA Data'!$D:$D,'Country Selector'!$A$2,'EPA Data'!$J:$J,$B$1,'EPA Data'!$C:$C,AG$2,'EPA Data'!$G:$G,"&gt;="&amp;$A48,'EPA Data'!$G:$G,"&lt;"&amp;$B48)*unit_conv</f>
        <v>0</v>
      </c>
      <c r="AH48">
        <f t="shared" si="29"/>
        <v>0</v>
      </c>
      <c r="AI48">
        <f t="shared" si="29"/>
        <v>0</v>
      </c>
      <c r="AJ48">
        <f t="shared" si="29"/>
        <v>0</v>
      </c>
      <c r="AK48">
        <f t="shared" si="29"/>
        <v>0</v>
      </c>
      <c r="AL48" s="31">
        <f>VLOOKUP($B$1,'Multipliers and Adjustments'!$A$70:$I$86,TRUNC(COLUMN(AL$2)/5)+2,FALSE)*SUMIFS('EPA Data'!$I:$I,'EPA Data'!$D:$D,'Country Selector'!$A$2,'EPA Data'!$J:$J,$B$1,'EPA Data'!$C:$C,AL$2,'EPA Data'!$G:$G,"&gt;="&amp;$A48,'EPA Data'!$G:$G,"&lt;"&amp;$B48)*unit_conv</f>
        <v>0</v>
      </c>
    </row>
    <row r="49" spans="1:38" x14ac:dyDescent="0.45">
      <c r="A49" s="12">
        <f t="shared" si="14"/>
        <v>300</v>
      </c>
      <c r="B49" s="11">
        <f t="shared" si="7"/>
        <v>350</v>
      </c>
      <c r="C49" s="31">
        <f>VLOOKUP($B$1,'Multipliers and Adjustments'!$A$70:$I$86,TRUNC(COLUMN(C$2)/5)+2,FALSE)*SUMIFS('EPA Data'!$I:$I,'EPA Data'!$D:$D,'Country Selector'!$A$2,'EPA Data'!$J:$J,$B$1,'EPA Data'!$C:$C,C$2,'EPA Data'!$G:$G,"&gt;="&amp;$A49,'EPA Data'!$G:$G,"&lt;"&amp;$B49)*unit_conv</f>
        <v>0</v>
      </c>
      <c r="D49">
        <f t="shared" si="23"/>
        <v>0</v>
      </c>
      <c r="E49">
        <f t="shared" si="23"/>
        <v>0</v>
      </c>
      <c r="F49">
        <f t="shared" si="23"/>
        <v>0</v>
      </c>
      <c r="G49">
        <f t="shared" si="23"/>
        <v>0</v>
      </c>
      <c r="H49" s="31">
        <f>VLOOKUP($B$1,'Multipliers and Adjustments'!$A$70:$I$86,TRUNC(COLUMN(H$2)/5)+2,FALSE)*SUMIFS('EPA Data'!$I:$I,'EPA Data'!$D:$D,'Country Selector'!$A$2,'EPA Data'!$J:$J,$B$1,'EPA Data'!$C:$C,H$2,'EPA Data'!$G:$G,"&gt;="&amp;$A49,'EPA Data'!$G:$G,"&lt;"&amp;$B49)*unit_conv</f>
        <v>0</v>
      </c>
      <c r="I49">
        <f t="shared" si="24"/>
        <v>0</v>
      </c>
      <c r="J49">
        <f t="shared" si="24"/>
        <v>0</v>
      </c>
      <c r="K49">
        <f t="shared" si="24"/>
        <v>0</v>
      </c>
      <c r="L49">
        <f t="shared" si="24"/>
        <v>0</v>
      </c>
      <c r="M49" s="31">
        <f>VLOOKUP($B$1,'Multipliers and Adjustments'!$A$70:$I$86,TRUNC(COLUMN(M$2)/5)+2,FALSE)*SUMIFS('EPA Data'!$I:$I,'EPA Data'!$D:$D,'Country Selector'!$A$2,'EPA Data'!$J:$J,$B$1,'EPA Data'!$C:$C,M$2,'EPA Data'!$G:$G,"&gt;="&amp;$A49,'EPA Data'!$G:$G,"&lt;"&amp;$B49)*unit_conv</f>
        <v>0</v>
      </c>
      <c r="N49">
        <f t="shared" si="25"/>
        <v>0</v>
      </c>
      <c r="O49">
        <f t="shared" si="25"/>
        <v>0</v>
      </c>
      <c r="P49">
        <f t="shared" si="25"/>
        <v>0</v>
      </c>
      <c r="Q49">
        <f t="shared" si="25"/>
        <v>0</v>
      </c>
      <c r="R49" s="31">
        <f>VLOOKUP($B$1,'Multipliers and Adjustments'!$A$70:$I$86,TRUNC(COLUMN(R$2)/5)+2,FALSE)*SUMIFS('EPA Data'!$I:$I,'EPA Data'!$D:$D,'Country Selector'!$A$2,'EPA Data'!$J:$J,$B$1,'EPA Data'!$C:$C,R$2,'EPA Data'!$G:$G,"&gt;="&amp;$A49,'EPA Data'!$G:$G,"&lt;"&amp;$B49)*unit_conv</f>
        <v>0</v>
      </c>
      <c r="S49">
        <f t="shared" si="26"/>
        <v>0</v>
      </c>
      <c r="T49">
        <f t="shared" si="26"/>
        <v>0</v>
      </c>
      <c r="U49">
        <f t="shared" si="26"/>
        <v>0</v>
      </c>
      <c r="V49">
        <f t="shared" si="26"/>
        <v>0</v>
      </c>
      <c r="W49" s="31">
        <f>VLOOKUP($B$1,'Multipliers and Adjustments'!$A$70:$I$86,TRUNC(COLUMN(W$2)/5)+2,FALSE)*SUMIFS('EPA Data'!$I:$I,'EPA Data'!$D:$D,'Country Selector'!$A$2,'EPA Data'!$J:$J,$B$1,'EPA Data'!$C:$C,W$2,'EPA Data'!$G:$G,"&gt;="&amp;$A49,'EPA Data'!$G:$G,"&lt;"&amp;$B49)*unit_conv</f>
        <v>0</v>
      </c>
      <c r="X49">
        <f t="shared" si="27"/>
        <v>0</v>
      </c>
      <c r="Y49">
        <f t="shared" si="27"/>
        <v>0</v>
      </c>
      <c r="Z49">
        <f t="shared" si="27"/>
        <v>0</v>
      </c>
      <c r="AA49">
        <f t="shared" si="27"/>
        <v>0</v>
      </c>
      <c r="AB49" s="31">
        <f>VLOOKUP($B$1,'Multipliers and Adjustments'!$A$70:$I$86,TRUNC(COLUMN(AB$2)/5)+2,FALSE)*SUMIFS('EPA Data'!$I:$I,'EPA Data'!$D:$D,'Country Selector'!$A$2,'EPA Data'!$J:$J,$B$1,'EPA Data'!$C:$C,AB$2,'EPA Data'!$G:$G,"&gt;="&amp;$A49,'EPA Data'!$G:$G,"&lt;"&amp;$B49)*unit_conv</f>
        <v>0</v>
      </c>
      <c r="AC49">
        <f t="shared" si="28"/>
        <v>0</v>
      </c>
      <c r="AD49">
        <f t="shared" si="28"/>
        <v>0</v>
      </c>
      <c r="AE49">
        <f t="shared" si="28"/>
        <v>0</v>
      </c>
      <c r="AF49">
        <f t="shared" si="28"/>
        <v>0</v>
      </c>
      <c r="AG49" s="31">
        <f>VLOOKUP($B$1,'Multipliers and Adjustments'!$A$70:$I$86,TRUNC(COLUMN(AG$2)/5)+2,FALSE)*SUMIFS('EPA Data'!$I:$I,'EPA Data'!$D:$D,'Country Selector'!$A$2,'EPA Data'!$J:$J,$B$1,'EPA Data'!$C:$C,AG$2,'EPA Data'!$G:$G,"&gt;="&amp;$A49,'EPA Data'!$G:$G,"&lt;"&amp;$B49)*unit_conv</f>
        <v>0</v>
      </c>
      <c r="AH49">
        <f t="shared" si="29"/>
        <v>0</v>
      </c>
      <c r="AI49">
        <f t="shared" si="29"/>
        <v>0</v>
      </c>
      <c r="AJ49">
        <f t="shared" si="29"/>
        <v>0</v>
      </c>
      <c r="AK49">
        <f t="shared" si="29"/>
        <v>0</v>
      </c>
      <c r="AL49" s="31">
        <f>VLOOKUP($B$1,'Multipliers and Adjustments'!$A$70:$I$86,TRUNC(COLUMN(AL$2)/5)+2,FALSE)*SUMIFS('EPA Data'!$I:$I,'EPA Data'!$D:$D,'Country Selector'!$A$2,'EPA Data'!$J:$J,$B$1,'EPA Data'!$C:$C,AL$2,'EPA Data'!$G:$G,"&gt;="&amp;$A49,'EPA Data'!$G:$G,"&lt;"&amp;$B49)*unit_conv</f>
        <v>0</v>
      </c>
    </row>
    <row r="50" spans="1:38" x14ac:dyDescent="0.45">
      <c r="A50" s="12">
        <f t="shared" si="14"/>
        <v>350</v>
      </c>
      <c r="B50" s="11">
        <f t="shared" si="7"/>
        <v>400</v>
      </c>
      <c r="C50" s="31">
        <f>VLOOKUP($B$1,'Multipliers and Adjustments'!$A$70:$I$86,TRUNC(COLUMN(C$2)/5)+2,FALSE)*SUMIFS('EPA Data'!$I:$I,'EPA Data'!$D:$D,'Country Selector'!$A$2,'EPA Data'!$J:$J,$B$1,'EPA Data'!$C:$C,C$2,'EPA Data'!$G:$G,"&gt;="&amp;$A50,'EPA Data'!$G:$G,"&lt;"&amp;$B50)*unit_conv</f>
        <v>0</v>
      </c>
      <c r="D50">
        <f t="shared" ref="D50:G65" si="30">C50+($H50-$C50)/5</f>
        <v>0</v>
      </c>
      <c r="E50">
        <f t="shared" si="30"/>
        <v>0</v>
      </c>
      <c r="F50">
        <f t="shared" si="30"/>
        <v>0</v>
      </c>
      <c r="G50">
        <f t="shared" si="30"/>
        <v>0</v>
      </c>
      <c r="H50" s="31">
        <f>VLOOKUP($B$1,'Multipliers and Adjustments'!$A$70:$I$86,TRUNC(COLUMN(H$2)/5)+2,FALSE)*SUMIFS('EPA Data'!$I:$I,'EPA Data'!$D:$D,'Country Selector'!$A$2,'EPA Data'!$J:$J,$B$1,'EPA Data'!$C:$C,H$2,'EPA Data'!$G:$G,"&gt;="&amp;$A50,'EPA Data'!$G:$G,"&lt;"&amp;$B50)*unit_conv</f>
        <v>0</v>
      </c>
      <c r="I50">
        <f t="shared" si="24"/>
        <v>0</v>
      </c>
      <c r="J50">
        <f t="shared" si="24"/>
        <v>0</v>
      </c>
      <c r="K50">
        <f t="shared" si="24"/>
        <v>0</v>
      </c>
      <c r="L50">
        <f t="shared" si="24"/>
        <v>0</v>
      </c>
      <c r="M50" s="31">
        <f>VLOOKUP($B$1,'Multipliers and Adjustments'!$A$70:$I$86,TRUNC(COLUMN(M$2)/5)+2,FALSE)*SUMIFS('EPA Data'!$I:$I,'EPA Data'!$D:$D,'Country Selector'!$A$2,'EPA Data'!$J:$J,$B$1,'EPA Data'!$C:$C,M$2,'EPA Data'!$G:$G,"&gt;="&amp;$A50,'EPA Data'!$G:$G,"&lt;"&amp;$B50)*unit_conv</f>
        <v>0</v>
      </c>
      <c r="N50">
        <f t="shared" si="25"/>
        <v>0</v>
      </c>
      <c r="O50">
        <f t="shared" si="25"/>
        <v>0</v>
      </c>
      <c r="P50">
        <f t="shared" si="25"/>
        <v>0</v>
      </c>
      <c r="Q50">
        <f t="shared" si="25"/>
        <v>0</v>
      </c>
      <c r="R50" s="31">
        <f>VLOOKUP($B$1,'Multipliers and Adjustments'!$A$70:$I$86,TRUNC(COLUMN(R$2)/5)+2,FALSE)*SUMIFS('EPA Data'!$I:$I,'EPA Data'!$D:$D,'Country Selector'!$A$2,'EPA Data'!$J:$J,$B$1,'EPA Data'!$C:$C,R$2,'EPA Data'!$G:$G,"&gt;="&amp;$A50,'EPA Data'!$G:$G,"&lt;"&amp;$B50)*unit_conv</f>
        <v>0</v>
      </c>
      <c r="S50">
        <f t="shared" si="26"/>
        <v>0</v>
      </c>
      <c r="T50">
        <f t="shared" si="26"/>
        <v>0</v>
      </c>
      <c r="U50">
        <f t="shared" si="26"/>
        <v>0</v>
      </c>
      <c r="V50">
        <f t="shared" si="26"/>
        <v>0</v>
      </c>
      <c r="W50" s="31">
        <f>VLOOKUP($B$1,'Multipliers and Adjustments'!$A$70:$I$86,TRUNC(COLUMN(W$2)/5)+2,FALSE)*SUMIFS('EPA Data'!$I:$I,'EPA Data'!$D:$D,'Country Selector'!$A$2,'EPA Data'!$J:$J,$B$1,'EPA Data'!$C:$C,W$2,'EPA Data'!$G:$G,"&gt;="&amp;$A50,'EPA Data'!$G:$G,"&lt;"&amp;$B50)*unit_conv</f>
        <v>0</v>
      </c>
      <c r="X50">
        <f t="shared" si="27"/>
        <v>0</v>
      </c>
      <c r="Y50">
        <f t="shared" si="27"/>
        <v>0</v>
      </c>
      <c r="Z50">
        <f t="shared" si="27"/>
        <v>0</v>
      </c>
      <c r="AA50">
        <f t="shared" si="27"/>
        <v>0</v>
      </c>
      <c r="AB50" s="31">
        <f>VLOOKUP($B$1,'Multipliers and Adjustments'!$A$70:$I$86,TRUNC(COLUMN(AB$2)/5)+2,FALSE)*SUMIFS('EPA Data'!$I:$I,'EPA Data'!$D:$D,'Country Selector'!$A$2,'EPA Data'!$J:$J,$B$1,'EPA Data'!$C:$C,AB$2,'EPA Data'!$G:$G,"&gt;="&amp;$A50,'EPA Data'!$G:$G,"&lt;"&amp;$B50)*unit_conv</f>
        <v>0</v>
      </c>
      <c r="AC50">
        <f t="shared" si="28"/>
        <v>0</v>
      </c>
      <c r="AD50">
        <f t="shared" si="28"/>
        <v>0</v>
      </c>
      <c r="AE50">
        <f t="shared" si="28"/>
        <v>0</v>
      </c>
      <c r="AF50">
        <f t="shared" si="28"/>
        <v>0</v>
      </c>
      <c r="AG50" s="31">
        <f>VLOOKUP($B$1,'Multipliers and Adjustments'!$A$70:$I$86,TRUNC(COLUMN(AG$2)/5)+2,FALSE)*SUMIFS('EPA Data'!$I:$I,'EPA Data'!$D:$D,'Country Selector'!$A$2,'EPA Data'!$J:$J,$B$1,'EPA Data'!$C:$C,AG$2,'EPA Data'!$G:$G,"&gt;="&amp;$A50,'EPA Data'!$G:$G,"&lt;"&amp;$B50)*unit_conv</f>
        <v>0</v>
      </c>
      <c r="AH50">
        <f t="shared" si="29"/>
        <v>0</v>
      </c>
      <c r="AI50">
        <f t="shared" si="29"/>
        <v>0</v>
      </c>
      <c r="AJ50">
        <f t="shared" si="29"/>
        <v>0</v>
      </c>
      <c r="AK50">
        <f t="shared" si="29"/>
        <v>0</v>
      </c>
      <c r="AL50" s="31">
        <f>VLOOKUP($B$1,'Multipliers and Adjustments'!$A$70:$I$86,TRUNC(COLUMN(AL$2)/5)+2,FALSE)*SUMIFS('EPA Data'!$I:$I,'EPA Data'!$D:$D,'Country Selector'!$A$2,'EPA Data'!$J:$J,$B$1,'EPA Data'!$C:$C,AL$2,'EPA Data'!$G:$G,"&gt;="&amp;$A50,'EPA Data'!$G:$G,"&lt;"&amp;$B50)*unit_conv</f>
        <v>0</v>
      </c>
    </row>
    <row r="51" spans="1:38" x14ac:dyDescent="0.45">
      <c r="A51" s="12">
        <f t="shared" si="14"/>
        <v>400</v>
      </c>
      <c r="B51" s="11">
        <f t="shared" si="7"/>
        <v>450</v>
      </c>
      <c r="C51" s="31">
        <f>VLOOKUP($B$1,'Multipliers and Adjustments'!$A$70:$I$86,TRUNC(COLUMN(C$2)/5)+2,FALSE)*SUMIFS('EPA Data'!$I:$I,'EPA Data'!$D:$D,'Country Selector'!$A$2,'EPA Data'!$J:$J,$B$1,'EPA Data'!$C:$C,C$2,'EPA Data'!$G:$G,"&gt;="&amp;$A51,'EPA Data'!$G:$G,"&lt;"&amp;$B51)*unit_conv</f>
        <v>0</v>
      </c>
      <c r="D51">
        <f t="shared" si="30"/>
        <v>0</v>
      </c>
      <c r="E51">
        <f t="shared" si="30"/>
        <v>0</v>
      </c>
      <c r="F51">
        <f t="shared" si="30"/>
        <v>0</v>
      </c>
      <c r="G51">
        <f t="shared" si="30"/>
        <v>0</v>
      </c>
      <c r="H51" s="31">
        <f>VLOOKUP($B$1,'Multipliers and Adjustments'!$A$70:$I$86,TRUNC(COLUMN(H$2)/5)+2,FALSE)*SUMIFS('EPA Data'!$I:$I,'EPA Data'!$D:$D,'Country Selector'!$A$2,'EPA Data'!$J:$J,$B$1,'EPA Data'!$C:$C,H$2,'EPA Data'!$G:$G,"&gt;="&amp;$A51,'EPA Data'!$G:$G,"&lt;"&amp;$B51)*unit_conv</f>
        <v>0</v>
      </c>
      <c r="I51">
        <f t="shared" si="24"/>
        <v>0</v>
      </c>
      <c r="J51">
        <f t="shared" si="24"/>
        <v>0</v>
      </c>
      <c r="K51">
        <f t="shared" si="24"/>
        <v>0</v>
      </c>
      <c r="L51">
        <f t="shared" si="24"/>
        <v>0</v>
      </c>
      <c r="M51" s="31">
        <f>VLOOKUP($B$1,'Multipliers and Adjustments'!$A$70:$I$86,TRUNC(COLUMN(M$2)/5)+2,FALSE)*SUMIFS('EPA Data'!$I:$I,'EPA Data'!$D:$D,'Country Selector'!$A$2,'EPA Data'!$J:$J,$B$1,'EPA Data'!$C:$C,M$2,'EPA Data'!$G:$G,"&gt;="&amp;$A51,'EPA Data'!$G:$G,"&lt;"&amp;$B51)*unit_conv</f>
        <v>0</v>
      </c>
      <c r="N51">
        <f t="shared" si="25"/>
        <v>0</v>
      </c>
      <c r="O51">
        <f t="shared" si="25"/>
        <v>0</v>
      </c>
      <c r="P51">
        <f t="shared" si="25"/>
        <v>0</v>
      </c>
      <c r="Q51">
        <f t="shared" si="25"/>
        <v>0</v>
      </c>
      <c r="R51" s="31">
        <f>VLOOKUP($B$1,'Multipliers and Adjustments'!$A$70:$I$86,TRUNC(COLUMN(R$2)/5)+2,FALSE)*SUMIFS('EPA Data'!$I:$I,'EPA Data'!$D:$D,'Country Selector'!$A$2,'EPA Data'!$J:$J,$B$1,'EPA Data'!$C:$C,R$2,'EPA Data'!$G:$G,"&gt;="&amp;$A51,'EPA Data'!$G:$G,"&lt;"&amp;$B51)*unit_conv</f>
        <v>0</v>
      </c>
      <c r="S51">
        <f t="shared" si="26"/>
        <v>0</v>
      </c>
      <c r="T51">
        <f t="shared" si="26"/>
        <v>0</v>
      </c>
      <c r="U51">
        <f t="shared" si="26"/>
        <v>0</v>
      </c>
      <c r="V51">
        <f t="shared" si="26"/>
        <v>0</v>
      </c>
      <c r="W51" s="31">
        <f>VLOOKUP($B$1,'Multipliers and Adjustments'!$A$70:$I$86,TRUNC(COLUMN(W$2)/5)+2,FALSE)*SUMIFS('EPA Data'!$I:$I,'EPA Data'!$D:$D,'Country Selector'!$A$2,'EPA Data'!$J:$J,$B$1,'EPA Data'!$C:$C,W$2,'EPA Data'!$G:$G,"&gt;="&amp;$A51,'EPA Data'!$G:$G,"&lt;"&amp;$B51)*unit_conv</f>
        <v>0</v>
      </c>
      <c r="X51">
        <f t="shared" si="27"/>
        <v>0</v>
      </c>
      <c r="Y51">
        <f t="shared" si="27"/>
        <v>0</v>
      </c>
      <c r="Z51">
        <f t="shared" si="27"/>
        <v>0</v>
      </c>
      <c r="AA51">
        <f t="shared" si="27"/>
        <v>0</v>
      </c>
      <c r="AB51" s="31">
        <f>VLOOKUP($B$1,'Multipliers and Adjustments'!$A$70:$I$86,TRUNC(COLUMN(AB$2)/5)+2,FALSE)*SUMIFS('EPA Data'!$I:$I,'EPA Data'!$D:$D,'Country Selector'!$A$2,'EPA Data'!$J:$J,$B$1,'EPA Data'!$C:$C,AB$2,'EPA Data'!$G:$G,"&gt;="&amp;$A51,'EPA Data'!$G:$G,"&lt;"&amp;$B51)*unit_conv</f>
        <v>0</v>
      </c>
      <c r="AC51">
        <f t="shared" si="28"/>
        <v>0</v>
      </c>
      <c r="AD51">
        <f t="shared" si="28"/>
        <v>0</v>
      </c>
      <c r="AE51">
        <f t="shared" si="28"/>
        <v>0</v>
      </c>
      <c r="AF51">
        <f t="shared" si="28"/>
        <v>0</v>
      </c>
      <c r="AG51" s="31">
        <f>VLOOKUP($B$1,'Multipliers and Adjustments'!$A$70:$I$86,TRUNC(COLUMN(AG$2)/5)+2,FALSE)*SUMIFS('EPA Data'!$I:$I,'EPA Data'!$D:$D,'Country Selector'!$A$2,'EPA Data'!$J:$J,$B$1,'EPA Data'!$C:$C,AG$2,'EPA Data'!$G:$G,"&gt;="&amp;$A51,'EPA Data'!$G:$G,"&lt;"&amp;$B51)*unit_conv</f>
        <v>0</v>
      </c>
      <c r="AH51">
        <f t="shared" si="29"/>
        <v>0</v>
      </c>
      <c r="AI51">
        <f t="shared" si="29"/>
        <v>0</v>
      </c>
      <c r="AJ51">
        <f t="shared" si="29"/>
        <v>0</v>
      </c>
      <c r="AK51">
        <f t="shared" si="29"/>
        <v>0</v>
      </c>
      <c r="AL51" s="31">
        <f>VLOOKUP($B$1,'Multipliers and Adjustments'!$A$70:$I$86,TRUNC(COLUMN(AL$2)/5)+2,FALSE)*SUMIFS('EPA Data'!$I:$I,'EPA Data'!$D:$D,'Country Selector'!$A$2,'EPA Data'!$J:$J,$B$1,'EPA Data'!$C:$C,AL$2,'EPA Data'!$G:$G,"&gt;="&amp;$A51,'EPA Data'!$G:$G,"&lt;"&amp;$B51)*unit_conv</f>
        <v>0</v>
      </c>
    </row>
    <row r="52" spans="1:38" x14ac:dyDescent="0.45">
      <c r="A52" s="12">
        <f t="shared" si="14"/>
        <v>450</v>
      </c>
      <c r="B52" s="11">
        <f t="shared" si="7"/>
        <v>500</v>
      </c>
      <c r="C52" s="31">
        <f>VLOOKUP($B$1,'Multipliers and Adjustments'!$A$70:$I$86,TRUNC(COLUMN(C$2)/5)+2,FALSE)*SUMIFS('EPA Data'!$I:$I,'EPA Data'!$D:$D,'Country Selector'!$A$2,'EPA Data'!$J:$J,$B$1,'EPA Data'!$C:$C,C$2,'EPA Data'!$G:$G,"&gt;="&amp;$A52,'EPA Data'!$G:$G,"&lt;"&amp;$B52)*unit_conv</f>
        <v>0</v>
      </c>
      <c r="D52">
        <f t="shared" si="30"/>
        <v>0</v>
      </c>
      <c r="E52">
        <f t="shared" si="30"/>
        <v>0</v>
      </c>
      <c r="F52">
        <f t="shared" si="30"/>
        <v>0</v>
      </c>
      <c r="G52">
        <f t="shared" si="30"/>
        <v>0</v>
      </c>
      <c r="H52" s="31">
        <f>VLOOKUP($B$1,'Multipliers and Adjustments'!$A$70:$I$86,TRUNC(COLUMN(H$2)/5)+2,FALSE)*SUMIFS('EPA Data'!$I:$I,'EPA Data'!$D:$D,'Country Selector'!$A$2,'EPA Data'!$J:$J,$B$1,'EPA Data'!$C:$C,H$2,'EPA Data'!$G:$G,"&gt;="&amp;$A52,'EPA Data'!$G:$G,"&lt;"&amp;$B52)*unit_conv</f>
        <v>0</v>
      </c>
      <c r="I52">
        <f t="shared" ref="I52:L67" si="31">H52+($M52-$H52)/5</f>
        <v>0</v>
      </c>
      <c r="J52">
        <f t="shared" si="31"/>
        <v>0</v>
      </c>
      <c r="K52">
        <f t="shared" si="31"/>
        <v>0</v>
      </c>
      <c r="L52">
        <f t="shared" si="31"/>
        <v>0</v>
      </c>
      <c r="M52" s="31">
        <f>VLOOKUP($B$1,'Multipliers and Adjustments'!$A$70:$I$86,TRUNC(COLUMN(M$2)/5)+2,FALSE)*SUMIFS('EPA Data'!$I:$I,'EPA Data'!$D:$D,'Country Selector'!$A$2,'EPA Data'!$J:$J,$B$1,'EPA Data'!$C:$C,M$2,'EPA Data'!$G:$G,"&gt;="&amp;$A52,'EPA Data'!$G:$G,"&lt;"&amp;$B52)*unit_conv</f>
        <v>0</v>
      </c>
      <c r="N52">
        <f t="shared" ref="N52:Q67" si="32">M52+($R52-$M52)/5</f>
        <v>0</v>
      </c>
      <c r="O52">
        <f t="shared" si="32"/>
        <v>0</v>
      </c>
      <c r="P52">
        <f t="shared" si="32"/>
        <v>0</v>
      </c>
      <c r="Q52">
        <f t="shared" si="32"/>
        <v>0</v>
      </c>
      <c r="R52" s="31">
        <f>VLOOKUP($B$1,'Multipliers and Adjustments'!$A$70:$I$86,TRUNC(COLUMN(R$2)/5)+2,FALSE)*SUMIFS('EPA Data'!$I:$I,'EPA Data'!$D:$D,'Country Selector'!$A$2,'EPA Data'!$J:$J,$B$1,'EPA Data'!$C:$C,R$2,'EPA Data'!$G:$G,"&gt;="&amp;$A52,'EPA Data'!$G:$G,"&lt;"&amp;$B52)*unit_conv</f>
        <v>0</v>
      </c>
      <c r="S52">
        <f t="shared" ref="S52:V67" si="33">R52+($W52-$R52)/5</f>
        <v>0</v>
      </c>
      <c r="T52">
        <f t="shared" si="33"/>
        <v>0</v>
      </c>
      <c r="U52">
        <f t="shared" si="33"/>
        <v>0</v>
      </c>
      <c r="V52">
        <f t="shared" si="33"/>
        <v>0</v>
      </c>
      <c r="W52" s="31">
        <f>VLOOKUP($B$1,'Multipliers and Adjustments'!$A$70:$I$86,TRUNC(COLUMN(W$2)/5)+2,FALSE)*SUMIFS('EPA Data'!$I:$I,'EPA Data'!$D:$D,'Country Selector'!$A$2,'EPA Data'!$J:$J,$B$1,'EPA Data'!$C:$C,W$2,'EPA Data'!$G:$G,"&gt;="&amp;$A52,'EPA Data'!$G:$G,"&lt;"&amp;$B52)*unit_conv</f>
        <v>0</v>
      </c>
      <c r="X52">
        <f t="shared" ref="X52:AA67" si="34">W52+($AB52-$W52)/5</f>
        <v>0</v>
      </c>
      <c r="Y52">
        <f t="shared" si="34"/>
        <v>0</v>
      </c>
      <c r="Z52">
        <f t="shared" si="34"/>
        <v>0</v>
      </c>
      <c r="AA52">
        <f t="shared" si="34"/>
        <v>0</v>
      </c>
      <c r="AB52" s="31">
        <f>VLOOKUP($B$1,'Multipliers and Adjustments'!$A$70:$I$86,TRUNC(COLUMN(AB$2)/5)+2,FALSE)*SUMIFS('EPA Data'!$I:$I,'EPA Data'!$D:$D,'Country Selector'!$A$2,'EPA Data'!$J:$J,$B$1,'EPA Data'!$C:$C,AB$2,'EPA Data'!$G:$G,"&gt;="&amp;$A52,'EPA Data'!$G:$G,"&lt;"&amp;$B52)*unit_conv</f>
        <v>0</v>
      </c>
      <c r="AC52">
        <f t="shared" ref="AC52:AF67" si="35">AB52+($AG52-$AB52)/5</f>
        <v>0</v>
      </c>
      <c r="AD52">
        <f t="shared" si="35"/>
        <v>0</v>
      </c>
      <c r="AE52">
        <f t="shared" si="35"/>
        <v>0</v>
      </c>
      <c r="AF52">
        <f t="shared" si="35"/>
        <v>0</v>
      </c>
      <c r="AG52" s="31">
        <f>VLOOKUP($B$1,'Multipliers and Adjustments'!$A$70:$I$86,TRUNC(COLUMN(AG$2)/5)+2,FALSE)*SUMIFS('EPA Data'!$I:$I,'EPA Data'!$D:$D,'Country Selector'!$A$2,'EPA Data'!$J:$J,$B$1,'EPA Data'!$C:$C,AG$2,'EPA Data'!$G:$G,"&gt;="&amp;$A52,'EPA Data'!$G:$G,"&lt;"&amp;$B52)*unit_conv</f>
        <v>0</v>
      </c>
      <c r="AH52">
        <f t="shared" ref="AH52:AK67" si="36">AG52+($AL52-$AG52)/5</f>
        <v>0</v>
      </c>
      <c r="AI52">
        <f t="shared" si="36"/>
        <v>0</v>
      </c>
      <c r="AJ52">
        <f t="shared" si="36"/>
        <v>0</v>
      </c>
      <c r="AK52">
        <f t="shared" si="36"/>
        <v>0</v>
      </c>
      <c r="AL52" s="31">
        <f>VLOOKUP($B$1,'Multipliers and Adjustments'!$A$70:$I$86,TRUNC(COLUMN(AL$2)/5)+2,FALSE)*SUMIFS('EPA Data'!$I:$I,'EPA Data'!$D:$D,'Country Selector'!$A$2,'EPA Data'!$J:$J,$B$1,'EPA Data'!$C:$C,AL$2,'EPA Data'!$G:$G,"&gt;="&amp;$A52,'EPA Data'!$G:$G,"&lt;"&amp;$B52)*unit_conv</f>
        <v>0</v>
      </c>
    </row>
    <row r="53" spans="1:38" x14ac:dyDescent="0.45">
      <c r="A53" s="12">
        <f t="shared" si="14"/>
        <v>500</v>
      </c>
      <c r="B53" s="11">
        <f t="shared" si="7"/>
        <v>550</v>
      </c>
      <c r="C53" s="31">
        <f>VLOOKUP($B$1,'Multipliers and Adjustments'!$A$70:$I$86,TRUNC(COLUMN(C$2)/5)+2,FALSE)*SUMIFS('EPA Data'!$I:$I,'EPA Data'!$D:$D,'Country Selector'!$A$2,'EPA Data'!$J:$J,$B$1,'EPA Data'!$C:$C,C$2,'EPA Data'!$G:$G,"&gt;="&amp;$A53,'EPA Data'!$G:$G,"&lt;"&amp;$B53)*unit_conv</f>
        <v>0</v>
      </c>
      <c r="D53">
        <f t="shared" si="30"/>
        <v>0</v>
      </c>
      <c r="E53">
        <f t="shared" si="30"/>
        <v>0</v>
      </c>
      <c r="F53">
        <f t="shared" si="30"/>
        <v>0</v>
      </c>
      <c r="G53">
        <f t="shared" si="30"/>
        <v>0</v>
      </c>
      <c r="H53" s="31">
        <f>VLOOKUP($B$1,'Multipliers and Adjustments'!$A$70:$I$86,TRUNC(COLUMN(H$2)/5)+2,FALSE)*SUMIFS('EPA Data'!$I:$I,'EPA Data'!$D:$D,'Country Selector'!$A$2,'EPA Data'!$J:$J,$B$1,'EPA Data'!$C:$C,H$2,'EPA Data'!$G:$G,"&gt;="&amp;$A53,'EPA Data'!$G:$G,"&lt;"&amp;$B53)*unit_conv</f>
        <v>0</v>
      </c>
      <c r="I53">
        <f t="shared" si="31"/>
        <v>0</v>
      </c>
      <c r="J53">
        <f t="shared" si="31"/>
        <v>0</v>
      </c>
      <c r="K53">
        <f t="shared" si="31"/>
        <v>0</v>
      </c>
      <c r="L53">
        <f t="shared" si="31"/>
        <v>0</v>
      </c>
      <c r="M53" s="31">
        <f>VLOOKUP($B$1,'Multipliers and Adjustments'!$A$70:$I$86,TRUNC(COLUMN(M$2)/5)+2,FALSE)*SUMIFS('EPA Data'!$I:$I,'EPA Data'!$D:$D,'Country Selector'!$A$2,'EPA Data'!$J:$J,$B$1,'EPA Data'!$C:$C,M$2,'EPA Data'!$G:$G,"&gt;="&amp;$A53,'EPA Data'!$G:$G,"&lt;"&amp;$B53)*unit_conv</f>
        <v>0</v>
      </c>
      <c r="N53">
        <f t="shared" si="32"/>
        <v>0</v>
      </c>
      <c r="O53">
        <f t="shared" si="32"/>
        <v>0</v>
      </c>
      <c r="P53">
        <f t="shared" si="32"/>
        <v>0</v>
      </c>
      <c r="Q53">
        <f t="shared" si="32"/>
        <v>0</v>
      </c>
      <c r="R53" s="31">
        <f>VLOOKUP($B$1,'Multipliers and Adjustments'!$A$70:$I$86,TRUNC(COLUMN(R$2)/5)+2,FALSE)*SUMIFS('EPA Data'!$I:$I,'EPA Data'!$D:$D,'Country Selector'!$A$2,'EPA Data'!$J:$J,$B$1,'EPA Data'!$C:$C,R$2,'EPA Data'!$G:$G,"&gt;="&amp;$A53,'EPA Data'!$G:$G,"&lt;"&amp;$B53)*unit_conv</f>
        <v>0</v>
      </c>
      <c r="S53">
        <f t="shared" si="33"/>
        <v>0</v>
      </c>
      <c r="T53">
        <f t="shared" si="33"/>
        <v>0</v>
      </c>
      <c r="U53">
        <f t="shared" si="33"/>
        <v>0</v>
      </c>
      <c r="V53">
        <f t="shared" si="33"/>
        <v>0</v>
      </c>
      <c r="W53" s="31">
        <f>VLOOKUP($B$1,'Multipliers and Adjustments'!$A$70:$I$86,TRUNC(COLUMN(W$2)/5)+2,FALSE)*SUMIFS('EPA Data'!$I:$I,'EPA Data'!$D:$D,'Country Selector'!$A$2,'EPA Data'!$J:$J,$B$1,'EPA Data'!$C:$C,W$2,'EPA Data'!$G:$G,"&gt;="&amp;$A53,'EPA Data'!$G:$G,"&lt;"&amp;$B53)*unit_conv</f>
        <v>0</v>
      </c>
      <c r="X53">
        <f t="shared" si="34"/>
        <v>0</v>
      </c>
      <c r="Y53">
        <f t="shared" si="34"/>
        <v>0</v>
      </c>
      <c r="Z53">
        <f t="shared" si="34"/>
        <v>0</v>
      </c>
      <c r="AA53">
        <f t="shared" si="34"/>
        <v>0</v>
      </c>
      <c r="AB53" s="31">
        <f>VLOOKUP($B$1,'Multipliers and Adjustments'!$A$70:$I$86,TRUNC(COLUMN(AB$2)/5)+2,FALSE)*SUMIFS('EPA Data'!$I:$I,'EPA Data'!$D:$D,'Country Selector'!$A$2,'EPA Data'!$J:$J,$B$1,'EPA Data'!$C:$C,AB$2,'EPA Data'!$G:$G,"&gt;="&amp;$A53,'EPA Data'!$G:$G,"&lt;"&amp;$B53)*unit_conv</f>
        <v>0</v>
      </c>
      <c r="AC53">
        <f t="shared" si="35"/>
        <v>0</v>
      </c>
      <c r="AD53">
        <f t="shared" si="35"/>
        <v>0</v>
      </c>
      <c r="AE53">
        <f t="shared" si="35"/>
        <v>0</v>
      </c>
      <c r="AF53">
        <f t="shared" si="35"/>
        <v>0</v>
      </c>
      <c r="AG53" s="31">
        <f>VLOOKUP($B$1,'Multipliers and Adjustments'!$A$70:$I$86,TRUNC(COLUMN(AG$2)/5)+2,FALSE)*SUMIFS('EPA Data'!$I:$I,'EPA Data'!$D:$D,'Country Selector'!$A$2,'EPA Data'!$J:$J,$B$1,'EPA Data'!$C:$C,AG$2,'EPA Data'!$G:$G,"&gt;="&amp;$A53,'EPA Data'!$G:$G,"&lt;"&amp;$B53)*unit_conv</f>
        <v>0</v>
      </c>
      <c r="AH53">
        <f t="shared" si="36"/>
        <v>0</v>
      </c>
      <c r="AI53">
        <f t="shared" si="36"/>
        <v>0</v>
      </c>
      <c r="AJ53">
        <f t="shared" si="36"/>
        <v>0</v>
      </c>
      <c r="AK53">
        <f t="shared" si="36"/>
        <v>0</v>
      </c>
      <c r="AL53" s="31">
        <f>VLOOKUP($B$1,'Multipliers and Adjustments'!$A$70:$I$86,TRUNC(COLUMN(AL$2)/5)+2,FALSE)*SUMIFS('EPA Data'!$I:$I,'EPA Data'!$D:$D,'Country Selector'!$A$2,'EPA Data'!$J:$J,$B$1,'EPA Data'!$C:$C,AL$2,'EPA Data'!$G:$G,"&gt;="&amp;$A53,'EPA Data'!$G:$G,"&lt;"&amp;$B53)*unit_conv</f>
        <v>0</v>
      </c>
    </row>
    <row r="54" spans="1:38" x14ac:dyDescent="0.45">
      <c r="A54" s="12">
        <f t="shared" si="14"/>
        <v>550</v>
      </c>
      <c r="B54" s="11">
        <f t="shared" si="7"/>
        <v>600</v>
      </c>
      <c r="C54" s="31">
        <f>VLOOKUP($B$1,'Multipliers and Adjustments'!$A$70:$I$86,TRUNC(COLUMN(C$2)/5)+2,FALSE)*SUMIFS('EPA Data'!$I:$I,'EPA Data'!$D:$D,'Country Selector'!$A$2,'EPA Data'!$J:$J,$B$1,'EPA Data'!$C:$C,C$2,'EPA Data'!$G:$G,"&gt;="&amp;$A54,'EPA Data'!$G:$G,"&lt;"&amp;$B54)*unit_conv</f>
        <v>0</v>
      </c>
      <c r="D54">
        <f t="shared" si="30"/>
        <v>0</v>
      </c>
      <c r="E54">
        <f t="shared" si="30"/>
        <v>0</v>
      </c>
      <c r="F54">
        <f t="shared" si="30"/>
        <v>0</v>
      </c>
      <c r="G54">
        <f t="shared" si="30"/>
        <v>0</v>
      </c>
      <c r="H54" s="31">
        <f>VLOOKUP($B$1,'Multipliers and Adjustments'!$A$70:$I$86,TRUNC(COLUMN(H$2)/5)+2,FALSE)*SUMIFS('EPA Data'!$I:$I,'EPA Data'!$D:$D,'Country Selector'!$A$2,'EPA Data'!$J:$J,$B$1,'EPA Data'!$C:$C,H$2,'EPA Data'!$G:$G,"&gt;="&amp;$A54,'EPA Data'!$G:$G,"&lt;"&amp;$B54)*unit_conv</f>
        <v>0</v>
      </c>
      <c r="I54">
        <f t="shared" si="31"/>
        <v>0</v>
      </c>
      <c r="J54">
        <f t="shared" si="31"/>
        <v>0</v>
      </c>
      <c r="K54">
        <f t="shared" si="31"/>
        <v>0</v>
      </c>
      <c r="L54">
        <f t="shared" si="31"/>
        <v>0</v>
      </c>
      <c r="M54" s="31">
        <f>VLOOKUP($B$1,'Multipliers and Adjustments'!$A$70:$I$86,TRUNC(COLUMN(M$2)/5)+2,FALSE)*SUMIFS('EPA Data'!$I:$I,'EPA Data'!$D:$D,'Country Selector'!$A$2,'EPA Data'!$J:$J,$B$1,'EPA Data'!$C:$C,M$2,'EPA Data'!$G:$G,"&gt;="&amp;$A54,'EPA Data'!$G:$G,"&lt;"&amp;$B54)*unit_conv</f>
        <v>0</v>
      </c>
      <c r="N54">
        <f t="shared" si="32"/>
        <v>0</v>
      </c>
      <c r="O54">
        <f t="shared" si="32"/>
        <v>0</v>
      </c>
      <c r="P54">
        <f t="shared" si="32"/>
        <v>0</v>
      </c>
      <c r="Q54">
        <f t="shared" si="32"/>
        <v>0</v>
      </c>
      <c r="R54" s="31">
        <f>VLOOKUP($B$1,'Multipliers and Adjustments'!$A$70:$I$86,TRUNC(COLUMN(R$2)/5)+2,FALSE)*SUMIFS('EPA Data'!$I:$I,'EPA Data'!$D:$D,'Country Selector'!$A$2,'EPA Data'!$J:$J,$B$1,'EPA Data'!$C:$C,R$2,'EPA Data'!$G:$G,"&gt;="&amp;$A54,'EPA Data'!$G:$G,"&lt;"&amp;$B54)*unit_conv</f>
        <v>0</v>
      </c>
      <c r="S54">
        <f t="shared" si="33"/>
        <v>0</v>
      </c>
      <c r="T54">
        <f t="shared" si="33"/>
        <v>0</v>
      </c>
      <c r="U54">
        <f t="shared" si="33"/>
        <v>0</v>
      </c>
      <c r="V54">
        <f t="shared" si="33"/>
        <v>0</v>
      </c>
      <c r="W54" s="31">
        <f>VLOOKUP($B$1,'Multipliers and Adjustments'!$A$70:$I$86,TRUNC(COLUMN(W$2)/5)+2,FALSE)*SUMIFS('EPA Data'!$I:$I,'EPA Data'!$D:$D,'Country Selector'!$A$2,'EPA Data'!$J:$J,$B$1,'EPA Data'!$C:$C,W$2,'EPA Data'!$G:$G,"&gt;="&amp;$A54,'EPA Data'!$G:$G,"&lt;"&amp;$B54)*unit_conv</f>
        <v>0</v>
      </c>
      <c r="X54">
        <f t="shared" si="34"/>
        <v>0</v>
      </c>
      <c r="Y54">
        <f t="shared" si="34"/>
        <v>0</v>
      </c>
      <c r="Z54">
        <f t="shared" si="34"/>
        <v>0</v>
      </c>
      <c r="AA54">
        <f t="shared" si="34"/>
        <v>0</v>
      </c>
      <c r="AB54" s="31">
        <f>VLOOKUP($B$1,'Multipliers and Adjustments'!$A$70:$I$86,TRUNC(COLUMN(AB$2)/5)+2,FALSE)*SUMIFS('EPA Data'!$I:$I,'EPA Data'!$D:$D,'Country Selector'!$A$2,'EPA Data'!$J:$J,$B$1,'EPA Data'!$C:$C,AB$2,'EPA Data'!$G:$G,"&gt;="&amp;$A54,'EPA Data'!$G:$G,"&lt;"&amp;$B54)*unit_conv</f>
        <v>0</v>
      </c>
      <c r="AC54">
        <f t="shared" si="35"/>
        <v>0</v>
      </c>
      <c r="AD54">
        <f t="shared" si="35"/>
        <v>0</v>
      </c>
      <c r="AE54">
        <f t="shared" si="35"/>
        <v>0</v>
      </c>
      <c r="AF54">
        <f t="shared" si="35"/>
        <v>0</v>
      </c>
      <c r="AG54" s="31">
        <f>VLOOKUP($B$1,'Multipliers and Adjustments'!$A$70:$I$86,TRUNC(COLUMN(AG$2)/5)+2,FALSE)*SUMIFS('EPA Data'!$I:$I,'EPA Data'!$D:$D,'Country Selector'!$A$2,'EPA Data'!$J:$J,$B$1,'EPA Data'!$C:$C,AG$2,'EPA Data'!$G:$G,"&gt;="&amp;$A54,'EPA Data'!$G:$G,"&lt;"&amp;$B54)*unit_conv</f>
        <v>0</v>
      </c>
      <c r="AH54">
        <f t="shared" si="36"/>
        <v>0</v>
      </c>
      <c r="AI54">
        <f t="shared" si="36"/>
        <v>0</v>
      </c>
      <c r="AJ54">
        <f t="shared" si="36"/>
        <v>0</v>
      </c>
      <c r="AK54">
        <f t="shared" si="36"/>
        <v>0</v>
      </c>
      <c r="AL54" s="31">
        <f>VLOOKUP($B$1,'Multipliers and Adjustments'!$A$70:$I$86,TRUNC(COLUMN(AL$2)/5)+2,FALSE)*SUMIFS('EPA Data'!$I:$I,'EPA Data'!$D:$D,'Country Selector'!$A$2,'EPA Data'!$J:$J,$B$1,'EPA Data'!$C:$C,AL$2,'EPA Data'!$G:$G,"&gt;="&amp;$A54,'EPA Data'!$G:$G,"&lt;"&amp;$B54)*unit_conv</f>
        <v>0</v>
      </c>
    </row>
    <row r="55" spans="1:38" x14ac:dyDescent="0.45">
      <c r="A55" s="12">
        <f t="shared" si="14"/>
        <v>600</v>
      </c>
      <c r="B55" s="11">
        <f t="shared" si="7"/>
        <v>650</v>
      </c>
      <c r="C55" s="31">
        <f>VLOOKUP($B$1,'Multipliers and Adjustments'!$A$70:$I$86,TRUNC(COLUMN(C$2)/5)+2,FALSE)*SUMIFS('EPA Data'!$I:$I,'EPA Data'!$D:$D,'Country Selector'!$A$2,'EPA Data'!$J:$J,$B$1,'EPA Data'!$C:$C,C$2,'EPA Data'!$G:$G,"&gt;="&amp;$A55,'EPA Data'!$G:$G,"&lt;"&amp;$B55)*unit_conv</f>
        <v>0</v>
      </c>
      <c r="D55">
        <f t="shared" si="30"/>
        <v>0</v>
      </c>
      <c r="E55">
        <f t="shared" si="30"/>
        <v>0</v>
      </c>
      <c r="F55">
        <f t="shared" si="30"/>
        <v>0</v>
      </c>
      <c r="G55">
        <f t="shared" si="30"/>
        <v>0</v>
      </c>
      <c r="H55" s="31">
        <f>VLOOKUP($B$1,'Multipliers and Adjustments'!$A$70:$I$86,TRUNC(COLUMN(H$2)/5)+2,FALSE)*SUMIFS('EPA Data'!$I:$I,'EPA Data'!$D:$D,'Country Selector'!$A$2,'EPA Data'!$J:$J,$B$1,'EPA Data'!$C:$C,H$2,'EPA Data'!$G:$G,"&gt;="&amp;$A55,'EPA Data'!$G:$G,"&lt;"&amp;$B55)*unit_conv</f>
        <v>0</v>
      </c>
      <c r="I55">
        <f t="shared" si="31"/>
        <v>0</v>
      </c>
      <c r="J55">
        <f t="shared" si="31"/>
        <v>0</v>
      </c>
      <c r="K55">
        <f t="shared" si="31"/>
        <v>0</v>
      </c>
      <c r="L55">
        <f t="shared" si="31"/>
        <v>0</v>
      </c>
      <c r="M55" s="31">
        <f>VLOOKUP($B$1,'Multipliers and Adjustments'!$A$70:$I$86,TRUNC(COLUMN(M$2)/5)+2,FALSE)*SUMIFS('EPA Data'!$I:$I,'EPA Data'!$D:$D,'Country Selector'!$A$2,'EPA Data'!$J:$J,$B$1,'EPA Data'!$C:$C,M$2,'EPA Data'!$G:$G,"&gt;="&amp;$A55,'EPA Data'!$G:$G,"&lt;"&amp;$B55)*unit_conv</f>
        <v>0</v>
      </c>
      <c r="N55">
        <f t="shared" si="32"/>
        <v>0</v>
      </c>
      <c r="O55">
        <f t="shared" si="32"/>
        <v>0</v>
      </c>
      <c r="P55">
        <f t="shared" si="32"/>
        <v>0</v>
      </c>
      <c r="Q55">
        <f t="shared" si="32"/>
        <v>0</v>
      </c>
      <c r="R55" s="31">
        <f>VLOOKUP($B$1,'Multipliers and Adjustments'!$A$70:$I$86,TRUNC(COLUMN(R$2)/5)+2,FALSE)*SUMIFS('EPA Data'!$I:$I,'EPA Data'!$D:$D,'Country Selector'!$A$2,'EPA Data'!$J:$J,$B$1,'EPA Data'!$C:$C,R$2,'EPA Data'!$G:$G,"&gt;="&amp;$A55,'EPA Data'!$G:$G,"&lt;"&amp;$B55)*unit_conv</f>
        <v>0</v>
      </c>
      <c r="S55">
        <f t="shared" si="33"/>
        <v>0</v>
      </c>
      <c r="T55">
        <f t="shared" si="33"/>
        <v>0</v>
      </c>
      <c r="U55">
        <f t="shared" si="33"/>
        <v>0</v>
      </c>
      <c r="V55">
        <f t="shared" si="33"/>
        <v>0</v>
      </c>
      <c r="W55" s="31">
        <f>VLOOKUP($B$1,'Multipliers and Adjustments'!$A$70:$I$86,TRUNC(COLUMN(W$2)/5)+2,FALSE)*SUMIFS('EPA Data'!$I:$I,'EPA Data'!$D:$D,'Country Selector'!$A$2,'EPA Data'!$J:$J,$B$1,'EPA Data'!$C:$C,W$2,'EPA Data'!$G:$G,"&gt;="&amp;$A55,'EPA Data'!$G:$G,"&lt;"&amp;$B55)*unit_conv</f>
        <v>0</v>
      </c>
      <c r="X55">
        <f t="shared" si="34"/>
        <v>0</v>
      </c>
      <c r="Y55">
        <f t="shared" si="34"/>
        <v>0</v>
      </c>
      <c r="Z55">
        <f t="shared" si="34"/>
        <v>0</v>
      </c>
      <c r="AA55">
        <f t="shared" si="34"/>
        <v>0</v>
      </c>
      <c r="AB55" s="31">
        <f>VLOOKUP($B$1,'Multipliers and Adjustments'!$A$70:$I$86,TRUNC(COLUMN(AB$2)/5)+2,FALSE)*SUMIFS('EPA Data'!$I:$I,'EPA Data'!$D:$D,'Country Selector'!$A$2,'EPA Data'!$J:$J,$B$1,'EPA Data'!$C:$C,AB$2,'EPA Data'!$G:$G,"&gt;="&amp;$A55,'EPA Data'!$G:$G,"&lt;"&amp;$B55)*unit_conv</f>
        <v>0</v>
      </c>
      <c r="AC55">
        <f t="shared" si="35"/>
        <v>0</v>
      </c>
      <c r="AD55">
        <f t="shared" si="35"/>
        <v>0</v>
      </c>
      <c r="AE55">
        <f t="shared" si="35"/>
        <v>0</v>
      </c>
      <c r="AF55">
        <f t="shared" si="35"/>
        <v>0</v>
      </c>
      <c r="AG55" s="31">
        <f>VLOOKUP($B$1,'Multipliers and Adjustments'!$A$70:$I$86,TRUNC(COLUMN(AG$2)/5)+2,FALSE)*SUMIFS('EPA Data'!$I:$I,'EPA Data'!$D:$D,'Country Selector'!$A$2,'EPA Data'!$J:$J,$B$1,'EPA Data'!$C:$C,AG$2,'EPA Data'!$G:$G,"&gt;="&amp;$A55,'EPA Data'!$G:$G,"&lt;"&amp;$B55)*unit_conv</f>
        <v>0</v>
      </c>
      <c r="AH55">
        <f t="shared" si="36"/>
        <v>0</v>
      </c>
      <c r="AI55">
        <f t="shared" si="36"/>
        <v>0</v>
      </c>
      <c r="AJ55">
        <f t="shared" si="36"/>
        <v>0</v>
      </c>
      <c r="AK55">
        <f t="shared" si="36"/>
        <v>0</v>
      </c>
      <c r="AL55" s="31">
        <f>VLOOKUP($B$1,'Multipliers and Adjustments'!$A$70:$I$86,TRUNC(COLUMN(AL$2)/5)+2,FALSE)*SUMIFS('EPA Data'!$I:$I,'EPA Data'!$D:$D,'Country Selector'!$A$2,'EPA Data'!$J:$J,$B$1,'EPA Data'!$C:$C,AL$2,'EPA Data'!$G:$G,"&gt;="&amp;$A55,'EPA Data'!$G:$G,"&lt;"&amp;$B55)*unit_conv</f>
        <v>0</v>
      </c>
    </row>
    <row r="56" spans="1:38" x14ac:dyDescent="0.45">
      <c r="A56" s="12">
        <f t="shared" si="14"/>
        <v>650</v>
      </c>
      <c r="B56" s="11">
        <f t="shared" si="7"/>
        <v>700</v>
      </c>
      <c r="C56" s="31">
        <f>VLOOKUP($B$1,'Multipliers and Adjustments'!$A$70:$I$86,TRUNC(COLUMN(C$2)/5)+2,FALSE)*SUMIFS('EPA Data'!$I:$I,'EPA Data'!$D:$D,'Country Selector'!$A$2,'EPA Data'!$J:$J,$B$1,'EPA Data'!$C:$C,C$2,'EPA Data'!$G:$G,"&gt;="&amp;$A56,'EPA Data'!$G:$G,"&lt;"&amp;$B56)*unit_conv</f>
        <v>0</v>
      </c>
      <c r="D56">
        <f t="shared" si="30"/>
        <v>0</v>
      </c>
      <c r="E56">
        <f t="shared" si="30"/>
        <v>0</v>
      </c>
      <c r="F56">
        <f t="shared" si="30"/>
        <v>0</v>
      </c>
      <c r="G56">
        <f t="shared" si="30"/>
        <v>0</v>
      </c>
      <c r="H56" s="31">
        <f>VLOOKUP($B$1,'Multipliers and Adjustments'!$A$70:$I$86,TRUNC(COLUMN(H$2)/5)+2,FALSE)*SUMIFS('EPA Data'!$I:$I,'EPA Data'!$D:$D,'Country Selector'!$A$2,'EPA Data'!$J:$J,$B$1,'EPA Data'!$C:$C,H$2,'EPA Data'!$G:$G,"&gt;="&amp;$A56,'EPA Data'!$G:$G,"&lt;"&amp;$B56)*unit_conv</f>
        <v>0</v>
      </c>
      <c r="I56">
        <f t="shared" si="31"/>
        <v>0</v>
      </c>
      <c r="J56">
        <f t="shared" si="31"/>
        <v>0</v>
      </c>
      <c r="K56">
        <f t="shared" si="31"/>
        <v>0</v>
      </c>
      <c r="L56">
        <f t="shared" si="31"/>
        <v>0</v>
      </c>
      <c r="M56" s="31">
        <f>VLOOKUP($B$1,'Multipliers and Adjustments'!$A$70:$I$86,TRUNC(COLUMN(M$2)/5)+2,FALSE)*SUMIFS('EPA Data'!$I:$I,'EPA Data'!$D:$D,'Country Selector'!$A$2,'EPA Data'!$J:$J,$B$1,'EPA Data'!$C:$C,M$2,'EPA Data'!$G:$G,"&gt;="&amp;$A56,'EPA Data'!$G:$G,"&lt;"&amp;$B56)*unit_conv</f>
        <v>0</v>
      </c>
      <c r="N56">
        <f t="shared" si="32"/>
        <v>0</v>
      </c>
      <c r="O56">
        <f t="shared" si="32"/>
        <v>0</v>
      </c>
      <c r="P56">
        <f t="shared" si="32"/>
        <v>0</v>
      </c>
      <c r="Q56">
        <f t="shared" si="32"/>
        <v>0</v>
      </c>
      <c r="R56" s="31">
        <f>VLOOKUP($B$1,'Multipliers and Adjustments'!$A$70:$I$86,TRUNC(COLUMN(R$2)/5)+2,FALSE)*SUMIFS('EPA Data'!$I:$I,'EPA Data'!$D:$D,'Country Selector'!$A$2,'EPA Data'!$J:$J,$B$1,'EPA Data'!$C:$C,R$2,'EPA Data'!$G:$G,"&gt;="&amp;$A56,'EPA Data'!$G:$G,"&lt;"&amp;$B56)*unit_conv</f>
        <v>0</v>
      </c>
      <c r="S56">
        <f t="shared" si="33"/>
        <v>0</v>
      </c>
      <c r="T56">
        <f t="shared" si="33"/>
        <v>0</v>
      </c>
      <c r="U56">
        <f t="shared" si="33"/>
        <v>0</v>
      </c>
      <c r="V56">
        <f t="shared" si="33"/>
        <v>0</v>
      </c>
      <c r="W56" s="31">
        <f>VLOOKUP($B$1,'Multipliers and Adjustments'!$A$70:$I$86,TRUNC(COLUMN(W$2)/5)+2,FALSE)*SUMIFS('EPA Data'!$I:$I,'EPA Data'!$D:$D,'Country Selector'!$A$2,'EPA Data'!$J:$J,$B$1,'EPA Data'!$C:$C,W$2,'EPA Data'!$G:$G,"&gt;="&amp;$A56,'EPA Data'!$G:$G,"&lt;"&amp;$B56)*unit_conv</f>
        <v>0</v>
      </c>
      <c r="X56">
        <f t="shared" si="34"/>
        <v>0</v>
      </c>
      <c r="Y56">
        <f t="shared" si="34"/>
        <v>0</v>
      </c>
      <c r="Z56">
        <f t="shared" si="34"/>
        <v>0</v>
      </c>
      <c r="AA56">
        <f t="shared" si="34"/>
        <v>0</v>
      </c>
      <c r="AB56" s="31">
        <f>VLOOKUP($B$1,'Multipliers and Adjustments'!$A$70:$I$86,TRUNC(COLUMN(AB$2)/5)+2,FALSE)*SUMIFS('EPA Data'!$I:$I,'EPA Data'!$D:$D,'Country Selector'!$A$2,'EPA Data'!$J:$J,$B$1,'EPA Data'!$C:$C,AB$2,'EPA Data'!$G:$G,"&gt;="&amp;$A56,'EPA Data'!$G:$G,"&lt;"&amp;$B56)*unit_conv</f>
        <v>0</v>
      </c>
      <c r="AC56">
        <f t="shared" si="35"/>
        <v>0</v>
      </c>
      <c r="AD56">
        <f t="shared" si="35"/>
        <v>0</v>
      </c>
      <c r="AE56">
        <f t="shared" si="35"/>
        <v>0</v>
      </c>
      <c r="AF56">
        <f t="shared" si="35"/>
        <v>0</v>
      </c>
      <c r="AG56" s="31">
        <f>VLOOKUP($B$1,'Multipliers and Adjustments'!$A$70:$I$86,TRUNC(COLUMN(AG$2)/5)+2,FALSE)*SUMIFS('EPA Data'!$I:$I,'EPA Data'!$D:$D,'Country Selector'!$A$2,'EPA Data'!$J:$J,$B$1,'EPA Data'!$C:$C,AG$2,'EPA Data'!$G:$G,"&gt;="&amp;$A56,'EPA Data'!$G:$G,"&lt;"&amp;$B56)*unit_conv</f>
        <v>0</v>
      </c>
      <c r="AH56">
        <f t="shared" si="36"/>
        <v>0</v>
      </c>
      <c r="AI56">
        <f t="shared" si="36"/>
        <v>0</v>
      </c>
      <c r="AJ56">
        <f t="shared" si="36"/>
        <v>0</v>
      </c>
      <c r="AK56">
        <f t="shared" si="36"/>
        <v>0</v>
      </c>
      <c r="AL56" s="31">
        <f>VLOOKUP($B$1,'Multipliers and Adjustments'!$A$70:$I$86,TRUNC(COLUMN(AL$2)/5)+2,FALSE)*SUMIFS('EPA Data'!$I:$I,'EPA Data'!$D:$D,'Country Selector'!$A$2,'EPA Data'!$J:$J,$B$1,'EPA Data'!$C:$C,AL$2,'EPA Data'!$G:$G,"&gt;="&amp;$A56,'EPA Data'!$G:$G,"&lt;"&amp;$B56)*unit_conv</f>
        <v>0</v>
      </c>
    </row>
    <row r="57" spans="1:38" x14ac:dyDescent="0.45">
      <c r="A57" s="12">
        <f t="shared" si="14"/>
        <v>700</v>
      </c>
      <c r="B57" s="11">
        <f t="shared" si="7"/>
        <v>750</v>
      </c>
      <c r="C57" s="31">
        <f>VLOOKUP($B$1,'Multipliers and Adjustments'!$A$70:$I$86,TRUNC(COLUMN(C$2)/5)+2,FALSE)*SUMIFS('EPA Data'!$I:$I,'EPA Data'!$D:$D,'Country Selector'!$A$2,'EPA Data'!$J:$J,$B$1,'EPA Data'!$C:$C,C$2,'EPA Data'!$G:$G,"&gt;="&amp;$A57,'EPA Data'!$G:$G,"&lt;"&amp;$B57)*unit_conv</f>
        <v>0</v>
      </c>
      <c r="D57">
        <f t="shared" si="30"/>
        <v>0</v>
      </c>
      <c r="E57">
        <f t="shared" si="30"/>
        <v>0</v>
      </c>
      <c r="F57">
        <f t="shared" si="30"/>
        <v>0</v>
      </c>
      <c r="G57">
        <f t="shared" si="30"/>
        <v>0</v>
      </c>
      <c r="H57" s="31">
        <f>VLOOKUP($B$1,'Multipliers and Adjustments'!$A$70:$I$86,TRUNC(COLUMN(H$2)/5)+2,FALSE)*SUMIFS('EPA Data'!$I:$I,'EPA Data'!$D:$D,'Country Selector'!$A$2,'EPA Data'!$J:$J,$B$1,'EPA Data'!$C:$C,H$2,'EPA Data'!$G:$G,"&gt;="&amp;$A57,'EPA Data'!$G:$G,"&lt;"&amp;$B57)*unit_conv</f>
        <v>0</v>
      </c>
      <c r="I57">
        <f t="shared" si="31"/>
        <v>0</v>
      </c>
      <c r="J57">
        <f t="shared" si="31"/>
        <v>0</v>
      </c>
      <c r="K57">
        <f t="shared" si="31"/>
        <v>0</v>
      </c>
      <c r="L57">
        <f t="shared" si="31"/>
        <v>0</v>
      </c>
      <c r="M57" s="31">
        <f>VLOOKUP($B$1,'Multipliers and Adjustments'!$A$70:$I$86,TRUNC(COLUMN(M$2)/5)+2,FALSE)*SUMIFS('EPA Data'!$I:$I,'EPA Data'!$D:$D,'Country Selector'!$A$2,'EPA Data'!$J:$J,$B$1,'EPA Data'!$C:$C,M$2,'EPA Data'!$G:$G,"&gt;="&amp;$A57,'EPA Data'!$G:$G,"&lt;"&amp;$B57)*unit_conv</f>
        <v>0</v>
      </c>
      <c r="N57">
        <f t="shared" si="32"/>
        <v>0</v>
      </c>
      <c r="O57">
        <f t="shared" si="32"/>
        <v>0</v>
      </c>
      <c r="P57">
        <f t="shared" si="32"/>
        <v>0</v>
      </c>
      <c r="Q57">
        <f t="shared" si="32"/>
        <v>0</v>
      </c>
      <c r="R57" s="31">
        <f>VLOOKUP($B$1,'Multipliers and Adjustments'!$A$70:$I$86,TRUNC(COLUMN(R$2)/5)+2,FALSE)*SUMIFS('EPA Data'!$I:$I,'EPA Data'!$D:$D,'Country Selector'!$A$2,'EPA Data'!$J:$J,$B$1,'EPA Data'!$C:$C,R$2,'EPA Data'!$G:$G,"&gt;="&amp;$A57,'EPA Data'!$G:$G,"&lt;"&amp;$B57)*unit_conv</f>
        <v>0</v>
      </c>
      <c r="S57">
        <f t="shared" si="33"/>
        <v>0</v>
      </c>
      <c r="T57">
        <f t="shared" si="33"/>
        <v>0</v>
      </c>
      <c r="U57">
        <f t="shared" si="33"/>
        <v>0</v>
      </c>
      <c r="V57">
        <f t="shared" si="33"/>
        <v>0</v>
      </c>
      <c r="W57" s="31">
        <f>VLOOKUP($B$1,'Multipliers and Adjustments'!$A$70:$I$86,TRUNC(COLUMN(W$2)/5)+2,FALSE)*SUMIFS('EPA Data'!$I:$I,'EPA Data'!$D:$D,'Country Selector'!$A$2,'EPA Data'!$J:$J,$B$1,'EPA Data'!$C:$C,W$2,'EPA Data'!$G:$G,"&gt;="&amp;$A57,'EPA Data'!$G:$G,"&lt;"&amp;$B57)*unit_conv</f>
        <v>0</v>
      </c>
      <c r="X57">
        <f t="shared" si="34"/>
        <v>0</v>
      </c>
      <c r="Y57">
        <f t="shared" si="34"/>
        <v>0</v>
      </c>
      <c r="Z57">
        <f t="shared" si="34"/>
        <v>0</v>
      </c>
      <c r="AA57">
        <f t="shared" si="34"/>
        <v>0</v>
      </c>
      <c r="AB57" s="31">
        <f>VLOOKUP($B$1,'Multipliers and Adjustments'!$A$70:$I$86,TRUNC(COLUMN(AB$2)/5)+2,FALSE)*SUMIFS('EPA Data'!$I:$I,'EPA Data'!$D:$D,'Country Selector'!$A$2,'EPA Data'!$J:$J,$B$1,'EPA Data'!$C:$C,AB$2,'EPA Data'!$G:$G,"&gt;="&amp;$A57,'EPA Data'!$G:$G,"&lt;"&amp;$B57)*unit_conv</f>
        <v>0</v>
      </c>
      <c r="AC57">
        <f t="shared" si="35"/>
        <v>0</v>
      </c>
      <c r="AD57">
        <f t="shared" si="35"/>
        <v>0</v>
      </c>
      <c r="AE57">
        <f t="shared" si="35"/>
        <v>0</v>
      </c>
      <c r="AF57">
        <f t="shared" si="35"/>
        <v>0</v>
      </c>
      <c r="AG57" s="31">
        <f>VLOOKUP($B$1,'Multipliers and Adjustments'!$A$70:$I$86,TRUNC(COLUMN(AG$2)/5)+2,FALSE)*SUMIFS('EPA Data'!$I:$I,'EPA Data'!$D:$D,'Country Selector'!$A$2,'EPA Data'!$J:$J,$B$1,'EPA Data'!$C:$C,AG$2,'EPA Data'!$G:$G,"&gt;="&amp;$A57,'EPA Data'!$G:$G,"&lt;"&amp;$B57)*unit_conv</f>
        <v>0</v>
      </c>
      <c r="AH57">
        <f t="shared" si="36"/>
        <v>0</v>
      </c>
      <c r="AI57">
        <f t="shared" si="36"/>
        <v>0</v>
      </c>
      <c r="AJ57">
        <f t="shared" si="36"/>
        <v>0</v>
      </c>
      <c r="AK57">
        <f t="shared" si="36"/>
        <v>0</v>
      </c>
      <c r="AL57" s="31">
        <f>VLOOKUP($B$1,'Multipliers and Adjustments'!$A$70:$I$86,TRUNC(COLUMN(AL$2)/5)+2,FALSE)*SUMIFS('EPA Data'!$I:$I,'EPA Data'!$D:$D,'Country Selector'!$A$2,'EPA Data'!$J:$J,$B$1,'EPA Data'!$C:$C,AL$2,'EPA Data'!$G:$G,"&gt;="&amp;$A57,'EPA Data'!$G:$G,"&lt;"&amp;$B57)*unit_conv</f>
        <v>0</v>
      </c>
    </row>
    <row r="58" spans="1:38" x14ac:dyDescent="0.45">
      <c r="A58" s="12">
        <f t="shared" si="14"/>
        <v>750</v>
      </c>
      <c r="B58" s="11">
        <f t="shared" si="7"/>
        <v>800</v>
      </c>
      <c r="C58" s="31">
        <f>VLOOKUP($B$1,'Multipliers and Adjustments'!$A$70:$I$86,TRUNC(COLUMN(C$2)/5)+2,FALSE)*SUMIFS('EPA Data'!$I:$I,'EPA Data'!$D:$D,'Country Selector'!$A$2,'EPA Data'!$J:$J,$B$1,'EPA Data'!$C:$C,C$2,'EPA Data'!$G:$G,"&gt;="&amp;$A58,'EPA Data'!$G:$G,"&lt;"&amp;$B58)*unit_conv</f>
        <v>0</v>
      </c>
      <c r="D58">
        <f t="shared" si="30"/>
        <v>0</v>
      </c>
      <c r="E58">
        <f t="shared" si="30"/>
        <v>0</v>
      </c>
      <c r="F58">
        <f t="shared" si="30"/>
        <v>0</v>
      </c>
      <c r="G58">
        <f t="shared" si="30"/>
        <v>0</v>
      </c>
      <c r="H58" s="31">
        <f>VLOOKUP($B$1,'Multipliers and Adjustments'!$A$70:$I$86,TRUNC(COLUMN(H$2)/5)+2,FALSE)*SUMIFS('EPA Data'!$I:$I,'EPA Data'!$D:$D,'Country Selector'!$A$2,'EPA Data'!$J:$J,$B$1,'EPA Data'!$C:$C,H$2,'EPA Data'!$G:$G,"&gt;="&amp;$A58,'EPA Data'!$G:$G,"&lt;"&amp;$B58)*unit_conv</f>
        <v>0</v>
      </c>
      <c r="I58">
        <f t="shared" si="31"/>
        <v>0</v>
      </c>
      <c r="J58">
        <f t="shared" si="31"/>
        <v>0</v>
      </c>
      <c r="K58">
        <f t="shared" si="31"/>
        <v>0</v>
      </c>
      <c r="L58">
        <f t="shared" si="31"/>
        <v>0</v>
      </c>
      <c r="M58" s="31">
        <f>VLOOKUP($B$1,'Multipliers and Adjustments'!$A$70:$I$86,TRUNC(COLUMN(M$2)/5)+2,FALSE)*SUMIFS('EPA Data'!$I:$I,'EPA Data'!$D:$D,'Country Selector'!$A$2,'EPA Data'!$J:$J,$B$1,'EPA Data'!$C:$C,M$2,'EPA Data'!$G:$G,"&gt;="&amp;$A58,'EPA Data'!$G:$G,"&lt;"&amp;$B58)*unit_conv</f>
        <v>0</v>
      </c>
      <c r="N58">
        <f t="shared" si="32"/>
        <v>0</v>
      </c>
      <c r="O58">
        <f t="shared" si="32"/>
        <v>0</v>
      </c>
      <c r="P58">
        <f t="shared" si="32"/>
        <v>0</v>
      </c>
      <c r="Q58">
        <f t="shared" si="32"/>
        <v>0</v>
      </c>
      <c r="R58" s="31">
        <f>VLOOKUP($B$1,'Multipliers and Adjustments'!$A$70:$I$86,TRUNC(COLUMN(R$2)/5)+2,FALSE)*SUMIFS('EPA Data'!$I:$I,'EPA Data'!$D:$D,'Country Selector'!$A$2,'EPA Data'!$J:$J,$B$1,'EPA Data'!$C:$C,R$2,'EPA Data'!$G:$G,"&gt;="&amp;$A58,'EPA Data'!$G:$G,"&lt;"&amp;$B58)*unit_conv</f>
        <v>0</v>
      </c>
      <c r="S58">
        <f t="shared" si="33"/>
        <v>0</v>
      </c>
      <c r="T58">
        <f t="shared" si="33"/>
        <v>0</v>
      </c>
      <c r="U58">
        <f t="shared" si="33"/>
        <v>0</v>
      </c>
      <c r="V58">
        <f t="shared" si="33"/>
        <v>0</v>
      </c>
      <c r="W58" s="31">
        <f>VLOOKUP($B$1,'Multipliers and Adjustments'!$A$70:$I$86,TRUNC(COLUMN(W$2)/5)+2,FALSE)*SUMIFS('EPA Data'!$I:$I,'EPA Data'!$D:$D,'Country Selector'!$A$2,'EPA Data'!$J:$J,$B$1,'EPA Data'!$C:$C,W$2,'EPA Data'!$G:$G,"&gt;="&amp;$A58,'EPA Data'!$G:$G,"&lt;"&amp;$B58)*unit_conv</f>
        <v>0</v>
      </c>
      <c r="X58">
        <f t="shared" si="34"/>
        <v>0</v>
      </c>
      <c r="Y58">
        <f t="shared" si="34"/>
        <v>0</v>
      </c>
      <c r="Z58">
        <f t="shared" si="34"/>
        <v>0</v>
      </c>
      <c r="AA58">
        <f t="shared" si="34"/>
        <v>0</v>
      </c>
      <c r="AB58" s="31">
        <f>VLOOKUP($B$1,'Multipliers and Adjustments'!$A$70:$I$86,TRUNC(COLUMN(AB$2)/5)+2,FALSE)*SUMIFS('EPA Data'!$I:$I,'EPA Data'!$D:$D,'Country Selector'!$A$2,'EPA Data'!$J:$J,$B$1,'EPA Data'!$C:$C,AB$2,'EPA Data'!$G:$G,"&gt;="&amp;$A58,'EPA Data'!$G:$G,"&lt;"&amp;$B58)*unit_conv</f>
        <v>0</v>
      </c>
      <c r="AC58">
        <f t="shared" si="35"/>
        <v>0</v>
      </c>
      <c r="AD58">
        <f t="shared" si="35"/>
        <v>0</v>
      </c>
      <c r="AE58">
        <f t="shared" si="35"/>
        <v>0</v>
      </c>
      <c r="AF58">
        <f t="shared" si="35"/>
        <v>0</v>
      </c>
      <c r="AG58" s="31">
        <f>VLOOKUP($B$1,'Multipliers and Adjustments'!$A$70:$I$86,TRUNC(COLUMN(AG$2)/5)+2,FALSE)*SUMIFS('EPA Data'!$I:$I,'EPA Data'!$D:$D,'Country Selector'!$A$2,'EPA Data'!$J:$J,$B$1,'EPA Data'!$C:$C,AG$2,'EPA Data'!$G:$G,"&gt;="&amp;$A58,'EPA Data'!$G:$G,"&lt;"&amp;$B58)*unit_conv</f>
        <v>0</v>
      </c>
      <c r="AH58">
        <f t="shared" si="36"/>
        <v>0</v>
      </c>
      <c r="AI58">
        <f t="shared" si="36"/>
        <v>0</v>
      </c>
      <c r="AJ58">
        <f t="shared" si="36"/>
        <v>0</v>
      </c>
      <c r="AK58">
        <f t="shared" si="36"/>
        <v>0</v>
      </c>
      <c r="AL58" s="31">
        <f>VLOOKUP($B$1,'Multipliers and Adjustments'!$A$70:$I$86,TRUNC(COLUMN(AL$2)/5)+2,FALSE)*SUMIFS('EPA Data'!$I:$I,'EPA Data'!$D:$D,'Country Selector'!$A$2,'EPA Data'!$J:$J,$B$1,'EPA Data'!$C:$C,AL$2,'EPA Data'!$G:$G,"&gt;="&amp;$A58,'EPA Data'!$G:$G,"&lt;"&amp;$B58)*unit_conv</f>
        <v>0</v>
      </c>
    </row>
    <row r="59" spans="1:38" x14ac:dyDescent="0.45">
      <c r="A59" s="12">
        <f t="shared" si="14"/>
        <v>800</v>
      </c>
      <c r="B59" s="11">
        <f t="shared" si="7"/>
        <v>850</v>
      </c>
      <c r="C59" s="31">
        <f>VLOOKUP($B$1,'Multipliers and Adjustments'!$A$70:$I$86,TRUNC(COLUMN(C$2)/5)+2,FALSE)*SUMIFS('EPA Data'!$I:$I,'EPA Data'!$D:$D,'Country Selector'!$A$2,'EPA Data'!$J:$J,$B$1,'EPA Data'!$C:$C,C$2,'EPA Data'!$G:$G,"&gt;="&amp;$A59,'EPA Data'!$G:$G,"&lt;"&amp;$B59)*unit_conv</f>
        <v>0</v>
      </c>
      <c r="D59">
        <f t="shared" si="30"/>
        <v>0</v>
      </c>
      <c r="E59">
        <f t="shared" si="30"/>
        <v>0</v>
      </c>
      <c r="F59">
        <f t="shared" si="30"/>
        <v>0</v>
      </c>
      <c r="G59">
        <f t="shared" si="30"/>
        <v>0</v>
      </c>
      <c r="H59" s="31">
        <f>VLOOKUP($B$1,'Multipliers and Adjustments'!$A$70:$I$86,TRUNC(COLUMN(H$2)/5)+2,FALSE)*SUMIFS('EPA Data'!$I:$I,'EPA Data'!$D:$D,'Country Selector'!$A$2,'EPA Data'!$J:$J,$B$1,'EPA Data'!$C:$C,H$2,'EPA Data'!$G:$G,"&gt;="&amp;$A59,'EPA Data'!$G:$G,"&lt;"&amp;$B59)*unit_conv</f>
        <v>0</v>
      </c>
      <c r="I59">
        <f t="shared" si="31"/>
        <v>0</v>
      </c>
      <c r="J59">
        <f t="shared" si="31"/>
        <v>0</v>
      </c>
      <c r="K59">
        <f t="shared" si="31"/>
        <v>0</v>
      </c>
      <c r="L59">
        <f t="shared" si="31"/>
        <v>0</v>
      </c>
      <c r="M59" s="31">
        <f>VLOOKUP($B$1,'Multipliers and Adjustments'!$A$70:$I$86,TRUNC(COLUMN(M$2)/5)+2,FALSE)*SUMIFS('EPA Data'!$I:$I,'EPA Data'!$D:$D,'Country Selector'!$A$2,'EPA Data'!$J:$J,$B$1,'EPA Data'!$C:$C,M$2,'EPA Data'!$G:$G,"&gt;="&amp;$A59,'EPA Data'!$G:$G,"&lt;"&amp;$B59)*unit_conv</f>
        <v>0</v>
      </c>
      <c r="N59">
        <f t="shared" si="32"/>
        <v>0</v>
      </c>
      <c r="O59">
        <f t="shared" si="32"/>
        <v>0</v>
      </c>
      <c r="P59">
        <f t="shared" si="32"/>
        <v>0</v>
      </c>
      <c r="Q59">
        <f t="shared" si="32"/>
        <v>0</v>
      </c>
      <c r="R59" s="31">
        <f>VLOOKUP($B$1,'Multipliers and Adjustments'!$A$70:$I$86,TRUNC(COLUMN(R$2)/5)+2,FALSE)*SUMIFS('EPA Data'!$I:$I,'EPA Data'!$D:$D,'Country Selector'!$A$2,'EPA Data'!$J:$J,$B$1,'EPA Data'!$C:$C,R$2,'EPA Data'!$G:$G,"&gt;="&amp;$A59,'EPA Data'!$G:$G,"&lt;"&amp;$B59)*unit_conv</f>
        <v>0</v>
      </c>
      <c r="S59">
        <f t="shared" si="33"/>
        <v>0</v>
      </c>
      <c r="T59">
        <f t="shared" si="33"/>
        <v>0</v>
      </c>
      <c r="U59">
        <f t="shared" si="33"/>
        <v>0</v>
      </c>
      <c r="V59">
        <f t="shared" si="33"/>
        <v>0</v>
      </c>
      <c r="W59" s="31">
        <f>VLOOKUP($B$1,'Multipliers and Adjustments'!$A$70:$I$86,TRUNC(COLUMN(W$2)/5)+2,FALSE)*SUMIFS('EPA Data'!$I:$I,'EPA Data'!$D:$D,'Country Selector'!$A$2,'EPA Data'!$J:$J,$B$1,'EPA Data'!$C:$C,W$2,'EPA Data'!$G:$G,"&gt;="&amp;$A59,'EPA Data'!$G:$G,"&lt;"&amp;$B59)*unit_conv</f>
        <v>0</v>
      </c>
      <c r="X59">
        <f t="shared" si="34"/>
        <v>0</v>
      </c>
      <c r="Y59">
        <f t="shared" si="34"/>
        <v>0</v>
      </c>
      <c r="Z59">
        <f t="shared" si="34"/>
        <v>0</v>
      </c>
      <c r="AA59">
        <f t="shared" si="34"/>
        <v>0</v>
      </c>
      <c r="AB59" s="31">
        <f>VLOOKUP($B$1,'Multipliers and Adjustments'!$A$70:$I$86,TRUNC(COLUMN(AB$2)/5)+2,FALSE)*SUMIFS('EPA Data'!$I:$I,'EPA Data'!$D:$D,'Country Selector'!$A$2,'EPA Data'!$J:$J,$B$1,'EPA Data'!$C:$C,AB$2,'EPA Data'!$G:$G,"&gt;="&amp;$A59,'EPA Data'!$G:$G,"&lt;"&amp;$B59)*unit_conv</f>
        <v>0</v>
      </c>
      <c r="AC59">
        <f t="shared" si="35"/>
        <v>0</v>
      </c>
      <c r="AD59">
        <f t="shared" si="35"/>
        <v>0</v>
      </c>
      <c r="AE59">
        <f t="shared" si="35"/>
        <v>0</v>
      </c>
      <c r="AF59">
        <f t="shared" si="35"/>
        <v>0</v>
      </c>
      <c r="AG59" s="31">
        <f>VLOOKUP($B$1,'Multipliers and Adjustments'!$A$70:$I$86,TRUNC(COLUMN(AG$2)/5)+2,FALSE)*SUMIFS('EPA Data'!$I:$I,'EPA Data'!$D:$D,'Country Selector'!$A$2,'EPA Data'!$J:$J,$B$1,'EPA Data'!$C:$C,AG$2,'EPA Data'!$G:$G,"&gt;="&amp;$A59,'EPA Data'!$G:$G,"&lt;"&amp;$B59)*unit_conv</f>
        <v>0</v>
      </c>
      <c r="AH59">
        <f t="shared" si="36"/>
        <v>0</v>
      </c>
      <c r="AI59">
        <f t="shared" si="36"/>
        <v>0</v>
      </c>
      <c r="AJ59">
        <f t="shared" si="36"/>
        <v>0</v>
      </c>
      <c r="AK59">
        <f t="shared" si="36"/>
        <v>0</v>
      </c>
      <c r="AL59" s="31">
        <f>VLOOKUP($B$1,'Multipliers and Adjustments'!$A$70:$I$86,TRUNC(COLUMN(AL$2)/5)+2,FALSE)*SUMIFS('EPA Data'!$I:$I,'EPA Data'!$D:$D,'Country Selector'!$A$2,'EPA Data'!$J:$J,$B$1,'EPA Data'!$C:$C,AL$2,'EPA Data'!$G:$G,"&gt;="&amp;$A59,'EPA Data'!$G:$G,"&lt;"&amp;$B59)*unit_conv</f>
        <v>0</v>
      </c>
    </row>
    <row r="60" spans="1:38" x14ac:dyDescent="0.45">
      <c r="A60" s="12">
        <f t="shared" si="14"/>
        <v>850</v>
      </c>
      <c r="B60" s="11">
        <f t="shared" si="7"/>
        <v>900</v>
      </c>
      <c r="C60" s="31">
        <f>VLOOKUP($B$1,'Multipliers and Adjustments'!$A$70:$I$86,TRUNC(COLUMN(C$2)/5)+2,FALSE)*SUMIFS('EPA Data'!$I:$I,'EPA Data'!$D:$D,'Country Selector'!$A$2,'EPA Data'!$J:$J,$B$1,'EPA Data'!$C:$C,C$2,'EPA Data'!$G:$G,"&gt;="&amp;$A60,'EPA Data'!$G:$G,"&lt;"&amp;$B60)*unit_conv</f>
        <v>0</v>
      </c>
      <c r="D60">
        <f t="shared" si="30"/>
        <v>0</v>
      </c>
      <c r="E60">
        <f t="shared" si="30"/>
        <v>0</v>
      </c>
      <c r="F60">
        <f t="shared" si="30"/>
        <v>0</v>
      </c>
      <c r="G60">
        <f t="shared" si="30"/>
        <v>0</v>
      </c>
      <c r="H60" s="31">
        <f>VLOOKUP($B$1,'Multipliers and Adjustments'!$A$70:$I$86,TRUNC(COLUMN(H$2)/5)+2,FALSE)*SUMIFS('EPA Data'!$I:$I,'EPA Data'!$D:$D,'Country Selector'!$A$2,'EPA Data'!$J:$J,$B$1,'EPA Data'!$C:$C,H$2,'EPA Data'!$G:$G,"&gt;="&amp;$A60,'EPA Data'!$G:$G,"&lt;"&amp;$B60)*unit_conv</f>
        <v>0</v>
      </c>
      <c r="I60">
        <f t="shared" si="31"/>
        <v>0</v>
      </c>
      <c r="J60">
        <f t="shared" si="31"/>
        <v>0</v>
      </c>
      <c r="K60">
        <f t="shared" si="31"/>
        <v>0</v>
      </c>
      <c r="L60">
        <f t="shared" si="31"/>
        <v>0</v>
      </c>
      <c r="M60" s="31">
        <f>VLOOKUP($B$1,'Multipliers and Adjustments'!$A$70:$I$86,TRUNC(COLUMN(M$2)/5)+2,FALSE)*SUMIFS('EPA Data'!$I:$I,'EPA Data'!$D:$D,'Country Selector'!$A$2,'EPA Data'!$J:$J,$B$1,'EPA Data'!$C:$C,M$2,'EPA Data'!$G:$G,"&gt;="&amp;$A60,'EPA Data'!$G:$G,"&lt;"&amp;$B60)*unit_conv</f>
        <v>0</v>
      </c>
      <c r="N60">
        <f t="shared" si="32"/>
        <v>0</v>
      </c>
      <c r="O60">
        <f t="shared" si="32"/>
        <v>0</v>
      </c>
      <c r="P60">
        <f t="shared" si="32"/>
        <v>0</v>
      </c>
      <c r="Q60">
        <f t="shared" si="32"/>
        <v>0</v>
      </c>
      <c r="R60" s="31">
        <f>VLOOKUP($B$1,'Multipliers and Adjustments'!$A$70:$I$86,TRUNC(COLUMN(R$2)/5)+2,FALSE)*SUMIFS('EPA Data'!$I:$I,'EPA Data'!$D:$D,'Country Selector'!$A$2,'EPA Data'!$J:$J,$B$1,'EPA Data'!$C:$C,R$2,'EPA Data'!$G:$G,"&gt;="&amp;$A60,'EPA Data'!$G:$G,"&lt;"&amp;$B60)*unit_conv</f>
        <v>0</v>
      </c>
      <c r="S60">
        <f t="shared" si="33"/>
        <v>0</v>
      </c>
      <c r="T60">
        <f t="shared" si="33"/>
        <v>0</v>
      </c>
      <c r="U60">
        <f t="shared" si="33"/>
        <v>0</v>
      </c>
      <c r="V60">
        <f t="shared" si="33"/>
        <v>0</v>
      </c>
      <c r="W60" s="31">
        <f>VLOOKUP($B$1,'Multipliers and Adjustments'!$A$70:$I$86,TRUNC(COLUMN(W$2)/5)+2,FALSE)*SUMIFS('EPA Data'!$I:$I,'EPA Data'!$D:$D,'Country Selector'!$A$2,'EPA Data'!$J:$J,$B$1,'EPA Data'!$C:$C,W$2,'EPA Data'!$G:$G,"&gt;="&amp;$A60,'EPA Data'!$G:$G,"&lt;"&amp;$B60)*unit_conv</f>
        <v>0</v>
      </c>
      <c r="X60">
        <f t="shared" si="34"/>
        <v>0</v>
      </c>
      <c r="Y60">
        <f t="shared" si="34"/>
        <v>0</v>
      </c>
      <c r="Z60">
        <f t="shared" si="34"/>
        <v>0</v>
      </c>
      <c r="AA60">
        <f t="shared" si="34"/>
        <v>0</v>
      </c>
      <c r="AB60" s="31">
        <f>VLOOKUP($B$1,'Multipliers and Adjustments'!$A$70:$I$86,TRUNC(COLUMN(AB$2)/5)+2,FALSE)*SUMIFS('EPA Data'!$I:$I,'EPA Data'!$D:$D,'Country Selector'!$A$2,'EPA Data'!$J:$J,$B$1,'EPA Data'!$C:$C,AB$2,'EPA Data'!$G:$G,"&gt;="&amp;$A60,'EPA Data'!$G:$G,"&lt;"&amp;$B60)*unit_conv</f>
        <v>0</v>
      </c>
      <c r="AC60">
        <f t="shared" si="35"/>
        <v>0</v>
      </c>
      <c r="AD60">
        <f t="shared" si="35"/>
        <v>0</v>
      </c>
      <c r="AE60">
        <f t="shared" si="35"/>
        <v>0</v>
      </c>
      <c r="AF60">
        <f t="shared" si="35"/>
        <v>0</v>
      </c>
      <c r="AG60" s="31">
        <f>VLOOKUP($B$1,'Multipliers and Adjustments'!$A$70:$I$86,TRUNC(COLUMN(AG$2)/5)+2,FALSE)*SUMIFS('EPA Data'!$I:$I,'EPA Data'!$D:$D,'Country Selector'!$A$2,'EPA Data'!$J:$J,$B$1,'EPA Data'!$C:$C,AG$2,'EPA Data'!$G:$G,"&gt;="&amp;$A60,'EPA Data'!$G:$G,"&lt;"&amp;$B60)*unit_conv</f>
        <v>0</v>
      </c>
      <c r="AH60">
        <f t="shared" si="36"/>
        <v>0</v>
      </c>
      <c r="AI60">
        <f t="shared" si="36"/>
        <v>0</v>
      </c>
      <c r="AJ60">
        <f t="shared" si="36"/>
        <v>0</v>
      </c>
      <c r="AK60">
        <f t="shared" si="36"/>
        <v>0</v>
      </c>
      <c r="AL60" s="31">
        <f>VLOOKUP($B$1,'Multipliers and Adjustments'!$A$70:$I$86,TRUNC(COLUMN(AL$2)/5)+2,FALSE)*SUMIFS('EPA Data'!$I:$I,'EPA Data'!$D:$D,'Country Selector'!$A$2,'EPA Data'!$J:$J,$B$1,'EPA Data'!$C:$C,AL$2,'EPA Data'!$G:$G,"&gt;="&amp;$A60,'EPA Data'!$G:$G,"&lt;"&amp;$B60)*unit_conv</f>
        <v>0</v>
      </c>
    </row>
    <row r="61" spans="1:38" x14ac:dyDescent="0.45">
      <c r="A61" s="12">
        <f t="shared" si="14"/>
        <v>900</v>
      </c>
      <c r="B61" s="11">
        <f t="shared" si="7"/>
        <v>950</v>
      </c>
      <c r="C61" s="31">
        <f>VLOOKUP($B$1,'Multipliers and Adjustments'!$A$70:$I$86,TRUNC(COLUMN(C$2)/5)+2,FALSE)*SUMIFS('EPA Data'!$I:$I,'EPA Data'!$D:$D,'Country Selector'!$A$2,'EPA Data'!$J:$J,$B$1,'EPA Data'!$C:$C,C$2,'EPA Data'!$G:$G,"&gt;="&amp;$A61,'EPA Data'!$G:$G,"&lt;"&amp;$B61)*unit_conv</f>
        <v>0</v>
      </c>
      <c r="D61">
        <f t="shared" si="30"/>
        <v>0</v>
      </c>
      <c r="E61">
        <f t="shared" si="30"/>
        <v>0</v>
      </c>
      <c r="F61">
        <f t="shared" si="30"/>
        <v>0</v>
      </c>
      <c r="G61">
        <f t="shared" si="30"/>
        <v>0</v>
      </c>
      <c r="H61" s="31">
        <f>VLOOKUP($B$1,'Multipliers and Adjustments'!$A$70:$I$86,TRUNC(COLUMN(H$2)/5)+2,FALSE)*SUMIFS('EPA Data'!$I:$I,'EPA Data'!$D:$D,'Country Selector'!$A$2,'EPA Data'!$J:$J,$B$1,'EPA Data'!$C:$C,H$2,'EPA Data'!$G:$G,"&gt;="&amp;$A61,'EPA Data'!$G:$G,"&lt;"&amp;$B61)*unit_conv</f>
        <v>0</v>
      </c>
      <c r="I61">
        <f t="shared" si="31"/>
        <v>0</v>
      </c>
      <c r="J61">
        <f t="shared" si="31"/>
        <v>0</v>
      </c>
      <c r="K61">
        <f t="shared" si="31"/>
        <v>0</v>
      </c>
      <c r="L61">
        <f t="shared" si="31"/>
        <v>0</v>
      </c>
      <c r="M61" s="31">
        <f>VLOOKUP($B$1,'Multipliers and Adjustments'!$A$70:$I$86,TRUNC(COLUMN(M$2)/5)+2,FALSE)*SUMIFS('EPA Data'!$I:$I,'EPA Data'!$D:$D,'Country Selector'!$A$2,'EPA Data'!$J:$J,$B$1,'EPA Data'!$C:$C,M$2,'EPA Data'!$G:$G,"&gt;="&amp;$A61,'EPA Data'!$G:$G,"&lt;"&amp;$B61)*unit_conv</f>
        <v>0</v>
      </c>
      <c r="N61">
        <f t="shared" si="32"/>
        <v>0</v>
      </c>
      <c r="O61">
        <f t="shared" si="32"/>
        <v>0</v>
      </c>
      <c r="P61">
        <f t="shared" si="32"/>
        <v>0</v>
      </c>
      <c r="Q61">
        <f t="shared" si="32"/>
        <v>0</v>
      </c>
      <c r="R61" s="31">
        <f>VLOOKUP($B$1,'Multipliers and Adjustments'!$A$70:$I$86,TRUNC(COLUMN(R$2)/5)+2,FALSE)*SUMIFS('EPA Data'!$I:$I,'EPA Data'!$D:$D,'Country Selector'!$A$2,'EPA Data'!$J:$J,$B$1,'EPA Data'!$C:$C,R$2,'EPA Data'!$G:$G,"&gt;="&amp;$A61,'EPA Data'!$G:$G,"&lt;"&amp;$B61)*unit_conv</f>
        <v>0</v>
      </c>
      <c r="S61">
        <f t="shared" si="33"/>
        <v>0</v>
      </c>
      <c r="T61">
        <f t="shared" si="33"/>
        <v>0</v>
      </c>
      <c r="U61">
        <f t="shared" si="33"/>
        <v>0</v>
      </c>
      <c r="V61">
        <f t="shared" si="33"/>
        <v>0</v>
      </c>
      <c r="W61" s="31">
        <f>VLOOKUP($B$1,'Multipliers and Adjustments'!$A$70:$I$86,TRUNC(COLUMN(W$2)/5)+2,FALSE)*SUMIFS('EPA Data'!$I:$I,'EPA Data'!$D:$D,'Country Selector'!$A$2,'EPA Data'!$J:$J,$B$1,'EPA Data'!$C:$C,W$2,'EPA Data'!$G:$G,"&gt;="&amp;$A61,'EPA Data'!$G:$G,"&lt;"&amp;$B61)*unit_conv</f>
        <v>0</v>
      </c>
      <c r="X61">
        <f t="shared" si="34"/>
        <v>0</v>
      </c>
      <c r="Y61">
        <f t="shared" si="34"/>
        <v>0</v>
      </c>
      <c r="Z61">
        <f t="shared" si="34"/>
        <v>0</v>
      </c>
      <c r="AA61">
        <f t="shared" si="34"/>
        <v>0</v>
      </c>
      <c r="AB61" s="31">
        <f>VLOOKUP($B$1,'Multipliers and Adjustments'!$A$70:$I$86,TRUNC(COLUMN(AB$2)/5)+2,FALSE)*SUMIFS('EPA Data'!$I:$I,'EPA Data'!$D:$D,'Country Selector'!$A$2,'EPA Data'!$J:$J,$B$1,'EPA Data'!$C:$C,AB$2,'EPA Data'!$G:$G,"&gt;="&amp;$A61,'EPA Data'!$G:$G,"&lt;"&amp;$B61)*unit_conv</f>
        <v>0</v>
      </c>
      <c r="AC61">
        <f t="shared" si="35"/>
        <v>0</v>
      </c>
      <c r="AD61">
        <f t="shared" si="35"/>
        <v>0</v>
      </c>
      <c r="AE61">
        <f t="shared" si="35"/>
        <v>0</v>
      </c>
      <c r="AF61">
        <f t="shared" si="35"/>
        <v>0</v>
      </c>
      <c r="AG61" s="31">
        <f>VLOOKUP($B$1,'Multipliers and Adjustments'!$A$70:$I$86,TRUNC(COLUMN(AG$2)/5)+2,FALSE)*SUMIFS('EPA Data'!$I:$I,'EPA Data'!$D:$D,'Country Selector'!$A$2,'EPA Data'!$J:$J,$B$1,'EPA Data'!$C:$C,AG$2,'EPA Data'!$G:$G,"&gt;="&amp;$A61,'EPA Data'!$G:$G,"&lt;"&amp;$B61)*unit_conv</f>
        <v>0</v>
      </c>
      <c r="AH61">
        <f t="shared" si="36"/>
        <v>0</v>
      </c>
      <c r="AI61">
        <f t="shared" si="36"/>
        <v>0</v>
      </c>
      <c r="AJ61">
        <f t="shared" si="36"/>
        <v>0</v>
      </c>
      <c r="AK61">
        <f t="shared" si="36"/>
        <v>0</v>
      </c>
      <c r="AL61" s="31">
        <f>VLOOKUP($B$1,'Multipliers and Adjustments'!$A$70:$I$86,TRUNC(COLUMN(AL$2)/5)+2,FALSE)*SUMIFS('EPA Data'!$I:$I,'EPA Data'!$D:$D,'Country Selector'!$A$2,'EPA Data'!$J:$J,$B$1,'EPA Data'!$C:$C,AL$2,'EPA Data'!$G:$G,"&gt;="&amp;$A61,'EPA Data'!$G:$G,"&lt;"&amp;$B61)*unit_conv</f>
        <v>0</v>
      </c>
    </row>
    <row r="62" spans="1:38" x14ac:dyDescent="0.45">
      <c r="A62" s="12">
        <f t="shared" si="14"/>
        <v>950</v>
      </c>
      <c r="B62" s="11">
        <f t="shared" si="7"/>
        <v>1000</v>
      </c>
      <c r="C62" s="31">
        <f>VLOOKUP($B$1,'Multipliers and Adjustments'!$A$70:$I$86,TRUNC(COLUMN(C$2)/5)+2,FALSE)*SUMIFS('EPA Data'!$I:$I,'EPA Data'!$D:$D,'Country Selector'!$A$2,'EPA Data'!$J:$J,$B$1,'EPA Data'!$C:$C,C$2,'EPA Data'!$G:$G,"&gt;="&amp;$A62,'EPA Data'!$G:$G,"&lt;"&amp;$B62)*unit_conv</f>
        <v>0</v>
      </c>
      <c r="D62">
        <f t="shared" si="30"/>
        <v>0</v>
      </c>
      <c r="E62">
        <f t="shared" si="30"/>
        <v>0</v>
      </c>
      <c r="F62">
        <f t="shared" si="30"/>
        <v>0</v>
      </c>
      <c r="G62">
        <f t="shared" si="30"/>
        <v>0</v>
      </c>
      <c r="H62" s="31">
        <f>VLOOKUP($B$1,'Multipliers and Adjustments'!$A$70:$I$86,TRUNC(COLUMN(H$2)/5)+2,FALSE)*SUMIFS('EPA Data'!$I:$I,'EPA Data'!$D:$D,'Country Selector'!$A$2,'EPA Data'!$J:$J,$B$1,'EPA Data'!$C:$C,H$2,'EPA Data'!$G:$G,"&gt;="&amp;$A62,'EPA Data'!$G:$G,"&lt;"&amp;$B62)*unit_conv</f>
        <v>0</v>
      </c>
      <c r="I62">
        <f t="shared" si="31"/>
        <v>0</v>
      </c>
      <c r="J62">
        <f t="shared" si="31"/>
        <v>0</v>
      </c>
      <c r="K62">
        <f t="shared" si="31"/>
        <v>0</v>
      </c>
      <c r="L62">
        <f t="shared" si="31"/>
        <v>0</v>
      </c>
      <c r="M62" s="31">
        <f>VLOOKUP($B$1,'Multipliers and Adjustments'!$A$70:$I$86,TRUNC(COLUMN(M$2)/5)+2,FALSE)*SUMIFS('EPA Data'!$I:$I,'EPA Data'!$D:$D,'Country Selector'!$A$2,'EPA Data'!$J:$J,$B$1,'EPA Data'!$C:$C,M$2,'EPA Data'!$G:$G,"&gt;="&amp;$A62,'EPA Data'!$G:$G,"&lt;"&amp;$B62)*unit_conv</f>
        <v>0</v>
      </c>
      <c r="N62">
        <f t="shared" si="32"/>
        <v>0</v>
      </c>
      <c r="O62">
        <f t="shared" si="32"/>
        <v>0</v>
      </c>
      <c r="P62">
        <f t="shared" si="32"/>
        <v>0</v>
      </c>
      <c r="Q62">
        <f t="shared" si="32"/>
        <v>0</v>
      </c>
      <c r="R62" s="31">
        <f>VLOOKUP($B$1,'Multipliers and Adjustments'!$A$70:$I$86,TRUNC(COLUMN(R$2)/5)+2,FALSE)*SUMIFS('EPA Data'!$I:$I,'EPA Data'!$D:$D,'Country Selector'!$A$2,'EPA Data'!$J:$J,$B$1,'EPA Data'!$C:$C,R$2,'EPA Data'!$G:$G,"&gt;="&amp;$A62,'EPA Data'!$G:$G,"&lt;"&amp;$B62)*unit_conv</f>
        <v>0</v>
      </c>
      <c r="S62">
        <f t="shared" si="33"/>
        <v>0</v>
      </c>
      <c r="T62">
        <f t="shared" si="33"/>
        <v>0</v>
      </c>
      <c r="U62">
        <f t="shared" si="33"/>
        <v>0</v>
      </c>
      <c r="V62">
        <f t="shared" si="33"/>
        <v>0</v>
      </c>
      <c r="W62" s="31">
        <f>VLOOKUP($B$1,'Multipliers and Adjustments'!$A$70:$I$86,TRUNC(COLUMN(W$2)/5)+2,FALSE)*SUMIFS('EPA Data'!$I:$I,'EPA Data'!$D:$D,'Country Selector'!$A$2,'EPA Data'!$J:$J,$B$1,'EPA Data'!$C:$C,W$2,'EPA Data'!$G:$G,"&gt;="&amp;$A62,'EPA Data'!$G:$G,"&lt;"&amp;$B62)*unit_conv</f>
        <v>0</v>
      </c>
      <c r="X62">
        <f t="shared" si="34"/>
        <v>0</v>
      </c>
      <c r="Y62">
        <f t="shared" si="34"/>
        <v>0</v>
      </c>
      <c r="Z62">
        <f t="shared" si="34"/>
        <v>0</v>
      </c>
      <c r="AA62">
        <f t="shared" si="34"/>
        <v>0</v>
      </c>
      <c r="AB62" s="31">
        <f>VLOOKUP($B$1,'Multipliers and Adjustments'!$A$70:$I$86,TRUNC(COLUMN(AB$2)/5)+2,FALSE)*SUMIFS('EPA Data'!$I:$I,'EPA Data'!$D:$D,'Country Selector'!$A$2,'EPA Data'!$J:$J,$B$1,'EPA Data'!$C:$C,AB$2,'EPA Data'!$G:$G,"&gt;="&amp;$A62,'EPA Data'!$G:$G,"&lt;"&amp;$B62)*unit_conv</f>
        <v>0</v>
      </c>
      <c r="AC62">
        <f t="shared" si="35"/>
        <v>0</v>
      </c>
      <c r="AD62">
        <f t="shared" si="35"/>
        <v>0</v>
      </c>
      <c r="AE62">
        <f t="shared" si="35"/>
        <v>0</v>
      </c>
      <c r="AF62">
        <f t="shared" si="35"/>
        <v>0</v>
      </c>
      <c r="AG62" s="31">
        <f>VLOOKUP($B$1,'Multipliers and Adjustments'!$A$70:$I$86,TRUNC(COLUMN(AG$2)/5)+2,FALSE)*SUMIFS('EPA Data'!$I:$I,'EPA Data'!$D:$D,'Country Selector'!$A$2,'EPA Data'!$J:$J,$B$1,'EPA Data'!$C:$C,AG$2,'EPA Data'!$G:$G,"&gt;="&amp;$A62,'EPA Data'!$G:$G,"&lt;"&amp;$B62)*unit_conv</f>
        <v>0</v>
      </c>
      <c r="AH62">
        <f t="shared" si="36"/>
        <v>0</v>
      </c>
      <c r="AI62">
        <f t="shared" si="36"/>
        <v>0</v>
      </c>
      <c r="AJ62">
        <f t="shared" si="36"/>
        <v>0</v>
      </c>
      <c r="AK62">
        <f t="shared" si="36"/>
        <v>0</v>
      </c>
      <c r="AL62" s="31">
        <f>VLOOKUP($B$1,'Multipliers and Adjustments'!$A$70:$I$86,TRUNC(COLUMN(AL$2)/5)+2,FALSE)*SUMIFS('EPA Data'!$I:$I,'EPA Data'!$D:$D,'Country Selector'!$A$2,'EPA Data'!$J:$J,$B$1,'EPA Data'!$C:$C,AL$2,'EPA Data'!$G:$G,"&gt;="&amp;$A62,'EPA Data'!$G:$G,"&lt;"&amp;$B62)*unit_conv</f>
        <v>0</v>
      </c>
    </row>
    <row r="63" spans="1:38" x14ac:dyDescent="0.45">
      <c r="A63" s="12">
        <f t="shared" si="14"/>
        <v>1000</v>
      </c>
      <c r="B63" s="11">
        <f t="shared" si="7"/>
        <v>1050</v>
      </c>
      <c r="C63" s="31">
        <f>VLOOKUP($B$1,'Multipliers and Adjustments'!$A$70:$I$86,TRUNC(COLUMN(C$2)/5)+2,FALSE)*SUMIFS('EPA Data'!$I:$I,'EPA Data'!$D:$D,'Country Selector'!$A$2,'EPA Data'!$J:$J,$B$1,'EPA Data'!$C:$C,C$2,'EPA Data'!$G:$G,"&gt;="&amp;$A63,'EPA Data'!$G:$G,"&lt;"&amp;$B63)*unit_conv</f>
        <v>0</v>
      </c>
      <c r="D63">
        <f t="shared" si="30"/>
        <v>0</v>
      </c>
      <c r="E63">
        <f t="shared" si="30"/>
        <v>0</v>
      </c>
      <c r="F63">
        <f t="shared" si="30"/>
        <v>0</v>
      </c>
      <c r="G63">
        <f t="shared" si="30"/>
        <v>0</v>
      </c>
      <c r="H63" s="31">
        <f>VLOOKUP($B$1,'Multipliers and Adjustments'!$A$70:$I$86,TRUNC(COLUMN(H$2)/5)+2,FALSE)*SUMIFS('EPA Data'!$I:$I,'EPA Data'!$D:$D,'Country Selector'!$A$2,'EPA Data'!$J:$J,$B$1,'EPA Data'!$C:$C,H$2,'EPA Data'!$G:$G,"&gt;="&amp;$A63,'EPA Data'!$G:$G,"&lt;"&amp;$B63)*unit_conv</f>
        <v>0</v>
      </c>
      <c r="I63">
        <f t="shared" si="31"/>
        <v>0</v>
      </c>
      <c r="J63">
        <f t="shared" si="31"/>
        <v>0</v>
      </c>
      <c r="K63">
        <f t="shared" si="31"/>
        <v>0</v>
      </c>
      <c r="L63">
        <f t="shared" si="31"/>
        <v>0</v>
      </c>
      <c r="M63" s="31">
        <f>VLOOKUP($B$1,'Multipliers and Adjustments'!$A$70:$I$86,TRUNC(COLUMN(M$2)/5)+2,FALSE)*SUMIFS('EPA Data'!$I:$I,'EPA Data'!$D:$D,'Country Selector'!$A$2,'EPA Data'!$J:$J,$B$1,'EPA Data'!$C:$C,M$2,'EPA Data'!$G:$G,"&gt;="&amp;$A63,'EPA Data'!$G:$G,"&lt;"&amp;$B63)*unit_conv</f>
        <v>0</v>
      </c>
      <c r="N63">
        <f t="shared" si="32"/>
        <v>0</v>
      </c>
      <c r="O63">
        <f t="shared" si="32"/>
        <v>0</v>
      </c>
      <c r="P63">
        <f t="shared" si="32"/>
        <v>0</v>
      </c>
      <c r="Q63">
        <f t="shared" si="32"/>
        <v>0</v>
      </c>
      <c r="R63" s="31">
        <f>VLOOKUP($B$1,'Multipliers and Adjustments'!$A$70:$I$86,TRUNC(COLUMN(R$2)/5)+2,FALSE)*SUMIFS('EPA Data'!$I:$I,'EPA Data'!$D:$D,'Country Selector'!$A$2,'EPA Data'!$J:$J,$B$1,'EPA Data'!$C:$C,R$2,'EPA Data'!$G:$G,"&gt;="&amp;$A63,'EPA Data'!$G:$G,"&lt;"&amp;$B63)*unit_conv</f>
        <v>0</v>
      </c>
      <c r="S63">
        <f t="shared" si="33"/>
        <v>0</v>
      </c>
      <c r="T63">
        <f t="shared" si="33"/>
        <v>0</v>
      </c>
      <c r="U63">
        <f t="shared" si="33"/>
        <v>0</v>
      </c>
      <c r="V63">
        <f t="shared" si="33"/>
        <v>0</v>
      </c>
      <c r="W63" s="31">
        <f>VLOOKUP($B$1,'Multipliers and Adjustments'!$A$70:$I$86,TRUNC(COLUMN(W$2)/5)+2,FALSE)*SUMIFS('EPA Data'!$I:$I,'EPA Data'!$D:$D,'Country Selector'!$A$2,'EPA Data'!$J:$J,$B$1,'EPA Data'!$C:$C,W$2,'EPA Data'!$G:$G,"&gt;="&amp;$A63,'EPA Data'!$G:$G,"&lt;"&amp;$B63)*unit_conv</f>
        <v>0</v>
      </c>
      <c r="X63">
        <f t="shared" si="34"/>
        <v>0</v>
      </c>
      <c r="Y63">
        <f t="shared" si="34"/>
        <v>0</v>
      </c>
      <c r="Z63">
        <f t="shared" si="34"/>
        <v>0</v>
      </c>
      <c r="AA63">
        <f t="shared" si="34"/>
        <v>0</v>
      </c>
      <c r="AB63" s="31">
        <f>VLOOKUP($B$1,'Multipliers and Adjustments'!$A$70:$I$86,TRUNC(COLUMN(AB$2)/5)+2,FALSE)*SUMIFS('EPA Data'!$I:$I,'EPA Data'!$D:$D,'Country Selector'!$A$2,'EPA Data'!$J:$J,$B$1,'EPA Data'!$C:$C,AB$2,'EPA Data'!$G:$G,"&gt;="&amp;$A63,'EPA Data'!$G:$G,"&lt;"&amp;$B63)*unit_conv</f>
        <v>0</v>
      </c>
      <c r="AC63">
        <f t="shared" si="35"/>
        <v>0</v>
      </c>
      <c r="AD63">
        <f t="shared" si="35"/>
        <v>0</v>
      </c>
      <c r="AE63">
        <f t="shared" si="35"/>
        <v>0</v>
      </c>
      <c r="AF63">
        <f t="shared" si="35"/>
        <v>0</v>
      </c>
      <c r="AG63" s="31">
        <f>VLOOKUP($B$1,'Multipliers and Adjustments'!$A$70:$I$86,TRUNC(COLUMN(AG$2)/5)+2,FALSE)*SUMIFS('EPA Data'!$I:$I,'EPA Data'!$D:$D,'Country Selector'!$A$2,'EPA Data'!$J:$J,$B$1,'EPA Data'!$C:$C,AG$2,'EPA Data'!$G:$G,"&gt;="&amp;$A63,'EPA Data'!$G:$G,"&lt;"&amp;$B63)*unit_conv</f>
        <v>0</v>
      </c>
      <c r="AH63">
        <f t="shared" si="36"/>
        <v>0</v>
      </c>
      <c r="AI63">
        <f t="shared" si="36"/>
        <v>0</v>
      </c>
      <c r="AJ63">
        <f t="shared" si="36"/>
        <v>0</v>
      </c>
      <c r="AK63">
        <f t="shared" si="36"/>
        <v>0</v>
      </c>
      <c r="AL63" s="31">
        <f>VLOOKUP($B$1,'Multipliers and Adjustments'!$A$70:$I$86,TRUNC(COLUMN(AL$2)/5)+2,FALSE)*SUMIFS('EPA Data'!$I:$I,'EPA Data'!$D:$D,'Country Selector'!$A$2,'EPA Data'!$J:$J,$B$1,'EPA Data'!$C:$C,AL$2,'EPA Data'!$G:$G,"&gt;="&amp;$A63,'EPA Data'!$G:$G,"&lt;"&amp;$B63)*unit_conv</f>
        <v>0</v>
      </c>
    </row>
    <row r="64" spans="1:38" x14ac:dyDescent="0.45">
      <c r="A64" s="12">
        <f t="shared" si="14"/>
        <v>1050</v>
      </c>
      <c r="B64" s="11">
        <f t="shared" si="7"/>
        <v>1100</v>
      </c>
      <c r="C64" s="31">
        <f>VLOOKUP($B$1,'Multipliers and Adjustments'!$A$70:$I$86,TRUNC(COLUMN(C$2)/5)+2,FALSE)*SUMIFS('EPA Data'!$I:$I,'EPA Data'!$D:$D,'Country Selector'!$A$2,'EPA Data'!$J:$J,$B$1,'EPA Data'!$C:$C,C$2,'EPA Data'!$G:$G,"&gt;="&amp;$A64,'EPA Data'!$G:$G,"&lt;"&amp;$B64)*unit_conv</f>
        <v>0</v>
      </c>
      <c r="D64">
        <f t="shared" si="30"/>
        <v>0</v>
      </c>
      <c r="E64">
        <f t="shared" si="30"/>
        <v>0</v>
      </c>
      <c r="F64">
        <f t="shared" si="30"/>
        <v>0</v>
      </c>
      <c r="G64">
        <f t="shared" si="30"/>
        <v>0</v>
      </c>
      <c r="H64" s="31">
        <f>VLOOKUP($B$1,'Multipliers and Adjustments'!$A$70:$I$86,TRUNC(COLUMN(H$2)/5)+2,FALSE)*SUMIFS('EPA Data'!$I:$I,'EPA Data'!$D:$D,'Country Selector'!$A$2,'EPA Data'!$J:$J,$B$1,'EPA Data'!$C:$C,H$2,'EPA Data'!$G:$G,"&gt;="&amp;$A64,'EPA Data'!$G:$G,"&lt;"&amp;$B64)*unit_conv</f>
        <v>0</v>
      </c>
      <c r="I64">
        <f t="shared" si="31"/>
        <v>0</v>
      </c>
      <c r="J64">
        <f t="shared" si="31"/>
        <v>0</v>
      </c>
      <c r="K64">
        <f t="shared" si="31"/>
        <v>0</v>
      </c>
      <c r="L64">
        <f t="shared" si="31"/>
        <v>0</v>
      </c>
      <c r="M64" s="31">
        <f>VLOOKUP($B$1,'Multipliers and Adjustments'!$A$70:$I$86,TRUNC(COLUMN(M$2)/5)+2,FALSE)*SUMIFS('EPA Data'!$I:$I,'EPA Data'!$D:$D,'Country Selector'!$A$2,'EPA Data'!$J:$J,$B$1,'EPA Data'!$C:$C,M$2,'EPA Data'!$G:$G,"&gt;="&amp;$A64,'EPA Data'!$G:$G,"&lt;"&amp;$B64)*unit_conv</f>
        <v>0</v>
      </c>
      <c r="N64">
        <f t="shared" si="32"/>
        <v>0</v>
      </c>
      <c r="O64">
        <f t="shared" si="32"/>
        <v>0</v>
      </c>
      <c r="P64">
        <f t="shared" si="32"/>
        <v>0</v>
      </c>
      <c r="Q64">
        <f t="shared" si="32"/>
        <v>0</v>
      </c>
      <c r="R64" s="31">
        <f>VLOOKUP($B$1,'Multipliers and Adjustments'!$A$70:$I$86,TRUNC(COLUMN(R$2)/5)+2,FALSE)*SUMIFS('EPA Data'!$I:$I,'EPA Data'!$D:$D,'Country Selector'!$A$2,'EPA Data'!$J:$J,$B$1,'EPA Data'!$C:$C,R$2,'EPA Data'!$G:$G,"&gt;="&amp;$A64,'EPA Data'!$G:$G,"&lt;"&amp;$B64)*unit_conv</f>
        <v>0</v>
      </c>
      <c r="S64">
        <f t="shared" si="33"/>
        <v>0</v>
      </c>
      <c r="T64">
        <f t="shared" si="33"/>
        <v>0</v>
      </c>
      <c r="U64">
        <f t="shared" si="33"/>
        <v>0</v>
      </c>
      <c r="V64">
        <f t="shared" si="33"/>
        <v>0</v>
      </c>
      <c r="W64" s="31">
        <f>VLOOKUP($B$1,'Multipliers and Adjustments'!$A$70:$I$86,TRUNC(COLUMN(W$2)/5)+2,FALSE)*SUMIFS('EPA Data'!$I:$I,'EPA Data'!$D:$D,'Country Selector'!$A$2,'EPA Data'!$J:$J,$B$1,'EPA Data'!$C:$C,W$2,'EPA Data'!$G:$G,"&gt;="&amp;$A64,'EPA Data'!$G:$G,"&lt;"&amp;$B64)*unit_conv</f>
        <v>0</v>
      </c>
      <c r="X64">
        <f t="shared" si="34"/>
        <v>0</v>
      </c>
      <c r="Y64">
        <f t="shared" si="34"/>
        <v>0</v>
      </c>
      <c r="Z64">
        <f t="shared" si="34"/>
        <v>0</v>
      </c>
      <c r="AA64">
        <f t="shared" si="34"/>
        <v>0</v>
      </c>
      <c r="AB64" s="31">
        <f>VLOOKUP($B$1,'Multipliers and Adjustments'!$A$70:$I$86,TRUNC(COLUMN(AB$2)/5)+2,FALSE)*SUMIFS('EPA Data'!$I:$I,'EPA Data'!$D:$D,'Country Selector'!$A$2,'EPA Data'!$J:$J,$B$1,'EPA Data'!$C:$C,AB$2,'EPA Data'!$G:$G,"&gt;="&amp;$A64,'EPA Data'!$G:$G,"&lt;"&amp;$B64)*unit_conv</f>
        <v>0</v>
      </c>
      <c r="AC64">
        <f t="shared" si="35"/>
        <v>0</v>
      </c>
      <c r="AD64">
        <f t="shared" si="35"/>
        <v>0</v>
      </c>
      <c r="AE64">
        <f t="shared" si="35"/>
        <v>0</v>
      </c>
      <c r="AF64">
        <f t="shared" si="35"/>
        <v>0</v>
      </c>
      <c r="AG64" s="31">
        <f>VLOOKUP($B$1,'Multipliers and Adjustments'!$A$70:$I$86,TRUNC(COLUMN(AG$2)/5)+2,FALSE)*SUMIFS('EPA Data'!$I:$I,'EPA Data'!$D:$D,'Country Selector'!$A$2,'EPA Data'!$J:$J,$B$1,'EPA Data'!$C:$C,AG$2,'EPA Data'!$G:$G,"&gt;="&amp;$A64,'EPA Data'!$G:$G,"&lt;"&amp;$B64)*unit_conv</f>
        <v>0</v>
      </c>
      <c r="AH64">
        <f t="shared" si="36"/>
        <v>0</v>
      </c>
      <c r="AI64">
        <f t="shared" si="36"/>
        <v>0</v>
      </c>
      <c r="AJ64">
        <f t="shared" si="36"/>
        <v>0</v>
      </c>
      <c r="AK64">
        <f t="shared" si="36"/>
        <v>0</v>
      </c>
      <c r="AL64" s="31">
        <f>VLOOKUP($B$1,'Multipliers and Adjustments'!$A$70:$I$86,TRUNC(COLUMN(AL$2)/5)+2,FALSE)*SUMIFS('EPA Data'!$I:$I,'EPA Data'!$D:$D,'Country Selector'!$A$2,'EPA Data'!$J:$J,$B$1,'EPA Data'!$C:$C,AL$2,'EPA Data'!$G:$G,"&gt;="&amp;$A64,'EPA Data'!$G:$G,"&lt;"&amp;$B64)*unit_conv</f>
        <v>0</v>
      </c>
    </row>
    <row r="65" spans="1:38" x14ac:dyDescent="0.45">
      <c r="A65" s="12">
        <f t="shared" si="14"/>
        <v>1100</v>
      </c>
      <c r="B65" s="11">
        <f t="shared" si="7"/>
        <v>1150</v>
      </c>
      <c r="C65" s="31">
        <f>VLOOKUP($B$1,'Multipliers and Adjustments'!$A$70:$I$86,TRUNC(COLUMN(C$2)/5)+2,FALSE)*SUMIFS('EPA Data'!$I:$I,'EPA Data'!$D:$D,'Country Selector'!$A$2,'EPA Data'!$J:$J,$B$1,'EPA Data'!$C:$C,C$2,'EPA Data'!$G:$G,"&gt;="&amp;$A65,'EPA Data'!$G:$G,"&lt;"&amp;$B65)*unit_conv</f>
        <v>0</v>
      </c>
      <c r="D65">
        <f t="shared" si="30"/>
        <v>0</v>
      </c>
      <c r="E65">
        <f t="shared" si="30"/>
        <v>0</v>
      </c>
      <c r="F65">
        <f t="shared" si="30"/>
        <v>0</v>
      </c>
      <c r="G65">
        <f t="shared" si="30"/>
        <v>0</v>
      </c>
      <c r="H65" s="31">
        <f>VLOOKUP($B$1,'Multipliers and Adjustments'!$A$70:$I$86,TRUNC(COLUMN(H$2)/5)+2,FALSE)*SUMIFS('EPA Data'!$I:$I,'EPA Data'!$D:$D,'Country Selector'!$A$2,'EPA Data'!$J:$J,$B$1,'EPA Data'!$C:$C,H$2,'EPA Data'!$G:$G,"&gt;="&amp;$A65,'EPA Data'!$G:$G,"&lt;"&amp;$B65)*unit_conv</f>
        <v>0</v>
      </c>
      <c r="I65">
        <f t="shared" si="31"/>
        <v>0</v>
      </c>
      <c r="J65">
        <f t="shared" si="31"/>
        <v>0</v>
      </c>
      <c r="K65">
        <f t="shared" si="31"/>
        <v>0</v>
      </c>
      <c r="L65">
        <f t="shared" si="31"/>
        <v>0</v>
      </c>
      <c r="M65" s="31">
        <f>VLOOKUP($B$1,'Multipliers and Adjustments'!$A$70:$I$86,TRUNC(COLUMN(M$2)/5)+2,FALSE)*SUMIFS('EPA Data'!$I:$I,'EPA Data'!$D:$D,'Country Selector'!$A$2,'EPA Data'!$J:$J,$B$1,'EPA Data'!$C:$C,M$2,'EPA Data'!$G:$G,"&gt;="&amp;$A65,'EPA Data'!$G:$G,"&lt;"&amp;$B65)*unit_conv</f>
        <v>0</v>
      </c>
      <c r="N65">
        <f t="shared" si="32"/>
        <v>0</v>
      </c>
      <c r="O65">
        <f t="shared" si="32"/>
        <v>0</v>
      </c>
      <c r="P65">
        <f t="shared" si="32"/>
        <v>0</v>
      </c>
      <c r="Q65">
        <f t="shared" si="32"/>
        <v>0</v>
      </c>
      <c r="R65" s="31">
        <f>VLOOKUP($B$1,'Multipliers and Adjustments'!$A$70:$I$86,TRUNC(COLUMN(R$2)/5)+2,FALSE)*SUMIFS('EPA Data'!$I:$I,'EPA Data'!$D:$D,'Country Selector'!$A$2,'EPA Data'!$J:$J,$B$1,'EPA Data'!$C:$C,R$2,'EPA Data'!$G:$G,"&gt;="&amp;$A65,'EPA Data'!$G:$G,"&lt;"&amp;$B65)*unit_conv</f>
        <v>0</v>
      </c>
      <c r="S65">
        <f t="shared" si="33"/>
        <v>0</v>
      </c>
      <c r="T65">
        <f t="shared" si="33"/>
        <v>0</v>
      </c>
      <c r="U65">
        <f t="shared" si="33"/>
        <v>0</v>
      </c>
      <c r="V65">
        <f t="shared" si="33"/>
        <v>0</v>
      </c>
      <c r="W65" s="31">
        <f>VLOOKUP($B$1,'Multipliers and Adjustments'!$A$70:$I$86,TRUNC(COLUMN(W$2)/5)+2,FALSE)*SUMIFS('EPA Data'!$I:$I,'EPA Data'!$D:$D,'Country Selector'!$A$2,'EPA Data'!$J:$J,$B$1,'EPA Data'!$C:$C,W$2,'EPA Data'!$G:$G,"&gt;="&amp;$A65,'EPA Data'!$G:$G,"&lt;"&amp;$B65)*unit_conv</f>
        <v>0</v>
      </c>
      <c r="X65">
        <f t="shared" si="34"/>
        <v>0</v>
      </c>
      <c r="Y65">
        <f t="shared" si="34"/>
        <v>0</v>
      </c>
      <c r="Z65">
        <f t="shared" si="34"/>
        <v>0</v>
      </c>
      <c r="AA65">
        <f t="shared" si="34"/>
        <v>0</v>
      </c>
      <c r="AB65" s="31">
        <f>VLOOKUP($B$1,'Multipliers and Adjustments'!$A$70:$I$86,TRUNC(COLUMN(AB$2)/5)+2,FALSE)*SUMIFS('EPA Data'!$I:$I,'EPA Data'!$D:$D,'Country Selector'!$A$2,'EPA Data'!$J:$J,$B$1,'EPA Data'!$C:$C,AB$2,'EPA Data'!$G:$G,"&gt;="&amp;$A65,'EPA Data'!$G:$G,"&lt;"&amp;$B65)*unit_conv</f>
        <v>0</v>
      </c>
      <c r="AC65">
        <f t="shared" si="35"/>
        <v>0</v>
      </c>
      <c r="AD65">
        <f t="shared" si="35"/>
        <v>0</v>
      </c>
      <c r="AE65">
        <f t="shared" si="35"/>
        <v>0</v>
      </c>
      <c r="AF65">
        <f t="shared" si="35"/>
        <v>0</v>
      </c>
      <c r="AG65" s="31">
        <f>VLOOKUP($B$1,'Multipliers and Adjustments'!$A$70:$I$86,TRUNC(COLUMN(AG$2)/5)+2,FALSE)*SUMIFS('EPA Data'!$I:$I,'EPA Data'!$D:$D,'Country Selector'!$A$2,'EPA Data'!$J:$J,$B$1,'EPA Data'!$C:$C,AG$2,'EPA Data'!$G:$G,"&gt;="&amp;$A65,'EPA Data'!$G:$G,"&lt;"&amp;$B65)*unit_conv</f>
        <v>0</v>
      </c>
      <c r="AH65">
        <f t="shared" si="36"/>
        <v>0</v>
      </c>
      <c r="AI65">
        <f t="shared" si="36"/>
        <v>0</v>
      </c>
      <c r="AJ65">
        <f t="shared" si="36"/>
        <v>0</v>
      </c>
      <c r="AK65">
        <f t="shared" si="36"/>
        <v>0</v>
      </c>
      <c r="AL65" s="31">
        <f>VLOOKUP($B$1,'Multipliers and Adjustments'!$A$70:$I$86,TRUNC(COLUMN(AL$2)/5)+2,FALSE)*SUMIFS('EPA Data'!$I:$I,'EPA Data'!$D:$D,'Country Selector'!$A$2,'EPA Data'!$J:$J,$B$1,'EPA Data'!$C:$C,AL$2,'EPA Data'!$G:$G,"&gt;="&amp;$A65,'EPA Data'!$G:$G,"&lt;"&amp;$B65)*unit_conv</f>
        <v>0</v>
      </c>
    </row>
    <row r="66" spans="1:38" x14ac:dyDescent="0.45">
      <c r="A66" s="12">
        <f t="shared" si="14"/>
        <v>1150</v>
      </c>
      <c r="B66" s="11">
        <f t="shared" si="7"/>
        <v>1200</v>
      </c>
      <c r="C66" s="31">
        <f>VLOOKUP($B$1,'Multipliers and Adjustments'!$A$70:$I$86,TRUNC(COLUMN(C$2)/5)+2,FALSE)*SUMIFS('EPA Data'!$I:$I,'EPA Data'!$D:$D,'Country Selector'!$A$2,'EPA Data'!$J:$J,$B$1,'EPA Data'!$C:$C,C$2,'EPA Data'!$G:$G,"&gt;="&amp;$A66,'EPA Data'!$G:$G,"&lt;"&amp;$B66)*unit_conv</f>
        <v>0</v>
      </c>
      <c r="D66">
        <f t="shared" ref="D66:G74" si="37">C66+($H66-$C66)/5</f>
        <v>0</v>
      </c>
      <c r="E66">
        <f t="shared" si="37"/>
        <v>0</v>
      </c>
      <c r="F66">
        <f t="shared" si="37"/>
        <v>0</v>
      </c>
      <c r="G66">
        <f t="shared" si="37"/>
        <v>0</v>
      </c>
      <c r="H66" s="31">
        <f>VLOOKUP($B$1,'Multipliers and Adjustments'!$A$70:$I$86,TRUNC(COLUMN(H$2)/5)+2,FALSE)*SUMIFS('EPA Data'!$I:$I,'EPA Data'!$D:$D,'Country Selector'!$A$2,'EPA Data'!$J:$J,$B$1,'EPA Data'!$C:$C,H$2,'EPA Data'!$G:$G,"&gt;="&amp;$A66,'EPA Data'!$G:$G,"&lt;"&amp;$B66)*unit_conv</f>
        <v>0</v>
      </c>
      <c r="I66">
        <f t="shared" si="31"/>
        <v>0</v>
      </c>
      <c r="J66">
        <f t="shared" si="31"/>
        <v>0</v>
      </c>
      <c r="K66">
        <f t="shared" si="31"/>
        <v>0</v>
      </c>
      <c r="L66">
        <f t="shared" si="31"/>
        <v>0</v>
      </c>
      <c r="M66" s="31">
        <f>VLOOKUP($B$1,'Multipliers and Adjustments'!$A$70:$I$86,TRUNC(COLUMN(M$2)/5)+2,FALSE)*SUMIFS('EPA Data'!$I:$I,'EPA Data'!$D:$D,'Country Selector'!$A$2,'EPA Data'!$J:$J,$B$1,'EPA Data'!$C:$C,M$2,'EPA Data'!$G:$G,"&gt;="&amp;$A66,'EPA Data'!$G:$G,"&lt;"&amp;$B66)*unit_conv</f>
        <v>0</v>
      </c>
      <c r="N66">
        <f t="shared" si="32"/>
        <v>0</v>
      </c>
      <c r="O66">
        <f t="shared" si="32"/>
        <v>0</v>
      </c>
      <c r="P66">
        <f t="shared" si="32"/>
        <v>0</v>
      </c>
      <c r="Q66">
        <f t="shared" si="32"/>
        <v>0</v>
      </c>
      <c r="R66" s="31">
        <f>VLOOKUP($B$1,'Multipliers and Adjustments'!$A$70:$I$86,TRUNC(COLUMN(R$2)/5)+2,FALSE)*SUMIFS('EPA Data'!$I:$I,'EPA Data'!$D:$D,'Country Selector'!$A$2,'EPA Data'!$J:$J,$B$1,'EPA Data'!$C:$C,R$2,'EPA Data'!$G:$G,"&gt;="&amp;$A66,'EPA Data'!$G:$G,"&lt;"&amp;$B66)*unit_conv</f>
        <v>0</v>
      </c>
      <c r="S66">
        <f t="shared" si="33"/>
        <v>0</v>
      </c>
      <c r="T66">
        <f t="shared" si="33"/>
        <v>0</v>
      </c>
      <c r="U66">
        <f t="shared" si="33"/>
        <v>0</v>
      </c>
      <c r="V66">
        <f t="shared" si="33"/>
        <v>0</v>
      </c>
      <c r="W66" s="31">
        <f>VLOOKUP($B$1,'Multipliers and Adjustments'!$A$70:$I$86,TRUNC(COLUMN(W$2)/5)+2,FALSE)*SUMIFS('EPA Data'!$I:$I,'EPA Data'!$D:$D,'Country Selector'!$A$2,'EPA Data'!$J:$J,$B$1,'EPA Data'!$C:$C,W$2,'EPA Data'!$G:$G,"&gt;="&amp;$A66,'EPA Data'!$G:$G,"&lt;"&amp;$B66)*unit_conv</f>
        <v>0</v>
      </c>
      <c r="X66">
        <f t="shared" si="34"/>
        <v>0</v>
      </c>
      <c r="Y66">
        <f t="shared" si="34"/>
        <v>0</v>
      </c>
      <c r="Z66">
        <f t="shared" si="34"/>
        <v>0</v>
      </c>
      <c r="AA66">
        <f t="shared" si="34"/>
        <v>0</v>
      </c>
      <c r="AB66" s="31">
        <f>VLOOKUP($B$1,'Multipliers and Adjustments'!$A$70:$I$86,TRUNC(COLUMN(AB$2)/5)+2,FALSE)*SUMIFS('EPA Data'!$I:$I,'EPA Data'!$D:$D,'Country Selector'!$A$2,'EPA Data'!$J:$J,$B$1,'EPA Data'!$C:$C,AB$2,'EPA Data'!$G:$G,"&gt;="&amp;$A66,'EPA Data'!$G:$G,"&lt;"&amp;$B66)*unit_conv</f>
        <v>0</v>
      </c>
      <c r="AC66">
        <f t="shared" si="35"/>
        <v>0</v>
      </c>
      <c r="AD66">
        <f t="shared" si="35"/>
        <v>0</v>
      </c>
      <c r="AE66">
        <f t="shared" si="35"/>
        <v>0</v>
      </c>
      <c r="AF66">
        <f t="shared" si="35"/>
        <v>0</v>
      </c>
      <c r="AG66" s="31">
        <f>VLOOKUP($B$1,'Multipliers and Adjustments'!$A$70:$I$86,TRUNC(COLUMN(AG$2)/5)+2,FALSE)*SUMIFS('EPA Data'!$I:$I,'EPA Data'!$D:$D,'Country Selector'!$A$2,'EPA Data'!$J:$J,$B$1,'EPA Data'!$C:$C,AG$2,'EPA Data'!$G:$G,"&gt;="&amp;$A66,'EPA Data'!$G:$G,"&lt;"&amp;$B66)*unit_conv</f>
        <v>0</v>
      </c>
      <c r="AH66">
        <f t="shared" si="36"/>
        <v>0</v>
      </c>
      <c r="AI66">
        <f t="shared" si="36"/>
        <v>0</v>
      </c>
      <c r="AJ66">
        <f t="shared" si="36"/>
        <v>0</v>
      </c>
      <c r="AK66">
        <f t="shared" si="36"/>
        <v>0</v>
      </c>
      <c r="AL66" s="31">
        <f>VLOOKUP($B$1,'Multipliers and Adjustments'!$A$70:$I$86,TRUNC(COLUMN(AL$2)/5)+2,FALSE)*SUMIFS('EPA Data'!$I:$I,'EPA Data'!$D:$D,'Country Selector'!$A$2,'EPA Data'!$J:$J,$B$1,'EPA Data'!$C:$C,AL$2,'EPA Data'!$G:$G,"&gt;="&amp;$A66,'EPA Data'!$G:$G,"&lt;"&amp;$B66)*unit_conv</f>
        <v>0</v>
      </c>
    </row>
    <row r="67" spans="1:38" x14ac:dyDescent="0.45">
      <c r="A67" s="12">
        <f t="shared" si="14"/>
        <v>1200</v>
      </c>
      <c r="B67" s="11">
        <f t="shared" si="7"/>
        <v>1250</v>
      </c>
      <c r="C67" s="31">
        <f>VLOOKUP($B$1,'Multipliers and Adjustments'!$A$70:$I$86,TRUNC(COLUMN(C$2)/5)+2,FALSE)*SUMIFS('EPA Data'!$I:$I,'EPA Data'!$D:$D,'Country Selector'!$A$2,'EPA Data'!$J:$J,$B$1,'EPA Data'!$C:$C,C$2,'EPA Data'!$G:$G,"&gt;="&amp;$A67,'EPA Data'!$G:$G,"&lt;"&amp;$B67)*unit_conv</f>
        <v>0</v>
      </c>
      <c r="D67">
        <f t="shared" si="37"/>
        <v>0</v>
      </c>
      <c r="E67">
        <f t="shared" si="37"/>
        <v>0</v>
      </c>
      <c r="F67">
        <f t="shared" si="37"/>
        <v>0</v>
      </c>
      <c r="G67">
        <f t="shared" si="37"/>
        <v>0</v>
      </c>
      <c r="H67" s="31">
        <f>VLOOKUP($B$1,'Multipliers and Adjustments'!$A$70:$I$86,TRUNC(COLUMN(H$2)/5)+2,FALSE)*SUMIFS('EPA Data'!$I:$I,'EPA Data'!$D:$D,'Country Selector'!$A$2,'EPA Data'!$J:$J,$B$1,'EPA Data'!$C:$C,H$2,'EPA Data'!$G:$G,"&gt;="&amp;$A67,'EPA Data'!$G:$G,"&lt;"&amp;$B67)*unit_conv</f>
        <v>0</v>
      </c>
      <c r="I67">
        <f t="shared" si="31"/>
        <v>0</v>
      </c>
      <c r="J67">
        <f t="shared" si="31"/>
        <v>0</v>
      </c>
      <c r="K67">
        <f t="shared" si="31"/>
        <v>0</v>
      </c>
      <c r="L67">
        <f t="shared" si="31"/>
        <v>0</v>
      </c>
      <c r="M67" s="31">
        <f>VLOOKUP($B$1,'Multipliers and Adjustments'!$A$70:$I$86,TRUNC(COLUMN(M$2)/5)+2,FALSE)*SUMIFS('EPA Data'!$I:$I,'EPA Data'!$D:$D,'Country Selector'!$A$2,'EPA Data'!$J:$J,$B$1,'EPA Data'!$C:$C,M$2,'EPA Data'!$G:$G,"&gt;="&amp;$A67,'EPA Data'!$G:$G,"&lt;"&amp;$B67)*unit_conv</f>
        <v>0</v>
      </c>
      <c r="N67">
        <f t="shared" si="32"/>
        <v>0</v>
      </c>
      <c r="O67">
        <f t="shared" si="32"/>
        <v>0</v>
      </c>
      <c r="P67">
        <f t="shared" si="32"/>
        <v>0</v>
      </c>
      <c r="Q67">
        <f t="shared" si="32"/>
        <v>0</v>
      </c>
      <c r="R67" s="31">
        <f>VLOOKUP($B$1,'Multipliers and Adjustments'!$A$70:$I$86,TRUNC(COLUMN(R$2)/5)+2,FALSE)*SUMIFS('EPA Data'!$I:$I,'EPA Data'!$D:$D,'Country Selector'!$A$2,'EPA Data'!$J:$J,$B$1,'EPA Data'!$C:$C,R$2,'EPA Data'!$G:$G,"&gt;="&amp;$A67,'EPA Data'!$G:$G,"&lt;"&amp;$B67)*unit_conv</f>
        <v>0</v>
      </c>
      <c r="S67">
        <f t="shared" si="33"/>
        <v>0</v>
      </c>
      <c r="T67">
        <f t="shared" si="33"/>
        <v>0</v>
      </c>
      <c r="U67">
        <f t="shared" si="33"/>
        <v>0</v>
      </c>
      <c r="V67">
        <f t="shared" si="33"/>
        <v>0</v>
      </c>
      <c r="W67" s="31">
        <f>VLOOKUP($B$1,'Multipliers and Adjustments'!$A$70:$I$86,TRUNC(COLUMN(W$2)/5)+2,FALSE)*SUMIFS('EPA Data'!$I:$I,'EPA Data'!$D:$D,'Country Selector'!$A$2,'EPA Data'!$J:$J,$B$1,'EPA Data'!$C:$C,W$2,'EPA Data'!$G:$G,"&gt;="&amp;$A67,'EPA Data'!$G:$G,"&lt;"&amp;$B67)*unit_conv</f>
        <v>0</v>
      </c>
      <c r="X67">
        <f t="shared" si="34"/>
        <v>0</v>
      </c>
      <c r="Y67">
        <f t="shared" si="34"/>
        <v>0</v>
      </c>
      <c r="Z67">
        <f t="shared" si="34"/>
        <v>0</v>
      </c>
      <c r="AA67">
        <f t="shared" si="34"/>
        <v>0</v>
      </c>
      <c r="AB67" s="31">
        <f>VLOOKUP($B$1,'Multipliers and Adjustments'!$A$70:$I$86,TRUNC(COLUMN(AB$2)/5)+2,FALSE)*SUMIFS('EPA Data'!$I:$I,'EPA Data'!$D:$D,'Country Selector'!$A$2,'EPA Data'!$J:$J,$B$1,'EPA Data'!$C:$C,AB$2,'EPA Data'!$G:$G,"&gt;="&amp;$A67,'EPA Data'!$G:$G,"&lt;"&amp;$B67)*unit_conv</f>
        <v>0</v>
      </c>
      <c r="AC67">
        <f t="shared" si="35"/>
        <v>0</v>
      </c>
      <c r="AD67">
        <f t="shared" si="35"/>
        <v>0</v>
      </c>
      <c r="AE67">
        <f t="shared" si="35"/>
        <v>0</v>
      </c>
      <c r="AF67">
        <f t="shared" si="35"/>
        <v>0</v>
      </c>
      <c r="AG67" s="31">
        <f>VLOOKUP($B$1,'Multipliers and Adjustments'!$A$70:$I$86,TRUNC(COLUMN(AG$2)/5)+2,FALSE)*SUMIFS('EPA Data'!$I:$I,'EPA Data'!$D:$D,'Country Selector'!$A$2,'EPA Data'!$J:$J,$B$1,'EPA Data'!$C:$C,AG$2,'EPA Data'!$G:$G,"&gt;="&amp;$A67,'EPA Data'!$G:$G,"&lt;"&amp;$B67)*unit_conv</f>
        <v>0</v>
      </c>
      <c r="AH67">
        <f t="shared" si="36"/>
        <v>0</v>
      </c>
      <c r="AI67">
        <f t="shared" si="36"/>
        <v>0</v>
      </c>
      <c r="AJ67">
        <f t="shared" si="36"/>
        <v>0</v>
      </c>
      <c r="AK67">
        <f t="shared" si="36"/>
        <v>0</v>
      </c>
      <c r="AL67" s="31">
        <f>VLOOKUP($B$1,'Multipliers and Adjustments'!$A$70:$I$86,TRUNC(COLUMN(AL$2)/5)+2,FALSE)*SUMIFS('EPA Data'!$I:$I,'EPA Data'!$D:$D,'Country Selector'!$A$2,'EPA Data'!$J:$J,$B$1,'EPA Data'!$C:$C,AL$2,'EPA Data'!$G:$G,"&gt;="&amp;$A67,'EPA Data'!$G:$G,"&lt;"&amp;$B67)*unit_conv</f>
        <v>0</v>
      </c>
    </row>
    <row r="68" spans="1:38" x14ac:dyDescent="0.45">
      <c r="A68" s="12">
        <f t="shared" si="14"/>
        <v>1250</v>
      </c>
      <c r="B68" s="11">
        <f t="shared" ref="B68:B74" si="38">A68+50</f>
        <v>1300</v>
      </c>
      <c r="C68" s="31">
        <f>VLOOKUP($B$1,'Multipliers and Adjustments'!$A$70:$I$86,TRUNC(COLUMN(C$2)/5)+2,FALSE)*SUMIFS('EPA Data'!$I:$I,'EPA Data'!$D:$D,'Country Selector'!$A$2,'EPA Data'!$J:$J,$B$1,'EPA Data'!$C:$C,C$2,'EPA Data'!$G:$G,"&gt;="&amp;$A68,'EPA Data'!$G:$G,"&lt;"&amp;$B68)*unit_conv</f>
        <v>0</v>
      </c>
      <c r="D68">
        <f t="shared" si="37"/>
        <v>0</v>
      </c>
      <c r="E68">
        <f t="shared" si="37"/>
        <v>0</v>
      </c>
      <c r="F68">
        <f t="shared" si="37"/>
        <v>0</v>
      </c>
      <c r="G68">
        <f t="shared" si="37"/>
        <v>0</v>
      </c>
      <c r="H68" s="31">
        <f>VLOOKUP($B$1,'Multipliers and Adjustments'!$A$70:$I$86,TRUNC(COLUMN(H$2)/5)+2,FALSE)*SUMIFS('EPA Data'!$I:$I,'EPA Data'!$D:$D,'Country Selector'!$A$2,'EPA Data'!$J:$J,$B$1,'EPA Data'!$C:$C,H$2,'EPA Data'!$G:$G,"&gt;="&amp;$A68,'EPA Data'!$G:$G,"&lt;"&amp;$B68)*unit_conv</f>
        <v>0</v>
      </c>
      <c r="I68">
        <f t="shared" ref="I68:L74" si="39">H68+($M68-$H68)/5</f>
        <v>0</v>
      </c>
      <c r="J68">
        <f t="shared" si="39"/>
        <v>0</v>
      </c>
      <c r="K68">
        <f t="shared" si="39"/>
        <v>0</v>
      </c>
      <c r="L68">
        <f t="shared" si="39"/>
        <v>0</v>
      </c>
      <c r="M68" s="31">
        <f>VLOOKUP($B$1,'Multipliers and Adjustments'!$A$70:$I$86,TRUNC(COLUMN(M$2)/5)+2,FALSE)*SUMIFS('EPA Data'!$I:$I,'EPA Data'!$D:$D,'Country Selector'!$A$2,'EPA Data'!$J:$J,$B$1,'EPA Data'!$C:$C,M$2,'EPA Data'!$G:$G,"&gt;="&amp;$A68,'EPA Data'!$G:$G,"&lt;"&amp;$B68)*unit_conv</f>
        <v>0</v>
      </c>
      <c r="N68">
        <f t="shared" ref="N68:Q74" si="40">M68+($R68-$M68)/5</f>
        <v>0</v>
      </c>
      <c r="O68">
        <f t="shared" si="40"/>
        <v>0</v>
      </c>
      <c r="P68">
        <f t="shared" si="40"/>
        <v>0</v>
      </c>
      <c r="Q68">
        <f t="shared" si="40"/>
        <v>0</v>
      </c>
      <c r="R68" s="31">
        <f>VLOOKUP($B$1,'Multipliers and Adjustments'!$A$70:$I$86,TRUNC(COLUMN(R$2)/5)+2,FALSE)*SUMIFS('EPA Data'!$I:$I,'EPA Data'!$D:$D,'Country Selector'!$A$2,'EPA Data'!$J:$J,$B$1,'EPA Data'!$C:$C,R$2,'EPA Data'!$G:$G,"&gt;="&amp;$A68,'EPA Data'!$G:$G,"&lt;"&amp;$B68)*unit_conv</f>
        <v>0</v>
      </c>
      <c r="S68">
        <f t="shared" ref="S68:V74" si="41">R68+($W68-$R68)/5</f>
        <v>0</v>
      </c>
      <c r="T68">
        <f t="shared" si="41"/>
        <v>0</v>
      </c>
      <c r="U68">
        <f t="shared" si="41"/>
        <v>0</v>
      </c>
      <c r="V68">
        <f t="shared" si="41"/>
        <v>0</v>
      </c>
      <c r="W68" s="31">
        <f>VLOOKUP($B$1,'Multipliers and Adjustments'!$A$70:$I$86,TRUNC(COLUMN(W$2)/5)+2,FALSE)*SUMIFS('EPA Data'!$I:$I,'EPA Data'!$D:$D,'Country Selector'!$A$2,'EPA Data'!$J:$J,$B$1,'EPA Data'!$C:$C,W$2,'EPA Data'!$G:$G,"&gt;="&amp;$A68,'EPA Data'!$G:$G,"&lt;"&amp;$B68)*unit_conv</f>
        <v>0</v>
      </c>
      <c r="X68">
        <f t="shared" ref="X68:AA74" si="42">W68+($AB68-$W68)/5</f>
        <v>0</v>
      </c>
      <c r="Y68">
        <f t="shared" si="42"/>
        <v>0</v>
      </c>
      <c r="Z68">
        <f t="shared" si="42"/>
        <v>0</v>
      </c>
      <c r="AA68">
        <f t="shared" si="42"/>
        <v>0</v>
      </c>
      <c r="AB68" s="31">
        <f>VLOOKUP($B$1,'Multipliers and Adjustments'!$A$70:$I$86,TRUNC(COLUMN(AB$2)/5)+2,FALSE)*SUMIFS('EPA Data'!$I:$I,'EPA Data'!$D:$D,'Country Selector'!$A$2,'EPA Data'!$J:$J,$B$1,'EPA Data'!$C:$C,AB$2,'EPA Data'!$G:$G,"&gt;="&amp;$A68,'EPA Data'!$G:$G,"&lt;"&amp;$B68)*unit_conv</f>
        <v>0</v>
      </c>
      <c r="AC68">
        <f t="shared" ref="AC68:AF74" si="43">AB68+($AG68-$AB68)/5</f>
        <v>0</v>
      </c>
      <c r="AD68">
        <f t="shared" si="43"/>
        <v>0</v>
      </c>
      <c r="AE68">
        <f t="shared" si="43"/>
        <v>0</v>
      </c>
      <c r="AF68">
        <f t="shared" si="43"/>
        <v>0</v>
      </c>
      <c r="AG68" s="31">
        <f>VLOOKUP($B$1,'Multipliers and Adjustments'!$A$70:$I$86,TRUNC(COLUMN(AG$2)/5)+2,FALSE)*SUMIFS('EPA Data'!$I:$I,'EPA Data'!$D:$D,'Country Selector'!$A$2,'EPA Data'!$J:$J,$B$1,'EPA Data'!$C:$C,AG$2,'EPA Data'!$G:$G,"&gt;="&amp;$A68,'EPA Data'!$G:$G,"&lt;"&amp;$B68)*unit_conv</f>
        <v>0</v>
      </c>
      <c r="AH68">
        <f t="shared" ref="AH68:AK74" si="44">AG68+($AL68-$AG68)/5</f>
        <v>0</v>
      </c>
      <c r="AI68">
        <f t="shared" si="44"/>
        <v>0</v>
      </c>
      <c r="AJ68">
        <f t="shared" si="44"/>
        <v>0</v>
      </c>
      <c r="AK68">
        <f t="shared" si="44"/>
        <v>0</v>
      </c>
      <c r="AL68" s="31">
        <f>VLOOKUP($B$1,'Multipliers and Adjustments'!$A$70:$I$86,TRUNC(COLUMN(AL$2)/5)+2,FALSE)*SUMIFS('EPA Data'!$I:$I,'EPA Data'!$D:$D,'Country Selector'!$A$2,'EPA Data'!$J:$J,$B$1,'EPA Data'!$C:$C,AL$2,'EPA Data'!$G:$G,"&gt;="&amp;$A68,'EPA Data'!$G:$G,"&lt;"&amp;$B68)*unit_conv</f>
        <v>0</v>
      </c>
    </row>
    <row r="69" spans="1:38" x14ac:dyDescent="0.45">
      <c r="A69" s="12">
        <f t="shared" si="14"/>
        <v>1300</v>
      </c>
      <c r="B69" s="11">
        <f t="shared" si="38"/>
        <v>1350</v>
      </c>
      <c r="C69" s="31">
        <f>VLOOKUP($B$1,'Multipliers and Adjustments'!$A$70:$I$86,TRUNC(COLUMN(C$2)/5)+2,FALSE)*SUMIFS('EPA Data'!$I:$I,'EPA Data'!$D:$D,'Country Selector'!$A$2,'EPA Data'!$J:$J,$B$1,'EPA Data'!$C:$C,C$2,'EPA Data'!$G:$G,"&gt;="&amp;$A69,'EPA Data'!$G:$G,"&lt;"&amp;$B69)*unit_conv</f>
        <v>0</v>
      </c>
      <c r="D69">
        <f t="shared" si="37"/>
        <v>0</v>
      </c>
      <c r="E69">
        <f t="shared" si="37"/>
        <v>0</v>
      </c>
      <c r="F69">
        <f t="shared" si="37"/>
        <v>0</v>
      </c>
      <c r="G69">
        <f t="shared" si="37"/>
        <v>0</v>
      </c>
      <c r="H69" s="31">
        <f>VLOOKUP($B$1,'Multipliers and Adjustments'!$A$70:$I$86,TRUNC(COLUMN(H$2)/5)+2,FALSE)*SUMIFS('EPA Data'!$I:$I,'EPA Data'!$D:$D,'Country Selector'!$A$2,'EPA Data'!$J:$J,$B$1,'EPA Data'!$C:$C,H$2,'EPA Data'!$G:$G,"&gt;="&amp;$A69,'EPA Data'!$G:$G,"&lt;"&amp;$B69)*unit_conv</f>
        <v>0</v>
      </c>
      <c r="I69">
        <f t="shared" si="39"/>
        <v>0</v>
      </c>
      <c r="J69">
        <f t="shared" si="39"/>
        <v>0</v>
      </c>
      <c r="K69">
        <f t="shared" si="39"/>
        <v>0</v>
      </c>
      <c r="L69">
        <f t="shared" si="39"/>
        <v>0</v>
      </c>
      <c r="M69" s="31">
        <f>VLOOKUP($B$1,'Multipliers and Adjustments'!$A$70:$I$86,TRUNC(COLUMN(M$2)/5)+2,FALSE)*SUMIFS('EPA Data'!$I:$I,'EPA Data'!$D:$D,'Country Selector'!$A$2,'EPA Data'!$J:$J,$B$1,'EPA Data'!$C:$C,M$2,'EPA Data'!$G:$G,"&gt;="&amp;$A69,'EPA Data'!$G:$G,"&lt;"&amp;$B69)*unit_conv</f>
        <v>0</v>
      </c>
      <c r="N69">
        <f t="shared" si="40"/>
        <v>0</v>
      </c>
      <c r="O69">
        <f t="shared" si="40"/>
        <v>0</v>
      </c>
      <c r="P69">
        <f t="shared" si="40"/>
        <v>0</v>
      </c>
      <c r="Q69">
        <f t="shared" si="40"/>
        <v>0</v>
      </c>
      <c r="R69" s="31">
        <f>VLOOKUP($B$1,'Multipliers and Adjustments'!$A$70:$I$86,TRUNC(COLUMN(R$2)/5)+2,FALSE)*SUMIFS('EPA Data'!$I:$I,'EPA Data'!$D:$D,'Country Selector'!$A$2,'EPA Data'!$J:$J,$B$1,'EPA Data'!$C:$C,R$2,'EPA Data'!$G:$G,"&gt;="&amp;$A69,'EPA Data'!$G:$G,"&lt;"&amp;$B69)*unit_conv</f>
        <v>0</v>
      </c>
      <c r="S69">
        <f t="shared" si="41"/>
        <v>0</v>
      </c>
      <c r="T69">
        <f t="shared" si="41"/>
        <v>0</v>
      </c>
      <c r="U69">
        <f t="shared" si="41"/>
        <v>0</v>
      </c>
      <c r="V69">
        <f t="shared" si="41"/>
        <v>0</v>
      </c>
      <c r="W69" s="31">
        <f>VLOOKUP($B$1,'Multipliers and Adjustments'!$A$70:$I$86,TRUNC(COLUMN(W$2)/5)+2,FALSE)*SUMIFS('EPA Data'!$I:$I,'EPA Data'!$D:$D,'Country Selector'!$A$2,'EPA Data'!$J:$J,$B$1,'EPA Data'!$C:$C,W$2,'EPA Data'!$G:$G,"&gt;="&amp;$A69,'EPA Data'!$G:$G,"&lt;"&amp;$B69)*unit_conv</f>
        <v>0</v>
      </c>
      <c r="X69">
        <f t="shared" si="42"/>
        <v>0</v>
      </c>
      <c r="Y69">
        <f t="shared" si="42"/>
        <v>0</v>
      </c>
      <c r="Z69">
        <f t="shared" si="42"/>
        <v>0</v>
      </c>
      <c r="AA69">
        <f t="shared" si="42"/>
        <v>0</v>
      </c>
      <c r="AB69" s="31">
        <f>VLOOKUP($B$1,'Multipliers and Adjustments'!$A$70:$I$86,TRUNC(COLUMN(AB$2)/5)+2,FALSE)*SUMIFS('EPA Data'!$I:$I,'EPA Data'!$D:$D,'Country Selector'!$A$2,'EPA Data'!$J:$J,$B$1,'EPA Data'!$C:$C,AB$2,'EPA Data'!$G:$G,"&gt;="&amp;$A69,'EPA Data'!$G:$G,"&lt;"&amp;$B69)*unit_conv</f>
        <v>0</v>
      </c>
      <c r="AC69">
        <f t="shared" si="43"/>
        <v>0</v>
      </c>
      <c r="AD69">
        <f t="shared" si="43"/>
        <v>0</v>
      </c>
      <c r="AE69">
        <f t="shared" si="43"/>
        <v>0</v>
      </c>
      <c r="AF69">
        <f t="shared" si="43"/>
        <v>0</v>
      </c>
      <c r="AG69" s="31">
        <f>VLOOKUP($B$1,'Multipliers and Adjustments'!$A$70:$I$86,TRUNC(COLUMN(AG$2)/5)+2,FALSE)*SUMIFS('EPA Data'!$I:$I,'EPA Data'!$D:$D,'Country Selector'!$A$2,'EPA Data'!$J:$J,$B$1,'EPA Data'!$C:$C,AG$2,'EPA Data'!$G:$G,"&gt;="&amp;$A69,'EPA Data'!$G:$G,"&lt;"&amp;$B69)*unit_conv</f>
        <v>0</v>
      </c>
      <c r="AH69">
        <f t="shared" si="44"/>
        <v>0</v>
      </c>
      <c r="AI69">
        <f t="shared" si="44"/>
        <v>0</v>
      </c>
      <c r="AJ69">
        <f t="shared" si="44"/>
        <v>0</v>
      </c>
      <c r="AK69">
        <f t="shared" si="44"/>
        <v>0</v>
      </c>
      <c r="AL69" s="31">
        <f>VLOOKUP($B$1,'Multipliers and Adjustments'!$A$70:$I$86,TRUNC(COLUMN(AL$2)/5)+2,FALSE)*SUMIFS('EPA Data'!$I:$I,'EPA Data'!$D:$D,'Country Selector'!$A$2,'EPA Data'!$J:$J,$B$1,'EPA Data'!$C:$C,AL$2,'EPA Data'!$G:$G,"&gt;="&amp;$A69,'EPA Data'!$G:$G,"&lt;"&amp;$B69)*unit_conv</f>
        <v>0</v>
      </c>
    </row>
    <row r="70" spans="1:38" x14ac:dyDescent="0.45">
      <c r="A70" s="12">
        <f t="shared" si="14"/>
        <v>1350</v>
      </c>
      <c r="B70" s="11">
        <f t="shared" si="38"/>
        <v>1400</v>
      </c>
      <c r="C70" s="31">
        <f>VLOOKUP($B$1,'Multipliers and Adjustments'!$A$70:$I$86,TRUNC(COLUMN(C$2)/5)+2,FALSE)*SUMIFS('EPA Data'!$I:$I,'EPA Data'!$D:$D,'Country Selector'!$A$2,'EPA Data'!$J:$J,$B$1,'EPA Data'!$C:$C,C$2,'EPA Data'!$G:$G,"&gt;="&amp;$A70,'EPA Data'!$G:$G,"&lt;"&amp;$B70)*unit_conv</f>
        <v>0</v>
      </c>
      <c r="D70">
        <f t="shared" si="37"/>
        <v>0</v>
      </c>
      <c r="E70">
        <f t="shared" si="37"/>
        <v>0</v>
      </c>
      <c r="F70">
        <f t="shared" si="37"/>
        <v>0</v>
      </c>
      <c r="G70">
        <f t="shared" si="37"/>
        <v>0</v>
      </c>
      <c r="H70" s="31">
        <f>VLOOKUP($B$1,'Multipliers and Adjustments'!$A$70:$I$86,TRUNC(COLUMN(H$2)/5)+2,FALSE)*SUMIFS('EPA Data'!$I:$I,'EPA Data'!$D:$D,'Country Selector'!$A$2,'EPA Data'!$J:$J,$B$1,'EPA Data'!$C:$C,H$2,'EPA Data'!$G:$G,"&gt;="&amp;$A70,'EPA Data'!$G:$G,"&lt;"&amp;$B70)*unit_conv</f>
        <v>0</v>
      </c>
      <c r="I70">
        <f t="shared" si="39"/>
        <v>0</v>
      </c>
      <c r="J70">
        <f t="shared" si="39"/>
        <v>0</v>
      </c>
      <c r="K70">
        <f t="shared" si="39"/>
        <v>0</v>
      </c>
      <c r="L70">
        <f t="shared" si="39"/>
        <v>0</v>
      </c>
      <c r="M70" s="31">
        <f>VLOOKUP($B$1,'Multipliers and Adjustments'!$A$70:$I$86,TRUNC(COLUMN(M$2)/5)+2,FALSE)*SUMIFS('EPA Data'!$I:$I,'EPA Data'!$D:$D,'Country Selector'!$A$2,'EPA Data'!$J:$J,$B$1,'EPA Data'!$C:$C,M$2,'EPA Data'!$G:$G,"&gt;="&amp;$A70,'EPA Data'!$G:$G,"&lt;"&amp;$B70)*unit_conv</f>
        <v>0</v>
      </c>
      <c r="N70">
        <f t="shared" si="40"/>
        <v>0</v>
      </c>
      <c r="O70">
        <f t="shared" si="40"/>
        <v>0</v>
      </c>
      <c r="P70">
        <f t="shared" si="40"/>
        <v>0</v>
      </c>
      <c r="Q70">
        <f t="shared" si="40"/>
        <v>0</v>
      </c>
      <c r="R70" s="31">
        <f>VLOOKUP($B$1,'Multipliers and Adjustments'!$A$70:$I$86,TRUNC(COLUMN(R$2)/5)+2,FALSE)*SUMIFS('EPA Data'!$I:$I,'EPA Data'!$D:$D,'Country Selector'!$A$2,'EPA Data'!$J:$J,$B$1,'EPA Data'!$C:$C,R$2,'EPA Data'!$G:$G,"&gt;="&amp;$A70,'EPA Data'!$G:$G,"&lt;"&amp;$B70)*unit_conv</f>
        <v>0</v>
      </c>
      <c r="S70">
        <f t="shared" si="41"/>
        <v>0</v>
      </c>
      <c r="T70">
        <f t="shared" si="41"/>
        <v>0</v>
      </c>
      <c r="U70">
        <f t="shared" si="41"/>
        <v>0</v>
      </c>
      <c r="V70">
        <f t="shared" si="41"/>
        <v>0</v>
      </c>
      <c r="W70" s="31">
        <f>VLOOKUP($B$1,'Multipliers and Adjustments'!$A$70:$I$86,TRUNC(COLUMN(W$2)/5)+2,FALSE)*SUMIFS('EPA Data'!$I:$I,'EPA Data'!$D:$D,'Country Selector'!$A$2,'EPA Data'!$J:$J,$B$1,'EPA Data'!$C:$C,W$2,'EPA Data'!$G:$G,"&gt;="&amp;$A70,'EPA Data'!$G:$G,"&lt;"&amp;$B70)*unit_conv</f>
        <v>0</v>
      </c>
      <c r="X70">
        <f t="shared" si="42"/>
        <v>0</v>
      </c>
      <c r="Y70">
        <f t="shared" si="42"/>
        <v>0</v>
      </c>
      <c r="Z70">
        <f t="shared" si="42"/>
        <v>0</v>
      </c>
      <c r="AA70">
        <f t="shared" si="42"/>
        <v>0</v>
      </c>
      <c r="AB70" s="31">
        <f>VLOOKUP($B$1,'Multipliers and Adjustments'!$A$70:$I$86,TRUNC(COLUMN(AB$2)/5)+2,FALSE)*SUMIFS('EPA Data'!$I:$I,'EPA Data'!$D:$D,'Country Selector'!$A$2,'EPA Data'!$J:$J,$B$1,'EPA Data'!$C:$C,AB$2,'EPA Data'!$G:$G,"&gt;="&amp;$A70,'EPA Data'!$G:$G,"&lt;"&amp;$B70)*unit_conv</f>
        <v>0</v>
      </c>
      <c r="AC70">
        <f t="shared" si="43"/>
        <v>0</v>
      </c>
      <c r="AD70">
        <f t="shared" si="43"/>
        <v>0</v>
      </c>
      <c r="AE70">
        <f t="shared" si="43"/>
        <v>0</v>
      </c>
      <c r="AF70">
        <f t="shared" si="43"/>
        <v>0</v>
      </c>
      <c r="AG70" s="31">
        <f>VLOOKUP($B$1,'Multipliers and Adjustments'!$A$70:$I$86,TRUNC(COLUMN(AG$2)/5)+2,FALSE)*SUMIFS('EPA Data'!$I:$I,'EPA Data'!$D:$D,'Country Selector'!$A$2,'EPA Data'!$J:$J,$B$1,'EPA Data'!$C:$C,AG$2,'EPA Data'!$G:$G,"&gt;="&amp;$A70,'EPA Data'!$G:$G,"&lt;"&amp;$B70)*unit_conv</f>
        <v>0</v>
      </c>
      <c r="AH70">
        <f t="shared" si="44"/>
        <v>0</v>
      </c>
      <c r="AI70">
        <f t="shared" si="44"/>
        <v>0</v>
      </c>
      <c r="AJ70">
        <f t="shared" si="44"/>
        <v>0</v>
      </c>
      <c r="AK70">
        <f t="shared" si="44"/>
        <v>0</v>
      </c>
      <c r="AL70" s="31">
        <f>VLOOKUP($B$1,'Multipliers and Adjustments'!$A$70:$I$86,TRUNC(COLUMN(AL$2)/5)+2,FALSE)*SUMIFS('EPA Data'!$I:$I,'EPA Data'!$D:$D,'Country Selector'!$A$2,'EPA Data'!$J:$J,$B$1,'EPA Data'!$C:$C,AL$2,'EPA Data'!$G:$G,"&gt;="&amp;$A70,'EPA Data'!$G:$G,"&lt;"&amp;$B70)*unit_conv</f>
        <v>0</v>
      </c>
    </row>
    <row r="71" spans="1:38" x14ac:dyDescent="0.45">
      <c r="A71" s="12">
        <f t="shared" si="14"/>
        <v>1400</v>
      </c>
      <c r="B71" s="11">
        <f t="shared" si="38"/>
        <v>1450</v>
      </c>
      <c r="C71" s="31">
        <f>VLOOKUP($B$1,'Multipliers and Adjustments'!$A$70:$I$86,TRUNC(COLUMN(C$2)/5)+2,FALSE)*SUMIFS('EPA Data'!$I:$I,'EPA Data'!$D:$D,'Country Selector'!$A$2,'EPA Data'!$J:$J,$B$1,'EPA Data'!$C:$C,C$2,'EPA Data'!$G:$G,"&gt;="&amp;$A71,'EPA Data'!$G:$G,"&lt;"&amp;$B71)*unit_conv</f>
        <v>0</v>
      </c>
      <c r="D71">
        <f t="shared" si="37"/>
        <v>0</v>
      </c>
      <c r="E71">
        <f t="shared" si="37"/>
        <v>0</v>
      </c>
      <c r="F71">
        <f t="shared" si="37"/>
        <v>0</v>
      </c>
      <c r="G71">
        <f t="shared" si="37"/>
        <v>0</v>
      </c>
      <c r="H71" s="31">
        <f>VLOOKUP($B$1,'Multipliers and Adjustments'!$A$70:$I$86,TRUNC(COLUMN(H$2)/5)+2,FALSE)*SUMIFS('EPA Data'!$I:$I,'EPA Data'!$D:$D,'Country Selector'!$A$2,'EPA Data'!$J:$J,$B$1,'EPA Data'!$C:$C,H$2,'EPA Data'!$G:$G,"&gt;="&amp;$A71,'EPA Data'!$G:$G,"&lt;"&amp;$B71)*unit_conv</f>
        <v>0</v>
      </c>
      <c r="I71">
        <f t="shared" si="39"/>
        <v>0</v>
      </c>
      <c r="J71">
        <f t="shared" si="39"/>
        <v>0</v>
      </c>
      <c r="K71">
        <f t="shared" si="39"/>
        <v>0</v>
      </c>
      <c r="L71">
        <f t="shared" si="39"/>
        <v>0</v>
      </c>
      <c r="M71" s="31">
        <f>VLOOKUP($B$1,'Multipliers and Adjustments'!$A$70:$I$86,TRUNC(COLUMN(M$2)/5)+2,FALSE)*SUMIFS('EPA Data'!$I:$I,'EPA Data'!$D:$D,'Country Selector'!$A$2,'EPA Data'!$J:$J,$B$1,'EPA Data'!$C:$C,M$2,'EPA Data'!$G:$G,"&gt;="&amp;$A71,'EPA Data'!$G:$G,"&lt;"&amp;$B71)*unit_conv</f>
        <v>0</v>
      </c>
      <c r="N71">
        <f t="shared" si="40"/>
        <v>0</v>
      </c>
      <c r="O71">
        <f t="shared" si="40"/>
        <v>0</v>
      </c>
      <c r="P71">
        <f t="shared" si="40"/>
        <v>0</v>
      </c>
      <c r="Q71">
        <f t="shared" si="40"/>
        <v>0</v>
      </c>
      <c r="R71" s="31">
        <f>VLOOKUP($B$1,'Multipliers and Adjustments'!$A$70:$I$86,TRUNC(COLUMN(R$2)/5)+2,FALSE)*SUMIFS('EPA Data'!$I:$I,'EPA Data'!$D:$D,'Country Selector'!$A$2,'EPA Data'!$J:$J,$B$1,'EPA Data'!$C:$C,R$2,'EPA Data'!$G:$G,"&gt;="&amp;$A71,'EPA Data'!$G:$G,"&lt;"&amp;$B71)*unit_conv</f>
        <v>0</v>
      </c>
      <c r="S71">
        <f t="shared" si="41"/>
        <v>0</v>
      </c>
      <c r="T71">
        <f t="shared" si="41"/>
        <v>0</v>
      </c>
      <c r="U71">
        <f t="shared" si="41"/>
        <v>0</v>
      </c>
      <c r="V71">
        <f t="shared" si="41"/>
        <v>0</v>
      </c>
      <c r="W71" s="31">
        <f>VLOOKUP($B$1,'Multipliers and Adjustments'!$A$70:$I$86,TRUNC(COLUMN(W$2)/5)+2,FALSE)*SUMIFS('EPA Data'!$I:$I,'EPA Data'!$D:$D,'Country Selector'!$A$2,'EPA Data'!$J:$J,$B$1,'EPA Data'!$C:$C,W$2,'EPA Data'!$G:$G,"&gt;="&amp;$A71,'EPA Data'!$G:$G,"&lt;"&amp;$B71)*unit_conv</f>
        <v>0</v>
      </c>
      <c r="X71">
        <f t="shared" si="42"/>
        <v>0</v>
      </c>
      <c r="Y71">
        <f t="shared" si="42"/>
        <v>0</v>
      </c>
      <c r="Z71">
        <f t="shared" si="42"/>
        <v>0</v>
      </c>
      <c r="AA71">
        <f t="shared" si="42"/>
        <v>0</v>
      </c>
      <c r="AB71" s="31">
        <f>VLOOKUP($B$1,'Multipliers and Adjustments'!$A$70:$I$86,TRUNC(COLUMN(AB$2)/5)+2,FALSE)*SUMIFS('EPA Data'!$I:$I,'EPA Data'!$D:$D,'Country Selector'!$A$2,'EPA Data'!$J:$J,$B$1,'EPA Data'!$C:$C,AB$2,'EPA Data'!$G:$G,"&gt;="&amp;$A71,'EPA Data'!$G:$G,"&lt;"&amp;$B71)*unit_conv</f>
        <v>0</v>
      </c>
      <c r="AC71">
        <f t="shared" si="43"/>
        <v>0</v>
      </c>
      <c r="AD71">
        <f t="shared" si="43"/>
        <v>0</v>
      </c>
      <c r="AE71">
        <f t="shared" si="43"/>
        <v>0</v>
      </c>
      <c r="AF71">
        <f t="shared" si="43"/>
        <v>0</v>
      </c>
      <c r="AG71" s="31">
        <f>VLOOKUP($B$1,'Multipliers and Adjustments'!$A$70:$I$86,TRUNC(COLUMN(AG$2)/5)+2,FALSE)*SUMIFS('EPA Data'!$I:$I,'EPA Data'!$D:$D,'Country Selector'!$A$2,'EPA Data'!$J:$J,$B$1,'EPA Data'!$C:$C,AG$2,'EPA Data'!$G:$G,"&gt;="&amp;$A71,'EPA Data'!$G:$G,"&lt;"&amp;$B71)*unit_conv</f>
        <v>0</v>
      </c>
      <c r="AH71">
        <f t="shared" si="44"/>
        <v>0</v>
      </c>
      <c r="AI71">
        <f t="shared" si="44"/>
        <v>0</v>
      </c>
      <c r="AJ71">
        <f t="shared" si="44"/>
        <v>0</v>
      </c>
      <c r="AK71">
        <f t="shared" si="44"/>
        <v>0</v>
      </c>
      <c r="AL71" s="31">
        <f>VLOOKUP($B$1,'Multipliers and Adjustments'!$A$70:$I$86,TRUNC(COLUMN(AL$2)/5)+2,FALSE)*SUMIFS('EPA Data'!$I:$I,'EPA Data'!$D:$D,'Country Selector'!$A$2,'EPA Data'!$J:$J,$B$1,'EPA Data'!$C:$C,AL$2,'EPA Data'!$G:$G,"&gt;="&amp;$A71,'EPA Data'!$G:$G,"&lt;"&amp;$B71)*unit_conv</f>
        <v>0</v>
      </c>
    </row>
    <row r="72" spans="1:38" x14ac:dyDescent="0.45">
      <c r="A72" s="12">
        <f t="shared" si="14"/>
        <v>1450</v>
      </c>
      <c r="B72" s="11">
        <f t="shared" si="38"/>
        <v>1500</v>
      </c>
      <c r="C72" s="31">
        <f>VLOOKUP($B$1,'Multipliers and Adjustments'!$A$70:$I$86,TRUNC(COLUMN(C$2)/5)+2,FALSE)*SUMIFS('EPA Data'!$I:$I,'EPA Data'!$D:$D,'Country Selector'!$A$2,'EPA Data'!$J:$J,$B$1,'EPA Data'!$C:$C,C$2,'EPA Data'!$G:$G,"&gt;="&amp;$A72,'EPA Data'!$G:$G,"&lt;"&amp;$B72)*unit_conv</f>
        <v>0</v>
      </c>
      <c r="D72">
        <f t="shared" si="37"/>
        <v>0</v>
      </c>
      <c r="E72">
        <f t="shared" si="37"/>
        <v>0</v>
      </c>
      <c r="F72">
        <f t="shared" si="37"/>
        <v>0</v>
      </c>
      <c r="G72">
        <f t="shared" si="37"/>
        <v>0</v>
      </c>
      <c r="H72" s="31">
        <f>VLOOKUP($B$1,'Multipliers and Adjustments'!$A$70:$I$86,TRUNC(COLUMN(H$2)/5)+2,FALSE)*SUMIFS('EPA Data'!$I:$I,'EPA Data'!$D:$D,'Country Selector'!$A$2,'EPA Data'!$J:$J,$B$1,'EPA Data'!$C:$C,H$2,'EPA Data'!$G:$G,"&gt;="&amp;$A72,'EPA Data'!$G:$G,"&lt;"&amp;$B72)*unit_conv</f>
        <v>0</v>
      </c>
      <c r="I72">
        <f t="shared" si="39"/>
        <v>0</v>
      </c>
      <c r="J72">
        <f t="shared" si="39"/>
        <v>0</v>
      </c>
      <c r="K72">
        <f t="shared" si="39"/>
        <v>0</v>
      </c>
      <c r="L72">
        <f t="shared" si="39"/>
        <v>0</v>
      </c>
      <c r="M72" s="31">
        <f>VLOOKUP($B$1,'Multipliers and Adjustments'!$A$70:$I$86,TRUNC(COLUMN(M$2)/5)+2,FALSE)*SUMIFS('EPA Data'!$I:$I,'EPA Data'!$D:$D,'Country Selector'!$A$2,'EPA Data'!$J:$J,$B$1,'EPA Data'!$C:$C,M$2,'EPA Data'!$G:$G,"&gt;="&amp;$A72,'EPA Data'!$G:$G,"&lt;"&amp;$B72)*unit_conv</f>
        <v>0</v>
      </c>
      <c r="N72">
        <f t="shared" si="40"/>
        <v>0</v>
      </c>
      <c r="O72">
        <f t="shared" si="40"/>
        <v>0</v>
      </c>
      <c r="P72">
        <f t="shared" si="40"/>
        <v>0</v>
      </c>
      <c r="Q72">
        <f t="shared" si="40"/>
        <v>0</v>
      </c>
      <c r="R72" s="31">
        <f>VLOOKUP($B$1,'Multipliers and Adjustments'!$A$70:$I$86,TRUNC(COLUMN(R$2)/5)+2,FALSE)*SUMIFS('EPA Data'!$I:$I,'EPA Data'!$D:$D,'Country Selector'!$A$2,'EPA Data'!$J:$J,$B$1,'EPA Data'!$C:$C,R$2,'EPA Data'!$G:$G,"&gt;="&amp;$A72,'EPA Data'!$G:$G,"&lt;"&amp;$B72)*unit_conv</f>
        <v>0</v>
      </c>
      <c r="S72">
        <f t="shared" si="41"/>
        <v>0</v>
      </c>
      <c r="T72">
        <f t="shared" si="41"/>
        <v>0</v>
      </c>
      <c r="U72">
        <f t="shared" si="41"/>
        <v>0</v>
      </c>
      <c r="V72">
        <f t="shared" si="41"/>
        <v>0</v>
      </c>
      <c r="W72" s="31">
        <f>VLOOKUP($B$1,'Multipliers and Adjustments'!$A$70:$I$86,TRUNC(COLUMN(W$2)/5)+2,FALSE)*SUMIFS('EPA Data'!$I:$I,'EPA Data'!$D:$D,'Country Selector'!$A$2,'EPA Data'!$J:$J,$B$1,'EPA Data'!$C:$C,W$2,'EPA Data'!$G:$G,"&gt;="&amp;$A72,'EPA Data'!$G:$G,"&lt;"&amp;$B72)*unit_conv</f>
        <v>0</v>
      </c>
      <c r="X72">
        <f t="shared" si="42"/>
        <v>0</v>
      </c>
      <c r="Y72">
        <f t="shared" si="42"/>
        <v>0</v>
      </c>
      <c r="Z72">
        <f t="shared" si="42"/>
        <v>0</v>
      </c>
      <c r="AA72">
        <f t="shared" si="42"/>
        <v>0</v>
      </c>
      <c r="AB72" s="31">
        <f>VLOOKUP($B$1,'Multipliers and Adjustments'!$A$70:$I$86,TRUNC(COLUMN(AB$2)/5)+2,FALSE)*SUMIFS('EPA Data'!$I:$I,'EPA Data'!$D:$D,'Country Selector'!$A$2,'EPA Data'!$J:$J,$B$1,'EPA Data'!$C:$C,AB$2,'EPA Data'!$G:$G,"&gt;="&amp;$A72,'EPA Data'!$G:$G,"&lt;"&amp;$B72)*unit_conv</f>
        <v>0</v>
      </c>
      <c r="AC72">
        <f t="shared" si="43"/>
        <v>0</v>
      </c>
      <c r="AD72">
        <f t="shared" si="43"/>
        <v>0</v>
      </c>
      <c r="AE72">
        <f t="shared" si="43"/>
        <v>0</v>
      </c>
      <c r="AF72">
        <f t="shared" si="43"/>
        <v>0</v>
      </c>
      <c r="AG72" s="31">
        <f>VLOOKUP($B$1,'Multipliers and Adjustments'!$A$70:$I$86,TRUNC(COLUMN(AG$2)/5)+2,FALSE)*SUMIFS('EPA Data'!$I:$I,'EPA Data'!$D:$D,'Country Selector'!$A$2,'EPA Data'!$J:$J,$B$1,'EPA Data'!$C:$C,AG$2,'EPA Data'!$G:$G,"&gt;="&amp;$A72,'EPA Data'!$G:$G,"&lt;"&amp;$B72)*unit_conv</f>
        <v>0</v>
      </c>
      <c r="AH72">
        <f t="shared" si="44"/>
        <v>0</v>
      </c>
      <c r="AI72">
        <f t="shared" si="44"/>
        <v>0</v>
      </c>
      <c r="AJ72">
        <f t="shared" si="44"/>
        <v>0</v>
      </c>
      <c r="AK72">
        <f t="shared" si="44"/>
        <v>0</v>
      </c>
      <c r="AL72" s="31">
        <f>VLOOKUP($B$1,'Multipliers and Adjustments'!$A$70:$I$86,TRUNC(COLUMN(AL$2)/5)+2,FALSE)*SUMIFS('EPA Data'!$I:$I,'EPA Data'!$D:$D,'Country Selector'!$A$2,'EPA Data'!$J:$J,$B$1,'EPA Data'!$C:$C,AL$2,'EPA Data'!$G:$G,"&gt;="&amp;$A72,'EPA Data'!$G:$G,"&lt;"&amp;$B72)*unit_conv</f>
        <v>0</v>
      </c>
    </row>
    <row r="73" spans="1:38" x14ac:dyDescent="0.45">
      <c r="A73" s="12">
        <f t="shared" si="14"/>
        <v>1500</v>
      </c>
      <c r="B73" s="11">
        <f t="shared" si="38"/>
        <v>1550</v>
      </c>
      <c r="C73" s="31">
        <f>VLOOKUP($B$1,'Multipliers and Adjustments'!$A$70:$I$86,TRUNC(COLUMN(C$2)/5)+2,FALSE)*SUMIFS('EPA Data'!$I:$I,'EPA Data'!$D:$D,'Country Selector'!$A$2,'EPA Data'!$J:$J,$B$1,'EPA Data'!$C:$C,C$2,'EPA Data'!$G:$G,"&gt;="&amp;$A73,'EPA Data'!$G:$G,"&lt;"&amp;$B73)*unit_conv</f>
        <v>0</v>
      </c>
      <c r="D73">
        <f t="shared" si="37"/>
        <v>0</v>
      </c>
      <c r="E73">
        <f t="shared" si="37"/>
        <v>0</v>
      </c>
      <c r="F73">
        <f t="shared" si="37"/>
        <v>0</v>
      </c>
      <c r="G73">
        <f t="shared" si="37"/>
        <v>0</v>
      </c>
      <c r="H73" s="31">
        <f>VLOOKUP($B$1,'Multipliers and Adjustments'!$A$70:$I$86,TRUNC(COLUMN(H$2)/5)+2,FALSE)*SUMIFS('EPA Data'!$I:$I,'EPA Data'!$D:$D,'Country Selector'!$A$2,'EPA Data'!$J:$J,$B$1,'EPA Data'!$C:$C,H$2,'EPA Data'!$G:$G,"&gt;="&amp;$A73,'EPA Data'!$G:$G,"&lt;"&amp;$B73)*unit_conv</f>
        <v>0</v>
      </c>
      <c r="I73">
        <f t="shared" si="39"/>
        <v>0</v>
      </c>
      <c r="J73">
        <f t="shared" si="39"/>
        <v>0</v>
      </c>
      <c r="K73">
        <f t="shared" si="39"/>
        <v>0</v>
      </c>
      <c r="L73">
        <f t="shared" si="39"/>
        <v>0</v>
      </c>
      <c r="M73" s="31">
        <f>VLOOKUP($B$1,'Multipliers and Adjustments'!$A$70:$I$86,TRUNC(COLUMN(M$2)/5)+2,FALSE)*SUMIFS('EPA Data'!$I:$I,'EPA Data'!$D:$D,'Country Selector'!$A$2,'EPA Data'!$J:$J,$B$1,'EPA Data'!$C:$C,M$2,'EPA Data'!$G:$G,"&gt;="&amp;$A73,'EPA Data'!$G:$G,"&lt;"&amp;$B73)*unit_conv</f>
        <v>0</v>
      </c>
      <c r="N73">
        <f t="shared" si="40"/>
        <v>0</v>
      </c>
      <c r="O73">
        <f t="shared" si="40"/>
        <v>0</v>
      </c>
      <c r="P73">
        <f t="shared" si="40"/>
        <v>0</v>
      </c>
      <c r="Q73">
        <f t="shared" si="40"/>
        <v>0</v>
      </c>
      <c r="R73" s="31">
        <f>VLOOKUP($B$1,'Multipliers and Adjustments'!$A$70:$I$86,TRUNC(COLUMN(R$2)/5)+2,FALSE)*SUMIFS('EPA Data'!$I:$I,'EPA Data'!$D:$D,'Country Selector'!$A$2,'EPA Data'!$J:$J,$B$1,'EPA Data'!$C:$C,R$2,'EPA Data'!$G:$G,"&gt;="&amp;$A73,'EPA Data'!$G:$G,"&lt;"&amp;$B73)*unit_conv</f>
        <v>0</v>
      </c>
      <c r="S73">
        <f t="shared" si="41"/>
        <v>0</v>
      </c>
      <c r="T73">
        <f t="shared" si="41"/>
        <v>0</v>
      </c>
      <c r="U73">
        <f t="shared" si="41"/>
        <v>0</v>
      </c>
      <c r="V73">
        <f t="shared" si="41"/>
        <v>0</v>
      </c>
      <c r="W73" s="31">
        <f>VLOOKUP($B$1,'Multipliers and Adjustments'!$A$70:$I$86,TRUNC(COLUMN(W$2)/5)+2,FALSE)*SUMIFS('EPA Data'!$I:$I,'EPA Data'!$D:$D,'Country Selector'!$A$2,'EPA Data'!$J:$J,$B$1,'EPA Data'!$C:$C,W$2,'EPA Data'!$G:$G,"&gt;="&amp;$A73,'EPA Data'!$G:$G,"&lt;"&amp;$B73)*unit_conv</f>
        <v>0</v>
      </c>
      <c r="X73">
        <f t="shared" si="42"/>
        <v>0</v>
      </c>
      <c r="Y73">
        <f t="shared" si="42"/>
        <v>0</v>
      </c>
      <c r="Z73">
        <f t="shared" si="42"/>
        <v>0</v>
      </c>
      <c r="AA73">
        <f t="shared" si="42"/>
        <v>0</v>
      </c>
      <c r="AB73" s="31">
        <f>VLOOKUP($B$1,'Multipliers and Adjustments'!$A$70:$I$86,TRUNC(COLUMN(AB$2)/5)+2,FALSE)*SUMIFS('EPA Data'!$I:$I,'EPA Data'!$D:$D,'Country Selector'!$A$2,'EPA Data'!$J:$J,$B$1,'EPA Data'!$C:$C,AB$2,'EPA Data'!$G:$G,"&gt;="&amp;$A73,'EPA Data'!$G:$G,"&lt;"&amp;$B73)*unit_conv</f>
        <v>0</v>
      </c>
      <c r="AC73">
        <f t="shared" si="43"/>
        <v>0</v>
      </c>
      <c r="AD73">
        <f t="shared" si="43"/>
        <v>0</v>
      </c>
      <c r="AE73">
        <f t="shared" si="43"/>
        <v>0</v>
      </c>
      <c r="AF73">
        <f t="shared" si="43"/>
        <v>0</v>
      </c>
      <c r="AG73" s="31">
        <f>VLOOKUP($B$1,'Multipliers and Adjustments'!$A$70:$I$86,TRUNC(COLUMN(AG$2)/5)+2,FALSE)*SUMIFS('EPA Data'!$I:$I,'EPA Data'!$D:$D,'Country Selector'!$A$2,'EPA Data'!$J:$J,$B$1,'EPA Data'!$C:$C,AG$2,'EPA Data'!$G:$G,"&gt;="&amp;$A73,'EPA Data'!$G:$G,"&lt;"&amp;$B73)*unit_conv</f>
        <v>0</v>
      </c>
      <c r="AH73">
        <f t="shared" si="44"/>
        <v>0</v>
      </c>
      <c r="AI73">
        <f t="shared" si="44"/>
        <v>0</v>
      </c>
      <c r="AJ73">
        <f t="shared" si="44"/>
        <v>0</v>
      </c>
      <c r="AK73">
        <f t="shared" si="44"/>
        <v>0</v>
      </c>
      <c r="AL73" s="31">
        <f>VLOOKUP($B$1,'Multipliers and Adjustments'!$A$70:$I$86,TRUNC(COLUMN(AL$2)/5)+2,FALSE)*SUMIFS('EPA Data'!$I:$I,'EPA Data'!$D:$D,'Country Selector'!$A$2,'EPA Data'!$J:$J,$B$1,'EPA Data'!$C:$C,AL$2,'EPA Data'!$G:$G,"&gt;="&amp;$A73,'EPA Data'!$G:$G,"&lt;"&amp;$B73)*unit_conv</f>
        <v>0</v>
      </c>
    </row>
    <row r="74" spans="1:38" x14ac:dyDescent="0.45">
      <c r="A74" s="12">
        <f t="shared" si="14"/>
        <v>1550</v>
      </c>
      <c r="B74" s="11">
        <f t="shared" si="38"/>
        <v>1600</v>
      </c>
      <c r="C74" s="31">
        <f>VLOOKUP($B$1,'Multipliers and Adjustments'!$A$70:$I$86,TRUNC(COLUMN(C$2)/5)+2,FALSE)*SUMIFS('EPA Data'!$I:$I,'EPA Data'!$D:$D,'Country Selector'!$A$2,'EPA Data'!$J:$J,$B$1,'EPA Data'!$C:$C,C$2,'EPA Data'!$G:$G,"&gt;="&amp;$A74,'EPA Data'!$G:$G,"&lt;"&amp;$B74)*unit_conv</f>
        <v>0</v>
      </c>
      <c r="D74">
        <f t="shared" si="37"/>
        <v>0</v>
      </c>
      <c r="E74">
        <f t="shared" si="37"/>
        <v>0</v>
      </c>
      <c r="F74">
        <f t="shared" si="37"/>
        <v>0</v>
      </c>
      <c r="G74">
        <f t="shared" si="37"/>
        <v>0</v>
      </c>
      <c r="H74" s="31">
        <f>VLOOKUP($B$1,'Multipliers and Adjustments'!$A$70:$I$86,TRUNC(COLUMN(H$2)/5)+2,FALSE)*SUMIFS('EPA Data'!$I:$I,'EPA Data'!$D:$D,'Country Selector'!$A$2,'EPA Data'!$J:$J,$B$1,'EPA Data'!$C:$C,H$2,'EPA Data'!$G:$G,"&gt;="&amp;$A74,'EPA Data'!$G:$G,"&lt;"&amp;$B74)*unit_conv</f>
        <v>0</v>
      </c>
      <c r="I74">
        <f t="shared" si="39"/>
        <v>0</v>
      </c>
      <c r="J74">
        <f t="shared" si="39"/>
        <v>0</v>
      </c>
      <c r="K74">
        <f t="shared" si="39"/>
        <v>0</v>
      </c>
      <c r="L74">
        <f t="shared" si="39"/>
        <v>0</v>
      </c>
      <c r="M74" s="31">
        <f>VLOOKUP($B$1,'Multipliers and Adjustments'!$A$70:$I$86,TRUNC(COLUMN(M$2)/5)+2,FALSE)*SUMIFS('EPA Data'!$I:$I,'EPA Data'!$D:$D,'Country Selector'!$A$2,'EPA Data'!$J:$J,$B$1,'EPA Data'!$C:$C,M$2,'EPA Data'!$G:$G,"&gt;="&amp;$A74,'EPA Data'!$G:$G,"&lt;"&amp;$B74)*unit_conv</f>
        <v>0</v>
      </c>
      <c r="N74">
        <f t="shared" si="40"/>
        <v>0</v>
      </c>
      <c r="O74">
        <f t="shared" si="40"/>
        <v>0</v>
      </c>
      <c r="P74">
        <f t="shared" si="40"/>
        <v>0</v>
      </c>
      <c r="Q74">
        <f t="shared" si="40"/>
        <v>0</v>
      </c>
      <c r="R74" s="31">
        <f>VLOOKUP($B$1,'Multipliers and Adjustments'!$A$70:$I$86,TRUNC(COLUMN(R$2)/5)+2,FALSE)*SUMIFS('EPA Data'!$I:$I,'EPA Data'!$D:$D,'Country Selector'!$A$2,'EPA Data'!$J:$J,$B$1,'EPA Data'!$C:$C,R$2,'EPA Data'!$G:$G,"&gt;="&amp;$A74,'EPA Data'!$G:$G,"&lt;"&amp;$B74)*unit_conv</f>
        <v>0</v>
      </c>
      <c r="S74">
        <f t="shared" si="41"/>
        <v>0</v>
      </c>
      <c r="T74">
        <f t="shared" si="41"/>
        <v>0</v>
      </c>
      <c r="U74">
        <f t="shared" si="41"/>
        <v>0</v>
      </c>
      <c r="V74">
        <f t="shared" si="41"/>
        <v>0</v>
      </c>
      <c r="W74" s="31">
        <f>VLOOKUP($B$1,'Multipliers and Adjustments'!$A$70:$I$86,TRUNC(COLUMN(W$2)/5)+2,FALSE)*SUMIFS('EPA Data'!$I:$I,'EPA Data'!$D:$D,'Country Selector'!$A$2,'EPA Data'!$J:$J,$B$1,'EPA Data'!$C:$C,W$2,'EPA Data'!$G:$G,"&gt;="&amp;$A74,'EPA Data'!$G:$G,"&lt;"&amp;$B74)*unit_conv</f>
        <v>0</v>
      </c>
      <c r="X74">
        <f t="shared" si="42"/>
        <v>0</v>
      </c>
      <c r="Y74">
        <f t="shared" si="42"/>
        <v>0</v>
      </c>
      <c r="Z74">
        <f t="shared" si="42"/>
        <v>0</v>
      </c>
      <c r="AA74">
        <f t="shared" si="42"/>
        <v>0</v>
      </c>
      <c r="AB74" s="31">
        <f>VLOOKUP($B$1,'Multipliers and Adjustments'!$A$70:$I$86,TRUNC(COLUMN(AB$2)/5)+2,FALSE)*SUMIFS('EPA Data'!$I:$I,'EPA Data'!$D:$D,'Country Selector'!$A$2,'EPA Data'!$J:$J,$B$1,'EPA Data'!$C:$C,AB$2,'EPA Data'!$G:$G,"&gt;="&amp;$A74,'EPA Data'!$G:$G,"&lt;"&amp;$B74)*unit_conv</f>
        <v>0</v>
      </c>
      <c r="AC74">
        <f t="shared" si="43"/>
        <v>0</v>
      </c>
      <c r="AD74">
        <f t="shared" si="43"/>
        <v>0</v>
      </c>
      <c r="AE74">
        <f t="shared" si="43"/>
        <v>0</v>
      </c>
      <c r="AF74">
        <f t="shared" si="43"/>
        <v>0</v>
      </c>
      <c r="AG74" s="31">
        <f>VLOOKUP($B$1,'Multipliers and Adjustments'!$A$70:$I$86,TRUNC(COLUMN(AG$2)/5)+2,FALSE)*SUMIFS('EPA Data'!$I:$I,'EPA Data'!$D:$D,'Country Selector'!$A$2,'EPA Data'!$J:$J,$B$1,'EPA Data'!$C:$C,AG$2,'EPA Data'!$G:$G,"&gt;="&amp;$A74,'EPA Data'!$G:$G,"&lt;"&amp;$B74)*unit_conv</f>
        <v>0</v>
      </c>
      <c r="AH74">
        <f t="shared" si="44"/>
        <v>0</v>
      </c>
      <c r="AI74">
        <f t="shared" si="44"/>
        <v>0</v>
      </c>
      <c r="AJ74">
        <f t="shared" si="44"/>
        <v>0</v>
      </c>
      <c r="AK74">
        <f t="shared" si="44"/>
        <v>0</v>
      </c>
      <c r="AL74" s="31">
        <f>VLOOKUP($B$1,'Multipliers and Adjustments'!$A$70:$I$86,TRUNC(COLUMN(AL$2)/5)+2,FALSE)*SUMIFS('EPA Data'!$I:$I,'EPA Data'!$D:$D,'Country Selector'!$A$2,'EPA Data'!$J:$J,$B$1,'EPA Data'!$C:$C,AL$2,'EPA Data'!$G:$G,"&gt;="&amp;$A74,'EPA Data'!$G:$G,"&lt;"&amp;$B74)*unit_conv</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L74"/>
  <sheetViews>
    <sheetView zoomScale="55" zoomScaleNormal="55" workbookViewId="0"/>
  </sheetViews>
  <sheetFormatPr defaultColWidth="8.86328125" defaultRowHeight="14.25" x14ac:dyDescent="0.45"/>
  <cols>
    <col min="1" max="2" width="24.265625" style="12" customWidth="1"/>
  </cols>
  <sheetData>
    <row r="1" spans="1:38" x14ac:dyDescent="0.45">
      <c r="A1" s="14" t="s">
        <v>621</v>
      </c>
      <c r="B1" s="14" t="s">
        <v>625</v>
      </c>
      <c r="C1" s="65" t="s">
        <v>858</v>
      </c>
    </row>
    <row r="2" spans="1:38" s="2" customFormat="1" x14ac:dyDescent="0.45">
      <c r="A2" s="10" t="s">
        <v>619</v>
      </c>
      <c r="B2" s="10" t="s">
        <v>620</v>
      </c>
      <c r="C2" s="2">
        <v>2015</v>
      </c>
      <c r="D2" s="2">
        <v>2016</v>
      </c>
      <c r="E2" s="2">
        <v>2017</v>
      </c>
      <c r="F2" s="2">
        <v>2018</v>
      </c>
      <c r="G2" s="2">
        <v>2019</v>
      </c>
      <c r="H2" s="2">
        <v>2020</v>
      </c>
      <c r="I2" s="2">
        <v>2021</v>
      </c>
      <c r="J2" s="2">
        <v>2022</v>
      </c>
      <c r="K2" s="2">
        <v>2023</v>
      </c>
      <c r="L2" s="2">
        <v>2024</v>
      </c>
      <c r="M2" s="2">
        <v>2025</v>
      </c>
      <c r="N2" s="2">
        <v>2026</v>
      </c>
      <c r="O2" s="2">
        <v>2027</v>
      </c>
      <c r="P2" s="2">
        <v>2028</v>
      </c>
      <c r="Q2" s="2">
        <v>2029</v>
      </c>
      <c r="R2" s="2">
        <v>2030</v>
      </c>
      <c r="S2" s="2">
        <v>2031</v>
      </c>
      <c r="T2" s="2">
        <v>2032</v>
      </c>
      <c r="U2" s="2">
        <v>2033</v>
      </c>
      <c r="V2" s="2">
        <v>2034</v>
      </c>
      <c r="W2" s="2">
        <v>2035</v>
      </c>
      <c r="X2" s="2">
        <v>2036</v>
      </c>
      <c r="Y2" s="2">
        <v>2037</v>
      </c>
      <c r="Z2" s="2">
        <v>2038</v>
      </c>
      <c r="AA2" s="2">
        <v>2039</v>
      </c>
      <c r="AB2" s="2">
        <v>2040</v>
      </c>
      <c r="AC2" s="2">
        <v>2041</v>
      </c>
      <c r="AD2" s="2">
        <v>2042</v>
      </c>
      <c r="AE2" s="2">
        <v>2043</v>
      </c>
      <c r="AF2" s="2">
        <v>2044</v>
      </c>
      <c r="AG2" s="2">
        <v>2045</v>
      </c>
      <c r="AH2" s="2">
        <v>2046</v>
      </c>
      <c r="AI2" s="2">
        <v>2047</v>
      </c>
      <c r="AJ2" s="2">
        <v>2048</v>
      </c>
      <c r="AK2" s="2">
        <v>2049</v>
      </c>
      <c r="AL2" s="2">
        <v>2050</v>
      </c>
    </row>
    <row r="3" spans="1:38" x14ac:dyDescent="0.45">
      <c r="A3" s="11">
        <v>-1150</v>
      </c>
      <c r="B3" s="11">
        <f>A3+50</f>
        <v>-1100</v>
      </c>
      <c r="C3" s="31">
        <f>VLOOKUP($B$1,'Multipliers and Adjustments'!$A$70:$I$86,TRUNC(COLUMN(C$2)/5)+2,FALSE)*SUMIFS('EPA Data'!$I:$I,'EPA Data'!$D:$D,'Country Selector'!$A$2,'EPA Data'!$J:$J,$B$1,'EPA Data'!$C:$C,C$2,'EPA Data'!$G:$G,"&gt;="&amp;$A3,'EPA Data'!$G:$G,"&lt;"&amp;$B3)*unit_conv</f>
        <v>0</v>
      </c>
      <c r="D3">
        <f t="shared" ref="D3:G17" si="0">C3+($H3-$C3)/5</f>
        <v>0</v>
      </c>
      <c r="E3">
        <f t="shared" si="0"/>
        <v>0</v>
      </c>
      <c r="F3">
        <f t="shared" si="0"/>
        <v>0</v>
      </c>
      <c r="G3">
        <f t="shared" si="0"/>
        <v>0</v>
      </c>
      <c r="H3" s="31">
        <f>VLOOKUP($B$1,'Multipliers and Adjustments'!$A$70:$I$86,TRUNC(COLUMN(H$2)/5)+2,FALSE)*SUMIFS('EPA Data'!$I:$I,'EPA Data'!$D:$D,'Country Selector'!$A$2,'EPA Data'!$J:$J,$B$1,'EPA Data'!$C:$C,H$2,'EPA Data'!$G:$G,"&gt;="&amp;$A3,'EPA Data'!$G:$G,"&lt;"&amp;$B3)*unit_conv</f>
        <v>0</v>
      </c>
      <c r="I3">
        <f>H3+($M3-$H3)/5</f>
        <v>0</v>
      </c>
      <c r="J3">
        <f t="shared" ref="J3:L3" si="1">I3+($M3-$H3)/5</f>
        <v>0</v>
      </c>
      <c r="K3">
        <f t="shared" si="1"/>
        <v>0</v>
      </c>
      <c r="L3">
        <f t="shared" si="1"/>
        <v>0</v>
      </c>
      <c r="M3" s="31">
        <f>VLOOKUP($B$1,'Multipliers and Adjustments'!$A$70:$I$86,TRUNC(COLUMN(M$2)/5)+2,FALSE)*SUMIFS('EPA Data'!$I:$I,'EPA Data'!$D:$D,'Country Selector'!$A$2,'EPA Data'!$J:$J,$B$1,'EPA Data'!$C:$C,M$2,'EPA Data'!$G:$G,"&gt;="&amp;$A3,'EPA Data'!$G:$G,"&lt;"&amp;$B3)*unit_conv</f>
        <v>0</v>
      </c>
      <c r="N3">
        <f>M3+($R3-$M3)/5</f>
        <v>0</v>
      </c>
      <c r="O3">
        <f t="shared" ref="O3:Q3" si="2">N3+($R3-$M3)/5</f>
        <v>0</v>
      </c>
      <c r="P3">
        <f t="shared" si="2"/>
        <v>0</v>
      </c>
      <c r="Q3">
        <f t="shared" si="2"/>
        <v>0</v>
      </c>
      <c r="R3" s="31">
        <f>VLOOKUP($B$1,'Multipliers and Adjustments'!$A$70:$I$86,TRUNC(COLUMN(R$2)/5)+2,FALSE)*SUMIFS('EPA Data'!$I:$I,'EPA Data'!$D:$D,'Country Selector'!$A$2,'EPA Data'!$J:$J,$B$1,'EPA Data'!$C:$C,R$2,'EPA Data'!$G:$G,"&gt;="&amp;$A3,'EPA Data'!$G:$G,"&lt;"&amp;$B3)*unit_conv</f>
        <v>0</v>
      </c>
      <c r="S3">
        <f>R3+($W3-$R3)/5</f>
        <v>0</v>
      </c>
      <c r="T3">
        <f t="shared" ref="T3:V3" si="3">S3+($W3-$R3)/5</f>
        <v>0</v>
      </c>
      <c r="U3">
        <f t="shared" si="3"/>
        <v>0</v>
      </c>
      <c r="V3">
        <f t="shared" si="3"/>
        <v>0</v>
      </c>
      <c r="W3" s="31">
        <f>VLOOKUP($B$1,'Multipliers and Adjustments'!$A$70:$I$86,TRUNC(COLUMN(W$2)/5)+2,FALSE)*SUMIFS('EPA Data'!$I:$I,'EPA Data'!$D:$D,'Country Selector'!$A$2,'EPA Data'!$J:$J,$B$1,'EPA Data'!$C:$C,W$2,'EPA Data'!$G:$G,"&gt;="&amp;$A3,'EPA Data'!$G:$G,"&lt;"&amp;$B3)*unit_conv</f>
        <v>0</v>
      </c>
      <c r="X3">
        <f>W3+($AB3-$W3)/5</f>
        <v>0</v>
      </c>
      <c r="Y3">
        <f t="shared" ref="Y3:AA3" si="4">X3+($AB3-$W3)/5</f>
        <v>0</v>
      </c>
      <c r="Z3">
        <f t="shared" si="4"/>
        <v>0</v>
      </c>
      <c r="AA3">
        <f t="shared" si="4"/>
        <v>0</v>
      </c>
      <c r="AB3" s="31">
        <f>VLOOKUP($B$1,'Multipliers and Adjustments'!$A$70:$I$86,TRUNC(COLUMN(AB$2)/5)+2,FALSE)*SUMIFS('EPA Data'!$I:$I,'EPA Data'!$D:$D,'Country Selector'!$A$2,'EPA Data'!$J:$J,$B$1,'EPA Data'!$C:$C,AB$2,'EPA Data'!$G:$G,"&gt;="&amp;$A3,'EPA Data'!$G:$G,"&lt;"&amp;$B3)*unit_conv</f>
        <v>0</v>
      </c>
      <c r="AC3">
        <f>AB3+($AG3-$AB3)/5</f>
        <v>0</v>
      </c>
      <c r="AD3">
        <f t="shared" ref="AD3:AF3" si="5">AC3+($AG3-$AB3)/5</f>
        <v>0</v>
      </c>
      <c r="AE3">
        <f t="shared" si="5"/>
        <v>0</v>
      </c>
      <c r="AF3">
        <f t="shared" si="5"/>
        <v>0</v>
      </c>
      <c r="AG3" s="31">
        <f>VLOOKUP($B$1,'Multipliers and Adjustments'!$A$70:$I$86,TRUNC(COLUMN(AG$2)/5)+2,FALSE)*SUMIFS('EPA Data'!$I:$I,'EPA Data'!$D:$D,'Country Selector'!$A$2,'EPA Data'!$J:$J,$B$1,'EPA Data'!$C:$C,AG$2,'EPA Data'!$G:$G,"&gt;="&amp;$A3,'EPA Data'!$G:$G,"&lt;"&amp;$B3)*unit_conv</f>
        <v>0</v>
      </c>
      <c r="AH3">
        <f>AG3+($AL3-$AG3)/5</f>
        <v>0</v>
      </c>
      <c r="AI3">
        <f t="shared" ref="AI3:AK3" si="6">AH3+($AL3-$AG3)/5</f>
        <v>0</v>
      </c>
      <c r="AJ3">
        <f t="shared" si="6"/>
        <v>0</v>
      </c>
      <c r="AK3">
        <f t="shared" si="6"/>
        <v>0</v>
      </c>
      <c r="AL3" s="31">
        <f>VLOOKUP($B$1,'Multipliers and Adjustments'!$A$70:$I$86,TRUNC(COLUMN(AL$2)/5)+2,FALSE)*SUMIFS('EPA Data'!$I:$I,'EPA Data'!$D:$D,'Country Selector'!$A$2,'EPA Data'!$J:$J,$B$1,'EPA Data'!$C:$C,AL$2,'EPA Data'!$G:$G,"&gt;="&amp;$A3,'EPA Data'!$G:$G,"&lt;"&amp;$B3)*unit_conv</f>
        <v>0</v>
      </c>
    </row>
    <row r="4" spans="1:38" x14ac:dyDescent="0.45">
      <c r="A4" s="12">
        <f>B3</f>
        <v>-1100</v>
      </c>
      <c r="B4" s="11">
        <f t="shared" ref="B4:B67" si="7">A4+50</f>
        <v>-1050</v>
      </c>
      <c r="C4" s="31">
        <f>VLOOKUP($B$1,'Multipliers and Adjustments'!$A$70:$I$86,TRUNC(COLUMN(C$2)/5)+2,FALSE)*SUMIFS('EPA Data'!$I:$I,'EPA Data'!$D:$D,'Country Selector'!$A$2,'EPA Data'!$J:$J,$B$1,'EPA Data'!$C:$C,C$2,'EPA Data'!$G:$G,"&gt;="&amp;$A4,'EPA Data'!$G:$G,"&lt;"&amp;$B4)*unit_conv</f>
        <v>0</v>
      </c>
      <c r="D4">
        <f t="shared" si="0"/>
        <v>0</v>
      </c>
      <c r="E4">
        <f t="shared" si="0"/>
        <v>0</v>
      </c>
      <c r="F4">
        <f t="shared" si="0"/>
        <v>0</v>
      </c>
      <c r="G4">
        <f t="shared" si="0"/>
        <v>0</v>
      </c>
      <c r="H4" s="31">
        <f>VLOOKUP($B$1,'Multipliers and Adjustments'!$A$70:$I$86,TRUNC(COLUMN(H$2)/5)+2,FALSE)*SUMIFS('EPA Data'!$I:$I,'EPA Data'!$D:$D,'Country Selector'!$A$2,'EPA Data'!$J:$J,$B$1,'EPA Data'!$C:$C,H$2,'EPA Data'!$G:$G,"&gt;="&amp;$A4,'EPA Data'!$G:$G,"&lt;"&amp;$B4)*unit_conv</f>
        <v>0</v>
      </c>
      <c r="I4">
        <f t="shared" ref="I4:L19" si="8">H4+($M4-$H4)/5</f>
        <v>0</v>
      </c>
      <c r="J4">
        <f t="shared" si="8"/>
        <v>0</v>
      </c>
      <c r="K4">
        <f t="shared" si="8"/>
        <v>0</v>
      </c>
      <c r="L4">
        <f t="shared" si="8"/>
        <v>0</v>
      </c>
      <c r="M4" s="31">
        <f>VLOOKUP($B$1,'Multipliers and Adjustments'!$A$70:$I$86,TRUNC(COLUMN(M$2)/5)+2,FALSE)*SUMIFS('EPA Data'!$I:$I,'EPA Data'!$D:$D,'Country Selector'!$A$2,'EPA Data'!$J:$J,$B$1,'EPA Data'!$C:$C,M$2,'EPA Data'!$G:$G,"&gt;="&amp;$A4,'EPA Data'!$G:$G,"&lt;"&amp;$B4)*unit_conv</f>
        <v>0</v>
      </c>
      <c r="N4">
        <f t="shared" ref="N4:Q19" si="9">M4+($R4-$M4)/5</f>
        <v>0</v>
      </c>
      <c r="O4">
        <f t="shared" si="9"/>
        <v>0</v>
      </c>
      <c r="P4">
        <f t="shared" si="9"/>
        <v>0</v>
      </c>
      <c r="Q4">
        <f t="shared" si="9"/>
        <v>0</v>
      </c>
      <c r="R4" s="31">
        <f>VLOOKUP($B$1,'Multipliers and Adjustments'!$A$70:$I$86,TRUNC(COLUMN(R$2)/5)+2,FALSE)*SUMIFS('EPA Data'!$I:$I,'EPA Data'!$D:$D,'Country Selector'!$A$2,'EPA Data'!$J:$J,$B$1,'EPA Data'!$C:$C,R$2,'EPA Data'!$G:$G,"&gt;="&amp;$A4,'EPA Data'!$G:$G,"&lt;"&amp;$B4)*unit_conv</f>
        <v>0</v>
      </c>
      <c r="S4">
        <f t="shared" ref="S4:V19" si="10">R4+($W4-$R4)/5</f>
        <v>0</v>
      </c>
      <c r="T4">
        <f t="shared" si="10"/>
        <v>0</v>
      </c>
      <c r="U4">
        <f t="shared" si="10"/>
        <v>0</v>
      </c>
      <c r="V4">
        <f t="shared" si="10"/>
        <v>0</v>
      </c>
      <c r="W4" s="31">
        <f>VLOOKUP($B$1,'Multipliers and Adjustments'!$A$70:$I$86,TRUNC(COLUMN(W$2)/5)+2,FALSE)*SUMIFS('EPA Data'!$I:$I,'EPA Data'!$D:$D,'Country Selector'!$A$2,'EPA Data'!$J:$J,$B$1,'EPA Data'!$C:$C,W$2,'EPA Data'!$G:$G,"&gt;="&amp;$A4,'EPA Data'!$G:$G,"&lt;"&amp;$B4)*unit_conv</f>
        <v>0</v>
      </c>
      <c r="X4">
        <f t="shared" ref="X4:AA19" si="11">W4+($AB4-$W4)/5</f>
        <v>0</v>
      </c>
      <c r="Y4">
        <f t="shared" si="11"/>
        <v>0</v>
      </c>
      <c r="Z4">
        <f t="shared" si="11"/>
        <v>0</v>
      </c>
      <c r="AA4">
        <f t="shared" si="11"/>
        <v>0</v>
      </c>
      <c r="AB4" s="31">
        <f>VLOOKUP($B$1,'Multipliers and Adjustments'!$A$70:$I$86,TRUNC(COLUMN(AB$2)/5)+2,FALSE)*SUMIFS('EPA Data'!$I:$I,'EPA Data'!$D:$D,'Country Selector'!$A$2,'EPA Data'!$J:$J,$B$1,'EPA Data'!$C:$C,AB$2,'EPA Data'!$G:$G,"&gt;="&amp;$A4,'EPA Data'!$G:$G,"&lt;"&amp;$B4)*unit_conv</f>
        <v>0</v>
      </c>
      <c r="AC4">
        <f t="shared" ref="AC4:AF19" si="12">AB4+($AG4-$AB4)/5</f>
        <v>0</v>
      </c>
      <c r="AD4">
        <f t="shared" si="12"/>
        <v>0</v>
      </c>
      <c r="AE4">
        <f t="shared" si="12"/>
        <v>0</v>
      </c>
      <c r="AF4">
        <f t="shared" si="12"/>
        <v>0</v>
      </c>
      <c r="AG4" s="31">
        <f>VLOOKUP($B$1,'Multipliers and Adjustments'!$A$70:$I$86,TRUNC(COLUMN(AG$2)/5)+2,FALSE)*SUMIFS('EPA Data'!$I:$I,'EPA Data'!$D:$D,'Country Selector'!$A$2,'EPA Data'!$J:$J,$B$1,'EPA Data'!$C:$C,AG$2,'EPA Data'!$G:$G,"&gt;="&amp;$A4,'EPA Data'!$G:$G,"&lt;"&amp;$B4)*unit_conv</f>
        <v>0</v>
      </c>
      <c r="AH4">
        <f t="shared" ref="AH4:AK19" si="13">AG4+($AL4-$AG4)/5</f>
        <v>0</v>
      </c>
      <c r="AI4">
        <f t="shared" si="13"/>
        <v>0</v>
      </c>
      <c r="AJ4">
        <f t="shared" si="13"/>
        <v>0</v>
      </c>
      <c r="AK4">
        <f t="shared" si="13"/>
        <v>0</v>
      </c>
      <c r="AL4" s="31">
        <f>VLOOKUP($B$1,'Multipliers and Adjustments'!$A$70:$I$86,TRUNC(COLUMN(AL$2)/5)+2,FALSE)*SUMIFS('EPA Data'!$I:$I,'EPA Data'!$D:$D,'Country Selector'!$A$2,'EPA Data'!$J:$J,$B$1,'EPA Data'!$C:$C,AL$2,'EPA Data'!$G:$G,"&gt;="&amp;$A4,'EPA Data'!$G:$G,"&lt;"&amp;$B4)*unit_conv</f>
        <v>0</v>
      </c>
    </row>
    <row r="5" spans="1:38" x14ac:dyDescent="0.45">
      <c r="A5" s="12">
        <f t="shared" ref="A5:A74" si="14">B4</f>
        <v>-1050</v>
      </c>
      <c r="B5" s="11">
        <f t="shared" si="7"/>
        <v>-1000</v>
      </c>
      <c r="C5" s="31">
        <f>VLOOKUP($B$1,'Multipliers and Adjustments'!$A$70:$I$86,TRUNC(COLUMN(C$2)/5)+2,FALSE)*SUMIFS('EPA Data'!$I:$I,'EPA Data'!$D:$D,'Country Selector'!$A$2,'EPA Data'!$J:$J,$B$1,'EPA Data'!$C:$C,C$2,'EPA Data'!$G:$G,"&gt;="&amp;$A5,'EPA Data'!$G:$G,"&lt;"&amp;$B5)*unit_conv</f>
        <v>0</v>
      </c>
      <c r="D5">
        <f t="shared" si="0"/>
        <v>0</v>
      </c>
      <c r="E5">
        <f t="shared" si="0"/>
        <v>0</v>
      </c>
      <c r="F5">
        <f t="shared" si="0"/>
        <v>0</v>
      </c>
      <c r="G5">
        <f t="shared" si="0"/>
        <v>0</v>
      </c>
      <c r="H5" s="31">
        <f>VLOOKUP($B$1,'Multipliers and Adjustments'!$A$70:$I$86,TRUNC(COLUMN(H$2)/5)+2,FALSE)*SUMIFS('EPA Data'!$I:$I,'EPA Data'!$D:$D,'Country Selector'!$A$2,'EPA Data'!$J:$J,$B$1,'EPA Data'!$C:$C,H$2,'EPA Data'!$G:$G,"&gt;="&amp;$A5,'EPA Data'!$G:$G,"&lt;"&amp;$B5)*unit_conv</f>
        <v>0</v>
      </c>
      <c r="I5">
        <f t="shared" si="8"/>
        <v>0</v>
      </c>
      <c r="J5">
        <f t="shared" si="8"/>
        <v>0</v>
      </c>
      <c r="K5">
        <f t="shared" si="8"/>
        <v>0</v>
      </c>
      <c r="L5">
        <f t="shared" si="8"/>
        <v>0</v>
      </c>
      <c r="M5" s="31">
        <f>VLOOKUP($B$1,'Multipliers and Adjustments'!$A$70:$I$86,TRUNC(COLUMN(M$2)/5)+2,FALSE)*SUMIFS('EPA Data'!$I:$I,'EPA Data'!$D:$D,'Country Selector'!$A$2,'EPA Data'!$J:$J,$B$1,'EPA Data'!$C:$C,M$2,'EPA Data'!$G:$G,"&gt;="&amp;$A5,'EPA Data'!$G:$G,"&lt;"&amp;$B5)*unit_conv</f>
        <v>0</v>
      </c>
      <c r="N5">
        <f t="shared" si="9"/>
        <v>0</v>
      </c>
      <c r="O5">
        <f t="shared" si="9"/>
        <v>0</v>
      </c>
      <c r="P5">
        <f t="shared" si="9"/>
        <v>0</v>
      </c>
      <c r="Q5">
        <f t="shared" si="9"/>
        <v>0</v>
      </c>
      <c r="R5" s="31">
        <f>VLOOKUP($B$1,'Multipliers and Adjustments'!$A$70:$I$86,TRUNC(COLUMN(R$2)/5)+2,FALSE)*SUMIFS('EPA Data'!$I:$I,'EPA Data'!$D:$D,'Country Selector'!$A$2,'EPA Data'!$J:$J,$B$1,'EPA Data'!$C:$C,R$2,'EPA Data'!$G:$G,"&gt;="&amp;$A5,'EPA Data'!$G:$G,"&lt;"&amp;$B5)*unit_conv</f>
        <v>0</v>
      </c>
      <c r="S5">
        <f t="shared" si="10"/>
        <v>0</v>
      </c>
      <c r="T5">
        <f t="shared" si="10"/>
        <v>0</v>
      </c>
      <c r="U5">
        <f t="shared" si="10"/>
        <v>0</v>
      </c>
      <c r="V5">
        <f t="shared" si="10"/>
        <v>0</v>
      </c>
      <c r="W5" s="31">
        <f>VLOOKUP($B$1,'Multipliers and Adjustments'!$A$70:$I$86,TRUNC(COLUMN(W$2)/5)+2,FALSE)*SUMIFS('EPA Data'!$I:$I,'EPA Data'!$D:$D,'Country Selector'!$A$2,'EPA Data'!$J:$J,$B$1,'EPA Data'!$C:$C,W$2,'EPA Data'!$G:$G,"&gt;="&amp;$A5,'EPA Data'!$G:$G,"&lt;"&amp;$B5)*unit_conv</f>
        <v>0</v>
      </c>
      <c r="X5">
        <f t="shared" si="11"/>
        <v>0</v>
      </c>
      <c r="Y5">
        <f t="shared" si="11"/>
        <v>0</v>
      </c>
      <c r="Z5">
        <f t="shared" si="11"/>
        <v>0</v>
      </c>
      <c r="AA5">
        <f t="shared" si="11"/>
        <v>0</v>
      </c>
      <c r="AB5" s="31">
        <f>VLOOKUP($B$1,'Multipliers and Adjustments'!$A$70:$I$86,TRUNC(COLUMN(AB$2)/5)+2,FALSE)*SUMIFS('EPA Data'!$I:$I,'EPA Data'!$D:$D,'Country Selector'!$A$2,'EPA Data'!$J:$J,$B$1,'EPA Data'!$C:$C,AB$2,'EPA Data'!$G:$G,"&gt;="&amp;$A5,'EPA Data'!$G:$G,"&lt;"&amp;$B5)*unit_conv</f>
        <v>0</v>
      </c>
      <c r="AC5">
        <f t="shared" si="12"/>
        <v>0</v>
      </c>
      <c r="AD5">
        <f t="shared" si="12"/>
        <v>0</v>
      </c>
      <c r="AE5">
        <f t="shared" si="12"/>
        <v>0</v>
      </c>
      <c r="AF5">
        <f t="shared" si="12"/>
        <v>0</v>
      </c>
      <c r="AG5" s="31">
        <f>VLOOKUP($B$1,'Multipliers and Adjustments'!$A$70:$I$86,TRUNC(COLUMN(AG$2)/5)+2,FALSE)*SUMIFS('EPA Data'!$I:$I,'EPA Data'!$D:$D,'Country Selector'!$A$2,'EPA Data'!$J:$J,$B$1,'EPA Data'!$C:$C,AG$2,'EPA Data'!$G:$G,"&gt;="&amp;$A5,'EPA Data'!$G:$G,"&lt;"&amp;$B5)*unit_conv</f>
        <v>0</v>
      </c>
      <c r="AH5">
        <f t="shared" si="13"/>
        <v>0</v>
      </c>
      <c r="AI5">
        <f t="shared" si="13"/>
        <v>0</v>
      </c>
      <c r="AJ5">
        <f t="shared" si="13"/>
        <v>0</v>
      </c>
      <c r="AK5">
        <f t="shared" si="13"/>
        <v>0</v>
      </c>
      <c r="AL5" s="31">
        <f>VLOOKUP($B$1,'Multipliers and Adjustments'!$A$70:$I$86,TRUNC(COLUMN(AL$2)/5)+2,FALSE)*SUMIFS('EPA Data'!$I:$I,'EPA Data'!$D:$D,'Country Selector'!$A$2,'EPA Data'!$J:$J,$B$1,'EPA Data'!$C:$C,AL$2,'EPA Data'!$G:$G,"&gt;="&amp;$A5,'EPA Data'!$G:$G,"&lt;"&amp;$B5)*unit_conv</f>
        <v>0</v>
      </c>
    </row>
    <row r="6" spans="1:38" x14ac:dyDescent="0.45">
      <c r="A6" s="12">
        <f t="shared" si="14"/>
        <v>-1000</v>
      </c>
      <c r="B6" s="11">
        <f t="shared" si="7"/>
        <v>-950</v>
      </c>
      <c r="C6" s="31">
        <f>VLOOKUP($B$1,'Multipliers and Adjustments'!$A$70:$I$86,TRUNC(COLUMN(C$2)/5)+2,FALSE)*SUMIFS('EPA Data'!$I:$I,'EPA Data'!$D:$D,'Country Selector'!$A$2,'EPA Data'!$J:$J,$B$1,'EPA Data'!$C:$C,C$2,'EPA Data'!$G:$G,"&gt;="&amp;$A6,'EPA Data'!$G:$G,"&lt;"&amp;$B6)*unit_conv</f>
        <v>0</v>
      </c>
      <c r="D6">
        <f t="shared" si="0"/>
        <v>0</v>
      </c>
      <c r="E6">
        <f t="shared" si="0"/>
        <v>0</v>
      </c>
      <c r="F6">
        <f t="shared" si="0"/>
        <v>0</v>
      </c>
      <c r="G6">
        <f t="shared" si="0"/>
        <v>0</v>
      </c>
      <c r="H6" s="31">
        <f>VLOOKUP($B$1,'Multipliers and Adjustments'!$A$70:$I$86,TRUNC(COLUMN(H$2)/5)+2,FALSE)*SUMIFS('EPA Data'!$I:$I,'EPA Data'!$D:$D,'Country Selector'!$A$2,'EPA Data'!$J:$J,$B$1,'EPA Data'!$C:$C,H$2,'EPA Data'!$G:$G,"&gt;="&amp;$A6,'EPA Data'!$G:$G,"&lt;"&amp;$B6)*unit_conv</f>
        <v>0</v>
      </c>
      <c r="I6">
        <f t="shared" si="8"/>
        <v>0</v>
      </c>
      <c r="J6">
        <f t="shared" si="8"/>
        <v>0</v>
      </c>
      <c r="K6">
        <f t="shared" si="8"/>
        <v>0</v>
      </c>
      <c r="L6">
        <f t="shared" si="8"/>
        <v>0</v>
      </c>
      <c r="M6" s="31">
        <f>VLOOKUP($B$1,'Multipliers and Adjustments'!$A$70:$I$86,TRUNC(COLUMN(M$2)/5)+2,FALSE)*SUMIFS('EPA Data'!$I:$I,'EPA Data'!$D:$D,'Country Selector'!$A$2,'EPA Data'!$J:$J,$B$1,'EPA Data'!$C:$C,M$2,'EPA Data'!$G:$G,"&gt;="&amp;$A6,'EPA Data'!$G:$G,"&lt;"&amp;$B6)*unit_conv</f>
        <v>0</v>
      </c>
      <c r="N6">
        <f t="shared" si="9"/>
        <v>0</v>
      </c>
      <c r="O6">
        <f t="shared" si="9"/>
        <v>0</v>
      </c>
      <c r="P6">
        <f t="shared" si="9"/>
        <v>0</v>
      </c>
      <c r="Q6">
        <f t="shared" si="9"/>
        <v>0</v>
      </c>
      <c r="R6" s="31">
        <f>VLOOKUP($B$1,'Multipliers and Adjustments'!$A$70:$I$86,TRUNC(COLUMN(R$2)/5)+2,FALSE)*SUMIFS('EPA Data'!$I:$I,'EPA Data'!$D:$D,'Country Selector'!$A$2,'EPA Data'!$J:$J,$B$1,'EPA Data'!$C:$C,R$2,'EPA Data'!$G:$G,"&gt;="&amp;$A6,'EPA Data'!$G:$G,"&lt;"&amp;$B6)*unit_conv</f>
        <v>0</v>
      </c>
      <c r="S6">
        <f t="shared" si="10"/>
        <v>0</v>
      </c>
      <c r="T6">
        <f t="shared" si="10"/>
        <v>0</v>
      </c>
      <c r="U6">
        <f t="shared" si="10"/>
        <v>0</v>
      </c>
      <c r="V6">
        <f t="shared" si="10"/>
        <v>0</v>
      </c>
      <c r="W6" s="31">
        <f>VLOOKUP($B$1,'Multipliers and Adjustments'!$A$70:$I$86,TRUNC(COLUMN(W$2)/5)+2,FALSE)*SUMIFS('EPA Data'!$I:$I,'EPA Data'!$D:$D,'Country Selector'!$A$2,'EPA Data'!$J:$J,$B$1,'EPA Data'!$C:$C,W$2,'EPA Data'!$G:$G,"&gt;="&amp;$A6,'EPA Data'!$G:$G,"&lt;"&amp;$B6)*unit_conv</f>
        <v>0</v>
      </c>
      <c r="X6">
        <f t="shared" si="11"/>
        <v>0</v>
      </c>
      <c r="Y6">
        <f t="shared" si="11"/>
        <v>0</v>
      </c>
      <c r="Z6">
        <f t="shared" si="11"/>
        <v>0</v>
      </c>
      <c r="AA6">
        <f t="shared" si="11"/>
        <v>0</v>
      </c>
      <c r="AB6" s="31">
        <f>VLOOKUP($B$1,'Multipliers and Adjustments'!$A$70:$I$86,TRUNC(COLUMN(AB$2)/5)+2,FALSE)*SUMIFS('EPA Data'!$I:$I,'EPA Data'!$D:$D,'Country Selector'!$A$2,'EPA Data'!$J:$J,$B$1,'EPA Data'!$C:$C,AB$2,'EPA Data'!$G:$G,"&gt;="&amp;$A6,'EPA Data'!$G:$G,"&lt;"&amp;$B6)*unit_conv</f>
        <v>0</v>
      </c>
      <c r="AC6">
        <f t="shared" si="12"/>
        <v>0</v>
      </c>
      <c r="AD6">
        <f t="shared" si="12"/>
        <v>0</v>
      </c>
      <c r="AE6">
        <f t="shared" si="12"/>
        <v>0</v>
      </c>
      <c r="AF6">
        <f t="shared" si="12"/>
        <v>0</v>
      </c>
      <c r="AG6" s="31">
        <f>VLOOKUP($B$1,'Multipliers and Adjustments'!$A$70:$I$86,TRUNC(COLUMN(AG$2)/5)+2,FALSE)*SUMIFS('EPA Data'!$I:$I,'EPA Data'!$D:$D,'Country Selector'!$A$2,'EPA Data'!$J:$J,$B$1,'EPA Data'!$C:$C,AG$2,'EPA Data'!$G:$G,"&gt;="&amp;$A6,'EPA Data'!$G:$G,"&lt;"&amp;$B6)*unit_conv</f>
        <v>0</v>
      </c>
      <c r="AH6">
        <f t="shared" si="13"/>
        <v>0</v>
      </c>
      <c r="AI6">
        <f t="shared" si="13"/>
        <v>0</v>
      </c>
      <c r="AJ6">
        <f t="shared" si="13"/>
        <v>0</v>
      </c>
      <c r="AK6">
        <f t="shared" si="13"/>
        <v>0</v>
      </c>
      <c r="AL6" s="31">
        <f>VLOOKUP($B$1,'Multipliers and Adjustments'!$A$70:$I$86,TRUNC(COLUMN(AL$2)/5)+2,FALSE)*SUMIFS('EPA Data'!$I:$I,'EPA Data'!$D:$D,'Country Selector'!$A$2,'EPA Data'!$J:$J,$B$1,'EPA Data'!$C:$C,AL$2,'EPA Data'!$G:$G,"&gt;="&amp;$A6,'EPA Data'!$G:$G,"&lt;"&amp;$B6)*unit_conv</f>
        <v>0</v>
      </c>
    </row>
    <row r="7" spans="1:38" x14ac:dyDescent="0.45">
      <c r="A7" s="12">
        <f t="shared" si="14"/>
        <v>-950</v>
      </c>
      <c r="B7" s="11">
        <f t="shared" si="7"/>
        <v>-900</v>
      </c>
      <c r="C7" s="31">
        <f>VLOOKUP($B$1,'Multipliers and Adjustments'!$A$70:$I$86,TRUNC(COLUMN(C$2)/5)+2,FALSE)*SUMIFS('EPA Data'!$I:$I,'EPA Data'!$D:$D,'Country Selector'!$A$2,'EPA Data'!$J:$J,$B$1,'EPA Data'!$C:$C,C$2,'EPA Data'!$G:$G,"&gt;="&amp;$A7,'EPA Data'!$G:$G,"&lt;"&amp;$B7)*unit_conv</f>
        <v>0</v>
      </c>
      <c r="D7">
        <f t="shared" si="0"/>
        <v>0</v>
      </c>
      <c r="E7">
        <f t="shared" si="0"/>
        <v>0</v>
      </c>
      <c r="F7">
        <f t="shared" si="0"/>
        <v>0</v>
      </c>
      <c r="G7">
        <f t="shared" si="0"/>
        <v>0</v>
      </c>
      <c r="H7" s="31">
        <f>VLOOKUP($B$1,'Multipliers and Adjustments'!$A$70:$I$86,TRUNC(COLUMN(H$2)/5)+2,FALSE)*SUMIFS('EPA Data'!$I:$I,'EPA Data'!$D:$D,'Country Selector'!$A$2,'EPA Data'!$J:$J,$B$1,'EPA Data'!$C:$C,H$2,'EPA Data'!$G:$G,"&gt;="&amp;$A7,'EPA Data'!$G:$G,"&lt;"&amp;$B7)*unit_conv</f>
        <v>0</v>
      </c>
      <c r="I7">
        <f t="shared" si="8"/>
        <v>0</v>
      </c>
      <c r="J7">
        <f t="shared" si="8"/>
        <v>0</v>
      </c>
      <c r="K7">
        <f t="shared" si="8"/>
        <v>0</v>
      </c>
      <c r="L7">
        <f t="shared" si="8"/>
        <v>0</v>
      </c>
      <c r="M7" s="31">
        <f>VLOOKUP($B$1,'Multipliers and Adjustments'!$A$70:$I$86,TRUNC(COLUMN(M$2)/5)+2,FALSE)*SUMIFS('EPA Data'!$I:$I,'EPA Data'!$D:$D,'Country Selector'!$A$2,'EPA Data'!$J:$J,$B$1,'EPA Data'!$C:$C,M$2,'EPA Data'!$G:$G,"&gt;="&amp;$A7,'EPA Data'!$G:$G,"&lt;"&amp;$B7)*unit_conv</f>
        <v>0</v>
      </c>
      <c r="N7">
        <f t="shared" si="9"/>
        <v>0</v>
      </c>
      <c r="O7">
        <f t="shared" si="9"/>
        <v>0</v>
      </c>
      <c r="P7">
        <f t="shared" si="9"/>
        <v>0</v>
      </c>
      <c r="Q7">
        <f t="shared" si="9"/>
        <v>0</v>
      </c>
      <c r="R7" s="31">
        <f>VLOOKUP($B$1,'Multipliers and Adjustments'!$A$70:$I$86,TRUNC(COLUMN(R$2)/5)+2,FALSE)*SUMIFS('EPA Data'!$I:$I,'EPA Data'!$D:$D,'Country Selector'!$A$2,'EPA Data'!$J:$J,$B$1,'EPA Data'!$C:$C,R$2,'EPA Data'!$G:$G,"&gt;="&amp;$A7,'EPA Data'!$G:$G,"&lt;"&amp;$B7)*unit_conv</f>
        <v>0</v>
      </c>
      <c r="S7">
        <f t="shared" si="10"/>
        <v>0</v>
      </c>
      <c r="T7">
        <f t="shared" si="10"/>
        <v>0</v>
      </c>
      <c r="U7">
        <f t="shared" si="10"/>
        <v>0</v>
      </c>
      <c r="V7">
        <f t="shared" si="10"/>
        <v>0</v>
      </c>
      <c r="W7" s="31">
        <f>VLOOKUP($B$1,'Multipliers and Adjustments'!$A$70:$I$86,TRUNC(COLUMN(W$2)/5)+2,FALSE)*SUMIFS('EPA Data'!$I:$I,'EPA Data'!$D:$D,'Country Selector'!$A$2,'EPA Data'!$J:$J,$B$1,'EPA Data'!$C:$C,W$2,'EPA Data'!$G:$G,"&gt;="&amp;$A7,'EPA Data'!$G:$G,"&lt;"&amp;$B7)*unit_conv</f>
        <v>0</v>
      </c>
      <c r="X7">
        <f t="shared" si="11"/>
        <v>0</v>
      </c>
      <c r="Y7">
        <f t="shared" si="11"/>
        <v>0</v>
      </c>
      <c r="Z7">
        <f t="shared" si="11"/>
        <v>0</v>
      </c>
      <c r="AA7">
        <f t="shared" si="11"/>
        <v>0</v>
      </c>
      <c r="AB7" s="31">
        <f>VLOOKUP($B$1,'Multipliers and Adjustments'!$A$70:$I$86,TRUNC(COLUMN(AB$2)/5)+2,FALSE)*SUMIFS('EPA Data'!$I:$I,'EPA Data'!$D:$D,'Country Selector'!$A$2,'EPA Data'!$J:$J,$B$1,'EPA Data'!$C:$C,AB$2,'EPA Data'!$G:$G,"&gt;="&amp;$A7,'EPA Data'!$G:$G,"&lt;"&amp;$B7)*unit_conv</f>
        <v>0</v>
      </c>
      <c r="AC7">
        <f t="shared" si="12"/>
        <v>0</v>
      </c>
      <c r="AD7">
        <f t="shared" si="12"/>
        <v>0</v>
      </c>
      <c r="AE7">
        <f t="shared" si="12"/>
        <v>0</v>
      </c>
      <c r="AF7">
        <f t="shared" si="12"/>
        <v>0</v>
      </c>
      <c r="AG7" s="31">
        <f>VLOOKUP($B$1,'Multipliers and Adjustments'!$A$70:$I$86,TRUNC(COLUMN(AG$2)/5)+2,FALSE)*SUMIFS('EPA Data'!$I:$I,'EPA Data'!$D:$D,'Country Selector'!$A$2,'EPA Data'!$J:$J,$B$1,'EPA Data'!$C:$C,AG$2,'EPA Data'!$G:$G,"&gt;="&amp;$A7,'EPA Data'!$G:$G,"&lt;"&amp;$B7)*unit_conv</f>
        <v>0</v>
      </c>
      <c r="AH7">
        <f t="shared" si="13"/>
        <v>0</v>
      </c>
      <c r="AI7">
        <f t="shared" si="13"/>
        <v>0</v>
      </c>
      <c r="AJ7">
        <f t="shared" si="13"/>
        <v>0</v>
      </c>
      <c r="AK7">
        <f t="shared" si="13"/>
        <v>0</v>
      </c>
      <c r="AL7" s="31">
        <f>VLOOKUP($B$1,'Multipliers and Adjustments'!$A$70:$I$86,TRUNC(COLUMN(AL$2)/5)+2,FALSE)*SUMIFS('EPA Data'!$I:$I,'EPA Data'!$D:$D,'Country Selector'!$A$2,'EPA Data'!$J:$J,$B$1,'EPA Data'!$C:$C,AL$2,'EPA Data'!$G:$G,"&gt;="&amp;$A7,'EPA Data'!$G:$G,"&lt;"&amp;$B7)*unit_conv</f>
        <v>0</v>
      </c>
    </row>
    <row r="8" spans="1:38" x14ac:dyDescent="0.45">
      <c r="A8" s="12">
        <f t="shared" si="14"/>
        <v>-900</v>
      </c>
      <c r="B8" s="11">
        <f t="shared" si="7"/>
        <v>-850</v>
      </c>
      <c r="C8" s="31">
        <f>VLOOKUP($B$1,'Multipliers and Adjustments'!$A$70:$I$86,TRUNC(COLUMN(C$2)/5)+2,FALSE)*SUMIFS('EPA Data'!$I:$I,'EPA Data'!$D:$D,'Country Selector'!$A$2,'EPA Data'!$J:$J,$B$1,'EPA Data'!$C:$C,C$2,'EPA Data'!$G:$G,"&gt;="&amp;$A8,'EPA Data'!$G:$G,"&lt;"&amp;$B8)*unit_conv</f>
        <v>0</v>
      </c>
      <c r="D8">
        <f t="shared" si="0"/>
        <v>0</v>
      </c>
      <c r="E8">
        <f t="shared" si="0"/>
        <v>0</v>
      </c>
      <c r="F8">
        <f t="shared" si="0"/>
        <v>0</v>
      </c>
      <c r="G8">
        <f t="shared" si="0"/>
        <v>0</v>
      </c>
      <c r="H8" s="31">
        <f>VLOOKUP($B$1,'Multipliers and Adjustments'!$A$70:$I$86,TRUNC(COLUMN(H$2)/5)+2,FALSE)*SUMIFS('EPA Data'!$I:$I,'EPA Data'!$D:$D,'Country Selector'!$A$2,'EPA Data'!$J:$J,$B$1,'EPA Data'!$C:$C,H$2,'EPA Data'!$G:$G,"&gt;="&amp;$A8,'EPA Data'!$G:$G,"&lt;"&amp;$B8)*unit_conv</f>
        <v>0</v>
      </c>
      <c r="I8">
        <f t="shared" si="8"/>
        <v>0</v>
      </c>
      <c r="J8">
        <f t="shared" si="8"/>
        <v>0</v>
      </c>
      <c r="K8">
        <f t="shared" si="8"/>
        <v>0</v>
      </c>
      <c r="L8">
        <f t="shared" si="8"/>
        <v>0</v>
      </c>
      <c r="M8" s="31">
        <f>VLOOKUP($B$1,'Multipliers and Adjustments'!$A$70:$I$86,TRUNC(COLUMN(M$2)/5)+2,FALSE)*SUMIFS('EPA Data'!$I:$I,'EPA Data'!$D:$D,'Country Selector'!$A$2,'EPA Data'!$J:$J,$B$1,'EPA Data'!$C:$C,M$2,'EPA Data'!$G:$G,"&gt;="&amp;$A8,'EPA Data'!$G:$G,"&lt;"&amp;$B8)*unit_conv</f>
        <v>0</v>
      </c>
      <c r="N8">
        <f t="shared" si="9"/>
        <v>0</v>
      </c>
      <c r="O8">
        <f t="shared" si="9"/>
        <v>0</v>
      </c>
      <c r="P8">
        <f t="shared" si="9"/>
        <v>0</v>
      </c>
      <c r="Q8">
        <f t="shared" si="9"/>
        <v>0</v>
      </c>
      <c r="R8" s="31">
        <f>VLOOKUP($B$1,'Multipliers and Adjustments'!$A$70:$I$86,TRUNC(COLUMN(R$2)/5)+2,FALSE)*SUMIFS('EPA Data'!$I:$I,'EPA Data'!$D:$D,'Country Selector'!$A$2,'EPA Data'!$J:$J,$B$1,'EPA Data'!$C:$C,R$2,'EPA Data'!$G:$G,"&gt;="&amp;$A8,'EPA Data'!$G:$G,"&lt;"&amp;$B8)*unit_conv</f>
        <v>0</v>
      </c>
      <c r="S8">
        <f t="shared" si="10"/>
        <v>0</v>
      </c>
      <c r="T8">
        <f t="shared" si="10"/>
        <v>0</v>
      </c>
      <c r="U8">
        <f t="shared" si="10"/>
        <v>0</v>
      </c>
      <c r="V8">
        <f t="shared" si="10"/>
        <v>0</v>
      </c>
      <c r="W8" s="31">
        <f>VLOOKUP($B$1,'Multipliers and Adjustments'!$A$70:$I$86,TRUNC(COLUMN(W$2)/5)+2,FALSE)*SUMIFS('EPA Data'!$I:$I,'EPA Data'!$D:$D,'Country Selector'!$A$2,'EPA Data'!$J:$J,$B$1,'EPA Data'!$C:$C,W$2,'EPA Data'!$G:$G,"&gt;="&amp;$A8,'EPA Data'!$G:$G,"&lt;"&amp;$B8)*unit_conv</f>
        <v>0</v>
      </c>
      <c r="X8">
        <f t="shared" si="11"/>
        <v>0</v>
      </c>
      <c r="Y8">
        <f t="shared" si="11"/>
        <v>0</v>
      </c>
      <c r="Z8">
        <f t="shared" si="11"/>
        <v>0</v>
      </c>
      <c r="AA8">
        <f t="shared" si="11"/>
        <v>0</v>
      </c>
      <c r="AB8" s="31">
        <f>VLOOKUP($B$1,'Multipliers and Adjustments'!$A$70:$I$86,TRUNC(COLUMN(AB$2)/5)+2,FALSE)*SUMIFS('EPA Data'!$I:$I,'EPA Data'!$D:$D,'Country Selector'!$A$2,'EPA Data'!$J:$J,$B$1,'EPA Data'!$C:$C,AB$2,'EPA Data'!$G:$G,"&gt;="&amp;$A8,'EPA Data'!$G:$G,"&lt;"&amp;$B8)*unit_conv</f>
        <v>0</v>
      </c>
      <c r="AC8">
        <f t="shared" si="12"/>
        <v>0</v>
      </c>
      <c r="AD8">
        <f t="shared" si="12"/>
        <v>0</v>
      </c>
      <c r="AE8">
        <f t="shared" si="12"/>
        <v>0</v>
      </c>
      <c r="AF8">
        <f t="shared" si="12"/>
        <v>0</v>
      </c>
      <c r="AG8" s="31">
        <f>VLOOKUP($B$1,'Multipliers and Adjustments'!$A$70:$I$86,TRUNC(COLUMN(AG$2)/5)+2,FALSE)*SUMIFS('EPA Data'!$I:$I,'EPA Data'!$D:$D,'Country Selector'!$A$2,'EPA Data'!$J:$J,$B$1,'EPA Data'!$C:$C,AG$2,'EPA Data'!$G:$G,"&gt;="&amp;$A8,'EPA Data'!$G:$G,"&lt;"&amp;$B8)*unit_conv</f>
        <v>0</v>
      </c>
      <c r="AH8">
        <f t="shared" si="13"/>
        <v>0</v>
      </c>
      <c r="AI8">
        <f t="shared" si="13"/>
        <v>0</v>
      </c>
      <c r="AJ8">
        <f t="shared" si="13"/>
        <v>0</v>
      </c>
      <c r="AK8">
        <f t="shared" si="13"/>
        <v>0</v>
      </c>
      <c r="AL8" s="31">
        <f>VLOOKUP($B$1,'Multipliers and Adjustments'!$A$70:$I$86,TRUNC(COLUMN(AL$2)/5)+2,FALSE)*SUMIFS('EPA Data'!$I:$I,'EPA Data'!$D:$D,'Country Selector'!$A$2,'EPA Data'!$J:$J,$B$1,'EPA Data'!$C:$C,AL$2,'EPA Data'!$G:$G,"&gt;="&amp;$A8,'EPA Data'!$G:$G,"&lt;"&amp;$B8)*unit_conv</f>
        <v>0</v>
      </c>
    </row>
    <row r="9" spans="1:38" x14ac:dyDescent="0.45">
      <c r="A9" s="12">
        <f t="shared" si="14"/>
        <v>-850</v>
      </c>
      <c r="B9" s="11">
        <f t="shared" si="7"/>
        <v>-800</v>
      </c>
      <c r="C9" s="31">
        <f>VLOOKUP($B$1,'Multipliers and Adjustments'!$A$70:$I$86,TRUNC(COLUMN(C$2)/5)+2,FALSE)*SUMIFS('EPA Data'!$I:$I,'EPA Data'!$D:$D,'Country Selector'!$A$2,'EPA Data'!$J:$J,$B$1,'EPA Data'!$C:$C,C$2,'EPA Data'!$G:$G,"&gt;="&amp;$A9,'EPA Data'!$G:$G,"&lt;"&amp;$B9)*unit_conv</f>
        <v>0</v>
      </c>
      <c r="D9">
        <f t="shared" si="0"/>
        <v>0</v>
      </c>
      <c r="E9">
        <f t="shared" si="0"/>
        <v>0</v>
      </c>
      <c r="F9">
        <f t="shared" si="0"/>
        <v>0</v>
      </c>
      <c r="G9">
        <f t="shared" si="0"/>
        <v>0</v>
      </c>
      <c r="H9" s="31">
        <f>VLOOKUP($B$1,'Multipliers and Adjustments'!$A$70:$I$86,TRUNC(COLUMN(H$2)/5)+2,FALSE)*SUMIFS('EPA Data'!$I:$I,'EPA Data'!$D:$D,'Country Selector'!$A$2,'EPA Data'!$J:$J,$B$1,'EPA Data'!$C:$C,H$2,'EPA Data'!$G:$G,"&gt;="&amp;$A9,'EPA Data'!$G:$G,"&lt;"&amp;$B9)*unit_conv</f>
        <v>0</v>
      </c>
      <c r="I9">
        <f t="shared" si="8"/>
        <v>0</v>
      </c>
      <c r="J9">
        <f t="shared" si="8"/>
        <v>0</v>
      </c>
      <c r="K9">
        <f t="shared" si="8"/>
        <v>0</v>
      </c>
      <c r="L9">
        <f t="shared" si="8"/>
        <v>0</v>
      </c>
      <c r="M9" s="31">
        <f>VLOOKUP($B$1,'Multipliers and Adjustments'!$A$70:$I$86,TRUNC(COLUMN(M$2)/5)+2,FALSE)*SUMIFS('EPA Data'!$I:$I,'EPA Data'!$D:$D,'Country Selector'!$A$2,'EPA Data'!$J:$J,$B$1,'EPA Data'!$C:$C,M$2,'EPA Data'!$G:$G,"&gt;="&amp;$A9,'EPA Data'!$G:$G,"&lt;"&amp;$B9)*unit_conv</f>
        <v>0</v>
      </c>
      <c r="N9">
        <f t="shared" si="9"/>
        <v>0</v>
      </c>
      <c r="O9">
        <f t="shared" si="9"/>
        <v>0</v>
      </c>
      <c r="P9">
        <f t="shared" si="9"/>
        <v>0</v>
      </c>
      <c r="Q9">
        <f t="shared" si="9"/>
        <v>0</v>
      </c>
      <c r="R9" s="31">
        <f>VLOOKUP($B$1,'Multipliers and Adjustments'!$A$70:$I$86,TRUNC(COLUMN(R$2)/5)+2,FALSE)*SUMIFS('EPA Data'!$I:$I,'EPA Data'!$D:$D,'Country Selector'!$A$2,'EPA Data'!$J:$J,$B$1,'EPA Data'!$C:$C,R$2,'EPA Data'!$G:$G,"&gt;="&amp;$A9,'EPA Data'!$G:$G,"&lt;"&amp;$B9)*unit_conv</f>
        <v>0</v>
      </c>
      <c r="S9">
        <f t="shared" si="10"/>
        <v>0</v>
      </c>
      <c r="T9">
        <f t="shared" si="10"/>
        <v>0</v>
      </c>
      <c r="U9">
        <f t="shared" si="10"/>
        <v>0</v>
      </c>
      <c r="V9">
        <f t="shared" si="10"/>
        <v>0</v>
      </c>
      <c r="W9" s="31">
        <f>VLOOKUP($B$1,'Multipliers and Adjustments'!$A$70:$I$86,TRUNC(COLUMN(W$2)/5)+2,FALSE)*SUMIFS('EPA Data'!$I:$I,'EPA Data'!$D:$D,'Country Selector'!$A$2,'EPA Data'!$J:$J,$B$1,'EPA Data'!$C:$C,W$2,'EPA Data'!$G:$G,"&gt;="&amp;$A9,'EPA Data'!$G:$G,"&lt;"&amp;$B9)*unit_conv</f>
        <v>0</v>
      </c>
      <c r="X9">
        <f t="shared" si="11"/>
        <v>0</v>
      </c>
      <c r="Y9">
        <f t="shared" si="11"/>
        <v>0</v>
      </c>
      <c r="Z9">
        <f t="shared" si="11"/>
        <v>0</v>
      </c>
      <c r="AA9">
        <f t="shared" si="11"/>
        <v>0</v>
      </c>
      <c r="AB9" s="31">
        <f>VLOOKUP($B$1,'Multipliers and Adjustments'!$A$70:$I$86,TRUNC(COLUMN(AB$2)/5)+2,FALSE)*SUMIFS('EPA Data'!$I:$I,'EPA Data'!$D:$D,'Country Selector'!$A$2,'EPA Data'!$J:$J,$B$1,'EPA Data'!$C:$C,AB$2,'EPA Data'!$G:$G,"&gt;="&amp;$A9,'EPA Data'!$G:$G,"&lt;"&amp;$B9)*unit_conv</f>
        <v>0</v>
      </c>
      <c r="AC9">
        <f t="shared" si="12"/>
        <v>0</v>
      </c>
      <c r="AD9">
        <f t="shared" si="12"/>
        <v>0</v>
      </c>
      <c r="AE9">
        <f t="shared" si="12"/>
        <v>0</v>
      </c>
      <c r="AF9">
        <f t="shared" si="12"/>
        <v>0</v>
      </c>
      <c r="AG9" s="31">
        <f>VLOOKUP($B$1,'Multipliers and Adjustments'!$A$70:$I$86,TRUNC(COLUMN(AG$2)/5)+2,FALSE)*SUMIFS('EPA Data'!$I:$I,'EPA Data'!$D:$D,'Country Selector'!$A$2,'EPA Data'!$J:$J,$B$1,'EPA Data'!$C:$C,AG$2,'EPA Data'!$G:$G,"&gt;="&amp;$A9,'EPA Data'!$G:$G,"&lt;"&amp;$B9)*unit_conv</f>
        <v>0</v>
      </c>
      <c r="AH9">
        <f t="shared" si="13"/>
        <v>0</v>
      </c>
      <c r="AI9">
        <f t="shared" si="13"/>
        <v>0</v>
      </c>
      <c r="AJ9">
        <f t="shared" si="13"/>
        <v>0</v>
      </c>
      <c r="AK9">
        <f t="shared" si="13"/>
        <v>0</v>
      </c>
      <c r="AL9" s="31">
        <f>VLOOKUP($B$1,'Multipliers and Adjustments'!$A$70:$I$86,TRUNC(COLUMN(AL$2)/5)+2,FALSE)*SUMIFS('EPA Data'!$I:$I,'EPA Data'!$D:$D,'Country Selector'!$A$2,'EPA Data'!$J:$J,$B$1,'EPA Data'!$C:$C,AL$2,'EPA Data'!$G:$G,"&gt;="&amp;$A9,'EPA Data'!$G:$G,"&lt;"&amp;$B9)*unit_conv</f>
        <v>0</v>
      </c>
    </row>
    <row r="10" spans="1:38" x14ac:dyDescent="0.45">
      <c r="A10" s="12">
        <f t="shared" si="14"/>
        <v>-800</v>
      </c>
      <c r="B10" s="11">
        <f t="shared" si="7"/>
        <v>-750</v>
      </c>
      <c r="C10" s="31">
        <f>VLOOKUP($B$1,'Multipliers and Adjustments'!$A$70:$I$86,TRUNC(COLUMN(C$2)/5)+2,FALSE)*SUMIFS('EPA Data'!$I:$I,'EPA Data'!$D:$D,'Country Selector'!$A$2,'EPA Data'!$J:$J,$B$1,'EPA Data'!$C:$C,C$2,'EPA Data'!$G:$G,"&gt;="&amp;$A10,'EPA Data'!$G:$G,"&lt;"&amp;$B10)*unit_conv</f>
        <v>0</v>
      </c>
      <c r="D10">
        <f t="shared" si="0"/>
        <v>0</v>
      </c>
      <c r="E10">
        <f t="shared" si="0"/>
        <v>0</v>
      </c>
      <c r="F10">
        <f t="shared" si="0"/>
        <v>0</v>
      </c>
      <c r="G10">
        <f t="shared" si="0"/>
        <v>0</v>
      </c>
      <c r="H10" s="31">
        <f>VLOOKUP($B$1,'Multipliers and Adjustments'!$A$70:$I$86,TRUNC(COLUMN(H$2)/5)+2,FALSE)*SUMIFS('EPA Data'!$I:$I,'EPA Data'!$D:$D,'Country Selector'!$A$2,'EPA Data'!$J:$J,$B$1,'EPA Data'!$C:$C,H$2,'EPA Data'!$G:$G,"&gt;="&amp;$A10,'EPA Data'!$G:$G,"&lt;"&amp;$B10)*unit_conv</f>
        <v>0</v>
      </c>
      <c r="I10">
        <f t="shared" si="8"/>
        <v>0</v>
      </c>
      <c r="J10">
        <f t="shared" si="8"/>
        <v>0</v>
      </c>
      <c r="K10">
        <f t="shared" si="8"/>
        <v>0</v>
      </c>
      <c r="L10">
        <f t="shared" si="8"/>
        <v>0</v>
      </c>
      <c r="M10" s="31">
        <f>VLOOKUP($B$1,'Multipliers and Adjustments'!$A$70:$I$86,TRUNC(COLUMN(M$2)/5)+2,FALSE)*SUMIFS('EPA Data'!$I:$I,'EPA Data'!$D:$D,'Country Selector'!$A$2,'EPA Data'!$J:$J,$B$1,'EPA Data'!$C:$C,M$2,'EPA Data'!$G:$G,"&gt;="&amp;$A10,'EPA Data'!$G:$G,"&lt;"&amp;$B10)*unit_conv</f>
        <v>0</v>
      </c>
      <c r="N10">
        <f t="shared" si="9"/>
        <v>0</v>
      </c>
      <c r="O10">
        <f t="shared" si="9"/>
        <v>0</v>
      </c>
      <c r="P10">
        <f t="shared" si="9"/>
        <v>0</v>
      </c>
      <c r="Q10">
        <f t="shared" si="9"/>
        <v>0</v>
      </c>
      <c r="R10" s="31">
        <f>VLOOKUP($B$1,'Multipliers and Adjustments'!$A$70:$I$86,TRUNC(COLUMN(R$2)/5)+2,FALSE)*SUMIFS('EPA Data'!$I:$I,'EPA Data'!$D:$D,'Country Selector'!$A$2,'EPA Data'!$J:$J,$B$1,'EPA Data'!$C:$C,R$2,'EPA Data'!$G:$G,"&gt;="&amp;$A10,'EPA Data'!$G:$G,"&lt;"&amp;$B10)*unit_conv</f>
        <v>0</v>
      </c>
      <c r="S10">
        <f t="shared" si="10"/>
        <v>0</v>
      </c>
      <c r="T10">
        <f t="shared" si="10"/>
        <v>0</v>
      </c>
      <c r="U10">
        <f t="shared" si="10"/>
        <v>0</v>
      </c>
      <c r="V10">
        <f t="shared" si="10"/>
        <v>0</v>
      </c>
      <c r="W10" s="31">
        <f>VLOOKUP($B$1,'Multipliers and Adjustments'!$A$70:$I$86,TRUNC(COLUMN(W$2)/5)+2,FALSE)*SUMIFS('EPA Data'!$I:$I,'EPA Data'!$D:$D,'Country Selector'!$A$2,'EPA Data'!$J:$J,$B$1,'EPA Data'!$C:$C,W$2,'EPA Data'!$G:$G,"&gt;="&amp;$A10,'EPA Data'!$G:$G,"&lt;"&amp;$B10)*unit_conv</f>
        <v>0</v>
      </c>
      <c r="X10">
        <f t="shared" si="11"/>
        <v>0</v>
      </c>
      <c r="Y10">
        <f t="shared" si="11"/>
        <v>0</v>
      </c>
      <c r="Z10">
        <f t="shared" si="11"/>
        <v>0</v>
      </c>
      <c r="AA10">
        <f t="shared" si="11"/>
        <v>0</v>
      </c>
      <c r="AB10" s="31">
        <f>VLOOKUP($B$1,'Multipliers and Adjustments'!$A$70:$I$86,TRUNC(COLUMN(AB$2)/5)+2,FALSE)*SUMIFS('EPA Data'!$I:$I,'EPA Data'!$D:$D,'Country Selector'!$A$2,'EPA Data'!$J:$J,$B$1,'EPA Data'!$C:$C,AB$2,'EPA Data'!$G:$G,"&gt;="&amp;$A10,'EPA Data'!$G:$G,"&lt;"&amp;$B10)*unit_conv</f>
        <v>0</v>
      </c>
      <c r="AC10">
        <f t="shared" si="12"/>
        <v>0</v>
      </c>
      <c r="AD10">
        <f t="shared" si="12"/>
        <v>0</v>
      </c>
      <c r="AE10">
        <f t="shared" si="12"/>
        <v>0</v>
      </c>
      <c r="AF10">
        <f t="shared" si="12"/>
        <v>0</v>
      </c>
      <c r="AG10" s="31">
        <f>VLOOKUP($B$1,'Multipliers and Adjustments'!$A$70:$I$86,TRUNC(COLUMN(AG$2)/5)+2,FALSE)*SUMIFS('EPA Data'!$I:$I,'EPA Data'!$D:$D,'Country Selector'!$A$2,'EPA Data'!$J:$J,$B$1,'EPA Data'!$C:$C,AG$2,'EPA Data'!$G:$G,"&gt;="&amp;$A10,'EPA Data'!$G:$G,"&lt;"&amp;$B10)*unit_conv</f>
        <v>0</v>
      </c>
      <c r="AH10">
        <f t="shared" si="13"/>
        <v>0</v>
      </c>
      <c r="AI10">
        <f t="shared" si="13"/>
        <v>0</v>
      </c>
      <c r="AJ10">
        <f t="shared" si="13"/>
        <v>0</v>
      </c>
      <c r="AK10">
        <f t="shared" si="13"/>
        <v>0</v>
      </c>
      <c r="AL10" s="31">
        <f>VLOOKUP($B$1,'Multipliers and Adjustments'!$A$70:$I$86,TRUNC(COLUMN(AL$2)/5)+2,FALSE)*SUMIFS('EPA Data'!$I:$I,'EPA Data'!$D:$D,'Country Selector'!$A$2,'EPA Data'!$J:$J,$B$1,'EPA Data'!$C:$C,AL$2,'EPA Data'!$G:$G,"&gt;="&amp;$A10,'EPA Data'!$G:$G,"&lt;"&amp;$B10)*unit_conv</f>
        <v>0</v>
      </c>
    </row>
    <row r="11" spans="1:38" x14ac:dyDescent="0.45">
      <c r="A11" s="12">
        <f t="shared" si="14"/>
        <v>-750</v>
      </c>
      <c r="B11" s="11">
        <f t="shared" si="7"/>
        <v>-700</v>
      </c>
      <c r="C11" s="31">
        <f>VLOOKUP($B$1,'Multipliers and Adjustments'!$A$70:$I$86,TRUNC(COLUMN(C$2)/5)+2,FALSE)*SUMIFS('EPA Data'!$I:$I,'EPA Data'!$D:$D,'Country Selector'!$A$2,'EPA Data'!$J:$J,$B$1,'EPA Data'!$C:$C,C$2,'EPA Data'!$G:$G,"&gt;="&amp;$A11,'EPA Data'!$G:$G,"&lt;"&amp;$B11)*unit_conv</f>
        <v>0</v>
      </c>
      <c r="D11">
        <f t="shared" si="0"/>
        <v>0</v>
      </c>
      <c r="E11">
        <f t="shared" si="0"/>
        <v>0</v>
      </c>
      <c r="F11">
        <f t="shared" si="0"/>
        <v>0</v>
      </c>
      <c r="G11">
        <f t="shared" si="0"/>
        <v>0</v>
      </c>
      <c r="H11" s="31">
        <f>VLOOKUP($B$1,'Multipliers and Adjustments'!$A$70:$I$86,TRUNC(COLUMN(H$2)/5)+2,FALSE)*SUMIFS('EPA Data'!$I:$I,'EPA Data'!$D:$D,'Country Selector'!$A$2,'EPA Data'!$J:$J,$B$1,'EPA Data'!$C:$C,H$2,'EPA Data'!$G:$G,"&gt;="&amp;$A11,'EPA Data'!$G:$G,"&lt;"&amp;$B11)*unit_conv</f>
        <v>0</v>
      </c>
      <c r="I11">
        <f t="shared" si="8"/>
        <v>0</v>
      </c>
      <c r="J11">
        <f t="shared" si="8"/>
        <v>0</v>
      </c>
      <c r="K11">
        <f t="shared" si="8"/>
        <v>0</v>
      </c>
      <c r="L11">
        <f t="shared" si="8"/>
        <v>0</v>
      </c>
      <c r="M11" s="31">
        <f>VLOOKUP($B$1,'Multipliers and Adjustments'!$A$70:$I$86,TRUNC(COLUMN(M$2)/5)+2,FALSE)*SUMIFS('EPA Data'!$I:$I,'EPA Data'!$D:$D,'Country Selector'!$A$2,'EPA Data'!$J:$J,$B$1,'EPA Data'!$C:$C,M$2,'EPA Data'!$G:$G,"&gt;="&amp;$A11,'EPA Data'!$G:$G,"&lt;"&amp;$B11)*unit_conv</f>
        <v>0</v>
      </c>
      <c r="N11">
        <f t="shared" si="9"/>
        <v>0</v>
      </c>
      <c r="O11">
        <f t="shared" si="9"/>
        <v>0</v>
      </c>
      <c r="P11">
        <f t="shared" si="9"/>
        <v>0</v>
      </c>
      <c r="Q11">
        <f t="shared" si="9"/>
        <v>0</v>
      </c>
      <c r="R11" s="31">
        <f>VLOOKUP($B$1,'Multipliers and Adjustments'!$A$70:$I$86,TRUNC(COLUMN(R$2)/5)+2,FALSE)*SUMIFS('EPA Data'!$I:$I,'EPA Data'!$D:$D,'Country Selector'!$A$2,'EPA Data'!$J:$J,$B$1,'EPA Data'!$C:$C,R$2,'EPA Data'!$G:$G,"&gt;="&amp;$A11,'EPA Data'!$G:$G,"&lt;"&amp;$B11)*unit_conv</f>
        <v>0</v>
      </c>
      <c r="S11">
        <f t="shared" si="10"/>
        <v>0</v>
      </c>
      <c r="T11">
        <f t="shared" si="10"/>
        <v>0</v>
      </c>
      <c r="U11">
        <f t="shared" si="10"/>
        <v>0</v>
      </c>
      <c r="V11">
        <f t="shared" si="10"/>
        <v>0</v>
      </c>
      <c r="W11" s="31">
        <f>VLOOKUP($B$1,'Multipliers and Adjustments'!$A$70:$I$86,TRUNC(COLUMN(W$2)/5)+2,FALSE)*SUMIFS('EPA Data'!$I:$I,'EPA Data'!$D:$D,'Country Selector'!$A$2,'EPA Data'!$J:$J,$B$1,'EPA Data'!$C:$C,W$2,'EPA Data'!$G:$G,"&gt;="&amp;$A11,'EPA Data'!$G:$G,"&lt;"&amp;$B11)*unit_conv</f>
        <v>0</v>
      </c>
      <c r="X11">
        <f t="shared" si="11"/>
        <v>0</v>
      </c>
      <c r="Y11">
        <f t="shared" si="11"/>
        <v>0</v>
      </c>
      <c r="Z11">
        <f t="shared" si="11"/>
        <v>0</v>
      </c>
      <c r="AA11">
        <f t="shared" si="11"/>
        <v>0</v>
      </c>
      <c r="AB11" s="31">
        <f>VLOOKUP($B$1,'Multipliers and Adjustments'!$A$70:$I$86,TRUNC(COLUMN(AB$2)/5)+2,FALSE)*SUMIFS('EPA Data'!$I:$I,'EPA Data'!$D:$D,'Country Selector'!$A$2,'EPA Data'!$J:$J,$B$1,'EPA Data'!$C:$C,AB$2,'EPA Data'!$G:$G,"&gt;="&amp;$A11,'EPA Data'!$G:$G,"&lt;"&amp;$B11)*unit_conv</f>
        <v>0</v>
      </c>
      <c r="AC11">
        <f t="shared" si="12"/>
        <v>0</v>
      </c>
      <c r="AD11">
        <f t="shared" si="12"/>
        <v>0</v>
      </c>
      <c r="AE11">
        <f t="shared" si="12"/>
        <v>0</v>
      </c>
      <c r="AF11">
        <f t="shared" si="12"/>
        <v>0</v>
      </c>
      <c r="AG11" s="31">
        <f>VLOOKUP($B$1,'Multipliers and Adjustments'!$A$70:$I$86,TRUNC(COLUMN(AG$2)/5)+2,FALSE)*SUMIFS('EPA Data'!$I:$I,'EPA Data'!$D:$D,'Country Selector'!$A$2,'EPA Data'!$J:$J,$B$1,'EPA Data'!$C:$C,AG$2,'EPA Data'!$G:$G,"&gt;="&amp;$A11,'EPA Data'!$G:$G,"&lt;"&amp;$B11)*unit_conv</f>
        <v>0</v>
      </c>
      <c r="AH11">
        <f t="shared" si="13"/>
        <v>0</v>
      </c>
      <c r="AI11">
        <f t="shared" si="13"/>
        <v>0</v>
      </c>
      <c r="AJ11">
        <f t="shared" si="13"/>
        <v>0</v>
      </c>
      <c r="AK11">
        <f t="shared" si="13"/>
        <v>0</v>
      </c>
      <c r="AL11" s="31">
        <f>VLOOKUP($B$1,'Multipliers and Adjustments'!$A$70:$I$86,TRUNC(COLUMN(AL$2)/5)+2,FALSE)*SUMIFS('EPA Data'!$I:$I,'EPA Data'!$D:$D,'Country Selector'!$A$2,'EPA Data'!$J:$J,$B$1,'EPA Data'!$C:$C,AL$2,'EPA Data'!$G:$G,"&gt;="&amp;$A11,'EPA Data'!$G:$G,"&lt;"&amp;$B11)*unit_conv</f>
        <v>0</v>
      </c>
    </row>
    <row r="12" spans="1:38" x14ac:dyDescent="0.45">
      <c r="A12" s="12">
        <f t="shared" si="14"/>
        <v>-700</v>
      </c>
      <c r="B12" s="11">
        <f t="shared" si="7"/>
        <v>-650</v>
      </c>
      <c r="C12" s="31">
        <f>VLOOKUP($B$1,'Multipliers and Adjustments'!$A$70:$I$86,TRUNC(COLUMN(C$2)/5)+2,FALSE)*SUMIFS('EPA Data'!$I:$I,'EPA Data'!$D:$D,'Country Selector'!$A$2,'EPA Data'!$J:$J,$B$1,'EPA Data'!$C:$C,C$2,'EPA Data'!$G:$G,"&gt;="&amp;$A12,'EPA Data'!$G:$G,"&lt;"&amp;$B12)*unit_conv</f>
        <v>0</v>
      </c>
      <c r="D12">
        <f t="shared" si="0"/>
        <v>0</v>
      </c>
      <c r="E12">
        <f t="shared" si="0"/>
        <v>0</v>
      </c>
      <c r="F12">
        <f t="shared" si="0"/>
        <v>0</v>
      </c>
      <c r="G12">
        <f t="shared" si="0"/>
        <v>0</v>
      </c>
      <c r="H12" s="31">
        <f>VLOOKUP($B$1,'Multipliers and Adjustments'!$A$70:$I$86,TRUNC(COLUMN(H$2)/5)+2,FALSE)*SUMIFS('EPA Data'!$I:$I,'EPA Data'!$D:$D,'Country Selector'!$A$2,'EPA Data'!$J:$J,$B$1,'EPA Data'!$C:$C,H$2,'EPA Data'!$G:$G,"&gt;="&amp;$A12,'EPA Data'!$G:$G,"&lt;"&amp;$B12)*unit_conv</f>
        <v>0</v>
      </c>
      <c r="I12">
        <f t="shared" si="8"/>
        <v>0</v>
      </c>
      <c r="J12">
        <f t="shared" si="8"/>
        <v>0</v>
      </c>
      <c r="K12">
        <f t="shared" si="8"/>
        <v>0</v>
      </c>
      <c r="L12">
        <f t="shared" si="8"/>
        <v>0</v>
      </c>
      <c r="M12" s="31">
        <f>VLOOKUP($B$1,'Multipliers and Adjustments'!$A$70:$I$86,TRUNC(COLUMN(M$2)/5)+2,FALSE)*SUMIFS('EPA Data'!$I:$I,'EPA Data'!$D:$D,'Country Selector'!$A$2,'EPA Data'!$J:$J,$B$1,'EPA Data'!$C:$C,M$2,'EPA Data'!$G:$G,"&gt;="&amp;$A12,'EPA Data'!$G:$G,"&lt;"&amp;$B12)*unit_conv</f>
        <v>0</v>
      </c>
      <c r="N12">
        <f t="shared" si="9"/>
        <v>0</v>
      </c>
      <c r="O12">
        <f t="shared" si="9"/>
        <v>0</v>
      </c>
      <c r="P12">
        <f t="shared" si="9"/>
        <v>0</v>
      </c>
      <c r="Q12">
        <f t="shared" si="9"/>
        <v>0</v>
      </c>
      <c r="R12" s="31">
        <f>VLOOKUP($B$1,'Multipliers and Adjustments'!$A$70:$I$86,TRUNC(COLUMN(R$2)/5)+2,FALSE)*SUMIFS('EPA Data'!$I:$I,'EPA Data'!$D:$D,'Country Selector'!$A$2,'EPA Data'!$J:$J,$B$1,'EPA Data'!$C:$C,R$2,'EPA Data'!$G:$G,"&gt;="&amp;$A12,'EPA Data'!$G:$G,"&lt;"&amp;$B12)*unit_conv</f>
        <v>0</v>
      </c>
      <c r="S12">
        <f t="shared" si="10"/>
        <v>0</v>
      </c>
      <c r="T12">
        <f t="shared" si="10"/>
        <v>0</v>
      </c>
      <c r="U12">
        <f t="shared" si="10"/>
        <v>0</v>
      </c>
      <c r="V12">
        <f t="shared" si="10"/>
        <v>0</v>
      </c>
      <c r="W12" s="31">
        <f>VLOOKUP($B$1,'Multipliers and Adjustments'!$A$70:$I$86,TRUNC(COLUMN(W$2)/5)+2,FALSE)*SUMIFS('EPA Data'!$I:$I,'EPA Data'!$D:$D,'Country Selector'!$A$2,'EPA Data'!$J:$J,$B$1,'EPA Data'!$C:$C,W$2,'EPA Data'!$G:$G,"&gt;="&amp;$A12,'EPA Data'!$G:$G,"&lt;"&amp;$B12)*unit_conv</f>
        <v>0</v>
      </c>
      <c r="X12">
        <f t="shared" si="11"/>
        <v>0</v>
      </c>
      <c r="Y12">
        <f t="shared" si="11"/>
        <v>0</v>
      </c>
      <c r="Z12">
        <f t="shared" si="11"/>
        <v>0</v>
      </c>
      <c r="AA12">
        <f t="shared" si="11"/>
        <v>0</v>
      </c>
      <c r="AB12" s="31">
        <f>VLOOKUP($B$1,'Multipliers and Adjustments'!$A$70:$I$86,TRUNC(COLUMN(AB$2)/5)+2,FALSE)*SUMIFS('EPA Data'!$I:$I,'EPA Data'!$D:$D,'Country Selector'!$A$2,'EPA Data'!$J:$J,$B$1,'EPA Data'!$C:$C,AB$2,'EPA Data'!$G:$G,"&gt;="&amp;$A12,'EPA Data'!$G:$G,"&lt;"&amp;$B12)*unit_conv</f>
        <v>0</v>
      </c>
      <c r="AC12">
        <f t="shared" si="12"/>
        <v>0</v>
      </c>
      <c r="AD12">
        <f t="shared" si="12"/>
        <v>0</v>
      </c>
      <c r="AE12">
        <f t="shared" si="12"/>
        <v>0</v>
      </c>
      <c r="AF12">
        <f t="shared" si="12"/>
        <v>0</v>
      </c>
      <c r="AG12" s="31">
        <f>VLOOKUP($B$1,'Multipliers and Adjustments'!$A$70:$I$86,TRUNC(COLUMN(AG$2)/5)+2,FALSE)*SUMIFS('EPA Data'!$I:$I,'EPA Data'!$D:$D,'Country Selector'!$A$2,'EPA Data'!$J:$J,$B$1,'EPA Data'!$C:$C,AG$2,'EPA Data'!$G:$G,"&gt;="&amp;$A12,'EPA Data'!$G:$G,"&lt;"&amp;$B12)*unit_conv</f>
        <v>0</v>
      </c>
      <c r="AH12">
        <f t="shared" si="13"/>
        <v>0</v>
      </c>
      <c r="AI12">
        <f t="shared" si="13"/>
        <v>0</v>
      </c>
      <c r="AJ12">
        <f t="shared" si="13"/>
        <v>0</v>
      </c>
      <c r="AK12">
        <f t="shared" si="13"/>
        <v>0</v>
      </c>
      <c r="AL12" s="31">
        <f>VLOOKUP($B$1,'Multipliers and Adjustments'!$A$70:$I$86,TRUNC(COLUMN(AL$2)/5)+2,FALSE)*SUMIFS('EPA Data'!$I:$I,'EPA Data'!$D:$D,'Country Selector'!$A$2,'EPA Data'!$J:$J,$B$1,'EPA Data'!$C:$C,AL$2,'EPA Data'!$G:$G,"&gt;="&amp;$A12,'EPA Data'!$G:$G,"&lt;"&amp;$B12)*unit_conv</f>
        <v>0</v>
      </c>
    </row>
    <row r="13" spans="1:38" x14ac:dyDescent="0.45">
      <c r="A13" s="12">
        <f t="shared" si="14"/>
        <v>-650</v>
      </c>
      <c r="B13" s="11">
        <f t="shared" si="7"/>
        <v>-600</v>
      </c>
      <c r="C13" s="31">
        <f>VLOOKUP($B$1,'Multipliers and Adjustments'!$A$70:$I$86,TRUNC(COLUMN(C$2)/5)+2,FALSE)*SUMIFS('EPA Data'!$I:$I,'EPA Data'!$D:$D,'Country Selector'!$A$2,'EPA Data'!$J:$J,$B$1,'EPA Data'!$C:$C,C$2,'EPA Data'!$G:$G,"&gt;="&amp;$A13,'EPA Data'!$G:$G,"&lt;"&amp;$B13)*unit_conv</f>
        <v>0</v>
      </c>
      <c r="D13">
        <f t="shared" si="0"/>
        <v>0</v>
      </c>
      <c r="E13">
        <f t="shared" si="0"/>
        <v>0</v>
      </c>
      <c r="F13">
        <f t="shared" si="0"/>
        <v>0</v>
      </c>
      <c r="G13">
        <f t="shared" si="0"/>
        <v>0</v>
      </c>
      <c r="H13" s="31">
        <f>VLOOKUP($B$1,'Multipliers and Adjustments'!$A$70:$I$86,TRUNC(COLUMN(H$2)/5)+2,FALSE)*SUMIFS('EPA Data'!$I:$I,'EPA Data'!$D:$D,'Country Selector'!$A$2,'EPA Data'!$J:$J,$B$1,'EPA Data'!$C:$C,H$2,'EPA Data'!$G:$G,"&gt;="&amp;$A13,'EPA Data'!$G:$G,"&lt;"&amp;$B13)*unit_conv</f>
        <v>0</v>
      </c>
      <c r="I13">
        <f t="shared" si="8"/>
        <v>0</v>
      </c>
      <c r="J13">
        <f t="shared" si="8"/>
        <v>0</v>
      </c>
      <c r="K13">
        <f t="shared" si="8"/>
        <v>0</v>
      </c>
      <c r="L13">
        <f t="shared" si="8"/>
        <v>0</v>
      </c>
      <c r="M13" s="31">
        <f>VLOOKUP($B$1,'Multipliers and Adjustments'!$A$70:$I$86,TRUNC(COLUMN(M$2)/5)+2,FALSE)*SUMIFS('EPA Data'!$I:$I,'EPA Data'!$D:$D,'Country Selector'!$A$2,'EPA Data'!$J:$J,$B$1,'EPA Data'!$C:$C,M$2,'EPA Data'!$G:$G,"&gt;="&amp;$A13,'EPA Data'!$G:$G,"&lt;"&amp;$B13)*unit_conv</f>
        <v>0</v>
      </c>
      <c r="N13">
        <f t="shared" si="9"/>
        <v>0</v>
      </c>
      <c r="O13">
        <f t="shared" si="9"/>
        <v>0</v>
      </c>
      <c r="P13">
        <f t="shared" si="9"/>
        <v>0</v>
      </c>
      <c r="Q13">
        <f t="shared" si="9"/>
        <v>0</v>
      </c>
      <c r="R13" s="31">
        <f>VLOOKUP($B$1,'Multipliers and Adjustments'!$A$70:$I$86,TRUNC(COLUMN(R$2)/5)+2,FALSE)*SUMIFS('EPA Data'!$I:$I,'EPA Data'!$D:$D,'Country Selector'!$A$2,'EPA Data'!$J:$J,$B$1,'EPA Data'!$C:$C,R$2,'EPA Data'!$G:$G,"&gt;="&amp;$A13,'EPA Data'!$G:$G,"&lt;"&amp;$B13)*unit_conv</f>
        <v>0</v>
      </c>
      <c r="S13">
        <f t="shared" si="10"/>
        <v>0</v>
      </c>
      <c r="T13">
        <f t="shared" si="10"/>
        <v>0</v>
      </c>
      <c r="U13">
        <f t="shared" si="10"/>
        <v>0</v>
      </c>
      <c r="V13">
        <f t="shared" si="10"/>
        <v>0</v>
      </c>
      <c r="W13" s="31">
        <f>VLOOKUP($B$1,'Multipliers and Adjustments'!$A$70:$I$86,TRUNC(COLUMN(W$2)/5)+2,FALSE)*SUMIFS('EPA Data'!$I:$I,'EPA Data'!$D:$D,'Country Selector'!$A$2,'EPA Data'!$J:$J,$B$1,'EPA Data'!$C:$C,W$2,'EPA Data'!$G:$G,"&gt;="&amp;$A13,'EPA Data'!$G:$G,"&lt;"&amp;$B13)*unit_conv</f>
        <v>0</v>
      </c>
      <c r="X13">
        <f t="shared" si="11"/>
        <v>0</v>
      </c>
      <c r="Y13">
        <f t="shared" si="11"/>
        <v>0</v>
      </c>
      <c r="Z13">
        <f t="shared" si="11"/>
        <v>0</v>
      </c>
      <c r="AA13">
        <f t="shared" si="11"/>
        <v>0</v>
      </c>
      <c r="AB13" s="31">
        <f>VLOOKUP($B$1,'Multipliers and Adjustments'!$A$70:$I$86,TRUNC(COLUMN(AB$2)/5)+2,FALSE)*SUMIFS('EPA Data'!$I:$I,'EPA Data'!$D:$D,'Country Selector'!$A$2,'EPA Data'!$J:$J,$B$1,'EPA Data'!$C:$C,AB$2,'EPA Data'!$G:$G,"&gt;="&amp;$A13,'EPA Data'!$G:$G,"&lt;"&amp;$B13)*unit_conv</f>
        <v>0</v>
      </c>
      <c r="AC13">
        <f t="shared" si="12"/>
        <v>0</v>
      </c>
      <c r="AD13">
        <f t="shared" si="12"/>
        <v>0</v>
      </c>
      <c r="AE13">
        <f t="shared" si="12"/>
        <v>0</v>
      </c>
      <c r="AF13">
        <f t="shared" si="12"/>
        <v>0</v>
      </c>
      <c r="AG13" s="31">
        <f>VLOOKUP($B$1,'Multipliers and Adjustments'!$A$70:$I$86,TRUNC(COLUMN(AG$2)/5)+2,FALSE)*SUMIFS('EPA Data'!$I:$I,'EPA Data'!$D:$D,'Country Selector'!$A$2,'EPA Data'!$J:$J,$B$1,'EPA Data'!$C:$C,AG$2,'EPA Data'!$G:$G,"&gt;="&amp;$A13,'EPA Data'!$G:$G,"&lt;"&amp;$B13)*unit_conv</f>
        <v>0</v>
      </c>
      <c r="AH13">
        <f t="shared" si="13"/>
        <v>0</v>
      </c>
      <c r="AI13">
        <f t="shared" si="13"/>
        <v>0</v>
      </c>
      <c r="AJ13">
        <f t="shared" si="13"/>
        <v>0</v>
      </c>
      <c r="AK13">
        <f t="shared" si="13"/>
        <v>0</v>
      </c>
      <c r="AL13" s="31">
        <f>VLOOKUP($B$1,'Multipliers and Adjustments'!$A$70:$I$86,TRUNC(COLUMN(AL$2)/5)+2,FALSE)*SUMIFS('EPA Data'!$I:$I,'EPA Data'!$D:$D,'Country Selector'!$A$2,'EPA Data'!$J:$J,$B$1,'EPA Data'!$C:$C,AL$2,'EPA Data'!$G:$G,"&gt;="&amp;$A13,'EPA Data'!$G:$G,"&lt;"&amp;$B13)*unit_conv</f>
        <v>0</v>
      </c>
    </row>
    <row r="14" spans="1:38" x14ac:dyDescent="0.45">
      <c r="A14" s="12">
        <f t="shared" si="14"/>
        <v>-600</v>
      </c>
      <c r="B14" s="11">
        <f t="shared" si="7"/>
        <v>-550</v>
      </c>
      <c r="C14" s="31">
        <f>VLOOKUP($B$1,'Multipliers and Adjustments'!$A$70:$I$86,TRUNC(COLUMN(C$2)/5)+2,FALSE)*SUMIFS('EPA Data'!$I:$I,'EPA Data'!$D:$D,'Country Selector'!$A$2,'EPA Data'!$J:$J,$B$1,'EPA Data'!$C:$C,C$2,'EPA Data'!$G:$G,"&gt;="&amp;$A14,'EPA Data'!$G:$G,"&lt;"&amp;$B14)*unit_conv</f>
        <v>0</v>
      </c>
      <c r="D14">
        <f t="shared" si="0"/>
        <v>0</v>
      </c>
      <c r="E14">
        <f t="shared" si="0"/>
        <v>0</v>
      </c>
      <c r="F14">
        <f t="shared" si="0"/>
        <v>0</v>
      </c>
      <c r="G14">
        <f t="shared" si="0"/>
        <v>0</v>
      </c>
      <c r="H14" s="31">
        <f>VLOOKUP($B$1,'Multipliers and Adjustments'!$A$70:$I$86,TRUNC(COLUMN(H$2)/5)+2,FALSE)*SUMIFS('EPA Data'!$I:$I,'EPA Data'!$D:$D,'Country Selector'!$A$2,'EPA Data'!$J:$J,$B$1,'EPA Data'!$C:$C,H$2,'EPA Data'!$G:$G,"&gt;="&amp;$A14,'EPA Data'!$G:$G,"&lt;"&amp;$B14)*unit_conv</f>
        <v>0</v>
      </c>
      <c r="I14">
        <f t="shared" si="8"/>
        <v>0</v>
      </c>
      <c r="J14">
        <f t="shared" si="8"/>
        <v>0</v>
      </c>
      <c r="K14">
        <f t="shared" si="8"/>
        <v>0</v>
      </c>
      <c r="L14">
        <f t="shared" si="8"/>
        <v>0</v>
      </c>
      <c r="M14" s="31">
        <f>VLOOKUP($B$1,'Multipliers and Adjustments'!$A$70:$I$86,TRUNC(COLUMN(M$2)/5)+2,FALSE)*SUMIFS('EPA Data'!$I:$I,'EPA Data'!$D:$D,'Country Selector'!$A$2,'EPA Data'!$J:$J,$B$1,'EPA Data'!$C:$C,M$2,'EPA Data'!$G:$G,"&gt;="&amp;$A14,'EPA Data'!$G:$G,"&lt;"&amp;$B14)*unit_conv</f>
        <v>0</v>
      </c>
      <c r="N14">
        <f t="shared" si="9"/>
        <v>0</v>
      </c>
      <c r="O14">
        <f t="shared" si="9"/>
        <v>0</v>
      </c>
      <c r="P14">
        <f t="shared" si="9"/>
        <v>0</v>
      </c>
      <c r="Q14">
        <f t="shared" si="9"/>
        <v>0</v>
      </c>
      <c r="R14" s="31">
        <f>VLOOKUP($B$1,'Multipliers and Adjustments'!$A$70:$I$86,TRUNC(COLUMN(R$2)/5)+2,FALSE)*SUMIFS('EPA Data'!$I:$I,'EPA Data'!$D:$D,'Country Selector'!$A$2,'EPA Data'!$J:$J,$B$1,'EPA Data'!$C:$C,R$2,'EPA Data'!$G:$G,"&gt;="&amp;$A14,'EPA Data'!$G:$G,"&lt;"&amp;$B14)*unit_conv</f>
        <v>0</v>
      </c>
      <c r="S14">
        <f t="shared" si="10"/>
        <v>0</v>
      </c>
      <c r="T14">
        <f t="shared" si="10"/>
        <v>0</v>
      </c>
      <c r="U14">
        <f t="shared" si="10"/>
        <v>0</v>
      </c>
      <c r="V14">
        <f t="shared" si="10"/>
        <v>0</v>
      </c>
      <c r="W14" s="31">
        <f>VLOOKUP($B$1,'Multipliers and Adjustments'!$A$70:$I$86,TRUNC(COLUMN(W$2)/5)+2,FALSE)*SUMIFS('EPA Data'!$I:$I,'EPA Data'!$D:$D,'Country Selector'!$A$2,'EPA Data'!$J:$J,$B$1,'EPA Data'!$C:$C,W$2,'EPA Data'!$G:$G,"&gt;="&amp;$A14,'EPA Data'!$G:$G,"&lt;"&amp;$B14)*unit_conv</f>
        <v>0</v>
      </c>
      <c r="X14">
        <f t="shared" si="11"/>
        <v>0</v>
      </c>
      <c r="Y14">
        <f t="shared" si="11"/>
        <v>0</v>
      </c>
      <c r="Z14">
        <f t="shared" si="11"/>
        <v>0</v>
      </c>
      <c r="AA14">
        <f t="shared" si="11"/>
        <v>0</v>
      </c>
      <c r="AB14" s="31">
        <f>VLOOKUP($B$1,'Multipliers and Adjustments'!$A$70:$I$86,TRUNC(COLUMN(AB$2)/5)+2,FALSE)*SUMIFS('EPA Data'!$I:$I,'EPA Data'!$D:$D,'Country Selector'!$A$2,'EPA Data'!$J:$J,$B$1,'EPA Data'!$C:$C,AB$2,'EPA Data'!$G:$G,"&gt;="&amp;$A14,'EPA Data'!$G:$G,"&lt;"&amp;$B14)*unit_conv</f>
        <v>0</v>
      </c>
      <c r="AC14">
        <f t="shared" si="12"/>
        <v>0</v>
      </c>
      <c r="AD14">
        <f t="shared" si="12"/>
        <v>0</v>
      </c>
      <c r="AE14">
        <f t="shared" si="12"/>
        <v>0</v>
      </c>
      <c r="AF14">
        <f t="shared" si="12"/>
        <v>0</v>
      </c>
      <c r="AG14" s="31">
        <f>VLOOKUP($B$1,'Multipliers and Adjustments'!$A$70:$I$86,TRUNC(COLUMN(AG$2)/5)+2,FALSE)*SUMIFS('EPA Data'!$I:$I,'EPA Data'!$D:$D,'Country Selector'!$A$2,'EPA Data'!$J:$J,$B$1,'EPA Data'!$C:$C,AG$2,'EPA Data'!$G:$G,"&gt;="&amp;$A14,'EPA Data'!$G:$G,"&lt;"&amp;$B14)*unit_conv</f>
        <v>0</v>
      </c>
      <c r="AH14">
        <f t="shared" si="13"/>
        <v>0</v>
      </c>
      <c r="AI14">
        <f t="shared" si="13"/>
        <v>0</v>
      </c>
      <c r="AJ14">
        <f t="shared" si="13"/>
        <v>0</v>
      </c>
      <c r="AK14">
        <f t="shared" si="13"/>
        <v>0</v>
      </c>
      <c r="AL14" s="31">
        <f>VLOOKUP($B$1,'Multipliers and Adjustments'!$A$70:$I$86,TRUNC(COLUMN(AL$2)/5)+2,FALSE)*SUMIFS('EPA Data'!$I:$I,'EPA Data'!$D:$D,'Country Selector'!$A$2,'EPA Data'!$J:$J,$B$1,'EPA Data'!$C:$C,AL$2,'EPA Data'!$G:$G,"&gt;="&amp;$A14,'EPA Data'!$G:$G,"&lt;"&amp;$B14)*unit_conv</f>
        <v>0</v>
      </c>
    </row>
    <row r="15" spans="1:38" x14ac:dyDescent="0.45">
      <c r="A15" s="12">
        <f t="shared" si="14"/>
        <v>-550</v>
      </c>
      <c r="B15" s="11">
        <f t="shared" si="7"/>
        <v>-500</v>
      </c>
      <c r="C15" s="31">
        <f>VLOOKUP($B$1,'Multipliers and Adjustments'!$A$70:$I$86,TRUNC(COLUMN(C$2)/5)+2,FALSE)*SUMIFS('EPA Data'!$I:$I,'EPA Data'!$D:$D,'Country Selector'!$A$2,'EPA Data'!$J:$J,$B$1,'EPA Data'!$C:$C,C$2,'EPA Data'!$G:$G,"&gt;="&amp;$A15,'EPA Data'!$G:$G,"&lt;"&amp;$B15)*unit_conv</f>
        <v>0</v>
      </c>
      <c r="D15">
        <f t="shared" si="0"/>
        <v>0</v>
      </c>
      <c r="E15">
        <f t="shared" si="0"/>
        <v>0</v>
      </c>
      <c r="F15">
        <f t="shared" si="0"/>
        <v>0</v>
      </c>
      <c r="G15">
        <f t="shared" si="0"/>
        <v>0</v>
      </c>
      <c r="H15" s="31">
        <f>VLOOKUP($B$1,'Multipliers and Adjustments'!$A$70:$I$86,TRUNC(COLUMN(H$2)/5)+2,FALSE)*SUMIFS('EPA Data'!$I:$I,'EPA Data'!$D:$D,'Country Selector'!$A$2,'EPA Data'!$J:$J,$B$1,'EPA Data'!$C:$C,H$2,'EPA Data'!$G:$G,"&gt;="&amp;$A15,'EPA Data'!$G:$G,"&lt;"&amp;$B15)*unit_conv</f>
        <v>0</v>
      </c>
      <c r="I15">
        <f t="shared" si="8"/>
        <v>0</v>
      </c>
      <c r="J15">
        <f t="shared" si="8"/>
        <v>0</v>
      </c>
      <c r="K15">
        <f t="shared" si="8"/>
        <v>0</v>
      </c>
      <c r="L15">
        <f t="shared" si="8"/>
        <v>0</v>
      </c>
      <c r="M15" s="31">
        <f>VLOOKUP($B$1,'Multipliers and Adjustments'!$A$70:$I$86,TRUNC(COLUMN(M$2)/5)+2,FALSE)*SUMIFS('EPA Data'!$I:$I,'EPA Data'!$D:$D,'Country Selector'!$A$2,'EPA Data'!$J:$J,$B$1,'EPA Data'!$C:$C,M$2,'EPA Data'!$G:$G,"&gt;="&amp;$A15,'EPA Data'!$G:$G,"&lt;"&amp;$B15)*unit_conv</f>
        <v>0</v>
      </c>
      <c r="N15">
        <f t="shared" si="9"/>
        <v>0</v>
      </c>
      <c r="O15">
        <f t="shared" si="9"/>
        <v>0</v>
      </c>
      <c r="P15">
        <f t="shared" si="9"/>
        <v>0</v>
      </c>
      <c r="Q15">
        <f t="shared" si="9"/>
        <v>0</v>
      </c>
      <c r="R15" s="31">
        <f>VLOOKUP($B$1,'Multipliers and Adjustments'!$A$70:$I$86,TRUNC(COLUMN(R$2)/5)+2,FALSE)*SUMIFS('EPA Data'!$I:$I,'EPA Data'!$D:$D,'Country Selector'!$A$2,'EPA Data'!$J:$J,$B$1,'EPA Data'!$C:$C,R$2,'EPA Data'!$G:$G,"&gt;="&amp;$A15,'EPA Data'!$G:$G,"&lt;"&amp;$B15)*unit_conv</f>
        <v>0</v>
      </c>
      <c r="S15">
        <f t="shared" si="10"/>
        <v>0</v>
      </c>
      <c r="T15">
        <f t="shared" si="10"/>
        <v>0</v>
      </c>
      <c r="U15">
        <f t="shared" si="10"/>
        <v>0</v>
      </c>
      <c r="V15">
        <f t="shared" si="10"/>
        <v>0</v>
      </c>
      <c r="W15" s="31">
        <f>VLOOKUP($B$1,'Multipliers and Adjustments'!$A$70:$I$86,TRUNC(COLUMN(W$2)/5)+2,FALSE)*SUMIFS('EPA Data'!$I:$I,'EPA Data'!$D:$D,'Country Selector'!$A$2,'EPA Data'!$J:$J,$B$1,'EPA Data'!$C:$C,W$2,'EPA Data'!$G:$G,"&gt;="&amp;$A15,'EPA Data'!$G:$G,"&lt;"&amp;$B15)*unit_conv</f>
        <v>0</v>
      </c>
      <c r="X15">
        <f t="shared" si="11"/>
        <v>0</v>
      </c>
      <c r="Y15">
        <f t="shared" si="11"/>
        <v>0</v>
      </c>
      <c r="Z15">
        <f t="shared" si="11"/>
        <v>0</v>
      </c>
      <c r="AA15">
        <f t="shared" si="11"/>
        <v>0</v>
      </c>
      <c r="AB15" s="31">
        <f>VLOOKUP($B$1,'Multipliers and Adjustments'!$A$70:$I$86,TRUNC(COLUMN(AB$2)/5)+2,FALSE)*SUMIFS('EPA Data'!$I:$I,'EPA Data'!$D:$D,'Country Selector'!$A$2,'EPA Data'!$J:$J,$B$1,'EPA Data'!$C:$C,AB$2,'EPA Data'!$G:$G,"&gt;="&amp;$A15,'EPA Data'!$G:$G,"&lt;"&amp;$B15)*unit_conv</f>
        <v>0</v>
      </c>
      <c r="AC15">
        <f t="shared" si="12"/>
        <v>0</v>
      </c>
      <c r="AD15">
        <f t="shared" si="12"/>
        <v>0</v>
      </c>
      <c r="AE15">
        <f t="shared" si="12"/>
        <v>0</v>
      </c>
      <c r="AF15">
        <f t="shared" si="12"/>
        <v>0</v>
      </c>
      <c r="AG15" s="31">
        <f>VLOOKUP($B$1,'Multipliers and Adjustments'!$A$70:$I$86,TRUNC(COLUMN(AG$2)/5)+2,FALSE)*SUMIFS('EPA Data'!$I:$I,'EPA Data'!$D:$D,'Country Selector'!$A$2,'EPA Data'!$J:$J,$B$1,'EPA Data'!$C:$C,AG$2,'EPA Data'!$G:$G,"&gt;="&amp;$A15,'EPA Data'!$G:$G,"&lt;"&amp;$B15)*unit_conv</f>
        <v>0</v>
      </c>
      <c r="AH15">
        <f t="shared" si="13"/>
        <v>0</v>
      </c>
      <c r="AI15">
        <f t="shared" si="13"/>
        <v>0</v>
      </c>
      <c r="AJ15">
        <f t="shared" si="13"/>
        <v>0</v>
      </c>
      <c r="AK15">
        <f t="shared" si="13"/>
        <v>0</v>
      </c>
      <c r="AL15" s="31">
        <f>VLOOKUP($B$1,'Multipliers and Adjustments'!$A$70:$I$86,TRUNC(COLUMN(AL$2)/5)+2,FALSE)*SUMIFS('EPA Data'!$I:$I,'EPA Data'!$D:$D,'Country Selector'!$A$2,'EPA Data'!$J:$J,$B$1,'EPA Data'!$C:$C,AL$2,'EPA Data'!$G:$G,"&gt;="&amp;$A15,'EPA Data'!$G:$G,"&lt;"&amp;$B15)*unit_conv</f>
        <v>0</v>
      </c>
    </row>
    <row r="16" spans="1:38" x14ac:dyDescent="0.45">
      <c r="A16" s="12">
        <f t="shared" si="14"/>
        <v>-500</v>
      </c>
      <c r="B16" s="11">
        <f t="shared" si="7"/>
        <v>-450</v>
      </c>
      <c r="C16" s="31">
        <f>VLOOKUP($B$1,'Multipliers and Adjustments'!$A$70:$I$86,TRUNC(COLUMN(C$2)/5)+2,FALSE)*SUMIFS('EPA Data'!$I:$I,'EPA Data'!$D:$D,'Country Selector'!$A$2,'EPA Data'!$J:$J,$B$1,'EPA Data'!$C:$C,C$2,'EPA Data'!$G:$G,"&gt;="&amp;$A16,'EPA Data'!$G:$G,"&lt;"&amp;$B16)*unit_conv</f>
        <v>0</v>
      </c>
      <c r="D16">
        <f t="shared" si="0"/>
        <v>0</v>
      </c>
      <c r="E16">
        <f t="shared" si="0"/>
        <v>0</v>
      </c>
      <c r="F16">
        <f t="shared" si="0"/>
        <v>0</v>
      </c>
      <c r="G16">
        <f t="shared" si="0"/>
        <v>0</v>
      </c>
      <c r="H16" s="31">
        <f>VLOOKUP($B$1,'Multipliers and Adjustments'!$A$70:$I$86,TRUNC(COLUMN(H$2)/5)+2,FALSE)*SUMIFS('EPA Data'!$I:$I,'EPA Data'!$D:$D,'Country Selector'!$A$2,'EPA Data'!$J:$J,$B$1,'EPA Data'!$C:$C,H$2,'EPA Data'!$G:$G,"&gt;="&amp;$A16,'EPA Data'!$G:$G,"&lt;"&amp;$B16)*unit_conv</f>
        <v>0</v>
      </c>
      <c r="I16">
        <f t="shared" si="8"/>
        <v>0</v>
      </c>
      <c r="J16">
        <f t="shared" si="8"/>
        <v>0</v>
      </c>
      <c r="K16">
        <f t="shared" si="8"/>
        <v>0</v>
      </c>
      <c r="L16">
        <f t="shared" si="8"/>
        <v>0</v>
      </c>
      <c r="M16" s="31">
        <f>VLOOKUP($B$1,'Multipliers and Adjustments'!$A$70:$I$86,TRUNC(COLUMN(M$2)/5)+2,FALSE)*SUMIFS('EPA Data'!$I:$I,'EPA Data'!$D:$D,'Country Selector'!$A$2,'EPA Data'!$J:$J,$B$1,'EPA Data'!$C:$C,M$2,'EPA Data'!$G:$G,"&gt;="&amp;$A16,'EPA Data'!$G:$G,"&lt;"&amp;$B16)*unit_conv</f>
        <v>0</v>
      </c>
      <c r="N16">
        <f t="shared" si="9"/>
        <v>0</v>
      </c>
      <c r="O16">
        <f t="shared" si="9"/>
        <v>0</v>
      </c>
      <c r="P16">
        <f t="shared" si="9"/>
        <v>0</v>
      </c>
      <c r="Q16">
        <f t="shared" si="9"/>
        <v>0</v>
      </c>
      <c r="R16" s="31">
        <f>VLOOKUP($B$1,'Multipliers and Adjustments'!$A$70:$I$86,TRUNC(COLUMN(R$2)/5)+2,FALSE)*SUMIFS('EPA Data'!$I:$I,'EPA Data'!$D:$D,'Country Selector'!$A$2,'EPA Data'!$J:$J,$B$1,'EPA Data'!$C:$C,R$2,'EPA Data'!$G:$G,"&gt;="&amp;$A16,'EPA Data'!$G:$G,"&lt;"&amp;$B16)*unit_conv</f>
        <v>0</v>
      </c>
      <c r="S16">
        <f t="shared" si="10"/>
        <v>0</v>
      </c>
      <c r="T16">
        <f t="shared" si="10"/>
        <v>0</v>
      </c>
      <c r="U16">
        <f t="shared" si="10"/>
        <v>0</v>
      </c>
      <c r="V16">
        <f t="shared" si="10"/>
        <v>0</v>
      </c>
      <c r="W16" s="31">
        <f>VLOOKUP($B$1,'Multipliers and Adjustments'!$A$70:$I$86,TRUNC(COLUMN(W$2)/5)+2,FALSE)*SUMIFS('EPA Data'!$I:$I,'EPA Data'!$D:$D,'Country Selector'!$A$2,'EPA Data'!$J:$J,$B$1,'EPA Data'!$C:$C,W$2,'EPA Data'!$G:$G,"&gt;="&amp;$A16,'EPA Data'!$G:$G,"&lt;"&amp;$B16)*unit_conv</f>
        <v>0</v>
      </c>
      <c r="X16">
        <f t="shared" si="11"/>
        <v>0</v>
      </c>
      <c r="Y16">
        <f t="shared" si="11"/>
        <v>0</v>
      </c>
      <c r="Z16">
        <f t="shared" si="11"/>
        <v>0</v>
      </c>
      <c r="AA16">
        <f t="shared" si="11"/>
        <v>0</v>
      </c>
      <c r="AB16" s="31">
        <f>VLOOKUP($B$1,'Multipliers and Adjustments'!$A$70:$I$86,TRUNC(COLUMN(AB$2)/5)+2,FALSE)*SUMIFS('EPA Data'!$I:$I,'EPA Data'!$D:$D,'Country Selector'!$A$2,'EPA Data'!$J:$J,$B$1,'EPA Data'!$C:$C,AB$2,'EPA Data'!$G:$G,"&gt;="&amp;$A16,'EPA Data'!$G:$G,"&lt;"&amp;$B16)*unit_conv</f>
        <v>0</v>
      </c>
      <c r="AC16">
        <f t="shared" si="12"/>
        <v>0</v>
      </c>
      <c r="AD16">
        <f t="shared" si="12"/>
        <v>0</v>
      </c>
      <c r="AE16">
        <f t="shared" si="12"/>
        <v>0</v>
      </c>
      <c r="AF16">
        <f t="shared" si="12"/>
        <v>0</v>
      </c>
      <c r="AG16" s="31">
        <f>VLOOKUP($B$1,'Multipliers and Adjustments'!$A$70:$I$86,TRUNC(COLUMN(AG$2)/5)+2,FALSE)*SUMIFS('EPA Data'!$I:$I,'EPA Data'!$D:$D,'Country Selector'!$A$2,'EPA Data'!$J:$J,$B$1,'EPA Data'!$C:$C,AG$2,'EPA Data'!$G:$G,"&gt;="&amp;$A16,'EPA Data'!$G:$G,"&lt;"&amp;$B16)*unit_conv</f>
        <v>0</v>
      </c>
      <c r="AH16">
        <f t="shared" si="13"/>
        <v>0</v>
      </c>
      <c r="AI16">
        <f t="shared" si="13"/>
        <v>0</v>
      </c>
      <c r="AJ16">
        <f t="shared" si="13"/>
        <v>0</v>
      </c>
      <c r="AK16">
        <f t="shared" si="13"/>
        <v>0</v>
      </c>
      <c r="AL16" s="31">
        <f>VLOOKUP($B$1,'Multipliers and Adjustments'!$A$70:$I$86,TRUNC(COLUMN(AL$2)/5)+2,FALSE)*SUMIFS('EPA Data'!$I:$I,'EPA Data'!$D:$D,'Country Selector'!$A$2,'EPA Data'!$J:$J,$B$1,'EPA Data'!$C:$C,AL$2,'EPA Data'!$G:$G,"&gt;="&amp;$A16,'EPA Data'!$G:$G,"&lt;"&amp;$B16)*unit_conv</f>
        <v>0</v>
      </c>
    </row>
    <row r="17" spans="1:38" x14ac:dyDescent="0.45">
      <c r="A17" s="12">
        <f t="shared" si="14"/>
        <v>-450</v>
      </c>
      <c r="B17" s="11">
        <f t="shared" si="7"/>
        <v>-400</v>
      </c>
      <c r="C17" s="31">
        <f>VLOOKUP($B$1,'Multipliers and Adjustments'!$A$70:$I$86,TRUNC(COLUMN(C$2)/5)+2,FALSE)*SUMIFS('EPA Data'!$I:$I,'EPA Data'!$D:$D,'Country Selector'!$A$2,'EPA Data'!$J:$J,$B$1,'EPA Data'!$C:$C,C$2,'EPA Data'!$G:$G,"&gt;="&amp;$A17,'EPA Data'!$G:$G,"&lt;"&amp;$B17)*unit_conv</f>
        <v>0</v>
      </c>
      <c r="D17">
        <f>C17+($H17-$C17)/5</f>
        <v>0</v>
      </c>
      <c r="E17">
        <f t="shared" si="0"/>
        <v>0</v>
      </c>
      <c r="F17">
        <f t="shared" si="0"/>
        <v>0</v>
      </c>
      <c r="G17">
        <f t="shared" si="0"/>
        <v>0</v>
      </c>
      <c r="H17" s="31">
        <f>VLOOKUP($B$1,'Multipliers and Adjustments'!$A$70:$I$86,TRUNC(COLUMN(H$2)/5)+2,FALSE)*SUMIFS('EPA Data'!$I:$I,'EPA Data'!$D:$D,'Country Selector'!$A$2,'EPA Data'!$J:$J,$B$1,'EPA Data'!$C:$C,H$2,'EPA Data'!$G:$G,"&gt;="&amp;$A17,'EPA Data'!$G:$G,"&lt;"&amp;$B17)*unit_conv</f>
        <v>0</v>
      </c>
      <c r="I17">
        <f t="shared" si="8"/>
        <v>0</v>
      </c>
      <c r="J17">
        <f t="shared" si="8"/>
        <v>0</v>
      </c>
      <c r="K17">
        <f t="shared" si="8"/>
        <v>0</v>
      </c>
      <c r="L17">
        <f t="shared" si="8"/>
        <v>0</v>
      </c>
      <c r="M17" s="31">
        <f>VLOOKUP($B$1,'Multipliers and Adjustments'!$A$70:$I$86,TRUNC(COLUMN(M$2)/5)+2,FALSE)*SUMIFS('EPA Data'!$I:$I,'EPA Data'!$D:$D,'Country Selector'!$A$2,'EPA Data'!$J:$J,$B$1,'EPA Data'!$C:$C,M$2,'EPA Data'!$G:$G,"&gt;="&amp;$A17,'EPA Data'!$G:$G,"&lt;"&amp;$B17)*unit_conv</f>
        <v>0</v>
      </c>
      <c r="N17">
        <f t="shared" si="9"/>
        <v>0</v>
      </c>
      <c r="O17">
        <f t="shared" si="9"/>
        <v>0</v>
      </c>
      <c r="P17">
        <f t="shared" si="9"/>
        <v>0</v>
      </c>
      <c r="Q17">
        <f t="shared" si="9"/>
        <v>0</v>
      </c>
      <c r="R17" s="31">
        <f>VLOOKUP($B$1,'Multipliers and Adjustments'!$A$70:$I$86,TRUNC(COLUMN(R$2)/5)+2,FALSE)*SUMIFS('EPA Data'!$I:$I,'EPA Data'!$D:$D,'Country Selector'!$A$2,'EPA Data'!$J:$J,$B$1,'EPA Data'!$C:$C,R$2,'EPA Data'!$G:$G,"&gt;="&amp;$A17,'EPA Data'!$G:$G,"&lt;"&amp;$B17)*unit_conv</f>
        <v>0</v>
      </c>
      <c r="S17">
        <f t="shared" si="10"/>
        <v>0</v>
      </c>
      <c r="T17">
        <f t="shared" si="10"/>
        <v>0</v>
      </c>
      <c r="U17">
        <f t="shared" si="10"/>
        <v>0</v>
      </c>
      <c r="V17">
        <f t="shared" si="10"/>
        <v>0</v>
      </c>
      <c r="W17" s="31">
        <f>VLOOKUP($B$1,'Multipliers and Adjustments'!$A$70:$I$86,TRUNC(COLUMN(W$2)/5)+2,FALSE)*SUMIFS('EPA Data'!$I:$I,'EPA Data'!$D:$D,'Country Selector'!$A$2,'EPA Data'!$J:$J,$B$1,'EPA Data'!$C:$C,W$2,'EPA Data'!$G:$G,"&gt;="&amp;$A17,'EPA Data'!$G:$G,"&lt;"&amp;$B17)*unit_conv</f>
        <v>0</v>
      </c>
      <c r="X17">
        <f t="shared" si="11"/>
        <v>0</v>
      </c>
      <c r="Y17">
        <f t="shared" si="11"/>
        <v>0</v>
      </c>
      <c r="Z17">
        <f t="shared" si="11"/>
        <v>0</v>
      </c>
      <c r="AA17">
        <f t="shared" si="11"/>
        <v>0</v>
      </c>
      <c r="AB17" s="31">
        <f>VLOOKUP($B$1,'Multipliers and Adjustments'!$A$70:$I$86,TRUNC(COLUMN(AB$2)/5)+2,FALSE)*SUMIFS('EPA Data'!$I:$I,'EPA Data'!$D:$D,'Country Selector'!$A$2,'EPA Data'!$J:$J,$B$1,'EPA Data'!$C:$C,AB$2,'EPA Data'!$G:$G,"&gt;="&amp;$A17,'EPA Data'!$G:$G,"&lt;"&amp;$B17)*unit_conv</f>
        <v>0</v>
      </c>
      <c r="AC17">
        <f t="shared" si="12"/>
        <v>0</v>
      </c>
      <c r="AD17">
        <f t="shared" si="12"/>
        <v>0</v>
      </c>
      <c r="AE17">
        <f t="shared" si="12"/>
        <v>0</v>
      </c>
      <c r="AF17">
        <f t="shared" si="12"/>
        <v>0</v>
      </c>
      <c r="AG17" s="31">
        <f>VLOOKUP($B$1,'Multipliers and Adjustments'!$A$70:$I$86,TRUNC(COLUMN(AG$2)/5)+2,FALSE)*SUMIFS('EPA Data'!$I:$I,'EPA Data'!$D:$D,'Country Selector'!$A$2,'EPA Data'!$J:$J,$B$1,'EPA Data'!$C:$C,AG$2,'EPA Data'!$G:$G,"&gt;="&amp;$A17,'EPA Data'!$G:$G,"&lt;"&amp;$B17)*unit_conv</f>
        <v>0</v>
      </c>
      <c r="AH17">
        <f t="shared" si="13"/>
        <v>0</v>
      </c>
      <c r="AI17">
        <f t="shared" si="13"/>
        <v>0</v>
      </c>
      <c r="AJ17">
        <f t="shared" si="13"/>
        <v>0</v>
      </c>
      <c r="AK17">
        <f t="shared" si="13"/>
        <v>0</v>
      </c>
      <c r="AL17" s="31">
        <f>VLOOKUP($B$1,'Multipliers and Adjustments'!$A$70:$I$86,TRUNC(COLUMN(AL$2)/5)+2,FALSE)*SUMIFS('EPA Data'!$I:$I,'EPA Data'!$D:$D,'Country Selector'!$A$2,'EPA Data'!$J:$J,$B$1,'EPA Data'!$C:$C,AL$2,'EPA Data'!$G:$G,"&gt;="&amp;$A17,'EPA Data'!$G:$G,"&lt;"&amp;$B17)*unit_conv</f>
        <v>0</v>
      </c>
    </row>
    <row r="18" spans="1:38" x14ac:dyDescent="0.45">
      <c r="A18" s="12">
        <f t="shared" si="14"/>
        <v>-400</v>
      </c>
      <c r="B18" s="11">
        <f t="shared" si="7"/>
        <v>-350</v>
      </c>
      <c r="C18" s="31">
        <f>VLOOKUP($B$1,'Multipliers and Adjustments'!$A$70:$I$86,TRUNC(COLUMN(C$2)/5)+2,FALSE)*SUMIFS('EPA Data'!$I:$I,'EPA Data'!$D:$D,'Country Selector'!$A$2,'EPA Data'!$J:$J,$B$1,'EPA Data'!$C:$C,C$2,'EPA Data'!$G:$G,"&gt;="&amp;$A18,'EPA Data'!$G:$G,"&lt;"&amp;$B18)*unit_conv</f>
        <v>0</v>
      </c>
      <c r="D18">
        <f t="shared" ref="D18:G33" si="15">C18+($H18-$C18)/5</f>
        <v>0</v>
      </c>
      <c r="E18">
        <f t="shared" si="15"/>
        <v>0</v>
      </c>
      <c r="F18">
        <f t="shared" si="15"/>
        <v>0</v>
      </c>
      <c r="G18">
        <f t="shared" si="15"/>
        <v>0</v>
      </c>
      <c r="H18" s="31">
        <f>VLOOKUP($B$1,'Multipliers and Adjustments'!$A$70:$I$86,TRUNC(COLUMN(H$2)/5)+2,FALSE)*SUMIFS('EPA Data'!$I:$I,'EPA Data'!$D:$D,'Country Selector'!$A$2,'EPA Data'!$J:$J,$B$1,'EPA Data'!$C:$C,H$2,'EPA Data'!$G:$G,"&gt;="&amp;$A18,'EPA Data'!$G:$G,"&lt;"&amp;$B18)*unit_conv</f>
        <v>0</v>
      </c>
      <c r="I18">
        <f t="shared" si="8"/>
        <v>0</v>
      </c>
      <c r="J18">
        <f t="shared" si="8"/>
        <v>0</v>
      </c>
      <c r="K18">
        <f t="shared" si="8"/>
        <v>0</v>
      </c>
      <c r="L18">
        <f t="shared" si="8"/>
        <v>0</v>
      </c>
      <c r="M18" s="31">
        <f>VLOOKUP($B$1,'Multipliers and Adjustments'!$A$70:$I$86,TRUNC(COLUMN(M$2)/5)+2,FALSE)*SUMIFS('EPA Data'!$I:$I,'EPA Data'!$D:$D,'Country Selector'!$A$2,'EPA Data'!$J:$J,$B$1,'EPA Data'!$C:$C,M$2,'EPA Data'!$G:$G,"&gt;="&amp;$A18,'EPA Data'!$G:$G,"&lt;"&amp;$B18)*unit_conv</f>
        <v>0</v>
      </c>
      <c r="N18">
        <f t="shared" si="9"/>
        <v>0</v>
      </c>
      <c r="O18">
        <f t="shared" si="9"/>
        <v>0</v>
      </c>
      <c r="P18">
        <f t="shared" si="9"/>
        <v>0</v>
      </c>
      <c r="Q18">
        <f t="shared" si="9"/>
        <v>0</v>
      </c>
      <c r="R18" s="31">
        <f>VLOOKUP($B$1,'Multipliers and Adjustments'!$A$70:$I$86,TRUNC(COLUMN(R$2)/5)+2,FALSE)*SUMIFS('EPA Data'!$I:$I,'EPA Data'!$D:$D,'Country Selector'!$A$2,'EPA Data'!$J:$J,$B$1,'EPA Data'!$C:$C,R$2,'EPA Data'!$G:$G,"&gt;="&amp;$A18,'EPA Data'!$G:$G,"&lt;"&amp;$B18)*unit_conv</f>
        <v>0</v>
      </c>
      <c r="S18">
        <f t="shared" si="10"/>
        <v>0</v>
      </c>
      <c r="T18">
        <f t="shared" si="10"/>
        <v>0</v>
      </c>
      <c r="U18">
        <f t="shared" si="10"/>
        <v>0</v>
      </c>
      <c r="V18">
        <f t="shared" si="10"/>
        <v>0</v>
      </c>
      <c r="W18" s="31">
        <f>VLOOKUP($B$1,'Multipliers and Adjustments'!$A$70:$I$86,TRUNC(COLUMN(W$2)/5)+2,FALSE)*SUMIFS('EPA Data'!$I:$I,'EPA Data'!$D:$D,'Country Selector'!$A$2,'EPA Data'!$J:$J,$B$1,'EPA Data'!$C:$C,W$2,'EPA Data'!$G:$G,"&gt;="&amp;$A18,'EPA Data'!$G:$G,"&lt;"&amp;$B18)*unit_conv</f>
        <v>0</v>
      </c>
      <c r="X18">
        <f t="shared" si="11"/>
        <v>0</v>
      </c>
      <c r="Y18">
        <f t="shared" si="11"/>
        <v>0</v>
      </c>
      <c r="Z18">
        <f t="shared" si="11"/>
        <v>0</v>
      </c>
      <c r="AA18">
        <f t="shared" si="11"/>
        <v>0</v>
      </c>
      <c r="AB18" s="31">
        <f>VLOOKUP($B$1,'Multipliers and Adjustments'!$A$70:$I$86,TRUNC(COLUMN(AB$2)/5)+2,FALSE)*SUMIFS('EPA Data'!$I:$I,'EPA Data'!$D:$D,'Country Selector'!$A$2,'EPA Data'!$J:$J,$B$1,'EPA Data'!$C:$C,AB$2,'EPA Data'!$G:$G,"&gt;="&amp;$A18,'EPA Data'!$G:$G,"&lt;"&amp;$B18)*unit_conv</f>
        <v>0</v>
      </c>
      <c r="AC18">
        <f t="shared" si="12"/>
        <v>0</v>
      </c>
      <c r="AD18">
        <f t="shared" si="12"/>
        <v>0</v>
      </c>
      <c r="AE18">
        <f t="shared" si="12"/>
        <v>0</v>
      </c>
      <c r="AF18">
        <f t="shared" si="12"/>
        <v>0</v>
      </c>
      <c r="AG18" s="31">
        <f>VLOOKUP($B$1,'Multipliers and Adjustments'!$A$70:$I$86,TRUNC(COLUMN(AG$2)/5)+2,FALSE)*SUMIFS('EPA Data'!$I:$I,'EPA Data'!$D:$D,'Country Selector'!$A$2,'EPA Data'!$J:$J,$B$1,'EPA Data'!$C:$C,AG$2,'EPA Data'!$G:$G,"&gt;="&amp;$A18,'EPA Data'!$G:$G,"&lt;"&amp;$B18)*unit_conv</f>
        <v>0</v>
      </c>
      <c r="AH18">
        <f t="shared" si="13"/>
        <v>0</v>
      </c>
      <c r="AI18">
        <f t="shared" si="13"/>
        <v>0</v>
      </c>
      <c r="AJ18">
        <f t="shared" si="13"/>
        <v>0</v>
      </c>
      <c r="AK18">
        <f t="shared" si="13"/>
        <v>0</v>
      </c>
      <c r="AL18" s="31">
        <f>VLOOKUP($B$1,'Multipliers and Adjustments'!$A$70:$I$86,TRUNC(COLUMN(AL$2)/5)+2,FALSE)*SUMIFS('EPA Data'!$I:$I,'EPA Data'!$D:$D,'Country Selector'!$A$2,'EPA Data'!$J:$J,$B$1,'EPA Data'!$C:$C,AL$2,'EPA Data'!$G:$G,"&gt;="&amp;$A18,'EPA Data'!$G:$G,"&lt;"&amp;$B18)*unit_conv</f>
        <v>0</v>
      </c>
    </row>
    <row r="19" spans="1:38" x14ac:dyDescent="0.45">
      <c r="A19" s="12">
        <f t="shared" si="14"/>
        <v>-350</v>
      </c>
      <c r="B19" s="11">
        <f t="shared" si="7"/>
        <v>-300</v>
      </c>
      <c r="C19" s="31">
        <f>VLOOKUP($B$1,'Multipliers and Adjustments'!$A$70:$I$86,TRUNC(COLUMN(C$2)/5)+2,FALSE)*SUMIFS('EPA Data'!$I:$I,'EPA Data'!$D:$D,'Country Selector'!$A$2,'EPA Data'!$J:$J,$B$1,'EPA Data'!$C:$C,C$2,'EPA Data'!$G:$G,"&gt;="&amp;$A19,'EPA Data'!$G:$G,"&lt;"&amp;$B19)*unit_conv</f>
        <v>0</v>
      </c>
      <c r="D19">
        <f t="shared" si="15"/>
        <v>0</v>
      </c>
      <c r="E19">
        <f t="shared" si="15"/>
        <v>0</v>
      </c>
      <c r="F19">
        <f t="shared" si="15"/>
        <v>0</v>
      </c>
      <c r="G19">
        <f t="shared" si="15"/>
        <v>0</v>
      </c>
      <c r="H19" s="31">
        <f>VLOOKUP($B$1,'Multipliers and Adjustments'!$A$70:$I$86,TRUNC(COLUMN(H$2)/5)+2,FALSE)*SUMIFS('EPA Data'!$I:$I,'EPA Data'!$D:$D,'Country Selector'!$A$2,'EPA Data'!$J:$J,$B$1,'EPA Data'!$C:$C,H$2,'EPA Data'!$G:$G,"&gt;="&amp;$A19,'EPA Data'!$G:$G,"&lt;"&amp;$B19)*unit_conv</f>
        <v>0</v>
      </c>
      <c r="I19">
        <f t="shared" si="8"/>
        <v>0</v>
      </c>
      <c r="J19">
        <f t="shared" si="8"/>
        <v>0</v>
      </c>
      <c r="K19">
        <f t="shared" si="8"/>
        <v>0</v>
      </c>
      <c r="L19">
        <f t="shared" si="8"/>
        <v>0</v>
      </c>
      <c r="M19" s="31">
        <f>VLOOKUP($B$1,'Multipliers and Adjustments'!$A$70:$I$86,TRUNC(COLUMN(M$2)/5)+2,FALSE)*SUMIFS('EPA Data'!$I:$I,'EPA Data'!$D:$D,'Country Selector'!$A$2,'EPA Data'!$J:$J,$B$1,'EPA Data'!$C:$C,M$2,'EPA Data'!$G:$G,"&gt;="&amp;$A19,'EPA Data'!$G:$G,"&lt;"&amp;$B19)*unit_conv</f>
        <v>0</v>
      </c>
      <c r="N19">
        <f t="shared" si="9"/>
        <v>0</v>
      </c>
      <c r="O19">
        <f t="shared" si="9"/>
        <v>0</v>
      </c>
      <c r="P19">
        <f t="shared" si="9"/>
        <v>0</v>
      </c>
      <c r="Q19">
        <f t="shared" si="9"/>
        <v>0</v>
      </c>
      <c r="R19" s="31">
        <f>VLOOKUP($B$1,'Multipliers and Adjustments'!$A$70:$I$86,TRUNC(COLUMN(R$2)/5)+2,FALSE)*SUMIFS('EPA Data'!$I:$I,'EPA Data'!$D:$D,'Country Selector'!$A$2,'EPA Data'!$J:$J,$B$1,'EPA Data'!$C:$C,R$2,'EPA Data'!$G:$G,"&gt;="&amp;$A19,'EPA Data'!$G:$G,"&lt;"&amp;$B19)*unit_conv</f>
        <v>0</v>
      </c>
      <c r="S19">
        <f t="shared" si="10"/>
        <v>0</v>
      </c>
      <c r="T19">
        <f t="shared" si="10"/>
        <v>0</v>
      </c>
      <c r="U19">
        <f t="shared" si="10"/>
        <v>0</v>
      </c>
      <c r="V19">
        <f t="shared" si="10"/>
        <v>0</v>
      </c>
      <c r="W19" s="31">
        <f>VLOOKUP($B$1,'Multipliers and Adjustments'!$A$70:$I$86,TRUNC(COLUMN(W$2)/5)+2,FALSE)*SUMIFS('EPA Data'!$I:$I,'EPA Data'!$D:$D,'Country Selector'!$A$2,'EPA Data'!$J:$J,$B$1,'EPA Data'!$C:$C,W$2,'EPA Data'!$G:$G,"&gt;="&amp;$A19,'EPA Data'!$G:$G,"&lt;"&amp;$B19)*unit_conv</f>
        <v>0</v>
      </c>
      <c r="X19">
        <f t="shared" si="11"/>
        <v>0</v>
      </c>
      <c r="Y19">
        <f t="shared" si="11"/>
        <v>0</v>
      </c>
      <c r="Z19">
        <f t="shared" si="11"/>
        <v>0</v>
      </c>
      <c r="AA19">
        <f t="shared" si="11"/>
        <v>0</v>
      </c>
      <c r="AB19" s="31">
        <f>VLOOKUP($B$1,'Multipliers and Adjustments'!$A$70:$I$86,TRUNC(COLUMN(AB$2)/5)+2,FALSE)*SUMIFS('EPA Data'!$I:$I,'EPA Data'!$D:$D,'Country Selector'!$A$2,'EPA Data'!$J:$J,$B$1,'EPA Data'!$C:$C,AB$2,'EPA Data'!$G:$G,"&gt;="&amp;$A19,'EPA Data'!$G:$G,"&lt;"&amp;$B19)*unit_conv</f>
        <v>0</v>
      </c>
      <c r="AC19">
        <f t="shared" si="12"/>
        <v>0</v>
      </c>
      <c r="AD19">
        <f t="shared" si="12"/>
        <v>0</v>
      </c>
      <c r="AE19">
        <f t="shared" si="12"/>
        <v>0</v>
      </c>
      <c r="AF19">
        <f t="shared" si="12"/>
        <v>0</v>
      </c>
      <c r="AG19" s="31">
        <f>VLOOKUP($B$1,'Multipliers and Adjustments'!$A$70:$I$86,TRUNC(COLUMN(AG$2)/5)+2,FALSE)*SUMIFS('EPA Data'!$I:$I,'EPA Data'!$D:$D,'Country Selector'!$A$2,'EPA Data'!$J:$J,$B$1,'EPA Data'!$C:$C,AG$2,'EPA Data'!$G:$G,"&gt;="&amp;$A19,'EPA Data'!$G:$G,"&lt;"&amp;$B19)*unit_conv</f>
        <v>0</v>
      </c>
      <c r="AH19">
        <f t="shared" si="13"/>
        <v>0</v>
      </c>
      <c r="AI19">
        <f t="shared" si="13"/>
        <v>0</v>
      </c>
      <c r="AJ19">
        <f t="shared" si="13"/>
        <v>0</v>
      </c>
      <c r="AK19">
        <f t="shared" si="13"/>
        <v>0</v>
      </c>
      <c r="AL19" s="31">
        <f>VLOOKUP($B$1,'Multipliers and Adjustments'!$A$70:$I$86,TRUNC(COLUMN(AL$2)/5)+2,FALSE)*SUMIFS('EPA Data'!$I:$I,'EPA Data'!$D:$D,'Country Selector'!$A$2,'EPA Data'!$J:$J,$B$1,'EPA Data'!$C:$C,AL$2,'EPA Data'!$G:$G,"&gt;="&amp;$A19,'EPA Data'!$G:$G,"&lt;"&amp;$B19)*unit_conv</f>
        <v>0</v>
      </c>
    </row>
    <row r="20" spans="1:38" x14ac:dyDescent="0.45">
      <c r="A20" s="12">
        <f t="shared" si="14"/>
        <v>-300</v>
      </c>
      <c r="B20" s="11">
        <f t="shared" si="7"/>
        <v>-250</v>
      </c>
      <c r="C20" s="31">
        <f>VLOOKUP($B$1,'Multipliers and Adjustments'!$A$70:$I$86,TRUNC(COLUMN(C$2)/5)+2,FALSE)*SUMIFS('EPA Data'!$I:$I,'EPA Data'!$D:$D,'Country Selector'!$A$2,'EPA Data'!$J:$J,$B$1,'EPA Data'!$C:$C,C$2,'EPA Data'!$G:$G,"&gt;="&amp;$A20,'EPA Data'!$G:$G,"&lt;"&amp;$B20)*unit_conv</f>
        <v>0</v>
      </c>
      <c r="D20">
        <f t="shared" si="15"/>
        <v>0</v>
      </c>
      <c r="E20">
        <f t="shared" si="15"/>
        <v>0</v>
      </c>
      <c r="F20">
        <f t="shared" si="15"/>
        <v>0</v>
      </c>
      <c r="G20">
        <f t="shared" si="15"/>
        <v>0</v>
      </c>
      <c r="H20" s="31">
        <f>VLOOKUP($B$1,'Multipliers and Adjustments'!$A$70:$I$86,TRUNC(COLUMN(H$2)/5)+2,FALSE)*SUMIFS('EPA Data'!$I:$I,'EPA Data'!$D:$D,'Country Selector'!$A$2,'EPA Data'!$J:$J,$B$1,'EPA Data'!$C:$C,H$2,'EPA Data'!$G:$G,"&gt;="&amp;$A20,'EPA Data'!$G:$G,"&lt;"&amp;$B20)*unit_conv</f>
        <v>0</v>
      </c>
      <c r="I20">
        <f t="shared" ref="I20:L35" si="16">H20+($M20-$H20)/5</f>
        <v>0</v>
      </c>
      <c r="J20">
        <f t="shared" si="16"/>
        <v>0</v>
      </c>
      <c r="K20">
        <f t="shared" si="16"/>
        <v>0</v>
      </c>
      <c r="L20">
        <f t="shared" si="16"/>
        <v>0</v>
      </c>
      <c r="M20" s="31">
        <f>VLOOKUP($B$1,'Multipliers and Adjustments'!$A$70:$I$86,TRUNC(COLUMN(M$2)/5)+2,FALSE)*SUMIFS('EPA Data'!$I:$I,'EPA Data'!$D:$D,'Country Selector'!$A$2,'EPA Data'!$J:$J,$B$1,'EPA Data'!$C:$C,M$2,'EPA Data'!$G:$G,"&gt;="&amp;$A20,'EPA Data'!$G:$G,"&lt;"&amp;$B20)*unit_conv</f>
        <v>0</v>
      </c>
      <c r="N20">
        <f t="shared" ref="N20:Q35" si="17">M20+($R20-$M20)/5</f>
        <v>0</v>
      </c>
      <c r="O20">
        <f t="shared" si="17"/>
        <v>0</v>
      </c>
      <c r="P20">
        <f t="shared" si="17"/>
        <v>0</v>
      </c>
      <c r="Q20">
        <f t="shared" si="17"/>
        <v>0</v>
      </c>
      <c r="R20" s="31">
        <f>VLOOKUP($B$1,'Multipliers and Adjustments'!$A$70:$I$86,TRUNC(COLUMN(R$2)/5)+2,FALSE)*SUMIFS('EPA Data'!$I:$I,'EPA Data'!$D:$D,'Country Selector'!$A$2,'EPA Data'!$J:$J,$B$1,'EPA Data'!$C:$C,R$2,'EPA Data'!$G:$G,"&gt;="&amp;$A20,'EPA Data'!$G:$G,"&lt;"&amp;$B20)*unit_conv</f>
        <v>0</v>
      </c>
      <c r="S20">
        <f t="shared" ref="S20:V35" si="18">R20+($W20-$R20)/5</f>
        <v>0</v>
      </c>
      <c r="T20">
        <f t="shared" si="18"/>
        <v>0</v>
      </c>
      <c r="U20">
        <f t="shared" si="18"/>
        <v>0</v>
      </c>
      <c r="V20">
        <f t="shared" si="18"/>
        <v>0</v>
      </c>
      <c r="W20" s="31">
        <f>VLOOKUP($B$1,'Multipliers and Adjustments'!$A$70:$I$86,TRUNC(COLUMN(W$2)/5)+2,FALSE)*SUMIFS('EPA Data'!$I:$I,'EPA Data'!$D:$D,'Country Selector'!$A$2,'EPA Data'!$J:$J,$B$1,'EPA Data'!$C:$C,W$2,'EPA Data'!$G:$G,"&gt;="&amp;$A20,'EPA Data'!$G:$G,"&lt;"&amp;$B20)*unit_conv</f>
        <v>0</v>
      </c>
      <c r="X20">
        <f t="shared" ref="X20:AA35" si="19">W20+($AB20-$W20)/5</f>
        <v>0</v>
      </c>
      <c r="Y20">
        <f t="shared" si="19"/>
        <v>0</v>
      </c>
      <c r="Z20">
        <f t="shared" si="19"/>
        <v>0</v>
      </c>
      <c r="AA20">
        <f t="shared" si="19"/>
        <v>0</v>
      </c>
      <c r="AB20" s="31">
        <f>VLOOKUP($B$1,'Multipliers and Adjustments'!$A$70:$I$86,TRUNC(COLUMN(AB$2)/5)+2,FALSE)*SUMIFS('EPA Data'!$I:$I,'EPA Data'!$D:$D,'Country Selector'!$A$2,'EPA Data'!$J:$J,$B$1,'EPA Data'!$C:$C,AB$2,'EPA Data'!$G:$G,"&gt;="&amp;$A20,'EPA Data'!$G:$G,"&lt;"&amp;$B20)*unit_conv</f>
        <v>0</v>
      </c>
      <c r="AC20">
        <f t="shared" ref="AC20:AF35" si="20">AB20+($AG20-$AB20)/5</f>
        <v>0</v>
      </c>
      <c r="AD20">
        <f t="shared" si="20"/>
        <v>0</v>
      </c>
      <c r="AE20">
        <f t="shared" si="20"/>
        <v>0</v>
      </c>
      <c r="AF20">
        <f t="shared" si="20"/>
        <v>0</v>
      </c>
      <c r="AG20" s="31">
        <f>VLOOKUP($B$1,'Multipliers and Adjustments'!$A$70:$I$86,TRUNC(COLUMN(AG$2)/5)+2,FALSE)*SUMIFS('EPA Data'!$I:$I,'EPA Data'!$D:$D,'Country Selector'!$A$2,'EPA Data'!$J:$J,$B$1,'EPA Data'!$C:$C,AG$2,'EPA Data'!$G:$G,"&gt;="&amp;$A20,'EPA Data'!$G:$G,"&lt;"&amp;$B20)*unit_conv</f>
        <v>0</v>
      </c>
      <c r="AH20">
        <f t="shared" ref="AH20:AK35" si="21">AG20+($AL20-$AG20)/5</f>
        <v>0</v>
      </c>
      <c r="AI20">
        <f t="shared" si="21"/>
        <v>0</v>
      </c>
      <c r="AJ20">
        <f t="shared" si="21"/>
        <v>0</v>
      </c>
      <c r="AK20">
        <f t="shared" si="21"/>
        <v>0</v>
      </c>
      <c r="AL20" s="31">
        <f>VLOOKUP($B$1,'Multipliers and Adjustments'!$A$70:$I$86,TRUNC(COLUMN(AL$2)/5)+2,FALSE)*SUMIFS('EPA Data'!$I:$I,'EPA Data'!$D:$D,'Country Selector'!$A$2,'EPA Data'!$J:$J,$B$1,'EPA Data'!$C:$C,AL$2,'EPA Data'!$G:$G,"&gt;="&amp;$A20,'EPA Data'!$G:$G,"&lt;"&amp;$B20)*unit_conv</f>
        <v>0</v>
      </c>
    </row>
    <row r="21" spans="1:38" x14ac:dyDescent="0.45">
      <c r="A21" s="12">
        <f t="shared" si="14"/>
        <v>-250</v>
      </c>
      <c r="B21" s="11">
        <f t="shared" si="7"/>
        <v>-200</v>
      </c>
      <c r="C21" s="31">
        <f>VLOOKUP($B$1,'Multipliers and Adjustments'!$A$70:$I$86,TRUNC(COLUMN(C$2)/5)+2,FALSE)*SUMIFS('EPA Data'!$I:$I,'EPA Data'!$D:$D,'Country Selector'!$A$2,'EPA Data'!$J:$J,$B$1,'EPA Data'!$C:$C,C$2,'EPA Data'!$G:$G,"&gt;="&amp;$A21,'EPA Data'!$G:$G,"&lt;"&amp;$B21)*unit_conv</f>
        <v>0</v>
      </c>
      <c r="D21">
        <f t="shared" si="15"/>
        <v>0</v>
      </c>
      <c r="E21">
        <f t="shared" si="15"/>
        <v>0</v>
      </c>
      <c r="F21">
        <f t="shared" si="15"/>
        <v>0</v>
      </c>
      <c r="G21">
        <f t="shared" si="15"/>
        <v>0</v>
      </c>
      <c r="H21" s="31">
        <f>VLOOKUP($B$1,'Multipliers and Adjustments'!$A$70:$I$86,TRUNC(COLUMN(H$2)/5)+2,FALSE)*SUMIFS('EPA Data'!$I:$I,'EPA Data'!$D:$D,'Country Selector'!$A$2,'EPA Data'!$J:$J,$B$1,'EPA Data'!$C:$C,H$2,'EPA Data'!$G:$G,"&gt;="&amp;$A21,'EPA Data'!$G:$G,"&lt;"&amp;$B21)*unit_conv</f>
        <v>0</v>
      </c>
      <c r="I21">
        <f t="shared" si="16"/>
        <v>0</v>
      </c>
      <c r="J21">
        <f t="shared" si="16"/>
        <v>0</v>
      </c>
      <c r="K21">
        <f t="shared" si="16"/>
        <v>0</v>
      </c>
      <c r="L21">
        <f t="shared" si="16"/>
        <v>0</v>
      </c>
      <c r="M21" s="31">
        <f>VLOOKUP($B$1,'Multipliers and Adjustments'!$A$70:$I$86,TRUNC(COLUMN(M$2)/5)+2,FALSE)*SUMIFS('EPA Data'!$I:$I,'EPA Data'!$D:$D,'Country Selector'!$A$2,'EPA Data'!$J:$J,$B$1,'EPA Data'!$C:$C,M$2,'EPA Data'!$G:$G,"&gt;="&amp;$A21,'EPA Data'!$G:$G,"&lt;"&amp;$B21)*unit_conv</f>
        <v>0</v>
      </c>
      <c r="N21">
        <f t="shared" si="17"/>
        <v>0</v>
      </c>
      <c r="O21">
        <f t="shared" si="17"/>
        <v>0</v>
      </c>
      <c r="P21">
        <f t="shared" si="17"/>
        <v>0</v>
      </c>
      <c r="Q21">
        <f t="shared" si="17"/>
        <v>0</v>
      </c>
      <c r="R21" s="31">
        <f>VLOOKUP($B$1,'Multipliers and Adjustments'!$A$70:$I$86,TRUNC(COLUMN(R$2)/5)+2,FALSE)*SUMIFS('EPA Data'!$I:$I,'EPA Data'!$D:$D,'Country Selector'!$A$2,'EPA Data'!$J:$J,$B$1,'EPA Data'!$C:$C,R$2,'EPA Data'!$G:$G,"&gt;="&amp;$A21,'EPA Data'!$G:$G,"&lt;"&amp;$B21)*unit_conv</f>
        <v>0</v>
      </c>
      <c r="S21">
        <f t="shared" si="18"/>
        <v>0</v>
      </c>
      <c r="T21">
        <f t="shared" si="18"/>
        <v>0</v>
      </c>
      <c r="U21">
        <f t="shared" si="18"/>
        <v>0</v>
      </c>
      <c r="V21">
        <f t="shared" si="18"/>
        <v>0</v>
      </c>
      <c r="W21" s="31">
        <f>VLOOKUP($B$1,'Multipliers and Adjustments'!$A$70:$I$86,TRUNC(COLUMN(W$2)/5)+2,FALSE)*SUMIFS('EPA Data'!$I:$I,'EPA Data'!$D:$D,'Country Selector'!$A$2,'EPA Data'!$J:$J,$B$1,'EPA Data'!$C:$C,W$2,'EPA Data'!$G:$G,"&gt;="&amp;$A21,'EPA Data'!$G:$G,"&lt;"&amp;$B21)*unit_conv</f>
        <v>0</v>
      </c>
      <c r="X21">
        <f t="shared" si="19"/>
        <v>0</v>
      </c>
      <c r="Y21">
        <f t="shared" si="19"/>
        <v>0</v>
      </c>
      <c r="Z21">
        <f t="shared" si="19"/>
        <v>0</v>
      </c>
      <c r="AA21">
        <f t="shared" si="19"/>
        <v>0</v>
      </c>
      <c r="AB21" s="31">
        <f>VLOOKUP($B$1,'Multipliers and Adjustments'!$A$70:$I$86,TRUNC(COLUMN(AB$2)/5)+2,FALSE)*SUMIFS('EPA Data'!$I:$I,'EPA Data'!$D:$D,'Country Selector'!$A$2,'EPA Data'!$J:$J,$B$1,'EPA Data'!$C:$C,AB$2,'EPA Data'!$G:$G,"&gt;="&amp;$A21,'EPA Data'!$G:$G,"&lt;"&amp;$B21)*unit_conv</f>
        <v>0</v>
      </c>
      <c r="AC21">
        <f t="shared" si="20"/>
        <v>0</v>
      </c>
      <c r="AD21">
        <f t="shared" si="20"/>
        <v>0</v>
      </c>
      <c r="AE21">
        <f t="shared" si="20"/>
        <v>0</v>
      </c>
      <c r="AF21">
        <f t="shared" si="20"/>
        <v>0</v>
      </c>
      <c r="AG21" s="31">
        <f>VLOOKUP($B$1,'Multipliers and Adjustments'!$A$70:$I$86,TRUNC(COLUMN(AG$2)/5)+2,FALSE)*SUMIFS('EPA Data'!$I:$I,'EPA Data'!$D:$D,'Country Selector'!$A$2,'EPA Data'!$J:$J,$B$1,'EPA Data'!$C:$C,AG$2,'EPA Data'!$G:$G,"&gt;="&amp;$A21,'EPA Data'!$G:$G,"&lt;"&amp;$B21)*unit_conv</f>
        <v>0</v>
      </c>
      <c r="AH21">
        <f t="shared" si="21"/>
        <v>0</v>
      </c>
      <c r="AI21">
        <f t="shared" si="21"/>
        <v>0</v>
      </c>
      <c r="AJ21">
        <f t="shared" si="21"/>
        <v>0</v>
      </c>
      <c r="AK21">
        <f t="shared" si="21"/>
        <v>0</v>
      </c>
      <c r="AL21" s="31">
        <f>VLOOKUP($B$1,'Multipliers and Adjustments'!$A$70:$I$86,TRUNC(COLUMN(AL$2)/5)+2,FALSE)*SUMIFS('EPA Data'!$I:$I,'EPA Data'!$D:$D,'Country Selector'!$A$2,'EPA Data'!$J:$J,$B$1,'EPA Data'!$C:$C,AL$2,'EPA Data'!$G:$G,"&gt;="&amp;$A21,'EPA Data'!$G:$G,"&lt;"&amp;$B21)*unit_conv</f>
        <v>0</v>
      </c>
    </row>
    <row r="22" spans="1:38" x14ac:dyDescent="0.45">
      <c r="A22" s="12">
        <f t="shared" si="14"/>
        <v>-200</v>
      </c>
      <c r="B22" s="11">
        <f t="shared" si="7"/>
        <v>-150</v>
      </c>
      <c r="C22" s="31">
        <f>VLOOKUP($B$1,'Multipliers and Adjustments'!$A$70:$I$86,TRUNC(COLUMN(C$2)/5)+2,FALSE)*SUMIFS('EPA Data'!$I:$I,'EPA Data'!$D:$D,'Country Selector'!$A$2,'EPA Data'!$J:$J,$B$1,'EPA Data'!$C:$C,C$2,'EPA Data'!$G:$G,"&gt;="&amp;$A22,'EPA Data'!$G:$G,"&lt;"&amp;$B22)*unit_conv</f>
        <v>0</v>
      </c>
      <c r="D22">
        <f t="shared" si="15"/>
        <v>0</v>
      </c>
      <c r="E22">
        <f t="shared" si="15"/>
        <v>0</v>
      </c>
      <c r="F22">
        <f t="shared" si="15"/>
        <v>0</v>
      </c>
      <c r="G22">
        <f t="shared" si="15"/>
        <v>0</v>
      </c>
      <c r="H22" s="31">
        <f>VLOOKUP($B$1,'Multipliers and Adjustments'!$A$70:$I$86,TRUNC(COLUMN(H$2)/5)+2,FALSE)*SUMIFS('EPA Data'!$I:$I,'EPA Data'!$D:$D,'Country Selector'!$A$2,'EPA Data'!$J:$J,$B$1,'EPA Data'!$C:$C,H$2,'EPA Data'!$G:$G,"&gt;="&amp;$A22,'EPA Data'!$G:$G,"&lt;"&amp;$B22)*unit_conv</f>
        <v>0</v>
      </c>
      <c r="I22">
        <f t="shared" si="16"/>
        <v>0</v>
      </c>
      <c r="J22">
        <f t="shared" si="16"/>
        <v>0</v>
      </c>
      <c r="K22">
        <f t="shared" si="16"/>
        <v>0</v>
      </c>
      <c r="L22">
        <f t="shared" si="16"/>
        <v>0</v>
      </c>
      <c r="M22" s="31">
        <f>VLOOKUP($B$1,'Multipliers and Adjustments'!$A$70:$I$86,TRUNC(COLUMN(M$2)/5)+2,FALSE)*SUMIFS('EPA Data'!$I:$I,'EPA Data'!$D:$D,'Country Selector'!$A$2,'EPA Data'!$J:$J,$B$1,'EPA Data'!$C:$C,M$2,'EPA Data'!$G:$G,"&gt;="&amp;$A22,'EPA Data'!$G:$G,"&lt;"&amp;$B22)*unit_conv</f>
        <v>0</v>
      </c>
      <c r="N22">
        <f t="shared" si="17"/>
        <v>0</v>
      </c>
      <c r="O22">
        <f t="shared" si="17"/>
        <v>0</v>
      </c>
      <c r="P22">
        <f t="shared" si="17"/>
        <v>0</v>
      </c>
      <c r="Q22">
        <f t="shared" si="17"/>
        <v>0</v>
      </c>
      <c r="R22" s="31">
        <f>VLOOKUP($B$1,'Multipliers and Adjustments'!$A$70:$I$86,TRUNC(COLUMN(R$2)/5)+2,FALSE)*SUMIFS('EPA Data'!$I:$I,'EPA Data'!$D:$D,'Country Selector'!$A$2,'EPA Data'!$J:$J,$B$1,'EPA Data'!$C:$C,R$2,'EPA Data'!$G:$G,"&gt;="&amp;$A22,'EPA Data'!$G:$G,"&lt;"&amp;$B22)*unit_conv</f>
        <v>0</v>
      </c>
      <c r="S22">
        <f t="shared" si="18"/>
        <v>0</v>
      </c>
      <c r="T22">
        <f t="shared" si="18"/>
        <v>0</v>
      </c>
      <c r="U22">
        <f t="shared" si="18"/>
        <v>0</v>
      </c>
      <c r="V22">
        <f t="shared" si="18"/>
        <v>0</v>
      </c>
      <c r="W22" s="31">
        <f>VLOOKUP($B$1,'Multipliers and Adjustments'!$A$70:$I$86,TRUNC(COLUMN(W$2)/5)+2,FALSE)*SUMIFS('EPA Data'!$I:$I,'EPA Data'!$D:$D,'Country Selector'!$A$2,'EPA Data'!$J:$J,$B$1,'EPA Data'!$C:$C,W$2,'EPA Data'!$G:$G,"&gt;="&amp;$A22,'EPA Data'!$G:$G,"&lt;"&amp;$B22)*unit_conv</f>
        <v>0</v>
      </c>
      <c r="X22">
        <f t="shared" si="19"/>
        <v>0</v>
      </c>
      <c r="Y22">
        <f t="shared" si="19"/>
        <v>0</v>
      </c>
      <c r="Z22">
        <f t="shared" si="19"/>
        <v>0</v>
      </c>
      <c r="AA22">
        <f t="shared" si="19"/>
        <v>0</v>
      </c>
      <c r="AB22" s="31">
        <f>VLOOKUP($B$1,'Multipliers and Adjustments'!$A$70:$I$86,TRUNC(COLUMN(AB$2)/5)+2,FALSE)*SUMIFS('EPA Data'!$I:$I,'EPA Data'!$D:$D,'Country Selector'!$A$2,'EPA Data'!$J:$J,$B$1,'EPA Data'!$C:$C,AB$2,'EPA Data'!$G:$G,"&gt;="&amp;$A22,'EPA Data'!$G:$G,"&lt;"&amp;$B22)*unit_conv</f>
        <v>0</v>
      </c>
      <c r="AC22">
        <f t="shared" si="20"/>
        <v>0</v>
      </c>
      <c r="AD22">
        <f t="shared" si="20"/>
        <v>0</v>
      </c>
      <c r="AE22">
        <f t="shared" si="20"/>
        <v>0</v>
      </c>
      <c r="AF22">
        <f t="shared" si="20"/>
        <v>0</v>
      </c>
      <c r="AG22" s="31">
        <f>VLOOKUP($B$1,'Multipliers and Adjustments'!$A$70:$I$86,TRUNC(COLUMN(AG$2)/5)+2,FALSE)*SUMIFS('EPA Data'!$I:$I,'EPA Data'!$D:$D,'Country Selector'!$A$2,'EPA Data'!$J:$J,$B$1,'EPA Data'!$C:$C,AG$2,'EPA Data'!$G:$G,"&gt;="&amp;$A22,'EPA Data'!$G:$G,"&lt;"&amp;$B22)*unit_conv</f>
        <v>0</v>
      </c>
      <c r="AH22">
        <f t="shared" si="21"/>
        <v>0</v>
      </c>
      <c r="AI22">
        <f t="shared" si="21"/>
        <v>0</v>
      </c>
      <c r="AJ22">
        <f t="shared" si="21"/>
        <v>0</v>
      </c>
      <c r="AK22">
        <f t="shared" si="21"/>
        <v>0</v>
      </c>
      <c r="AL22" s="31">
        <f>VLOOKUP($B$1,'Multipliers and Adjustments'!$A$70:$I$86,TRUNC(COLUMN(AL$2)/5)+2,FALSE)*SUMIFS('EPA Data'!$I:$I,'EPA Data'!$D:$D,'Country Selector'!$A$2,'EPA Data'!$J:$J,$B$1,'EPA Data'!$C:$C,AL$2,'EPA Data'!$G:$G,"&gt;="&amp;$A22,'EPA Data'!$G:$G,"&lt;"&amp;$B22)*unit_conv</f>
        <v>0</v>
      </c>
    </row>
    <row r="23" spans="1:38" x14ac:dyDescent="0.45">
      <c r="A23" s="12">
        <f t="shared" si="14"/>
        <v>-150</v>
      </c>
      <c r="B23" s="11">
        <f t="shared" si="7"/>
        <v>-100</v>
      </c>
      <c r="C23" s="31">
        <f>VLOOKUP($B$1,'Multipliers and Adjustments'!$A$70:$I$86,TRUNC(COLUMN(C$2)/5)+2,FALSE)*SUMIFS('EPA Data'!$I:$I,'EPA Data'!$D:$D,'Country Selector'!$A$2,'EPA Data'!$J:$J,$B$1,'EPA Data'!$C:$C,C$2,'EPA Data'!$G:$G,"&gt;="&amp;$A23,'EPA Data'!$G:$G,"&lt;"&amp;$B23)*unit_conv</f>
        <v>0</v>
      </c>
      <c r="D23">
        <f t="shared" si="15"/>
        <v>0</v>
      </c>
      <c r="E23">
        <f t="shared" si="15"/>
        <v>0</v>
      </c>
      <c r="F23">
        <f t="shared" si="15"/>
        <v>0</v>
      </c>
      <c r="G23">
        <f t="shared" si="15"/>
        <v>0</v>
      </c>
      <c r="H23" s="31">
        <f>VLOOKUP($B$1,'Multipliers and Adjustments'!$A$70:$I$86,TRUNC(COLUMN(H$2)/5)+2,FALSE)*SUMIFS('EPA Data'!$I:$I,'EPA Data'!$D:$D,'Country Selector'!$A$2,'EPA Data'!$J:$J,$B$1,'EPA Data'!$C:$C,H$2,'EPA Data'!$G:$G,"&gt;="&amp;$A23,'EPA Data'!$G:$G,"&lt;"&amp;$B23)*unit_conv</f>
        <v>0</v>
      </c>
      <c r="I23">
        <f t="shared" si="16"/>
        <v>0</v>
      </c>
      <c r="J23">
        <f t="shared" si="16"/>
        <v>0</v>
      </c>
      <c r="K23">
        <f t="shared" si="16"/>
        <v>0</v>
      </c>
      <c r="L23">
        <f t="shared" si="16"/>
        <v>0</v>
      </c>
      <c r="M23" s="31">
        <f>VLOOKUP($B$1,'Multipliers and Adjustments'!$A$70:$I$86,TRUNC(COLUMN(M$2)/5)+2,FALSE)*SUMIFS('EPA Data'!$I:$I,'EPA Data'!$D:$D,'Country Selector'!$A$2,'EPA Data'!$J:$J,$B$1,'EPA Data'!$C:$C,M$2,'EPA Data'!$G:$G,"&gt;="&amp;$A23,'EPA Data'!$G:$G,"&lt;"&amp;$B23)*unit_conv</f>
        <v>0</v>
      </c>
      <c r="N23">
        <f t="shared" si="17"/>
        <v>0</v>
      </c>
      <c r="O23">
        <f t="shared" si="17"/>
        <v>0</v>
      </c>
      <c r="P23">
        <f t="shared" si="17"/>
        <v>0</v>
      </c>
      <c r="Q23">
        <f t="shared" si="17"/>
        <v>0</v>
      </c>
      <c r="R23" s="31">
        <f>VLOOKUP($B$1,'Multipliers and Adjustments'!$A$70:$I$86,TRUNC(COLUMN(R$2)/5)+2,FALSE)*SUMIFS('EPA Data'!$I:$I,'EPA Data'!$D:$D,'Country Selector'!$A$2,'EPA Data'!$J:$J,$B$1,'EPA Data'!$C:$C,R$2,'EPA Data'!$G:$G,"&gt;="&amp;$A23,'EPA Data'!$G:$G,"&lt;"&amp;$B23)*unit_conv</f>
        <v>0</v>
      </c>
      <c r="S23">
        <f t="shared" si="18"/>
        <v>0</v>
      </c>
      <c r="T23">
        <f t="shared" si="18"/>
        <v>0</v>
      </c>
      <c r="U23">
        <f t="shared" si="18"/>
        <v>0</v>
      </c>
      <c r="V23">
        <f t="shared" si="18"/>
        <v>0</v>
      </c>
      <c r="W23" s="31">
        <f>VLOOKUP($B$1,'Multipliers and Adjustments'!$A$70:$I$86,TRUNC(COLUMN(W$2)/5)+2,FALSE)*SUMIFS('EPA Data'!$I:$I,'EPA Data'!$D:$D,'Country Selector'!$A$2,'EPA Data'!$J:$J,$B$1,'EPA Data'!$C:$C,W$2,'EPA Data'!$G:$G,"&gt;="&amp;$A23,'EPA Data'!$G:$G,"&lt;"&amp;$B23)*unit_conv</f>
        <v>0</v>
      </c>
      <c r="X23">
        <f t="shared" si="19"/>
        <v>0</v>
      </c>
      <c r="Y23">
        <f t="shared" si="19"/>
        <v>0</v>
      </c>
      <c r="Z23">
        <f t="shared" si="19"/>
        <v>0</v>
      </c>
      <c r="AA23">
        <f t="shared" si="19"/>
        <v>0</v>
      </c>
      <c r="AB23" s="31">
        <f>VLOOKUP($B$1,'Multipliers and Adjustments'!$A$70:$I$86,TRUNC(COLUMN(AB$2)/5)+2,FALSE)*SUMIFS('EPA Data'!$I:$I,'EPA Data'!$D:$D,'Country Selector'!$A$2,'EPA Data'!$J:$J,$B$1,'EPA Data'!$C:$C,AB$2,'EPA Data'!$G:$G,"&gt;="&amp;$A23,'EPA Data'!$G:$G,"&lt;"&amp;$B23)*unit_conv</f>
        <v>0</v>
      </c>
      <c r="AC23">
        <f t="shared" si="20"/>
        <v>0</v>
      </c>
      <c r="AD23">
        <f t="shared" si="20"/>
        <v>0</v>
      </c>
      <c r="AE23">
        <f t="shared" si="20"/>
        <v>0</v>
      </c>
      <c r="AF23">
        <f t="shared" si="20"/>
        <v>0</v>
      </c>
      <c r="AG23" s="31">
        <f>VLOOKUP($B$1,'Multipliers and Adjustments'!$A$70:$I$86,TRUNC(COLUMN(AG$2)/5)+2,FALSE)*SUMIFS('EPA Data'!$I:$I,'EPA Data'!$D:$D,'Country Selector'!$A$2,'EPA Data'!$J:$J,$B$1,'EPA Data'!$C:$C,AG$2,'EPA Data'!$G:$G,"&gt;="&amp;$A23,'EPA Data'!$G:$G,"&lt;"&amp;$B23)*unit_conv</f>
        <v>0</v>
      </c>
      <c r="AH23">
        <f t="shared" si="21"/>
        <v>0</v>
      </c>
      <c r="AI23">
        <f t="shared" si="21"/>
        <v>0</v>
      </c>
      <c r="AJ23">
        <f t="shared" si="21"/>
        <v>0</v>
      </c>
      <c r="AK23">
        <f t="shared" si="21"/>
        <v>0</v>
      </c>
      <c r="AL23" s="31">
        <f>VLOOKUP($B$1,'Multipliers and Adjustments'!$A$70:$I$86,TRUNC(COLUMN(AL$2)/5)+2,FALSE)*SUMIFS('EPA Data'!$I:$I,'EPA Data'!$D:$D,'Country Selector'!$A$2,'EPA Data'!$J:$J,$B$1,'EPA Data'!$C:$C,AL$2,'EPA Data'!$G:$G,"&gt;="&amp;$A23,'EPA Data'!$G:$G,"&lt;"&amp;$B23)*unit_conv</f>
        <v>0</v>
      </c>
    </row>
    <row r="24" spans="1:38" x14ac:dyDescent="0.45">
      <c r="A24" s="15">
        <f t="shared" si="14"/>
        <v>-100</v>
      </c>
      <c r="B24" s="16">
        <f>A24+10</f>
        <v>-90</v>
      </c>
      <c r="C24" s="31">
        <f>VLOOKUP($B$1,'Multipliers and Adjustments'!$A$70:$I$86,TRUNC(COLUMN(C$2)/5)+2,FALSE)*SUMIFS('EPA Data'!$I:$I,'EPA Data'!$D:$D,'Country Selector'!$A$2,'EPA Data'!$J:$J,$B$1,'EPA Data'!$C:$C,C$2,'EPA Data'!$G:$G,"&gt;="&amp;$A24,'EPA Data'!$G:$G,"&lt;"&amp;$B24)*unit_conv</f>
        <v>0</v>
      </c>
      <c r="D24">
        <f t="shared" si="15"/>
        <v>0</v>
      </c>
      <c r="E24">
        <f t="shared" si="15"/>
        <v>0</v>
      </c>
      <c r="F24">
        <f t="shared" si="15"/>
        <v>0</v>
      </c>
      <c r="G24">
        <f t="shared" si="15"/>
        <v>0</v>
      </c>
      <c r="H24" s="31">
        <f>VLOOKUP($B$1,'Multipliers and Adjustments'!$A$70:$I$86,TRUNC(COLUMN(H$2)/5)+2,FALSE)*SUMIFS('EPA Data'!$I:$I,'EPA Data'!$D:$D,'Country Selector'!$A$2,'EPA Data'!$J:$J,$B$1,'EPA Data'!$C:$C,H$2,'EPA Data'!$G:$G,"&gt;="&amp;$A24,'EPA Data'!$G:$G,"&lt;"&amp;$B24)*unit_conv</f>
        <v>0</v>
      </c>
      <c r="I24">
        <f t="shared" si="16"/>
        <v>0</v>
      </c>
      <c r="J24">
        <f t="shared" si="16"/>
        <v>0</v>
      </c>
      <c r="K24">
        <f t="shared" si="16"/>
        <v>0</v>
      </c>
      <c r="L24">
        <f t="shared" si="16"/>
        <v>0</v>
      </c>
      <c r="M24" s="31">
        <f>VLOOKUP($B$1,'Multipliers and Adjustments'!$A$70:$I$86,TRUNC(COLUMN(M$2)/5)+2,FALSE)*SUMIFS('EPA Data'!$I:$I,'EPA Data'!$D:$D,'Country Selector'!$A$2,'EPA Data'!$J:$J,$B$1,'EPA Data'!$C:$C,M$2,'EPA Data'!$G:$G,"&gt;="&amp;$A24,'EPA Data'!$G:$G,"&lt;"&amp;$B24)*unit_conv</f>
        <v>0</v>
      </c>
      <c r="N24">
        <f t="shared" si="17"/>
        <v>0</v>
      </c>
      <c r="O24">
        <f t="shared" si="17"/>
        <v>0</v>
      </c>
      <c r="P24">
        <f t="shared" si="17"/>
        <v>0</v>
      </c>
      <c r="Q24">
        <f t="shared" si="17"/>
        <v>0</v>
      </c>
      <c r="R24" s="31">
        <f>VLOOKUP($B$1,'Multipliers and Adjustments'!$A$70:$I$86,TRUNC(COLUMN(R$2)/5)+2,FALSE)*SUMIFS('EPA Data'!$I:$I,'EPA Data'!$D:$D,'Country Selector'!$A$2,'EPA Data'!$J:$J,$B$1,'EPA Data'!$C:$C,R$2,'EPA Data'!$G:$G,"&gt;="&amp;$A24,'EPA Data'!$G:$G,"&lt;"&amp;$B24)*unit_conv</f>
        <v>0</v>
      </c>
      <c r="S24">
        <f t="shared" si="18"/>
        <v>0</v>
      </c>
      <c r="T24">
        <f t="shared" si="18"/>
        <v>0</v>
      </c>
      <c r="U24">
        <f t="shared" si="18"/>
        <v>0</v>
      </c>
      <c r="V24">
        <f t="shared" si="18"/>
        <v>0</v>
      </c>
      <c r="W24" s="31">
        <f>VLOOKUP($B$1,'Multipliers and Adjustments'!$A$70:$I$86,TRUNC(COLUMN(W$2)/5)+2,FALSE)*SUMIFS('EPA Data'!$I:$I,'EPA Data'!$D:$D,'Country Selector'!$A$2,'EPA Data'!$J:$J,$B$1,'EPA Data'!$C:$C,W$2,'EPA Data'!$G:$G,"&gt;="&amp;$A24,'EPA Data'!$G:$G,"&lt;"&amp;$B24)*unit_conv</f>
        <v>0</v>
      </c>
      <c r="X24">
        <f t="shared" si="19"/>
        <v>0</v>
      </c>
      <c r="Y24">
        <f t="shared" si="19"/>
        <v>0</v>
      </c>
      <c r="Z24">
        <f t="shared" si="19"/>
        <v>0</v>
      </c>
      <c r="AA24">
        <f t="shared" si="19"/>
        <v>0</v>
      </c>
      <c r="AB24" s="31">
        <f>VLOOKUP($B$1,'Multipliers and Adjustments'!$A$70:$I$86,TRUNC(COLUMN(AB$2)/5)+2,FALSE)*SUMIFS('EPA Data'!$I:$I,'EPA Data'!$D:$D,'Country Selector'!$A$2,'EPA Data'!$J:$J,$B$1,'EPA Data'!$C:$C,AB$2,'EPA Data'!$G:$G,"&gt;="&amp;$A24,'EPA Data'!$G:$G,"&lt;"&amp;$B24)*unit_conv</f>
        <v>0</v>
      </c>
      <c r="AC24">
        <f t="shared" si="20"/>
        <v>0</v>
      </c>
      <c r="AD24">
        <f t="shared" si="20"/>
        <v>0</v>
      </c>
      <c r="AE24">
        <f t="shared" si="20"/>
        <v>0</v>
      </c>
      <c r="AF24">
        <f t="shared" si="20"/>
        <v>0</v>
      </c>
      <c r="AG24" s="31">
        <f>VLOOKUP($B$1,'Multipliers and Adjustments'!$A$70:$I$86,TRUNC(COLUMN(AG$2)/5)+2,FALSE)*SUMIFS('EPA Data'!$I:$I,'EPA Data'!$D:$D,'Country Selector'!$A$2,'EPA Data'!$J:$J,$B$1,'EPA Data'!$C:$C,AG$2,'EPA Data'!$G:$G,"&gt;="&amp;$A24,'EPA Data'!$G:$G,"&lt;"&amp;$B24)*unit_conv</f>
        <v>0</v>
      </c>
      <c r="AH24">
        <f t="shared" si="21"/>
        <v>0</v>
      </c>
      <c r="AI24">
        <f t="shared" si="21"/>
        <v>0</v>
      </c>
      <c r="AJ24">
        <f t="shared" si="21"/>
        <v>0</v>
      </c>
      <c r="AK24">
        <f t="shared" si="21"/>
        <v>0</v>
      </c>
      <c r="AL24" s="31">
        <f>VLOOKUP($B$1,'Multipliers and Adjustments'!$A$70:$I$86,TRUNC(COLUMN(AL$2)/5)+2,FALSE)*SUMIFS('EPA Data'!$I:$I,'EPA Data'!$D:$D,'Country Selector'!$A$2,'EPA Data'!$J:$J,$B$1,'EPA Data'!$C:$C,AL$2,'EPA Data'!$G:$G,"&gt;="&amp;$A24,'EPA Data'!$G:$G,"&lt;"&amp;$B24)*unit_conv</f>
        <v>0</v>
      </c>
    </row>
    <row r="25" spans="1:38" x14ac:dyDescent="0.45">
      <c r="A25" s="15">
        <f t="shared" si="14"/>
        <v>-90</v>
      </c>
      <c r="B25" s="16">
        <f t="shared" ref="B25:B44" si="22">A25+10</f>
        <v>-80</v>
      </c>
      <c r="C25" s="31">
        <f>VLOOKUP($B$1,'Multipliers and Adjustments'!$A$70:$I$86,TRUNC(COLUMN(C$2)/5)+2,FALSE)*SUMIFS('EPA Data'!$I:$I,'EPA Data'!$D:$D,'Country Selector'!$A$2,'EPA Data'!$J:$J,$B$1,'EPA Data'!$C:$C,C$2,'EPA Data'!$G:$G,"&gt;="&amp;$A25,'EPA Data'!$G:$G,"&lt;"&amp;$B25)*unit_conv</f>
        <v>0</v>
      </c>
      <c r="D25">
        <f t="shared" si="15"/>
        <v>0</v>
      </c>
      <c r="E25">
        <f t="shared" si="15"/>
        <v>0</v>
      </c>
      <c r="F25">
        <f t="shared" si="15"/>
        <v>0</v>
      </c>
      <c r="G25">
        <f t="shared" si="15"/>
        <v>0</v>
      </c>
      <c r="H25" s="31">
        <f>VLOOKUP($B$1,'Multipliers and Adjustments'!$A$70:$I$86,TRUNC(COLUMN(H$2)/5)+2,FALSE)*SUMIFS('EPA Data'!$I:$I,'EPA Data'!$D:$D,'Country Selector'!$A$2,'EPA Data'!$J:$J,$B$1,'EPA Data'!$C:$C,H$2,'EPA Data'!$G:$G,"&gt;="&amp;$A25,'EPA Data'!$G:$G,"&lt;"&amp;$B25)*unit_conv</f>
        <v>0</v>
      </c>
      <c r="I25">
        <f t="shared" si="16"/>
        <v>0</v>
      </c>
      <c r="J25">
        <f t="shared" si="16"/>
        <v>0</v>
      </c>
      <c r="K25">
        <f t="shared" si="16"/>
        <v>0</v>
      </c>
      <c r="L25">
        <f t="shared" si="16"/>
        <v>0</v>
      </c>
      <c r="M25" s="31">
        <f>VLOOKUP($B$1,'Multipliers and Adjustments'!$A$70:$I$86,TRUNC(COLUMN(M$2)/5)+2,FALSE)*SUMIFS('EPA Data'!$I:$I,'EPA Data'!$D:$D,'Country Selector'!$A$2,'EPA Data'!$J:$J,$B$1,'EPA Data'!$C:$C,M$2,'EPA Data'!$G:$G,"&gt;="&amp;$A25,'EPA Data'!$G:$G,"&lt;"&amp;$B25)*unit_conv</f>
        <v>0</v>
      </c>
      <c r="N25">
        <f t="shared" si="17"/>
        <v>0</v>
      </c>
      <c r="O25">
        <f t="shared" si="17"/>
        <v>0</v>
      </c>
      <c r="P25">
        <f t="shared" si="17"/>
        <v>0</v>
      </c>
      <c r="Q25">
        <f t="shared" si="17"/>
        <v>0</v>
      </c>
      <c r="R25" s="31">
        <f>VLOOKUP($B$1,'Multipliers and Adjustments'!$A$70:$I$86,TRUNC(COLUMN(R$2)/5)+2,FALSE)*SUMIFS('EPA Data'!$I:$I,'EPA Data'!$D:$D,'Country Selector'!$A$2,'EPA Data'!$J:$J,$B$1,'EPA Data'!$C:$C,R$2,'EPA Data'!$G:$G,"&gt;="&amp;$A25,'EPA Data'!$G:$G,"&lt;"&amp;$B25)*unit_conv</f>
        <v>0</v>
      </c>
      <c r="S25">
        <f t="shared" si="18"/>
        <v>0</v>
      </c>
      <c r="T25">
        <f t="shared" si="18"/>
        <v>0</v>
      </c>
      <c r="U25">
        <f t="shared" si="18"/>
        <v>0</v>
      </c>
      <c r="V25">
        <f t="shared" si="18"/>
        <v>0</v>
      </c>
      <c r="W25" s="31">
        <f>VLOOKUP($B$1,'Multipliers and Adjustments'!$A$70:$I$86,TRUNC(COLUMN(W$2)/5)+2,FALSE)*SUMIFS('EPA Data'!$I:$I,'EPA Data'!$D:$D,'Country Selector'!$A$2,'EPA Data'!$J:$J,$B$1,'EPA Data'!$C:$C,W$2,'EPA Data'!$G:$G,"&gt;="&amp;$A25,'EPA Data'!$G:$G,"&lt;"&amp;$B25)*unit_conv</f>
        <v>0</v>
      </c>
      <c r="X25">
        <f t="shared" si="19"/>
        <v>0</v>
      </c>
      <c r="Y25">
        <f t="shared" si="19"/>
        <v>0</v>
      </c>
      <c r="Z25">
        <f t="shared" si="19"/>
        <v>0</v>
      </c>
      <c r="AA25">
        <f t="shared" si="19"/>
        <v>0</v>
      </c>
      <c r="AB25" s="31">
        <f>VLOOKUP($B$1,'Multipliers and Adjustments'!$A$70:$I$86,TRUNC(COLUMN(AB$2)/5)+2,FALSE)*SUMIFS('EPA Data'!$I:$I,'EPA Data'!$D:$D,'Country Selector'!$A$2,'EPA Data'!$J:$J,$B$1,'EPA Data'!$C:$C,AB$2,'EPA Data'!$G:$G,"&gt;="&amp;$A25,'EPA Data'!$G:$G,"&lt;"&amp;$B25)*unit_conv</f>
        <v>0</v>
      </c>
      <c r="AC25">
        <f t="shared" si="20"/>
        <v>0</v>
      </c>
      <c r="AD25">
        <f t="shared" si="20"/>
        <v>0</v>
      </c>
      <c r="AE25">
        <f t="shared" si="20"/>
        <v>0</v>
      </c>
      <c r="AF25">
        <f t="shared" si="20"/>
        <v>0</v>
      </c>
      <c r="AG25" s="31">
        <f>VLOOKUP($B$1,'Multipliers and Adjustments'!$A$70:$I$86,TRUNC(COLUMN(AG$2)/5)+2,FALSE)*SUMIFS('EPA Data'!$I:$I,'EPA Data'!$D:$D,'Country Selector'!$A$2,'EPA Data'!$J:$J,$B$1,'EPA Data'!$C:$C,AG$2,'EPA Data'!$G:$G,"&gt;="&amp;$A25,'EPA Data'!$G:$G,"&lt;"&amp;$B25)*unit_conv</f>
        <v>0</v>
      </c>
      <c r="AH25">
        <f t="shared" si="21"/>
        <v>0</v>
      </c>
      <c r="AI25">
        <f t="shared" si="21"/>
        <v>0</v>
      </c>
      <c r="AJ25">
        <f t="shared" si="21"/>
        <v>0</v>
      </c>
      <c r="AK25">
        <f t="shared" si="21"/>
        <v>0</v>
      </c>
      <c r="AL25" s="31">
        <f>VLOOKUP($B$1,'Multipliers and Adjustments'!$A$70:$I$86,TRUNC(COLUMN(AL$2)/5)+2,FALSE)*SUMIFS('EPA Data'!$I:$I,'EPA Data'!$D:$D,'Country Selector'!$A$2,'EPA Data'!$J:$J,$B$1,'EPA Data'!$C:$C,AL$2,'EPA Data'!$G:$G,"&gt;="&amp;$A25,'EPA Data'!$G:$G,"&lt;"&amp;$B25)*unit_conv</f>
        <v>0</v>
      </c>
    </row>
    <row r="26" spans="1:38" x14ac:dyDescent="0.45">
      <c r="A26" s="15">
        <f t="shared" si="14"/>
        <v>-80</v>
      </c>
      <c r="B26" s="16">
        <f t="shared" si="22"/>
        <v>-70</v>
      </c>
      <c r="C26" s="31">
        <f>VLOOKUP($B$1,'Multipliers and Adjustments'!$A$70:$I$86,TRUNC(COLUMN(C$2)/5)+2,FALSE)*SUMIFS('EPA Data'!$I:$I,'EPA Data'!$D:$D,'Country Selector'!$A$2,'EPA Data'!$J:$J,$B$1,'EPA Data'!$C:$C,C$2,'EPA Data'!$G:$G,"&gt;="&amp;$A26,'EPA Data'!$G:$G,"&lt;"&amp;$B26)*unit_conv</f>
        <v>0</v>
      </c>
      <c r="D26">
        <f t="shared" si="15"/>
        <v>0</v>
      </c>
      <c r="E26">
        <f t="shared" si="15"/>
        <v>0</v>
      </c>
      <c r="F26">
        <f t="shared" si="15"/>
        <v>0</v>
      </c>
      <c r="G26">
        <f t="shared" si="15"/>
        <v>0</v>
      </c>
      <c r="H26" s="31">
        <f>VLOOKUP($B$1,'Multipliers and Adjustments'!$A$70:$I$86,TRUNC(COLUMN(H$2)/5)+2,FALSE)*SUMIFS('EPA Data'!$I:$I,'EPA Data'!$D:$D,'Country Selector'!$A$2,'EPA Data'!$J:$J,$B$1,'EPA Data'!$C:$C,H$2,'EPA Data'!$G:$G,"&gt;="&amp;$A26,'EPA Data'!$G:$G,"&lt;"&amp;$B26)*unit_conv</f>
        <v>0</v>
      </c>
      <c r="I26">
        <f t="shared" si="16"/>
        <v>0</v>
      </c>
      <c r="J26">
        <f t="shared" si="16"/>
        <v>0</v>
      </c>
      <c r="K26">
        <f t="shared" si="16"/>
        <v>0</v>
      </c>
      <c r="L26">
        <f t="shared" si="16"/>
        <v>0</v>
      </c>
      <c r="M26" s="31">
        <f>VLOOKUP($B$1,'Multipliers and Adjustments'!$A$70:$I$86,TRUNC(COLUMN(M$2)/5)+2,FALSE)*SUMIFS('EPA Data'!$I:$I,'EPA Data'!$D:$D,'Country Selector'!$A$2,'EPA Data'!$J:$J,$B$1,'EPA Data'!$C:$C,M$2,'EPA Data'!$G:$G,"&gt;="&amp;$A26,'EPA Data'!$G:$G,"&lt;"&amp;$B26)*unit_conv</f>
        <v>0</v>
      </c>
      <c r="N26">
        <f t="shared" si="17"/>
        <v>0</v>
      </c>
      <c r="O26">
        <f t="shared" si="17"/>
        <v>0</v>
      </c>
      <c r="P26">
        <f t="shared" si="17"/>
        <v>0</v>
      </c>
      <c r="Q26">
        <f t="shared" si="17"/>
        <v>0</v>
      </c>
      <c r="R26" s="31">
        <f>VLOOKUP($B$1,'Multipliers and Adjustments'!$A$70:$I$86,TRUNC(COLUMN(R$2)/5)+2,FALSE)*SUMIFS('EPA Data'!$I:$I,'EPA Data'!$D:$D,'Country Selector'!$A$2,'EPA Data'!$J:$J,$B$1,'EPA Data'!$C:$C,R$2,'EPA Data'!$G:$G,"&gt;="&amp;$A26,'EPA Data'!$G:$G,"&lt;"&amp;$B26)*unit_conv</f>
        <v>0</v>
      </c>
      <c r="S26">
        <f t="shared" si="18"/>
        <v>0</v>
      </c>
      <c r="T26">
        <f t="shared" si="18"/>
        <v>0</v>
      </c>
      <c r="U26">
        <f t="shared" si="18"/>
        <v>0</v>
      </c>
      <c r="V26">
        <f t="shared" si="18"/>
        <v>0</v>
      </c>
      <c r="W26" s="31">
        <f>VLOOKUP($B$1,'Multipliers and Adjustments'!$A$70:$I$86,TRUNC(COLUMN(W$2)/5)+2,FALSE)*SUMIFS('EPA Data'!$I:$I,'EPA Data'!$D:$D,'Country Selector'!$A$2,'EPA Data'!$J:$J,$B$1,'EPA Data'!$C:$C,W$2,'EPA Data'!$G:$G,"&gt;="&amp;$A26,'EPA Data'!$G:$G,"&lt;"&amp;$B26)*unit_conv</f>
        <v>0</v>
      </c>
      <c r="X26">
        <f t="shared" si="19"/>
        <v>0</v>
      </c>
      <c r="Y26">
        <f t="shared" si="19"/>
        <v>0</v>
      </c>
      <c r="Z26">
        <f t="shared" si="19"/>
        <v>0</v>
      </c>
      <c r="AA26">
        <f t="shared" si="19"/>
        <v>0</v>
      </c>
      <c r="AB26" s="31">
        <f>VLOOKUP($B$1,'Multipliers and Adjustments'!$A$70:$I$86,TRUNC(COLUMN(AB$2)/5)+2,FALSE)*SUMIFS('EPA Data'!$I:$I,'EPA Data'!$D:$D,'Country Selector'!$A$2,'EPA Data'!$J:$J,$B$1,'EPA Data'!$C:$C,AB$2,'EPA Data'!$G:$G,"&gt;="&amp;$A26,'EPA Data'!$G:$G,"&lt;"&amp;$B26)*unit_conv</f>
        <v>0</v>
      </c>
      <c r="AC26">
        <f t="shared" si="20"/>
        <v>0</v>
      </c>
      <c r="AD26">
        <f t="shared" si="20"/>
        <v>0</v>
      </c>
      <c r="AE26">
        <f t="shared" si="20"/>
        <v>0</v>
      </c>
      <c r="AF26">
        <f t="shared" si="20"/>
        <v>0</v>
      </c>
      <c r="AG26" s="31">
        <f>VLOOKUP($B$1,'Multipliers and Adjustments'!$A$70:$I$86,TRUNC(COLUMN(AG$2)/5)+2,FALSE)*SUMIFS('EPA Data'!$I:$I,'EPA Data'!$D:$D,'Country Selector'!$A$2,'EPA Data'!$J:$J,$B$1,'EPA Data'!$C:$C,AG$2,'EPA Data'!$G:$G,"&gt;="&amp;$A26,'EPA Data'!$G:$G,"&lt;"&amp;$B26)*unit_conv</f>
        <v>0</v>
      </c>
      <c r="AH26">
        <f t="shared" si="21"/>
        <v>0</v>
      </c>
      <c r="AI26">
        <f t="shared" si="21"/>
        <v>0</v>
      </c>
      <c r="AJ26">
        <f t="shared" si="21"/>
        <v>0</v>
      </c>
      <c r="AK26">
        <f t="shared" si="21"/>
        <v>0</v>
      </c>
      <c r="AL26" s="31">
        <f>VLOOKUP($B$1,'Multipliers and Adjustments'!$A$70:$I$86,TRUNC(COLUMN(AL$2)/5)+2,FALSE)*SUMIFS('EPA Data'!$I:$I,'EPA Data'!$D:$D,'Country Selector'!$A$2,'EPA Data'!$J:$J,$B$1,'EPA Data'!$C:$C,AL$2,'EPA Data'!$G:$G,"&gt;="&amp;$A26,'EPA Data'!$G:$G,"&lt;"&amp;$B26)*unit_conv</f>
        <v>0</v>
      </c>
    </row>
    <row r="27" spans="1:38" x14ac:dyDescent="0.45">
      <c r="A27" s="15">
        <f t="shared" si="14"/>
        <v>-70</v>
      </c>
      <c r="B27" s="16">
        <f t="shared" si="22"/>
        <v>-60</v>
      </c>
      <c r="C27" s="31">
        <f>VLOOKUP($B$1,'Multipliers and Adjustments'!$A$70:$I$86,TRUNC(COLUMN(C$2)/5)+2,FALSE)*SUMIFS('EPA Data'!$I:$I,'EPA Data'!$D:$D,'Country Selector'!$A$2,'EPA Data'!$J:$J,$B$1,'EPA Data'!$C:$C,C$2,'EPA Data'!$G:$G,"&gt;="&amp;$A27,'EPA Data'!$G:$G,"&lt;"&amp;$B27)*unit_conv</f>
        <v>0</v>
      </c>
      <c r="D27">
        <f t="shared" si="15"/>
        <v>0</v>
      </c>
      <c r="E27">
        <f t="shared" si="15"/>
        <v>0</v>
      </c>
      <c r="F27">
        <f t="shared" si="15"/>
        <v>0</v>
      </c>
      <c r="G27">
        <f t="shared" si="15"/>
        <v>0</v>
      </c>
      <c r="H27" s="31">
        <f>VLOOKUP($B$1,'Multipliers and Adjustments'!$A$70:$I$86,TRUNC(COLUMN(H$2)/5)+2,FALSE)*SUMIFS('EPA Data'!$I:$I,'EPA Data'!$D:$D,'Country Selector'!$A$2,'EPA Data'!$J:$J,$B$1,'EPA Data'!$C:$C,H$2,'EPA Data'!$G:$G,"&gt;="&amp;$A27,'EPA Data'!$G:$G,"&lt;"&amp;$B27)*unit_conv</f>
        <v>0</v>
      </c>
      <c r="I27">
        <f t="shared" si="16"/>
        <v>0</v>
      </c>
      <c r="J27">
        <f t="shared" si="16"/>
        <v>0</v>
      </c>
      <c r="K27">
        <f t="shared" si="16"/>
        <v>0</v>
      </c>
      <c r="L27">
        <f t="shared" si="16"/>
        <v>0</v>
      </c>
      <c r="M27" s="31">
        <f>VLOOKUP($B$1,'Multipliers and Adjustments'!$A$70:$I$86,TRUNC(COLUMN(M$2)/5)+2,FALSE)*SUMIFS('EPA Data'!$I:$I,'EPA Data'!$D:$D,'Country Selector'!$A$2,'EPA Data'!$J:$J,$B$1,'EPA Data'!$C:$C,M$2,'EPA Data'!$G:$G,"&gt;="&amp;$A27,'EPA Data'!$G:$G,"&lt;"&amp;$B27)*unit_conv</f>
        <v>0</v>
      </c>
      <c r="N27">
        <f t="shared" si="17"/>
        <v>0</v>
      </c>
      <c r="O27">
        <f t="shared" si="17"/>
        <v>0</v>
      </c>
      <c r="P27">
        <f t="shared" si="17"/>
        <v>0</v>
      </c>
      <c r="Q27">
        <f t="shared" si="17"/>
        <v>0</v>
      </c>
      <c r="R27" s="31">
        <f>VLOOKUP($B$1,'Multipliers and Adjustments'!$A$70:$I$86,TRUNC(COLUMN(R$2)/5)+2,FALSE)*SUMIFS('EPA Data'!$I:$I,'EPA Data'!$D:$D,'Country Selector'!$A$2,'EPA Data'!$J:$J,$B$1,'EPA Data'!$C:$C,R$2,'EPA Data'!$G:$G,"&gt;="&amp;$A27,'EPA Data'!$G:$G,"&lt;"&amp;$B27)*unit_conv</f>
        <v>0</v>
      </c>
      <c r="S27">
        <f t="shared" si="18"/>
        <v>0</v>
      </c>
      <c r="T27">
        <f t="shared" si="18"/>
        <v>0</v>
      </c>
      <c r="U27">
        <f t="shared" si="18"/>
        <v>0</v>
      </c>
      <c r="V27">
        <f t="shared" si="18"/>
        <v>0</v>
      </c>
      <c r="W27" s="31">
        <f>VLOOKUP($B$1,'Multipliers and Adjustments'!$A$70:$I$86,TRUNC(COLUMN(W$2)/5)+2,FALSE)*SUMIFS('EPA Data'!$I:$I,'EPA Data'!$D:$D,'Country Selector'!$A$2,'EPA Data'!$J:$J,$B$1,'EPA Data'!$C:$C,W$2,'EPA Data'!$G:$G,"&gt;="&amp;$A27,'EPA Data'!$G:$G,"&lt;"&amp;$B27)*unit_conv</f>
        <v>0</v>
      </c>
      <c r="X27">
        <f t="shared" si="19"/>
        <v>0</v>
      </c>
      <c r="Y27">
        <f t="shared" si="19"/>
        <v>0</v>
      </c>
      <c r="Z27">
        <f t="shared" si="19"/>
        <v>0</v>
      </c>
      <c r="AA27">
        <f t="shared" si="19"/>
        <v>0</v>
      </c>
      <c r="AB27" s="31">
        <f>VLOOKUP($B$1,'Multipliers and Adjustments'!$A$70:$I$86,TRUNC(COLUMN(AB$2)/5)+2,FALSE)*SUMIFS('EPA Data'!$I:$I,'EPA Data'!$D:$D,'Country Selector'!$A$2,'EPA Data'!$J:$J,$B$1,'EPA Data'!$C:$C,AB$2,'EPA Data'!$G:$G,"&gt;="&amp;$A27,'EPA Data'!$G:$G,"&lt;"&amp;$B27)*unit_conv</f>
        <v>0</v>
      </c>
      <c r="AC27">
        <f t="shared" si="20"/>
        <v>0</v>
      </c>
      <c r="AD27">
        <f t="shared" si="20"/>
        <v>0</v>
      </c>
      <c r="AE27">
        <f t="shared" si="20"/>
        <v>0</v>
      </c>
      <c r="AF27">
        <f t="shared" si="20"/>
        <v>0</v>
      </c>
      <c r="AG27" s="31">
        <f>VLOOKUP($B$1,'Multipliers and Adjustments'!$A$70:$I$86,TRUNC(COLUMN(AG$2)/5)+2,FALSE)*SUMIFS('EPA Data'!$I:$I,'EPA Data'!$D:$D,'Country Selector'!$A$2,'EPA Data'!$J:$J,$B$1,'EPA Data'!$C:$C,AG$2,'EPA Data'!$G:$G,"&gt;="&amp;$A27,'EPA Data'!$G:$G,"&lt;"&amp;$B27)*unit_conv</f>
        <v>0</v>
      </c>
      <c r="AH27">
        <f t="shared" si="21"/>
        <v>0</v>
      </c>
      <c r="AI27">
        <f t="shared" si="21"/>
        <v>0</v>
      </c>
      <c r="AJ27">
        <f t="shared" si="21"/>
        <v>0</v>
      </c>
      <c r="AK27">
        <f t="shared" si="21"/>
        <v>0</v>
      </c>
      <c r="AL27" s="31">
        <f>VLOOKUP($B$1,'Multipliers and Adjustments'!$A$70:$I$86,TRUNC(COLUMN(AL$2)/5)+2,FALSE)*SUMIFS('EPA Data'!$I:$I,'EPA Data'!$D:$D,'Country Selector'!$A$2,'EPA Data'!$J:$J,$B$1,'EPA Data'!$C:$C,AL$2,'EPA Data'!$G:$G,"&gt;="&amp;$A27,'EPA Data'!$G:$G,"&lt;"&amp;$B27)*unit_conv</f>
        <v>0</v>
      </c>
    </row>
    <row r="28" spans="1:38" x14ac:dyDescent="0.45">
      <c r="A28" s="15">
        <f t="shared" si="14"/>
        <v>-60</v>
      </c>
      <c r="B28" s="16">
        <f t="shared" si="22"/>
        <v>-50</v>
      </c>
      <c r="C28" s="31">
        <f>VLOOKUP($B$1,'Multipliers and Adjustments'!$A$70:$I$86,TRUNC(COLUMN(C$2)/5)+2,FALSE)*SUMIFS('EPA Data'!$I:$I,'EPA Data'!$D:$D,'Country Selector'!$A$2,'EPA Data'!$J:$J,$B$1,'EPA Data'!$C:$C,C$2,'EPA Data'!$G:$G,"&gt;="&amp;$A28,'EPA Data'!$G:$G,"&lt;"&amp;$B28)*unit_conv</f>
        <v>0</v>
      </c>
      <c r="D28">
        <f t="shared" si="15"/>
        <v>0</v>
      </c>
      <c r="E28">
        <f t="shared" si="15"/>
        <v>0</v>
      </c>
      <c r="F28">
        <f t="shared" si="15"/>
        <v>0</v>
      </c>
      <c r="G28">
        <f t="shared" si="15"/>
        <v>0</v>
      </c>
      <c r="H28" s="31">
        <f>VLOOKUP($B$1,'Multipliers and Adjustments'!$A$70:$I$86,TRUNC(COLUMN(H$2)/5)+2,FALSE)*SUMIFS('EPA Data'!$I:$I,'EPA Data'!$D:$D,'Country Selector'!$A$2,'EPA Data'!$J:$J,$B$1,'EPA Data'!$C:$C,H$2,'EPA Data'!$G:$G,"&gt;="&amp;$A28,'EPA Data'!$G:$G,"&lt;"&amp;$B28)*unit_conv</f>
        <v>0</v>
      </c>
      <c r="I28">
        <f t="shared" si="16"/>
        <v>0</v>
      </c>
      <c r="J28">
        <f t="shared" si="16"/>
        <v>0</v>
      </c>
      <c r="K28">
        <f t="shared" si="16"/>
        <v>0</v>
      </c>
      <c r="L28">
        <f t="shared" si="16"/>
        <v>0</v>
      </c>
      <c r="M28" s="31">
        <f>VLOOKUP($B$1,'Multipliers and Adjustments'!$A$70:$I$86,TRUNC(COLUMN(M$2)/5)+2,FALSE)*SUMIFS('EPA Data'!$I:$I,'EPA Data'!$D:$D,'Country Selector'!$A$2,'EPA Data'!$J:$J,$B$1,'EPA Data'!$C:$C,M$2,'EPA Data'!$G:$G,"&gt;="&amp;$A28,'EPA Data'!$G:$G,"&lt;"&amp;$B28)*unit_conv</f>
        <v>0</v>
      </c>
      <c r="N28">
        <f t="shared" si="17"/>
        <v>0</v>
      </c>
      <c r="O28">
        <f t="shared" si="17"/>
        <v>0</v>
      </c>
      <c r="P28">
        <f t="shared" si="17"/>
        <v>0</v>
      </c>
      <c r="Q28">
        <f t="shared" si="17"/>
        <v>0</v>
      </c>
      <c r="R28" s="31">
        <f>VLOOKUP($B$1,'Multipliers and Adjustments'!$A$70:$I$86,TRUNC(COLUMN(R$2)/5)+2,FALSE)*SUMIFS('EPA Data'!$I:$I,'EPA Data'!$D:$D,'Country Selector'!$A$2,'EPA Data'!$J:$J,$B$1,'EPA Data'!$C:$C,R$2,'EPA Data'!$G:$G,"&gt;="&amp;$A28,'EPA Data'!$G:$G,"&lt;"&amp;$B28)*unit_conv</f>
        <v>0</v>
      </c>
      <c r="S28">
        <f t="shared" si="18"/>
        <v>0</v>
      </c>
      <c r="T28">
        <f t="shared" si="18"/>
        <v>0</v>
      </c>
      <c r="U28">
        <f t="shared" si="18"/>
        <v>0</v>
      </c>
      <c r="V28">
        <f t="shared" si="18"/>
        <v>0</v>
      </c>
      <c r="W28" s="31">
        <f>VLOOKUP($B$1,'Multipliers and Adjustments'!$A$70:$I$86,TRUNC(COLUMN(W$2)/5)+2,FALSE)*SUMIFS('EPA Data'!$I:$I,'EPA Data'!$D:$D,'Country Selector'!$A$2,'EPA Data'!$J:$J,$B$1,'EPA Data'!$C:$C,W$2,'EPA Data'!$G:$G,"&gt;="&amp;$A28,'EPA Data'!$G:$G,"&lt;"&amp;$B28)*unit_conv</f>
        <v>0</v>
      </c>
      <c r="X28">
        <f t="shared" si="19"/>
        <v>0</v>
      </c>
      <c r="Y28">
        <f t="shared" si="19"/>
        <v>0</v>
      </c>
      <c r="Z28">
        <f t="shared" si="19"/>
        <v>0</v>
      </c>
      <c r="AA28">
        <f t="shared" si="19"/>
        <v>0</v>
      </c>
      <c r="AB28" s="31">
        <f>VLOOKUP($B$1,'Multipliers and Adjustments'!$A$70:$I$86,TRUNC(COLUMN(AB$2)/5)+2,FALSE)*SUMIFS('EPA Data'!$I:$I,'EPA Data'!$D:$D,'Country Selector'!$A$2,'EPA Data'!$J:$J,$B$1,'EPA Data'!$C:$C,AB$2,'EPA Data'!$G:$G,"&gt;="&amp;$A28,'EPA Data'!$G:$G,"&lt;"&amp;$B28)*unit_conv</f>
        <v>0</v>
      </c>
      <c r="AC28">
        <f t="shared" si="20"/>
        <v>0</v>
      </c>
      <c r="AD28">
        <f t="shared" si="20"/>
        <v>0</v>
      </c>
      <c r="AE28">
        <f t="shared" si="20"/>
        <v>0</v>
      </c>
      <c r="AF28">
        <f t="shared" si="20"/>
        <v>0</v>
      </c>
      <c r="AG28" s="31">
        <f>VLOOKUP($B$1,'Multipliers and Adjustments'!$A$70:$I$86,TRUNC(COLUMN(AG$2)/5)+2,FALSE)*SUMIFS('EPA Data'!$I:$I,'EPA Data'!$D:$D,'Country Selector'!$A$2,'EPA Data'!$J:$J,$B$1,'EPA Data'!$C:$C,AG$2,'EPA Data'!$G:$G,"&gt;="&amp;$A28,'EPA Data'!$G:$G,"&lt;"&amp;$B28)*unit_conv</f>
        <v>0</v>
      </c>
      <c r="AH28">
        <f t="shared" si="21"/>
        <v>0</v>
      </c>
      <c r="AI28">
        <f t="shared" si="21"/>
        <v>0</v>
      </c>
      <c r="AJ28">
        <f t="shared" si="21"/>
        <v>0</v>
      </c>
      <c r="AK28">
        <f t="shared" si="21"/>
        <v>0</v>
      </c>
      <c r="AL28" s="31">
        <f>VLOOKUP($B$1,'Multipliers and Adjustments'!$A$70:$I$86,TRUNC(COLUMN(AL$2)/5)+2,FALSE)*SUMIFS('EPA Data'!$I:$I,'EPA Data'!$D:$D,'Country Selector'!$A$2,'EPA Data'!$J:$J,$B$1,'EPA Data'!$C:$C,AL$2,'EPA Data'!$G:$G,"&gt;="&amp;$A28,'EPA Data'!$G:$G,"&lt;"&amp;$B28)*unit_conv</f>
        <v>0</v>
      </c>
    </row>
    <row r="29" spans="1:38" x14ac:dyDescent="0.45">
      <c r="A29" s="15">
        <f t="shared" si="14"/>
        <v>-50</v>
      </c>
      <c r="B29" s="16">
        <f t="shared" si="22"/>
        <v>-40</v>
      </c>
      <c r="C29" s="31">
        <f>VLOOKUP($B$1,'Multipliers and Adjustments'!$A$70:$I$86,TRUNC(COLUMN(C$2)/5)+2,FALSE)*SUMIFS('EPA Data'!$I:$I,'EPA Data'!$D:$D,'Country Selector'!$A$2,'EPA Data'!$J:$J,$B$1,'EPA Data'!$C:$C,C$2,'EPA Data'!$G:$G,"&gt;="&amp;$A29,'EPA Data'!$G:$G,"&lt;"&amp;$B29)*unit_conv</f>
        <v>0</v>
      </c>
      <c r="D29">
        <f t="shared" si="15"/>
        <v>0</v>
      </c>
      <c r="E29">
        <f t="shared" si="15"/>
        <v>0</v>
      </c>
      <c r="F29">
        <f t="shared" si="15"/>
        <v>0</v>
      </c>
      <c r="G29">
        <f t="shared" si="15"/>
        <v>0</v>
      </c>
      <c r="H29" s="31">
        <f>VLOOKUP($B$1,'Multipliers and Adjustments'!$A$70:$I$86,TRUNC(COLUMN(H$2)/5)+2,FALSE)*SUMIFS('EPA Data'!$I:$I,'EPA Data'!$D:$D,'Country Selector'!$A$2,'EPA Data'!$J:$J,$B$1,'EPA Data'!$C:$C,H$2,'EPA Data'!$G:$G,"&gt;="&amp;$A29,'EPA Data'!$G:$G,"&lt;"&amp;$B29)*unit_conv</f>
        <v>0</v>
      </c>
      <c r="I29">
        <f t="shared" si="16"/>
        <v>0</v>
      </c>
      <c r="J29">
        <f t="shared" si="16"/>
        <v>0</v>
      </c>
      <c r="K29">
        <f t="shared" si="16"/>
        <v>0</v>
      </c>
      <c r="L29">
        <f t="shared" si="16"/>
        <v>0</v>
      </c>
      <c r="M29" s="31">
        <f>VLOOKUP($B$1,'Multipliers and Adjustments'!$A$70:$I$86,TRUNC(COLUMN(M$2)/5)+2,FALSE)*SUMIFS('EPA Data'!$I:$I,'EPA Data'!$D:$D,'Country Selector'!$A$2,'EPA Data'!$J:$J,$B$1,'EPA Data'!$C:$C,M$2,'EPA Data'!$G:$G,"&gt;="&amp;$A29,'EPA Data'!$G:$G,"&lt;"&amp;$B29)*unit_conv</f>
        <v>0</v>
      </c>
      <c r="N29">
        <f t="shared" si="17"/>
        <v>0</v>
      </c>
      <c r="O29">
        <f t="shared" si="17"/>
        <v>0</v>
      </c>
      <c r="P29">
        <f t="shared" si="17"/>
        <v>0</v>
      </c>
      <c r="Q29">
        <f t="shared" si="17"/>
        <v>0</v>
      </c>
      <c r="R29" s="31">
        <f>VLOOKUP($B$1,'Multipliers and Adjustments'!$A$70:$I$86,TRUNC(COLUMN(R$2)/5)+2,FALSE)*SUMIFS('EPA Data'!$I:$I,'EPA Data'!$D:$D,'Country Selector'!$A$2,'EPA Data'!$J:$J,$B$1,'EPA Data'!$C:$C,R$2,'EPA Data'!$G:$G,"&gt;="&amp;$A29,'EPA Data'!$G:$G,"&lt;"&amp;$B29)*unit_conv</f>
        <v>0</v>
      </c>
      <c r="S29">
        <f t="shared" si="18"/>
        <v>0</v>
      </c>
      <c r="T29">
        <f t="shared" si="18"/>
        <v>0</v>
      </c>
      <c r="U29">
        <f t="shared" si="18"/>
        <v>0</v>
      </c>
      <c r="V29">
        <f t="shared" si="18"/>
        <v>0</v>
      </c>
      <c r="W29" s="31">
        <f>VLOOKUP($B$1,'Multipliers and Adjustments'!$A$70:$I$86,TRUNC(COLUMN(W$2)/5)+2,FALSE)*SUMIFS('EPA Data'!$I:$I,'EPA Data'!$D:$D,'Country Selector'!$A$2,'EPA Data'!$J:$J,$B$1,'EPA Data'!$C:$C,W$2,'EPA Data'!$G:$G,"&gt;="&amp;$A29,'EPA Data'!$G:$G,"&lt;"&amp;$B29)*unit_conv</f>
        <v>0</v>
      </c>
      <c r="X29">
        <f t="shared" si="19"/>
        <v>0</v>
      </c>
      <c r="Y29">
        <f t="shared" si="19"/>
        <v>0</v>
      </c>
      <c r="Z29">
        <f t="shared" si="19"/>
        <v>0</v>
      </c>
      <c r="AA29">
        <f t="shared" si="19"/>
        <v>0</v>
      </c>
      <c r="AB29" s="31">
        <f>VLOOKUP($B$1,'Multipliers and Adjustments'!$A$70:$I$86,TRUNC(COLUMN(AB$2)/5)+2,FALSE)*SUMIFS('EPA Data'!$I:$I,'EPA Data'!$D:$D,'Country Selector'!$A$2,'EPA Data'!$J:$J,$B$1,'EPA Data'!$C:$C,AB$2,'EPA Data'!$G:$G,"&gt;="&amp;$A29,'EPA Data'!$G:$G,"&lt;"&amp;$B29)*unit_conv</f>
        <v>0</v>
      </c>
      <c r="AC29">
        <f t="shared" si="20"/>
        <v>0</v>
      </c>
      <c r="AD29">
        <f t="shared" si="20"/>
        <v>0</v>
      </c>
      <c r="AE29">
        <f t="shared" si="20"/>
        <v>0</v>
      </c>
      <c r="AF29">
        <f t="shared" si="20"/>
        <v>0</v>
      </c>
      <c r="AG29" s="31">
        <f>VLOOKUP($B$1,'Multipliers and Adjustments'!$A$70:$I$86,TRUNC(COLUMN(AG$2)/5)+2,FALSE)*SUMIFS('EPA Data'!$I:$I,'EPA Data'!$D:$D,'Country Selector'!$A$2,'EPA Data'!$J:$J,$B$1,'EPA Data'!$C:$C,AG$2,'EPA Data'!$G:$G,"&gt;="&amp;$A29,'EPA Data'!$G:$G,"&lt;"&amp;$B29)*unit_conv</f>
        <v>0</v>
      </c>
      <c r="AH29">
        <f t="shared" si="21"/>
        <v>0</v>
      </c>
      <c r="AI29">
        <f t="shared" si="21"/>
        <v>0</v>
      </c>
      <c r="AJ29">
        <f t="shared" si="21"/>
        <v>0</v>
      </c>
      <c r="AK29">
        <f t="shared" si="21"/>
        <v>0</v>
      </c>
      <c r="AL29" s="31">
        <f>VLOOKUP($B$1,'Multipliers and Adjustments'!$A$70:$I$86,TRUNC(COLUMN(AL$2)/5)+2,FALSE)*SUMIFS('EPA Data'!$I:$I,'EPA Data'!$D:$D,'Country Selector'!$A$2,'EPA Data'!$J:$J,$B$1,'EPA Data'!$C:$C,AL$2,'EPA Data'!$G:$G,"&gt;="&amp;$A29,'EPA Data'!$G:$G,"&lt;"&amp;$B29)*unit_conv</f>
        <v>0</v>
      </c>
    </row>
    <row r="30" spans="1:38" x14ac:dyDescent="0.45">
      <c r="A30" s="15">
        <f t="shared" si="14"/>
        <v>-40</v>
      </c>
      <c r="B30" s="16">
        <f t="shared" si="22"/>
        <v>-30</v>
      </c>
      <c r="C30" s="31">
        <f>VLOOKUP($B$1,'Multipliers and Adjustments'!$A$70:$I$86,TRUNC(COLUMN(C$2)/5)+2,FALSE)*SUMIFS('EPA Data'!$I:$I,'EPA Data'!$D:$D,'Country Selector'!$A$2,'EPA Data'!$J:$J,$B$1,'EPA Data'!$C:$C,C$2,'EPA Data'!$G:$G,"&gt;="&amp;$A30,'EPA Data'!$G:$G,"&lt;"&amp;$B30)*unit_conv</f>
        <v>0</v>
      </c>
      <c r="D30">
        <f t="shared" si="15"/>
        <v>0</v>
      </c>
      <c r="E30">
        <f t="shared" si="15"/>
        <v>0</v>
      </c>
      <c r="F30">
        <f t="shared" si="15"/>
        <v>0</v>
      </c>
      <c r="G30">
        <f t="shared" si="15"/>
        <v>0</v>
      </c>
      <c r="H30" s="31">
        <f>VLOOKUP($B$1,'Multipliers and Adjustments'!$A$70:$I$86,TRUNC(COLUMN(H$2)/5)+2,FALSE)*SUMIFS('EPA Data'!$I:$I,'EPA Data'!$D:$D,'Country Selector'!$A$2,'EPA Data'!$J:$J,$B$1,'EPA Data'!$C:$C,H$2,'EPA Data'!$G:$G,"&gt;="&amp;$A30,'EPA Data'!$G:$G,"&lt;"&amp;$B30)*unit_conv</f>
        <v>0</v>
      </c>
      <c r="I30">
        <f t="shared" si="16"/>
        <v>0</v>
      </c>
      <c r="J30">
        <f t="shared" si="16"/>
        <v>0</v>
      </c>
      <c r="K30">
        <f t="shared" si="16"/>
        <v>0</v>
      </c>
      <c r="L30">
        <f t="shared" si="16"/>
        <v>0</v>
      </c>
      <c r="M30" s="31">
        <f>VLOOKUP($B$1,'Multipliers and Adjustments'!$A$70:$I$86,TRUNC(COLUMN(M$2)/5)+2,FALSE)*SUMIFS('EPA Data'!$I:$I,'EPA Data'!$D:$D,'Country Selector'!$A$2,'EPA Data'!$J:$J,$B$1,'EPA Data'!$C:$C,M$2,'EPA Data'!$G:$G,"&gt;="&amp;$A30,'EPA Data'!$G:$G,"&lt;"&amp;$B30)*unit_conv</f>
        <v>0</v>
      </c>
      <c r="N30">
        <f t="shared" si="17"/>
        <v>0</v>
      </c>
      <c r="O30">
        <f t="shared" si="17"/>
        <v>0</v>
      </c>
      <c r="P30">
        <f t="shared" si="17"/>
        <v>0</v>
      </c>
      <c r="Q30">
        <f t="shared" si="17"/>
        <v>0</v>
      </c>
      <c r="R30" s="31">
        <f>VLOOKUP($B$1,'Multipliers and Adjustments'!$A$70:$I$86,TRUNC(COLUMN(R$2)/5)+2,FALSE)*SUMIFS('EPA Data'!$I:$I,'EPA Data'!$D:$D,'Country Selector'!$A$2,'EPA Data'!$J:$J,$B$1,'EPA Data'!$C:$C,R$2,'EPA Data'!$G:$G,"&gt;="&amp;$A30,'EPA Data'!$G:$G,"&lt;"&amp;$B30)*unit_conv</f>
        <v>0</v>
      </c>
      <c r="S30">
        <f t="shared" si="18"/>
        <v>0</v>
      </c>
      <c r="T30">
        <f t="shared" si="18"/>
        <v>0</v>
      </c>
      <c r="U30">
        <f t="shared" si="18"/>
        <v>0</v>
      </c>
      <c r="V30">
        <f t="shared" si="18"/>
        <v>0</v>
      </c>
      <c r="W30" s="31">
        <f>VLOOKUP($B$1,'Multipliers and Adjustments'!$A$70:$I$86,TRUNC(COLUMN(W$2)/5)+2,FALSE)*SUMIFS('EPA Data'!$I:$I,'EPA Data'!$D:$D,'Country Selector'!$A$2,'EPA Data'!$J:$J,$B$1,'EPA Data'!$C:$C,W$2,'EPA Data'!$G:$G,"&gt;="&amp;$A30,'EPA Data'!$G:$G,"&lt;"&amp;$B30)*unit_conv</f>
        <v>0</v>
      </c>
      <c r="X30">
        <f t="shared" si="19"/>
        <v>0</v>
      </c>
      <c r="Y30">
        <f t="shared" si="19"/>
        <v>0</v>
      </c>
      <c r="Z30">
        <f t="shared" si="19"/>
        <v>0</v>
      </c>
      <c r="AA30">
        <f t="shared" si="19"/>
        <v>0</v>
      </c>
      <c r="AB30" s="31">
        <f>VLOOKUP($B$1,'Multipliers and Adjustments'!$A$70:$I$86,TRUNC(COLUMN(AB$2)/5)+2,FALSE)*SUMIFS('EPA Data'!$I:$I,'EPA Data'!$D:$D,'Country Selector'!$A$2,'EPA Data'!$J:$J,$B$1,'EPA Data'!$C:$C,AB$2,'EPA Data'!$G:$G,"&gt;="&amp;$A30,'EPA Data'!$G:$G,"&lt;"&amp;$B30)*unit_conv</f>
        <v>0</v>
      </c>
      <c r="AC30">
        <f t="shared" si="20"/>
        <v>0</v>
      </c>
      <c r="AD30">
        <f t="shared" si="20"/>
        <v>0</v>
      </c>
      <c r="AE30">
        <f t="shared" si="20"/>
        <v>0</v>
      </c>
      <c r="AF30">
        <f t="shared" si="20"/>
        <v>0</v>
      </c>
      <c r="AG30" s="31">
        <f>VLOOKUP($B$1,'Multipliers and Adjustments'!$A$70:$I$86,TRUNC(COLUMN(AG$2)/5)+2,FALSE)*SUMIFS('EPA Data'!$I:$I,'EPA Data'!$D:$D,'Country Selector'!$A$2,'EPA Data'!$J:$J,$B$1,'EPA Data'!$C:$C,AG$2,'EPA Data'!$G:$G,"&gt;="&amp;$A30,'EPA Data'!$G:$G,"&lt;"&amp;$B30)*unit_conv</f>
        <v>0</v>
      </c>
      <c r="AH30">
        <f t="shared" si="21"/>
        <v>0</v>
      </c>
      <c r="AI30">
        <f t="shared" si="21"/>
        <v>0</v>
      </c>
      <c r="AJ30">
        <f t="shared" si="21"/>
        <v>0</v>
      </c>
      <c r="AK30">
        <f t="shared" si="21"/>
        <v>0</v>
      </c>
      <c r="AL30" s="31">
        <f>VLOOKUP($B$1,'Multipliers and Adjustments'!$A$70:$I$86,TRUNC(COLUMN(AL$2)/5)+2,FALSE)*SUMIFS('EPA Data'!$I:$I,'EPA Data'!$D:$D,'Country Selector'!$A$2,'EPA Data'!$J:$J,$B$1,'EPA Data'!$C:$C,AL$2,'EPA Data'!$G:$G,"&gt;="&amp;$A30,'EPA Data'!$G:$G,"&lt;"&amp;$B30)*unit_conv</f>
        <v>0</v>
      </c>
    </row>
    <row r="31" spans="1:38" x14ac:dyDescent="0.45">
      <c r="A31" s="15">
        <f t="shared" si="14"/>
        <v>-30</v>
      </c>
      <c r="B31" s="16">
        <f t="shared" si="22"/>
        <v>-20</v>
      </c>
      <c r="C31" s="31">
        <f>VLOOKUP($B$1,'Multipliers and Adjustments'!$A$70:$I$86,TRUNC(COLUMN(C$2)/5)+2,FALSE)*SUMIFS('EPA Data'!$I:$I,'EPA Data'!$D:$D,'Country Selector'!$A$2,'EPA Data'!$J:$J,$B$1,'EPA Data'!$C:$C,C$2,'EPA Data'!$G:$G,"&gt;="&amp;$A31,'EPA Data'!$G:$G,"&lt;"&amp;$B31)*unit_conv</f>
        <v>0</v>
      </c>
      <c r="D31">
        <f t="shared" si="15"/>
        <v>0</v>
      </c>
      <c r="E31">
        <f t="shared" si="15"/>
        <v>0</v>
      </c>
      <c r="F31">
        <f t="shared" si="15"/>
        <v>0</v>
      </c>
      <c r="G31">
        <f t="shared" si="15"/>
        <v>0</v>
      </c>
      <c r="H31" s="31">
        <f>VLOOKUP($B$1,'Multipliers and Adjustments'!$A$70:$I$86,TRUNC(COLUMN(H$2)/5)+2,FALSE)*SUMIFS('EPA Data'!$I:$I,'EPA Data'!$D:$D,'Country Selector'!$A$2,'EPA Data'!$J:$J,$B$1,'EPA Data'!$C:$C,H$2,'EPA Data'!$G:$G,"&gt;="&amp;$A31,'EPA Data'!$G:$G,"&lt;"&amp;$B31)*unit_conv</f>
        <v>0</v>
      </c>
      <c r="I31">
        <f t="shared" si="16"/>
        <v>0</v>
      </c>
      <c r="J31">
        <f t="shared" si="16"/>
        <v>0</v>
      </c>
      <c r="K31">
        <f t="shared" si="16"/>
        <v>0</v>
      </c>
      <c r="L31">
        <f t="shared" si="16"/>
        <v>0</v>
      </c>
      <c r="M31" s="31">
        <f>VLOOKUP($B$1,'Multipliers and Adjustments'!$A$70:$I$86,TRUNC(COLUMN(M$2)/5)+2,FALSE)*SUMIFS('EPA Data'!$I:$I,'EPA Data'!$D:$D,'Country Selector'!$A$2,'EPA Data'!$J:$J,$B$1,'EPA Data'!$C:$C,M$2,'EPA Data'!$G:$G,"&gt;="&amp;$A31,'EPA Data'!$G:$G,"&lt;"&amp;$B31)*unit_conv</f>
        <v>0</v>
      </c>
      <c r="N31">
        <f t="shared" si="17"/>
        <v>0</v>
      </c>
      <c r="O31">
        <f t="shared" si="17"/>
        <v>0</v>
      </c>
      <c r="P31">
        <f t="shared" si="17"/>
        <v>0</v>
      </c>
      <c r="Q31">
        <f t="shared" si="17"/>
        <v>0</v>
      </c>
      <c r="R31" s="31">
        <f>VLOOKUP($B$1,'Multipliers and Adjustments'!$A$70:$I$86,TRUNC(COLUMN(R$2)/5)+2,FALSE)*SUMIFS('EPA Data'!$I:$I,'EPA Data'!$D:$D,'Country Selector'!$A$2,'EPA Data'!$J:$J,$B$1,'EPA Data'!$C:$C,R$2,'EPA Data'!$G:$G,"&gt;="&amp;$A31,'EPA Data'!$G:$G,"&lt;"&amp;$B31)*unit_conv</f>
        <v>0</v>
      </c>
      <c r="S31">
        <f t="shared" si="18"/>
        <v>0</v>
      </c>
      <c r="T31">
        <f t="shared" si="18"/>
        <v>0</v>
      </c>
      <c r="U31">
        <f t="shared" si="18"/>
        <v>0</v>
      </c>
      <c r="V31">
        <f t="shared" si="18"/>
        <v>0</v>
      </c>
      <c r="W31" s="31">
        <f>VLOOKUP($B$1,'Multipliers and Adjustments'!$A$70:$I$86,TRUNC(COLUMN(W$2)/5)+2,FALSE)*SUMIFS('EPA Data'!$I:$I,'EPA Data'!$D:$D,'Country Selector'!$A$2,'EPA Data'!$J:$J,$B$1,'EPA Data'!$C:$C,W$2,'EPA Data'!$G:$G,"&gt;="&amp;$A31,'EPA Data'!$G:$G,"&lt;"&amp;$B31)*unit_conv</f>
        <v>0</v>
      </c>
      <c r="X31">
        <f t="shared" si="19"/>
        <v>0</v>
      </c>
      <c r="Y31">
        <f t="shared" si="19"/>
        <v>0</v>
      </c>
      <c r="Z31">
        <f t="shared" si="19"/>
        <v>0</v>
      </c>
      <c r="AA31">
        <f t="shared" si="19"/>
        <v>0</v>
      </c>
      <c r="AB31" s="31">
        <f>VLOOKUP($B$1,'Multipliers and Adjustments'!$A$70:$I$86,TRUNC(COLUMN(AB$2)/5)+2,FALSE)*SUMIFS('EPA Data'!$I:$I,'EPA Data'!$D:$D,'Country Selector'!$A$2,'EPA Data'!$J:$J,$B$1,'EPA Data'!$C:$C,AB$2,'EPA Data'!$G:$G,"&gt;="&amp;$A31,'EPA Data'!$G:$G,"&lt;"&amp;$B31)*unit_conv</f>
        <v>0</v>
      </c>
      <c r="AC31">
        <f t="shared" si="20"/>
        <v>0</v>
      </c>
      <c r="AD31">
        <f t="shared" si="20"/>
        <v>0</v>
      </c>
      <c r="AE31">
        <f t="shared" si="20"/>
        <v>0</v>
      </c>
      <c r="AF31">
        <f t="shared" si="20"/>
        <v>0</v>
      </c>
      <c r="AG31" s="31">
        <f>VLOOKUP($B$1,'Multipliers and Adjustments'!$A$70:$I$86,TRUNC(COLUMN(AG$2)/5)+2,FALSE)*SUMIFS('EPA Data'!$I:$I,'EPA Data'!$D:$D,'Country Selector'!$A$2,'EPA Data'!$J:$J,$B$1,'EPA Data'!$C:$C,AG$2,'EPA Data'!$G:$G,"&gt;="&amp;$A31,'EPA Data'!$G:$G,"&lt;"&amp;$B31)*unit_conv</f>
        <v>0</v>
      </c>
      <c r="AH31">
        <f t="shared" si="21"/>
        <v>0</v>
      </c>
      <c r="AI31">
        <f t="shared" si="21"/>
        <v>0</v>
      </c>
      <c r="AJ31">
        <f t="shared" si="21"/>
        <v>0</v>
      </c>
      <c r="AK31">
        <f t="shared" si="21"/>
        <v>0</v>
      </c>
      <c r="AL31" s="31">
        <f>VLOOKUP($B$1,'Multipliers and Adjustments'!$A$70:$I$86,TRUNC(COLUMN(AL$2)/5)+2,FALSE)*SUMIFS('EPA Data'!$I:$I,'EPA Data'!$D:$D,'Country Selector'!$A$2,'EPA Data'!$J:$J,$B$1,'EPA Data'!$C:$C,AL$2,'EPA Data'!$G:$G,"&gt;="&amp;$A31,'EPA Data'!$G:$G,"&lt;"&amp;$B31)*unit_conv</f>
        <v>0</v>
      </c>
    </row>
    <row r="32" spans="1:38" x14ac:dyDescent="0.45">
      <c r="A32" s="15">
        <f t="shared" si="14"/>
        <v>-20</v>
      </c>
      <c r="B32" s="16">
        <f t="shared" si="22"/>
        <v>-10</v>
      </c>
      <c r="C32" s="31">
        <f>VLOOKUP($B$1,'Multipliers and Adjustments'!$A$70:$I$86,TRUNC(COLUMN(C$2)/5)+2,FALSE)*SUMIFS('EPA Data'!$I:$I,'EPA Data'!$D:$D,'Country Selector'!$A$2,'EPA Data'!$J:$J,$B$1,'EPA Data'!$C:$C,C$2,'EPA Data'!$G:$G,"&gt;="&amp;$A32,'EPA Data'!$G:$G,"&lt;"&amp;$B32)*unit_conv</f>
        <v>0</v>
      </c>
      <c r="D32">
        <f t="shared" si="15"/>
        <v>0</v>
      </c>
      <c r="E32">
        <f t="shared" si="15"/>
        <v>0</v>
      </c>
      <c r="F32">
        <f t="shared" si="15"/>
        <v>0</v>
      </c>
      <c r="G32">
        <f t="shared" si="15"/>
        <v>0</v>
      </c>
      <c r="H32" s="31">
        <f>VLOOKUP($B$1,'Multipliers and Adjustments'!$A$70:$I$86,TRUNC(COLUMN(H$2)/5)+2,FALSE)*SUMIFS('EPA Data'!$I:$I,'EPA Data'!$D:$D,'Country Selector'!$A$2,'EPA Data'!$J:$J,$B$1,'EPA Data'!$C:$C,H$2,'EPA Data'!$G:$G,"&gt;="&amp;$A32,'EPA Data'!$G:$G,"&lt;"&amp;$B32)*unit_conv</f>
        <v>0</v>
      </c>
      <c r="I32">
        <f t="shared" si="16"/>
        <v>0</v>
      </c>
      <c r="J32">
        <f t="shared" si="16"/>
        <v>0</v>
      </c>
      <c r="K32">
        <f t="shared" si="16"/>
        <v>0</v>
      </c>
      <c r="L32">
        <f t="shared" si="16"/>
        <v>0</v>
      </c>
      <c r="M32" s="31">
        <f>VLOOKUP($B$1,'Multipliers and Adjustments'!$A$70:$I$86,TRUNC(COLUMN(M$2)/5)+2,FALSE)*SUMIFS('EPA Data'!$I:$I,'EPA Data'!$D:$D,'Country Selector'!$A$2,'EPA Data'!$J:$J,$B$1,'EPA Data'!$C:$C,M$2,'EPA Data'!$G:$G,"&gt;="&amp;$A32,'EPA Data'!$G:$G,"&lt;"&amp;$B32)*unit_conv</f>
        <v>0</v>
      </c>
      <c r="N32">
        <f t="shared" si="17"/>
        <v>0</v>
      </c>
      <c r="O32">
        <f t="shared" si="17"/>
        <v>0</v>
      </c>
      <c r="P32">
        <f t="shared" si="17"/>
        <v>0</v>
      </c>
      <c r="Q32">
        <f t="shared" si="17"/>
        <v>0</v>
      </c>
      <c r="R32" s="31">
        <f>VLOOKUP($B$1,'Multipliers and Adjustments'!$A$70:$I$86,TRUNC(COLUMN(R$2)/5)+2,FALSE)*SUMIFS('EPA Data'!$I:$I,'EPA Data'!$D:$D,'Country Selector'!$A$2,'EPA Data'!$J:$J,$B$1,'EPA Data'!$C:$C,R$2,'EPA Data'!$G:$G,"&gt;="&amp;$A32,'EPA Data'!$G:$G,"&lt;"&amp;$B32)*unit_conv</f>
        <v>0</v>
      </c>
      <c r="S32">
        <f t="shared" si="18"/>
        <v>0</v>
      </c>
      <c r="T32">
        <f t="shared" si="18"/>
        <v>0</v>
      </c>
      <c r="U32">
        <f t="shared" si="18"/>
        <v>0</v>
      </c>
      <c r="V32">
        <f t="shared" si="18"/>
        <v>0</v>
      </c>
      <c r="W32" s="31">
        <f>VLOOKUP($B$1,'Multipliers and Adjustments'!$A$70:$I$86,TRUNC(COLUMN(W$2)/5)+2,FALSE)*SUMIFS('EPA Data'!$I:$I,'EPA Data'!$D:$D,'Country Selector'!$A$2,'EPA Data'!$J:$J,$B$1,'EPA Data'!$C:$C,W$2,'EPA Data'!$G:$G,"&gt;="&amp;$A32,'EPA Data'!$G:$G,"&lt;"&amp;$B32)*unit_conv</f>
        <v>0</v>
      </c>
      <c r="X32">
        <f t="shared" si="19"/>
        <v>0</v>
      </c>
      <c r="Y32">
        <f t="shared" si="19"/>
        <v>0</v>
      </c>
      <c r="Z32">
        <f t="shared" si="19"/>
        <v>0</v>
      </c>
      <c r="AA32">
        <f t="shared" si="19"/>
        <v>0</v>
      </c>
      <c r="AB32" s="31">
        <f>VLOOKUP($B$1,'Multipliers and Adjustments'!$A$70:$I$86,TRUNC(COLUMN(AB$2)/5)+2,FALSE)*SUMIFS('EPA Data'!$I:$I,'EPA Data'!$D:$D,'Country Selector'!$A$2,'EPA Data'!$J:$J,$B$1,'EPA Data'!$C:$C,AB$2,'EPA Data'!$G:$G,"&gt;="&amp;$A32,'EPA Data'!$G:$G,"&lt;"&amp;$B32)*unit_conv</f>
        <v>0</v>
      </c>
      <c r="AC32">
        <f t="shared" si="20"/>
        <v>0</v>
      </c>
      <c r="AD32">
        <f t="shared" si="20"/>
        <v>0</v>
      </c>
      <c r="AE32">
        <f t="shared" si="20"/>
        <v>0</v>
      </c>
      <c r="AF32">
        <f t="shared" si="20"/>
        <v>0</v>
      </c>
      <c r="AG32" s="31">
        <f>VLOOKUP($B$1,'Multipliers and Adjustments'!$A$70:$I$86,TRUNC(COLUMN(AG$2)/5)+2,FALSE)*SUMIFS('EPA Data'!$I:$I,'EPA Data'!$D:$D,'Country Selector'!$A$2,'EPA Data'!$J:$J,$B$1,'EPA Data'!$C:$C,AG$2,'EPA Data'!$G:$G,"&gt;="&amp;$A32,'EPA Data'!$G:$G,"&lt;"&amp;$B32)*unit_conv</f>
        <v>0</v>
      </c>
      <c r="AH32">
        <f t="shared" si="21"/>
        <v>0</v>
      </c>
      <c r="AI32">
        <f t="shared" si="21"/>
        <v>0</v>
      </c>
      <c r="AJ32">
        <f t="shared" si="21"/>
        <v>0</v>
      </c>
      <c r="AK32">
        <f t="shared" si="21"/>
        <v>0</v>
      </c>
      <c r="AL32" s="31">
        <f>VLOOKUP($B$1,'Multipliers and Adjustments'!$A$70:$I$86,TRUNC(COLUMN(AL$2)/5)+2,FALSE)*SUMIFS('EPA Data'!$I:$I,'EPA Data'!$D:$D,'Country Selector'!$A$2,'EPA Data'!$J:$J,$B$1,'EPA Data'!$C:$C,AL$2,'EPA Data'!$G:$G,"&gt;="&amp;$A32,'EPA Data'!$G:$G,"&lt;"&amp;$B32)*unit_conv</f>
        <v>0</v>
      </c>
    </row>
    <row r="33" spans="1:38" x14ac:dyDescent="0.45">
      <c r="A33" s="15">
        <f t="shared" si="14"/>
        <v>-10</v>
      </c>
      <c r="B33" s="16">
        <f t="shared" si="22"/>
        <v>0</v>
      </c>
      <c r="C33" s="31">
        <f>VLOOKUP($B$1,'Multipliers and Adjustments'!$A$70:$I$86,TRUNC(COLUMN(C$2)/5)+2,FALSE)*SUMIFS('EPA Data'!$I:$I,'EPA Data'!$D:$D,'Country Selector'!$A$2,'EPA Data'!$J:$J,$B$1,'EPA Data'!$C:$C,C$2,'EPA Data'!$G:$G,"&gt;="&amp;$A33,'EPA Data'!$G:$G,"&lt;"&amp;$B33)*unit_conv</f>
        <v>0</v>
      </c>
      <c r="D33">
        <f t="shared" si="15"/>
        <v>0</v>
      </c>
      <c r="E33">
        <f t="shared" si="15"/>
        <v>0</v>
      </c>
      <c r="F33">
        <f t="shared" si="15"/>
        <v>0</v>
      </c>
      <c r="G33">
        <f t="shared" si="15"/>
        <v>0</v>
      </c>
      <c r="H33" s="31">
        <f>VLOOKUP($B$1,'Multipliers and Adjustments'!$A$70:$I$86,TRUNC(COLUMN(H$2)/5)+2,FALSE)*SUMIFS('EPA Data'!$I:$I,'EPA Data'!$D:$D,'Country Selector'!$A$2,'EPA Data'!$J:$J,$B$1,'EPA Data'!$C:$C,H$2,'EPA Data'!$G:$G,"&gt;="&amp;$A33,'EPA Data'!$G:$G,"&lt;"&amp;$B33)*unit_conv</f>
        <v>0</v>
      </c>
      <c r="I33">
        <f t="shared" si="16"/>
        <v>0</v>
      </c>
      <c r="J33">
        <f t="shared" si="16"/>
        <v>0</v>
      </c>
      <c r="K33">
        <f t="shared" si="16"/>
        <v>0</v>
      </c>
      <c r="L33">
        <f t="shared" si="16"/>
        <v>0</v>
      </c>
      <c r="M33" s="31">
        <f>VLOOKUP($B$1,'Multipliers and Adjustments'!$A$70:$I$86,TRUNC(COLUMN(M$2)/5)+2,FALSE)*SUMIFS('EPA Data'!$I:$I,'EPA Data'!$D:$D,'Country Selector'!$A$2,'EPA Data'!$J:$J,$B$1,'EPA Data'!$C:$C,M$2,'EPA Data'!$G:$G,"&gt;="&amp;$A33,'EPA Data'!$G:$G,"&lt;"&amp;$B33)*unit_conv</f>
        <v>0</v>
      </c>
      <c r="N33">
        <f t="shared" si="17"/>
        <v>0</v>
      </c>
      <c r="O33">
        <f t="shared" si="17"/>
        <v>0</v>
      </c>
      <c r="P33">
        <f t="shared" si="17"/>
        <v>0</v>
      </c>
      <c r="Q33">
        <f t="shared" si="17"/>
        <v>0</v>
      </c>
      <c r="R33" s="31">
        <f>VLOOKUP($B$1,'Multipliers and Adjustments'!$A$70:$I$86,TRUNC(COLUMN(R$2)/5)+2,FALSE)*SUMIFS('EPA Data'!$I:$I,'EPA Data'!$D:$D,'Country Selector'!$A$2,'EPA Data'!$J:$J,$B$1,'EPA Data'!$C:$C,R$2,'EPA Data'!$G:$G,"&gt;="&amp;$A33,'EPA Data'!$G:$G,"&lt;"&amp;$B33)*unit_conv</f>
        <v>0</v>
      </c>
      <c r="S33">
        <f t="shared" si="18"/>
        <v>0</v>
      </c>
      <c r="T33">
        <f t="shared" si="18"/>
        <v>0</v>
      </c>
      <c r="U33">
        <f t="shared" si="18"/>
        <v>0</v>
      </c>
      <c r="V33">
        <f t="shared" si="18"/>
        <v>0</v>
      </c>
      <c r="W33" s="31">
        <f>VLOOKUP($B$1,'Multipliers and Adjustments'!$A$70:$I$86,TRUNC(COLUMN(W$2)/5)+2,FALSE)*SUMIFS('EPA Data'!$I:$I,'EPA Data'!$D:$D,'Country Selector'!$A$2,'EPA Data'!$J:$J,$B$1,'EPA Data'!$C:$C,W$2,'EPA Data'!$G:$G,"&gt;="&amp;$A33,'EPA Data'!$G:$G,"&lt;"&amp;$B33)*unit_conv</f>
        <v>0</v>
      </c>
      <c r="X33">
        <f t="shared" si="19"/>
        <v>0</v>
      </c>
      <c r="Y33">
        <f t="shared" si="19"/>
        <v>0</v>
      </c>
      <c r="Z33">
        <f t="shared" si="19"/>
        <v>0</v>
      </c>
      <c r="AA33">
        <f t="shared" si="19"/>
        <v>0</v>
      </c>
      <c r="AB33" s="31">
        <f>VLOOKUP($B$1,'Multipliers and Adjustments'!$A$70:$I$86,TRUNC(COLUMN(AB$2)/5)+2,FALSE)*SUMIFS('EPA Data'!$I:$I,'EPA Data'!$D:$D,'Country Selector'!$A$2,'EPA Data'!$J:$J,$B$1,'EPA Data'!$C:$C,AB$2,'EPA Data'!$G:$G,"&gt;="&amp;$A33,'EPA Data'!$G:$G,"&lt;"&amp;$B33)*unit_conv</f>
        <v>0</v>
      </c>
      <c r="AC33">
        <f t="shared" si="20"/>
        <v>0</v>
      </c>
      <c r="AD33">
        <f t="shared" si="20"/>
        <v>0</v>
      </c>
      <c r="AE33">
        <f t="shared" si="20"/>
        <v>0</v>
      </c>
      <c r="AF33">
        <f t="shared" si="20"/>
        <v>0</v>
      </c>
      <c r="AG33" s="31">
        <f>VLOOKUP($B$1,'Multipliers and Adjustments'!$A$70:$I$86,TRUNC(COLUMN(AG$2)/5)+2,FALSE)*SUMIFS('EPA Data'!$I:$I,'EPA Data'!$D:$D,'Country Selector'!$A$2,'EPA Data'!$J:$J,$B$1,'EPA Data'!$C:$C,AG$2,'EPA Data'!$G:$G,"&gt;="&amp;$A33,'EPA Data'!$G:$G,"&lt;"&amp;$B33)*unit_conv</f>
        <v>0</v>
      </c>
      <c r="AH33">
        <f t="shared" si="21"/>
        <v>0</v>
      </c>
      <c r="AI33">
        <f t="shared" si="21"/>
        <v>0</v>
      </c>
      <c r="AJ33">
        <f t="shared" si="21"/>
        <v>0</v>
      </c>
      <c r="AK33">
        <f t="shared" si="21"/>
        <v>0</v>
      </c>
      <c r="AL33" s="31">
        <f>VLOOKUP($B$1,'Multipliers and Adjustments'!$A$70:$I$86,TRUNC(COLUMN(AL$2)/5)+2,FALSE)*SUMIFS('EPA Data'!$I:$I,'EPA Data'!$D:$D,'Country Selector'!$A$2,'EPA Data'!$J:$J,$B$1,'EPA Data'!$C:$C,AL$2,'EPA Data'!$G:$G,"&gt;="&amp;$A33,'EPA Data'!$G:$G,"&lt;"&amp;$B33)*unit_conv</f>
        <v>0</v>
      </c>
    </row>
    <row r="34" spans="1:38" x14ac:dyDescent="0.45">
      <c r="A34" s="17">
        <f t="shared" si="14"/>
        <v>0</v>
      </c>
      <c r="B34" s="18">
        <f>A34</f>
        <v>0</v>
      </c>
      <c r="C34" s="37">
        <f>VLOOKUP($B$1,'Multipliers and Adjustments'!$A$70:$I$86,TRUNC(COLUMN(C$2)/5)+2,FALSE)*SUMIFS('EPA Data'!$I:$I,'EPA Data'!$D:$D,'Country Selector'!$A$2,'EPA Data'!$J:$J,$B$1,'EPA Data'!$C:$C,C$2,'EPA Data'!$G:$G,$A34)*unit_conv</f>
        <v>0</v>
      </c>
      <c r="D34">
        <f t="shared" ref="D34:G49" si="23">C34+($H34-$C34)/5</f>
        <v>0</v>
      </c>
      <c r="E34">
        <f t="shared" si="23"/>
        <v>0</v>
      </c>
      <c r="F34">
        <f t="shared" si="23"/>
        <v>0</v>
      </c>
      <c r="G34">
        <f t="shared" si="23"/>
        <v>0</v>
      </c>
      <c r="H34" s="37">
        <f>VLOOKUP($B$1,'Multipliers and Adjustments'!$A$70:$I$86,TRUNC(COLUMN(H$2)/5)+2,FALSE)*SUMIFS('EPA Data'!$I:$I,'EPA Data'!$D:$D,'Country Selector'!$A$2,'EPA Data'!$J:$J,$B$1,'EPA Data'!$C:$C,H$2,'EPA Data'!$G:$G,$A34)*unit_conv</f>
        <v>0</v>
      </c>
      <c r="I34">
        <f t="shared" si="16"/>
        <v>0</v>
      </c>
      <c r="J34">
        <f t="shared" si="16"/>
        <v>0</v>
      </c>
      <c r="K34">
        <f t="shared" si="16"/>
        <v>0</v>
      </c>
      <c r="L34">
        <f t="shared" si="16"/>
        <v>0</v>
      </c>
      <c r="M34" s="37">
        <f>VLOOKUP($B$1,'Multipliers and Adjustments'!$A$70:$I$86,TRUNC(COLUMN(M$2)/5)+2,FALSE)*SUMIFS('EPA Data'!$I:$I,'EPA Data'!$D:$D,'Country Selector'!$A$2,'EPA Data'!$J:$J,$B$1,'EPA Data'!$C:$C,M$2,'EPA Data'!$G:$G,$A34)*unit_conv</f>
        <v>0</v>
      </c>
      <c r="N34">
        <f t="shared" si="17"/>
        <v>0</v>
      </c>
      <c r="O34">
        <f t="shared" si="17"/>
        <v>0</v>
      </c>
      <c r="P34">
        <f t="shared" si="17"/>
        <v>0</v>
      </c>
      <c r="Q34">
        <f t="shared" si="17"/>
        <v>0</v>
      </c>
      <c r="R34" s="37">
        <f>VLOOKUP($B$1,'Multipliers and Adjustments'!$A$70:$I$86,TRUNC(COLUMN(R$2)/5)+2,FALSE)*SUMIFS('EPA Data'!$I:$I,'EPA Data'!$D:$D,'Country Selector'!$A$2,'EPA Data'!$J:$J,$B$1,'EPA Data'!$C:$C,R$2,'EPA Data'!$G:$G,$A34)*unit_conv</f>
        <v>0</v>
      </c>
      <c r="S34">
        <f t="shared" si="18"/>
        <v>0</v>
      </c>
      <c r="T34">
        <f t="shared" si="18"/>
        <v>0</v>
      </c>
      <c r="U34">
        <f t="shared" si="18"/>
        <v>0</v>
      </c>
      <c r="V34">
        <f t="shared" si="18"/>
        <v>0</v>
      </c>
      <c r="W34" s="37">
        <f>VLOOKUP($B$1,'Multipliers and Adjustments'!$A$70:$I$86,TRUNC(COLUMN(W$2)/5)+2,FALSE)*SUMIFS('EPA Data'!$I:$I,'EPA Data'!$D:$D,'Country Selector'!$A$2,'EPA Data'!$J:$J,$B$1,'EPA Data'!$C:$C,W$2,'EPA Data'!$G:$G,$A34)*unit_conv</f>
        <v>0</v>
      </c>
      <c r="X34">
        <f t="shared" si="19"/>
        <v>0</v>
      </c>
      <c r="Y34">
        <f t="shared" si="19"/>
        <v>0</v>
      </c>
      <c r="Z34">
        <f t="shared" si="19"/>
        <v>0</v>
      </c>
      <c r="AA34">
        <f t="shared" si="19"/>
        <v>0</v>
      </c>
      <c r="AB34" s="37">
        <f>VLOOKUP($B$1,'Multipliers and Adjustments'!$A$70:$I$86,TRUNC(COLUMN(AB$2)/5)+2,FALSE)*SUMIFS('EPA Data'!$I:$I,'EPA Data'!$D:$D,'Country Selector'!$A$2,'EPA Data'!$J:$J,$B$1,'EPA Data'!$C:$C,AB$2,'EPA Data'!$G:$G,$A34)*unit_conv</f>
        <v>0</v>
      </c>
      <c r="AC34">
        <f t="shared" si="20"/>
        <v>0</v>
      </c>
      <c r="AD34">
        <f t="shared" si="20"/>
        <v>0</v>
      </c>
      <c r="AE34">
        <f t="shared" si="20"/>
        <v>0</v>
      </c>
      <c r="AF34">
        <f t="shared" si="20"/>
        <v>0</v>
      </c>
      <c r="AG34" s="37">
        <f>VLOOKUP($B$1,'Multipliers and Adjustments'!$A$70:$I$86,TRUNC(COLUMN(AG$2)/5)+2,FALSE)*SUMIFS('EPA Data'!$I:$I,'EPA Data'!$D:$D,'Country Selector'!$A$2,'EPA Data'!$J:$J,$B$1,'EPA Data'!$C:$C,AG$2,'EPA Data'!$G:$G,$A34)*unit_conv</f>
        <v>0</v>
      </c>
      <c r="AH34">
        <f t="shared" si="21"/>
        <v>0</v>
      </c>
      <c r="AI34">
        <f t="shared" si="21"/>
        <v>0</v>
      </c>
      <c r="AJ34">
        <f t="shared" si="21"/>
        <v>0</v>
      </c>
      <c r="AK34">
        <f t="shared" si="21"/>
        <v>0</v>
      </c>
      <c r="AL34" s="37">
        <f>VLOOKUP($B$1,'Multipliers and Adjustments'!$A$70:$I$86,TRUNC(COLUMN(AL$2)/5)+2,FALSE)*SUMIFS('EPA Data'!$I:$I,'EPA Data'!$D:$D,'Country Selector'!$A$2,'EPA Data'!$J:$J,$B$1,'EPA Data'!$C:$C,AL$2,'EPA Data'!$G:$G,$A34)*unit_conv</f>
        <v>0</v>
      </c>
    </row>
    <row r="35" spans="1:38" x14ac:dyDescent="0.45">
      <c r="A35" s="19">
        <v>0.1</v>
      </c>
      <c r="B35" s="20">
        <f>A35+9.9</f>
        <v>10</v>
      </c>
      <c r="C35" s="31">
        <f>VLOOKUP($B$1,'Multipliers and Adjustments'!$A$70:$I$86,TRUNC(COLUMN(C$2)/5)+2,FALSE)*SUMIFS('EPA Data'!$I:$I,'EPA Data'!$D:$D,'Country Selector'!$A$2,'EPA Data'!$J:$J,$B$1,'EPA Data'!$C:$C,C$2,'EPA Data'!$G:$G,"&gt;="&amp;$A35,'EPA Data'!$G:$G,"&lt;"&amp;$B35)*unit_conv</f>
        <v>0</v>
      </c>
      <c r="D35">
        <f t="shared" si="23"/>
        <v>0</v>
      </c>
      <c r="E35">
        <f t="shared" si="23"/>
        <v>0</v>
      </c>
      <c r="F35">
        <f t="shared" si="23"/>
        <v>0</v>
      </c>
      <c r="G35">
        <f t="shared" si="23"/>
        <v>0</v>
      </c>
      <c r="H35" s="31">
        <f>VLOOKUP($B$1,'Multipliers and Adjustments'!$A$70:$I$86,TRUNC(COLUMN(H$2)/5)+2,FALSE)*SUMIFS('EPA Data'!$I:$I,'EPA Data'!$D:$D,'Country Selector'!$A$2,'EPA Data'!$J:$J,$B$1,'EPA Data'!$C:$C,H$2,'EPA Data'!$G:$G,"&gt;="&amp;$A35,'EPA Data'!$G:$G,"&lt;"&amp;$B35)*unit_conv</f>
        <v>0</v>
      </c>
      <c r="I35">
        <f t="shared" si="16"/>
        <v>0</v>
      </c>
      <c r="J35">
        <f t="shared" si="16"/>
        <v>0</v>
      </c>
      <c r="K35">
        <f t="shared" si="16"/>
        <v>0</v>
      </c>
      <c r="L35">
        <f t="shared" si="16"/>
        <v>0</v>
      </c>
      <c r="M35" s="31">
        <f>VLOOKUP($B$1,'Multipliers and Adjustments'!$A$70:$I$86,TRUNC(COLUMN(M$2)/5)+2,FALSE)*SUMIFS('EPA Data'!$I:$I,'EPA Data'!$D:$D,'Country Selector'!$A$2,'EPA Data'!$J:$J,$B$1,'EPA Data'!$C:$C,M$2,'EPA Data'!$G:$G,"&gt;="&amp;$A35,'EPA Data'!$G:$G,"&lt;"&amp;$B35)*unit_conv</f>
        <v>0</v>
      </c>
      <c r="N35">
        <f t="shared" si="17"/>
        <v>0</v>
      </c>
      <c r="O35">
        <f t="shared" si="17"/>
        <v>0</v>
      </c>
      <c r="P35">
        <f t="shared" si="17"/>
        <v>0</v>
      </c>
      <c r="Q35">
        <f t="shared" si="17"/>
        <v>0</v>
      </c>
      <c r="R35" s="31">
        <f>VLOOKUP($B$1,'Multipliers and Adjustments'!$A$70:$I$86,TRUNC(COLUMN(R$2)/5)+2,FALSE)*SUMIFS('EPA Data'!$I:$I,'EPA Data'!$D:$D,'Country Selector'!$A$2,'EPA Data'!$J:$J,$B$1,'EPA Data'!$C:$C,R$2,'EPA Data'!$G:$G,"&gt;="&amp;$A35,'EPA Data'!$G:$G,"&lt;"&amp;$B35)*unit_conv</f>
        <v>0</v>
      </c>
      <c r="S35">
        <f t="shared" si="18"/>
        <v>0</v>
      </c>
      <c r="T35">
        <f t="shared" si="18"/>
        <v>0</v>
      </c>
      <c r="U35">
        <f t="shared" si="18"/>
        <v>0</v>
      </c>
      <c r="V35">
        <f t="shared" si="18"/>
        <v>0</v>
      </c>
      <c r="W35" s="31">
        <f>VLOOKUP($B$1,'Multipliers and Adjustments'!$A$70:$I$86,TRUNC(COLUMN(W$2)/5)+2,FALSE)*SUMIFS('EPA Data'!$I:$I,'EPA Data'!$D:$D,'Country Selector'!$A$2,'EPA Data'!$J:$J,$B$1,'EPA Data'!$C:$C,W$2,'EPA Data'!$G:$G,"&gt;="&amp;$A35,'EPA Data'!$G:$G,"&lt;"&amp;$B35)*unit_conv</f>
        <v>0</v>
      </c>
      <c r="X35">
        <f t="shared" si="19"/>
        <v>0</v>
      </c>
      <c r="Y35">
        <f t="shared" si="19"/>
        <v>0</v>
      </c>
      <c r="Z35">
        <f t="shared" si="19"/>
        <v>0</v>
      </c>
      <c r="AA35">
        <f t="shared" si="19"/>
        <v>0</v>
      </c>
      <c r="AB35" s="31">
        <f>VLOOKUP($B$1,'Multipliers and Adjustments'!$A$70:$I$86,TRUNC(COLUMN(AB$2)/5)+2,FALSE)*SUMIFS('EPA Data'!$I:$I,'EPA Data'!$D:$D,'Country Selector'!$A$2,'EPA Data'!$J:$J,$B$1,'EPA Data'!$C:$C,AB$2,'EPA Data'!$G:$G,"&gt;="&amp;$A35,'EPA Data'!$G:$G,"&lt;"&amp;$B35)*unit_conv</f>
        <v>0</v>
      </c>
      <c r="AC35">
        <f t="shared" si="20"/>
        <v>0</v>
      </c>
      <c r="AD35">
        <f t="shared" si="20"/>
        <v>0</v>
      </c>
      <c r="AE35">
        <f t="shared" si="20"/>
        <v>0</v>
      </c>
      <c r="AF35">
        <f t="shared" si="20"/>
        <v>0</v>
      </c>
      <c r="AG35" s="31">
        <f>VLOOKUP($B$1,'Multipliers and Adjustments'!$A$70:$I$86,TRUNC(COLUMN(AG$2)/5)+2,FALSE)*SUMIFS('EPA Data'!$I:$I,'EPA Data'!$D:$D,'Country Selector'!$A$2,'EPA Data'!$J:$J,$B$1,'EPA Data'!$C:$C,AG$2,'EPA Data'!$G:$G,"&gt;="&amp;$A35,'EPA Data'!$G:$G,"&lt;"&amp;$B35)*unit_conv</f>
        <v>0</v>
      </c>
      <c r="AH35">
        <f t="shared" si="21"/>
        <v>0</v>
      </c>
      <c r="AI35">
        <f t="shared" si="21"/>
        <v>0</v>
      </c>
      <c r="AJ35">
        <f t="shared" si="21"/>
        <v>0</v>
      </c>
      <c r="AK35">
        <f t="shared" si="21"/>
        <v>0</v>
      </c>
      <c r="AL35" s="31">
        <f>VLOOKUP($B$1,'Multipliers and Adjustments'!$A$70:$I$86,TRUNC(COLUMN(AL$2)/5)+2,FALSE)*SUMIFS('EPA Data'!$I:$I,'EPA Data'!$D:$D,'Country Selector'!$A$2,'EPA Data'!$J:$J,$B$1,'EPA Data'!$C:$C,AL$2,'EPA Data'!$G:$G,"&gt;="&amp;$A35,'EPA Data'!$G:$G,"&lt;"&amp;$B35)*unit_conv</f>
        <v>0</v>
      </c>
    </row>
    <row r="36" spans="1:38" x14ac:dyDescent="0.45">
      <c r="A36" s="15">
        <f t="shared" si="14"/>
        <v>10</v>
      </c>
      <c r="B36" s="16">
        <f t="shared" si="22"/>
        <v>20</v>
      </c>
      <c r="C36" s="31">
        <f>VLOOKUP($B$1,'Multipliers and Adjustments'!$A$70:$I$86,TRUNC(COLUMN(C$2)/5)+2,FALSE)*SUMIFS('EPA Data'!$I:$I,'EPA Data'!$D:$D,'Country Selector'!$A$2,'EPA Data'!$J:$J,$B$1,'EPA Data'!$C:$C,C$2,'EPA Data'!$G:$G,"&gt;="&amp;$A36,'EPA Data'!$G:$G,"&lt;"&amp;$B36)*unit_conv</f>
        <v>0</v>
      </c>
      <c r="D36">
        <f t="shared" si="23"/>
        <v>0</v>
      </c>
      <c r="E36">
        <f t="shared" si="23"/>
        <v>0</v>
      </c>
      <c r="F36">
        <f t="shared" si="23"/>
        <v>0</v>
      </c>
      <c r="G36">
        <f t="shared" si="23"/>
        <v>0</v>
      </c>
      <c r="H36" s="31">
        <f>VLOOKUP($B$1,'Multipliers and Adjustments'!$A$70:$I$86,TRUNC(COLUMN(H$2)/5)+2,FALSE)*SUMIFS('EPA Data'!$I:$I,'EPA Data'!$D:$D,'Country Selector'!$A$2,'EPA Data'!$J:$J,$B$1,'EPA Data'!$C:$C,H$2,'EPA Data'!$G:$G,"&gt;="&amp;$A36,'EPA Data'!$G:$G,"&lt;"&amp;$B36)*unit_conv</f>
        <v>0</v>
      </c>
      <c r="I36">
        <f t="shared" ref="I36:L51" si="24">H36+($M36-$H36)/5</f>
        <v>0</v>
      </c>
      <c r="J36">
        <f t="shared" si="24"/>
        <v>0</v>
      </c>
      <c r="K36">
        <f t="shared" si="24"/>
        <v>0</v>
      </c>
      <c r="L36">
        <f t="shared" si="24"/>
        <v>0</v>
      </c>
      <c r="M36" s="31">
        <f>VLOOKUP($B$1,'Multipliers and Adjustments'!$A$70:$I$86,TRUNC(COLUMN(M$2)/5)+2,FALSE)*SUMIFS('EPA Data'!$I:$I,'EPA Data'!$D:$D,'Country Selector'!$A$2,'EPA Data'!$J:$J,$B$1,'EPA Data'!$C:$C,M$2,'EPA Data'!$G:$G,"&gt;="&amp;$A36,'EPA Data'!$G:$G,"&lt;"&amp;$B36)*unit_conv</f>
        <v>0</v>
      </c>
      <c r="N36">
        <f t="shared" ref="N36:Q51" si="25">M36+($R36-$M36)/5</f>
        <v>0</v>
      </c>
      <c r="O36">
        <f t="shared" si="25"/>
        <v>0</v>
      </c>
      <c r="P36">
        <f t="shared" si="25"/>
        <v>0</v>
      </c>
      <c r="Q36">
        <f t="shared" si="25"/>
        <v>0</v>
      </c>
      <c r="R36" s="31">
        <f>VLOOKUP($B$1,'Multipliers and Adjustments'!$A$70:$I$86,TRUNC(COLUMN(R$2)/5)+2,FALSE)*SUMIFS('EPA Data'!$I:$I,'EPA Data'!$D:$D,'Country Selector'!$A$2,'EPA Data'!$J:$J,$B$1,'EPA Data'!$C:$C,R$2,'EPA Data'!$G:$G,"&gt;="&amp;$A36,'EPA Data'!$G:$G,"&lt;"&amp;$B36)*unit_conv</f>
        <v>0</v>
      </c>
      <c r="S36">
        <f t="shared" ref="S36:V51" si="26">R36+($W36-$R36)/5</f>
        <v>0</v>
      </c>
      <c r="T36">
        <f t="shared" si="26"/>
        <v>0</v>
      </c>
      <c r="U36">
        <f t="shared" si="26"/>
        <v>0</v>
      </c>
      <c r="V36">
        <f t="shared" si="26"/>
        <v>0</v>
      </c>
      <c r="W36" s="31">
        <f>VLOOKUP($B$1,'Multipliers and Adjustments'!$A$70:$I$86,TRUNC(COLUMN(W$2)/5)+2,FALSE)*SUMIFS('EPA Data'!$I:$I,'EPA Data'!$D:$D,'Country Selector'!$A$2,'EPA Data'!$J:$J,$B$1,'EPA Data'!$C:$C,W$2,'EPA Data'!$G:$G,"&gt;="&amp;$A36,'EPA Data'!$G:$G,"&lt;"&amp;$B36)*unit_conv</f>
        <v>0</v>
      </c>
      <c r="X36">
        <f t="shared" ref="X36:AA51" si="27">W36+($AB36-$W36)/5</f>
        <v>0</v>
      </c>
      <c r="Y36">
        <f t="shared" si="27"/>
        <v>0</v>
      </c>
      <c r="Z36">
        <f t="shared" si="27"/>
        <v>0</v>
      </c>
      <c r="AA36">
        <f t="shared" si="27"/>
        <v>0</v>
      </c>
      <c r="AB36" s="31">
        <f>VLOOKUP($B$1,'Multipliers and Adjustments'!$A$70:$I$86,TRUNC(COLUMN(AB$2)/5)+2,FALSE)*SUMIFS('EPA Data'!$I:$I,'EPA Data'!$D:$D,'Country Selector'!$A$2,'EPA Data'!$J:$J,$B$1,'EPA Data'!$C:$C,AB$2,'EPA Data'!$G:$G,"&gt;="&amp;$A36,'EPA Data'!$G:$G,"&lt;"&amp;$B36)*unit_conv</f>
        <v>0</v>
      </c>
      <c r="AC36">
        <f t="shared" ref="AC36:AF51" si="28">AB36+($AG36-$AB36)/5</f>
        <v>0</v>
      </c>
      <c r="AD36">
        <f t="shared" si="28"/>
        <v>0</v>
      </c>
      <c r="AE36">
        <f t="shared" si="28"/>
        <v>0</v>
      </c>
      <c r="AF36">
        <f t="shared" si="28"/>
        <v>0</v>
      </c>
      <c r="AG36" s="31">
        <f>VLOOKUP($B$1,'Multipliers and Adjustments'!$A$70:$I$86,TRUNC(COLUMN(AG$2)/5)+2,FALSE)*SUMIFS('EPA Data'!$I:$I,'EPA Data'!$D:$D,'Country Selector'!$A$2,'EPA Data'!$J:$J,$B$1,'EPA Data'!$C:$C,AG$2,'EPA Data'!$G:$G,"&gt;="&amp;$A36,'EPA Data'!$G:$G,"&lt;"&amp;$B36)*unit_conv</f>
        <v>0</v>
      </c>
      <c r="AH36">
        <f t="shared" ref="AH36:AK51" si="29">AG36+($AL36-$AG36)/5</f>
        <v>0</v>
      </c>
      <c r="AI36">
        <f t="shared" si="29"/>
        <v>0</v>
      </c>
      <c r="AJ36">
        <f t="shared" si="29"/>
        <v>0</v>
      </c>
      <c r="AK36">
        <f t="shared" si="29"/>
        <v>0</v>
      </c>
      <c r="AL36" s="31">
        <f>VLOOKUP($B$1,'Multipliers and Adjustments'!$A$70:$I$86,TRUNC(COLUMN(AL$2)/5)+2,FALSE)*SUMIFS('EPA Data'!$I:$I,'EPA Data'!$D:$D,'Country Selector'!$A$2,'EPA Data'!$J:$J,$B$1,'EPA Data'!$C:$C,AL$2,'EPA Data'!$G:$G,"&gt;="&amp;$A36,'EPA Data'!$G:$G,"&lt;"&amp;$B36)*unit_conv</f>
        <v>0</v>
      </c>
    </row>
    <row r="37" spans="1:38" x14ac:dyDescent="0.45">
      <c r="A37" s="15">
        <f t="shared" si="14"/>
        <v>20</v>
      </c>
      <c r="B37" s="16">
        <f t="shared" si="22"/>
        <v>30</v>
      </c>
      <c r="C37" s="31">
        <f>VLOOKUP($B$1,'Multipliers and Adjustments'!$A$70:$I$86,TRUNC(COLUMN(C$2)/5)+2,FALSE)*SUMIFS('EPA Data'!$I:$I,'EPA Data'!$D:$D,'Country Selector'!$A$2,'EPA Data'!$J:$J,$B$1,'EPA Data'!$C:$C,C$2,'EPA Data'!$G:$G,"&gt;="&amp;$A37,'EPA Data'!$G:$G,"&lt;"&amp;$B37)*unit_conv</f>
        <v>0</v>
      </c>
      <c r="D37">
        <f t="shared" si="23"/>
        <v>0</v>
      </c>
      <c r="E37">
        <f t="shared" si="23"/>
        <v>0</v>
      </c>
      <c r="F37">
        <f t="shared" si="23"/>
        <v>0</v>
      </c>
      <c r="G37">
        <f t="shared" si="23"/>
        <v>0</v>
      </c>
      <c r="H37" s="31">
        <f>VLOOKUP($B$1,'Multipliers and Adjustments'!$A$70:$I$86,TRUNC(COLUMN(H$2)/5)+2,FALSE)*SUMIFS('EPA Data'!$I:$I,'EPA Data'!$D:$D,'Country Selector'!$A$2,'EPA Data'!$J:$J,$B$1,'EPA Data'!$C:$C,H$2,'EPA Data'!$G:$G,"&gt;="&amp;$A37,'EPA Data'!$G:$G,"&lt;"&amp;$B37)*unit_conv</f>
        <v>0</v>
      </c>
      <c r="I37">
        <f t="shared" si="24"/>
        <v>0</v>
      </c>
      <c r="J37">
        <f t="shared" si="24"/>
        <v>0</v>
      </c>
      <c r="K37">
        <f t="shared" si="24"/>
        <v>0</v>
      </c>
      <c r="L37">
        <f t="shared" si="24"/>
        <v>0</v>
      </c>
      <c r="M37" s="31">
        <f>VLOOKUP($B$1,'Multipliers and Adjustments'!$A$70:$I$86,TRUNC(COLUMN(M$2)/5)+2,FALSE)*SUMIFS('EPA Data'!$I:$I,'EPA Data'!$D:$D,'Country Selector'!$A$2,'EPA Data'!$J:$J,$B$1,'EPA Data'!$C:$C,M$2,'EPA Data'!$G:$G,"&gt;="&amp;$A37,'EPA Data'!$G:$G,"&lt;"&amp;$B37)*unit_conv</f>
        <v>0</v>
      </c>
      <c r="N37">
        <f t="shared" si="25"/>
        <v>0</v>
      </c>
      <c r="O37">
        <f t="shared" si="25"/>
        <v>0</v>
      </c>
      <c r="P37">
        <f t="shared" si="25"/>
        <v>0</v>
      </c>
      <c r="Q37">
        <f t="shared" si="25"/>
        <v>0</v>
      </c>
      <c r="R37" s="31">
        <f>VLOOKUP($B$1,'Multipliers and Adjustments'!$A$70:$I$86,TRUNC(COLUMN(R$2)/5)+2,FALSE)*SUMIFS('EPA Data'!$I:$I,'EPA Data'!$D:$D,'Country Selector'!$A$2,'EPA Data'!$J:$J,$B$1,'EPA Data'!$C:$C,R$2,'EPA Data'!$G:$G,"&gt;="&amp;$A37,'EPA Data'!$G:$G,"&lt;"&amp;$B37)*unit_conv</f>
        <v>0</v>
      </c>
      <c r="S37">
        <f t="shared" si="26"/>
        <v>0</v>
      </c>
      <c r="T37">
        <f t="shared" si="26"/>
        <v>0</v>
      </c>
      <c r="U37">
        <f t="shared" si="26"/>
        <v>0</v>
      </c>
      <c r="V37">
        <f t="shared" si="26"/>
        <v>0</v>
      </c>
      <c r="W37" s="31">
        <f>VLOOKUP($B$1,'Multipliers and Adjustments'!$A$70:$I$86,TRUNC(COLUMN(W$2)/5)+2,FALSE)*SUMIFS('EPA Data'!$I:$I,'EPA Data'!$D:$D,'Country Selector'!$A$2,'EPA Data'!$J:$J,$B$1,'EPA Data'!$C:$C,W$2,'EPA Data'!$G:$G,"&gt;="&amp;$A37,'EPA Data'!$G:$G,"&lt;"&amp;$B37)*unit_conv</f>
        <v>0</v>
      </c>
      <c r="X37">
        <f t="shared" si="27"/>
        <v>0</v>
      </c>
      <c r="Y37">
        <f t="shared" si="27"/>
        <v>0</v>
      </c>
      <c r="Z37">
        <f t="shared" si="27"/>
        <v>0</v>
      </c>
      <c r="AA37">
        <f t="shared" si="27"/>
        <v>0</v>
      </c>
      <c r="AB37" s="31">
        <f>VLOOKUP($B$1,'Multipliers and Adjustments'!$A$70:$I$86,TRUNC(COLUMN(AB$2)/5)+2,FALSE)*SUMIFS('EPA Data'!$I:$I,'EPA Data'!$D:$D,'Country Selector'!$A$2,'EPA Data'!$J:$J,$B$1,'EPA Data'!$C:$C,AB$2,'EPA Data'!$G:$G,"&gt;="&amp;$A37,'EPA Data'!$G:$G,"&lt;"&amp;$B37)*unit_conv</f>
        <v>0</v>
      </c>
      <c r="AC37">
        <f t="shared" si="28"/>
        <v>0</v>
      </c>
      <c r="AD37">
        <f t="shared" si="28"/>
        <v>0</v>
      </c>
      <c r="AE37">
        <f t="shared" si="28"/>
        <v>0</v>
      </c>
      <c r="AF37">
        <f t="shared" si="28"/>
        <v>0</v>
      </c>
      <c r="AG37" s="31">
        <f>VLOOKUP($B$1,'Multipliers and Adjustments'!$A$70:$I$86,TRUNC(COLUMN(AG$2)/5)+2,FALSE)*SUMIFS('EPA Data'!$I:$I,'EPA Data'!$D:$D,'Country Selector'!$A$2,'EPA Data'!$J:$J,$B$1,'EPA Data'!$C:$C,AG$2,'EPA Data'!$G:$G,"&gt;="&amp;$A37,'EPA Data'!$G:$G,"&lt;"&amp;$B37)*unit_conv</f>
        <v>0</v>
      </c>
      <c r="AH37">
        <f t="shared" si="29"/>
        <v>0</v>
      </c>
      <c r="AI37">
        <f t="shared" si="29"/>
        <v>0</v>
      </c>
      <c r="AJ37">
        <f t="shared" si="29"/>
        <v>0</v>
      </c>
      <c r="AK37">
        <f t="shared" si="29"/>
        <v>0</v>
      </c>
      <c r="AL37" s="31">
        <f>VLOOKUP($B$1,'Multipliers and Adjustments'!$A$70:$I$86,TRUNC(COLUMN(AL$2)/5)+2,FALSE)*SUMIFS('EPA Data'!$I:$I,'EPA Data'!$D:$D,'Country Selector'!$A$2,'EPA Data'!$J:$J,$B$1,'EPA Data'!$C:$C,AL$2,'EPA Data'!$G:$G,"&gt;="&amp;$A37,'EPA Data'!$G:$G,"&lt;"&amp;$B37)*unit_conv</f>
        <v>0</v>
      </c>
    </row>
    <row r="38" spans="1:38" x14ac:dyDescent="0.45">
      <c r="A38" s="15">
        <f t="shared" si="14"/>
        <v>30</v>
      </c>
      <c r="B38" s="16">
        <f t="shared" si="22"/>
        <v>40</v>
      </c>
      <c r="C38" s="31">
        <f>VLOOKUP($B$1,'Multipliers and Adjustments'!$A$70:$I$86,TRUNC(COLUMN(C$2)/5)+2,FALSE)*SUMIFS('EPA Data'!$I:$I,'EPA Data'!$D:$D,'Country Selector'!$A$2,'EPA Data'!$J:$J,$B$1,'EPA Data'!$C:$C,C$2,'EPA Data'!$G:$G,"&gt;="&amp;$A38,'EPA Data'!$G:$G,"&lt;"&amp;$B38)*unit_conv</f>
        <v>0</v>
      </c>
      <c r="D38">
        <f t="shared" si="23"/>
        <v>0</v>
      </c>
      <c r="E38">
        <f t="shared" si="23"/>
        <v>0</v>
      </c>
      <c r="F38">
        <f t="shared" si="23"/>
        <v>0</v>
      </c>
      <c r="G38">
        <f t="shared" si="23"/>
        <v>0</v>
      </c>
      <c r="H38" s="31">
        <f>VLOOKUP($B$1,'Multipliers and Adjustments'!$A$70:$I$86,TRUNC(COLUMN(H$2)/5)+2,FALSE)*SUMIFS('EPA Data'!$I:$I,'EPA Data'!$D:$D,'Country Selector'!$A$2,'EPA Data'!$J:$J,$B$1,'EPA Data'!$C:$C,H$2,'EPA Data'!$G:$G,"&gt;="&amp;$A38,'EPA Data'!$G:$G,"&lt;"&amp;$B38)*unit_conv</f>
        <v>0</v>
      </c>
      <c r="I38">
        <f t="shared" si="24"/>
        <v>0</v>
      </c>
      <c r="J38">
        <f t="shared" si="24"/>
        <v>0</v>
      </c>
      <c r="K38">
        <f t="shared" si="24"/>
        <v>0</v>
      </c>
      <c r="L38">
        <f t="shared" si="24"/>
        <v>0</v>
      </c>
      <c r="M38" s="31">
        <f>VLOOKUP($B$1,'Multipliers and Adjustments'!$A$70:$I$86,TRUNC(COLUMN(M$2)/5)+2,FALSE)*SUMIFS('EPA Data'!$I:$I,'EPA Data'!$D:$D,'Country Selector'!$A$2,'EPA Data'!$J:$J,$B$1,'EPA Data'!$C:$C,M$2,'EPA Data'!$G:$G,"&gt;="&amp;$A38,'EPA Data'!$G:$G,"&lt;"&amp;$B38)*unit_conv</f>
        <v>0</v>
      </c>
      <c r="N38">
        <f t="shared" si="25"/>
        <v>0</v>
      </c>
      <c r="O38">
        <f t="shared" si="25"/>
        <v>0</v>
      </c>
      <c r="P38">
        <f t="shared" si="25"/>
        <v>0</v>
      </c>
      <c r="Q38">
        <f t="shared" si="25"/>
        <v>0</v>
      </c>
      <c r="R38" s="31">
        <f>VLOOKUP($B$1,'Multipliers and Adjustments'!$A$70:$I$86,TRUNC(COLUMN(R$2)/5)+2,FALSE)*SUMIFS('EPA Data'!$I:$I,'EPA Data'!$D:$D,'Country Selector'!$A$2,'EPA Data'!$J:$J,$B$1,'EPA Data'!$C:$C,R$2,'EPA Data'!$G:$G,"&gt;="&amp;$A38,'EPA Data'!$G:$G,"&lt;"&amp;$B38)*unit_conv</f>
        <v>0</v>
      </c>
      <c r="S38">
        <f t="shared" si="26"/>
        <v>0</v>
      </c>
      <c r="T38">
        <f t="shared" si="26"/>
        <v>0</v>
      </c>
      <c r="U38">
        <f t="shared" si="26"/>
        <v>0</v>
      </c>
      <c r="V38">
        <f t="shared" si="26"/>
        <v>0</v>
      </c>
      <c r="W38" s="31">
        <f>VLOOKUP($B$1,'Multipliers and Adjustments'!$A$70:$I$86,TRUNC(COLUMN(W$2)/5)+2,FALSE)*SUMIFS('EPA Data'!$I:$I,'EPA Data'!$D:$D,'Country Selector'!$A$2,'EPA Data'!$J:$J,$B$1,'EPA Data'!$C:$C,W$2,'EPA Data'!$G:$G,"&gt;="&amp;$A38,'EPA Data'!$G:$G,"&lt;"&amp;$B38)*unit_conv</f>
        <v>0</v>
      </c>
      <c r="X38">
        <f t="shared" si="27"/>
        <v>0</v>
      </c>
      <c r="Y38">
        <f t="shared" si="27"/>
        <v>0</v>
      </c>
      <c r="Z38">
        <f t="shared" si="27"/>
        <v>0</v>
      </c>
      <c r="AA38">
        <f t="shared" si="27"/>
        <v>0</v>
      </c>
      <c r="AB38" s="31">
        <f>VLOOKUP($B$1,'Multipliers and Adjustments'!$A$70:$I$86,TRUNC(COLUMN(AB$2)/5)+2,FALSE)*SUMIFS('EPA Data'!$I:$I,'EPA Data'!$D:$D,'Country Selector'!$A$2,'EPA Data'!$J:$J,$B$1,'EPA Data'!$C:$C,AB$2,'EPA Data'!$G:$G,"&gt;="&amp;$A38,'EPA Data'!$G:$G,"&lt;"&amp;$B38)*unit_conv</f>
        <v>0</v>
      </c>
      <c r="AC38">
        <f t="shared" si="28"/>
        <v>0</v>
      </c>
      <c r="AD38">
        <f t="shared" si="28"/>
        <v>0</v>
      </c>
      <c r="AE38">
        <f t="shared" si="28"/>
        <v>0</v>
      </c>
      <c r="AF38">
        <f t="shared" si="28"/>
        <v>0</v>
      </c>
      <c r="AG38" s="31">
        <f>VLOOKUP($B$1,'Multipliers and Adjustments'!$A$70:$I$86,TRUNC(COLUMN(AG$2)/5)+2,FALSE)*SUMIFS('EPA Data'!$I:$I,'EPA Data'!$D:$D,'Country Selector'!$A$2,'EPA Data'!$J:$J,$B$1,'EPA Data'!$C:$C,AG$2,'EPA Data'!$G:$G,"&gt;="&amp;$A38,'EPA Data'!$G:$G,"&lt;"&amp;$B38)*unit_conv</f>
        <v>0</v>
      </c>
      <c r="AH38">
        <f t="shared" si="29"/>
        <v>0</v>
      </c>
      <c r="AI38">
        <f t="shared" si="29"/>
        <v>0</v>
      </c>
      <c r="AJ38">
        <f t="shared" si="29"/>
        <v>0</v>
      </c>
      <c r="AK38">
        <f t="shared" si="29"/>
        <v>0</v>
      </c>
      <c r="AL38" s="31">
        <f>VLOOKUP($B$1,'Multipliers and Adjustments'!$A$70:$I$86,TRUNC(COLUMN(AL$2)/5)+2,FALSE)*SUMIFS('EPA Data'!$I:$I,'EPA Data'!$D:$D,'Country Selector'!$A$2,'EPA Data'!$J:$J,$B$1,'EPA Data'!$C:$C,AL$2,'EPA Data'!$G:$G,"&gt;="&amp;$A38,'EPA Data'!$G:$G,"&lt;"&amp;$B38)*unit_conv</f>
        <v>0</v>
      </c>
    </row>
    <row r="39" spans="1:38" x14ac:dyDescent="0.45">
      <c r="A39" s="15">
        <f t="shared" si="14"/>
        <v>40</v>
      </c>
      <c r="B39" s="16">
        <f t="shared" si="22"/>
        <v>50</v>
      </c>
      <c r="C39" s="31">
        <f>VLOOKUP($B$1,'Multipliers and Adjustments'!$A$70:$I$86,TRUNC(COLUMN(C$2)/5)+2,FALSE)*SUMIFS('EPA Data'!$I:$I,'EPA Data'!$D:$D,'Country Selector'!$A$2,'EPA Data'!$J:$J,$B$1,'EPA Data'!$C:$C,C$2,'EPA Data'!$G:$G,"&gt;="&amp;$A39,'EPA Data'!$G:$G,"&lt;"&amp;$B39)*unit_conv</f>
        <v>0</v>
      </c>
      <c r="D39">
        <f t="shared" si="23"/>
        <v>0</v>
      </c>
      <c r="E39">
        <f t="shared" si="23"/>
        <v>0</v>
      </c>
      <c r="F39">
        <f t="shared" si="23"/>
        <v>0</v>
      </c>
      <c r="G39">
        <f t="shared" si="23"/>
        <v>0</v>
      </c>
      <c r="H39" s="31">
        <f>VLOOKUP($B$1,'Multipliers and Adjustments'!$A$70:$I$86,TRUNC(COLUMN(H$2)/5)+2,FALSE)*SUMIFS('EPA Data'!$I:$I,'EPA Data'!$D:$D,'Country Selector'!$A$2,'EPA Data'!$J:$J,$B$1,'EPA Data'!$C:$C,H$2,'EPA Data'!$G:$G,"&gt;="&amp;$A39,'EPA Data'!$G:$G,"&lt;"&amp;$B39)*unit_conv</f>
        <v>0</v>
      </c>
      <c r="I39">
        <f t="shared" si="24"/>
        <v>0</v>
      </c>
      <c r="J39">
        <f t="shared" si="24"/>
        <v>0</v>
      </c>
      <c r="K39">
        <f t="shared" si="24"/>
        <v>0</v>
      </c>
      <c r="L39">
        <f t="shared" si="24"/>
        <v>0</v>
      </c>
      <c r="M39" s="31">
        <f>VLOOKUP($B$1,'Multipliers and Adjustments'!$A$70:$I$86,TRUNC(COLUMN(M$2)/5)+2,FALSE)*SUMIFS('EPA Data'!$I:$I,'EPA Data'!$D:$D,'Country Selector'!$A$2,'EPA Data'!$J:$J,$B$1,'EPA Data'!$C:$C,M$2,'EPA Data'!$G:$G,"&gt;="&amp;$A39,'EPA Data'!$G:$G,"&lt;"&amp;$B39)*unit_conv</f>
        <v>0</v>
      </c>
      <c r="N39">
        <f t="shared" si="25"/>
        <v>0</v>
      </c>
      <c r="O39">
        <f t="shared" si="25"/>
        <v>0</v>
      </c>
      <c r="P39">
        <f t="shared" si="25"/>
        <v>0</v>
      </c>
      <c r="Q39">
        <f t="shared" si="25"/>
        <v>0</v>
      </c>
      <c r="R39" s="31">
        <f>VLOOKUP($B$1,'Multipliers and Adjustments'!$A$70:$I$86,TRUNC(COLUMN(R$2)/5)+2,FALSE)*SUMIFS('EPA Data'!$I:$I,'EPA Data'!$D:$D,'Country Selector'!$A$2,'EPA Data'!$J:$J,$B$1,'EPA Data'!$C:$C,R$2,'EPA Data'!$G:$G,"&gt;="&amp;$A39,'EPA Data'!$G:$G,"&lt;"&amp;$B39)*unit_conv</f>
        <v>0</v>
      </c>
      <c r="S39">
        <f t="shared" si="26"/>
        <v>0</v>
      </c>
      <c r="T39">
        <f t="shared" si="26"/>
        <v>0</v>
      </c>
      <c r="U39">
        <f t="shared" si="26"/>
        <v>0</v>
      </c>
      <c r="V39">
        <f t="shared" si="26"/>
        <v>0</v>
      </c>
      <c r="W39" s="31">
        <f>VLOOKUP($B$1,'Multipliers and Adjustments'!$A$70:$I$86,TRUNC(COLUMN(W$2)/5)+2,FALSE)*SUMIFS('EPA Data'!$I:$I,'EPA Data'!$D:$D,'Country Selector'!$A$2,'EPA Data'!$J:$J,$B$1,'EPA Data'!$C:$C,W$2,'EPA Data'!$G:$G,"&gt;="&amp;$A39,'EPA Data'!$G:$G,"&lt;"&amp;$B39)*unit_conv</f>
        <v>0</v>
      </c>
      <c r="X39">
        <f t="shared" si="27"/>
        <v>0</v>
      </c>
      <c r="Y39">
        <f t="shared" si="27"/>
        <v>0</v>
      </c>
      <c r="Z39">
        <f t="shared" si="27"/>
        <v>0</v>
      </c>
      <c r="AA39">
        <f t="shared" si="27"/>
        <v>0</v>
      </c>
      <c r="AB39" s="31">
        <f>VLOOKUP($B$1,'Multipliers and Adjustments'!$A$70:$I$86,TRUNC(COLUMN(AB$2)/5)+2,FALSE)*SUMIFS('EPA Data'!$I:$I,'EPA Data'!$D:$D,'Country Selector'!$A$2,'EPA Data'!$J:$J,$B$1,'EPA Data'!$C:$C,AB$2,'EPA Data'!$G:$G,"&gt;="&amp;$A39,'EPA Data'!$G:$G,"&lt;"&amp;$B39)*unit_conv</f>
        <v>0</v>
      </c>
      <c r="AC39">
        <f t="shared" si="28"/>
        <v>0</v>
      </c>
      <c r="AD39">
        <f t="shared" si="28"/>
        <v>0</v>
      </c>
      <c r="AE39">
        <f t="shared" si="28"/>
        <v>0</v>
      </c>
      <c r="AF39">
        <f t="shared" si="28"/>
        <v>0</v>
      </c>
      <c r="AG39" s="31">
        <f>VLOOKUP($B$1,'Multipliers and Adjustments'!$A$70:$I$86,TRUNC(COLUMN(AG$2)/5)+2,FALSE)*SUMIFS('EPA Data'!$I:$I,'EPA Data'!$D:$D,'Country Selector'!$A$2,'EPA Data'!$J:$J,$B$1,'EPA Data'!$C:$C,AG$2,'EPA Data'!$G:$G,"&gt;="&amp;$A39,'EPA Data'!$G:$G,"&lt;"&amp;$B39)*unit_conv</f>
        <v>0</v>
      </c>
      <c r="AH39">
        <f t="shared" si="29"/>
        <v>0</v>
      </c>
      <c r="AI39">
        <f t="shared" si="29"/>
        <v>0</v>
      </c>
      <c r="AJ39">
        <f t="shared" si="29"/>
        <v>0</v>
      </c>
      <c r="AK39">
        <f t="shared" si="29"/>
        <v>0</v>
      </c>
      <c r="AL39" s="31">
        <f>VLOOKUP($B$1,'Multipliers and Adjustments'!$A$70:$I$86,TRUNC(COLUMN(AL$2)/5)+2,FALSE)*SUMIFS('EPA Data'!$I:$I,'EPA Data'!$D:$D,'Country Selector'!$A$2,'EPA Data'!$J:$J,$B$1,'EPA Data'!$C:$C,AL$2,'EPA Data'!$G:$G,"&gt;="&amp;$A39,'EPA Data'!$G:$G,"&lt;"&amp;$B39)*unit_conv</f>
        <v>0</v>
      </c>
    </row>
    <row r="40" spans="1:38" x14ac:dyDescent="0.45">
      <c r="A40" s="15">
        <f t="shared" si="14"/>
        <v>50</v>
      </c>
      <c r="B40" s="16">
        <f t="shared" si="22"/>
        <v>60</v>
      </c>
      <c r="C40" s="31">
        <f>VLOOKUP($B$1,'Multipliers and Adjustments'!$A$70:$I$86,TRUNC(COLUMN(C$2)/5)+2,FALSE)*SUMIFS('EPA Data'!$I:$I,'EPA Data'!$D:$D,'Country Selector'!$A$2,'EPA Data'!$J:$J,$B$1,'EPA Data'!$C:$C,C$2,'EPA Data'!$G:$G,"&gt;="&amp;$A40,'EPA Data'!$G:$G,"&lt;"&amp;$B40)*unit_conv</f>
        <v>0</v>
      </c>
      <c r="D40">
        <f t="shared" si="23"/>
        <v>0</v>
      </c>
      <c r="E40">
        <f t="shared" si="23"/>
        <v>0</v>
      </c>
      <c r="F40">
        <f t="shared" si="23"/>
        <v>0</v>
      </c>
      <c r="G40">
        <f t="shared" si="23"/>
        <v>0</v>
      </c>
      <c r="H40" s="31">
        <f>VLOOKUP($B$1,'Multipliers and Adjustments'!$A$70:$I$86,TRUNC(COLUMN(H$2)/5)+2,FALSE)*SUMIFS('EPA Data'!$I:$I,'EPA Data'!$D:$D,'Country Selector'!$A$2,'EPA Data'!$J:$J,$B$1,'EPA Data'!$C:$C,H$2,'EPA Data'!$G:$G,"&gt;="&amp;$A40,'EPA Data'!$G:$G,"&lt;"&amp;$B40)*unit_conv</f>
        <v>0</v>
      </c>
      <c r="I40">
        <f t="shared" si="24"/>
        <v>0</v>
      </c>
      <c r="J40">
        <f t="shared" si="24"/>
        <v>0</v>
      </c>
      <c r="K40">
        <f t="shared" si="24"/>
        <v>0</v>
      </c>
      <c r="L40">
        <f t="shared" si="24"/>
        <v>0</v>
      </c>
      <c r="M40" s="31">
        <f>VLOOKUP($B$1,'Multipliers and Adjustments'!$A$70:$I$86,TRUNC(COLUMN(M$2)/5)+2,FALSE)*SUMIFS('EPA Data'!$I:$I,'EPA Data'!$D:$D,'Country Selector'!$A$2,'EPA Data'!$J:$J,$B$1,'EPA Data'!$C:$C,M$2,'EPA Data'!$G:$G,"&gt;="&amp;$A40,'EPA Data'!$G:$G,"&lt;"&amp;$B40)*unit_conv</f>
        <v>0</v>
      </c>
      <c r="N40">
        <f t="shared" si="25"/>
        <v>0</v>
      </c>
      <c r="O40">
        <f t="shared" si="25"/>
        <v>0</v>
      </c>
      <c r="P40">
        <f t="shared" si="25"/>
        <v>0</v>
      </c>
      <c r="Q40">
        <f t="shared" si="25"/>
        <v>0</v>
      </c>
      <c r="R40" s="31">
        <f>VLOOKUP($B$1,'Multipliers and Adjustments'!$A$70:$I$86,TRUNC(COLUMN(R$2)/5)+2,FALSE)*SUMIFS('EPA Data'!$I:$I,'EPA Data'!$D:$D,'Country Selector'!$A$2,'EPA Data'!$J:$J,$B$1,'EPA Data'!$C:$C,R$2,'EPA Data'!$G:$G,"&gt;="&amp;$A40,'EPA Data'!$G:$G,"&lt;"&amp;$B40)*unit_conv</f>
        <v>0</v>
      </c>
      <c r="S40">
        <f t="shared" si="26"/>
        <v>0</v>
      </c>
      <c r="T40">
        <f t="shared" si="26"/>
        <v>0</v>
      </c>
      <c r="U40">
        <f t="shared" si="26"/>
        <v>0</v>
      </c>
      <c r="V40">
        <f t="shared" si="26"/>
        <v>0</v>
      </c>
      <c r="W40" s="31">
        <f>VLOOKUP($B$1,'Multipliers and Adjustments'!$A$70:$I$86,TRUNC(COLUMN(W$2)/5)+2,FALSE)*SUMIFS('EPA Data'!$I:$I,'EPA Data'!$D:$D,'Country Selector'!$A$2,'EPA Data'!$J:$J,$B$1,'EPA Data'!$C:$C,W$2,'EPA Data'!$G:$G,"&gt;="&amp;$A40,'EPA Data'!$G:$G,"&lt;"&amp;$B40)*unit_conv</f>
        <v>0</v>
      </c>
      <c r="X40">
        <f t="shared" si="27"/>
        <v>0</v>
      </c>
      <c r="Y40">
        <f t="shared" si="27"/>
        <v>0</v>
      </c>
      <c r="Z40">
        <f t="shared" si="27"/>
        <v>0</v>
      </c>
      <c r="AA40">
        <f t="shared" si="27"/>
        <v>0</v>
      </c>
      <c r="AB40" s="31">
        <f>VLOOKUP($B$1,'Multipliers and Adjustments'!$A$70:$I$86,TRUNC(COLUMN(AB$2)/5)+2,FALSE)*SUMIFS('EPA Data'!$I:$I,'EPA Data'!$D:$D,'Country Selector'!$A$2,'EPA Data'!$J:$J,$B$1,'EPA Data'!$C:$C,AB$2,'EPA Data'!$G:$G,"&gt;="&amp;$A40,'EPA Data'!$G:$G,"&lt;"&amp;$B40)*unit_conv</f>
        <v>0</v>
      </c>
      <c r="AC40">
        <f t="shared" si="28"/>
        <v>0</v>
      </c>
      <c r="AD40">
        <f t="shared" si="28"/>
        <v>0</v>
      </c>
      <c r="AE40">
        <f t="shared" si="28"/>
        <v>0</v>
      </c>
      <c r="AF40">
        <f t="shared" si="28"/>
        <v>0</v>
      </c>
      <c r="AG40" s="31">
        <f>VLOOKUP($B$1,'Multipliers and Adjustments'!$A$70:$I$86,TRUNC(COLUMN(AG$2)/5)+2,FALSE)*SUMIFS('EPA Data'!$I:$I,'EPA Data'!$D:$D,'Country Selector'!$A$2,'EPA Data'!$J:$J,$B$1,'EPA Data'!$C:$C,AG$2,'EPA Data'!$G:$G,"&gt;="&amp;$A40,'EPA Data'!$G:$G,"&lt;"&amp;$B40)*unit_conv</f>
        <v>0</v>
      </c>
      <c r="AH40">
        <f t="shared" si="29"/>
        <v>0</v>
      </c>
      <c r="AI40">
        <f t="shared" si="29"/>
        <v>0</v>
      </c>
      <c r="AJ40">
        <f t="shared" si="29"/>
        <v>0</v>
      </c>
      <c r="AK40">
        <f t="shared" si="29"/>
        <v>0</v>
      </c>
      <c r="AL40" s="31">
        <f>VLOOKUP($B$1,'Multipliers and Adjustments'!$A$70:$I$86,TRUNC(COLUMN(AL$2)/5)+2,FALSE)*SUMIFS('EPA Data'!$I:$I,'EPA Data'!$D:$D,'Country Selector'!$A$2,'EPA Data'!$J:$J,$B$1,'EPA Data'!$C:$C,AL$2,'EPA Data'!$G:$G,"&gt;="&amp;$A40,'EPA Data'!$G:$G,"&lt;"&amp;$B40)*unit_conv</f>
        <v>0</v>
      </c>
    </row>
    <row r="41" spans="1:38" x14ac:dyDescent="0.45">
      <c r="A41" s="15">
        <f t="shared" si="14"/>
        <v>60</v>
      </c>
      <c r="B41" s="16">
        <f t="shared" si="22"/>
        <v>70</v>
      </c>
      <c r="C41" s="31">
        <f>VLOOKUP($B$1,'Multipliers and Adjustments'!$A$70:$I$86,TRUNC(COLUMN(C$2)/5)+2,FALSE)*SUMIFS('EPA Data'!$I:$I,'EPA Data'!$D:$D,'Country Selector'!$A$2,'EPA Data'!$J:$J,$B$1,'EPA Data'!$C:$C,C$2,'EPA Data'!$G:$G,"&gt;="&amp;$A41,'EPA Data'!$G:$G,"&lt;"&amp;$B41)*unit_conv</f>
        <v>0</v>
      </c>
      <c r="D41">
        <f t="shared" si="23"/>
        <v>0</v>
      </c>
      <c r="E41">
        <f t="shared" si="23"/>
        <v>0</v>
      </c>
      <c r="F41">
        <f t="shared" si="23"/>
        <v>0</v>
      </c>
      <c r="G41">
        <f t="shared" si="23"/>
        <v>0</v>
      </c>
      <c r="H41" s="31">
        <f>VLOOKUP($B$1,'Multipliers and Adjustments'!$A$70:$I$86,TRUNC(COLUMN(H$2)/5)+2,FALSE)*SUMIFS('EPA Data'!$I:$I,'EPA Data'!$D:$D,'Country Selector'!$A$2,'EPA Data'!$J:$J,$B$1,'EPA Data'!$C:$C,H$2,'EPA Data'!$G:$G,"&gt;="&amp;$A41,'EPA Data'!$G:$G,"&lt;"&amp;$B41)*unit_conv</f>
        <v>0</v>
      </c>
      <c r="I41">
        <f t="shared" si="24"/>
        <v>0</v>
      </c>
      <c r="J41">
        <f t="shared" si="24"/>
        <v>0</v>
      </c>
      <c r="K41">
        <f t="shared" si="24"/>
        <v>0</v>
      </c>
      <c r="L41">
        <f t="shared" si="24"/>
        <v>0</v>
      </c>
      <c r="M41" s="31">
        <f>VLOOKUP($B$1,'Multipliers and Adjustments'!$A$70:$I$86,TRUNC(COLUMN(M$2)/5)+2,FALSE)*SUMIFS('EPA Data'!$I:$I,'EPA Data'!$D:$D,'Country Selector'!$A$2,'EPA Data'!$J:$J,$B$1,'EPA Data'!$C:$C,M$2,'EPA Data'!$G:$G,"&gt;="&amp;$A41,'EPA Data'!$G:$G,"&lt;"&amp;$B41)*unit_conv</f>
        <v>0</v>
      </c>
      <c r="N41">
        <f t="shared" si="25"/>
        <v>0</v>
      </c>
      <c r="O41">
        <f t="shared" si="25"/>
        <v>0</v>
      </c>
      <c r="P41">
        <f t="shared" si="25"/>
        <v>0</v>
      </c>
      <c r="Q41">
        <f t="shared" si="25"/>
        <v>0</v>
      </c>
      <c r="R41" s="31">
        <f>VLOOKUP($B$1,'Multipliers and Adjustments'!$A$70:$I$86,TRUNC(COLUMN(R$2)/5)+2,FALSE)*SUMIFS('EPA Data'!$I:$I,'EPA Data'!$D:$D,'Country Selector'!$A$2,'EPA Data'!$J:$J,$B$1,'EPA Data'!$C:$C,R$2,'EPA Data'!$G:$G,"&gt;="&amp;$A41,'EPA Data'!$G:$G,"&lt;"&amp;$B41)*unit_conv</f>
        <v>0</v>
      </c>
      <c r="S41">
        <f t="shared" si="26"/>
        <v>0</v>
      </c>
      <c r="T41">
        <f t="shared" si="26"/>
        <v>0</v>
      </c>
      <c r="U41">
        <f t="shared" si="26"/>
        <v>0</v>
      </c>
      <c r="V41">
        <f t="shared" si="26"/>
        <v>0</v>
      </c>
      <c r="W41" s="31">
        <f>VLOOKUP($B$1,'Multipliers and Adjustments'!$A$70:$I$86,TRUNC(COLUMN(W$2)/5)+2,FALSE)*SUMIFS('EPA Data'!$I:$I,'EPA Data'!$D:$D,'Country Selector'!$A$2,'EPA Data'!$J:$J,$B$1,'EPA Data'!$C:$C,W$2,'EPA Data'!$G:$G,"&gt;="&amp;$A41,'EPA Data'!$G:$G,"&lt;"&amp;$B41)*unit_conv</f>
        <v>0</v>
      </c>
      <c r="X41">
        <f t="shared" si="27"/>
        <v>0</v>
      </c>
      <c r="Y41">
        <f t="shared" si="27"/>
        <v>0</v>
      </c>
      <c r="Z41">
        <f t="shared" si="27"/>
        <v>0</v>
      </c>
      <c r="AA41">
        <f t="shared" si="27"/>
        <v>0</v>
      </c>
      <c r="AB41" s="31">
        <f>VLOOKUP($B$1,'Multipliers and Adjustments'!$A$70:$I$86,TRUNC(COLUMN(AB$2)/5)+2,FALSE)*SUMIFS('EPA Data'!$I:$I,'EPA Data'!$D:$D,'Country Selector'!$A$2,'EPA Data'!$J:$J,$B$1,'EPA Data'!$C:$C,AB$2,'EPA Data'!$G:$G,"&gt;="&amp;$A41,'EPA Data'!$G:$G,"&lt;"&amp;$B41)*unit_conv</f>
        <v>0</v>
      </c>
      <c r="AC41">
        <f t="shared" si="28"/>
        <v>0</v>
      </c>
      <c r="AD41">
        <f t="shared" si="28"/>
        <v>0</v>
      </c>
      <c r="AE41">
        <f t="shared" si="28"/>
        <v>0</v>
      </c>
      <c r="AF41">
        <f t="shared" si="28"/>
        <v>0</v>
      </c>
      <c r="AG41" s="31">
        <f>VLOOKUP($B$1,'Multipliers and Adjustments'!$A$70:$I$86,TRUNC(COLUMN(AG$2)/5)+2,FALSE)*SUMIFS('EPA Data'!$I:$I,'EPA Data'!$D:$D,'Country Selector'!$A$2,'EPA Data'!$J:$J,$B$1,'EPA Data'!$C:$C,AG$2,'EPA Data'!$G:$G,"&gt;="&amp;$A41,'EPA Data'!$G:$G,"&lt;"&amp;$B41)*unit_conv</f>
        <v>0</v>
      </c>
      <c r="AH41">
        <f t="shared" si="29"/>
        <v>0</v>
      </c>
      <c r="AI41">
        <f t="shared" si="29"/>
        <v>0</v>
      </c>
      <c r="AJ41">
        <f t="shared" si="29"/>
        <v>0</v>
      </c>
      <c r="AK41">
        <f t="shared" si="29"/>
        <v>0</v>
      </c>
      <c r="AL41" s="31">
        <f>VLOOKUP($B$1,'Multipliers and Adjustments'!$A$70:$I$86,TRUNC(COLUMN(AL$2)/5)+2,FALSE)*SUMIFS('EPA Data'!$I:$I,'EPA Data'!$D:$D,'Country Selector'!$A$2,'EPA Data'!$J:$J,$B$1,'EPA Data'!$C:$C,AL$2,'EPA Data'!$G:$G,"&gt;="&amp;$A41,'EPA Data'!$G:$G,"&lt;"&amp;$B41)*unit_conv</f>
        <v>0</v>
      </c>
    </row>
    <row r="42" spans="1:38" x14ac:dyDescent="0.45">
      <c r="A42" s="15">
        <f t="shared" si="14"/>
        <v>70</v>
      </c>
      <c r="B42" s="16">
        <f t="shared" si="22"/>
        <v>80</v>
      </c>
      <c r="C42" s="31">
        <f>VLOOKUP($B$1,'Multipliers and Adjustments'!$A$70:$I$86,TRUNC(COLUMN(C$2)/5)+2,FALSE)*SUMIFS('EPA Data'!$I:$I,'EPA Data'!$D:$D,'Country Selector'!$A$2,'EPA Data'!$J:$J,$B$1,'EPA Data'!$C:$C,C$2,'EPA Data'!$G:$G,"&gt;="&amp;$A42,'EPA Data'!$G:$G,"&lt;"&amp;$B42)*unit_conv</f>
        <v>0</v>
      </c>
      <c r="D42">
        <f t="shared" si="23"/>
        <v>0</v>
      </c>
      <c r="E42">
        <f t="shared" si="23"/>
        <v>0</v>
      </c>
      <c r="F42">
        <f t="shared" si="23"/>
        <v>0</v>
      </c>
      <c r="G42">
        <f t="shared" si="23"/>
        <v>0</v>
      </c>
      <c r="H42" s="31">
        <f>VLOOKUP($B$1,'Multipliers and Adjustments'!$A$70:$I$86,TRUNC(COLUMN(H$2)/5)+2,FALSE)*SUMIFS('EPA Data'!$I:$I,'EPA Data'!$D:$D,'Country Selector'!$A$2,'EPA Data'!$J:$J,$B$1,'EPA Data'!$C:$C,H$2,'EPA Data'!$G:$G,"&gt;="&amp;$A42,'EPA Data'!$G:$G,"&lt;"&amp;$B42)*unit_conv</f>
        <v>0</v>
      </c>
      <c r="I42">
        <f t="shared" si="24"/>
        <v>0</v>
      </c>
      <c r="J42">
        <f t="shared" si="24"/>
        <v>0</v>
      </c>
      <c r="K42">
        <f t="shared" si="24"/>
        <v>0</v>
      </c>
      <c r="L42">
        <f t="shared" si="24"/>
        <v>0</v>
      </c>
      <c r="M42" s="31">
        <f>VLOOKUP($B$1,'Multipliers and Adjustments'!$A$70:$I$86,TRUNC(COLUMN(M$2)/5)+2,FALSE)*SUMIFS('EPA Data'!$I:$I,'EPA Data'!$D:$D,'Country Selector'!$A$2,'EPA Data'!$J:$J,$B$1,'EPA Data'!$C:$C,M$2,'EPA Data'!$G:$G,"&gt;="&amp;$A42,'EPA Data'!$G:$G,"&lt;"&amp;$B42)*unit_conv</f>
        <v>0</v>
      </c>
      <c r="N42">
        <f t="shared" si="25"/>
        <v>0</v>
      </c>
      <c r="O42">
        <f t="shared" si="25"/>
        <v>0</v>
      </c>
      <c r="P42">
        <f t="shared" si="25"/>
        <v>0</v>
      </c>
      <c r="Q42">
        <f t="shared" si="25"/>
        <v>0</v>
      </c>
      <c r="R42" s="31">
        <f>VLOOKUP($B$1,'Multipliers and Adjustments'!$A$70:$I$86,TRUNC(COLUMN(R$2)/5)+2,FALSE)*SUMIFS('EPA Data'!$I:$I,'EPA Data'!$D:$D,'Country Selector'!$A$2,'EPA Data'!$J:$J,$B$1,'EPA Data'!$C:$C,R$2,'EPA Data'!$G:$G,"&gt;="&amp;$A42,'EPA Data'!$G:$G,"&lt;"&amp;$B42)*unit_conv</f>
        <v>0</v>
      </c>
      <c r="S42">
        <f t="shared" si="26"/>
        <v>0</v>
      </c>
      <c r="T42">
        <f t="shared" si="26"/>
        <v>0</v>
      </c>
      <c r="U42">
        <f t="shared" si="26"/>
        <v>0</v>
      </c>
      <c r="V42">
        <f t="shared" si="26"/>
        <v>0</v>
      </c>
      <c r="W42" s="31">
        <f>VLOOKUP($B$1,'Multipliers and Adjustments'!$A$70:$I$86,TRUNC(COLUMN(W$2)/5)+2,FALSE)*SUMIFS('EPA Data'!$I:$I,'EPA Data'!$D:$D,'Country Selector'!$A$2,'EPA Data'!$J:$J,$B$1,'EPA Data'!$C:$C,W$2,'EPA Data'!$G:$G,"&gt;="&amp;$A42,'EPA Data'!$G:$G,"&lt;"&amp;$B42)*unit_conv</f>
        <v>0</v>
      </c>
      <c r="X42">
        <f t="shared" si="27"/>
        <v>0</v>
      </c>
      <c r="Y42">
        <f t="shared" si="27"/>
        <v>0</v>
      </c>
      <c r="Z42">
        <f t="shared" si="27"/>
        <v>0</v>
      </c>
      <c r="AA42">
        <f t="shared" si="27"/>
        <v>0</v>
      </c>
      <c r="AB42" s="31">
        <f>VLOOKUP($B$1,'Multipliers and Adjustments'!$A$70:$I$86,TRUNC(COLUMN(AB$2)/5)+2,FALSE)*SUMIFS('EPA Data'!$I:$I,'EPA Data'!$D:$D,'Country Selector'!$A$2,'EPA Data'!$J:$J,$B$1,'EPA Data'!$C:$C,AB$2,'EPA Data'!$G:$G,"&gt;="&amp;$A42,'EPA Data'!$G:$G,"&lt;"&amp;$B42)*unit_conv</f>
        <v>0</v>
      </c>
      <c r="AC42">
        <f t="shared" si="28"/>
        <v>0</v>
      </c>
      <c r="AD42">
        <f t="shared" si="28"/>
        <v>0</v>
      </c>
      <c r="AE42">
        <f t="shared" si="28"/>
        <v>0</v>
      </c>
      <c r="AF42">
        <f t="shared" si="28"/>
        <v>0</v>
      </c>
      <c r="AG42" s="31">
        <f>VLOOKUP($B$1,'Multipliers and Adjustments'!$A$70:$I$86,TRUNC(COLUMN(AG$2)/5)+2,FALSE)*SUMIFS('EPA Data'!$I:$I,'EPA Data'!$D:$D,'Country Selector'!$A$2,'EPA Data'!$J:$J,$B$1,'EPA Data'!$C:$C,AG$2,'EPA Data'!$G:$G,"&gt;="&amp;$A42,'EPA Data'!$G:$G,"&lt;"&amp;$B42)*unit_conv</f>
        <v>0</v>
      </c>
      <c r="AH42">
        <f t="shared" si="29"/>
        <v>0</v>
      </c>
      <c r="AI42">
        <f t="shared" si="29"/>
        <v>0</v>
      </c>
      <c r="AJ42">
        <f t="shared" si="29"/>
        <v>0</v>
      </c>
      <c r="AK42">
        <f t="shared" si="29"/>
        <v>0</v>
      </c>
      <c r="AL42" s="31">
        <f>VLOOKUP($B$1,'Multipliers and Adjustments'!$A$70:$I$86,TRUNC(COLUMN(AL$2)/5)+2,FALSE)*SUMIFS('EPA Data'!$I:$I,'EPA Data'!$D:$D,'Country Selector'!$A$2,'EPA Data'!$J:$J,$B$1,'EPA Data'!$C:$C,AL$2,'EPA Data'!$G:$G,"&gt;="&amp;$A42,'EPA Data'!$G:$G,"&lt;"&amp;$B42)*unit_conv</f>
        <v>0</v>
      </c>
    </row>
    <row r="43" spans="1:38" x14ac:dyDescent="0.45">
      <c r="A43" s="15">
        <f t="shared" si="14"/>
        <v>80</v>
      </c>
      <c r="B43" s="16">
        <f t="shared" si="22"/>
        <v>90</v>
      </c>
      <c r="C43" s="31">
        <f>VLOOKUP($B$1,'Multipliers and Adjustments'!$A$70:$I$86,TRUNC(COLUMN(C$2)/5)+2,FALSE)*SUMIFS('EPA Data'!$I:$I,'EPA Data'!$D:$D,'Country Selector'!$A$2,'EPA Data'!$J:$J,$B$1,'EPA Data'!$C:$C,C$2,'EPA Data'!$G:$G,"&gt;="&amp;$A43,'EPA Data'!$G:$G,"&lt;"&amp;$B43)*unit_conv</f>
        <v>0</v>
      </c>
      <c r="D43">
        <f t="shared" si="23"/>
        <v>0</v>
      </c>
      <c r="E43">
        <f t="shared" si="23"/>
        <v>0</v>
      </c>
      <c r="F43">
        <f t="shared" si="23"/>
        <v>0</v>
      </c>
      <c r="G43">
        <f t="shared" si="23"/>
        <v>0</v>
      </c>
      <c r="H43" s="31">
        <f>VLOOKUP($B$1,'Multipliers and Adjustments'!$A$70:$I$86,TRUNC(COLUMN(H$2)/5)+2,FALSE)*SUMIFS('EPA Data'!$I:$I,'EPA Data'!$D:$D,'Country Selector'!$A$2,'EPA Data'!$J:$J,$B$1,'EPA Data'!$C:$C,H$2,'EPA Data'!$G:$G,"&gt;="&amp;$A43,'EPA Data'!$G:$G,"&lt;"&amp;$B43)*unit_conv</f>
        <v>0</v>
      </c>
      <c r="I43">
        <f t="shared" si="24"/>
        <v>0</v>
      </c>
      <c r="J43">
        <f t="shared" si="24"/>
        <v>0</v>
      </c>
      <c r="K43">
        <f t="shared" si="24"/>
        <v>0</v>
      </c>
      <c r="L43">
        <f t="shared" si="24"/>
        <v>0</v>
      </c>
      <c r="M43" s="31">
        <f>VLOOKUP($B$1,'Multipliers and Adjustments'!$A$70:$I$86,TRUNC(COLUMN(M$2)/5)+2,FALSE)*SUMIFS('EPA Data'!$I:$I,'EPA Data'!$D:$D,'Country Selector'!$A$2,'EPA Data'!$J:$J,$B$1,'EPA Data'!$C:$C,M$2,'EPA Data'!$G:$G,"&gt;="&amp;$A43,'EPA Data'!$G:$G,"&lt;"&amp;$B43)*unit_conv</f>
        <v>0</v>
      </c>
      <c r="N43">
        <f t="shared" si="25"/>
        <v>0</v>
      </c>
      <c r="O43">
        <f t="shared" si="25"/>
        <v>0</v>
      </c>
      <c r="P43">
        <f t="shared" si="25"/>
        <v>0</v>
      </c>
      <c r="Q43">
        <f t="shared" si="25"/>
        <v>0</v>
      </c>
      <c r="R43" s="31">
        <f>VLOOKUP($B$1,'Multipliers and Adjustments'!$A$70:$I$86,TRUNC(COLUMN(R$2)/5)+2,FALSE)*SUMIFS('EPA Data'!$I:$I,'EPA Data'!$D:$D,'Country Selector'!$A$2,'EPA Data'!$J:$J,$B$1,'EPA Data'!$C:$C,R$2,'EPA Data'!$G:$G,"&gt;="&amp;$A43,'EPA Data'!$G:$G,"&lt;"&amp;$B43)*unit_conv</f>
        <v>0</v>
      </c>
      <c r="S43">
        <f t="shared" si="26"/>
        <v>0</v>
      </c>
      <c r="T43">
        <f t="shared" si="26"/>
        <v>0</v>
      </c>
      <c r="U43">
        <f t="shared" si="26"/>
        <v>0</v>
      </c>
      <c r="V43">
        <f t="shared" si="26"/>
        <v>0</v>
      </c>
      <c r="W43" s="31">
        <f>VLOOKUP($B$1,'Multipliers and Adjustments'!$A$70:$I$86,TRUNC(COLUMN(W$2)/5)+2,FALSE)*SUMIFS('EPA Data'!$I:$I,'EPA Data'!$D:$D,'Country Selector'!$A$2,'EPA Data'!$J:$J,$B$1,'EPA Data'!$C:$C,W$2,'EPA Data'!$G:$G,"&gt;="&amp;$A43,'EPA Data'!$G:$G,"&lt;"&amp;$B43)*unit_conv</f>
        <v>0</v>
      </c>
      <c r="X43">
        <f t="shared" si="27"/>
        <v>0</v>
      </c>
      <c r="Y43">
        <f t="shared" si="27"/>
        <v>0</v>
      </c>
      <c r="Z43">
        <f t="shared" si="27"/>
        <v>0</v>
      </c>
      <c r="AA43">
        <f t="shared" si="27"/>
        <v>0</v>
      </c>
      <c r="AB43" s="31">
        <f>VLOOKUP($B$1,'Multipliers and Adjustments'!$A$70:$I$86,TRUNC(COLUMN(AB$2)/5)+2,FALSE)*SUMIFS('EPA Data'!$I:$I,'EPA Data'!$D:$D,'Country Selector'!$A$2,'EPA Data'!$J:$J,$B$1,'EPA Data'!$C:$C,AB$2,'EPA Data'!$G:$G,"&gt;="&amp;$A43,'EPA Data'!$G:$G,"&lt;"&amp;$B43)*unit_conv</f>
        <v>0</v>
      </c>
      <c r="AC43">
        <f t="shared" si="28"/>
        <v>0</v>
      </c>
      <c r="AD43">
        <f t="shared" si="28"/>
        <v>0</v>
      </c>
      <c r="AE43">
        <f t="shared" si="28"/>
        <v>0</v>
      </c>
      <c r="AF43">
        <f t="shared" si="28"/>
        <v>0</v>
      </c>
      <c r="AG43" s="31">
        <f>VLOOKUP($B$1,'Multipliers and Adjustments'!$A$70:$I$86,TRUNC(COLUMN(AG$2)/5)+2,FALSE)*SUMIFS('EPA Data'!$I:$I,'EPA Data'!$D:$D,'Country Selector'!$A$2,'EPA Data'!$J:$J,$B$1,'EPA Data'!$C:$C,AG$2,'EPA Data'!$G:$G,"&gt;="&amp;$A43,'EPA Data'!$G:$G,"&lt;"&amp;$B43)*unit_conv</f>
        <v>0</v>
      </c>
      <c r="AH43">
        <f t="shared" si="29"/>
        <v>0</v>
      </c>
      <c r="AI43">
        <f t="shared" si="29"/>
        <v>0</v>
      </c>
      <c r="AJ43">
        <f t="shared" si="29"/>
        <v>0</v>
      </c>
      <c r="AK43">
        <f t="shared" si="29"/>
        <v>0</v>
      </c>
      <c r="AL43" s="31">
        <f>VLOOKUP($B$1,'Multipliers and Adjustments'!$A$70:$I$86,TRUNC(COLUMN(AL$2)/5)+2,FALSE)*SUMIFS('EPA Data'!$I:$I,'EPA Data'!$D:$D,'Country Selector'!$A$2,'EPA Data'!$J:$J,$B$1,'EPA Data'!$C:$C,AL$2,'EPA Data'!$G:$G,"&gt;="&amp;$A43,'EPA Data'!$G:$G,"&lt;"&amp;$B43)*unit_conv</f>
        <v>0</v>
      </c>
    </row>
    <row r="44" spans="1:38" x14ac:dyDescent="0.45">
      <c r="A44" s="15">
        <f t="shared" si="14"/>
        <v>90</v>
      </c>
      <c r="B44" s="16">
        <f t="shared" si="22"/>
        <v>100</v>
      </c>
      <c r="C44" s="31">
        <f>VLOOKUP($B$1,'Multipliers and Adjustments'!$A$70:$I$86,TRUNC(COLUMN(C$2)/5)+2,FALSE)*SUMIFS('EPA Data'!$I:$I,'EPA Data'!$D:$D,'Country Selector'!$A$2,'EPA Data'!$J:$J,$B$1,'EPA Data'!$C:$C,C$2,'EPA Data'!$G:$G,"&gt;="&amp;$A44,'EPA Data'!$G:$G,"&lt;"&amp;$B44)*unit_conv</f>
        <v>0</v>
      </c>
      <c r="D44">
        <f t="shared" si="23"/>
        <v>0</v>
      </c>
      <c r="E44">
        <f t="shared" si="23"/>
        <v>0</v>
      </c>
      <c r="F44">
        <f t="shared" si="23"/>
        <v>0</v>
      </c>
      <c r="G44">
        <f t="shared" si="23"/>
        <v>0</v>
      </c>
      <c r="H44" s="31">
        <f>VLOOKUP($B$1,'Multipliers and Adjustments'!$A$70:$I$86,TRUNC(COLUMN(H$2)/5)+2,FALSE)*SUMIFS('EPA Data'!$I:$I,'EPA Data'!$D:$D,'Country Selector'!$A$2,'EPA Data'!$J:$J,$B$1,'EPA Data'!$C:$C,H$2,'EPA Data'!$G:$G,"&gt;="&amp;$A44,'EPA Data'!$G:$G,"&lt;"&amp;$B44)*unit_conv</f>
        <v>0</v>
      </c>
      <c r="I44">
        <f t="shared" si="24"/>
        <v>0</v>
      </c>
      <c r="J44">
        <f t="shared" si="24"/>
        <v>0</v>
      </c>
      <c r="K44">
        <f t="shared" si="24"/>
        <v>0</v>
      </c>
      <c r="L44">
        <f t="shared" si="24"/>
        <v>0</v>
      </c>
      <c r="M44" s="31">
        <f>VLOOKUP($B$1,'Multipliers and Adjustments'!$A$70:$I$86,TRUNC(COLUMN(M$2)/5)+2,FALSE)*SUMIFS('EPA Data'!$I:$I,'EPA Data'!$D:$D,'Country Selector'!$A$2,'EPA Data'!$J:$J,$B$1,'EPA Data'!$C:$C,M$2,'EPA Data'!$G:$G,"&gt;="&amp;$A44,'EPA Data'!$G:$G,"&lt;"&amp;$B44)*unit_conv</f>
        <v>0</v>
      </c>
      <c r="N44">
        <f t="shared" si="25"/>
        <v>0</v>
      </c>
      <c r="O44">
        <f t="shared" si="25"/>
        <v>0</v>
      </c>
      <c r="P44">
        <f t="shared" si="25"/>
        <v>0</v>
      </c>
      <c r="Q44">
        <f t="shared" si="25"/>
        <v>0</v>
      </c>
      <c r="R44" s="31">
        <f>VLOOKUP($B$1,'Multipliers and Adjustments'!$A$70:$I$86,TRUNC(COLUMN(R$2)/5)+2,FALSE)*SUMIFS('EPA Data'!$I:$I,'EPA Data'!$D:$D,'Country Selector'!$A$2,'EPA Data'!$J:$J,$B$1,'EPA Data'!$C:$C,R$2,'EPA Data'!$G:$G,"&gt;="&amp;$A44,'EPA Data'!$G:$G,"&lt;"&amp;$B44)*unit_conv</f>
        <v>0</v>
      </c>
      <c r="S44">
        <f t="shared" si="26"/>
        <v>0</v>
      </c>
      <c r="T44">
        <f t="shared" si="26"/>
        <v>0</v>
      </c>
      <c r="U44">
        <f t="shared" si="26"/>
        <v>0</v>
      </c>
      <c r="V44">
        <f t="shared" si="26"/>
        <v>0</v>
      </c>
      <c r="W44" s="31">
        <f>VLOOKUP($B$1,'Multipliers and Adjustments'!$A$70:$I$86,TRUNC(COLUMN(W$2)/5)+2,FALSE)*SUMIFS('EPA Data'!$I:$I,'EPA Data'!$D:$D,'Country Selector'!$A$2,'EPA Data'!$J:$J,$B$1,'EPA Data'!$C:$C,W$2,'EPA Data'!$G:$G,"&gt;="&amp;$A44,'EPA Data'!$G:$G,"&lt;"&amp;$B44)*unit_conv</f>
        <v>0</v>
      </c>
      <c r="X44">
        <f t="shared" si="27"/>
        <v>0</v>
      </c>
      <c r="Y44">
        <f t="shared" si="27"/>
        <v>0</v>
      </c>
      <c r="Z44">
        <f t="shared" si="27"/>
        <v>0</v>
      </c>
      <c r="AA44">
        <f t="shared" si="27"/>
        <v>0</v>
      </c>
      <c r="AB44" s="31">
        <f>VLOOKUP($B$1,'Multipliers and Adjustments'!$A$70:$I$86,TRUNC(COLUMN(AB$2)/5)+2,FALSE)*SUMIFS('EPA Data'!$I:$I,'EPA Data'!$D:$D,'Country Selector'!$A$2,'EPA Data'!$J:$J,$B$1,'EPA Data'!$C:$C,AB$2,'EPA Data'!$G:$G,"&gt;="&amp;$A44,'EPA Data'!$G:$G,"&lt;"&amp;$B44)*unit_conv</f>
        <v>0</v>
      </c>
      <c r="AC44">
        <f t="shared" si="28"/>
        <v>0</v>
      </c>
      <c r="AD44">
        <f t="shared" si="28"/>
        <v>0</v>
      </c>
      <c r="AE44">
        <f t="shared" si="28"/>
        <v>0</v>
      </c>
      <c r="AF44">
        <f t="shared" si="28"/>
        <v>0</v>
      </c>
      <c r="AG44" s="31">
        <f>VLOOKUP($B$1,'Multipliers and Adjustments'!$A$70:$I$86,TRUNC(COLUMN(AG$2)/5)+2,FALSE)*SUMIFS('EPA Data'!$I:$I,'EPA Data'!$D:$D,'Country Selector'!$A$2,'EPA Data'!$J:$J,$B$1,'EPA Data'!$C:$C,AG$2,'EPA Data'!$G:$G,"&gt;="&amp;$A44,'EPA Data'!$G:$G,"&lt;"&amp;$B44)*unit_conv</f>
        <v>0</v>
      </c>
      <c r="AH44">
        <f t="shared" si="29"/>
        <v>0</v>
      </c>
      <c r="AI44">
        <f t="shared" si="29"/>
        <v>0</v>
      </c>
      <c r="AJ44">
        <f t="shared" si="29"/>
        <v>0</v>
      </c>
      <c r="AK44">
        <f t="shared" si="29"/>
        <v>0</v>
      </c>
      <c r="AL44" s="31">
        <f>VLOOKUP($B$1,'Multipliers and Adjustments'!$A$70:$I$86,TRUNC(COLUMN(AL$2)/5)+2,FALSE)*SUMIFS('EPA Data'!$I:$I,'EPA Data'!$D:$D,'Country Selector'!$A$2,'EPA Data'!$J:$J,$B$1,'EPA Data'!$C:$C,AL$2,'EPA Data'!$G:$G,"&gt;="&amp;$A44,'EPA Data'!$G:$G,"&lt;"&amp;$B44)*unit_conv</f>
        <v>0</v>
      </c>
    </row>
    <row r="45" spans="1:38" x14ac:dyDescent="0.45">
      <c r="A45" s="12">
        <f>B44</f>
        <v>100</v>
      </c>
      <c r="B45" s="11">
        <f t="shared" si="7"/>
        <v>150</v>
      </c>
      <c r="C45" s="31">
        <f>VLOOKUP($B$1,'Multipliers and Adjustments'!$A$70:$I$86,TRUNC(COLUMN(C$2)/5)+2,FALSE)*SUMIFS('EPA Data'!$I:$I,'EPA Data'!$D:$D,'Country Selector'!$A$2,'EPA Data'!$J:$J,$B$1,'EPA Data'!$C:$C,C$2,'EPA Data'!$G:$G,"&gt;="&amp;$A45,'EPA Data'!$G:$G,"&lt;"&amp;$B45)*unit_conv</f>
        <v>0</v>
      </c>
      <c r="D45">
        <f t="shared" si="23"/>
        <v>0</v>
      </c>
      <c r="E45">
        <f t="shared" si="23"/>
        <v>0</v>
      </c>
      <c r="F45">
        <f t="shared" si="23"/>
        <v>0</v>
      </c>
      <c r="G45">
        <f t="shared" si="23"/>
        <v>0</v>
      </c>
      <c r="H45" s="31">
        <f>VLOOKUP($B$1,'Multipliers and Adjustments'!$A$70:$I$86,TRUNC(COLUMN(H$2)/5)+2,FALSE)*SUMIFS('EPA Data'!$I:$I,'EPA Data'!$D:$D,'Country Selector'!$A$2,'EPA Data'!$J:$J,$B$1,'EPA Data'!$C:$C,H$2,'EPA Data'!$G:$G,"&gt;="&amp;$A45,'EPA Data'!$G:$G,"&lt;"&amp;$B45)*unit_conv</f>
        <v>0</v>
      </c>
      <c r="I45">
        <f t="shared" si="24"/>
        <v>0</v>
      </c>
      <c r="J45">
        <f t="shared" si="24"/>
        <v>0</v>
      </c>
      <c r="K45">
        <f t="shared" si="24"/>
        <v>0</v>
      </c>
      <c r="L45">
        <f t="shared" si="24"/>
        <v>0</v>
      </c>
      <c r="M45" s="31">
        <f>VLOOKUP($B$1,'Multipliers and Adjustments'!$A$70:$I$86,TRUNC(COLUMN(M$2)/5)+2,FALSE)*SUMIFS('EPA Data'!$I:$I,'EPA Data'!$D:$D,'Country Selector'!$A$2,'EPA Data'!$J:$J,$B$1,'EPA Data'!$C:$C,M$2,'EPA Data'!$G:$G,"&gt;="&amp;$A45,'EPA Data'!$G:$G,"&lt;"&amp;$B45)*unit_conv</f>
        <v>0</v>
      </c>
      <c r="N45">
        <f t="shared" si="25"/>
        <v>0</v>
      </c>
      <c r="O45">
        <f t="shared" si="25"/>
        <v>0</v>
      </c>
      <c r="P45">
        <f t="shared" si="25"/>
        <v>0</v>
      </c>
      <c r="Q45">
        <f t="shared" si="25"/>
        <v>0</v>
      </c>
      <c r="R45" s="31">
        <f>VLOOKUP($B$1,'Multipliers and Adjustments'!$A$70:$I$86,TRUNC(COLUMN(R$2)/5)+2,FALSE)*SUMIFS('EPA Data'!$I:$I,'EPA Data'!$D:$D,'Country Selector'!$A$2,'EPA Data'!$J:$J,$B$1,'EPA Data'!$C:$C,R$2,'EPA Data'!$G:$G,"&gt;="&amp;$A45,'EPA Data'!$G:$G,"&lt;"&amp;$B45)*unit_conv</f>
        <v>0</v>
      </c>
      <c r="S45">
        <f t="shared" si="26"/>
        <v>0</v>
      </c>
      <c r="T45">
        <f t="shared" si="26"/>
        <v>0</v>
      </c>
      <c r="U45">
        <f t="shared" si="26"/>
        <v>0</v>
      </c>
      <c r="V45">
        <f t="shared" si="26"/>
        <v>0</v>
      </c>
      <c r="W45" s="31">
        <f>VLOOKUP($B$1,'Multipliers and Adjustments'!$A$70:$I$86,TRUNC(COLUMN(W$2)/5)+2,FALSE)*SUMIFS('EPA Data'!$I:$I,'EPA Data'!$D:$D,'Country Selector'!$A$2,'EPA Data'!$J:$J,$B$1,'EPA Data'!$C:$C,W$2,'EPA Data'!$G:$G,"&gt;="&amp;$A45,'EPA Data'!$G:$G,"&lt;"&amp;$B45)*unit_conv</f>
        <v>0</v>
      </c>
      <c r="X45">
        <f t="shared" si="27"/>
        <v>0</v>
      </c>
      <c r="Y45">
        <f t="shared" si="27"/>
        <v>0</v>
      </c>
      <c r="Z45">
        <f t="shared" si="27"/>
        <v>0</v>
      </c>
      <c r="AA45">
        <f t="shared" si="27"/>
        <v>0</v>
      </c>
      <c r="AB45" s="31">
        <f>VLOOKUP($B$1,'Multipliers and Adjustments'!$A$70:$I$86,TRUNC(COLUMN(AB$2)/5)+2,FALSE)*SUMIFS('EPA Data'!$I:$I,'EPA Data'!$D:$D,'Country Selector'!$A$2,'EPA Data'!$J:$J,$B$1,'EPA Data'!$C:$C,AB$2,'EPA Data'!$G:$G,"&gt;="&amp;$A45,'EPA Data'!$G:$G,"&lt;"&amp;$B45)*unit_conv</f>
        <v>0</v>
      </c>
      <c r="AC45">
        <f t="shared" si="28"/>
        <v>0</v>
      </c>
      <c r="AD45">
        <f t="shared" si="28"/>
        <v>0</v>
      </c>
      <c r="AE45">
        <f t="shared" si="28"/>
        <v>0</v>
      </c>
      <c r="AF45">
        <f t="shared" si="28"/>
        <v>0</v>
      </c>
      <c r="AG45" s="31">
        <f>VLOOKUP($B$1,'Multipliers and Adjustments'!$A$70:$I$86,TRUNC(COLUMN(AG$2)/5)+2,FALSE)*SUMIFS('EPA Data'!$I:$I,'EPA Data'!$D:$D,'Country Selector'!$A$2,'EPA Data'!$J:$J,$B$1,'EPA Data'!$C:$C,AG$2,'EPA Data'!$G:$G,"&gt;="&amp;$A45,'EPA Data'!$G:$G,"&lt;"&amp;$B45)*unit_conv</f>
        <v>0</v>
      </c>
      <c r="AH45">
        <f t="shared" si="29"/>
        <v>0</v>
      </c>
      <c r="AI45">
        <f t="shared" si="29"/>
        <v>0</v>
      </c>
      <c r="AJ45">
        <f t="shared" si="29"/>
        <v>0</v>
      </c>
      <c r="AK45">
        <f t="shared" si="29"/>
        <v>0</v>
      </c>
      <c r="AL45" s="31">
        <f>VLOOKUP($B$1,'Multipliers and Adjustments'!$A$70:$I$86,TRUNC(COLUMN(AL$2)/5)+2,FALSE)*SUMIFS('EPA Data'!$I:$I,'EPA Data'!$D:$D,'Country Selector'!$A$2,'EPA Data'!$J:$J,$B$1,'EPA Data'!$C:$C,AL$2,'EPA Data'!$G:$G,"&gt;="&amp;$A45,'EPA Data'!$G:$G,"&lt;"&amp;$B45)*unit_conv</f>
        <v>0</v>
      </c>
    </row>
    <row r="46" spans="1:38" x14ac:dyDescent="0.45">
      <c r="A46" s="12">
        <f t="shared" si="14"/>
        <v>150</v>
      </c>
      <c r="B46" s="11">
        <f t="shared" si="7"/>
        <v>200</v>
      </c>
      <c r="C46" s="31">
        <f>VLOOKUP($B$1,'Multipliers and Adjustments'!$A$70:$I$86,TRUNC(COLUMN(C$2)/5)+2,FALSE)*SUMIFS('EPA Data'!$I:$I,'EPA Data'!$D:$D,'Country Selector'!$A$2,'EPA Data'!$J:$J,$B$1,'EPA Data'!$C:$C,C$2,'EPA Data'!$G:$G,"&gt;="&amp;$A46,'EPA Data'!$G:$G,"&lt;"&amp;$B46)*unit_conv</f>
        <v>0</v>
      </c>
      <c r="D46">
        <f t="shared" si="23"/>
        <v>0</v>
      </c>
      <c r="E46">
        <f t="shared" si="23"/>
        <v>0</v>
      </c>
      <c r="F46">
        <f t="shared" si="23"/>
        <v>0</v>
      </c>
      <c r="G46">
        <f t="shared" si="23"/>
        <v>0</v>
      </c>
      <c r="H46" s="31">
        <f>VLOOKUP($B$1,'Multipliers and Adjustments'!$A$70:$I$86,TRUNC(COLUMN(H$2)/5)+2,FALSE)*SUMIFS('EPA Data'!$I:$I,'EPA Data'!$D:$D,'Country Selector'!$A$2,'EPA Data'!$J:$J,$B$1,'EPA Data'!$C:$C,H$2,'EPA Data'!$G:$G,"&gt;="&amp;$A46,'EPA Data'!$G:$G,"&lt;"&amp;$B46)*unit_conv</f>
        <v>0</v>
      </c>
      <c r="I46">
        <f t="shared" si="24"/>
        <v>0</v>
      </c>
      <c r="J46">
        <f t="shared" si="24"/>
        <v>0</v>
      </c>
      <c r="K46">
        <f t="shared" si="24"/>
        <v>0</v>
      </c>
      <c r="L46">
        <f t="shared" si="24"/>
        <v>0</v>
      </c>
      <c r="M46" s="31">
        <f>VLOOKUP($B$1,'Multipliers and Adjustments'!$A$70:$I$86,TRUNC(COLUMN(M$2)/5)+2,FALSE)*SUMIFS('EPA Data'!$I:$I,'EPA Data'!$D:$D,'Country Selector'!$A$2,'EPA Data'!$J:$J,$B$1,'EPA Data'!$C:$C,M$2,'EPA Data'!$G:$G,"&gt;="&amp;$A46,'EPA Data'!$G:$G,"&lt;"&amp;$B46)*unit_conv</f>
        <v>0</v>
      </c>
      <c r="N46">
        <f t="shared" si="25"/>
        <v>0</v>
      </c>
      <c r="O46">
        <f t="shared" si="25"/>
        <v>0</v>
      </c>
      <c r="P46">
        <f t="shared" si="25"/>
        <v>0</v>
      </c>
      <c r="Q46">
        <f t="shared" si="25"/>
        <v>0</v>
      </c>
      <c r="R46" s="31">
        <f>VLOOKUP($B$1,'Multipliers and Adjustments'!$A$70:$I$86,TRUNC(COLUMN(R$2)/5)+2,FALSE)*SUMIFS('EPA Data'!$I:$I,'EPA Data'!$D:$D,'Country Selector'!$A$2,'EPA Data'!$J:$J,$B$1,'EPA Data'!$C:$C,R$2,'EPA Data'!$G:$G,"&gt;="&amp;$A46,'EPA Data'!$G:$G,"&lt;"&amp;$B46)*unit_conv</f>
        <v>0</v>
      </c>
      <c r="S46">
        <f t="shared" si="26"/>
        <v>0</v>
      </c>
      <c r="T46">
        <f t="shared" si="26"/>
        <v>0</v>
      </c>
      <c r="U46">
        <f t="shared" si="26"/>
        <v>0</v>
      </c>
      <c r="V46">
        <f t="shared" si="26"/>
        <v>0</v>
      </c>
      <c r="W46" s="31">
        <f>VLOOKUP($B$1,'Multipliers and Adjustments'!$A$70:$I$86,TRUNC(COLUMN(W$2)/5)+2,FALSE)*SUMIFS('EPA Data'!$I:$I,'EPA Data'!$D:$D,'Country Selector'!$A$2,'EPA Data'!$J:$J,$B$1,'EPA Data'!$C:$C,W$2,'EPA Data'!$G:$G,"&gt;="&amp;$A46,'EPA Data'!$G:$G,"&lt;"&amp;$B46)*unit_conv</f>
        <v>0</v>
      </c>
      <c r="X46">
        <f t="shared" si="27"/>
        <v>0</v>
      </c>
      <c r="Y46">
        <f t="shared" si="27"/>
        <v>0</v>
      </c>
      <c r="Z46">
        <f t="shared" si="27"/>
        <v>0</v>
      </c>
      <c r="AA46">
        <f t="shared" si="27"/>
        <v>0</v>
      </c>
      <c r="AB46" s="31">
        <f>VLOOKUP($B$1,'Multipliers and Adjustments'!$A$70:$I$86,TRUNC(COLUMN(AB$2)/5)+2,FALSE)*SUMIFS('EPA Data'!$I:$I,'EPA Data'!$D:$D,'Country Selector'!$A$2,'EPA Data'!$J:$J,$B$1,'EPA Data'!$C:$C,AB$2,'EPA Data'!$G:$G,"&gt;="&amp;$A46,'EPA Data'!$G:$G,"&lt;"&amp;$B46)*unit_conv</f>
        <v>0</v>
      </c>
      <c r="AC46">
        <f t="shared" si="28"/>
        <v>0</v>
      </c>
      <c r="AD46">
        <f t="shared" si="28"/>
        <v>0</v>
      </c>
      <c r="AE46">
        <f t="shared" si="28"/>
        <v>0</v>
      </c>
      <c r="AF46">
        <f t="shared" si="28"/>
        <v>0</v>
      </c>
      <c r="AG46" s="31">
        <f>VLOOKUP($B$1,'Multipliers and Adjustments'!$A$70:$I$86,TRUNC(COLUMN(AG$2)/5)+2,FALSE)*SUMIFS('EPA Data'!$I:$I,'EPA Data'!$D:$D,'Country Selector'!$A$2,'EPA Data'!$J:$J,$B$1,'EPA Data'!$C:$C,AG$2,'EPA Data'!$G:$G,"&gt;="&amp;$A46,'EPA Data'!$G:$G,"&lt;"&amp;$B46)*unit_conv</f>
        <v>0</v>
      </c>
      <c r="AH46">
        <f t="shared" si="29"/>
        <v>0</v>
      </c>
      <c r="AI46">
        <f t="shared" si="29"/>
        <v>0</v>
      </c>
      <c r="AJ46">
        <f t="shared" si="29"/>
        <v>0</v>
      </c>
      <c r="AK46">
        <f t="shared" si="29"/>
        <v>0</v>
      </c>
      <c r="AL46" s="31">
        <f>VLOOKUP($B$1,'Multipliers and Adjustments'!$A$70:$I$86,TRUNC(COLUMN(AL$2)/5)+2,FALSE)*SUMIFS('EPA Data'!$I:$I,'EPA Data'!$D:$D,'Country Selector'!$A$2,'EPA Data'!$J:$J,$B$1,'EPA Data'!$C:$C,AL$2,'EPA Data'!$G:$G,"&gt;="&amp;$A46,'EPA Data'!$G:$G,"&lt;"&amp;$B46)*unit_conv</f>
        <v>0</v>
      </c>
    </row>
    <row r="47" spans="1:38" x14ac:dyDescent="0.45">
      <c r="A47" s="12">
        <f t="shared" si="14"/>
        <v>200</v>
      </c>
      <c r="B47" s="11">
        <f t="shared" si="7"/>
        <v>250</v>
      </c>
      <c r="C47" s="31">
        <f>VLOOKUP($B$1,'Multipliers and Adjustments'!$A$70:$I$86,TRUNC(COLUMN(C$2)/5)+2,FALSE)*SUMIFS('EPA Data'!$I:$I,'EPA Data'!$D:$D,'Country Selector'!$A$2,'EPA Data'!$J:$J,$B$1,'EPA Data'!$C:$C,C$2,'EPA Data'!$G:$G,"&gt;="&amp;$A47,'EPA Data'!$G:$G,"&lt;"&amp;$B47)*unit_conv</f>
        <v>0</v>
      </c>
      <c r="D47">
        <f t="shared" si="23"/>
        <v>0</v>
      </c>
      <c r="E47">
        <f t="shared" si="23"/>
        <v>0</v>
      </c>
      <c r="F47">
        <f t="shared" si="23"/>
        <v>0</v>
      </c>
      <c r="G47">
        <f t="shared" si="23"/>
        <v>0</v>
      </c>
      <c r="H47" s="31">
        <f>VLOOKUP($B$1,'Multipliers and Adjustments'!$A$70:$I$86,TRUNC(COLUMN(H$2)/5)+2,FALSE)*SUMIFS('EPA Data'!$I:$I,'EPA Data'!$D:$D,'Country Selector'!$A$2,'EPA Data'!$J:$J,$B$1,'EPA Data'!$C:$C,H$2,'EPA Data'!$G:$G,"&gt;="&amp;$A47,'EPA Data'!$G:$G,"&lt;"&amp;$B47)*unit_conv</f>
        <v>0</v>
      </c>
      <c r="I47">
        <f t="shared" si="24"/>
        <v>0</v>
      </c>
      <c r="J47">
        <f t="shared" si="24"/>
        <v>0</v>
      </c>
      <c r="K47">
        <f t="shared" si="24"/>
        <v>0</v>
      </c>
      <c r="L47">
        <f t="shared" si="24"/>
        <v>0</v>
      </c>
      <c r="M47" s="31">
        <f>VLOOKUP($B$1,'Multipliers and Adjustments'!$A$70:$I$86,TRUNC(COLUMN(M$2)/5)+2,FALSE)*SUMIFS('EPA Data'!$I:$I,'EPA Data'!$D:$D,'Country Selector'!$A$2,'EPA Data'!$J:$J,$B$1,'EPA Data'!$C:$C,M$2,'EPA Data'!$G:$G,"&gt;="&amp;$A47,'EPA Data'!$G:$G,"&lt;"&amp;$B47)*unit_conv</f>
        <v>0</v>
      </c>
      <c r="N47">
        <f t="shared" si="25"/>
        <v>0</v>
      </c>
      <c r="O47">
        <f t="shared" si="25"/>
        <v>0</v>
      </c>
      <c r="P47">
        <f t="shared" si="25"/>
        <v>0</v>
      </c>
      <c r="Q47">
        <f t="shared" si="25"/>
        <v>0</v>
      </c>
      <c r="R47" s="31">
        <f>VLOOKUP($B$1,'Multipliers and Adjustments'!$A$70:$I$86,TRUNC(COLUMN(R$2)/5)+2,FALSE)*SUMIFS('EPA Data'!$I:$I,'EPA Data'!$D:$D,'Country Selector'!$A$2,'EPA Data'!$J:$J,$B$1,'EPA Data'!$C:$C,R$2,'EPA Data'!$G:$G,"&gt;="&amp;$A47,'EPA Data'!$G:$G,"&lt;"&amp;$B47)*unit_conv</f>
        <v>0</v>
      </c>
      <c r="S47">
        <f t="shared" si="26"/>
        <v>0</v>
      </c>
      <c r="T47">
        <f t="shared" si="26"/>
        <v>0</v>
      </c>
      <c r="U47">
        <f t="shared" si="26"/>
        <v>0</v>
      </c>
      <c r="V47">
        <f t="shared" si="26"/>
        <v>0</v>
      </c>
      <c r="W47" s="31">
        <f>VLOOKUP($B$1,'Multipliers and Adjustments'!$A$70:$I$86,TRUNC(COLUMN(W$2)/5)+2,FALSE)*SUMIFS('EPA Data'!$I:$I,'EPA Data'!$D:$D,'Country Selector'!$A$2,'EPA Data'!$J:$J,$B$1,'EPA Data'!$C:$C,W$2,'EPA Data'!$G:$G,"&gt;="&amp;$A47,'EPA Data'!$G:$G,"&lt;"&amp;$B47)*unit_conv</f>
        <v>0</v>
      </c>
      <c r="X47">
        <f t="shared" si="27"/>
        <v>0</v>
      </c>
      <c r="Y47">
        <f t="shared" si="27"/>
        <v>0</v>
      </c>
      <c r="Z47">
        <f t="shared" si="27"/>
        <v>0</v>
      </c>
      <c r="AA47">
        <f t="shared" si="27"/>
        <v>0</v>
      </c>
      <c r="AB47" s="31">
        <f>VLOOKUP($B$1,'Multipliers and Adjustments'!$A$70:$I$86,TRUNC(COLUMN(AB$2)/5)+2,FALSE)*SUMIFS('EPA Data'!$I:$I,'EPA Data'!$D:$D,'Country Selector'!$A$2,'EPA Data'!$J:$J,$B$1,'EPA Data'!$C:$C,AB$2,'EPA Data'!$G:$G,"&gt;="&amp;$A47,'EPA Data'!$G:$G,"&lt;"&amp;$B47)*unit_conv</f>
        <v>0</v>
      </c>
      <c r="AC47">
        <f t="shared" si="28"/>
        <v>0</v>
      </c>
      <c r="AD47">
        <f t="shared" si="28"/>
        <v>0</v>
      </c>
      <c r="AE47">
        <f t="shared" si="28"/>
        <v>0</v>
      </c>
      <c r="AF47">
        <f t="shared" si="28"/>
        <v>0</v>
      </c>
      <c r="AG47" s="31">
        <f>VLOOKUP($B$1,'Multipliers and Adjustments'!$A$70:$I$86,TRUNC(COLUMN(AG$2)/5)+2,FALSE)*SUMIFS('EPA Data'!$I:$I,'EPA Data'!$D:$D,'Country Selector'!$A$2,'EPA Data'!$J:$J,$B$1,'EPA Data'!$C:$C,AG$2,'EPA Data'!$G:$G,"&gt;="&amp;$A47,'EPA Data'!$G:$G,"&lt;"&amp;$B47)*unit_conv</f>
        <v>0</v>
      </c>
      <c r="AH47">
        <f t="shared" si="29"/>
        <v>0</v>
      </c>
      <c r="AI47">
        <f t="shared" si="29"/>
        <v>0</v>
      </c>
      <c r="AJ47">
        <f t="shared" si="29"/>
        <v>0</v>
      </c>
      <c r="AK47">
        <f t="shared" si="29"/>
        <v>0</v>
      </c>
      <c r="AL47" s="31">
        <f>VLOOKUP($B$1,'Multipliers and Adjustments'!$A$70:$I$86,TRUNC(COLUMN(AL$2)/5)+2,FALSE)*SUMIFS('EPA Data'!$I:$I,'EPA Data'!$D:$D,'Country Selector'!$A$2,'EPA Data'!$J:$J,$B$1,'EPA Data'!$C:$C,AL$2,'EPA Data'!$G:$G,"&gt;="&amp;$A47,'EPA Data'!$G:$G,"&lt;"&amp;$B47)*unit_conv</f>
        <v>0</v>
      </c>
    </row>
    <row r="48" spans="1:38" x14ac:dyDescent="0.45">
      <c r="A48" s="12">
        <f t="shared" si="14"/>
        <v>250</v>
      </c>
      <c r="B48" s="11">
        <f t="shared" si="7"/>
        <v>300</v>
      </c>
      <c r="C48" s="31">
        <f>VLOOKUP($B$1,'Multipliers and Adjustments'!$A$70:$I$86,TRUNC(COLUMN(C$2)/5)+2,FALSE)*SUMIFS('EPA Data'!$I:$I,'EPA Data'!$D:$D,'Country Selector'!$A$2,'EPA Data'!$J:$J,$B$1,'EPA Data'!$C:$C,C$2,'EPA Data'!$G:$G,"&gt;="&amp;$A48,'EPA Data'!$G:$G,"&lt;"&amp;$B48)*unit_conv</f>
        <v>0</v>
      </c>
      <c r="D48">
        <f t="shared" si="23"/>
        <v>0</v>
      </c>
      <c r="E48">
        <f t="shared" si="23"/>
        <v>0</v>
      </c>
      <c r="F48">
        <f t="shared" si="23"/>
        <v>0</v>
      </c>
      <c r="G48">
        <f t="shared" si="23"/>
        <v>0</v>
      </c>
      <c r="H48" s="31">
        <f>VLOOKUP($B$1,'Multipliers and Adjustments'!$A$70:$I$86,TRUNC(COLUMN(H$2)/5)+2,FALSE)*SUMIFS('EPA Data'!$I:$I,'EPA Data'!$D:$D,'Country Selector'!$A$2,'EPA Data'!$J:$J,$B$1,'EPA Data'!$C:$C,H$2,'EPA Data'!$G:$G,"&gt;="&amp;$A48,'EPA Data'!$G:$G,"&lt;"&amp;$B48)*unit_conv</f>
        <v>0</v>
      </c>
      <c r="I48">
        <f t="shared" si="24"/>
        <v>0</v>
      </c>
      <c r="J48">
        <f t="shared" si="24"/>
        <v>0</v>
      </c>
      <c r="K48">
        <f t="shared" si="24"/>
        <v>0</v>
      </c>
      <c r="L48">
        <f t="shared" si="24"/>
        <v>0</v>
      </c>
      <c r="M48" s="31">
        <f>VLOOKUP($B$1,'Multipliers and Adjustments'!$A$70:$I$86,TRUNC(COLUMN(M$2)/5)+2,FALSE)*SUMIFS('EPA Data'!$I:$I,'EPA Data'!$D:$D,'Country Selector'!$A$2,'EPA Data'!$J:$J,$B$1,'EPA Data'!$C:$C,M$2,'EPA Data'!$G:$G,"&gt;="&amp;$A48,'EPA Data'!$G:$G,"&lt;"&amp;$B48)*unit_conv</f>
        <v>0</v>
      </c>
      <c r="N48">
        <f t="shared" si="25"/>
        <v>0</v>
      </c>
      <c r="O48">
        <f t="shared" si="25"/>
        <v>0</v>
      </c>
      <c r="P48">
        <f t="shared" si="25"/>
        <v>0</v>
      </c>
      <c r="Q48">
        <f t="shared" si="25"/>
        <v>0</v>
      </c>
      <c r="R48" s="31">
        <f>VLOOKUP($B$1,'Multipliers and Adjustments'!$A$70:$I$86,TRUNC(COLUMN(R$2)/5)+2,FALSE)*SUMIFS('EPA Data'!$I:$I,'EPA Data'!$D:$D,'Country Selector'!$A$2,'EPA Data'!$J:$J,$B$1,'EPA Data'!$C:$C,R$2,'EPA Data'!$G:$G,"&gt;="&amp;$A48,'EPA Data'!$G:$G,"&lt;"&amp;$B48)*unit_conv</f>
        <v>0</v>
      </c>
      <c r="S48">
        <f t="shared" si="26"/>
        <v>0</v>
      </c>
      <c r="T48">
        <f t="shared" si="26"/>
        <v>0</v>
      </c>
      <c r="U48">
        <f t="shared" si="26"/>
        <v>0</v>
      </c>
      <c r="V48">
        <f t="shared" si="26"/>
        <v>0</v>
      </c>
      <c r="W48" s="31">
        <f>VLOOKUP($B$1,'Multipliers and Adjustments'!$A$70:$I$86,TRUNC(COLUMN(W$2)/5)+2,FALSE)*SUMIFS('EPA Data'!$I:$I,'EPA Data'!$D:$D,'Country Selector'!$A$2,'EPA Data'!$J:$J,$B$1,'EPA Data'!$C:$C,W$2,'EPA Data'!$G:$G,"&gt;="&amp;$A48,'EPA Data'!$G:$G,"&lt;"&amp;$B48)*unit_conv</f>
        <v>0</v>
      </c>
      <c r="X48">
        <f t="shared" si="27"/>
        <v>0</v>
      </c>
      <c r="Y48">
        <f t="shared" si="27"/>
        <v>0</v>
      </c>
      <c r="Z48">
        <f t="shared" si="27"/>
        <v>0</v>
      </c>
      <c r="AA48">
        <f t="shared" si="27"/>
        <v>0</v>
      </c>
      <c r="AB48" s="31">
        <f>VLOOKUP($B$1,'Multipliers and Adjustments'!$A$70:$I$86,TRUNC(COLUMN(AB$2)/5)+2,FALSE)*SUMIFS('EPA Data'!$I:$I,'EPA Data'!$D:$D,'Country Selector'!$A$2,'EPA Data'!$J:$J,$B$1,'EPA Data'!$C:$C,AB$2,'EPA Data'!$G:$G,"&gt;="&amp;$A48,'EPA Data'!$G:$G,"&lt;"&amp;$B48)*unit_conv</f>
        <v>0</v>
      </c>
      <c r="AC48">
        <f t="shared" si="28"/>
        <v>0</v>
      </c>
      <c r="AD48">
        <f t="shared" si="28"/>
        <v>0</v>
      </c>
      <c r="AE48">
        <f t="shared" si="28"/>
        <v>0</v>
      </c>
      <c r="AF48">
        <f t="shared" si="28"/>
        <v>0</v>
      </c>
      <c r="AG48" s="31">
        <f>VLOOKUP($B$1,'Multipliers and Adjustments'!$A$70:$I$86,TRUNC(COLUMN(AG$2)/5)+2,FALSE)*SUMIFS('EPA Data'!$I:$I,'EPA Data'!$D:$D,'Country Selector'!$A$2,'EPA Data'!$J:$J,$B$1,'EPA Data'!$C:$C,AG$2,'EPA Data'!$G:$G,"&gt;="&amp;$A48,'EPA Data'!$G:$G,"&lt;"&amp;$B48)*unit_conv</f>
        <v>0</v>
      </c>
      <c r="AH48">
        <f t="shared" si="29"/>
        <v>0</v>
      </c>
      <c r="AI48">
        <f t="shared" si="29"/>
        <v>0</v>
      </c>
      <c r="AJ48">
        <f t="shared" si="29"/>
        <v>0</v>
      </c>
      <c r="AK48">
        <f t="shared" si="29"/>
        <v>0</v>
      </c>
      <c r="AL48" s="31">
        <f>VLOOKUP($B$1,'Multipliers and Adjustments'!$A$70:$I$86,TRUNC(COLUMN(AL$2)/5)+2,FALSE)*SUMIFS('EPA Data'!$I:$I,'EPA Data'!$D:$D,'Country Selector'!$A$2,'EPA Data'!$J:$J,$B$1,'EPA Data'!$C:$C,AL$2,'EPA Data'!$G:$G,"&gt;="&amp;$A48,'EPA Data'!$G:$G,"&lt;"&amp;$B48)*unit_conv</f>
        <v>0</v>
      </c>
    </row>
    <row r="49" spans="1:38" x14ac:dyDescent="0.45">
      <c r="A49" s="12">
        <f t="shared" si="14"/>
        <v>300</v>
      </c>
      <c r="B49" s="11">
        <f t="shared" si="7"/>
        <v>350</v>
      </c>
      <c r="C49" s="31">
        <f>VLOOKUP($B$1,'Multipliers and Adjustments'!$A$70:$I$86,TRUNC(COLUMN(C$2)/5)+2,FALSE)*SUMIFS('EPA Data'!$I:$I,'EPA Data'!$D:$D,'Country Selector'!$A$2,'EPA Data'!$J:$J,$B$1,'EPA Data'!$C:$C,C$2,'EPA Data'!$G:$G,"&gt;="&amp;$A49,'EPA Data'!$G:$G,"&lt;"&amp;$B49)*unit_conv</f>
        <v>0</v>
      </c>
      <c r="D49">
        <f t="shared" si="23"/>
        <v>0</v>
      </c>
      <c r="E49">
        <f t="shared" si="23"/>
        <v>0</v>
      </c>
      <c r="F49">
        <f t="shared" si="23"/>
        <v>0</v>
      </c>
      <c r="G49">
        <f t="shared" si="23"/>
        <v>0</v>
      </c>
      <c r="H49" s="31">
        <f>VLOOKUP($B$1,'Multipliers and Adjustments'!$A$70:$I$86,TRUNC(COLUMN(H$2)/5)+2,FALSE)*SUMIFS('EPA Data'!$I:$I,'EPA Data'!$D:$D,'Country Selector'!$A$2,'EPA Data'!$J:$J,$B$1,'EPA Data'!$C:$C,H$2,'EPA Data'!$G:$G,"&gt;="&amp;$A49,'EPA Data'!$G:$G,"&lt;"&amp;$B49)*unit_conv</f>
        <v>0</v>
      </c>
      <c r="I49">
        <f t="shared" si="24"/>
        <v>0</v>
      </c>
      <c r="J49">
        <f t="shared" si="24"/>
        <v>0</v>
      </c>
      <c r="K49">
        <f t="shared" si="24"/>
        <v>0</v>
      </c>
      <c r="L49">
        <f t="shared" si="24"/>
        <v>0</v>
      </c>
      <c r="M49" s="31">
        <f>VLOOKUP($B$1,'Multipliers and Adjustments'!$A$70:$I$86,TRUNC(COLUMN(M$2)/5)+2,FALSE)*SUMIFS('EPA Data'!$I:$I,'EPA Data'!$D:$D,'Country Selector'!$A$2,'EPA Data'!$J:$J,$B$1,'EPA Data'!$C:$C,M$2,'EPA Data'!$G:$G,"&gt;="&amp;$A49,'EPA Data'!$G:$G,"&lt;"&amp;$B49)*unit_conv</f>
        <v>0</v>
      </c>
      <c r="N49">
        <f t="shared" si="25"/>
        <v>0</v>
      </c>
      <c r="O49">
        <f t="shared" si="25"/>
        <v>0</v>
      </c>
      <c r="P49">
        <f t="shared" si="25"/>
        <v>0</v>
      </c>
      <c r="Q49">
        <f t="shared" si="25"/>
        <v>0</v>
      </c>
      <c r="R49" s="31">
        <f>VLOOKUP($B$1,'Multipliers and Adjustments'!$A$70:$I$86,TRUNC(COLUMN(R$2)/5)+2,FALSE)*SUMIFS('EPA Data'!$I:$I,'EPA Data'!$D:$D,'Country Selector'!$A$2,'EPA Data'!$J:$J,$B$1,'EPA Data'!$C:$C,R$2,'EPA Data'!$G:$G,"&gt;="&amp;$A49,'EPA Data'!$G:$G,"&lt;"&amp;$B49)*unit_conv</f>
        <v>0</v>
      </c>
      <c r="S49">
        <f t="shared" si="26"/>
        <v>0</v>
      </c>
      <c r="T49">
        <f t="shared" si="26"/>
        <v>0</v>
      </c>
      <c r="U49">
        <f t="shared" si="26"/>
        <v>0</v>
      </c>
      <c r="V49">
        <f t="shared" si="26"/>
        <v>0</v>
      </c>
      <c r="W49" s="31">
        <f>VLOOKUP($B$1,'Multipliers and Adjustments'!$A$70:$I$86,TRUNC(COLUMN(W$2)/5)+2,FALSE)*SUMIFS('EPA Data'!$I:$I,'EPA Data'!$D:$D,'Country Selector'!$A$2,'EPA Data'!$J:$J,$B$1,'EPA Data'!$C:$C,W$2,'EPA Data'!$G:$G,"&gt;="&amp;$A49,'EPA Data'!$G:$G,"&lt;"&amp;$B49)*unit_conv</f>
        <v>0</v>
      </c>
      <c r="X49">
        <f t="shared" si="27"/>
        <v>0</v>
      </c>
      <c r="Y49">
        <f t="shared" si="27"/>
        <v>0</v>
      </c>
      <c r="Z49">
        <f t="shared" si="27"/>
        <v>0</v>
      </c>
      <c r="AA49">
        <f t="shared" si="27"/>
        <v>0</v>
      </c>
      <c r="AB49" s="31">
        <f>VLOOKUP($B$1,'Multipliers and Adjustments'!$A$70:$I$86,TRUNC(COLUMN(AB$2)/5)+2,FALSE)*SUMIFS('EPA Data'!$I:$I,'EPA Data'!$D:$D,'Country Selector'!$A$2,'EPA Data'!$J:$J,$B$1,'EPA Data'!$C:$C,AB$2,'EPA Data'!$G:$G,"&gt;="&amp;$A49,'EPA Data'!$G:$G,"&lt;"&amp;$B49)*unit_conv</f>
        <v>0</v>
      </c>
      <c r="AC49">
        <f t="shared" si="28"/>
        <v>0</v>
      </c>
      <c r="AD49">
        <f t="shared" si="28"/>
        <v>0</v>
      </c>
      <c r="AE49">
        <f t="shared" si="28"/>
        <v>0</v>
      </c>
      <c r="AF49">
        <f t="shared" si="28"/>
        <v>0</v>
      </c>
      <c r="AG49" s="31">
        <f>VLOOKUP($B$1,'Multipliers and Adjustments'!$A$70:$I$86,TRUNC(COLUMN(AG$2)/5)+2,FALSE)*SUMIFS('EPA Data'!$I:$I,'EPA Data'!$D:$D,'Country Selector'!$A$2,'EPA Data'!$J:$J,$B$1,'EPA Data'!$C:$C,AG$2,'EPA Data'!$G:$G,"&gt;="&amp;$A49,'EPA Data'!$G:$G,"&lt;"&amp;$B49)*unit_conv</f>
        <v>0</v>
      </c>
      <c r="AH49">
        <f t="shared" si="29"/>
        <v>0</v>
      </c>
      <c r="AI49">
        <f t="shared" si="29"/>
        <v>0</v>
      </c>
      <c r="AJ49">
        <f t="shared" si="29"/>
        <v>0</v>
      </c>
      <c r="AK49">
        <f t="shared" si="29"/>
        <v>0</v>
      </c>
      <c r="AL49" s="31">
        <f>VLOOKUP($B$1,'Multipliers and Adjustments'!$A$70:$I$86,TRUNC(COLUMN(AL$2)/5)+2,FALSE)*SUMIFS('EPA Data'!$I:$I,'EPA Data'!$D:$D,'Country Selector'!$A$2,'EPA Data'!$J:$J,$B$1,'EPA Data'!$C:$C,AL$2,'EPA Data'!$G:$G,"&gt;="&amp;$A49,'EPA Data'!$G:$G,"&lt;"&amp;$B49)*unit_conv</f>
        <v>0</v>
      </c>
    </row>
    <row r="50" spans="1:38" x14ac:dyDescent="0.45">
      <c r="A50" s="12">
        <f t="shared" si="14"/>
        <v>350</v>
      </c>
      <c r="B50" s="11">
        <f t="shared" si="7"/>
        <v>400</v>
      </c>
      <c r="C50" s="31">
        <f>VLOOKUP($B$1,'Multipliers and Adjustments'!$A$70:$I$86,TRUNC(COLUMN(C$2)/5)+2,FALSE)*SUMIFS('EPA Data'!$I:$I,'EPA Data'!$D:$D,'Country Selector'!$A$2,'EPA Data'!$J:$J,$B$1,'EPA Data'!$C:$C,C$2,'EPA Data'!$G:$G,"&gt;="&amp;$A50,'EPA Data'!$G:$G,"&lt;"&amp;$B50)*unit_conv</f>
        <v>0</v>
      </c>
      <c r="D50">
        <f t="shared" ref="D50:G65" si="30">C50+($H50-$C50)/5</f>
        <v>0</v>
      </c>
      <c r="E50">
        <f t="shared" si="30"/>
        <v>0</v>
      </c>
      <c r="F50">
        <f t="shared" si="30"/>
        <v>0</v>
      </c>
      <c r="G50">
        <f t="shared" si="30"/>
        <v>0</v>
      </c>
      <c r="H50" s="31">
        <f>VLOOKUP($B$1,'Multipliers and Adjustments'!$A$70:$I$86,TRUNC(COLUMN(H$2)/5)+2,FALSE)*SUMIFS('EPA Data'!$I:$I,'EPA Data'!$D:$D,'Country Selector'!$A$2,'EPA Data'!$J:$J,$B$1,'EPA Data'!$C:$C,H$2,'EPA Data'!$G:$G,"&gt;="&amp;$A50,'EPA Data'!$G:$G,"&lt;"&amp;$B50)*unit_conv</f>
        <v>0</v>
      </c>
      <c r="I50">
        <f t="shared" si="24"/>
        <v>0</v>
      </c>
      <c r="J50">
        <f t="shared" si="24"/>
        <v>0</v>
      </c>
      <c r="K50">
        <f t="shared" si="24"/>
        <v>0</v>
      </c>
      <c r="L50">
        <f t="shared" si="24"/>
        <v>0</v>
      </c>
      <c r="M50" s="31">
        <f>VLOOKUP($B$1,'Multipliers and Adjustments'!$A$70:$I$86,TRUNC(COLUMN(M$2)/5)+2,FALSE)*SUMIFS('EPA Data'!$I:$I,'EPA Data'!$D:$D,'Country Selector'!$A$2,'EPA Data'!$J:$J,$B$1,'EPA Data'!$C:$C,M$2,'EPA Data'!$G:$G,"&gt;="&amp;$A50,'EPA Data'!$G:$G,"&lt;"&amp;$B50)*unit_conv</f>
        <v>0</v>
      </c>
      <c r="N50">
        <f t="shared" si="25"/>
        <v>0</v>
      </c>
      <c r="O50">
        <f t="shared" si="25"/>
        <v>0</v>
      </c>
      <c r="P50">
        <f t="shared" si="25"/>
        <v>0</v>
      </c>
      <c r="Q50">
        <f t="shared" si="25"/>
        <v>0</v>
      </c>
      <c r="R50" s="31">
        <f>VLOOKUP($B$1,'Multipliers and Adjustments'!$A$70:$I$86,TRUNC(COLUMN(R$2)/5)+2,FALSE)*SUMIFS('EPA Data'!$I:$I,'EPA Data'!$D:$D,'Country Selector'!$A$2,'EPA Data'!$J:$J,$B$1,'EPA Data'!$C:$C,R$2,'EPA Data'!$G:$G,"&gt;="&amp;$A50,'EPA Data'!$G:$G,"&lt;"&amp;$B50)*unit_conv</f>
        <v>0</v>
      </c>
      <c r="S50">
        <f t="shared" si="26"/>
        <v>0</v>
      </c>
      <c r="T50">
        <f t="shared" si="26"/>
        <v>0</v>
      </c>
      <c r="U50">
        <f t="shared" si="26"/>
        <v>0</v>
      </c>
      <c r="V50">
        <f t="shared" si="26"/>
        <v>0</v>
      </c>
      <c r="W50" s="31">
        <f>VLOOKUP($B$1,'Multipliers and Adjustments'!$A$70:$I$86,TRUNC(COLUMN(W$2)/5)+2,FALSE)*SUMIFS('EPA Data'!$I:$I,'EPA Data'!$D:$D,'Country Selector'!$A$2,'EPA Data'!$J:$J,$B$1,'EPA Data'!$C:$C,W$2,'EPA Data'!$G:$G,"&gt;="&amp;$A50,'EPA Data'!$G:$G,"&lt;"&amp;$B50)*unit_conv</f>
        <v>0</v>
      </c>
      <c r="X50">
        <f t="shared" si="27"/>
        <v>0</v>
      </c>
      <c r="Y50">
        <f t="shared" si="27"/>
        <v>0</v>
      </c>
      <c r="Z50">
        <f t="shared" si="27"/>
        <v>0</v>
      </c>
      <c r="AA50">
        <f t="shared" si="27"/>
        <v>0</v>
      </c>
      <c r="AB50" s="31">
        <f>VLOOKUP($B$1,'Multipliers and Adjustments'!$A$70:$I$86,TRUNC(COLUMN(AB$2)/5)+2,FALSE)*SUMIFS('EPA Data'!$I:$I,'EPA Data'!$D:$D,'Country Selector'!$A$2,'EPA Data'!$J:$J,$B$1,'EPA Data'!$C:$C,AB$2,'EPA Data'!$G:$G,"&gt;="&amp;$A50,'EPA Data'!$G:$G,"&lt;"&amp;$B50)*unit_conv</f>
        <v>0</v>
      </c>
      <c r="AC50">
        <f t="shared" si="28"/>
        <v>0</v>
      </c>
      <c r="AD50">
        <f t="shared" si="28"/>
        <v>0</v>
      </c>
      <c r="AE50">
        <f t="shared" si="28"/>
        <v>0</v>
      </c>
      <c r="AF50">
        <f t="shared" si="28"/>
        <v>0</v>
      </c>
      <c r="AG50" s="31">
        <f>VLOOKUP($B$1,'Multipliers and Adjustments'!$A$70:$I$86,TRUNC(COLUMN(AG$2)/5)+2,FALSE)*SUMIFS('EPA Data'!$I:$I,'EPA Data'!$D:$D,'Country Selector'!$A$2,'EPA Data'!$J:$J,$B$1,'EPA Data'!$C:$C,AG$2,'EPA Data'!$G:$G,"&gt;="&amp;$A50,'EPA Data'!$G:$G,"&lt;"&amp;$B50)*unit_conv</f>
        <v>0</v>
      </c>
      <c r="AH50">
        <f t="shared" si="29"/>
        <v>0</v>
      </c>
      <c r="AI50">
        <f t="shared" si="29"/>
        <v>0</v>
      </c>
      <c r="AJ50">
        <f t="shared" si="29"/>
        <v>0</v>
      </c>
      <c r="AK50">
        <f t="shared" si="29"/>
        <v>0</v>
      </c>
      <c r="AL50" s="31">
        <f>VLOOKUP($B$1,'Multipliers and Adjustments'!$A$70:$I$86,TRUNC(COLUMN(AL$2)/5)+2,FALSE)*SUMIFS('EPA Data'!$I:$I,'EPA Data'!$D:$D,'Country Selector'!$A$2,'EPA Data'!$J:$J,$B$1,'EPA Data'!$C:$C,AL$2,'EPA Data'!$G:$G,"&gt;="&amp;$A50,'EPA Data'!$G:$G,"&lt;"&amp;$B50)*unit_conv</f>
        <v>0</v>
      </c>
    </row>
    <row r="51" spans="1:38" x14ac:dyDescent="0.45">
      <c r="A51" s="12">
        <f t="shared" si="14"/>
        <v>400</v>
      </c>
      <c r="B51" s="11">
        <f t="shared" si="7"/>
        <v>450</v>
      </c>
      <c r="C51" s="31">
        <f>VLOOKUP($B$1,'Multipliers and Adjustments'!$A$70:$I$86,TRUNC(COLUMN(C$2)/5)+2,FALSE)*SUMIFS('EPA Data'!$I:$I,'EPA Data'!$D:$D,'Country Selector'!$A$2,'EPA Data'!$J:$J,$B$1,'EPA Data'!$C:$C,C$2,'EPA Data'!$G:$G,"&gt;="&amp;$A51,'EPA Data'!$G:$G,"&lt;"&amp;$B51)*unit_conv</f>
        <v>0</v>
      </c>
      <c r="D51">
        <f t="shared" si="30"/>
        <v>0</v>
      </c>
      <c r="E51">
        <f t="shared" si="30"/>
        <v>0</v>
      </c>
      <c r="F51">
        <f t="shared" si="30"/>
        <v>0</v>
      </c>
      <c r="G51">
        <f t="shared" si="30"/>
        <v>0</v>
      </c>
      <c r="H51" s="31">
        <f>VLOOKUP($B$1,'Multipliers and Adjustments'!$A$70:$I$86,TRUNC(COLUMN(H$2)/5)+2,FALSE)*SUMIFS('EPA Data'!$I:$I,'EPA Data'!$D:$D,'Country Selector'!$A$2,'EPA Data'!$J:$J,$B$1,'EPA Data'!$C:$C,H$2,'EPA Data'!$G:$G,"&gt;="&amp;$A51,'EPA Data'!$G:$G,"&lt;"&amp;$B51)*unit_conv</f>
        <v>0</v>
      </c>
      <c r="I51">
        <f t="shared" si="24"/>
        <v>0</v>
      </c>
      <c r="J51">
        <f t="shared" si="24"/>
        <v>0</v>
      </c>
      <c r="K51">
        <f t="shared" si="24"/>
        <v>0</v>
      </c>
      <c r="L51">
        <f t="shared" si="24"/>
        <v>0</v>
      </c>
      <c r="M51" s="31">
        <f>VLOOKUP($B$1,'Multipliers and Adjustments'!$A$70:$I$86,TRUNC(COLUMN(M$2)/5)+2,FALSE)*SUMIFS('EPA Data'!$I:$I,'EPA Data'!$D:$D,'Country Selector'!$A$2,'EPA Data'!$J:$J,$B$1,'EPA Data'!$C:$C,M$2,'EPA Data'!$G:$G,"&gt;="&amp;$A51,'EPA Data'!$G:$G,"&lt;"&amp;$B51)*unit_conv</f>
        <v>0</v>
      </c>
      <c r="N51">
        <f t="shared" si="25"/>
        <v>0</v>
      </c>
      <c r="O51">
        <f t="shared" si="25"/>
        <v>0</v>
      </c>
      <c r="P51">
        <f t="shared" si="25"/>
        <v>0</v>
      </c>
      <c r="Q51">
        <f t="shared" si="25"/>
        <v>0</v>
      </c>
      <c r="R51" s="31">
        <f>VLOOKUP($B$1,'Multipliers and Adjustments'!$A$70:$I$86,TRUNC(COLUMN(R$2)/5)+2,FALSE)*SUMIFS('EPA Data'!$I:$I,'EPA Data'!$D:$D,'Country Selector'!$A$2,'EPA Data'!$J:$J,$B$1,'EPA Data'!$C:$C,R$2,'EPA Data'!$G:$G,"&gt;="&amp;$A51,'EPA Data'!$G:$G,"&lt;"&amp;$B51)*unit_conv</f>
        <v>0</v>
      </c>
      <c r="S51">
        <f t="shared" si="26"/>
        <v>0</v>
      </c>
      <c r="T51">
        <f t="shared" si="26"/>
        <v>0</v>
      </c>
      <c r="U51">
        <f t="shared" si="26"/>
        <v>0</v>
      </c>
      <c r="V51">
        <f t="shared" si="26"/>
        <v>0</v>
      </c>
      <c r="W51" s="31">
        <f>VLOOKUP($B$1,'Multipliers and Adjustments'!$A$70:$I$86,TRUNC(COLUMN(W$2)/5)+2,FALSE)*SUMIFS('EPA Data'!$I:$I,'EPA Data'!$D:$D,'Country Selector'!$A$2,'EPA Data'!$J:$J,$B$1,'EPA Data'!$C:$C,W$2,'EPA Data'!$G:$G,"&gt;="&amp;$A51,'EPA Data'!$G:$G,"&lt;"&amp;$B51)*unit_conv</f>
        <v>0</v>
      </c>
      <c r="X51">
        <f t="shared" si="27"/>
        <v>0</v>
      </c>
      <c r="Y51">
        <f t="shared" si="27"/>
        <v>0</v>
      </c>
      <c r="Z51">
        <f t="shared" si="27"/>
        <v>0</v>
      </c>
      <c r="AA51">
        <f t="shared" si="27"/>
        <v>0</v>
      </c>
      <c r="AB51" s="31">
        <f>VLOOKUP($B$1,'Multipliers and Adjustments'!$A$70:$I$86,TRUNC(COLUMN(AB$2)/5)+2,FALSE)*SUMIFS('EPA Data'!$I:$I,'EPA Data'!$D:$D,'Country Selector'!$A$2,'EPA Data'!$J:$J,$B$1,'EPA Data'!$C:$C,AB$2,'EPA Data'!$G:$G,"&gt;="&amp;$A51,'EPA Data'!$G:$G,"&lt;"&amp;$B51)*unit_conv</f>
        <v>0</v>
      </c>
      <c r="AC51">
        <f t="shared" si="28"/>
        <v>0</v>
      </c>
      <c r="AD51">
        <f t="shared" si="28"/>
        <v>0</v>
      </c>
      <c r="AE51">
        <f t="shared" si="28"/>
        <v>0</v>
      </c>
      <c r="AF51">
        <f t="shared" si="28"/>
        <v>0</v>
      </c>
      <c r="AG51" s="31">
        <f>VLOOKUP($B$1,'Multipliers and Adjustments'!$A$70:$I$86,TRUNC(COLUMN(AG$2)/5)+2,FALSE)*SUMIFS('EPA Data'!$I:$I,'EPA Data'!$D:$D,'Country Selector'!$A$2,'EPA Data'!$J:$J,$B$1,'EPA Data'!$C:$C,AG$2,'EPA Data'!$G:$G,"&gt;="&amp;$A51,'EPA Data'!$G:$G,"&lt;"&amp;$B51)*unit_conv</f>
        <v>0</v>
      </c>
      <c r="AH51">
        <f t="shared" si="29"/>
        <v>0</v>
      </c>
      <c r="AI51">
        <f t="shared" si="29"/>
        <v>0</v>
      </c>
      <c r="AJ51">
        <f t="shared" si="29"/>
        <v>0</v>
      </c>
      <c r="AK51">
        <f t="shared" si="29"/>
        <v>0</v>
      </c>
      <c r="AL51" s="31">
        <f>VLOOKUP($B$1,'Multipliers and Adjustments'!$A$70:$I$86,TRUNC(COLUMN(AL$2)/5)+2,FALSE)*SUMIFS('EPA Data'!$I:$I,'EPA Data'!$D:$D,'Country Selector'!$A$2,'EPA Data'!$J:$J,$B$1,'EPA Data'!$C:$C,AL$2,'EPA Data'!$G:$G,"&gt;="&amp;$A51,'EPA Data'!$G:$G,"&lt;"&amp;$B51)*unit_conv</f>
        <v>0</v>
      </c>
    </row>
    <row r="52" spans="1:38" x14ac:dyDescent="0.45">
      <c r="A52" s="12">
        <f t="shared" si="14"/>
        <v>450</v>
      </c>
      <c r="B52" s="11">
        <f t="shared" si="7"/>
        <v>500</v>
      </c>
      <c r="C52" s="31">
        <f>VLOOKUP($B$1,'Multipliers and Adjustments'!$A$70:$I$86,TRUNC(COLUMN(C$2)/5)+2,FALSE)*SUMIFS('EPA Data'!$I:$I,'EPA Data'!$D:$D,'Country Selector'!$A$2,'EPA Data'!$J:$J,$B$1,'EPA Data'!$C:$C,C$2,'EPA Data'!$G:$G,"&gt;="&amp;$A52,'EPA Data'!$G:$G,"&lt;"&amp;$B52)*unit_conv</f>
        <v>0</v>
      </c>
      <c r="D52">
        <f t="shared" si="30"/>
        <v>0</v>
      </c>
      <c r="E52">
        <f t="shared" si="30"/>
        <v>0</v>
      </c>
      <c r="F52">
        <f t="shared" si="30"/>
        <v>0</v>
      </c>
      <c r="G52">
        <f t="shared" si="30"/>
        <v>0</v>
      </c>
      <c r="H52" s="31">
        <f>VLOOKUP($B$1,'Multipliers and Adjustments'!$A$70:$I$86,TRUNC(COLUMN(H$2)/5)+2,FALSE)*SUMIFS('EPA Data'!$I:$I,'EPA Data'!$D:$D,'Country Selector'!$A$2,'EPA Data'!$J:$J,$B$1,'EPA Data'!$C:$C,H$2,'EPA Data'!$G:$G,"&gt;="&amp;$A52,'EPA Data'!$G:$G,"&lt;"&amp;$B52)*unit_conv</f>
        <v>0</v>
      </c>
      <c r="I52">
        <f t="shared" ref="I52:L67" si="31">H52+($M52-$H52)/5</f>
        <v>0</v>
      </c>
      <c r="J52">
        <f t="shared" si="31"/>
        <v>0</v>
      </c>
      <c r="K52">
        <f t="shared" si="31"/>
        <v>0</v>
      </c>
      <c r="L52">
        <f t="shared" si="31"/>
        <v>0</v>
      </c>
      <c r="M52" s="31">
        <f>VLOOKUP($B$1,'Multipliers and Adjustments'!$A$70:$I$86,TRUNC(COLUMN(M$2)/5)+2,FALSE)*SUMIFS('EPA Data'!$I:$I,'EPA Data'!$D:$D,'Country Selector'!$A$2,'EPA Data'!$J:$J,$B$1,'EPA Data'!$C:$C,M$2,'EPA Data'!$G:$G,"&gt;="&amp;$A52,'EPA Data'!$G:$G,"&lt;"&amp;$B52)*unit_conv</f>
        <v>0</v>
      </c>
      <c r="N52">
        <f t="shared" ref="N52:Q67" si="32">M52+($R52-$M52)/5</f>
        <v>0</v>
      </c>
      <c r="O52">
        <f t="shared" si="32"/>
        <v>0</v>
      </c>
      <c r="P52">
        <f t="shared" si="32"/>
        <v>0</v>
      </c>
      <c r="Q52">
        <f t="shared" si="32"/>
        <v>0</v>
      </c>
      <c r="R52" s="31">
        <f>VLOOKUP($B$1,'Multipliers and Adjustments'!$A$70:$I$86,TRUNC(COLUMN(R$2)/5)+2,FALSE)*SUMIFS('EPA Data'!$I:$I,'EPA Data'!$D:$D,'Country Selector'!$A$2,'EPA Data'!$J:$J,$B$1,'EPA Data'!$C:$C,R$2,'EPA Data'!$G:$G,"&gt;="&amp;$A52,'EPA Data'!$G:$G,"&lt;"&amp;$B52)*unit_conv</f>
        <v>0</v>
      </c>
      <c r="S52">
        <f t="shared" ref="S52:V67" si="33">R52+($W52-$R52)/5</f>
        <v>0</v>
      </c>
      <c r="T52">
        <f t="shared" si="33"/>
        <v>0</v>
      </c>
      <c r="U52">
        <f t="shared" si="33"/>
        <v>0</v>
      </c>
      <c r="V52">
        <f t="shared" si="33"/>
        <v>0</v>
      </c>
      <c r="W52" s="31">
        <f>VLOOKUP($B$1,'Multipliers and Adjustments'!$A$70:$I$86,TRUNC(COLUMN(W$2)/5)+2,FALSE)*SUMIFS('EPA Data'!$I:$I,'EPA Data'!$D:$D,'Country Selector'!$A$2,'EPA Data'!$J:$J,$B$1,'EPA Data'!$C:$C,W$2,'EPA Data'!$G:$G,"&gt;="&amp;$A52,'EPA Data'!$G:$G,"&lt;"&amp;$B52)*unit_conv</f>
        <v>0</v>
      </c>
      <c r="X52">
        <f t="shared" ref="X52:AA67" si="34">W52+($AB52-$W52)/5</f>
        <v>0</v>
      </c>
      <c r="Y52">
        <f t="shared" si="34"/>
        <v>0</v>
      </c>
      <c r="Z52">
        <f t="shared" si="34"/>
        <v>0</v>
      </c>
      <c r="AA52">
        <f t="shared" si="34"/>
        <v>0</v>
      </c>
      <c r="AB52" s="31">
        <f>VLOOKUP($B$1,'Multipliers and Adjustments'!$A$70:$I$86,TRUNC(COLUMN(AB$2)/5)+2,FALSE)*SUMIFS('EPA Data'!$I:$I,'EPA Data'!$D:$D,'Country Selector'!$A$2,'EPA Data'!$J:$J,$B$1,'EPA Data'!$C:$C,AB$2,'EPA Data'!$G:$G,"&gt;="&amp;$A52,'EPA Data'!$G:$G,"&lt;"&amp;$B52)*unit_conv</f>
        <v>0</v>
      </c>
      <c r="AC52">
        <f t="shared" ref="AC52:AF67" si="35">AB52+($AG52-$AB52)/5</f>
        <v>0</v>
      </c>
      <c r="AD52">
        <f t="shared" si="35"/>
        <v>0</v>
      </c>
      <c r="AE52">
        <f t="shared" si="35"/>
        <v>0</v>
      </c>
      <c r="AF52">
        <f t="shared" si="35"/>
        <v>0</v>
      </c>
      <c r="AG52" s="31">
        <f>VLOOKUP($B$1,'Multipliers and Adjustments'!$A$70:$I$86,TRUNC(COLUMN(AG$2)/5)+2,FALSE)*SUMIFS('EPA Data'!$I:$I,'EPA Data'!$D:$D,'Country Selector'!$A$2,'EPA Data'!$J:$J,$B$1,'EPA Data'!$C:$C,AG$2,'EPA Data'!$G:$G,"&gt;="&amp;$A52,'EPA Data'!$G:$G,"&lt;"&amp;$B52)*unit_conv</f>
        <v>0</v>
      </c>
      <c r="AH52">
        <f t="shared" ref="AH52:AK67" si="36">AG52+($AL52-$AG52)/5</f>
        <v>0</v>
      </c>
      <c r="AI52">
        <f t="shared" si="36"/>
        <v>0</v>
      </c>
      <c r="AJ52">
        <f t="shared" si="36"/>
        <v>0</v>
      </c>
      <c r="AK52">
        <f t="shared" si="36"/>
        <v>0</v>
      </c>
      <c r="AL52" s="31">
        <f>VLOOKUP($B$1,'Multipliers and Adjustments'!$A$70:$I$86,TRUNC(COLUMN(AL$2)/5)+2,FALSE)*SUMIFS('EPA Data'!$I:$I,'EPA Data'!$D:$D,'Country Selector'!$A$2,'EPA Data'!$J:$J,$B$1,'EPA Data'!$C:$C,AL$2,'EPA Data'!$G:$G,"&gt;="&amp;$A52,'EPA Data'!$G:$G,"&lt;"&amp;$B52)*unit_conv</f>
        <v>0</v>
      </c>
    </row>
    <row r="53" spans="1:38" x14ac:dyDescent="0.45">
      <c r="A53" s="12">
        <f t="shared" si="14"/>
        <v>500</v>
      </c>
      <c r="B53" s="11">
        <f t="shared" si="7"/>
        <v>550</v>
      </c>
      <c r="C53" s="31">
        <f>VLOOKUP($B$1,'Multipliers and Adjustments'!$A$70:$I$86,TRUNC(COLUMN(C$2)/5)+2,FALSE)*SUMIFS('EPA Data'!$I:$I,'EPA Data'!$D:$D,'Country Selector'!$A$2,'EPA Data'!$J:$J,$B$1,'EPA Data'!$C:$C,C$2,'EPA Data'!$G:$G,"&gt;="&amp;$A53,'EPA Data'!$G:$G,"&lt;"&amp;$B53)*unit_conv</f>
        <v>0</v>
      </c>
      <c r="D53">
        <f t="shared" si="30"/>
        <v>0</v>
      </c>
      <c r="E53">
        <f t="shared" si="30"/>
        <v>0</v>
      </c>
      <c r="F53">
        <f t="shared" si="30"/>
        <v>0</v>
      </c>
      <c r="G53">
        <f t="shared" si="30"/>
        <v>0</v>
      </c>
      <c r="H53" s="31">
        <f>VLOOKUP($B$1,'Multipliers and Adjustments'!$A$70:$I$86,TRUNC(COLUMN(H$2)/5)+2,FALSE)*SUMIFS('EPA Data'!$I:$I,'EPA Data'!$D:$D,'Country Selector'!$A$2,'EPA Data'!$J:$J,$B$1,'EPA Data'!$C:$C,H$2,'EPA Data'!$G:$G,"&gt;="&amp;$A53,'EPA Data'!$G:$G,"&lt;"&amp;$B53)*unit_conv</f>
        <v>0</v>
      </c>
      <c r="I53">
        <f t="shared" si="31"/>
        <v>0</v>
      </c>
      <c r="J53">
        <f t="shared" si="31"/>
        <v>0</v>
      </c>
      <c r="K53">
        <f t="shared" si="31"/>
        <v>0</v>
      </c>
      <c r="L53">
        <f t="shared" si="31"/>
        <v>0</v>
      </c>
      <c r="M53" s="31">
        <f>VLOOKUP($B$1,'Multipliers and Adjustments'!$A$70:$I$86,TRUNC(COLUMN(M$2)/5)+2,FALSE)*SUMIFS('EPA Data'!$I:$I,'EPA Data'!$D:$D,'Country Selector'!$A$2,'EPA Data'!$J:$J,$B$1,'EPA Data'!$C:$C,M$2,'EPA Data'!$G:$G,"&gt;="&amp;$A53,'EPA Data'!$G:$G,"&lt;"&amp;$B53)*unit_conv</f>
        <v>0</v>
      </c>
      <c r="N53">
        <f t="shared" si="32"/>
        <v>0</v>
      </c>
      <c r="O53">
        <f t="shared" si="32"/>
        <v>0</v>
      </c>
      <c r="P53">
        <f t="shared" si="32"/>
        <v>0</v>
      </c>
      <c r="Q53">
        <f t="shared" si="32"/>
        <v>0</v>
      </c>
      <c r="R53" s="31">
        <f>VLOOKUP($B$1,'Multipliers and Adjustments'!$A$70:$I$86,TRUNC(COLUMN(R$2)/5)+2,FALSE)*SUMIFS('EPA Data'!$I:$I,'EPA Data'!$D:$D,'Country Selector'!$A$2,'EPA Data'!$J:$J,$B$1,'EPA Data'!$C:$C,R$2,'EPA Data'!$G:$G,"&gt;="&amp;$A53,'EPA Data'!$G:$G,"&lt;"&amp;$B53)*unit_conv</f>
        <v>0</v>
      </c>
      <c r="S53">
        <f t="shared" si="33"/>
        <v>0</v>
      </c>
      <c r="T53">
        <f t="shared" si="33"/>
        <v>0</v>
      </c>
      <c r="U53">
        <f t="shared" si="33"/>
        <v>0</v>
      </c>
      <c r="V53">
        <f t="shared" si="33"/>
        <v>0</v>
      </c>
      <c r="W53" s="31">
        <f>VLOOKUP($B$1,'Multipliers and Adjustments'!$A$70:$I$86,TRUNC(COLUMN(W$2)/5)+2,FALSE)*SUMIFS('EPA Data'!$I:$I,'EPA Data'!$D:$D,'Country Selector'!$A$2,'EPA Data'!$J:$J,$B$1,'EPA Data'!$C:$C,W$2,'EPA Data'!$G:$G,"&gt;="&amp;$A53,'EPA Data'!$G:$G,"&lt;"&amp;$B53)*unit_conv</f>
        <v>0</v>
      </c>
      <c r="X53">
        <f t="shared" si="34"/>
        <v>0</v>
      </c>
      <c r="Y53">
        <f t="shared" si="34"/>
        <v>0</v>
      </c>
      <c r="Z53">
        <f t="shared" si="34"/>
        <v>0</v>
      </c>
      <c r="AA53">
        <f t="shared" si="34"/>
        <v>0</v>
      </c>
      <c r="AB53" s="31">
        <f>VLOOKUP($B$1,'Multipliers and Adjustments'!$A$70:$I$86,TRUNC(COLUMN(AB$2)/5)+2,FALSE)*SUMIFS('EPA Data'!$I:$I,'EPA Data'!$D:$D,'Country Selector'!$A$2,'EPA Data'!$J:$J,$B$1,'EPA Data'!$C:$C,AB$2,'EPA Data'!$G:$G,"&gt;="&amp;$A53,'EPA Data'!$G:$G,"&lt;"&amp;$B53)*unit_conv</f>
        <v>0</v>
      </c>
      <c r="AC53">
        <f t="shared" si="35"/>
        <v>0</v>
      </c>
      <c r="AD53">
        <f t="shared" si="35"/>
        <v>0</v>
      </c>
      <c r="AE53">
        <f t="shared" si="35"/>
        <v>0</v>
      </c>
      <c r="AF53">
        <f t="shared" si="35"/>
        <v>0</v>
      </c>
      <c r="AG53" s="31">
        <f>VLOOKUP($B$1,'Multipliers and Adjustments'!$A$70:$I$86,TRUNC(COLUMN(AG$2)/5)+2,FALSE)*SUMIFS('EPA Data'!$I:$I,'EPA Data'!$D:$D,'Country Selector'!$A$2,'EPA Data'!$J:$J,$B$1,'EPA Data'!$C:$C,AG$2,'EPA Data'!$G:$G,"&gt;="&amp;$A53,'EPA Data'!$G:$G,"&lt;"&amp;$B53)*unit_conv</f>
        <v>0</v>
      </c>
      <c r="AH53">
        <f t="shared" si="36"/>
        <v>0</v>
      </c>
      <c r="AI53">
        <f t="shared" si="36"/>
        <v>0</v>
      </c>
      <c r="AJ53">
        <f t="shared" si="36"/>
        <v>0</v>
      </c>
      <c r="AK53">
        <f t="shared" si="36"/>
        <v>0</v>
      </c>
      <c r="AL53" s="31">
        <f>VLOOKUP($B$1,'Multipliers and Adjustments'!$A$70:$I$86,TRUNC(COLUMN(AL$2)/5)+2,FALSE)*SUMIFS('EPA Data'!$I:$I,'EPA Data'!$D:$D,'Country Selector'!$A$2,'EPA Data'!$J:$J,$B$1,'EPA Data'!$C:$C,AL$2,'EPA Data'!$G:$G,"&gt;="&amp;$A53,'EPA Data'!$G:$G,"&lt;"&amp;$B53)*unit_conv</f>
        <v>0</v>
      </c>
    </row>
    <row r="54" spans="1:38" x14ac:dyDescent="0.45">
      <c r="A54" s="12">
        <f t="shared" si="14"/>
        <v>550</v>
      </c>
      <c r="B54" s="11">
        <f t="shared" si="7"/>
        <v>600</v>
      </c>
      <c r="C54" s="31">
        <f>VLOOKUP($B$1,'Multipliers and Adjustments'!$A$70:$I$86,TRUNC(COLUMN(C$2)/5)+2,FALSE)*SUMIFS('EPA Data'!$I:$I,'EPA Data'!$D:$D,'Country Selector'!$A$2,'EPA Data'!$J:$J,$B$1,'EPA Data'!$C:$C,C$2,'EPA Data'!$G:$G,"&gt;="&amp;$A54,'EPA Data'!$G:$G,"&lt;"&amp;$B54)*unit_conv</f>
        <v>0</v>
      </c>
      <c r="D54">
        <f t="shared" si="30"/>
        <v>0</v>
      </c>
      <c r="E54">
        <f t="shared" si="30"/>
        <v>0</v>
      </c>
      <c r="F54">
        <f t="shared" si="30"/>
        <v>0</v>
      </c>
      <c r="G54">
        <f t="shared" si="30"/>
        <v>0</v>
      </c>
      <c r="H54" s="31">
        <f>VLOOKUP($B$1,'Multipliers and Adjustments'!$A$70:$I$86,TRUNC(COLUMN(H$2)/5)+2,FALSE)*SUMIFS('EPA Data'!$I:$I,'EPA Data'!$D:$D,'Country Selector'!$A$2,'EPA Data'!$J:$J,$B$1,'EPA Data'!$C:$C,H$2,'EPA Data'!$G:$G,"&gt;="&amp;$A54,'EPA Data'!$G:$G,"&lt;"&amp;$B54)*unit_conv</f>
        <v>0</v>
      </c>
      <c r="I54">
        <f t="shared" si="31"/>
        <v>0</v>
      </c>
      <c r="J54">
        <f t="shared" si="31"/>
        <v>0</v>
      </c>
      <c r="K54">
        <f t="shared" si="31"/>
        <v>0</v>
      </c>
      <c r="L54">
        <f t="shared" si="31"/>
        <v>0</v>
      </c>
      <c r="M54" s="31">
        <f>VLOOKUP($B$1,'Multipliers and Adjustments'!$A$70:$I$86,TRUNC(COLUMN(M$2)/5)+2,FALSE)*SUMIFS('EPA Data'!$I:$I,'EPA Data'!$D:$D,'Country Selector'!$A$2,'EPA Data'!$J:$J,$B$1,'EPA Data'!$C:$C,M$2,'EPA Data'!$G:$G,"&gt;="&amp;$A54,'EPA Data'!$G:$G,"&lt;"&amp;$B54)*unit_conv</f>
        <v>0</v>
      </c>
      <c r="N54">
        <f t="shared" si="32"/>
        <v>0</v>
      </c>
      <c r="O54">
        <f t="shared" si="32"/>
        <v>0</v>
      </c>
      <c r="P54">
        <f t="shared" si="32"/>
        <v>0</v>
      </c>
      <c r="Q54">
        <f t="shared" si="32"/>
        <v>0</v>
      </c>
      <c r="R54" s="31">
        <f>VLOOKUP($B$1,'Multipliers and Adjustments'!$A$70:$I$86,TRUNC(COLUMN(R$2)/5)+2,FALSE)*SUMIFS('EPA Data'!$I:$I,'EPA Data'!$D:$D,'Country Selector'!$A$2,'EPA Data'!$J:$J,$B$1,'EPA Data'!$C:$C,R$2,'EPA Data'!$G:$G,"&gt;="&amp;$A54,'EPA Data'!$G:$G,"&lt;"&amp;$B54)*unit_conv</f>
        <v>0</v>
      </c>
      <c r="S54">
        <f t="shared" si="33"/>
        <v>0</v>
      </c>
      <c r="T54">
        <f t="shared" si="33"/>
        <v>0</v>
      </c>
      <c r="U54">
        <f t="shared" si="33"/>
        <v>0</v>
      </c>
      <c r="V54">
        <f t="shared" si="33"/>
        <v>0</v>
      </c>
      <c r="W54" s="31">
        <f>VLOOKUP($B$1,'Multipliers and Adjustments'!$A$70:$I$86,TRUNC(COLUMN(W$2)/5)+2,FALSE)*SUMIFS('EPA Data'!$I:$I,'EPA Data'!$D:$D,'Country Selector'!$A$2,'EPA Data'!$J:$J,$B$1,'EPA Data'!$C:$C,W$2,'EPA Data'!$G:$G,"&gt;="&amp;$A54,'EPA Data'!$G:$G,"&lt;"&amp;$B54)*unit_conv</f>
        <v>0</v>
      </c>
      <c r="X54">
        <f t="shared" si="34"/>
        <v>0</v>
      </c>
      <c r="Y54">
        <f t="shared" si="34"/>
        <v>0</v>
      </c>
      <c r="Z54">
        <f t="shared" si="34"/>
        <v>0</v>
      </c>
      <c r="AA54">
        <f t="shared" si="34"/>
        <v>0</v>
      </c>
      <c r="AB54" s="31">
        <f>VLOOKUP($B$1,'Multipliers and Adjustments'!$A$70:$I$86,TRUNC(COLUMN(AB$2)/5)+2,FALSE)*SUMIFS('EPA Data'!$I:$I,'EPA Data'!$D:$D,'Country Selector'!$A$2,'EPA Data'!$J:$J,$B$1,'EPA Data'!$C:$C,AB$2,'EPA Data'!$G:$G,"&gt;="&amp;$A54,'EPA Data'!$G:$G,"&lt;"&amp;$B54)*unit_conv</f>
        <v>0</v>
      </c>
      <c r="AC54">
        <f t="shared" si="35"/>
        <v>0</v>
      </c>
      <c r="AD54">
        <f t="shared" si="35"/>
        <v>0</v>
      </c>
      <c r="AE54">
        <f t="shared" si="35"/>
        <v>0</v>
      </c>
      <c r="AF54">
        <f t="shared" si="35"/>
        <v>0</v>
      </c>
      <c r="AG54" s="31">
        <f>VLOOKUP($B$1,'Multipliers and Adjustments'!$A$70:$I$86,TRUNC(COLUMN(AG$2)/5)+2,FALSE)*SUMIFS('EPA Data'!$I:$I,'EPA Data'!$D:$D,'Country Selector'!$A$2,'EPA Data'!$J:$J,$B$1,'EPA Data'!$C:$C,AG$2,'EPA Data'!$G:$G,"&gt;="&amp;$A54,'EPA Data'!$G:$G,"&lt;"&amp;$B54)*unit_conv</f>
        <v>0</v>
      </c>
      <c r="AH54">
        <f t="shared" si="36"/>
        <v>0</v>
      </c>
      <c r="AI54">
        <f t="shared" si="36"/>
        <v>0</v>
      </c>
      <c r="AJ54">
        <f t="shared" si="36"/>
        <v>0</v>
      </c>
      <c r="AK54">
        <f t="shared" si="36"/>
        <v>0</v>
      </c>
      <c r="AL54" s="31">
        <f>VLOOKUP($B$1,'Multipliers and Adjustments'!$A$70:$I$86,TRUNC(COLUMN(AL$2)/5)+2,FALSE)*SUMIFS('EPA Data'!$I:$I,'EPA Data'!$D:$D,'Country Selector'!$A$2,'EPA Data'!$J:$J,$B$1,'EPA Data'!$C:$C,AL$2,'EPA Data'!$G:$G,"&gt;="&amp;$A54,'EPA Data'!$G:$G,"&lt;"&amp;$B54)*unit_conv</f>
        <v>0</v>
      </c>
    </row>
    <row r="55" spans="1:38" x14ac:dyDescent="0.45">
      <c r="A55" s="12">
        <f t="shared" si="14"/>
        <v>600</v>
      </c>
      <c r="B55" s="11">
        <f t="shared" si="7"/>
        <v>650</v>
      </c>
      <c r="C55" s="31">
        <f>VLOOKUP($B$1,'Multipliers and Adjustments'!$A$70:$I$86,TRUNC(COLUMN(C$2)/5)+2,FALSE)*SUMIFS('EPA Data'!$I:$I,'EPA Data'!$D:$D,'Country Selector'!$A$2,'EPA Data'!$J:$J,$B$1,'EPA Data'!$C:$C,C$2,'EPA Data'!$G:$G,"&gt;="&amp;$A55,'EPA Data'!$G:$G,"&lt;"&amp;$B55)*unit_conv</f>
        <v>0</v>
      </c>
      <c r="D55">
        <f t="shared" si="30"/>
        <v>0</v>
      </c>
      <c r="E55">
        <f t="shared" si="30"/>
        <v>0</v>
      </c>
      <c r="F55">
        <f t="shared" si="30"/>
        <v>0</v>
      </c>
      <c r="G55">
        <f t="shared" si="30"/>
        <v>0</v>
      </c>
      <c r="H55" s="31">
        <f>VLOOKUP($B$1,'Multipliers and Adjustments'!$A$70:$I$86,TRUNC(COLUMN(H$2)/5)+2,FALSE)*SUMIFS('EPA Data'!$I:$I,'EPA Data'!$D:$D,'Country Selector'!$A$2,'EPA Data'!$J:$J,$B$1,'EPA Data'!$C:$C,H$2,'EPA Data'!$G:$G,"&gt;="&amp;$A55,'EPA Data'!$G:$G,"&lt;"&amp;$B55)*unit_conv</f>
        <v>0</v>
      </c>
      <c r="I55">
        <f t="shared" si="31"/>
        <v>0</v>
      </c>
      <c r="J55">
        <f t="shared" si="31"/>
        <v>0</v>
      </c>
      <c r="K55">
        <f t="shared" si="31"/>
        <v>0</v>
      </c>
      <c r="L55">
        <f t="shared" si="31"/>
        <v>0</v>
      </c>
      <c r="M55" s="31">
        <f>VLOOKUP($B$1,'Multipliers and Adjustments'!$A$70:$I$86,TRUNC(COLUMN(M$2)/5)+2,FALSE)*SUMIFS('EPA Data'!$I:$I,'EPA Data'!$D:$D,'Country Selector'!$A$2,'EPA Data'!$J:$J,$B$1,'EPA Data'!$C:$C,M$2,'EPA Data'!$G:$G,"&gt;="&amp;$A55,'EPA Data'!$G:$G,"&lt;"&amp;$B55)*unit_conv</f>
        <v>0</v>
      </c>
      <c r="N55">
        <f t="shared" si="32"/>
        <v>0</v>
      </c>
      <c r="O55">
        <f t="shared" si="32"/>
        <v>0</v>
      </c>
      <c r="P55">
        <f t="shared" si="32"/>
        <v>0</v>
      </c>
      <c r="Q55">
        <f t="shared" si="32"/>
        <v>0</v>
      </c>
      <c r="R55" s="31">
        <f>VLOOKUP($B$1,'Multipliers and Adjustments'!$A$70:$I$86,TRUNC(COLUMN(R$2)/5)+2,FALSE)*SUMIFS('EPA Data'!$I:$I,'EPA Data'!$D:$D,'Country Selector'!$A$2,'EPA Data'!$J:$J,$B$1,'EPA Data'!$C:$C,R$2,'EPA Data'!$G:$G,"&gt;="&amp;$A55,'EPA Data'!$G:$G,"&lt;"&amp;$B55)*unit_conv</f>
        <v>0</v>
      </c>
      <c r="S55">
        <f t="shared" si="33"/>
        <v>0</v>
      </c>
      <c r="T55">
        <f t="shared" si="33"/>
        <v>0</v>
      </c>
      <c r="U55">
        <f t="shared" si="33"/>
        <v>0</v>
      </c>
      <c r="V55">
        <f t="shared" si="33"/>
        <v>0</v>
      </c>
      <c r="W55" s="31">
        <f>VLOOKUP($B$1,'Multipliers and Adjustments'!$A$70:$I$86,TRUNC(COLUMN(W$2)/5)+2,FALSE)*SUMIFS('EPA Data'!$I:$I,'EPA Data'!$D:$D,'Country Selector'!$A$2,'EPA Data'!$J:$J,$B$1,'EPA Data'!$C:$C,W$2,'EPA Data'!$G:$G,"&gt;="&amp;$A55,'EPA Data'!$G:$G,"&lt;"&amp;$B55)*unit_conv</f>
        <v>0</v>
      </c>
      <c r="X55">
        <f t="shared" si="34"/>
        <v>0</v>
      </c>
      <c r="Y55">
        <f t="shared" si="34"/>
        <v>0</v>
      </c>
      <c r="Z55">
        <f t="shared" si="34"/>
        <v>0</v>
      </c>
      <c r="AA55">
        <f t="shared" si="34"/>
        <v>0</v>
      </c>
      <c r="AB55" s="31">
        <f>VLOOKUP($B$1,'Multipliers and Adjustments'!$A$70:$I$86,TRUNC(COLUMN(AB$2)/5)+2,FALSE)*SUMIFS('EPA Data'!$I:$I,'EPA Data'!$D:$D,'Country Selector'!$A$2,'EPA Data'!$J:$J,$B$1,'EPA Data'!$C:$C,AB$2,'EPA Data'!$G:$G,"&gt;="&amp;$A55,'EPA Data'!$G:$G,"&lt;"&amp;$B55)*unit_conv</f>
        <v>0</v>
      </c>
      <c r="AC55">
        <f t="shared" si="35"/>
        <v>0</v>
      </c>
      <c r="AD55">
        <f t="shared" si="35"/>
        <v>0</v>
      </c>
      <c r="AE55">
        <f t="shared" si="35"/>
        <v>0</v>
      </c>
      <c r="AF55">
        <f t="shared" si="35"/>
        <v>0</v>
      </c>
      <c r="AG55" s="31">
        <f>VLOOKUP($B$1,'Multipliers and Adjustments'!$A$70:$I$86,TRUNC(COLUMN(AG$2)/5)+2,FALSE)*SUMIFS('EPA Data'!$I:$I,'EPA Data'!$D:$D,'Country Selector'!$A$2,'EPA Data'!$J:$J,$B$1,'EPA Data'!$C:$C,AG$2,'EPA Data'!$G:$G,"&gt;="&amp;$A55,'EPA Data'!$G:$G,"&lt;"&amp;$B55)*unit_conv</f>
        <v>0</v>
      </c>
      <c r="AH55">
        <f t="shared" si="36"/>
        <v>0</v>
      </c>
      <c r="AI55">
        <f t="shared" si="36"/>
        <v>0</v>
      </c>
      <c r="AJ55">
        <f t="shared" si="36"/>
        <v>0</v>
      </c>
      <c r="AK55">
        <f t="shared" si="36"/>
        <v>0</v>
      </c>
      <c r="AL55" s="31">
        <f>VLOOKUP($B$1,'Multipliers and Adjustments'!$A$70:$I$86,TRUNC(COLUMN(AL$2)/5)+2,FALSE)*SUMIFS('EPA Data'!$I:$I,'EPA Data'!$D:$D,'Country Selector'!$A$2,'EPA Data'!$J:$J,$B$1,'EPA Data'!$C:$C,AL$2,'EPA Data'!$G:$G,"&gt;="&amp;$A55,'EPA Data'!$G:$G,"&lt;"&amp;$B55)*unit_conv</f>
        <v>0</v>
      </c>
    </row>
    <row r="56" spans="1:38" x14ac:dyDescent="0.45">
      <c r="A56" s="12">
        <f t="shared" si="14"/>
        <v>650</v>
      </c>
      <c r="B56" s="11">
        <f t="shared" si="7"/>
        <v>700</v>
      </c>
      <c r="C56" s="31">
        <f>VLOOKUP($B$1,'Multipliers and Adjustments'!$A$70:$I$86,TRUNC(COLUMN(C$2)/5)+2,FALSE)*SUMIFS('EPA Data'!$I:$I,'EPA Data'!$D:$D,'Country Selector'!$A$2,'EPA Data'!$J:$J,$B$1,'EPA Data'!$C:$C,C$2,'EPA Data'!$G:$G,"&gt;="&amp;$A56,'EPA Data'!$G:$G,"&lt;"&amp;$B56)*unit_conv</f>
        <v>0</v>
      </c>
      <c r="D56">
        <f t="shared" si="30"/>
        <v>0</v>
      </c>
      <c r="E56">
        <f t="shared" si="30"/>
        <v>0</v>
      </c>
      <c r="F56">
        <f t="shared" si="30"/>
        <v>0</v>
      </c>
      <c r="G56">
        <f t="shared" si="30"/>
        <v>0</v>
      </c>
      <c r="H56" s="31">
        <f>VLOOKUP($B$1,'Multipliers and Adjustments'!$A$70:$I$86,TRUNC(COLUMN(H$2)/5)+2,FALSE)*SUMIFS('EPA Data'!$I:$I,'EPA Data'!$D:$D,'Country Selector'!$A$2,'EPA Data'!$J:$J,$B$1,'EPA Data'!$C:$C,H$2,'EPA Data'!$G:$G,"&gt;="&amp;$A56,'EPA Data'!$G:$G,"&lt;"&amp;$B56)*unit_conv</f>
        <v>0</v>
      </c>
      <c r="I56">
        <f t="shared" si="31"/>
        <v>0</v>
      </c>
      <c r="J56">
        <f t="shared" si="31"/>
        <v>0</v>
      </c>
      <c r="K56">
        <f t="shared" si="31"/>
        <v>0</v>
      </c>
      <c r="L56">
        <f t="shared" si="31"/>
        <v>0</v>
      </c>
      <c r="M56" s="31">
        <f>VLOOKUP($B$1,'Multipliers and Adjustments'!$A$70:$I$86,TRUNC(COLUMN(M$2)/5)+2,FALSE)*SUMIFS('EPA Data'!$I:$I,'EPA Data'!$D:$D,'Country Selector'!$A$2,'EPA Data'!$J:$J,$B$1,'EPA Data'!$C:$C,M$2,'EPA Data'!$G:$G,"&gt;="&amp;$A56,'EPA Data'!$G:$G,"&lt;"&amp;$B56)*unit_conv</f>
        <v>0</v>
      </c>
      <c r="N56">
        <f t="shared" si="32"/>
        <v>0</v>
      </c>
      <c r="O56">
        <f t="shared" si="32"/>
        <v>0</v>
      </c>
      <c r="P56">
        <f t="shared" si="32"/>
        <v>0</v>
      </c>
      <c r="Q56">
        <f t="shared" si="32"/>
        <v>0</v>
      </c>
      <c r="R56" s="31">
        <f>VLOOKUP($B$1,'Multipliers and Adjustments'!$A$70:$I$86,TRUNC(COLUMN(R$2)/5)+2,FALSE)*SUMIFS('EPA Data'!$I:$I,'EPA Data'!$D:$D,'Country Selector'!$A$2,'EPA Data'!$J:$J,$B$1,'EPA Data'!$C:$C,R$2,'EPA Data'!$G:$G,"&gt;="&amp;$A56,'EPA Data'!$G:$G,"&lt;"&amp;$B56)*unit_conv</f>
        <v>0</v>
      </c>
      <c r="S56">
        <f t="shared" si="33"/>
        <v>0</v>
      </c>
      <c r="T56">
        <f t="shared" si="33"/>
        <v>0</v>
      </c>
      <c r="U56">
        <f t="shared" si="33"/>
        <v>0</v>
      </c>
      <c r="V56">
        <f t="shared" si="33"/>
        <v>0</v>
      </c>
      <c r="W56" s="31">
        <f>VLOOKUP($B$1,'Multipliers and Adjustments'!$A$70:$I$86,TRUNC(COLUMN(W$2)/5)+2,FALSE)*SUMIFS('EPA Data'!$I:$I,'EPA Data'!$D:$D,'Country Selector'!$A$2,'EPA Data'!$J:$J,$B$1,'EPA Data'!$C:$C,W$2,'EPA Data'!$G:$G,"&gt;="&amp;$A56,'EPA Data'!$G:$G,"&lt;"&amp;$B56)*unit_conv</f>
        <v>0</v>
      </c>
      <c r="X56">
        <f t="shared" si="34"/>
        <v>0</v>
      </c>
      <c r="Y56">
        <f t="shared" si="34"/>
        <v>0</v>
      </c>
      <c r="Z56">
        <f t="shared" si="34"/>
        <v>0</v>
      </c>
      <c r="AA56">
        <f t="shared" si="34"/>
        <v>0</v>
      </c>
      <c r="AB56" s="31">
        <f>VLOOKUP($B$1,'Multipliers and Adjustments'!$A$70:$I$86,TRUNC(COLUMN(AB$2)/5)+2,FALSE)*SUMIFS('EPA Data'!$I:$I,'EPA Data'!$D:$D,'Country Selector'!$A$2,'EPA Data'!$J:$J,$B$1,'EPA Data'!$C:$C,AB$2,'EPA Data'!$G:$G,"&gt;="&amp;$A56,'EPA Data'!$G:$G,"&lt;"&amp;$B56)*unit_conv</f>
        <v>0</v>
      </c>
      <c r="AC56">
        <f t="shared" si="35"/>
        <v>0</v>
      </c>
      <c r="AD56">
        <f t="shared" si="35"/>
        <v>0</v>
      </c>
      <c r="AE56">
        <f t="shared" si="35"/>
        <v>0</v>
      </c>
      <c r="AF56">
        <f t="shared" si="35"/>
        <v>0</v>
      </c>
      <c r="AG56" s="31">
        <f>VLOOKUP($B$1,'Multipliers and Adjustments'!$A$70:$I$86,TRUNC(COLUMN(AG$2)/5)+2,FALSE)*SUMIFS('EPA Data'!$I:$I,'EPA Data'!$D:$D,'Country Selector'!$A$2,'EPA Data'!$J:$J,$B$1,'EPA Data'!$C:$C,AG$2,'EPA Data'!$G:$G,"&gt;="&amp;$A56,'EPA Data'!$G:$G,"&lt;"&amp;$B56)*unit_conv</f>
        <v>0</v>
      </c>
      <c r="AH56">
        <f t="shared" si="36"/>
        <v>0</v>
      </c>
      <c r="AI56">
        <f t="shared" si="36"/>
        <v>0</v>
      </c>
      <c r="AJ56">
        <f t="shared" si="36"/>
        <v>0</v>
      </c>
      <c r="AK56">
        <f t="shared" si="36"/>
        <v>0</v>
      </c>
      <c r="AL56" s="31">
        <f>VLOOKUP($B$1,'Multipliers and Adjustments'!$A$70:$I$86,TRUNC(COLUMN(AL$2)/5)+2,FALSE)*SUMIFS('EPA Data'!$I:$I,'EPA Data'!$D:$D,'Country Selector'!$A$2,'EPA Data'!$J:$J,$B$1,'EPA Data'!$C:$C,AL$2,'EPA Data'!$G:$G,"&gt;="&amp;$A56,'EPA Data'!$G:$G,"&lt;"&amp;$B56)*unit_conv</f>
        <v>0</v>
      </c>
    </row>
    <row r="57" spans="1:38" x14ac:dyDescent="0.45">
      <c r="A57" s="12">
        <f t="shared" si="14"/>
        <v>700</v>
      </c>
      <c r="B57" s="11">
        <f t="shared" si="7"/>
        <v>750</v>
      </c>
      <c r="C57" s="31">
        <f>VLOOKUP($B$1,'Multipliers and Adjustments'!$A$70:$I$86,TRUNC(COLUMN(C$2)/5)+2,FALSE)*SUMIFS('EPA Data'!$I:$I,'EPA Data'!$D:$D,'Country Selector'!$A$2,'EPA Data'!$J:$J,$B$1,'EPA Data'!$C:$C,C$2,'EPA Data'!$G:$G,"&gt;="&amp;$A57,'EPA Data'!$G:$G,"&lt;"&amp;$B57)*unit_conv</f>
        <v>0</v>
      </c>
      <c r="D57">
        <f t="shared" si="30"/>
        <v>0</v>
      </c>
      <c r="E57">
        <f t="shared" si="30"/>
        <v>0</v>
      </c>
      <c r="F57">
        <f t="shared" si="30"/>
        <v>0</v>
      </c>
      <c r="G57">
        <f t="shared" si="30"/>
        <v>0</v>
      </c>
      <c r="H57" s="31">
        <f>VLOOKUP($B$1,'Multipliers and Adjustments'!$A$70:$I$86,TRUNC(COLUMN(H$2)/5)+2,FALSE)*SUMIFS('EPA Data'!$I:$I,'EPA Data'!$D:$D,'Country Selector'!$A$2,'EPA Data'!$J:$J,$B$1,'EPA Data'!$C:$C,H$2,'EPA Data'!$G:$G,"&gt;="&amp;$A57,'EPA Data'!$G:$G,"&lt;"&amp;$B57)*unit_conv</f>
        <v>0</v>
      </c>
      <c r="I57">
        <f t="shared" si="31"/>
        <v>0</v>
      </c>
      <c r="J57">
        <f t="shared" si="31"/>
        <v>0</v>
      </c>
      <c r="K57">
        <f t="shared" si="31"/>
        <v>0</v>
      </c>
      <c r="L57">
        <f t="shared" si="31"/>
        <v>0</v>
      </c>
      <c r="M57" s="31">
        <f>VLOOKUP($B$1,'Multipliers and Adjustments'!$A$70:$I$86,TRUNC(COLUMN(M$2)/5)+2,FALSE)*SUMIFS('EPA Data'!$I:$I,'EPA Data'!$D:$D,'Country Selector'!$A$2,'EPA Data'!$J:$J,$B$1,'EPA Data'!$C:$C,M$2,'EPA Data'!$G:$G,"&gt;="&amp;$A57,'EPA Data'!$G:$G,"&lt;"&amp;$B57)*unit_conv</f>
        <v>0</v>
      </c>
      <c r="N57">
        <f t="shared" si="32"/>
        <v>0</v>
      </c>
      <c r="O57">
        <f t="shared" si="32"/>
        <v>0</v>
      </c>
      <c r="P57">
        <f t="shared" si="32"/>
        <v>0</v>
      </c>
      <c r="Q57">
        <f t="shared" si="32"/>
        <v>0</v>
      </c>
      <c r="R57" s="31">
        <f>VLOOKUP($B$1,'Multipliers and Adjustments'!$A$70:$I$86,TRUNC(COLUMN(R$2)/5)+2,FALSE)*SUMIFS('EPA Data'!$I:$I,'EPA Data'!$D:$D,'Country Selector'!$A$2,'EPA Data'!$J:$J,$B$1,'EPA Data'!$C:$C,R$2,'EPA Data'!$G:$G,"&gt;="&amp;$A57,'EPA Data'!$G:$G,"&lt;"&amp;$B57)*unit_conv</f>
        <v>0</v>
      </c>
      <c r="S57">
        <f t="shared" si="33"/>
        <v>0</v>
      </c>
      <c r="T57">
        <f t="shared" si="33"/>
        <v>0</v>
      </c>
      <c r="U57">
        <f t="shared" si="33"/>
        <v>0</v>
      </c>
      <c r="V57">
        <f t="shared" si="33"/>
        <v>0</v>
      </c>
      <c r="W57" s="31">
        <f>VLOOKUP($B$1,'Multipliers and Adjustments'!$A$70:$I$86,TRUNC(COLUMN(W$2)/5)+2,FALSE)*SUMIFS('EPA Data'!$I:$I,'EPA Data'!$D:$D,'Country Selector'!$A$2,'EPA Data'!$J:$J,$B$1,'EPA Data'!$C:$C,W$2,'EPA Data'!$G:$G,"&gt;="&amp;$A57,'EPA Data'!$G:$G,"&lt;"&amp;$B57)*unit_conv</f>
        <v>0</v>
      </c>
      <c r="X57">
        <f t="shared" si="34"/>
        <v>0</v>
      </c>
      <c r="Y57">
        <f t="shared" si="34"/>
        <v>0</v>
      </c>
      <c r="Z57">
        <f t="shared" si="34"/>
        <v>0</v>
      </c>
      <c r="AA57">
        <f t="shared" si="34"/>
        <v>0</v>
      </c>
      <c r="AB57" s="31">
        <f>VLOOKUP($B$1,'Multipliers and Adjustments'!$A$70:$I$86,TRUNC(COLUMN(AB$2)/5)+2,FALSE)*SUMIFS('EPA Data'!$I:$I,'EPA Data'!$D:$D,'Country Selector'!$A$2,'EPA Data'!$J:$J,$B$1,'EPA Data'!$C:$C,AB$2,'EPA Data'!$G:$G,"&gt;="&amp;$A57,'EPA Data'!$G:$G,"&lt;"&amp;$B57)*unit_conv</f>
        <v>0</v>
      </c>
      <c r="AC57">
        <f t="shared" si="35"/>
        <v>0</v>
      </c>
      <c r="AD57">
        <f t="shared" si="35"/>
        <v>0</v>
      </c>
      <c r="AE57">
        <f t="shared" si="35"/>
        <v>0</v>
      </c>
      <c r="AF57">
        <f t="shared" si="35"/>
        <v>0</v>
      </c>
      <c r="AG57" s="31">
        <f>VLOOKUP($B$1,'Multipliers and Adjustments'!$A$70:$I$86,TRUNC(COLUMN(AG$2)/5)+2,FALSE)*SUMIFS('EPA Data'!$I:$I,'EPA Data'!$D:$D,'Country Selector'!$A$2,'EPA Data'!$J:$J,$B$1,'EPA Data'!$C:$C,AG$2,'EPA Data'!$G:$G,"&gt;="&amp;$A57,'EPA Data'!$G:$G,"&lt;"&amp;$B57)*unit_conv</f>
        <v>0</v>
      </c>
      <c r="AH57">
        <f t="shared" si="36"/>
        <v>0</v>
      </c>
      <c r="AI57">
        <f t="shared" si="36"/>
        <v>0</v>
      </c>
      <c r="AJ57">
        <f t="shared" si="36"/>
        <v>0</v>
      </c>
      <c r="AK57">
        <f t="shared" si="36"/>
        <v>0</v>
      </c>
      <c r="AL57" s="31">
        <f>VLOOKUP($B$1,'Multipliers and Adjustments'!$A$70:$I$86,TRUNC(COLUMN(AL$2)/5)+2,FALSE)*SUMIFS('EPA Data'!$I:$I,'EPA Data'!$D:$D,'Country Selector'!$A$2,'EPA Data'!$J:$J,$B$1,'EPA Data'!$C:$C,AL$2,'EPA Data'!$G:$G,"&gt;="&amp;$A57,'EPA Data'!$G:$G,"&lt;"&amp;$B57)*unit_conv</f>
        <v>0</v>
      </c>
    </row>
    <row r="58" spans="1:38" x14ac:dyDescent="0.45">
      <c r="A58" s="12">
        <f t="shared" si="14"/>
        <v>750</v>
      </c>
      <c r="B58" s="11">
        <f t="shared" si="7"/>
        <v>800</v>
      </c>
      <c r="C58" s="31">
        <f>VLOOKUP($B$1,'Multipliers and Adjustments'!$A$70:$I$86,TRUNC(COLUMN(C$2)/5)+2,FALSE)*SUMIFS('EPA Data'!$I:$I,'EPA Data'!$D:$D,'Country Selector'!$A$2,'EPA Data'!$J:$J,$B$1,'EPA Data'!$C:$C,C$2,'EPA Data'!$G:$G,"&gt;="&amp;$A58,'EPA Data'!$G:$G,"&lt;"&amp;$B58)*unit_conv</f>
        <v>0</v>
      </c>
      <c r="D58">
        <f t="shared" si="30"/>
        <v>0</v>
      </c>
      <c r="E58">
        <f t="shared" si="30"/>
        <v>0</v>
      </c>
      <c r="F58">
        <f t="shared" si="30"/>
        <v>0</v>
      </c>
      <c r="G58">
        <f t="shared" si="30"/>
        <v>0</v>
      </c>
      <c r="H58" s="31">
        <f>VLOOKUP($B$1,'Multipliers and Adjustments'!$A$70:$I$86,TRUNC(COLUMN(H$2)/5)+2,FALSE)*SUMIFS('EPA Data'!$I:$I,'EPA Data'!$D:$D,'Country Selector'!$A$2,'EPA Data'!$J:$J,$B$1,'EPA Data'!$C:$C,H$2,'EPA Data'!$G:$G,"&gt;="&amp;$A58,'EPA Data'!$G:$G,"&lt;"&amp;$B58)*unit_conv</f>
        <v>0</v>
      </c>
      <c r="I58">
        <f t="shared" si="31"/>
        <v>0</v>
      </c>
      <c r="J58">
        <f t="shared" si="31"/>
        <v>0</v>
      </c>
      <c r="K58">
        <f t="shared" si="31"/>
        <v>0</v>
      </c>
      <c r="L58">
        <f t="shared" si="31"/>
        <v>0</v>
      </c>
      <c r="M58" s="31">
        <f>VLOOKUP($B$1,'Multipliers and Adjustments'!$A$70:$I$86,TRUNC(COLUMN(M$2)/5)+2,FALSE)*SUMIFS('EPA Data'!$I:$I,'EPA Data'!$D:$D,'Country Selector'!$A$2,'EPA Data'!$J:$J,$B$1,'EPA Data'!$C:$C,M$2,'EPA Data'!$G:$G,"&gt;="&amp;$A58,'EPA Data'!$G:$G,"&lt;"&amp;$B58)*unit_conv</f>
        <v>0</v>
      </c>
      <c r="N58">
        <f t="shared" si="32"/>
        <v>0</v>
      </c>
      <c r="O58">
        <f t="shared" si="32"/>
        <v>0</v>
      </c>
      <c r="P58">
        <f t="shared" si="32"/>
        <v>0</v>
      </c>
      <c r="Q58">
        <f t="shared" si="32"/>
        <v>0</v>
      </c>
      <c r="R58" s="31">
        <f>VLOOKUP($B$1,'Multipliers and Adjustments'!$A$70:$I$86,TRUNC(COLUMN(R$2)/5)+2,FALSE)*SUMIFS('EPA Data'!$I:$I,'EPA Data'!$D:$D,'Country Selector'!$A$2,'EPA Data'!$J:$J,$B$1,'EPA Data'!$C:$C,R$2,'EPA Data'!$G:$G,"&gt;="&amp;$A58,'EPA Data'!$G:$G,"&lt;"&amp;$B58)*unit_conv</f>
        <v>0</v>
      </c>
      <c r="S58">
        <f t="shared" si="33"/>
        <v>0</v>
      </c>
      <c r="T58">
        <f t="shared" si="33"/>
        <v>0</v>
      </c>
      <c r="U58">
        <f t="shared" si="33"/>
        <v>0</v>
      </c>
      <c r="V58">
        <f t="shared" si="33"/>
        <v>0</v>
      </c>
      <c r="W58" s="31">
        <f>VLOOKUP($B$1,'Multipliers and Adjustments'!$A$70:$I$86,TRUNC(COLUMN(W$2)/5)+2,FALSE)*SUMIFS('EPA Data'!$I:$I,'EPA Data'!$D:$D,'Country Selector'!$A$2,'EPA Data'!$J:$J,$B$1,'EPA Data'!$C:$C,W$2,'EPA Data'!$G:$G,"&gt;="&amp;$A58,'EPA Data'!$G:$G,"&lt;"&amp;$B58)*unit_conv</f>
        <v>0</v>
      </c>
      <c r="X58">
        <f t="shared" si="34"/>
        <v>0</v>
      </c>
      <c r="Y58">
        <f t="shared" si="34"/>
        <v>0</v>
      </c>
      <c r="Z58">
        <f t="shared" si="34"/>
        <v>0</v>
      </c>
      <c r="AA58">
        <f t="shared" si="34"/>
        <v>0</v>
      </c>
      <c r="AB58" s="31">
        <f>VLOOKUP($B$1,'Multipliers and Adjustments'!$A$70:$I$86,TRUNC(COLUMN(AB$2)/5)+2,FALSE)*SUMIFS('EPA Data'!$I:$I,'EPA Data'!$D:$D,'Country Selector'!$A$2,'EPA Data'!$J:$J,$B$1,'EPA Data'!$C:$C,AB$2,'EPA Data'!$G:$G,"&gt;="&amp;$A58,'EPA Data'!$G:$G,"&lt;"&amp;$B58)*unit_conv</f>
        <v>0</v>
      </c>
      <c r="AC58">
        <f t="shared" si="35"/>
        <v>0</v>
      </c>
      <c r="AD58">
        <f t="shared" si="35"/>
        <v>0</v>
      </c>
      <c r="AE58">
        <f t="shared" si="35"/>
        <v>0</v>
      </c>
      <c r="AF58">
        <f t="shared" si="35"/>
        <v>0</v>
      </c>
      <c r="AG58" s="31">
        <f>VLOOKUP($B$1,'Multipliers and Adjustments'!$A$70:$I$86,TRUNC(COLUMN(AG$2)/5)+2,FALSE)*SUMIFS('EPA Data'!$I:$I,'EPA Data'!$D:$D,'Country Selector'!$A$2,'EPA Data'!$J:$J,$B$1,'EPA Data'!$C:$C,AG$2,'EPA Data'!$G:$G,"&gt;="&amp;$A58,'EPA Data'!$G:$G,"&lt;"&amp;$B58)*unit_conv</f>
        <v>0</v>
      </c>
      <c r="AH58">
        <f t="shared" si="36"/>
        <v>0</v>
      </c>
      <c r="AI58">
        <f t="shared" si="36"/>
        <v>0</v>
      </c>
      <c r="AJ58">
        <f t="shared" si="36"/>
        <v>0</v>
      </c>
      <c r="AK58">
        <f t="shared" si="36"/>
        <v>0</v>
      </c>
      <c r="AL58" s="31">
        <f>VLOOKUP($B$1,'Multipliers and Adjustments'!$A$70:$I$86,TRUNC(COLUMN(AL$2)/5)+2,FALSE)*SUMIFS('EPA Data'!$I:$I,'EPA Data'!$D:$D,'Country Selector'!$A$2,'EPA Data'!$J:$J,$B$1,'EPA Data'!$C:$C,AL$2,'EPA Data'!$G:$G,"&gt;="&amp;$A58,'EPA Data'!$G:$G,"&lt;"&amp;$B58)*unit_conv</f>
        <v>0</v>
      </c>
    </row>
    <row r="59" spans="1:38" x14ac:dyDescent="0.45">
      <c r="A59" s="12">
        <f t="shared" si="14"/>
        <v>800</v>
      </c>
      <c r="B59" s="11">
        <f t="shared" si="7"/>
        <v>850</v>
      </c>
      <c r="C59" s="31">
        <f>VLOOKUP($B$1,'Multipliers and Adjustments'!$A$70:$I$86,TRUNC(COLUMN(C$2)/5)+2,FALSE)*SUMIFS('EPA Data'!$I:$I,'EPA Data'!$D:$D,'Country Selector'!$A$2,'EPA Data'!$J:$J,$B$1,'EPA Data'!$C:$C,C$2,'EPA Data'!$G:$G,"&gt;="&amp;$A59,'EPA Data'!$G:$G,"&lt;"&amp;$B59)*unit_conv</f>
        <v>0</v>
      </c>
      <c r="D59">
        <f t="shared" si="30"/>
        <v>0</v>
      </c>
      <c r="E59">
        <f t="shared" si="30"/>
        <v>0</v>
      </c>
      <c r="F59">
        <f t="shared" si="30"/>
        <v>0</v>
      </c>
      <c r="G59">
        <f t="shared" si="30"/>
        <v>0</v>
      </c>
      <c r="H59" s="31">
        <f>VLOOKUP($B$1,'Multipliers and Adjustments'!$A$70:$I$86,TRUNC(COLUMN(H$2)/5)+2,FALSE)*SUMIFS('EPA Data'!$I:$I,'EPA Data'!$D:$D,'Country Selector'!$A$2,'EPA Data'!$J:$J,$B$1,'EPA Data'!$C:$C,H$2,'EPA Data'!$G:$G,"&gt;="&amp;$A59,'EPA Data'!$G:$G,"&lt;"&amp;$B59)*unit_conv</f>
        <v>0</v>
      </c>
      <c r="I59">
        <f t="shared" si="31"/>
        <v>0</v>
      </c>
      <c r="J59">
        <f t="shared" si="31"/>
        <v>0</v>
      </c>
      <c r="K59">
        <f t="shared" si="31"/>
        <v>0</v>
      </c>
      <c r="L59">
        <f t="shared" si="31"/>
        <v>0</v>
      </c>
      <c r="M59" s="31">
        <f>VLOOKUP($B$1,'Multipliers and Adjustments'!$A$70:$I$86,TRUNC(COLUMN(M$2)/5)+2,FALSE)*SUMIFS('EPA Data'!$I:$I,'EPA Data'!$D:$D,'Country Selector'!$A$2,'EPA Data'!$J:$J,$B$1,'EPA Data'!$C:$C,M$2,'EPA Data'!$G:$G,"&gt;="&amp;$A59,'EPA Data'!$G:$G,"&lt;"&amp;$B59)*unit_conv</f>
        <v>0</v>
      </c>
      <c r="N59">
        <f t="shared" si="32"/>
        <v>0</v>
      </c>
      <c r="O59">
        <f t="shared" si="32"/>
        <v>0</v>
      </c>
      <c r="P59">
        <f t="shared" si="32"/>
        <v>0</v>
      </c>
      <c r="Q59">
        <f t="shared" si="32"/>
        <v>0</v>
      </c>
      <c r="R59" s="31">
        <f>VLOOKUP($B$1,'Multipliers and Adjustments'!$A$70:$I$86,TRUNC(COLUMN(R$2)/5)+2,FALSE)*SUMIFS('EPA Data'!$I:$I,'EPA Data'!$D:$D,'Country Selector'!$A$2,'EPA Data'!$J:$J,$B$1,'EPA Data'!$C:$C,R$2,'EPA Data'!$G:$G,"&gt;="&amp;$A59,'EPA Data'!$G:$G,"&lt;"&amp;$B59)*unit_conv</f>
        <v>0</v>
      </c>
      <c r="S59">
        <f t="shared" si="33"/>
        <v>0</v>
      </c>
      <c r="T59">
        <f t="shared" si="33"/>
        <v>0</v>
      </c>
      <c r="U59">
        <f t="shared" si="33"/>
        <v>0</v>
      </c>
      <c r="V59">
        <f t="shared" si="33"/>
        <v>0</v>
      </c>
      <c r="W59" s="31">
        <f>VLOOKUP($B$1,'Multipliers and Adjustments'!$A$70:$I$86,TRUNC(COLUMN(W$2)/5)+2,FALSE)*SUMIFS('EPA Data'!$I:$I,'EPA Data'!$D:$D,'Country Selector'!$A$2,'EPA Data'!$J:$J,$B$1,'EPA Data'!$C:$C,W$2,'EPA Data'!$G:$G,"&gt;="&amp;$A59,'EPA Data'!$G:$G,"&lt;"&amp;$B59)*unit_conv</f>
        <v>0</v>
      </c>
      <c r="X59">
        <f t="shared" si="34"/>
        <v>0</v>
      </c>
      <c r="Y59">
        <f t="shared" si="34"/>
        <v>0</v>
      </c>
      <c r="Z59">
        <f t="shared" si="34"/>
        <v>0</v>
      </c>
      <c r="AA59">
        <f t="shared" si="34"/>
        <v>0</v>
      </c>
      <c r="AB59" s="31">
        <f>VLOOKUP($B$1,'Multipliers and Adjustments'!$A$70:$I$86,TRUNC(COLUMN(AB$2)/5)+2,FALSE)*SUMIFS('EPA Data'!$I:$I,'EPA Data'!$D:$D,'Country Selector'!$A$2,'EPA Data'!$J:$J,$B$1,'EPA Data'!$C:$C,AB$2,'EPA Data'!$G:$G,"&gt;="&amp;$A59,'EPA Data'!$G:$G,"&lt;"&amp;$B59)*unit_conv</f>
        <v>0</v>
      </c>
      <c r="AC59">
        <f t="shared" si="35"/>
        <v>0</v>
      </c>
      <c r="AD59">
        <f t="shared" si="35"/>
        <v>0</v>
      </c>
      <c r="AE59">
        <f t="shared" si="35"/>
        <v>0</v>
      </c>
      <c r="AF59">
        <f t="shared" si="35"/>
        <v>0</v>
      </c>
      <c r="AG59" s="31">
        <f>VLOOKUP($B$1,'Multipliers and Adjustments'!$A$70:$I$86,TRUNC(COLUMN(AG$2)/5)+2,FALSE)*SUMIFS('EPA Data'!$I:$I,'EPA Data'!$D:$D,'Country Selector'!$A$2,'EPA Data'!$J:$J,$B$1,'EPA Data'!$C:$C,AG$2,'EPA Data'!$G:$G,"&gt;="&amp;$A59,'EPA Data'!$G:$G,"&lt;"&amp;$B59)*unit_conv</f>
        <v>0</v>
      </c>
      <c r="AH59">
        <f t="shared" si="36"/>
        <v>0</v>
      </c>
      <c r="AI59">
        <f t="shared" si="36"/>
        <v>0</v>
      </c>
      <c r="AJ59">
        <f t="shared" si="36"/>
        <v>0</v>
      </c>
      <c r="AK59">
        <f t="shared" si="36"/>
        <v>0</v>
      </c>
      <c r="AL59" s="31">
        <f>VLOOKUP($B$1,'Multipliers and Adjustments'!$A$70:$I$86,TRUNC(COLUMN(AL$2)/5)+2,FALSE)*SUMIFS('EPA Data'!$I:$I,'EPA Data'!$D:$D,'Country Selector'!$A$2,'EPA Data'!$J:$J,$B$1,'EPA Data'!$C:$C,AL$2,'EPA Data'!$G:$G,"&gt;="&amp;$A59,'EPA Data'!$G:$G,"&lt;"&amp;$B59)*unit_conv</f>
        <v>0</v>
      </c>
    </row>
    <row r="60" spans="1:38" x14ac:dyDescent="0.45">
      <c r="A60" s="12">
        <f t="shared" si="14"/>
        <v>850</v>
      </c>
      <c r="B60" s="11">
        <f t="shared" si="7"/>
        <v>900</v>
      </c>
      <c r="C60" s="31">
        <f>VLOOKUP($B$1,'Multipliers and Adjustments'!$A$70:$I$86,TRUNC(COLUMN(C$2)/5)+2,FALSE)*SUMIFS('EPA Data'!$I:$I,'EPA Data'!$D:$D,'Country Selector'!$A$2,'EPA Data'!$J:$J,$B$1,'EPA Data'!$C:$C,C$2,'EPA Data'!$G:$G,"&gt;="&amp;$A60,'EPA Data'!$G:$G,"&lt;"&amp;$B60)*unit_conv</f>
        <v>0</v>
      </c>
      <c r="D60">
        <f t="shared" si="30"/>
        <v>0</v>
      </c>
      <c r="E60">
        <f t="shared" si="30"/>
        <v>0</v>
      </c>
      <c r="F60">
        <f t="shared" si="30"/>
        <v>0</v>
      </c>
      <c r="G60">
        <f t="shared" si="30"/>
        <v>0</v>
      </c>
      <c r="H60" s="31">
        <f>VLOOKUP($B$1,'Multipliers and Adjustments'!$A$70:$I$86,TRUNC(COLUMN(H$2)/5)+2,FALSE)*SUMIFS('EPA Data'!$I:$I,'EPA Data'!$D:$D,'Country Selector'!$A$2,'EPA Data'!$J:$J,$B$1,'EPA Data'!$C:$C,H$2,'EPA Data'!$G:$G,"&gt;="&amp;$A60,'EPA Data'!$G:$G,"&lt;"&amp;$B60)*unit_conv</f>
        <v>0</v>
      </c>
      <c r="I60">
        <f t="shared" si="31"/>
        <v>0</v>
      </c>
      <c r="J60">
        <f t="shared" si="31"/>
        <v>0</v>
      </c>
      <c r="K60">
        <f t="shared" si="31"/>
        <v>0</v>
      </c>
      <c r="L60">
        <f t="shared" si="31"/>
        <v>0</v>
      </c>
      <c r="M60" s="31">
        <f>VLOOKUP($B$1,'Multipliers and Adjustments'!$A$70:$I$86,TRUNC(COLUMN(M$2)/5)+2,FALSE)*SUMIFS('EPA Data'!$I:$I,'EPA Data'!$D:$D,'Country Selector'!$A$2,'EPA Data'!$J:$J,$B$1,'EPA Data'!$C:$C,M$2,'EPA Data'!$G:$G,"&gt;="&amp;$A60,'EPA Data'!$G:$G,"&lt;"&amp;$B60)*unit_conv</f>
        <v>0</v>
      </c>
      <c r="N60">
        <f t="shared" si="32"/>
        <v>0</v>
      </c>
      <c r="O60">
        <f t="shared" si="32"/>
        <v>0</v>
      </c>
      <c r="P60">
        <f t="shared" si="32"/>
        <v>0</v>
      </c>
      <c r="Q60">
        <f t="shared" si="32"/>
        <v>0</v>
      </c>
      <c r="R60" s="31">
        <f>VLOOKUP($B$1,'Multipliers and Adjustments'!$A$70:$I$86,TRUNC(COLUMN(R$2)/5)+2,FALSE)*SUMIFS('EPA Data'!$I:$I,'EPA Data'!$D:$D,'Country Selector'!$A$2,'EPA Data'!$J:$J,$B$1,'EPA Data'!$C:$C,R$2,'EPA Data'!$G:$G,"&gt;="&amp;$A60,'EPA Data'!$G:$G,"&lt;"&amp;$B60)*unit_conv</f>
        <v>0</v>
      </c>
      <c r="S60">
        <f t="shared" si="33"/>
        <v>0</v>
      </c>
      <c r="T60">
        <f t="shared" si="33"/>
        <v>0</v>
      </c>
      <c r="U60">
        <f t="shared" si="33"/>
        <v>0</v>
      </c>
      <c r="V60">
        <f t="shared" si="33"/>
        <v>0</v>
      </c>
      <c r="W60" s="31">
        <f>VLOOKUP($B$1,'Multipliers and Adjustments'!$A$70:$I$86,TRUNC(COLUMN(W$2)/5)+2,FALSE)*SUMIFS('EPA Data'!$I:$I,'EPA Data'!$D:$D,'Country Selector'!$A$2,'EPA Data'!$J:$J,$B$1,'EPA Data'!$C:$C,W$2,'EPA Data'!$G:$G,"&gt;="&amp;$A60,'EPA Data'!$G:$G,"&lt;"&amp;$B60)*unit_conv</f>
        <v>0</v>
      </c>
      <c r="X60">
        <f t="shared" si="34"/>
        <v>0</v>
      </c>
      <c r="Y60">
        <f t="shared" si="34"/>
        <v>0</v>
      </c>
      <c r="Z60">
        <f t="shared" si="34"/>
        <v>0</v>
      </c>
      <c r="AA60">
        <f t="shared" si="34"/>
        <v>0</v>
      </c>
      <c r="AB60" s="31">
        <f>VLOOKUP($B$1,'Multipliers and Adjustments'!$A$70:$I$86,TRUNC(COLUMN(AB$2)/5)+2,FALSE)*SUMIFS('EPA Data'!$I:$I,'EPA Data'!$D:$D,'Country Selector'!$A$2,'EPA Data'!$J:$J,$B$1,'EPA Data'!$C:$C,AB$2,'EPA Data'!$G:$G,"&gt;="&amp;$A60,'EPA Data'!$G:$G,"&lt;"&amp;$B60)*unit_conv</f>
        <v>0</v>
      </c>
      <c r="AC60">
        <f t="shared" si="35"/>
        <v>0</v>
      </c>
      <c r="AD60">
        <f t="shared" si="35"/>
        <v>0</v>
      </c>
      <c r="AE60">
        <f t="shared" si="35"/>
        <v>0</v>
      </c>
      <c r="AF60">
        <f t="shared" si="35"/>
        <v>0</v>
      </c>
      <c r="AG60" s="31">
        <f>VLOOKUP($B$1,'Multipliers and Adjustments'!$A$70:$I$86,TRUNC(COLUMN(AG$2)/5)+2,FALSE)*SUMIFS('EPA Data'!$I:$I,'EPA Data'!$D:$D,'Country Selector'!$A$2,'EPA Data'!$J:$J,$B$1,'EPA Data'!$C:$C,AG$2,'EPA Data'!$G:$G,"&gt;="&amp;$A60,'EPA Data'!$G:$G,"&lt;"&amp;$B60)*unit_conv</f>
        <v>0</v>
      </c>
      <c r="AH60">
        <f t="shared" si="36"/>
        <v>0</v>
      </c>
      <c r="AI60">
        <f t="shared" si="36"/>
        <v>0</v>
      </c>
      <c r="AJ60">
        <f t="shared" si="36"/>
        <v>0</v>
      </c>
      <c r="AK60">
        <f t="shared" si="36"/>
        <v>0</v>
      </c>
      <c r="AL60" s="31">
        <f>VLOOKUP($B$1,'Multipliers and Adjustments'!$A$70:$I$86,TRUNC(COLUMN(AL$2)/5)+2,FALSE)*SUMIFS('EPA Data'!$I:$I,'EPA Data'!$D:$D,'Country Selector'!$A$2,'EPA Data'!$J:$J,$B$1,'EPA Data'!$C:$C,AL$2,'EPA Data'!$G:$G,"&gt;="&amp;$A60,'EPA Data'!$G:$G,"&lt;"&amp;$B60)*unit_conv</f>
        <v>0</v>
      </c>
    </row>
    <row r="61" spans="1:38" x14ac:dyDescent="0.45">
      <c r="A61" s="12">
        <f t="shared" si="14"/>
        <v>900</v>
      </c>
      <c r="B61" s="11">
        <f t="shared" si="7"/>
        <v>950</v>
      </c>
      <c r="C61" s="31">
        <f>VLOOKUP($B$1,'Multipliers and Adjustments'!$A$70:$I$86,TRUNC(COLUMN(C$2)/5)+2,FALSE)*SUMIFS('EPA Data'!$I:$I,'EPA Data'!$D:$D,'Country Selector'!$A$2,'EPA Data'!$J:$J,$B$1,'EPA Data'!$C:$C,C$2,'EPA Data'!$G:$G,"&gt;="&amp;$A61,'EPA Data'!$G:$G,"&lt;"&amp;$B61)*unit_conv</f>
        <v>0</v>
      </c>
      <c r="D61">
        <f t="shared" si="30"/>
        <v>0</v>
      </c>
      <c r="E61">
        <f t="shared" si="30"/>
        <v>0</v>
      </c>
      <c r="F61">
        <f t="shared" si="30"/>
        <v>0</v>
      </c>
      <c r="G61">
        <f t="shared" si="30"/>
        <v>0</v>
      </c>
      <c r="H61" s="31">
        <f>VLOOKUP($B$1,'Multipliers and Adjustments'!$A$70:$I$86,TRUNC(COLUMN(H$2)/5)+2,FALSE)*SUMIFS('EPA Data'!$I:$I,'EPA Data'!$D:$D,'Country Selector'!$A$2,'EPA Data'!$J:$J,$B$1,'EPA Data'!$C:$C,H$2,'EPA Data'!$G:$G,"&gt;="&amp;$A61,'EPA Data'!$G:$G,"&lt;"&amp;$B61)*unit_conv</f>
        <v>0</v>
      </c>
      <c r="I61">
        <f t="shared" si="31"/>
        <v>0</v>
      </c>
      <c r="J61">
        <f t="shared" si="31"/>
        <v>0</v>
      </c>
      <c r="K61">
        <f t="shared" si="31"/>
        <v>0</v>
      </c>
      <c r="L61">
        <f t="shared" si="31"/>
        <v>0</v>
      </c>
      <c r="M61" s="31">
        <f>VLOOKUP($B$1,'Multipliers and Adjustments'!$A$70:$I$86,TRUNC(COLUMN(M$2)/5)+2,FALSE)*SUMIFS('EPA Data'!$I:$I,'EPA Data'!$D:$D,'Country Selector'!$A$2,'EPA Data'!$J:$J,$B$1,'EPA Data'!$C:$C,M$2,'EPA Data'!$G:$G,"&gt;="&amp;$A61,'EPA Data'!$G:$G,"&lt;"&amp;$B61)*unit_conv</f>
        <v>0</v>
      </c>
      <c r="N61">
        <f t="shared" si="32"/>
        <v>0</v>
      </c>
      <c r="O61">
        <f t="shared" si="32"/>
        <v>0</v>
      </c>
      <c r="P61">
        <f t="shared" si="32"/>
        <v>0</v>
      </c>
      <c r="Q61">
        <f t="shared" si="32"/>
        <v>0</v>
      </c>
      <c r="R61" s="31">
        <f>VLOOKUP($B$1,'Multipliers and Adjustments'!$A$70:$I$86,TRUNC(COLUMN(R$2)/5)+2,FALSE)*SUMIFS('EPA Data'!$I:$I,'EPA Data'!$D:$D,'Country Selector'!$A$2,'EPA Data'!$J:$J,$B$1,'EPA Data'!$C:$C,R$2,'EPA Data'!$G:$G,"&gt;="&amp;$A61,'EPA Data'!$G:$G,"&lt;"&amp;$B61)*unit_conv</f>
        <v>0</v>
      </c>
      <c r="S61">
        <f t="shared" si="33"/>
        <v>0</v>
      </c>
      <c r="T61">
        <f t="shared" si="33"/>
        <v>0</v>
      </c>
      <c r="U61">
        <f t="shared" si="33"/>
        <v>0</v>
      </c>
      <c r="V61">
        <f t="shared" si="33"/>
        <v>0</v>
      </c>
      <c r="W61" s="31">
        <f>VLOOKUP($B$1,'Multipliers and Adjustments'!$A$70:$I$86,TRUNC(COLUMN(W$2)/5)+2,FALSE)*SUMIFS('EPA Data'!$I:$I,'EPA Data'!$D:$D,'Country Selector'!$A$2,'EPA Data'!$J:$J,$B$1,'EPA Data'!$C:$C,W$2,'EPA Data'!$G:$G,"&gt;="&amp;$A61,'EPA Data'!$G:$G,"&lt;"&amp;$B61)*unit_conv</f>
        <v>0</v>
      </c>
      <c r="X61">
        <f t="shared" si="34"/>
        <v>0</v>
      </c>
      <c r="Y61">
        <f t="shared" si="34"/>
        <v>0</v>
      </c>
      <c r="Z61">
        <f t="shared" si="34"/>
        <v>0</v>
      </c>
      <c r="AA61">
        <f t="shared" si="34"/>
        <v>0</v>
      </c>
      <c r="AB61" s="31">
        <f>VLOOKUP($B$1,'Multipliers and Adjustments'!$A$70:$I$86,TRUNC(COLUMN(AB$2)/5)+2,FALSE)*SUMIFS('EPA Data'!$I:$I,'EPA Data'!$D:$D,'Country Selector'!$A$2,'EPA Data'!$J:$J,$B$1,'EPA Data'!$C:$C,AB$2,'EPA Data'!$G:$G,"&gt;="&amp;$A61,'EPA Data'!$G:$G,"&lt;"&amp;$B61)*unit_conv</f>
        <v>0</v>
      </c>
      <c r="AC61">
        <f t="shared" si="35"/>
        <v>0</v>
      </c>
      <c r="AD61">
        <f t="shared" si="35"/>
        <v>0</v>
      </c>
      <c r="AE61">
        <f t="shared" si="35"/>
        <v>0</v>
      </c>
      <c r="AF61">
        <f t="shared" si="35"/>
        <v>0</v>
      </c>
      <c r="AG61" s="31">
        <f>VLOOKUP($B$1,'Multipliers and Adjustments'!$A$70:$I$86,TRUNC(COLUMN(AG$2)/5)+2,FALSE)*SUMIFS('EPA Data'!$I:$I,'EPA Data'!$D:$D,'Country Selector'!$A$2,'EPA Data'!$J:$J,$B$1,'EPA Data'!$C:$C,AG$2,'EPA Data'!$G:$G,"&gt;="&amp;$A61,'EPA Data'!$G:$G,"&lt;"&amp;$B61)*unit_conv</f>
        <v>0</v>
      </c>
      <c r="AH61">
        <f t="shared" si="36"/>
        <v>0</v>
      </c>
      <c r="AI61">
        <f t="shared" si="36"/>
        <v>0</v>
      </c>
      <c r="AJ61">
        <f t="shared" si="36"/>
        <v>0</v>
      </c>
      <c r="AK61">
        <f t="shared" si="36"/>
        <v>0</v>
      </c>
      <c r="AL61" s="31">
        <f>VLOOKUP($B$1,'Multipliers and Adjustments'!$A$70:$I$86,TRUNC(COLUMN(AL$2)/5)+2,FALSE)*SUMIFS('EPA Data'!$I:$I,'EPA Data'!$D:$D,'Country Selector'!$A$2,'EPA Data'!$J:$J,$B$1,'EPA Data'!$C:$C,AL$2,'EPA Data'!$G:$G,"&gt;="&amp;$A61,'EPA Data'!$G:$G,"&lt;"&amp;$B61)*unit_conv</f>
        <v>0</v>
      </c>
    </row>
    <row r="62" spans="1:38" x14ac:dyDescent="0.45">
      <c r="A62" s="12">
        <f t="shared" si="14"/>
        <v>950</v>
      </c>
      <c r="B62" s="11">
        <f t="shared" si="7"/>
        <v>1000</v>
      </c>
      <c r="C62" s="31">
        <f>VLOOKUP($B$1,'Multipliers and Adjustments'!$A$70:$I$86,TRUNC(COLUMN(C$2)/5)+2,FALSE)*SUMIFS('EPA Data'!$I:$I,'EPA Data'!$D:$D,'Country Selector'!$A$2,'EPA Data'!$J:$J,$B$1,'EPA Data'!$C:$C,C$2,'EPA Data'!$G:$G,"&gt;="&amp;$A62,'EPA Data'!$G:$G,"&lt;"&amp;$B62)*unit_conv</f>
        <v>0</v>
      </c>
      <c r="D62">
        <f t="shared" si="30"/>
        <v>0</v>
      </c>
      <c r="E62">
        <f t="shared" si="30"/>
        <v>0</v>
      </c>
      <c r="F62">
        <f t="shared" si="30"/>
        <v>0</v>
      </c>
      <c r="G62">
        <f t="shared" si="30"/>
        <v>0</v>
      </c>
      <c r="H62" s="31">
        <f>VLOOKUP($B$1,'Multipliers and Adjustments'!$A$70:$I$86,TRUNC(COLUMN(H$2)/5)+2,FALSE)*SUMIFS('EPA Data'!$I:$I,'EPA Data'!$D:$D,'Country Selector'!$A$2,'EPA Data'!$J:$J,$B$1,'EPA Data'!$C:$C,H$2,'EPA Data'!$G:$G,"&gt;="&amp;$A62,'EPA Data'!$G:$G,"&lt;"&amp;$B62)*unit_conv</f>
        <v>0</v>
      </c>
      <c r="I62">
        <f t="shared" si="31"/>
        <v>0</v>
      </c>
      <c r="J62">
        <f t="shared" si="31"/>
        <v>0</v>
      </c>
      <c r="K62">
        <f t="shared" si="31"/>
        <v>0</v>
      </c>
      <c r="L62">
        <f t="shared" si="31"/>
        <v>0</v>
      </c>
      <c r="M62" s="31">
        <f>VLOOKUP($B$1,'Multipliers and Adjustments'!$A$70:$I$86,TRUNC(COLUMN(M$2)/5)+2,FALSE)*SUMIFS('EPA Data'!$I:$I,'EPA Data'!$D:$D,'Country Selector'!$A$2,'EPA Data'!$J:$J,$B$1,'EPA Data'!$C:$C,M$2,'EPA Data'!$G:$G,"&gt;="&amp;$A62,'EPA Data'!$G:$G,"&lt;"&amp;$B62)*unit_conv</f>
        <v>0</v>
      </c>
      <c r="N62">
        <f t="shared" si="32"/>
        <v>0</v>
      </c>
      <c r="O62">
        <f t="shared" si="32"/>
        <v>0</v>
      </c>
      <c r="P62">
        <f t="shared" si="32"/>
        <v>0</v>
      </c>
      <c r="Q62">
        <f t="shared" si="32"/>
        <v>0</v>
      </c>
      <c r="R62" s="31">
        <f>VLOOKUP($B$1,'Multipliers and Adjustments'!$A$70:$I$86,TRUNC(COLUMN(R$2)/5)+2,FALSE)*SUMIFS('EPA Data'!$I:$I,'EPA Data'!$D:$D,'Country Selector'!$A$2,'EPA Data'!$J:$J,$B$1,'EPA Data'!$C:$C,R$2,'EPA Data'!$G:$G,"&gt;="&amp;$A62,'EPA Data'!$G:$G,"&lt;"&amp;$B62)*unit_conv</f>
        <v>0</v>
      </c>
      <c r="S62">
        <f t="shared" si="33"/>
        <v>0</v>
      </c>
      <c r="T62">
        <f t="shared" si="33"/>
        <v>0</v>
      </c>
      <c r="U62">
        <f t="shared" si="33"/>
        <v>0</v>
      </c>
      <c r="V62">
        <f t="shared" si="33"/>
        <v>0</v>
      </c>
      <c r="W62" s="31">
        <f>VLOOKUP($B$1,'Multipliers and Adjustments'!$A$70:$I$86,TRUNC(COLUMN(W$2)/5)+2,FALSE)*SUMIFS('EPA Data'!$I:$I,'EPA Data'!$D:$D,'Country Selector'!$A$2,'EPA Data'!$J:$J,$B$1,'EPA Data'!$C:$C,W$2,'EPA Data'!$G:$G,"&gt;="&amp;$A62,'EPA Data'!$G:$G,"&lt;"&amp;$B62)*unit_conv</f>
        <v>0</v>
      </c>
      <c r="X62">
        <f t="shared" si="34"/>
        <v>0</v>
      </c>
      <c r="Y62">
        <f t="shared" si="34"/>
        <v>0</v>
      </c>
      <c r="Z62">
        <f t="shared" si="34"/>
        <v>0</v>
      </c>
      <c r="AA62">
        <f t="shared" si="34"/>
        <v>0</v>
      </c>
      <c r="AB62" s="31">
        <f>VLOOKUP($B$1,'Multipliers and Adjustments'!$A$70:$I$86,TRUNC(COLUMN(AB$2)/5)+2,FALSE)*SUMIFS('EPA Data'!$I:$I,'EPA Data'!$D:$D,'Country Selector'!$A$2,'EPA Data'!$J:$J,$B$1,'EPA Data'!$C:$C,AB$2,'EPA Data'!$G:$G,"&gt;="&amp;$A62,'EPA Data'!$G:$G,"&lt;"&amp;$B62)*unit_conv</f>
        <v>0</v>
      </c>
      <c r="AC62">
        <f t="shared" si="35"/>
        <v>0</v>
      </c>
      <c r="AD62">
        <f t="shared" si="35"/>
        <v>0</v>
      </c>
      <c r="AE62">
        <f t="shared" si="35"/>
        <v>0</v>
      </c>
      <c r="AF62">
        <f t="shared" si="35"/>
        <v>0</v>
      </c>
      <c r="AG62" s="31">
        <f>VLOOKUP($B$1,'Multipliers and Adjustments'!$A$70:$I$86,TRUNC(COLUMN(AG$2)/5)+2,FALSE)*SUMIFS('EPA Data'!$I:$I,'EPA Data'!$D:$D,'Country Selector'!$A$2,'EPA Data'!$J:$J,$B$1,'EPA Data'!$C:$C,AG$2,'EPA Data'!$G:$G,"&gt;="&amp;$A62,'EPA Data'!$G:$G,"&lt;"&amp;$B62)*unit_conv</f>
        <v>0</v>
      </c>
      <c r="AH62">
        <f t="shared" si="36"/>
        <v>0</v>
      </c>
      <c r="AI62">
        <f t="shared" si="36"/>
        <v>0</v>
      </c>
      <c r="AJ62">
        <f t="shared" si="36"/>
        <v>0</v>
      </c>
      <c r="AK62">
        <f t="shared" si="36"/>
        <v>0</v>
      </c>
      <c r="AL62" s="31">
        <f>VLOOKUP($B$1,'Multipliers and Adjustments'!$A$70:$I$86,TRUNC(COLUMN(AL$2)/5)+2,FALSE)*SUMIFS('EPA Data'!$I:$I,'EPA Data'!$D:$D,'Country Selector'!$A$2,'EPA Data'!$J:$J,$B$1,'EPA Data'!$C:$C,AL$2,'EPA Data'!$G:$G,"&gt;="&amp;$A62,'EPA Data'!$G:$G,"&lt;"&amp;$B62)*unit_conv</f>
        <v>0</v>
      </c>
    </row>
    <row r="63" spans="1:38" x14ac:dyDescent="0.45">
      <c r="A63" s="12">
        <f t="shared" si="14"/>
        <v>1000</v>
      </c>
      <c r="B63" s="11">
        <f t="shared" si="7"/>
        <v>1050</v>
      </c>
      <c r="C63" s="31">
        <f>VLOOKUP($B$1,'Multipliers and Adjustments'!$A$70:$I$86,TRUNC(COLUMN(C$2)/5)+2,FALSE)*SUMIFS('EPA Data'!$I:$I,'EPA Data'!$D:$D,'Country Selector'!$A$2,'EPA Data'!$J:$J,$B$1,'EPA Data'!$C:$C,C$2,'EPA Data'!$G:$G,"&gt;="&amp;$A63,'EPA Data'!$G:$G,"&lt;"&amp;$B63)*unit_conv</f>
        <v>0</v>
      </c>
      <c r="D63">
        <f t="shared" si="30"/>
        <v>0</v>
      </c>
      <c r="E63">
        <f t="shared" si="30"/>
        <v>0</v>
      </c>
      <c r="F63">
        <f t="shared" si="30"/>
        <v>0</v>
      </c>
      <c r="G63">
        <f t="shared" si="30"/>
        <v>0</v>
      </c>
      <c r="H63" s="31">
        <f>VLOOKUP($B$1,'Multipliers and Adjustments'!$A$70:$I$86,TRUNC(COLUMN(H$2)/5)+2,FALSE)*SUMIFS('EPA Data'!$I:$I,'EPA Data'!$D:$D,'Country Selector'!$A$2,'EPA Data'!$J:$J,$B$1,'EPA Data'!$C:$C,H$2,'EPA Data'!$G:$G,"&gt;="&amp;$A63,'EPA Data'!$G:$G,"&lt;"&amp;$B63)*unit_conv</f>
        <v>0</v>
      </c>
      <c r="I63">
        <f t="shared" si="31"/>
        <v>0</v>
      </c>
      <c r="J63">
        <f t="shared" si="31"/>
        <v>0</v>
      </c>
      <c r="K63">
        <f t="shared" si="31"/>
        <v>0</v>
      </c>
      <c r="L63">
        <f t="shared" si="31"/>
        <v>0</v>
      </c>
      <c r="M63" s="31">
        <f>VLOOKUP($B$1,'Multipliers and Adjustments'!$A$70:$I$86,TRUNC(COLUMN(M$2)/5)+2,FALSE)*SUMIFS('EPA Data'!$I:$I,'EPA Data'!$D:$D,'Country Selector'!$A$2,'EPA Data'!$J:$J,$B$1,'EPA Data'!$C:$C,M$2,'EPA Data'!$G:$G,"&gt;="&amp;$A63,'EPA Data'!$G:$G,"&lt;"&amp;$B63)*unit_conv</f>
        <v>0</v>
      </c>
      <c r="N63">
        <f t="shared" si="32"/>
        <v>0</v>
      </c>
      <c r="O63">
        <f t="shared" si="32"/>
        <v>0</v>
      </c>
      <c r="P63">
        <f t="shared" si="32"/>
        <v>0</v>
      </c>
      <c r="Q63">
        <f t="shared" si="32"/>
        <v>0</v>
      </c>
      <c r="R63" s="31">
        <f>VLOOKUP($B$1,'Multipliers and Adjustments'!$A$70:$I$86,TRUNC(COLUMN(R$2)/5)+2,FALSE)*SUMIFS('EPA Data'!$I:$I,'EPA Data'!$D:$D,'Country Selector'!$A$2,'EPA Data'!$J:$J,$B$1,'EPA Data'!$C:$C,R$2,'EPA Data'!$G:$G,"&gt;="&amp;$A63,'EPA Data'!$G:$G,"&lt;"&amp;$B63)*unit_conv</f>
        <v>0</v>
      </c>
      <c r="S63">
        <f t="shared" si="33"/>
        <v>0</v>
      </c>
      <c r="T63">
        <f t="shared" si="33"/>
        <v>0</v>
      </c>
      <c r="U63">
        <f t="shared" si="33"/>
        <v>0</v>
      </c>
      <c r="V63">
        <f t="shared" si="33"/>
        <v>0</v>
      </c>
      <c r="W63" s="31">
        <f>VLOOKUP($B$1,'Multipliers and Adjustments'!$A$70:$I$86,TRUNC(COLUMN(W$2)/5)+2,FALSE)*SUMIFS('EPA Data'!$I:$I,'EPA Data'!$D:$D,'Country Selector'!$A$2,'EPA Data'!$J:$J,$B$1,'EPA Data'!$C:$C,W$2,'EPA Data'!$G:$G,"&gt;="&amp;$A63,'EPA Data'!$G:$G,"&lt;"&amp;$B63)*unit_conv</f>
        <v>0</v>
      </c>
      <c r="X63">
        <f t="shared" si="34"/>
        <v>0</v>
      </c>
      <c r="Y63">
        <f t="shared" si="34"/>
        <v>0</v>
      </c>
      <c r="Z63">
        <f t="shared" si="34"/>
        <v>0</v>
      </c>
      <c r="AA63">
        <f t="shared" si="34"/>
        <v>0</v>
      </c>
      <c r="AB63" s="31">
        <f>VLOOKUP($B$1,'Multipliers and Adjustments'!$A$70:$I$86,TRUNC(COLUMN(AB$2)/5)+2,FALSE)*SUMIFS('EPA Data'!$I:$I,'EPA Data'!$D:$D,'Country Selector'!$A$2,'EPA Data'!$J:$J,$B$1,'EPA Data'!$C:$C,AB$2,'EPA Data'!$G:$G,"&gt;="&amp;$A63,'EPA Data'!$G:$G,"&lt;"&amp;$B63)*unit_conv</f>
        <v>0</v>
      </c>
      <c r="AC63">
        <f t="shared" si="35"/>
        <v>0</v>
      </c>
      <c r="AD63">
        <f t="shared" si="35"/>
        <v>0</v>
      </c>
      <c r="AE63">
        <f t="shared" si="35"/>
        <v>0</v>
      </c>
      <c r="AF63">
        <f t="shared" si="35"/>
        <v>0</v>
      </c>
      <c r="AG63" s="31">
        <f>VLOOKUP($B$1,'Multipliers and Adjustments'!$A$70:$I$86,TRUNC(COLUMN(AG$2)/5)+2,FALSE)*SUMIFS('EPA Data'!$I:$I,'EPA Data'!$D:$D,'Country Selector'!$A$2,'EPA Data'!$J:$J,$B$1,'EPA Data'!$C:$C,AG$2,'EPA Data'!$G:$G,"&gt;="&amp;$A63,'EPA Data'!$G:$G,"&lt;"&amp;$B63)*unit_conv</f>
        <v>0</v>
      </c>
      <c r="AH63">
        <f t="shared" si="36"/>
        <v>0</v>
      </c>
      <c r="AI63">
        <f t="shared" si="36"/>
        <v>0</v>
      </c>
      <c r="AJ63">
        <f t="shared" si="36"/>
        <v>0</v>
      </c>
      <c r="AK63">
        <f t="shared" si="36"/>
        <v>0</v>
      </c>
      <c r="AL63" s="31">
        <f>VLOOKUP($B$1,'Multipliers and Adjustments'!$A$70:$I$86,TRUNC(COLUMN(AL$2)/5)+2,FALSE)*SUMIFS('EPA Data'!$I:$I,'EPA Data'!$D:$D,'Country Selector'!$A$2,'EPA Data'!$J:$J,$B$1,'EPA Data'!$C:$C,AL$2,'EPA Data'!$G:$G,"&gt;="&amp;$A63,'EPA Data'!$G:$G,"&lt;"&amp;$B63)*unit_conv</f>
        <v>0</v>
      </c>
    </row>
    <row r="64" spans="1:38" x14ac:dyDescent="0.45">
      <c r="A64" s="12">
        <f t="shared" si="14"/>
        <v>1050</v>
      </c>
      <c r="B64" s="11">
        <f t="shared" si="7"/>
        <v>1100</v>
      </c>
      <c r="C64" s="31">
        <f>VLOOKUP($B$1,'Multipliers and Adjustments'!$A$70:$I$86,TRUNC(COLUMN(C$2)/5)+2,FALSE)*SUMIFS('EPA Data'!$I:$I,'EPA Data'!$D:$D,'Country Selector'!$A$2,'EPA Data'!$J:$J,$B$1,'EPA Data'!$C:$C,C$2,'EPA Data'!$G:$G,"&gt;="&amp;$A64,'EPA Data'!$G:$G,"&lt;"&amp;$B64)*unit_conv</f>
        <v>0</v>
      </c>
      <c r="D64">
        <f t="shared" si="30"/>
        <v>0</v>
      </c>
      <c r="E64">
        <f t="shared" si="30"/>
        <v>0</v>
      </c>
      <c r="F64">
        <f t="shared" si="30"/>
        <v>0</v>
      </c>
      <c r="G64">
        <f t="shared" si="30"/>
        <v>0</v>
      </c>
      <c r="H64" s="31">
        <f>VLOOKUP($B$1,'Multipliers and Adjustments'!$A$70:$I$86,TRUNC(COLUMN(H$2)/5)+2,FALSE)*SUMIFS('EPA Data'!$I:$I,'EPA Data'!$D:$D,'Country Selector'!$A$2,'EPA Data'!$J:$J,$B$1,'EPA Data'!$C:$C,H$2,'EPA Data'!$G:$G,"&gt;="&amp;$A64,'EPA Data'!$G:$G,"&lt;"&amp;$B64)*unit_conv</f>
        <v>0</v>
      </c>
      <c r="I64">
        <f t="shared" si="31"/>
        <v>0</v>
      </c>
      <c r="J64">
        <f t="shared" si="31"/>
        <v>0</v>
      </c>
      <c r="K64">
        <f t="shared" si="31"/>
        <v>0</v>
      </c>
      <c r="L64">
        <f t="shared" si="31"/>
        <v>0</v>
      </c>
      <c r="M64" s="31">
        <f>VLOOKUP($B$1,'Multipliers and Adjustments'!$A$70:$I$86,TRUNC(COLUMN(M$2)/5)+2,FALSE)*SUMIFS('EPA Data'!$I:$I,'EPA Data'!$D:$D,'Country Selector'!$A$2,'EPA Data'!$J:$J,$B$1,'EPA Data'!$C:$C,M$2,'EPA Data'!$G:$G,"&gt;="&amp;$A64,'EPA Data'!$G:$G,"&lt;"&amp;$B64)*unit_conv</f>
        <v>0</v>
      </c>
      <c r="N64">
        <f t="shared" si="32"/>
        <v>0</v>
      </c>
      <c r="O64">
        <f t="shared" si="32"/>
        <v>0</v>
      </c>
      <c r="P64">
        <f t="shared" si="32"/>
        <v>0</v>
      </c>
      <c r="Q64">
        <f t="shared" si="32"/>
        <v>0</v>
      </c>
      <c r="R64" s="31">
        <f>VLOOKUP($B$1,'Multipliers and Adjustments'!$A$70:$I$86,TRUNC(COLUMN(R$2)/5)+2,FALSE)*SUMIFS('EPA Data'!$I:$I,'EPA Data'!$D:$D,'Country Selector'!$A$2,'EPA Data'!$J:$J,$B$1,'EPA Data'!$C:$C,R$2,'EPA Data'!$G:$G,"&gt;="&amp;$A64,'EPA Data'!$G:$G,"&lt;"&amp;$B64)*unit_conv</f>
        <v>0</v>
      </c>
      <c r="S64">
        <f t="shared" si="33"/>
        <v>0</v>
      </c>
      <c r="T64">
        <f t="shared" si="33"/>
        <v>0</v>
      </c>
      <c r="U64">
        <f t="shared" si="33"/>
        <v>0</v>
      </c>
      <c r="V64">
        <f t="shared" si="33"/>
        <v>0</v>
      </c>
      <c r="W64" s="31">
        <f>VLOOKUP($B$1,'Multipliers and Adjustments'!$A$70:$I$86,TRUNC(COLUMN(W$2)/5)+2,FALSE)*SUMIFS('EPA Data'!$I:$I,'EPA Data'!$D:$D,'Country Selector'!$A$2,'EPA Data'!$J:$J,$B$1,'EPA Data'!$C:$C,W$2,'EPA Data'!$G:$G,"&gt;="&amp;$A64,'EPA Data'!$G:$G,"&lt;"&amp;$B64)*unit_conv</f>
        <v>0</v>
      </c>
      <c r="X64">
        <f t="shared" si="34"/>
        <v>0</v>
      </c>
      <c r="Y64">
        <f t="shared" si="34"/>
        <v>0</v>
      </c>
      <c r="Z64">
        <f t="shared" si="34"/>
        <v>0</v>
      </c>
      <c r="AA64">
        <f t="shared" si="34"/>
        <v>0</v>
      </c>
      <c r="AB64" s="31">
        <f>VLOOKUP($B$1,'Multipliers and Adjustments'!$A$70:$I$86,TRUNC(COLUMN(AB$2)/5)+2,FALSE)*SUMIFS('EPA Data'!$I:$I,'EPA Data'!$D:$D,'Country Selector'!$A$2,'EPA Data'!$J:$J,$B$1,'EPA Data'!$C:$C,AB$2,'EPA Data'!$G:$G,"&gt;="&amp;$A64,'EPA Data'!$G:$G,"&lt;"&amp;$B64)*unit_conv</f>
        <v>0</v>
      </c>
      <c r="AC64">
        <f t="shared" si="35"/>
        <v>0</v>
      </c>
      <c r="AD64">
        <f t="shared" si="35"/>
        <v>0</v>
      </c>
      <c r="AE64">
        <f t="shared" si="35"/>
        <v>0</v>
      </c>
      <c r="AF64">
        <f t="shared" si="35"/>
        <v>0</v>
      </c>
      <c r="AG64" s="31">
        <f>VLOOKUP($B$1,'Multipliers and Adjustments'!$A$70:$I$86,TRUNC(COLUMN(AG$2)/5)+2,FALSE)*SUMIFS('EPA Data'!$I:$I,'EPA Data'!$D:$D,'Country Selector'!$A$2,'EPA Data'!$J:$J,$B$1,'EPA Data'!$C:$C,AG$2,'EPA Data'!$G:$G,"&gt;="&amp;$A64,'EPA Data'!$G:$G,"&lt;"&amp;$B64)*unit_conv</f>
        <v>0</v>
      </c>
      <c r="AH64">
        <f t="shared" si="36"/>
        <v>0</v>
      </c>
      <c r="AI64">
        <f t="shared" si="36"/>
        <v>0</v>
      </c>
      <c r="AJ64">
        <f t="shared" si="36"/>
        <v>0</v>
      </c>
      <c r="AK64">
        <f t="shared" si="36"/>
        <v>0</v>
      </c>
      <c r="AL64" s="31">
        <f>VLOOKUP($B$1,'Multipliers and Adjustments'!$A$70:$I$86,TRUNC(COLUMN(AL$2)/5)+2,FALSE)*SUMIFS('EPA Data'!$I:$I,'EPA Data'!$D:$D,'Country Selector'!$A$2,'EPA Data'!$J:$J,$B$1,'EPA Data'!$C:$C,AL$2,'EPA Data'!$G:$G,"&gt;="&amp;$A64,'EPA Data'!$G:$G,"&lt;"&amp;$B64)*unit_conv</f>
        <v>0</v>
      </c>
    </row>
    <row r="65" spans="1:38" x14ac:dyDescent="0.45">
      <c r="A65" s="12">
        <f t="shared" si="14"/>
        <v>1100</v>
      </c>
      <c r="B65" s="11">
        <f t="shared" si="7"/>
        <v>1150</v>
      </c>
      <c r="C65" s="31">
        <f>VLOOKUP($B$1,'Multipliers and Adjustments'!$A$70:$I$86,TRUNC(COLUMN(C$2)/5)+2,FALSE)*SUMIFS('EPA Data'!$I:$I,'EPA Data'!$D:$D,'Country Selector'!$A$2,'EPA Data'!$J:$J,$B$1,'EPA Data'!$C:$C,C$2,'EPA Data'!$G:$G,"&gt;="&amp;$A65,'EPA Data'!$G:$G,"&lt;"&amp;$B65)*unit_conv</f>
        <v>0</v>
      </c>
      <c r="D65">
        <f t="shared" si="30"/>
        <v>0</v>
      </c>
      <c r="E65">
        <f t="shared" si="30"/>
        <v>0</v>
      </c>
      <c r="F65">
        <f t="shared" si="30"/>
        <v>0</v>
      </c>
      <c r="G65">
        <f t="shared" si="30"/>
        <v>0</v>
      </c>
      <c r="H65" s="31">
        <f>VLOOKUP($B$1,'Multipliers and Adjustments'!$A$70:$I$86,TRUNC(COLUMN(H$2)/5)+2,FALSE)*SUMIFS('EPA Data'!$I:$I,'EPA Data'!$D:$D,'Country Selector'!$A$2,'EPA Data'!$J:$J,$B$1,'EPA Data'!$C:$C,H$2,'EPA Data'!$G:$G,"&gt;="&amp;$A65,'EPA Data'!$G:$G,"&lt;"&amp;$B65)*unit_conv</f>
        <v>0</v>
      </c>
      <c r="I65">
        <f t="shared" si="31"/>
        <v>0</v>
      </c>
      <c r="J65">
        <f t="shared" si="31"/>
        <v>0</v>
      </c>
      <c r="K65">
        <f t="shared" si="31"/>
        <v>0</v>
      </c>
      <c r="L65">
        <f t="shared" si="31"/>
        <v>0</v>
      </c>
      <c r="M65" s="31">
        <f>VLOOKUP($B$1,'Multipliers and Adjustments'!$A$70:$I$86,TRUNC(COLUMN(M$2)/5)+2,FALSE)*SUMIFS('EPA Data'!$I:$I,'EPA Data'!$D:$D,'Country Selector'!$A$2,'EPA Data'!$J:$J,$B$1,'EPA Data'!$C:$C,M$2,'EPA Data'!$G:$G,"&gt;="&amp;$A65,'EPA Data'!$G:$G,"&lt;"&amp;$B65)*unit_conv</f>
        <v>0</v>
      </c>
      <c r="N65">
        <f t="shared" si="32"/>
        <v>0</v>
      </c>
      <c r="O65">
        <f t="shared" si="32"/>
        <v>0</v>
      </c>
      <c r="P65">
        <f t="shared" si="32"/>
        <v>0</v>
      </c>
      <c r="Q65">
        <f t="shared" si="32"/>
        <v>0</v>
      </c>
      <c r="R65" s="31">
        <f>VLOOKUP($B$1,'Multipliers and Adjustments'!$A$70:$I$86,TRUNC(COLUMN(R$2)/5)+2,FALSE)*SUMIFS('EPA Data'!$I:$I,'EPA Data'!$D:$D,'Country Selector'!$A$2,'EPA Data'!$J:$J,$B$1,'EPA Data'!$C:$C,R$2,'EPA Data'!$G:$G,"&gt;="&amp;$A65,'EPA Data'!$G:$G,"&lt;"&amp;$B65)*unit_conv</f>
        <v>0</v>
      </c>
      <c r="S65">
        <f t="shared" si="33"/>
        <v>0</v>
      </c>
      <c r="T65">
        <f t="shared" si="33"/>
        <v>0</v>
      </c>
      <c r="U65">
        <f t="shared" si="33"/>
        <v>0</v>
      </c>
      <c r="V65">
        <f t="shared" si="33"/>
        <v>0</v>
      </c>
      <c r="W65" s="31">
        <f>VLOOKUP($B$1,'Multipliers and Adjustments'!$A$70:$I$86,TRUNC(COLUMN(W$2)/5)+2,FALSE)*SUMIFS('EPA Data'!$I:$I,'EPA Data'!$D:$D,'Country Selector'!$A$2,'EPA Data'!$J:$J,$B$1,'EPA Data'!$C:$C,W$2,'EPA Data'!$G:$G,"&gt;="&amp;$A65,'EPA Data'!$G:$G,"&lt;"&amp;$B65)*unit_conv</f>
        <v>0</v>
      </c>
      <c r="X65">
        <f t="shared" si="34"/>
        <v>0</v>
      </c>
      <c r="Y65">
        <f t="shared" si="34"/>
        <v>0</v>
      </c>
      <c r="Z65">
        <f t="shared" si="34"/>
        <v>0</v>
      </c>
      <c r="AA65">
        <f t="shared" si="34"/>
        <v>0</v>
      </c>
      <c r="AB65" s="31">
        <f>VLOOKUP($B$1,'Multipliers and Adjustments'!$A$70:$I$86,TRUNC(COLUMN(AB$2)/5)+2,FALSE)*SUMIFS('EPA Data'!$I:$I,'EPA Data'!$D:$D,'Country Selector'!$A$2,'EPA Data'!$J:$J,$B$1,'EPA Data'!$C:$C,AB$2,'EPA Data'!$G:$G,"&gt;="&amp;$A65,'EPA Data'!$G:$G,"&lt;"&amp;$B65)*unit_conv</f>
        <v>0</v>
      </c>
      <c r="AC65">
        <f t="shared" si="35"/>
        <v>0</v>
      </c>
      <c r="AD65">
        <f t="shared" si="35"/>
        <v>0</v>
      </c>
      <c r="AE65">
        <f t="shared" si="35"/>
        <v>0</v>
      </c>
      <c r="AF65">
        <f t="shared" si="35"/>
        <v>0</v>
      </c>
      <c r="AG65" s="31">
        <f>VLOOKUP($B$1,'Multipliers and Adjustments'!$A$70:$I$86,TRUNC(COLUMN(AG$2)/5)+2,FALSE)*SUMIFS('EPA Data'!$I:$I,'EPA Data'!$D:$D,'Country Selector'!$A$2,'EPA Data'!$J:$J,$B$1,'EPA Data'!$C:$C,AG$2,'EPA Data'!$G:$G,"&gt;="&amp;$A65,'EPA Data'!$G:$G,"&lt;"&amp;$B65)*unit_conv</f>
        <v>0</v>
      </c>
      <c r="AH65">
        <f t="shared" si="36"/>
        <v>0</v>
      </c>
      <c r="AI65">
        <f t="shared" si="36"/>
        <v>0</v>
      </c>
      <c r="AJ65">
        <f t="shared" si="36"/>
        <v>0</v>
      </c>
      <c r="AK65">
        <f t="shared" si="36"/>
        <v>0</v>
      </c>
      <c r="AL65" s="31">
        <f>VLOOKUP($B$1,'Multipliers and Adjustments'!$A$70:$I$86,TRUNC(COLUMN(AL$2)/5)+2,FALSE)*SUMIFS('EPA Data'!$I:$I,'EPA Data'!$D:$D,'Country Selector'!$A$2,'EPA Data'!$J:$J,$B$1,'EPA Data'!$C:$C,AL$2,'EPA Data'!$G:$G,"&gt;="&amp;$A65,'EPA Data'!$G:$G,"&lt;"&amp;$B65)*unit_conv</f>
        <v>0</v>
      </c>
    </row>
    <row r="66" spans="1:38" x14ac:dyDescent="0.45">
      <c r="A66" s="12">
        <f t="shared" si="14"/>
        <v>1150</v>
      </c>
      <c r="B66" s="11">
        <f t="shared" si="7"/>
        <v>1200</v>
      </c>
      <c r="C66" s="31">
        <f>VLOOKUP($B$1,'Multipliers and Adjustments'!$A$70:$I$86,TRUNC(COLUMN(C$2)/5)+2,FALSE)*SUMIFS('EPA Data'!$I:$I,'EPA Data'!$D:$D,'Country Selector'!$A$2,'EPA Data'!$J:$J,$B$1,'EPA Data'!$C:$C,C$2,'EPA Data'!$G:$G,"&gt;="&amp;$A66,'EPA Data'!$G:$G,"&lt;"&amp;$B66)*unit_conv</f>
        <v>0</v>
      </c>
      <c r="D66">
        <f t="shared" ref="D66:G74" si="37">C66+($H66-$C66)/5</f>
        <v>0</v>
      </c>
      <c r="E66">
        <f t="shared" si="37"/>
        <v>0</v>
      </c>
      <c r="F66">
        <f t="shared" si="37"/>
        <v>0</v>
      </c>
      <c r="G66">
        <f t="shared" si="37"/>
        <v>0</v>
      </c>
      <c r="H66" s="31">
        <f>VLOOKUP($B$1,'Multipliers and Adjustments'!$A$70:$I$86,TRUNC(COLUMN(H$2)/5)+2,FALSE)*SUMIFS('EPA Data'!$I:$I,'EPA Data'!$D:$D,'Country Selector'!$A$2,'EPA Data'!$J:$J,$B$1,'EPA Data'!$C:$C,H$2,'EPA Data'!$G:$G,"&gt;="&amp;$A66,'EPA Data'!$G:$G,"&lt;"&amp;$B66)*unit_conv</f>
        <v>0</v>
      </c>
      <c r="I66">
        <f t="shared" si="31"/>
        <v>0</v>
      </c>
      <c r="J66">
        <f t="shared" si="31"/>
        <v>0</v>
      </c>
      <c r="K66">
        <f t="shared" si="31"/>
        <v>0</v>
      </c>
      <c r="L66">
        <f t="shared" si="31"/>
        <v>0</v>
      </c>
      <c r="M66" s="31">
        <f>VLOOKUP($B$1,'Multipliers and Adjustments'!$A$70:$I$86,TRUNC(COLUMN(M$2)/5)+2,FALSE)*SUMIFS('EPA Data'!$I:$I,'EPA Data'!$D:$D,'Country Selector'!$A$2,'EPA Data'!$J:$J,$B$1,'EPA Data'!$C:$C,M$2,'EPA Data'!$G:$G,"&gt;="&amp;$A66,'EPA Data'!$G:$G,"&lt;"&amp;$B66)*unit_conv</f>
        <v>0</v>
      </c>
      <c r="N66">
        <f t="shared" si="32"/>
        <v>0</v>
      </c>
      <c r="O66">
        <f t="shared" si="32"/>
        <v>0</v>
      </c>
      <c r="P66">
        <f t="shared" si="32"/>
        <v>0</v>
      </c>
      <c r="Q66">
        <f t="shared" si="32"/>
        <v>0</v>
      </c>
      <c r="R66" s="31">
        <f>VLOOKUP($B$1,'Multipliers and Adjustments'!$A$70:$I$86,TRUNC(COLUMN(R$2)/5)+2,FALSE)*SUMIFS('EPA Data'!$I:$I,'EPA Data'!$D:$D,'Country Selector'!$A$2,'EPA Data'!$J:$J,$B$1,'EPA Data'!$C:$C,R$2,'EPA Data'!$G:$G,"&gt;="&amp;$A66,'EPA Data'!$G:$G,"&lt;"&amp;$B66)*unit_conv</f>
        <v>0</v>
      </c>
      <c r="S66">
        <f t="shared" si="33"/>
        <v>0</v>
      </c>
      <c r="T66">
        <f t="shared" si="33"/>
        <v>0</v>
      </c>
      <c r="U66">
        <f t="shared" si="33"/>
        <v>0</v>
      </c>
      <c r="V66">
        <f t="shared" si="33"/>
        <v>0</v>
      </c>
      <c r="W66" s="31">
        <f>VLOOKUP($B$1,'Multipliers and Adjustments'!$A$70:$I$86,TRUNC(COLUMN(W$2)/5)+2,FALSE)*SUMIFS('EPA Data'!$I:$I,'EPA Data'!$D:$D,'Country Selector'!$A$2,'EPA Data'!$J:$J,$B$1,'EPA Data'!$C:$C,W$2,'EPA Data'!$G:$G,"&gt;="&amp;$A66,'EPA Data'!$G:$G,"&lt;"&amp;$B66)*unit_conv</f>
        <v>0</v>
      </c>
      <c r="X66">
        <f t="shared" si="34"/>
        <v>0</v>
      </c>
      <c r="Y66">
        <f t="shared" si="34"/>
        <v>0</v>
      </c>
      <c r="Z66">
        <f t="shared" si="34"/>
        <v>0</v>
      </c>
      <c r="AA66">
        <f t="shared" si="34"/>
        <v>0</v>
      </c>
      <c r="AB66" s="31">
        <f>VLOOKUP($B$1,'Multipliers and Adjustments'!$A$70:$I$86,TRUNC(COLUMN(AB$2)/5)+2,FALSE)*SUMIFS('EPA Data'!$I:$I,'EPA Data'!$D:$D,'Country Selector'!$A$2,'EPA Data'!$J:$J,$B$1,'EPA Data'!$C:$C,AB$2,'EPA Data'!$G:$G,"&gt;="&amp;$A66,'EPA Data'!$G:$G,"&lt;"&amp;$B66)*unit_conv</f>
        <v>0</v>
      </c>
      <c r="AC66">
        <f t="shared" si="35"/>
        <v>0</v>
      </c>
      <c r="AD66">
        <f t="shared" si="35"/>
        <v>0</v>
      </c>
      <c r="AE66">
        <f t="shared" si="35"/>
        <v>0</v>
      </c>
      <c r="AF66">
        <f t="shared" si="35"/>
        <v>0</v>
      </c>
      <c r="AG66" s="31">
        <f>VLOOKUP($B$1,'Multipliers and Adjustments'!$A$70:$I$86,TRUNC(COLUMN(AG$2)/5)+2,FALSE)*SUMIFS('EPA Data'!$I:$I,'EPA Data'!$D:$D,'Country Selector'!$A$2,'EPA Data'!$J:$J,$B$1,'EPA Data'!$C:$C,AG$2,'EPA Data'!$G:$G,"&gt;="&amp;$A66,'EPA Data'!$G:$G,"&lt;"&amp;$B66)*unit_conv</f>
        <v>0</v>
      </c>
      <c r="AH66">
        <f t="shared" si="36"/>
        <v>0</v>
      </c>
      <c r="AI66">
        <f t="shared" si="36"/>
        <v>0</v>
      </c>
      <c r="AJ66">
        <f t="shared" si="36"/>
        <v>0</v>
      </c>
      <c r="AK66">
        <f t="shared" si="36"/>
        <v>0</v>
      </c>
      <c r="AL66" s="31">
        <f>VLOOKUP($B$1,'Multipliers and Adjustments'!$A$70:$I$86,TRUNC(COLUMN(AL$2)/5)+2,FALSE)*SUMIFS('EPA Data'!$I:$I,'EPA Data'!$D:$D,'Country Selector'!$A$2,'EPA Data'!$J:$J,$B$1,'EPA Data'!$C:$C,AL$2,'EPA Data'!$G:$G,"&gt;="&amp;$A66,'EPA Data'!$G:$G,"&lt;"&amp;$B66)*unit_conv</f>
        <v>0</v>
      </c>
    </row>
    <row r="67" spans="1:38" x14ac:dyDescent="0.45">
      <c r="A67" s="12">
        <f t="shared" si="14"/>
        <v>1200</v>
      </c>
      <c r="B67" s="11">
        <f t="shared" si="7"/>
        <v>1250</v>
      </c>
      <c r="C67" s="31">
        <f>VLOOKUP($B$1,'Multipliers and Adjustments'!$A$70:$I$86,TRUNC(COLUMN(C$2)/5)+2,FALSE)*SUMIFS('EPA Data'!$I:$I,'EPA Data'!$D:$D,'Country Selector'!$A$2,'EPA Data'!$J:$J,$B$1,'EPA Data'!$C:$C,C$2,'EPA Data'!$G:$G,"&gt;="&amp;$A67,'EPA Data'!$G:$G,"&lt;"&amp;$B67)*unit_conv</f>
        <v>0</v>
      </c>
      <c r="D67">
        <f t="shared" si="37"/>
        <v>0</v>
      </c>
      <c r="E67">
        <f t="shared" si="37"/>
        <v>0</v>
      </c>
      <c r="F67">
        <f t="shared" si="37"/>
        <v>0</v>
      </c>
      <c r="G67">
        <f t="shared" si="37"/>
        <v>0</v>
      </c>
      <c r="H67" s="31">
        <f>VLOOKUP($B$1,'Multipliers and Adjustments'!$A$70:$I$86,TRUNC(COLUMN(H$2)/5)+2,FALSE)*SUMIFS('EPA Data'!$I:$I,'EPA Data'!$D:$D,'Country Selector'!$A$2,'EPA Data'!$J:$J,$B$1,'EPA Data'!$C:$C,H$2,'EPA Data'!$G:$G,"&gt;="&amp;$A67,'EPA Data'!$G:$G,"&lt;"&amp;$B67)*unit_conv</f>
        <v>0</v>
      </c>
      <c r="I67">
        <f t="shared" si="31"/>
        <v>0</v>
      </c>
      <c r="J67">
        <f t="shared" si="31"/>
        <v>0</v>
      </c>
      <c r="K67">
        <f t="shared" si="31"/>
        <v>0</v>
      </c>
      <c r="L67">
        <f t="shared" si="31"/>
        <v>0</v>
      </c>
      <c r="M67" s="31">
        <f>VLOOKUP($B$1,'Multipliers and Adjustments'!$A$70:$I$86,TRUNC(COLUMN(M$2)/5)+2,FALSE)*SUMIFS('EPA Data'!$I:$I,'EPA Data'!$D:$D,'Country Selector'!$A$2,'EPA Data'!$J:$J,$B$1,'EPA Data'!$C:$C,M$2,'EPA Data'!$G:$G,"&gt;="&amp;$A67,'EPA Data'!$G:$G,"&lt;"&amp;$B67)*unit_conv</f>
        <v>0</v>
      </c>
      <c r="N67">
        <f t="shared" si="32"/>
        <v>0</v>
      </c>
      <c r="O67">
        <f t="shared" si="32"/>
        <v>0</v>
      </c>
      <c r="P67">
        <f t="shared" si="32"/>
        <v>0</v>
      </c>
      <c r="Q67">
        <f t="shared" si="32"/>
        <v>0</v>
      </c>
      <c r="R67" s="31">
        <f>VLOOKUP($B$1,'Multipliers and Adjustments'!$A$70:$I$86,TRUNC(COLUMN(R$2)/5)+2,FALSE)*SUMIFS('EPA Data'!$I:$I,'EPA Data'!$D:$D,'Country Selector'!$A$2,'EPA Data'!$J:$J,$B$1,'EPA Data'!$C:$C,R$2,'EPA Data'!$G:$G,"&gt;="&amp;$A67,'EPA Data'!$G:$G,"&lt;"&amp;$B67)*unit_conv</f>
        <v>0</v>
      </c>
      <c r="S67">
        <f t="shared" si="33"/>
        <v>0</v>
      </c>
      <c r="T67">
        <f t="shared" si="33"/>
        <v>0</v>
      </c>
      <c r="U67">
        <f t="shared" si="33"/>
        <v>0</v>
      </c>
      <c r="V67">
        <f t="shared" si="33"/>
        <v>0</v>
      </c>
      <c r="W67" s="31">
        <f>VLOOKUP($B$1,'Multipliers and Adjustments'!$A$70:$I$86,TRUNC(COLUMN(W$2)/5)+2,FALSE)*SUMIFS('EPA Data'!$I:$I,'EPA Data'!$D:$D,'Country Selector'!$A$2,'EPA Data'!$J:$J,$B$1,'EPA Data'!$C:$C,W$2,'EPA Data'!$G:$G,"&gt;="&amp;$A67,'EPA Data'!$G:$G,"&lt;"&amp;$B67)*unit_conv</f>
        <v>0</v>
      </c>
      <c r="X67">
        <f t="shared" si="34"/>
        <v>0</v>
      </c>
      <c r="Y67">
        <f t="shared" si="34"/>
        <v>0</v>
      </c>
      <c r="Z67">
        <f t="shared" si="34"/>
        <v>0</v>
      </c>
      <c r="AA67">
        <f t="shared" si="34"/>
        <v>0</v>
      </c>
      <c r="AB67" s="31">
        <f>VLOOKUP($B$1,'Multipliers and Adjustments'!$A$70:$I$86,TRUNC(COLUMN(AB$2)/5)+2,FALSE)*SUMIFS('EPA Data'!$I:$I,'EPA Data'!$D:$D,'Country Selector'!$A$2,'EPA Data'!$J:$J,$B$1,'EPA Data'!$C:$C,AB$2,'EPA Data'!$G:$G,"&gt;="&amp;$A67,'EPA Data'!$G:$G,"&lt;"&amp;$B67)*unit_conv</f>
        <v>0</v>
      </c>
      <c r="AC67">
        <f t="shared" si="35"/>
        <v>0</v>
      </c>
      <c r="AD67">
        <f t="shared" si="35"/>
        <v>0</v>
      </c>
      <c r="AE67">
        <f t="shared" si="35"/>
        <v>0</v>
      </c>
      <c r="AF67">
        <f t="shared" si="35"/>
        <v>0</v>
      </c>
      <c r="AG67" s="31">
        <f>VLOOKUP($B$1,'Multipliers and Adjustments'!$A$70:$I$86,TRUNC(COLUMN(AG$2)/5)+2,FALSE)*SUMIFS('EPA Data'!$I:$I,'EPA Data'!$D:$D,'Country Selector'!$A$2,'EPA Data'!$J:$J,$B$1,'EPA Data'!$C:$C,AG$2,'EPA Data'!$G:$G,"&gt;="&amp;$A67,'EPA Data'!$G:$G,"&lt;"&amp;$B67)*unit_conv</f>
        <v>0</v>
      </c>
      <c r="AH67">
        <f t="shared" si="36"/>
        <v>0</v>
      </c>
      <c r="AI67">
        <f t="shared" si="36"/>
        <v>0</v>
      </c>
      <c r="AJ67">
        <f t="shared" si="36"/>
        <v>0</v>
      </c>
      <c r="AK67">
        <f t="shared" si="36"/>
        <v>0</v>
      </c>
      <c r="AL67" s="31">
        <f>VLOOKUP($B$1,'Multipliers and Adjustments'!$A$70:$I$86,TRUNC(COLUMN(AL$2)/5)+2,FALSE)*SUMIFS('EPA Data'!$I:$I,'EPA Data'!$D:$D,'Country Selector'!$A$2,'EPA Data'!$J:$J,$B$1,'EPA Data'!$C:$C,AL$2,'EPA Data'!$G:$G,"&gt;="&amp;$A67,'EPA Data'!$G:$G,"&lt;"&amp;$B67)*unit_conv</f>
        <v>0</v>
      </c>
    </row>
    <row r="68" spans="1:38" x14ac:dyDescent="0.45">
      <c r="A68" s="12">
        <f t="shared" si="14"/>
        <v>1250</v>
      </c>
      <c r="B68" s="11">
        <f t="shared" ref="B68:B74" si="38">A68+50</f>
        <v>1300</v>
      </c>
      <c r="C68" s="31">
        <f>VLOOKUP($B$1,'Multipliers and Adjustments'!$A$70:$I$86,TRUNC(COLUMN(C$2)/5)+2,FALSE)*SUMIFS('EPA Data'!$I:$I,'EPA Data'!$D:$D,'Country Selector'!$A$2,'EPA Data'!$J:$J,$B$1,'EPA Data'!$C:$C,C$2,'EPA Data'!$G:$G,"&gt;="&amp;$A68,'EPA Data'!$G:$G,"&lt;"&amp;$B68)*unit_conv</f>
        <v>0</v>
      </c>
      <c r="D68">
        <f t="shared" si="37"/>
        <v>0</v>
      </c>
      <c r="E68">
        <f t="shared" si="37"/>
        <v>0</v>
      </c>
      <c r="F68">
        <f t="shared" si="37"/>
        <v>0</v>
      </c>
      <c r="G68">
        <f t="shared" si="37"/>
        <v>0</v>
      </c>
      <c r="H68" s="31">
        <f>VLOOKUP($B$1,'Multipliers and Adjustments'!$A$70:$I$86,TRUNC(COLUMN(H$2)/5)+2,FALSE)*SUMIFS('EPA Data'!$I:$I,'EPA Data'!$D:$D,'Country Selector'!$A$2,'EPA Data'!$J:$J,$B$1,'EPA Data'!$C:$C,H$2,'EPA Data'!$G:$G,"&gt;="&amp;$A68,'EPA Data'!$G:$G,"&lt;"&amp;$B68)*unit_conv</f>
        <v>0</v>
      </c>
      <c r="I68">
        <f t="shared" ref="I68:L74" si="39">H68+($M68-$H68)/5</f>
        <v>0</v>
      </c>
      <c r="J68">
        <f t="shared" si="39"/>
        <v>0</v>
      </c>
      <c r="K68">
        <f t="shared" si="39"/>
        <v>0</v>
      </c>
      <c r="L68">
        <f t="shared" si="39"/>
        <v>0</v>
      </c>
      <c r="M68" s="31">
        <f>VLOOKUP($B$1,'Multipliers and Adjustments'!$A$70:$I$86,TRUNC(COLUMN(M$2)/5)+2,FALSE)*SUMIFS('EPA Data'!$I:$I,'EPA Data'!$D:$D,'Country Selector'!$A$2,'EPA Data'!$J:$J,$B$1,'EPA Data'!$C:$C,M$2,'EPA Data'!$G:$G,"&gt;="&amp;$A68,'EPA Data'!$G:$G,"&lt;"&amp;$B68)*unit_conv</f>
        <v>0</v>
      </c>
      <c r="N68">
        <f t="shared" ref="N68:Q74" si="40">M68+($R68-$M68)/5</f>
        <v>0</v>
      </c>
      <c r="O68">
        <f t="shared" si="40"/>
        <v>0</v>
      </c>
      <c r="P68">
        <f t="shared" si="40"/>
        <v>0</v>
      </c>
      <c r="Q68">
        <f t="shared" si="40"/>
        <v>0</v>
      </c>
      <c r="R68" s="31">
        <f>VLOOKUP($B$1,'Multipliers and Adjustments'!$A$70:$I$86,TRUNC(COLUMN(R$2)/5)+2,FALSE)*SUMIFS('EPA Data'!$I:$I,'EPA Data'!$D:$D,'Country Selector'!$A$2,'EPA Data'!$J:$J,$B$1,'EPA Data'!$C:$C,R$2,'EPA Data'!$G:$G,"&gt;="&amp;$A68,'EPA Data'!$G:$G,"&lt;"&amp;$B68)*unit_conv</f>
        <v>0</v>
      </c>
      <c r="S68">
        <f t="shared" ref="S68:V74" si="41">R68+($W68-$R68)/5</f>
        <v>0</v>
      </c>
      <c r="T68">
        <f t="shared" si="41"/>
        <v>0</v>
      </c>
      <c r="U68">
        <f t="shared" si="41"/>
        <v>0</v>
      </c>
      <c r="V68">
        <f t="shared" si="41"/>
        <v>0</v>
      </c>
      <c r="W68" s="31">
        <f>VLOOKUP($B$1,'Multipliers and Adjustments'!$A$70:$I$86,TRUNC(COLUMN(W$2)/5)+2,FALSE)*SUMIFS('EPA Data'!$I:$I,'EPA Data'!$D:$D,'Country Selector'!$A$2,'EPA Data'!$J:$J,$B$1,'EPA Data'!$C:$C,W$2,'EPA Data'!$G:$G,"&gt;="&amp;$A68,'EPA Data'!$G:$G,"&lt;"&amp;$B68)*unit_conv</f>
        <v>0</v>
      </c>
      <c r="X68">
        <f t="shared" ref="X68:AA74" si="42">W68+($AB68-$W68)/5</f>
        <v>0</v>
      </c>
      <c r="Y68">
        <f t="shared" si="42"/>
        <v>0</v>
      </c>
      <c r="Z68">
        <f t="shared" si="42"/>
        <v>0</v>
      </c>
      <c r="AA68">
        <f t="shared" si="42"/>
        <v>0</v>
      </c>
      <c r="AB68" s="31">
        <f>VLOOKUP($B$1,'Multipliers and Adjustments'!$A$70:$I$86,TRUNC(COLUMN(AB$2)/5)+2,FALSE)*SUMIFS('EPA Data'!$I:$I,'EPA Data'!$D:$D,'Country Selector'!$A$2,'EPA Data'!$J:$J,$B$1,'EPA Data'!$C:$C,AB$2,'EPA Data'!$G:$G,"&gt;="&amp;$A68,'EPA Data'!$G:$G,"&lt;"&amp;$B68)*unit_conv</f>
        <v>0</v>
      </c>
      <c r="AC68">
        <f t="shared" ref="AC68:AF74" si="43">AB68+($AG68-$AB68)/5</f>
        <v>0</v>
      </c>
      <c r="AD68">
        <f t="shared" si="43"/>
        <v>0</v>
      </c>
      <c r="AE68">
        <f t="shared" si="43"/>
        <v>0</v>
      </c>
      <c r="AF68">
        <f t="shared" si="43"/>
        <v>0</v>
      </c>
      <c r="AG68" s="31">
        <f>VLOOKUP($B$1,'Multipliers and Adjustments'!$A$70:$I$86,TRUNC(COLUMN(AG$2)/5)+2,FALSE)*SUMIFS('EPA Data'!$I:$I,'EPA Data'!$D:$D,'Country Selector'!$A$2,'EPA Data'!$J:$J,$B$1,'EPA Data'!$C:$C,AG$2,'EPA Data'!$G:$G,"&gt;="&amp;$A68,'EPA Data'!$G:$G,"&lt;"&amp;$B68)*unit_conv</f>
        <v>0</v>
      </c>
      <c r="AH68">
        <f t="shared" ref="AH68:AK74" si="44">AG68+($AL68-$AG68)/5</f>
        <v>0</v>
      </c>
      <c r="AI68">
        <f t="shared" si="44"/>
        <v>0</v>
      </c>
      <c r="AJ68">
        <f t="shared" si="44"/>
        <v>0</v>
      </c>
      <c r="AK68">
        <f t="shared" si="44"/>
        <v>0</v>
      </c>
      <c r="AL68" s="31">
        <f>VLOOKUP($B$1,'Multipliers and Adjustments'!$A$70:$I$86,TRUNC(COLUMN(AL$2)/5)+2,FALSE)*SUMIFS('EPA Data'!$I:$I,'EPA Data'!$D:$D,'Country Selector'!$A$2,'EPA Data'!$J:$J,$B$1,'EPA Data'!$C:$C,AL$2,'EPA Data'!$G:$G,"&gt;="&amp;$A68,'EPA Data'!$G:$G,"&lt;"&amp;$B68)*unit_conv</f>
        <v>0</v>
      </c>
    </row>
    <row r="69" spans="1:38" x14ac:dyDescent="0.45">
      <c r="A69" s="12">
        <f t="shared" si="14"/>
        <v>1300</v>
      </c>
      <c r="B69" s="11">
        <f t="shared" si="38"/>
        <v>1350</v>
      </c>
      <c r="C69" s="31">
        <f>VLOOKUP($B$1,'Multipliers and Adjustments'!$A$70:$I$86,TRUNC(COLUMN(C$2)/5)+2,FALSE)*SUMIFS('EPA Data'!$I:$I,'EPA Data'!$D:$D,'Country Selector'!$A$2,'EPA Data'!$J:$J,$B$1,'EPA Data'!$C:$C,C$2,'EPA Data'!$G:$G,"&gt;="&amp;$A69,'EPA Data'!$G:$G,"&lt;"&amp;$B69)*unit_conv</f>
        <v>0</v>
      </c>
      <c r="D69">
        <f t="shared" si="37"/>
        <v>0</v>
      </c>
      <c r="E69">
        <f t="shared" si="37"/>
        <v>0</v>
      </c>
      <c r="F69">
        <f t="shared" si="37"/>
        <v>0</v>
      </c>
      <c r="G69">
        <f t="shared" si="37"/>
        <v>0</v>
      </c>
      <c r="H69" s="31">
        <f>VLOOKUP($B$1,'Multipliers and Adjustments'!$A$70:$I$86,TRUNC(COLUMN(H$2)/5)+2,FALSE)*SUMIFS('EPA Data'!$I:$I,'EPA Data'!$D:$D,'Country Selector'!$A$2,'EPA Data'!$J:$J,$B$1,'EPA Data'!$C:$C,H$2,'EPA Data'!$G:$G,"&gt;="&amp;$A69,'EPA Data'!$G:$G,"&lt;"&amp;$B69)*unit_conv</f>
        <v>0</v>
      </c>
      <c r="I69">
        <f t="shared" si="39"/>
        <v>0</v>
      </c>
      <c r="J69">
        <f t="shared" si="39"/>
        <v>0</v>
      </c>
      <c r="K69">
        <f t="shared" si="39"/>
        <v>0</v>
      </c>
      <c r="L69">
        <f t="shared" si="39"/>
        <v>0</v>
      </c>
      <c r="M69" s="31">
        <f>VLOOKUP($B$1,'Multipliers and Adjustments'!$A$70:$I$86,TRUNC(COLUMN(M$2)/5)+2,FALSE)*SUMIFS('EPA Data'!$I:$I,'EPA Data'!$D:$D,'Country Selector'!$A$2,'EPA Data'!$J:$J,$B$1,'EPA Data'!$C:$C,M$2,'EPA Data'!$G:$G,"&gt;="&amp;$A69,'EPA Data'!$G:$G,"&lt;"&amp;$B69)*unit_conv</f>
        <v>0</v>
      </c>
      <c r="N69">
        <f t="shared" si="40"/>
        <v>0</v>
      </c>
      <c r="O69">
        <f t="shared" si="40"/>
        <v>0</v>
      </c>
      <c r="P69">
        <f t="shared" si="40"/>
        <v>0</v>
      </c>
      <c r="Q69">
        <f t="shared" si="40"/>
        <v>0</v>
      </c>
      <c r="R69" s="31">
        <f>VLOOKUP($B$1,'Multipliers and Adjustments'!$A$70:$I$86,TRUNC(COLUMN(R$2)/5)+2,FALSE)*SUMIFS('EPA Data'!$I:$I,'EPA Data'!$D:$D,'Country Selector'!$A$2,'EPA Data'!$J:$J,$B$1,'EPA Data'!$C:$C,R$2,'EPA Data'!$G:$G,"&gt;="&amp;$A69,'EPA Data'!$G:$G,"&lt;"&amp;$B69)*unit_conv</f>
        <v>0</v>
      </c>
      <c r="S69">
        <f t="shared" si="41"/>
        <v>0</v>
      </c>
      <c r="T69">
        <f t="shared" si="41"/>
        <v>0</v>
      </c>
      <c r="U69">
        <f t="shared" si="41"/>
        <v>0</v>
      </c>
      <c r="V69">
        <f t="shared" si="41"/>
        <v>0</v>
      </c>
      <c r="W69" s="31">
        <f>VLOOKUP($B$1,'Multipliers and Adjustments'!$A$70:$I$86,TRUNC(COLUMN(W$2)/5)+2,FALSE)*SUMIFS('EPA Data'!$I:$I,'EPA Data'!$D:$D,'Country Selector'!$A$2,'EPA Data'!$J:$J,$B$1,'EPA Data'!$C:$C,W$2,'EPA Data'!$G:$G,"&gt;="&amp;$A69,'EPA Data'!$G:$G,"&lt;"&amp;$B69)*unit_conv</f>
        <v>0</v>
      </c>
      <c r="X69">
        <f t="shared" si="42"/>
        <v>0</v>
      </c>
      <c r="Y69">
        <f t="shared" si="42"/>
        <v>0</v>
      </c>
      <c r="Z69">
        <f t="shared" si="42"/>
        <v>0</v>
      </c>
      <c r="AA69">
        <f t="shared" si="42"/>
        <v>0</v>
      </c>
      <c r="AB69" s="31">
        <f>VLOOKUP($B$1,'Multipliers and Adjustments'!$A$70:$I$86,TRUNC(COLUMN(AB$2)/5)+2,FALSE)*SUMIFS('EPA Data'!$I:$I,'EPA Data'!$D:$D,'Country Selector'!$A$2,'EPA Data'!$J:$J,$B$1,'EPA Data'!$C:$C,AB$2,'EPA Data'!$G:$G,"&gt;="&amp;$A69,'EPA Data'!$G:$G,"&lt;"&amp;$B69)*unit_conv</f>
        <v>0</v>
      </c>
      <c r="AC69">
        <f t="shared" si="43"/>
        <v>0</v>
      </c>
      <c r="AD69">
        <f t="shared" si="43"/>
        <v>0</v>
      </c>
      <c r="AE69">
        <f t="shared" si="43"/>
        <v>0</v>
      </c>
      <c r="AF69">
        <f t="shared" si="43"/>
        <v>0</v>
      </c>
      <c r="AG69" s="31">
        <f>VLOOKUP($B$1,'Multipliers and Adjustments'!$A$70:$I$86,TRUNC(COLUMN(AG$2)/5)+2,FALSE)*SUMIFS('EPA Data'!$I:$I,'EPA Data'!$D:$D,'Country Selector'!$A$2,'EPA Data'!$J:$J,$B$1,'EPA Data'!$C:$C,AG$2,'EPA Data'!$G:$G,"&gt;="&amp;$A69,'EPA Data'!$G:$G,"&lt;"&amp;$B69)*unit_conv</f>
        <v>0</v>
      </c>
      <c r="AH69">
        <f t="shared" si="44"/>
        <v>0</v>
      </c>
      <c r="AI69">
        <f t="shared" si="44"/>
        <v>0</v>
      </c>
      <c r="AJ69">
        <f t="shared" si="44"/>
        <v>0</v>
      </c>
      <c r="AK69">
        <f t="shared" si="44"/>
        <v>0</v>
      </c>
      <c r="AL69" s="31">
        <f>VLOOKUP($B$1,'Multipliers and Adjustments'!$A$70:$I$86,TRUNC(COLUMN(AL$2)/5)+2,FALSE)*SUMIFS('EPA Data'!$I:$I,'EPA Data'!$D:$D,'Country Selector'!$A$2,'EPA Data'!$J:$J,$B$1,'EPA Data'!$C:$C,AL$2,'EPA Data'!$G:$G,"&gt;="&amp;$A69,'EPA Data'!$G:$G,"&lt;"&amp;$B69)*unit_conv</f>
        <v>0</v>
      </c>
    </row>
    <row r="70" spans="1:38" x14ac:dyDescent="0.45">
      <c r="A70" s="12">
        <f t="shared" si="14"/>
        <v>1350</v>
      </c>
      <c r="B70" s="11">
        <f t="shared" si="38"/>
        <v>1400</v>
      </c>
      <c r="C70" s="31">
        <f>VLOOKUP($B$1,'Multipliers and Adjustments'!$A$70:$I$86,TRUNC(COLUMN(C$2)/5)+2,FALSE)*SUMIFS('EPA Data'!$I:$I,'EPA Data'!$D:$D,'Country Selector'!$A$2,'EPA Data'!$J:$J,$B$1,'EPA Data'!$C:$C,C$2,'EPA Data'!$G:$G,"&gt;="&amp;$A70,'EPA Data'!$G:$G,"&lt;"&amp;$B70)*unit_conv</f>
        <v>0</v>
      </c>
      <c r="D70">
        <f t="shared" si="37"/>
        <v>0</v>
      </c>
      <c r="E70">
        <f t="shared" si="37"/>
        <v>0</v>
      </c>
      <c r="F70">
        <f t="shared" si="37"/>
        <v>0</v>
      </c>
      <c r="G70">
        <f t="shared" si="37"/>
        <v>0</v>
      </c>
      <c r="H70" s="31">
        <f>VLOOKUP($B$1,'Multipliers and Adjustments'!$A$70:$I$86,TRUNC(COLUMN(H$2)/5)+2,FALSE)*SUMIFS('EPA Data'!$I:$I,'EPA Data'!$D:$D,'Country Selector'!$A$2,'EPA Data'!$J:$J,$B$1,'EPA Data'!$C:$C,H$2,'EPA Data'!$G:$G,"&gt;="&amp;$A70,'EPA Data'!$G:$G,"&lt;"&amp;$B70)*unit_conv</f>
        <v>0</v>
      </c>
      <c r="I70">
        <f t="shared" si="39"/>
        <v>0</v>
      </c>
      <c r="J70">
        <f t="shared" si="39"/>
        <v>0</v>
      </c>
      <c r="K70">
        <f t="shared" si="39"/>
        <v>0</v>
      </c>
      <c r="L70">
        <f t="shared" si="39"/>
        <v>0</v>
      </c>
      <c r="M70" s="31">
        <f>VLOOKUP($B$1,'Multipliers and Adjustments'!$A$70:$I$86,TRUNC(COLUMN(M$2)/5)+2,FALSE)*SUMIFS('EPA Data'!$I:$I,'EPA Data'!$D:$D,'Country Selector'!$A$2,'EPA Data'!$J:$J,$B$1,'EPA Data'!$C:$C,M$2,'EPA Data'!$G:$G,"&gt;="&amp;$A70,'EPA Data'!$G:$G,"&lt;"&amp;$B70)*unit_conv</f>
        <v>0</v>
      </c>
      <c r="N70">
        <f t="shared" si="40"/>
        <v>0</v>
      </c>
      <c r="O70">
        <f t="shared" si="40"/>
        <v>0</v>
      </c>
      <c r="P70">
        <f t="shared" si="40"/>
        <v>0</v>
      </c>
      <c r="Q70">
        <f t="shared" si="40"/>
        <v>0</v>
      </c>
      <c r="R70" s="31">
        <f>VLOOKUP($B$1,'Multipliers and Adjustments'!$A$70:$I$86,TRUNC(COLUMN(R$2)/5)+2,FALSE)*SUMIFS('EPA Data'!$I:$I,'EPA Data'!$D:$D,'Country Selector'!$A$2,'EPA Data'!$J:$J,$B$1,'EPA Data'!$C:$C,R$2,'EPA Data'!$G:$G,"&gt;="&amp;$A70,'EPA Data'!$G:$G,"&lt;"&amp;$B70)*unit_conv</f>
        <v>0</v>
      </c>
      <c r="S70">
        <f t="shared" si="41"/>
        <v>0</v>
      </c>
      <c r="T70">
        <f t="shared" si="41"/>
        <v>0</v>
      </c>
      <c r="U70">
        <f t="shared" si="41"/>
        <v>0</v>
      </c>
      <c r="V70">
        <f t="shared" si="41"/>
        <v>0</v>
      </c>
      <c r="W70" s="31">
        <f>VLOOKUP($B$1,'Multipliers and Adjustments'!$A$70:$I$86,TRUNC(COLUMN(W$2)/5)+2,FALSE)*SUMIFS('EPA Data'!$I:$I,'EPA Data'!$D:$D,'Country Selector'!$A$2,'EPA Data'!$J:$J,$B$1,'EPA Data'!$C:$C,W$2,'EPA Data'!$G:$G,"&gt;="&amp;$A70,'EPA Data'!$G:$G,"&lt;"&amp;$B70)*unit_conv</f>
        <v>0</v>
      </c>
      <c r="X70">
        <f t="shared" si="42"/>
        <v>0</v>
      </c>
      <c r="Y70">
        <f t="shared" si="42"/>
        <v>0</v>
      </c>
      <c r="Z70">
        <f t="shared" si="42"/>
        <v>0</v>
      </c>
      <c r="AA70">
        <f t="shared" si="42"/>
        <v>0</v>
      </c>
      <c r="AB70" s="31">
        <f>VLOOKUP($B$1,'Multipliers and Adjustments'!$A$70:$I$86,TRUNC(COLUMN(AB$2)/5)+2,FALSE)*SUMIFS('EPA Data'!$I:$I,'EPA Data'!$D:$D,'Country Selector'!$A$2,'EPA Data'!$J:$J,$B$1,'EPA Data'!$C:$C,AB$2,'EPA Data'!$G:$G,"&gt;="&amp;$A70,'EPA Data'!$G:$G,"&lt;"&amp;$B70)*unit_conv</f>
        <v>0</v>
      </c>
      <c r="AC70">
        <f t="shared" si="43"/>
        <v>0</v>
      </c>
      <c r="AD70">
        <f t="shared" si="43"/>
        <v>0</v>
      </c>
      <c r="AE70">
        <f t="shared" si="43"/>
        <v>0</v>
      </c>
      <c r="AF70">
        <f t="shared" si="43"/>
        <v>0</v>
      </c>
      <c r="AG70" s="31">
        <f>VLOOKUP($B$1,'Multipliers and Adjustments'!$A$70:$I$86,TRUNC(COLUMN(AG$2)/5)+2,FALSE)*SUMIFS('EPA Data'!$I:$I,'EPA Data'!$D:$D,'Country Selector'!$A$2,'EPA Data'!$J:$J,$B$1,'EPA Data'!$C:$C,AG$2,'EPA Data'!$G:$G,"&gt;="&amp;$A70,'EPA Data'!$G:$G,"&lt;"&amp;$B70)*unit_conv</f>
        <v>0</v>
      </c>
      <c r="AH70">
        <f t="shared" si="44"/>
        <v>0</v>
      </c>
      <c r="AI70">
        <f t="shared" si="44"/>
        <v>0</v>
      </c>
      <c r="AJ70">
        <f t="shared" si="44"/>
        <v>0</v>
      </c>
      <c r="AK70">
        <f t="shared" si="44"/>
        <v>0</v>
      </c>
      <c r="AL70" s="31">
        <f>VLOOKUP($B$1,'Multipliers and Adjustments'!$A$70:$I$86,TRUNC(COLUMN(AL$2)/5)+2,FALSE)*SUMIFS('EPA Data'!$I:$I,'EPA Data'!$D:$D,'Country Selector'!$A$2,'EPA Data'!$J:$J,$B$1,'EPA Data'!$C:$C,AL$2,'EPA Data'!$G:$G,"&gt;="&amp;$A70,'EPA Data'!$G:$G,"&lt;"&amp;$B70)*unit_conv</f>
        <v>0</v>
      </c>
    </row>
    <row r="71" spans="1:38" x14ac:dyDescent="0.45">
      <c r="A71" s="12">
        <f t="shared" si="14"/>
        <v>1400</v>
      </c>
      <c r="B71" s="11">
        <f t="shared" si="38"/>
        <v>1450</v>
      </c>
      <c r="C71" s="31">
        <f>VLOOKUP($B$1,'Multipliers and Adjustments'!$A$70:$I$86,TRUNC(COLUMN(C$2)/5)+2,FALSE)*SUMIFS('EPA Data'!$I:$I,'EPA Data'!$D:$D,'Country Selector'!$A$2,'EPA Data'!$J:$J,$B$1,'EPA Data'!$C:$C,C$2,'EPA Data'!$G:$G,"&gt;="&amp;$A71,'EPA Data'!$G:$G,"&lt;"&amp;$B71)*unit_conv</f>
        <v>0</v>
      </c>
      <c r="D71">
        <f t="shared" si="37"/>
        <v>0</v>
      </c>
      <c r="E71">
        <f t="shared" si="37"/>
        <v>0</v>
      </c>
      <c r="F71">
        <f t="shared" si="37"/>
        <v>0</v>
      </c>
      <c r="G71">
        <f t="shared" si="37"/>
        <v>0</v>
      </c>
      <c r="H71" s="31">
        <f>VLOOKUP($B$1,'Multipliers and Adjustments'!$A$70:$I$86,TRUNC(COLUMN(H$2)/5)+2,FALSE)*SUMIFS('EPA Data'!$I:$I,'EPA Data'!$D:$D,'Country Selector'!$A$2,'EPA Data'!$J:$J,$B$1,'EPA Data'!$C:$C,H$2,'EPA Data'!$G:$G,"&gt;="&amp;$A71,'EPA Data'!$G:$G,"&lt;"&amp;$B71)*unit_conv</f>
        <v>0</v>
      </c>
      <c r="I71">
        <f t="shared" si="39"/>
        <v>0</v>
      </c>
      <c r="J71">
        <f t="shared" si="39"/>
        <v>0</v>
      </c>
      <c r="K71">
        <f t="shared" si="39"/>
        <v>0</v>
      </c>
      <c r="L71">
        <f t="shared" si="39"/>
        <v>0</v>
      </c>
      <c r="M71" s="31">
        <f>VLOOKUP($B$1,'Multipliers and Adjustments'!$A$70:$I$86,TRUNC(COLUMN(M$2)/5)+2,FALSE)*SUMIFS('EPA Data'!$I:$I,'EPA Data'!$D:$D,'Country Selector'!$A$2,'EPA Data'!$J:$J,$B$1,'EPA Data'!$C:$C,M$2,'EPA Data'!$G:$G,"&gt;="&amp;$A71,'EPA Data'!$G:$G,"&lt;"&amp;$B71)*unit_conv</f>
        <v>0</v>
      </c>
      <c r="N71">
        <f t="shared" si="40"/>
        <v>0</v>
      </c>
      <c r="O71">
        <f t="shared" si="40"/>
        <v>0</v>
      </c>
      <c r="P71">
        <f t="shared" si="40"/>
        <v>0</v>
      </c>
      <c r="Q71">
        <f t="shared" si="40"/>
        <v>0</v>
      </c>
      <c r="R71" s="31">
        <f>VLOOKUP($B$1,'Multipliers and Adjustments'!$A$70:$I$86,TRUNC(COLUMN(R$2)/5)+2,FALSE)*SUMIFS('EPA Data'!$I:$I,'EPA Data'!$D:$D,'Country Selector'!$A$2,'EPA Data'!$J:$J,$B$1,'EPA Data'!$C:$C,R$2,'EPA Data'!$G:$G,"&gt;="&amp;$A71,'EPA Data'!$G:$G,"&lt;"&amp;$B71)*unit_conv</f>
        <v>0</v>
      </c>
      <c r="S71">
        <f t="shared" si="41"/>
        <v>0</v>
      </c>
      <c r="T71">
        <f t="shared" si="41"/>
        <v>0</v>
      </c>
      <c r="U71">
        <f t="shared" si="41"/>
        <v>0</v>
      </c>
      <c r="V71">
        <f t="shared" si="41"/>
        <v>0</v>
      </c>
      <c r="W71" s="31">
        <f>VLOOKUP($B$1,'Multipliers and Adjustments'!$A$70:$I$86,TRUNC(COLUMN(W$2)/5)+2,FALSE)*SUMIFS('EPA Data'!$I:$I,'EPA Data'!$D:$D,'Country Selector'!$A$2,'EPA Data'!$J:$J,$B$1,'EPA Data'!$C:$C,W$2,'EPA Data'!$G:$G,"&gt;="&amp;$A71,'EPA Data'!$G:$G,"&lt;"&amp;$B71)*unit_conv</f>
        <v>0</v>
      </c>
      <c r="X71">
        <f t="shared" si="42"/>
        <v>0</v>
      </c>
      <c r="Y71">
        <f t="shared" si="42"/>
        <v>0</v>
      </c>
      <c r="Z71">
        <f t="shared" si="42"/>
        <v>0</v>
      </c>
      <c r="AA71">
        <f t="shared" si="42"/>
        <v>0</v>
      </c>
      <c r="AB71" s="31">
        <f>VLOOKUP($B$1,'Multipliers and Adjustments'!$A$70:$I$86,TRUNC(COLUMN(AB$2)/5)+2,FALSE)*SUMIFS('EPA Data'!$I:$I,'EPA Data'!$D:$D,'Country Selector'!$A$2,'EPA Data'!$J:$J,$B$1,'EPA Data'!$C:$C,AB$2,'EPA Data'!$G:$G,"&gt;="&amp;$A71,'EPA Data'!$G:$G,"&lt;"&amp;$B71)*unit_conv</f>
        <v>0</v>
      </c>
      <c r="AC71">
        <f t="shared" si="43"/>
        <v>0</v>
      </c>
      <c r="AD71">
        <f t="shared" si="43"/>
        <v>0</v>
      </c>
      <c r="AE71">
        <f t="shared" si="43"/>
        <v>0</v>
      </c>
      <c r="AF71">
        <f t="shared" si="43"/>
        <v>0</v>
      </c>
      <c r="AG71" s="31">
        <f>VLOOKUP($B$1,'Multipliers and Adjustments'!$A$70:$I$86,TRUNC(COLUMN(AG$2)/5)+2,FALSE)*SUMIFS('EPA Data'!$I:$I,'EPA Data'!$D:$D,'Country Selector'!$A$2,'EPA Data'!$J:$J,$B$1,'EPA Data'!$C:$C,AG$2,'EPA Data'!$G:$G,"&gt;="&amp;$A71,'EPA Data'!$G:$G,"&lt;"&amp;$B71)*unit_conv</f>
        <v>0</v>
      </c>
      <c r="AH71">
        <f t="shared" si="44"/>
        <v>0</v>
      </c>
      <c r="AI71">
        <f t="shared" si="44"/>
        <v>0</v>
      </c>
      <c r="AJ71">
        <f t="shared" si="44"/>
        <v>0</v>
      </c>
      <c r="AK71">
        <f t="shared" si="44"/>
        <v>0</v>
      </c>
      <c r="AL71" s="31">
        <f>VLOOKUP($B$1,'Multipliers and Adjustments'!$A$70:$I$86,TRUNC(COLUMN(AL$2)/5)+2,FALSE)*SUMIFS('EPA Data'!$I:$I,'EPA Data'!$D:$D,'Country Selector'!$A$2,'EPA Data'!$J:$J,$B$1,'EPA Data'!$C:$C,AL$2,'EPA Data'!$G:$G,"&gt;="&amp;$A71,'EPA Data'!$G:$G,"&lt;"&amp;$B71)*unit_conv</f>
        <v>0</v>
      </c>
    </row>
    <row r="72" spans="1:38" x14ac:dyDescent="0.45">
      <c r="A72" s="12">
        <f t="shared" si="14"/>
        <v>1450</v>
      </c>
      <c r="B72" s="11">
        <f t="shared" si="38"/>
        <v>1500</v>
      </c>
      <c r="C72" s="31">
        <f>VLOOKUP($B$1,'Multipliers and Adjustments'!$A$70:$I$86,TRUNC(COLUMN(C$2)/5)+2,FALSE)*SUMIFS('EPA Data'!$I:$I,'EPA Data'!$D:$D,'Country Selector'!$A$2,'EPA Data'!$J:$J,$B$1,'EPA Data'!$C:$C,C$2,'EPA Data'!$G:$G,"&gt;="&amp;$A72,'EPA Data'!$G:$G,"&lt;"&amp;$B72)*unit_conv</f>
        <v>0</v>
      </c>
      <c r="D72">
        <f t="shared" si="37"/>
        <v>0</v>
      </c>
      <c r="E72">
        <f t="shared" si="37"/>
        <v>0</v>
      </c>
      <c r="F72">
        <f t="shared" si="37"/>
        <v>0</v>
      </c>
      <c r="G72">
        <f t="shared" si="37"/>
        <v>0</v>
      </c>
      <c r="H72" s="31">
        <f>VLOOKUP($B$1,'Multipliers and Adjustments'!$A$70:$I$86,TRUNC(COLUMN(H$2)/5)+2,FALSE)*SUMIFS('EPA Data'!$I:$I,'EPA Data'!$D:$D,'Country Selector'!$A$2,'EPA Data'!$J:$J,$B$1,'EPA Data'!$C:$C,H$2,'EPA Data'!$G:$G,"&gt;="&amp;$A72,'EPA Data'!$G:$G,"&lt;"&amp;$B72)*unit_conv</f>
        <v>0</v>
      </c>
      <c r="I72">
        <f t="shared" si="39"/>
        <v>0</v>
      </c>
      <c r="J72">
        <f t="shared" si="39"/>
        <v>0</v>
      </c>
      <c r="K72">
        <f t="shared" si="39"/>
        <v>0</v>
      </c>
      <c r="L72">
        <f t="shared" si="39"/>
        <v>0</v>
      </c>
      <c r="M72" s="31">
        <f>VLOOKUP($B$1,'Multipliers and Adjustments'!$A$70:$I$86,TRUNC(COLUMN(M$2)/5)+2,FALSE)*SUMIFS('EPA Data'!$I:$I,'EPA Data'!$D:$D,'Country Selector'!$A$2,'EPA Data'!$J:$J,$B$1,'EPA Data'!$C:$C,M$2,'EPA Data'!$G:$G,"&gt;="&amp;$A72,'EPA Data'!$G:$G,"&lt;"&amp;$B72)*unit_conv</f>
        <v>0</v>
      </c>
      <c r="N72">
        <f t="shared" si="40"/>
        <v>0</v>
      </c>
      <c r="O72">
        <f t="shared" si="40"/>
        <v>0</v>
      </c>
      <c r="P72">
        <f t="shared" si="40"/>
        <v>0</v>
      </c>
      <c r="Q72">
        <f t="shared" si="40"/>
        <v>0</v>
      </c>
      <c r="R72" s="31">
        <f>VLOOKUP($B$1,'Multipliers and Adjustments'!$A$70:$I$86,TRUNC(COLUMN(R$2)/5)+2,FALSE)*SUMIFS('EPA Data'!$I:$I,'EPA Data'!$D:$D,'Country Selector'!$A$2,'EPA Data'!$J:$J,$B$1,'EPA Data'!$C:$C,R$2,'EPA Data'!$G:$G,"&gt;="&amp;$A72,'EPA Data'!$G:$G,"&lt;"&amp;$B72)*unit_conv</f>
        <v>0</v>
      </c>
      <c r="S72">
        <f t="shared" si="41"/>
        <v>0</v>
      </c>
      <c r="T72">
        <f t="shared" si="41"/>
        <v>0</v>
      </c>
      <c r="U72">
        <f t="shared" si="41"/>
        <v>0</v>
      </c>
      <c r="V72">
        <f t="shared" si="41"/>
        <v>0</v>
      </c>
      <c r="W72" s="31">
        <f>VLOOKUP($B$1,'Multipliers and Adjustments'!$A$70:$I$86,TRUNC(COLUMN(W$2)/5)+2,FALSE)*SUMIFS('EPA Data'!$I:$I,'EPA Data'!$D:$D,'Country Selector'!$A$2,'EPA Data'!$J:$J,$B$1,'EPA Data'!$C:$C,W$2,'EPA Data'!$G:$G,"&gt;="&amp;$A72,'EPA Data'!$G:$G,"&lt;"&amp;$B72)*unit_conv</f>
        <v>0</v>
      </c>
      <c r="X72">
        <f t="shared" si="42"/>
        <v>0</v>
      </c>
      <c r="Y72">
        <f t="shared" si="42"/>
        <v>0</v>
      </c>
      <c r="Z72">
        <f t="shared" si="42"/>
        <v>0</v>
      </c>
      <c r="AA72">
        <f t="shared" si="42"/>
        <v>0</v>
      </c>
      <c r="AB72" s="31">
        <f>VLOOKUP($B$1,'Multipliers and Adjustments'!$A$70:$I$86,TRUNC(COLUMN(AB$2)/5)+2,FALSE)*SUMIFS('EPA Data'!$I:$I,'EPA Data'!$D:$D,'Country Selector'!$A$2,'EPA Data'!$J:$J,$B$1,'EPA Data'!$C:$C,AB$2,'EPA Data'!$G:$G,"&gt;="&amp;$A72,'EPA Data'!$G:$G,"&lt;"&amp;$B72)*unit_conv</f>
        <v>0</v>
      </c>
      <c r="AC72">
        <f t="shared" si="43"/>
        <v>0</v>
      </c>
      <c r="AD72">
        <f t="shared" si="43"/>
        <v>0</v>
      </c>
      <c r="AE72">
        <f t="shared" si="43"/>
        <v>0</v>
      </c>
      <c r="AF72">
        <f t="shared" si="43"/>
        <v>0</v>
      </c>
      <c r="AG72" s="31">
        <f>VLOOKUP($B$1,'Multipliers and Adjustments'!$A$70:$I$86,TRUNC(COLUMN(AG$2)/5)+2,FALSE)*SUMIFS('EPA Data'!$I:$I,'EPA Data'!$D:$D,'Country Selector'!$A$2,'EPA Data'!$J:$J,$B$1,'EPA Data'!$C:$C,AG$2,'EPA Data'!$G:$G,"&gt;="&amp;$A72,'EPA Data'!$G:$G,"&lt;"&amp;$B72)*unit_conv</f>
        <v>0</v>
      </c>
      <c r="AH72">
        <f t="shared" si="44"/>
        <v>0</v>
      </c>
      <c r="AI72">
        <f t="shared" si="44"/>
        <v>0</v>
      </c>
      <c r="AJ72">
        <f t="shared" si="44"/>
        <v>0</v>
      </c>
      <c r="AK72">
        <f t="shared" si="44"/>
        <v>0</v>
      </c>
      <c r="AL72" s="31">
        <f>VLOOKUP($B$1,'Multipliers and Adjustments'!$A$70:$I$86,TRUNC(COLUMN(AL$2)/5)+2,FALSE)*SUMIFS('EPA Data'!$I:$I,'EPA Data'!$D:$D,'Country Selector'!$A$2,'EPA Data'!$J:$J,$B$1,'EPA Data'!$C:$C,AL$2,'EPA Data'!$G:$G,"&gt;="&amp;$A72,'EPA Data'!$G:$G,"&lt;"&amp;$B72)*unit_conv</f>
        <v>0</v>
      </c>
    </row>
    <row r="73" spans="1:38" x14ac:dyDescent="0.45">
      <c r="A73" s="12">
        <f t="shared" si="14"/>
        <v>1500</v>
      </c>
      <c r="B73" s="11">
        <f t="shared" si="38"/>
        <v>1550</v>
      </c>
      <c r="C73" s="31">
        <f>VLOOKUP($B$1,'Multipliers and Adjustments'!$A$70:$I$86,TRUNC(COLUMN(C$2)/5)+2,FALSE)*SUMIFS('EPA Data'!$I:$I,'EPA Data'!$D:$D,'Country Selector'!$A$2,'EPA Data'!$J:$J,$B$1,'EPA Data'!$C:$C,C$2,'EPA Data'!$G:$G,"&gt;="&amp;$A73,'EPA Data'!$G:$G,"&lt;"&amp;$B73)*unit_conv</f>
        <v>0</v>
      </c>
      <c r="D73">
        <f t="shared" si="37"/>
        <v>0</v>
      </c>
      <c r="E73">
        <f t="shared" si="37"/>
        <v>0</v>
      </c>
      <c r="F73">
        <f t="shared" si="37"/>
        <v>0</v>
      </c>
      <c r="G73">
        <f t="shared" si="37"/>
        <v>0</v>
      </c>
      <c r="H73" s="31">
        <f>VLOOKUP($B$1,'Multipliers and Adjustments'!$A$70:$I$86,TRUNC(COLUMN(H$2)/5)+2,FALSE)*SUMIFS('EPA Data'!$I:$I,'EPA Data'!$D:$D,'Country Selector'!$A$2,'EPA Data'!$J:$J,$B$1,'EPA Data'!$C:$C,H$2,'EPA Data'!$G:$G,"&gt;="&amp;$A73,'EPA Data'!$G:$G,"&lt;"&amp;$B73)*unit_conv</f>
        <v>0</v>
      </c>
      <c r="I73">
        <f t="shared" si="39"/>
        <v>0</v>
      </c>
      <c r="J73">
        <f t="shared" si="39"/>
        <v>0</v>
      </c>
      <c r="K73">
        <f t="shared" si="39"/>
        <v>0</v>
      </c>
      <c r="L73">
        <f t="shared" si="39"/>
        <v>0</v>
      </c>
      <c r="M73" s="31">
        <f>VLOOKUP($B$1,'Multipliers and Adjustments'!$A$70:$I$86,TRUNC(COLUMN(M$2)/5)+2,FALSE)*SUMIFS('EPA Data'!$I:$I,'EPA Data'!$D:$D,'Country Selector'!$A$2,'EPA Data'!$J:$J,$B$1,'EPA Data'!$C:$C,M$2,'EPA Data'!$G:$G,"&gt;="&amp;$A73,'EPA Data'!$G:$G,"&lt;"&amp;$B73)*unit_conv</f>
        <v>0</v>
      </c>
      <c r="N73">
        <f t="shared" si="40"/>
        <v>0</v>
      </c>
      <c r="O73">
        <f t="shared" si="40"/>
        <v>0</v>
      </c>
      <c r="P73">
        <f t="shared" si="40"/>
        <v>0</v>
      </c>
      <c r="Q73">
        <f t="shared" si="40"/>
        <v>0</v>
      </c>
      <c r="R73" s="31">
        <f>VLOOKUP($B$1,'Multipliers and Adjustments'!$A$70:$I$86,TRUNC(COLUMN(R$2)/5)+2,FALSE)*SUMIFS('EPA Data'!$I:$I,'EPA Data'!$D:$D,'Country Selector'!$A$2,'EPA Data'!$J:$J,$B$1,'EPA Data'!$C:$C,R$2,'EPA Data'!$G:$G,"&gt;="&amp;$A73,'EPA Data'!$G:$G,"&lt;"&amp;$B73)*unit_conv</f>
        <v>0</v>
      </c>
      <c r="S73">
        <f t="shared" si="41"/>
        <v>0</v>
      </c>
      <c r="T73">
        <f t="shared" si="41"/>
        <v>0</v>
      </c>
      <c r="U73">
        <f t="shared" si="41"/>
        <v>0</v>
      </c>
      <c r="V73">
        <f t="shared" si="41"/>
        <v>0</v>
      </c>
      <c r="W73" s="31">
        <f>VLOOKUP($B$1,'Multipliers and Adjustments'!$A$70:$I$86,TRUNC(COLUMN(W$2)/5)+2,FALSE)*SUMIFS('EPA Data'!$I:$I,'EPA Data'!$D:$D,'Country Selector'!$A$2,'EPA Data'!$J:$J,$B$1,'EPA Data'!$C:$C,W$2,'EPA Data'!$G:$G,"&gt;="&amp;$A73,'EPA Data'!$G:$G,"&lt;"&amp;$B73)*unit_conv</f>
        <v>0</v>
      </c>
      <c r="X73">
        <f t="shared" si="42"/>
        <v>0</v>
      </c>
      <c r="Y73">
        <f t="shared" si="42"/>
        <v>0</v>
      </c>
      <c r="Z73">
        <f t="shared" si="42"/>
        <v>0</v>
      </c>
      <c r="AA73">
        <f t="shared" si="42"/>
        <v>0</v>
      </c>
      <c r="AB73" s="31">
        <f>VLOOKUP($B$1,'Multipliers and Adjustments'!$A$70:$I$86,TRUNC(COLUMN(AB$2)/5)+2,FALSE)*SUMIFS('EPA Data'!$I:$I,'EPA Data'!$D:$D,'Country Selector'!$A$2,'EPA Data'!$J:$J,$B$1,'EPA Data'!$C:$C,AB$2,'EPA Data'!$G:$G,"&gt;="&amp;$A73,'EPA Data'!$G:$G,"&lt;"&amp;$B73)*unit_conv</f>
        <v>0</v>
      </c>
      <c r="AC73">
        <f t="shared" si="43"/>
        <v>0</v>
      </c>
      <c r="AD73">
        <f t="shared" si="43"/>
        <v>0</v>
      </c>
      <c r="AE73">
        <f t="shared" si="43"/>
        <v>0</v>
      </c>
      <c r="AF73">
        <f t="shared" si="43"/>
        <v>0</v>
      </c>
      <c r="AG73" s="31">
        <f>VLOOKUP($B$1,'Multipliers and Adjustments'!$A$70:$I$86,TRUNC(COLUMN(AG$2)/5)+2,FALSE)*SUMIFS('EPA Data'!$I:$I,'EPA Data'!$D:$D,'Country Selector'!$A$2,'EPA Data'!$J:$J,$B$1,'EPA Data'!$C:$C,AG$2,'EPA Data'!$G:$G,"&gt;="&amp;$A73,'EPA Data'!$G:$G,"&lt;"&amp;$B73)*unit_conv</f>
        <v>0</v>
      </c>
      <c r="AH73">
        <f t="shared" si="44"/>
        <v>0</v>
      </c>
      <c r="AI73">
        <f t="shared" si="44"/>
        <v>0</v>
      </c>
      <c r="AJ73">
        <f t="shared" si="44"/>
        <v>0</v>
      </c>
      <c r="AK73">
        <f t="shared" si="44"/>
        <v>0</v>
      </c>
      <c r="AL73" s="31">
        <f>VLOOKUP($B$1,'Multipliers and Adjustments'!$A$70:$I$86,TRUNC(COLUMN(AL$2)/5)+2,FALSE)*SUMIFS('EPA Data'!$I:$I,'EPA Data'!$D:$D,'Country Selector'!$A$2,'EPA Data'!$J:$J,$B$1,'EPA Data'!$C:$C,AL$2,'EPA Data'!$G:$G,"&gt;="&amp;$A73,'EPA Data'!$G:$G,"&lt;"&amp;$B73)*unit_conv</f>
        <v>0</v>
      </c>
    </row>
    <row r="74" spans="1:38" x14ac:dyDescent="0.45">
      <c r="A74" s="12">
        <f t="shared" si="14"/>
        <v>1550</v>
      </c>
      <c r="B74" s="11">
        <f t="shared" si="38"/>
        <v>1600</v>
      </c>
      <c r="C74" s="31">
        <f>VLOOKUP($B$1,'Multipliers and Adjustments'!$A$70:$I$86,TRUNC(COLUMN(C$2)/5)+2,FALSE)*SUMIFS('EPA Data'!$I:$I,'EPA Data'!$D:$D,'Country Selector'!$A$2,'EPA Data'!$J:$J,$B$1,'EPA Data'!$C:$C,C$2,'EPA Data'!$G:$G,"&gt;="&amp;$A74,'EPA Data'!$G:$G,"&lt;"&amp;$B74)*unit_conv</f>
        <v>0</v>
      </c>
      <c r="D74">
        <f t="shared" si="37"/>
        <v>0</v>
      </c>
      <c r="E74">
        <f t="shared" si="37"/>
        <v>0</v>
      </c>
      <c r="F74">
        <f t="shared" si="37"/>
        <v>0</v>
      </c>
      <c r="G74">
        <f t="shared" si="37"/>
        <v>0</v>
      </c>
      <c r="H74" s="31">
        <f>VLOOKUP($B$1,'Multipliers and Adjustments'!$A$70:$I$86,TRUNC(COLUMN(H$2)/5)+2,FALSE)*SUMIFS('EPA Data'!$I:$I,'EPA Data'!$D:$D,'Country Selector'!$A$2,'EPA Data'!$J:$J,$B$1,'EPA Data'!$C:$C,H$2,'EPA Data'!$G:$G,"&gt;="&amp;$A74,'EPA Data'!$G:$G,"&lt;"&amp;$B74)*unit_conv</f>
        <v>0</v>
      </c>
      <c r="I74">
        <f t="shared" si="39"/>
        <v>0</v>
      </c>
      <c r="J74">
        <f t="shared" si="39"/>
        <v>0</v>
      </c>
      <c r="K74">
        <f t="shared" si="39"/>
        <v>0</v>
      </c>
      <c r="L74">
        <f t="shared" si="39"/>
        <v>0</v>
      </c>
      <c r="M74" s="31">
        <f>VLOOKUP($B$1,'Multipliers and Adjustments'!$A$70:$I$86,TRUNC(COLUMN(M$2)/5)+2,FALSE)*SUMIFS('EPA Data'!$I:$I,'EPA Data'!$D:$D,'Country Selector'!$A$2,'EPA Data'!$J:$J,$B$1,'EPA Data'!$C:$C,M$2,'EPA Data'!$G:$G,"&gt;="&amp;$A74,'EPA Data'!$G:$G,"&lt;"&amp;$B74)*unit_conv</f>
        <v>0</v>
      </c>
      <c r="N74">
        <f t="shared" si="40"/>
        <v>0</v>
      </c>
      <c r="O74">
        <f t="shared" si="40"/>
        <v>0</v>
      </c>
      <c r="P74">
        <f t="shared" si="40"/>
        <v>0</v>
      </c>
      <c r="Q74">
        <f t="shared" si="40"/>
        <v>0</v>
      </c>
      <c r="R74" s="31">
        <f>VLOOKUP($B$1,'Multipliers and Adjustments'!$A$70:$I$86,TRUNC(COLUMN(R$2)/5)+2,FALSE)*SUMIFS('EPA Data'!$I:$I,'EPA Data'!$D:$D,'Country Selector'!$A$2,'EPA Data'!$J:$J,$B$1,'EPA Data'!$C:$C,R$2,'EPA Data'!$G:$G,"&gt;="&amp;$A74,'EPA Data'!$G:$G,"&lt;"&amp;$B74)*unit_conv</f>
        <v>0</v>
      </c>
      <c r="S74">
        <f t="shared" si="41"/>
        <v>0</v>
      </c>
      <c r="T74">
        <f t="shared" si="41"/>
        <v>0</v>
      </c>
      <c r="U74">
        <f t="shared" si="41"/>
        <v>0</v>
      </c>
      <c r="V74">
        <f t="shared" si="41"/>
        <v>0</v>
      </c>
      <c r="W74" s="31">
        <f>VLOOKUP($B$1,'Multipliers and Adjustments'!$A$70:$I$86,TRUNC(COLUMN(W$2)/5)+2,FALSE)*SUMIFS('EPA Data'!$I:$I,'EPA Data'!$D:$D,'Country Selector'!$A$2,'EPA Data'!$J:$J,$B$1,'EPA Data'!$C:$C,W$2,'EPA Data'!$G:$G,"&gt;="&amp;$A74,'EPA Data'!$G:$G,"&lt;"&amp;$B74)*unit_conv</f>
        <v>0</v>
      </c>
      <c r="X74">
        <f t="shared" si="42"/>
        <v>0</v>
      </c>
      <c r="Y74">
        <f t="shared" si="42"/>
        <v>0</v>
      </c>
      <c r="Z74">
        <f t="shared" si="42"/>
        <v>0</v>
      </c>
      <c r="AA74">
        <f t="shared" si="42"/>
        <v>0</v>
      </c>
      <c r="AB74" s="31">
        <f>VLOOKUP($B$1,'Multipliers and Adjustments'!$A$70:$I$86,TRUNC(COLUMN(AB$2)/5)+2,FALSE)*SUMIFS('EPA Data'!$I:$I,'EPA Data'!$D:$D,'Country Selector'!$A$2,'EPA Data'!$J:$J,$B$1,'EPA Data'!$C:$C,AB$2,'EPA Data'!$G:$G,"&gt;="&amp;$A74,'EPA Data'!$G:$G,"&lt;"&amp;$B74)*unit_conv</f>
        <v>0</v>
      </c>
      <c r="AC74">
        <f t="shared" si="43"/>
        <v>0</v>
      </c>
      <c r="AD74">
        <f t="shared" si="43"/>
        <v>0</v>
      </c>
      <c r="AE74">
        <f t="shared" si="43"/>
        <v>0</v>
      </c>
      <c r="AF74">
        <f t="shared" si="43"/>
        <v>0</v>
      </c>
      <c r="AG74" s="31">
        <f>VLOOKUP($B$1,'Multipliers and Adjustments'!$A$70:$I$86,TRUNC(COLUMN(AG$2)/5)+2,FALSE)*SUMIFS('EPA Data'!$I:$I,'EPA Data'!$D:$D,'Country Selector'!$A$2,'EPA Data'!$J:$J,$B$1,'EPA Data'!$C:$C,AG$2,'EPA Data'!$G:$G,"&gt;="&amp;$A74,'EPA Data'!$G:$G,"&lt;"&amp;$B74)*unit_conv</f>
        <v>0</v>
      </c>
      <c r="AH74">
        <f t="shared" si="44"/>
        <v>0</v>
      </c>
      <c r="AI74">
        <f t="shared" si="44"/>
        <v>0</v>
      </c>
      <c r="AJ74">
        <f t="shared" si="44"/>
        <v>0</v>
      </c>
      <c r="AK74">
        <f t="shared" si="44"/>
        <v>0</v>
      </c>
      <c r="AL74" s="31">
        <f>VLOOKUP($B$1,'Multipliers and Adjustments'!$A$70:$I$86,TRUNC(COLUMN(AL$2)/5)+2,FALSE)*SUMIFS('EPA Data'!$I:$I,'EPA Data'!$D:$D,'Country Selector'!$A$2,'EPA Data'!$J:$J,$B$1,'EPA Data'!$C:$C,AL$2,'EPA Data'!$G:$G,"&gt;="&amp;$A74,'EPA Data'!$G:$G,"&lt;"&amp;$B74)*unit_conv</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L74"/>
  <sheetViews>
    <sheetView zoomScale="55" zoomScaleNormal="55" workbookViewId="0"/>
  </sheetViews>
  <sheetFormatPr defaultColWidth="8.86328125" defaultRowHeight="14.25" x14ac:dyDescent="0.45"/>
  <cols>
    <col min="1" max="2" width="24.265625" style="12" customWidth="1"/>
  </cols>
  <sheetData>
    <row r="1" spans="1:38" x14ac:dyDescent="0.45">
      <c r="A1" s="14" t="s">
        <v>621</v>
      </c>
      <c r="B1" s="14" t="s">
        <v>626</v>
      </c>
      <c r="C1" s="65" t="s">
        <v>858</v>
      </c>
    </row>
    <row r="2" spans="1:38" s="2" customFormat="1" x14ac:dyDescent="0.45">
      <c r="A2" s="10" t="s">
        <v>619</v>
      </c>
      <c r="B2" s="10" t="s">
        <v>620</v>
      </c>
      <c r="C2" s="2">
        <v>2015</v>
      </c>
      <c r="D2" s="2">
        <v>2016</v>
      </c>
      <c r="E2" s="2">
        <v>2017</v>
      </c>
      <c r="F2" s="2">
        <v>2018</v>
      </c>
      <c r="G2" s="2">
        <v>2019</v>
      </c>
      <c r="H2" s="2">
        <v>2020</v>
      </c>
      <c r="I2" s="2">
        <v>2021</v>
      </c>
      <c r="J2" s="2">
        <v>2022</v>
      </c>
      <c r="K2" s="2">
        <v>2023</v>
      </c>
      <c r="L2" s="2">
        <v>2024</v>
      </c>
      <c r="M2" s="2">
        <v>2025</v>
      </c>
      <c r="N2" s="2">
        <v>2026</v>
      </c>
      <c r="O2" s="2">
        <v>2027</v>
      </c>
      <c r="P2" s="2">
        <v>2028</v>
      </c>
      <c r="Q2" s="2">
        <v>2029</v>
      </c>
      <c r="R2" s="2">
        <v>2030</v>
      </c>
      <c r="S2" s="2">
        <v>2031</v>
      </c>
      <c r="T2" s="2">
        <v>2032</v>
      </c>
      <c r="U2" s="2">
        <v>2033</v>
      </c>
      <c r="V2" s="2">
        <v>2034</v>
      </c>
      <c r="W2" s="2">
        <v>2035</v>
      </c>
      <c r="X2" s="2">
        <v>2036</v>
      </c>
      <c r="Y2" s="2">
        <v>2037</v>
      </c>
      <c r="Z2" s="2">
        <v>2038</v>
      </c>
      <c r="AA2" s="2">
        <v>2039</v>
      </c>
      <c r="AB2" s="2">
        <v>2040</v>
      </c>
      <c r="AC2" s="2">
        <v>2041</v>
      </c>
      <c r="AD2" s="2">
        <v>2042</v>
      </c>
      <c r="AE2" s="2">
        <v>2043</v>
      </c>
      <c r="AF2" s="2">
        <v>2044</v>
      </c>
      <c r="AG2" s="2">
        <v>2045</v>
      </c>
      <c r="AH2" s="2">
        <v>2046</v>
      </c>
      <c r="AI2" s="2">
        <v>2047</v>
      </c>
      <c r="AJ2" s="2">
        <v>2048</v>
      </c>
      <c r="AK2" s="2">
        <v>2049</v>
      </c>
      <c r="AL2" s="2">
        <v>2050</v>
      </c>
    </row>
    <row r="3" spans="1:38" x14ac:dyDescent="0.45">
      <c r="A3" s="11">
        <v>-1150</v>
      </c>
      <c r="B3" s="11">
        <f>A3+50</f>
        <v>-1100</v>
      </c>
      <c r="C3" s="31">
        <f>VLOOKUP($B$1,'Multipliers and Adjustments'!$A$70:$I$86,TRUNC(COLUMN(C$2)/5)+2,FALSE)*SUMIFS('EPA Data'!$I:$I,'EPA Data'!$D:$D,'Country Selector'!$A$2,'EPA Data'!$J:$J,$B$1,'EPA Data'!$C:$C,C$2,'EPA Data'!$G:$G,"&gt;="&amp;$A3,'EPA Data'!$G:$G,"&lt;"&amp;$B3)*unit_conv</f>
        <v>0</v>
      </c>
      <c r="D3">
        <f t="shared" ref="D3:G17" si="0">C3+($H3-$C3)/5</f>
        <v>0</v>
      </c>
      <c r="E3">
        <f t="shared" si="0"/>
        <v>0</v>
      </c>
      <c r="F3">
        <f t="shared" si="0"/>
        <v>0</v>
      </c>
      <c r="G3">
        <f t="shared" si="0"/>
        <v>0</v>
      </c>
      <c r="H3" s="31">
        <f>VLOOKUP($B$1,'Multipliers and Adjustments'!$A$70:$I$86,TRUNC(COLUMN(H$2)/5)+2,FALSE)*SUMIFS('EPA Data'!$I:$I,'EPA Data'!$D:$D,'Country Selector'!$A$2,'EPA Data'!$J:$J,$B$1,'EPA Data'!$C:$C,H$2,'EPA Data'!$G:$G,"&gt;="&amp;$A3,'EPA Data'!$G:$G,"&lt;"&amp;$B3)*unit_conv</f>
        <v>0</v>
      </c>
      <c r="I3">
        <f>H3+($M3-$H3)/5</f>
        <v>0</v>
      </c>
      <c r="J3">
        <f t="shared" ref="J3:L3" si="1">I3+($M3-$H3)/5</f>
        <v>0</v>
      </c>
      <c r="K3">
        <f t="shared" si="1"/>
        <v>0</v>
      </c>
      <c r="L3">
        <f t="shared" si="1"/>
        <v>0</v>
      </c>
      <c r="M3" s="31">
        <f>VLOOKUP($B$1,'Multipliers and Adjustments'!$A$70:$I$86,TRUNC(COLUMN(M$2)/5)+2,FALSE)*SUMIFS('EPA Data'!$I:$I,'EPA Data'!$D:$D,'Country Selector'!$A$2,'EPA Data'!$J:$J,$B$1,'EPA Data'!$C:$C,M$2,'EPA Data'!$G:$G,"&gt;="&amp;$A3,'EPA Data'!$G:$G,"&lt;"&amp;$B3)*unit_conv</f>
        <v>0</v>
      </c>
      <c r="N3">
        <f>M3+($R3-$M3)/5</f>
        <v>0</v>
      </c>
      <c r="O3">
        <f t="shared" ref="O3:Q3" si="2">N3+($R3-$M3)/5</f>
        <v>0</v>
      </c>
      <c r="P3">
        <f t="shared" si="2"/>
        <v>0</v>
      </c>
      <c r="Q3">
        <f t="shared" si="2"/>
        <v>0</v>
      </c>
      <c r="R3" s="31">
        <f>VLOOKUP($B$1,'Multipliers and Adjustments'!$A$70:$I$86,TRUNC(COLUMN(R$2)/5)+2,FALSE)*SUMIFS('EPA Data'!$I:$I,'EPA Data'!$D:$D,'Country Selector'!$A$2,'EPA Data'!$J:$J,$B$1,'EPA Data'!$C:$C,R$2,'EPA Data'!$G:$G,"&gt;="&amp;$A3,'EPA Data'!$G:$G,"&lt;"&amp;$B3)*unit_conv</f>
        <v>0</v>
      </c>
      <c r="S3">
        <f>R3+($W3-$R3)/5</f>
        <v>0</v>
      </c>
      <c r="T3">
        <f t="shared" ref="T3:V3" si="3">S3+($W3-$R3)/5</f>
        <v>0</v>
      </c>
      <c r="U3">
        <f t="shared" si="3"/>
        <v>0</v>
      </c>
      <c r="V3">
        <f t="shared" si="3"/>
        <v>0</v>
      </c>
      <c r="W3" s="31">
        <f>VLOOKUP($B$1,'Multipliers and Adjustments'!$A$70:$I$86,TRUNC(COLUMN(W$2)/5)+2,FALSE)*SUMIFS('EPA Data'!$I:$I,'EPA Data'!$D:$D,'Country Selector'!$A$2,'EPA Data'!$J:$J,$B$1,'EPA Data'!$C:$C,W$2,'EPA Data'!$G:$G,"&gt;="&amp;$A3,'EPA Data'!$G:$G,"&lt;"&amp;$B3)*unit_conv</f>
        <v>0</v>
      </c>
      <c r="X3">
        <f>W3+($AB3-$W3)/5</f>
        <v>0</v>
      </c>
      <c r="Y3">
        <f t="shared" ref="Y3:AA3" si="4">X3+($AB3-$W3)/5</f>
        <v>0</v>
      </c>
      <c r="Z3">
        <f t="shared" si="4"/>
        <v>0</v>
      </c>
      <c r="AA3">
        <f t="shared" si="4"/>
        <v>0</v>
      </c>
      <c r="AB3" s="31">
        <f>VLOOKUP($B$1,'Multipliers and Adjustments'!$A$70:$I$86,TRUNC(COLUMN(AB$2)/5)+2,FALSE)*SUMIFS('EPA Data'!$I:$I,'EPA Data'!$D:$D,'Country Selector'!$A$2,'EPA Data'!$J:$J,$B$1,'EPA Data'!$C:$C,AB$2,'EPA Data'!$G:$G,"&gt;="&amp;$A3,'EPA Data'!$G:$G,"&lt;"&amp;$B3)*unit_conv</f>
        <v>0</v>
      </c>
      <c r="AC3">
        <f>AB3+($AG3-$AB3)/5</f>
        <v>0</v>
      </c>
      <c r="AD3">
        <f t="shared" ref="AD3:AF3" si="5">AC3+($AG3-$AB3)/5</f>
        <v>0</v>
      </c>
      <c r="AE3">
        <f t="shared" si="5"/>
        <v>0</v>
      </c>
      <c r="AF3">
        <f t="shared" si="5"/>
        <v>0</v>
      </c>
      <c r="AG3" s="31">
        <f>VLOOKUP($B$1,'Multipliers and Adjustments'!$A$70:$I$86,TRUNC(COLUMN(AG$2)/5)+2,FALSE)*SUMIFS('EPA Data'!$I:$I,'EPA Data'!$D:$D,'Country Selector'!$A$2,'EPA Data'!$J:$J,$B$1,'EPA Data'!$C:$C,AG$2,'EPA Data'!$G:$G,"&gt;="&amp;$A3,'EPA Data'!$G:$G,"&lt;"&amp;$B3)*unit_conv</f>
        <v>0</v>
      </c>
      <c r="AH3">
        <f>AG3+($AL3-$AG3)/5</f>
        <v>0</v>
      </c>
      <c r="AI3">
        <f t="shared" ref="AI3:AK3" si="6">AH3+($AL3-$AG3)/5</f>
        <v>0</v>
      </c>
      <c r="AJ3">
        <f t="shared" si="6"/>
        <v>0</v>
      </c>
      <c r="AK3">
        <f t="shared" si="6"/>
        <v>0</v>
      </c>
      <c r="AL3" s="31">
        <f>VLOOKUP($B$1,'Multipliers and Adjustments'!$A$70:$I$86,TRUNC(COLUMN(AL$2)/5)+2,FALSE)*SUMIFS('EPA Data'!$I:$I,'EPA Data'!$D:$D,'Country Selector'!$A$2,'EPA Data'!$J:$J,$B$1,'EPA Data'!$C:$C,AL$2,'EPA Data'!$G:$G,"&gt;="&amp;$A3,'EPA Data'!$G:$G,"&lt;"&amp;$B3)*unit_conv</f>
        <v>0</v>
      </c>
    </row>
    <row r="4" spans="1:38" x14ac:dyDescent="0.45">
      <c r="A4" s="12">
        <f>B3</f>
        <v>-1100</v>
      </c>
      <c r="B4" s="11">
        <f t="shared" ref="B4:B67" si="7">A4+50</f>
        <v>-1050</v>
      </c>
      <c r="C4" s="31">
        <f>VLOOKUP($B$1,'Multipliers and Adjustments'!$A$70:$I$86,TRUNC(COLUMN(C$2)/5)+2,FALSE)*SUMIFS('EPA Data'!$I:$I,'EPA Data'!$D:$D,'Country Selector'!$A$2,'EPA Data'!$J:$J,$B$1,'EPA Data'!$C:$C,C$2,'EPA Data'!$G:$G,"&gt;="&amp;$A4,'EPA Data'!$G:$G,"&lt;"&amp;$B4)*unit_conv</f>
        <v>0</v>
      </c>
      <c r="D4">
        <f t="shared" si="0"/>
        <v>0</v>
      </c>
      <c r="E4">
        <f t="shared" si="0"/>
        <v>0</v>
      </c>
      <c r="F4">
        <f t="shared" si="0"/>
        <v>0</v>
      </c>
      <c r="G4">
        <f t="shared" si="0"/>
        <v>0</v>
      </c>
      <c r="H4" s="31">
        <f>VLOOKUP($B$1,'Multipliers and Adjustments'!$A$70:$I$86,TRUNC(COLUMN(H$2)/5)+2,FALSE)*SUMIFS('EPA Data'!$I:$I,'EPA Data'!$D:$D,'Country Selector'!$A$2,'EPA Data'!$J:$J,$B$1,'EPA Data'!$C:$C,H$2,'EPA Data'!$G:$G,"&gt;="&amp;$A4,'EPA Data'!$G:$G,"&lt;"&amp;$B4)*unit_conv</f>
        <v>0</v>
      </c>
      <c r="I4">
        <f t="shared" ref="I4:L19" si="8">H4+($M4-$H4)/5</f>
        <v>0</v>
      </c>
      <c r="J4">
        <f t="shared" si="8"/>
        <v>0</v>
      </c>
      <c r="K4">
        <f t="shared" si="8"/>
        <v>0</v>
      </c>
      <c r="L4">
        <f t="shared" si="8"/>
        <v>0</v>
      </c>
      <c r="M4" s="31">
        <f>VLOOKUP($B$1,'Multipliers and Adjustments'!$A$70:$I$86,TRUNC(COLUMN(M$2)/5)+2,FALSE)*SUMIFS('EPA Data'!$I:$I,'EPA Data'!$D:$D,'Country Selector'!$A$2,'EPA Data'!$J:$J,$B$1,'EPA Data'!$C:$C,M$2,'EPA Data'!$G:$G,"&gt;="&amp;$A4,'EPA Data'!$G:$G,"&lt;"&amp;$B4)*unit_conv</f>
        <v>0</v>
      </c>
      <c r="N4">
        <f t="shared" ref="N4:Q19" si="9">M4+($R4-$M4)/5</f>
        <v>0</v>
      </c>
      <c r="O4">
        <f t="shared" si="9"/>
        <v>0</v>
      </c>
      <c r="P4">
        <f t="shared" si="9"/>
        <v>0</v>
      </c>
      <c r="Q4">
        <f t="shared" si="9"/>
        <v>0</v>
      </c>
      <c r="R4" s="31">
        <f>VLOOKUP($B$1,'Multipliers and Adjustments'!$A$70:$I$86,TRUNC(COLUMN(R$2)/5)+2,FALSE)*SUMIFS('EPA Data'!$I:$I,'EPA Data'!$D:$D,'Country Selector'!$A$2,'EPA Data'!$J:$J,$B$1,'EPA Data'!$C:$C,R$2,'EPA Data'!$G:$G,"&gt;="&amp;$A4,'EPA Data'!$G:$G,"&lt;"&amp;$B4)*unit_conv</f>
        <v>0</v>
      </c>
      <c r="S4">
        <f t="shared" ref="S4:V19" si="10">R4+($W4-$R4)/5</f>
        <v>0</v>
      </c>
      <c r="T4">
        <f t="shared" si="10"/>
        <v>0</v>
      </c>
      <c r="U4">
        <f t="shared" si="10"/>
        <v>0</v>
      </c>
      <c r="V4">
        <f t="shared" si="10"/>
        <v>0</v>
      </c>
      <c r="W4" s="31">
        <f>VLOOKUP($B$1,'Multipliers and Adjustments'!$A$70:$I$86,TRUNC(COLUMN(W$2)/5)+2,FALSE)*SUMIFS('EPA Data'!$I:$I,'EPA Data'!$D:$D,'Country Selector'!$A$2,'EPA Data'!$J:$J,$B$1,'EPA Data'!$C:$C,W$2,'EPA Data'!$G:$G,"&gt;="&amp;$A4,'EPA Data'!$G:$G,"&lt;"&amp;$B4)*unit_conv</f>
        <v>0</v>
      </c>
      <c r="X4">
        <f t="shared" ref="X4:AA19" si="11">W4+($AB4-$W4)/5</f>
        <v>0</v>
      </c>
      <c r="Y4">
        <f t="shared" si="11"/>
        <v>0</v>
      </c>
      <c r="Z4">
        <f t="shared" si="11"/>
        <v>0</v>
      </c>
      <c r="AA4">
        <f t="shared" si="11"/>
        <v>0</v>
      </c>
      <c r="AB4" s="31">
        <f>VLOOKUP($B$1,'Multipliers and Adjustments'!$A$70:$I$86,TRUNC(COLUMN(AB$2)/5)+2,FALSE)*SUMIFS('EPA Data'!$I:$I,'EPA Data'!$D:$D,'Country Selector'!$A$2,'EPA Data'!$J:$J,$B$1,'EPA Data'!$C:$C,AB$2,'EPA Data'!$G:$G,"&gt;="&amp;$A4,'EPA Data'!$G:$G,"&lt;"&amp;$B4)*unit_conv</f>
        <v>0</v>
      </c>
      <c r="AC4">
        <f t="shared" ref="AC4:AF19" si="12">AB4+($AG4-$AB4)/5</f>
        <v>0</v>
      </c>
      <c r="AD4">
        <f t="shared" si="12"/>
        <v>0</v>
      </c>
      <c r="AE4">
        <f t="shared" si="12"/>
        <v>0</v>
      </c>
      <c r="AF4">
        <f t="shared" si="12"/>
        <v>0</v>
      </c>
      <c r="AG4" s="31">
        <f>VLOOKUP($B$1,'Multipliers and Adjustments'!$A$70:$I$86,TRUNC(COLUMN(AG$2)/5)+2,FALSE)*SUMIFS('EPA Data'!$I:$I,'EPA Data'!$D:$D,'Country Selector'!$A$2,'EPA Data'!$J:$J,$B$1,'EPA Data'!$C:$C,AG$2,'EPA Data'!$G:$G,"&gt;="&amp;$A4,'EPA Data'!$G:$G,"&lt;"&amp;$B4)*unit_conv</f>
        <v>0</v>
      </c>
      <c r="AH4">
        <f t="shared" ref="AH4:AK19" si="13">AG4+($AL4-$AG4)/5</f>
        <v>0</v>
      </c>
      <c r="AI4">
        <f t="shared" si="13"/>
        <v>0</v>
      </c>
      <c r="AJ4">
        <f t="shared" si="13"/>
        <v>0</v>
      </c>
      <c r="AK4">
        <f t="shared" si="13"/>
        <v>0</v>
      </c>
      <c r="AL4" s="31">
        <f>VLOOKUP($B$1,'Multipliers and Adjustments'!$A$70:$I$86,TRUNC(COLUMN(AL$2)/5)+2,FALSE)*SUMIFS('EPA Data'!$I:$I,'EPA Data'!$D:$D,'Country Selector'!$A$2,'EPA Data'!$J:$J,$B$1,'EPA Data'!$C:$C,AL$2,'EPA Data'!$G:$G,"&gt;="&amp;$A4,'EPA Data'!$G:$G,"&lt;"&amp;$B4)*unit_conv</f>
        <v>0</v>
      </c>
    </row>
    <row r="5" spans="1:38" x14ac:dyDescent="0.45">
      <c r="A5" s="12">
        <f t="shared" ref="A5:A74" si="14">B4</f>
        <v>-1050</v>
      </c>
      <c r="B5" s="11">
        <f t="shared" si="7"/>
        <v>-1000</v>
      </c>
      <c r="C5" s="31">
        <f>VLOOKUP($B$1,'Multipliers and Adjustments'!$A$70:$I$86,TRUNC(COLUMN(C$2)/5)+2,FALSE)*SUMIFS('EPA Data'!$I:$I,'EPA Data'!$D:$D,'Country Selector'!$A$2,'EPA Data'!$J:$J,$B$1,'EPA Data'!$C:$C,C$2,'EPA Data'!$G:$G,"&gt;="&amp;$A5,'EPA Data'!$G:$G,"&lt;"&amp;$B5)*unit_conv</f>
        <v>0</v>
      </c>
      <c r="D5">
        <f t="shared" si="0"/>
        <v>0</v>
      </c>
      <c r="E5">
        <f t="shared" si="0"/>
        <v>0</v>
      </c>
      <c r="F5">
        <f t="shared" si="0"/>
        <v>0</v>
      </c>
      <c r="G5">
        <f t="shared" si="0"/>
        <v>0</v>
      </c>
      <c r="H5" s="31">
        <f>VLOOKUP($B$1,'Multipliers and Adjustments'!$A$70:$I$86,TRUNC(COLUMN(H$2)/5)+2,FALSE)*SUMIFS('EPA Data'!$I:$I,'EPA Data'!$D:$D,'Country Selector'!$A$2,'EPA Data'!$J:$J,$B$1,'EPA Data'!$C:$C,H$2,'EPA Data'!$G:$G,"&gt;="&amp;$A5,'EPA Data'!$G:$G,"&lt;"&amp;$B5)*unit_conv</f>
        <v>0</v>
      </c>
      <c r="I5">
        <f t="shared" si="8"/>
        <v>0</v>
      </c>
      <c r="J5">
        <f t="shared" si="8"/>
        <v>0</v>
      </c>
      <c r="K5">
        <f t="shared" si="8"/>
        <v>0</v>
      </c>
      <c r="L5">
        <f t="shared" si="8"/>
        <v>0</v>
      </c>
      <c r="M5" s="31">
        <f>VLOOKUP($B$1,'Multipliers and Adjustments'!$A$70:$I$86,TRUNC(COLUMN(M$2)/5)+2,FALSE)*SUMIFS('EPA Data'!$I:$I,'EPA Data'!$D:$D,'Country Selector'!$A$2,'EPA Data'!$J:$J,$B$1,'EPA Data'!$C:$C,M$2,'EPA Data'!$G:$G,"&gt;="&amp;$A5,'EPA Data'!$G:$G,"&lt;"&amp;$B5)*unit_conv</f>
        <v>0</v>
      </c>
      <c r="N5">
        <f t="shared" si="9"/>
        <v>0</v>
      </c>
      <c r="O5">
        <f t="shared" si="9"/>
        <v>0</v>
      </c>
      <c r="P5">
        <f t="shared" si="9"/>
        <v>0</v>
      </c>
      <c r="Q5">
        <f t="shared" si="9"/>
        <v>0</v>
      </c>
      <c r="R5" s="31">
        <f>VLOOKUP($B$1,'Multipliers and Adjustments'!$A$70:$I$86,TRUNC(COLUMN(R$2)/5)+2,FALSE)*SUMIFS('EPA Data'!$I:$I,'EPA Data'!$D:$D,'Country Selector'!$A$2,'EPA Data'!$J:$J,$B$1,'EPA Data'!$C:$C,R$2,'EPA Data'!$G:$G,"&gt;="&amp;$A5,'EPA Data'!$G:$G,"&lt;"&amp;$B5)*unit_conv</f>
        <v>0</v>
      </c>
      <c r="S5">
        <f t="shared" si="10"/>
        <v>0</v>
      </c>
      <c r="T5">
        <f t="shared" si="10"/>
        <v>0</v>
      </c>
      <c r="U5">
        <f t="shared" si="10"/>
        <v>0</v>
      </c>
      <c r="V5">
        <f t="shared" si="10"/>
        <v>0</v>
      </c>
      <c r="W5" s="31">
        <f>VLOOKUP($B$1,'Multipliers and Adjustments'!$A$70:$I$86,TRUNC(COLUMN(W$2)/5)+2,FALSE)*SUMIFS('EPA Data'!$I:$I,'EPA Data'!$D:$D,'Country Selector'!$A$2,'EPA Data'!$J:$J,$B$1,'EPA Data'!$C:$C,W$2,'EPA Data'!$G:$G,"&gt;="&amp;$A5,'EPA Data'!$G:$G,"&lt;"&amp;$B5)*unit_conv</f>
        <v>0</v>
      </c>
      <c r="X5">
        <f t="shared" si="11"/>
        <v>0</v>
      </c>
      <c r="Y5">
        <f t="shared" si="11"/>
        <v>0</v>
      </c>
      <c r="Z5">
        <f t="shared" si="11"/>
        <v>0</v>
      </c>
      <c r="AA5">
        <f t="shared" si="11"/>
        <v>0</v>
      </c>
      <c r="AB5" s="31">
        <f>VLOOKUP($B$1,'Multipliers and Adjustments'!$A$70:$I$86,TRUNC(COLUMN(AB$2)/5)+2,FALSE)*SUMIFS('EPA Data'!$I:$I,'EPA Data'!$D:$D,'Country Selector'!$A$2,'EPA Data'!$J:$J,$B$1,'EPA Data'!$C:$C,AB$2,'EPA Data'!$G:$G,"&gt;="&amp;$A5,'EPA Data'!$G:$G,"&lt;"&amp;$B5)*unit_conv</f>
        <v>0</v>
      </c>
      <c r="AC5">
        <f t="shared" si="12"/>
        <v>0</v>
      </c>
      <c r="AD5">
        <f t="shared" si="12"/>
        <v>0</v>
      </c>
      <c r="AE5">
        <f t="shared" si="12"/>
        <v>0</v>
      </c>
      <c r="AF5">
        <f t="shared" si="12"/>
        <v>0</v>
      </c>
      <c r="AG5" s="31">
        <f>VLOOKUP($B$1,'Multipliers and Adjustments'!$A$70:$I$86,TRUNC(COLUMN(AG$2)/5)+2,FALSE)*SUMIFS('EPA Data'!$I:$I,'EPA Data'!$D:$D,'Country Selector'!$A$2,'EPA Data'!$J:$J,$B$1,'EPA Data'!$C:$C,AG$2,'EPA Data'!$G:$G,"&gt;="&amp;$A5,'EPA Data'!$G:$G,"&lt;"&amp;$B5)*unit_conv</f>
        <v>0</v>
      </c>
      <c r="AH5">
        <f t="shared" si="13"/>
        <v>0</v>
      </c>
      <c r="AI5">
        <f t="shared" si="13"/>
        <v>0</v>
      </c>
      <c r="AJ5">
        <f t="shared" si="13"/>
        <v>0</v>
      </c>
      <c r="AK5">
        <f t="shared" si="13"/>
        <v>0</v>
      </c>
      <c r="AL5" s="31">
        <f>VLOOKUP($B$1,'Multipliers and Adjustments'!$A$70:$I$86,TRUNC(COLUMN(AL$2)/5)+2,FALSE)*SUMIFS('EPA Data'!$I:$I,'EPA Data'!$D:$D,'Country Selector'!$A$2,'EPA Data'!$J:$J,$B$1,'EPA Data'!$C:$C,AL$2,'EPA Data'!$G:$G,"&gt;="&amp;$A5,'EPA Data'!$G:$G,"&lt;"&amp;$B5)*unit_conv</f>
        <v>0</v>
      </c>
    </row>
    <row r="6" spans="1:38" x14ac:dyDescent="0.45">
      <c r="A6" s="12">
        <f t="shared" si="14"/>
        <v>-1000</v>
      </c>
      <c r="B6" s="11">
        <f t="shared" si="7"/>
        <v>-950</v>
      </c>
      <c r="C6" s="31">
        <f>VLOOKUP($B$1,'Multipliers and Adjustments'!$A$70:$I$86,TRUNC(COLUMN(C$2)/5)+2,FALSE)*SUMIFS('EPA Data'!$I:$I,'EPA Data'!$D:$D,'Country Selector'!$A$2,'EPA Data'!$J:$J,$B$1,'EPA Data'!$C:$C,C$2,'EPA Data'!$G:$G,"&gt;="&amp;$A6,'EPA Data'!$G:$G,"&lt;"&amp;$B6)*unit_conv</f>
        <v>0</v>
      </c>
      <c r="D6">
        <f t="shared" si="0"/>
        <v>0</v>
      </c>
      <c r="E6">
        <f t="shared" si="0"/>
        <v>0</v>
      </c>
      <c r="F6">
        <f t="shared" si="0"/>
        <v>0</v>
      </c>
      <c r="G6">
        <f t="shared" si="0"/>
        <v>0</v>
      </c>
      <c r="H6" s="31">
        <f>VLOOKUP($B$1,'Multipliers and Adjustments'!$A$70:$I$86,TRUNC(COLUMN(H$2)/5)+2,FALSE)*SUMIFS('EPA Data'!$I:$I,'EPA Data'!$D:$D,'Country Selector'!$A$2,'EPA Data'!$J:$J,$B$1,'EPA Data'!$C:$C,H$2,'EPA Data'!$G:$G,"&gt;="&amp;$A6,'EPA Data'!$G:$G,"&lt;"&amp;$B6)*unit_conv</f>
        <v>0</v>
      </c>
      <c r="I6">
        <f t="shared" si="8"/>
        <v>0</v>
      </c>
      <c r="J6">
        <f t="shared" si="8"/>
        <v>0</v>
      </c>
      <c r="K6">
        <f t="shared" si="8"/>
        <v>0</v>
      </c>
      <c r="L6">
        <f t="shared" si="8"/>
        <v>0</v>
      </c>
      <c r="M6" s="31">
        <f>VLOOKUP($B$1,'Multipliers and Adjustments'!$A$70:$I$86,TRUNC(COLUMN(M$2)/5)+2,FALSE)*SUMIFS('EPA Data'!$I:$I,'EPA Data'!$D:$D,'Country Selector'!$A$2,'EPA Data'!$J:$J,$B$1,'EPA Data'!$C:$C,M$2,'EPA Data'!$G:$G,"&gt;="&amp;$A6,'EPA Data'!$G:$G,"&lt;"&amp;$B6)*unit_conv</f>
        <v>0</v>
      </c>
      <c r="N6">
        <f t="shared" si="9"/>
        <v>0</v>
      </c>
      <c r="O6">
        <f t="shared" si="9"/>
        <v>0</v>
      </c>
      <c r="P6">
        <f t="shared" si="9"/>
        <v>0</v>
      </c>
      <c r="Q6">
        <f t="shared" si="9"/>
        <v>0</v>
      </c>
      <c r="R6" s="31">
        <f>VLOOKUP($B$1,'Multipliers and Adjustments'!$A$70:$I$86,TRUNC(COLUMN(R$2)/5)+2,FALSE)*SUMIFS('EPA Data'!$I:$I,'EPA Data'!$D:$D,'Country Selector'!$A$2,'EPA Data'!$J:$J,$B$1,'EPA Data'!$C:$C,R$2,'EPA Data'!$G:$G,"&gt;="&amp;$A6,'EPA Data'!$G:$G,"&lt;"&amp;$B6)*unit_conv</f>
        <v>0</v>
      </c>
      <c r="S6">
        <f t="shared" si="10"/>
        <v>0</v>
      </c>
      <c r="T6">
        <f t="shared" si="10"/>
        <v>0</v>
      </c>
      <c r="U6">
        <f t="shared" si="10"/>
        <v>0</v>
      </c>
      <c r="V6">
        <f t="shared" si="10"/>
        <v>0</v>
      </c>
      <c r="W6" s="31">
        <f>VLOOKUP($B$1,'Multipliers and Adjustments'!$A$70:$I$86,TRUNC(COLUMN(W$2)/5)+2,FALSE)*SUMIFS('EPA Data'!$I:$I,'EPA Data'!$D:$D,'Country Selector'!$A$2,'EPA Data'!$J:$J,$B$1,'EPA Data'!$C:$C,W$2,'EPA Data'!$G:$G,"&gt;="&amp;$A6,'EPA Data'!$G:$G,"&lt;"&amp;$B6)*unit_conv</f>
        <v>0</v>
      </c>
      <c r="X6">
        <f t="shared" si="11"/>
        <v>0</v>
      </c>
      <c r="Y6">
        <f t="shared" si="11"/>
        <v>0</v>
      </c>
      <c r="Z6">
        <f t="shared" si="11"/>
        <v>0</v>
      </c>
      <c r="AA6">
        <f t="shared" si="11"/>
        <v>0</v>
      </c>
      <c r="AB6" s="31">
        <f>VLOOKUP($B$1,'Multipliers and Adjustments'!$A$70:$I$86,TRUNC(COLUMN(AB$2)/5)+2,FALSE)*SUMIFS('EPA Data'!$I:$I,'EPA Data'!$D:$D,'Country Selector'!$A$2,'EPA Data'!$J:$J,$B$1,'EPA Data'!$C:$C,AB$2,'EPA Data'!$G:$G,"&gt;="&amp;$A6,'EPA Data'!$G:$G,"&lt;"&amp;$B6)*unit_conv</f>
        <v>0</v>
      </c>
      <c r="AC6">
        <f t="shared" si="12"/>
        <v>0</v>
      </c>
      <c r="AD6">
        <f t="shared" si="12"/>
        <v>0</v>
      </c>
      <c r="AE6">
        <f t="shared" si="12"/>
        <v>0</v>
      </c>
      <c r="AF6">
        <f t="shared" si="12"/>
        <v>0</v>
      </c>
      <c r="AG6" s="31">
        <f>VLOOKUP($B$1,'Multipliers and Adjustments'!$A$70:$I$86,TRUNC(COLUMN(AG$2)/5)+2,FALSE)*SUMIFS('EPA Data'!$I:$I,'EPA Data'!$D:$D,'Country Selector'!$A$2,'EPA Data'!$J:$J,$B$1,'EPA Data'!$C:$C,AG$2,'EPA Data'!$G:$G,"&gt;="&amp;$A6,'EPA Data'!$G:$G,"&lt;"&amp;$B6)*unit_conv</f>
        <v>0</v>
      </c>
      <c r="AH6">
        <f t="shared" si="13"/>
        <v>0</v>
      </c>
      <c r="AI6">
        <f t="shared" si="13"/>
        <v>0</v>
      </c>
      <c r="AJ6">
        <f t="shared" si="13"/>
        <v>0</v>
      </c>
      <c r="AK6">
        <f t="shared" si="13"/>
        <v>0</v>
      </c>
      <c r="AL6" s="31">
        <f>VLOOKUP($B$1,'Multipliers and Adjustments'!$A$70:$I$86,TRUNC(COLUMN(AL$2)/5)+2,FALSE)*SUMIFS('EPA Data'!$I:$I,'EPA Data'!$D:$D,'Country Selector'!$A$2,'EPA Data'!$J:$J,$B$1,'EPA Data'!$C:$C,AL$2,'EPA Data'!$G:$G,"&gt;="&amp;$A6,'EPA Data'!$G:$G,"&lt;"&amp;$B6)*unit_conv</f>
        <v>0</v>
      </c>
    </row>
    <row r="7" spans="1:38" x14ac:dyDescent="0.45">
      <c r="A7" s="12">
        <f t="shared" si="14"/>
        <v>-950</v>
      </c>
      <c r="B7" s="11">
        <f t="shared" si="7"/>
        <v>-900</v>
      </c>
      <c r="C7" s="31">
        <f>VLOOKUP($B$1,'Multipliers and Adjustments'!$A$70:$I$86,TRUNC(COLUMN(C$2)/5)+2,FALSE)*SUMIFS('EPA Data'!$I:$I,'EPA Data'!$D:$D,'Country Selector'!$A$2,'EPA Data'!$J:$J,$B$1,'EPA Data'!$C:$C,C$2,'EPA Data'!$G:$G,"&gt;="&amp;$A7,'EPA Data'!$G:$G,"&lt;"&amp;$B7)*unit_conv</f>
        <v>0</v>
      </c>
      <c r="D7">
        <f t="shared" si="0"/>
        <v>0</v>
      </c>
      <c r="E7">
        <f t="shared" si="0"/>
        <v>0</v>
      </c>
      <c r="F7">
        <f t="shared" si="0"/>
        <v>0</v>
      </c>
      <c r="G7">
        <f t="shared" si="0"/>
        <v>0</v>
      </c>
      <c r="H7" s="31">
        <f>VLOOKUP($B$1,'Multipliers and Adjustments'!$A$70:$I$86,TRUNC(COLUMN(H$2)/5)+2,FALSE)*SUMIFS('EPA Data'!$I:$I,'EPA Data'!$D:$D,'Country Selector'!$A$2,'EPA Data'!$J:$J,$B$1,'EPA Data'!$C:$C,H$2,'EPA Data'!$G:$G,"&gt;="&amp;$A7,'EPA Data'!$G:$G,"&lt;"&amp;$B7)*unit_conv</f>
        <v>0</v>
      </c>
      <c r="I7">
        <f t="shared" si="8"/>
        <v>0</v>
      </c>
      <c r="J7">
        <f t="shared" si="8"/>
        <v>0</v>
      </c>
      <c r="K7">
        <f t="shared" si="8"/>
        <v>0</v>
      </c>
      <c r="L7">
        <f t="shared" si="8"/>
        <v>0</v>
      </c>
      <c r="M7" s="31">
        <f>VLOOKUP($B$1,'Multipliers and Adjustments'!$A$70:$I$86,TRUNC(COLUMN(M$2)/5)+2,FALSE)*SUMIFS('EPA Data'!$I:$I,'EPA Data'!$D:$D,'Country Selector'!$A$2,'EPA Data'!$J:$J,$B$1,'EPA Data'!$C:$C,M$2,'EPA Data'!$G:$G,"&gt;="&amp;$A7,'EPA Data'!$G:$G,"&lt;"&amp;$B7)*unit_conv</f>
        <v>0</v>
      </c>
      <c r="N7">
        <f t="shared" si="9"/>
        <v>0</v>
      </c>
      <c r="O7">
        <f t="shared" si="9"/>
        <v>0</v>
      </c>
      <c r="P7">
        <f t="shared" si="9"/>
        <v>0</v>
      </c>
      <c r="Q7">
        <f t="shared" si="9"/>
        <v>0</v>
      </c>
      <c r="R7" s="31">
        <f>VLOOKUP($B$1,'Multipliers and Adjustments'!$A$70:$I$86,TRUNC(COLUMN(R$2)/5)+2,FALSE)*SUMIFS('EPA Data'!$I:$I,'EPA Data'!$D:$D,'Country Selector'!$A$2,'EPA Data'!$J:$J,$B$1,'EPA Data'!$C:$C,R$2,'EPA Data'!$G:$G,"&gt;="&amp;$A7,'EPA Data'!$G:$G,"&lt;"&amp;$B7)*unit_conv</f>
        <v>0</v>
      </c>
      <c r="S7">
        <f t="shared" si="10"/>
        <v>0</v>
      </c>
      <c r="T7">
        <f t="shared" si="10"/>
        <v>0</v>
      </c>
      <c r="U7">
        <f t="shared" si="10"/>
        <v>0</v>
      </c>
      <c r="V7">
        <f t="shared" si="10"/>
        <v>0</v>
      </c>
      <c r="W7" s="31">
        <f>VLOOKUP($B$1,'Multipliers and Adjustments'!$A$70:$I$86,TRUNC(COLUMN(W$2)/5)+2,FALSE)*SUMIFS('EPA Data'!$I:$I,'EPA Data'!$D:$D,'Country Selector'!$A$2,'EPA Data'!$J:$J,$B$1,'EPA Data'!$C:$C,W$2,'EPA Data'!$G:$G,"&gt;="&amp;$A7,'EPA Data'!$G:$G,"&lt;"&amp;$B7)*unit_conv</f>
        <v>0</v>
      </c>
      <c r="X7">
        <f t="shared" si="11"/>
        <v>0</v>
      </c>
      <c r="Y7">
        <f t="shared" si="11"/>
        <v>0</v>
      </c>
      <c r="Z7">
        <f t="shared" si="11"/>
        <v>0</v>
      </c>
      <c r="AA7">
        <f t="shared" si="11"/>
        <v>0</v>
      </c>
      <c r="AB7" s="31">
        <f>VLOOKUP($B$1,'Multipliers and Adjustments'!$A$70:$I$86,TRUNC(COLUMN(AB$2)/5)+2,FALSE)*SUMIFS('EPA Data'!$I:$I,'EPA Data'!$D:$D,'Country Selector'!$A$2,'EPA Data'!$J:$J,$B$1,'EPA Data'!$C:$C,AB$2,'EPA Data'!$G:$G,"&gt;="&amp;$A7,'EPA Data'!$G:$G,"&lt;"&amp;$B7)*unit_conv</f>
        <v>0</v>
      </c>
      <c r="AC7">
        <f t="shared" si="12"/>
        <v>0</v>
      </c>
      <c r="AD7">
        <f t="shared" si="12"/>
        <v>0</v>
      </c>
      <c r="AE7">
        <f t="shared" si="12"/>
        <v>0</v>
      </c>
      <c r="AF7">
        <f t="shared" si="12"/>
        <v>0</v>
      </c>
      <c r="AG7" s="31">
        <f>VLOOKUP($B$1,'Multipliers and Adjustments'!$A$70:$I$86,TRUNC(COLUMN(AG$2)/5)+2,FALSE)*SUMIFS('EPA Data'!$I:$I,'EPA Data'!$D:$D,'Country Selector'!$A$2,'EPA Data'!$J:$J,$B$1,'EPA Data'!$C:$C,AG$2,'EPA Data'!$G:$G,"&gt;="&amp;$A7,'EPA Data'!$G:$G,"&lt;"&amp;$B7)*unit_conv</f>
        <v>0</v>
      </c>
      <c r="AH7">
        <f t="shared" si="13"/>
        <v>0</v>
      </c>
      <c r="AI7">
        <f t="shared" si="13"/>
        <v>0</v>
      </c>
      <c r="AJ7">
        <f t="shared" si="13"/>
        <v>0</v>
      </c>
      <c r="AK7">
        <f t="shared" si="13"/>
        <v>0</v>
      </c>
      <c r="AL7" s="31">
        <f>VLOOKUP($B$1,'Multipliers and Adjustments'!$A$70:$I$86,TRUNC(COLUMN(AL$2)/5)+2,FALSE)*SUMIFS('EPA Data'!$I:$I,'EPA Data'!$D:$D,'Country Selector'!$A$2,'EPA Data'!$J:$J,$B$1,'EPA Data'!$C:$C,AL$2,'EPA Data'!$G:$G,"&gt;="&amp;$A7,'EPA Data'!$G:$G,"&lt;"&amp;$B7)*unit_conv</f>
        <v>0</v>
      </c>
    </row>
    <row r="8" spans="1:38" x14ac:dyDescent="0.45">
      <c r="A8" s="12">
        <f t="shared" si="14"/>
        <v>-900</v>
      </c>
      <c r="B8" s="11">
        <f t="shared" si="7"/>
        <v>-850</v>
      </c>
      <c r="C8" s="31">
        <f>VLOOKUP($B$1,'Multipliers and Adjustments'!$A$70:$I$86,TRUNC(COLUMN(C$2)/5)+2,FALSE)*SUMIFS('EPA Data'!$I:$I,'EPA Data'!$D:$D,'Country Selector'!$A$2,'EPA Data'!$J:$J,$B$1,'EPA Data'!$C:$C,C$2,'EPA Data'!$G:$G,"&gt;="&amp;$A8,'EPA Data'!$G:$G,"&lt;"&amp;$B8)*unit_conv</f>
        <v>0</v>
      </c>
      <c r="D8">
        <f t="shared" si="0"/>
        <v>0</v>
      </c>
      <c r="E8">
        <f t="shared" si="0"/>
        <v>0</v>
      </c>
      <c r="F8">
        <f t="shared" si="0"/>
        <v>0</v>
      </c>
      <c r="G8">
        <f t="shared" si="0"/>
        <v>0</v>
      </c>
      <c r="H8" s="31">
        <f>VLOOKUP($B$1,'Multipliers and Adjustments'!$A$70:$I$86,TRUNC(COLUMN(H$2)/5)+2,FALSE)*SUMIFS('EPA Data'!$I:$I,'EPA Data'!$D:$D,'Country Selector'!$A$2,'EPA Data'!$J:$J,$B$1,'EPA Data'!$C:$C,H$2,'EPA Data'!$G:$G,"&gt;="&amp;$A8,'EPA Data'!$G:$G,"&lt;"&amp;$B8)*unit_conv</f>
        <v>0</v>
      </c>
      <c r="I8">
        <f t="shared" si="8"/>
        <v>0</v>
      </c>
      <c r="J8">
        <f t="shared" si="8"/>
        <v>0</v>
      </c>
      <c r="K8">
        <f t="shared" si="8"/>
        <v>0</v>
      </c>
      <c r="L8">
        <f t="shared" si="8"/>
        <v>0</v>
      </c>
      <c r="M8" s="31">
        <f>VLOOKUP($B$1,'Multipliers and Adjustments'!$A$70:$I$86,TRUNC(COLUMN(M$2)/5)+2,FALSE)*SUMIFS('EPA Data'!$I:$I,'EPA Data'!$D:$D,'Country Selector'!$A$2,'EPA Data'!$J:$J,$B$1,'EPA Data'!$C:$C,M$2,'EPA Data'!$G:$G,"&gt;="&amp;$A8,'EPA Data'!$G:$G,"&lt;"&amp;$B8)*unit_conv</f>
        <v>0</v>
      </c>
      <c r="N8">
        <f t="shared" si="9"/>
        <v>0</v>
      </c>
      <c r="O8">
        <f t="shared" si="9"/>
        <v>0</v>
      </c>
      <c r="P8">
        <f t="shared" si="9"/>
        <v>0</v>
      </c>
      <c r="Q8">
        <f t="shared" si="9"/>
        <v>0</v>
      </c>
      <c r="R8" s="31">
        <f>VLOOKUP($B$1,'Multipliers and Adjustments'!$A$70:$I$86,TRUNC(COLUMN(R$2)/5)+2,FALSE)*SUMIFS('EPA Data'!$I:$I,'EPA Data'!$D:$D,'Country Selector'!$A$2,'EPA Data'!$J:$J,$B$1,'EPA Data'!$C:$C,R$2,'EPA Data'!$G:$G,"&gt;="&amp;$A8,'EPA Data'!$G:$G,"&lt;"&amp;$B8)*unit_conv</f>
        <v>0</v>
      </c>
      <c r="S8">
        <f t="shared" si="10"/>
        <v>0</v>
      </c>
      <c r="T8">
        <f t="shared" si="10"/>
        <v>0</v>
      </c>
      <c r="U8">
        <f t="shared" si="10"/>
        <v>0</v>
      </c>
      <c r="V8">
        <f t="shared" si="10"/>
        <v>0</v>
      </c>
      <c r="W8" s="31">
        <f>VLOOKUP($B$1,'Multipliers and Adjustments'!$A$70:$I$86,TRUNC(COLUMN(W$2)/5)+2,FALSE)*SUMIFS('EPA Data'!$I:$I,'EPA Data'!$D:$D,'Country Selector'!$A$2,'EPA Data'!$J:$J,$B$1,'EPA Data'!$C:$C,W$2,'EPA Data'!$G:$G,"&gt;="&amp;$A8,'EPA Data'!$G:$G,"&lt;"&amp;$B8)*unit_conv</f>
        <v>0</v>
      </c>
      <c r="X8">
        <f t="shared" si="11"/>
        <v>0</v>
      </c>
      <c r="Y8">
        <f t="shared" si="11"/>
        <v>0</v>
      </c>
      <c r="Z8">
        <f t="shared" si="11"/>
        <v>0</v>
      </c>
      <c r="AA8">
        <f t="shared" si="11"/>
        <v>0</v>
      </c>
      <c r="AB8" s="31">
        <f>VLOOKUP($B$1,'Multipliers and Adjustments'!$A$70:$I$86,TRUNC(COLUMN(AB$2)/5)+2,FALSE)*SUMIFS('EPA Data'!$I:$I,'EPA Data'!$D:$D,'Country Selector'!$A$2,'EPA Data'!$J:$J,$B$1,'EPA Data'!$C:$C,AB$2,'EPA Data'!$G:$G,"&gt;="&amp;$A8,'EPA Data'!$G:$G,"&lt;"&amp;$B8)*unit_conv</f>
        <v>0</v>
      </c>
      <c r="AC8">
        <f t="shared" si="12"/>
        <v>0</v>
      </c>
      <c r="AD8">
        <f t="shared" si="12"/>
        <v>0</v>
      </c>
      <c r="AE8">
        <f t="shared" si="12"/>
        <v>0</v>
      </c>
      <c r="AF8">
        <f t="shared" si="12"/>
        <v>0</v>
      </c>
      <c r="AG8" s="31">
        <f>VLOOKUP($B$1,'Multipliers and Adjustments'!$A$70:$I$86,TRUNC(COLUMN(AG$2)/5)+2,FALSE)*SUMIFS('EPA Data'!$I:$I,'EPA Data'!$D:$D,'Country Selector'!$A$2,'EPA Data'!$J:$J,$B$1,'EPA Data'!$C:$C,AG$2,'EPA Data'!$G:$G,"&gt;="&amp;$A8,'EPA Data'!$G:$G,"&lt;"&amp;$B8)*unit_conv</f>
        <v>0</v>
      </c>
      <c r="AH8">
        <f t="shared" si="13"/>
        <v>0</v>
      </c>
      <c r="AI8">
        <f t="shared" si="13"/>
        <v>0</v>
      </c>
      <c r="AJ8">
        <f t="shared" si="13"/>
        <v>0</v>
      </c>
      <c r="AK8">
        <f t="shared" si="13"/>
        <v>0</v>
      </c>
      <c r="AL8" s="31">
        <f>VLOOKUP($B$1,'Multipliers and Adjustments'!$A$70:$I$86,TRUNC(COLUMN(AL$2)/5)+2,FALSE)*SUMIFS('EPA Data'!$I:$I,'EPA Data'!$D:$D,'Country Selector'!$A$2,'EPA Data'!$J:$J,$B$1,'EPA Data'!$C:$C,AL$2,'EPA Data'!$G:$G,"&gt;="&amp;$A8,'EPA Data'!$G:$G,"&lt;"&amp;$B8)*unit_conv</f>
        <v>0</v>
      </c>
    </row>
    <row r="9" spans="1:38" x14ac:dyDescent="0.45">
      <c r="A9" s="12">
        <f t="shared" si="14"/>
        <v>-850</v>
      </c>
      <c r="B9" s="11">
        <f t="shared" si="7"/>
        <v>-800</v>
      </c>
      <c r="C9" s="31">
        <f>VLOOKUP($B$1,'Multipliers and Adjustments'!$A$70:$I$86,TRUNC(COLUMN(C$2)/5)+2,FALSE)*SUMIFS('EPA Data'!$I:$I,'EPA Data'!$D:$D,'Country Selector'!$A$2,'EPA Data'!$J:$J,$B$1,'EPA Data'!$C:$C,C$2,'EPA Data'!$G:$G,"&gt;="&amp;$A9,'EPA Data'!$G:$G,"&lt;"&amp;$B9)*unit_conv</f>
        <v>0</v>
      </c>
      <c r="D9">
        <f t="shared" si="0"/>
        <v>0</v>
      </c>
      <c r="E9">
        <f t="shared" si="0"/>
        <v>0</v>
      </c>
      <c r="F9">
        <f t="shared" si="0"/>
        <v>0</v>
      </c>
      <c r="G9">
        <f t="shared" si="0"/>
        <v>0</v>
      </c>
      <c r="H9" s="31">
        <f>VLOOKUP($B$1,'Multipliers and Adjustments'!$A$70:$I$86,TRUNC(COLUMN(H$2)/5)+2,FALSE)*SUMIFS('EPA Data'!$I:$I,'EPA Data'!$D:$D,'Country Selector'!$A$2,'EPA Data'!$J:$J,$B$1,'EPA Data'!$C:$C,H$2,'EPA Data'!$G:$G,"&gt;="&amp;$A9,'EPA Data'!$G:$G,"&lt;"&amp;$B9)*unit_conv</f>
        <v>0</v>
      </c>
      <c r="I9">
        <f t="shared" si="8"/>
        <v>0</v>
      </c>
      <c r="J9">
        <f t="shared" si="8"/>
        <v>0</v>
      </c>
      <c r="K9">
        <f t="shared" si="8"/>
        <v>0</v>
      </c>
      <c r="L9">
        <f t="shared" si="8"/>
        <v>0</v>
      </c>
      <c r="M9" s="31">
        <f>VLOOKUP($B$1,'Multipliers and Adjustments'!$A$70:$I$86,TRUNC(COLUMN(M$2)/5)+2,FALSE)*SUMIFS('EPA Data'!$I:$I,'EPA Data'!$D:$D,'Country Selector'!$A$2,'EPA Data'!$J:$J,$B$1,'EPA Data'!$C:$C,M$2,'EPA Data'!$G:$G,"&gt;="&amp;$A9,'EPA Data'!$G:$G,"&lt;"&amp;$B9)*unit_conv</f>
        <v>0</v>
      </c>
      <c r="N9">
        <f t="shared" si="9"/>
        <v>0</v>
      </c>
      <c r="O9">
        <f t="shared" si="9"/>
        <v>0</v>
      </c>
      <c r="P9">
        <f t="shared" si="9"/>
        <v>0</v>
      </c>
      <c r="Q9">
        <f t="shared" si="9"/>
        <v>0</v>
      </c>
      <c r="R9" s="31">
        <f>VLOOKUP($B$1,'Multipliers and Adjustments'!$A$70:$I$86,TRUNC(COLUMN(R$2)/5)+2,FALSE)*SUMIFS('EPA Data'!$I:$I,'EPA Data'!$D:$D,'Country Selector'!$A$2,'EPA Data'!$J:$J,$B$1,'EPA Data'!$C:$C,R$2,'EPA Data'!$G:$G,"&gt;="&amp;$A9,'EPA Data'!$G:$G,"&lt;"&amp;$B9)*unit_conv</f>
        <v>0</v>
      </c>
      <c r="S9">
        <f t="shared" si="10"/>
        <v>0</v>
      </c>
      <c r="T9">
        <f t="shared" si="10"/>
        <v>0</v>
      </c>
      <c r="U9">
        <f t="shared" si="10"/>
        <v>0</v>
      </c>
      <c r="V9">
        <f t="shared" si="10"/>
        <v>0</v>
      </c>
      <c r="W9" s="31">
        <f>VLOOKUP($B$1,'Multipliers and Adjustments'!$A$70:$I$86,TRUNC(COLUMN(W$2)/5)+2,FALSE)*SUMIFS('EPA Data'!$I:$I,'EPA Data'!$D:$D,'Country Selector'!$A$2,'EPA Data'!$J:$J,$B$1,'EPA Data'!$C:$C,W$2,'EPA Data'!$G:$G,"&gt;="&amp;$A9,'EPA Data'!$G:$G,"&lt;"&amp;$B9)*unit_conv</f>
        <v>0</v>
      </c>
      <c r="X9">
        <f t="shared" si="11"/>
        <v>0</v>
      </c>
      <c r="Y9">
        <f t="shared" si="11"/>
        <v>0</v>
      </c>
      <c r="Z9">
        <f t="shared" si="11"/>
        <v>0</v>
      </c>
      <c r="AA9">
        <f t="shared" si="11"/>
        <v>0</v>
      </c>
      <c r="AB9" s="31">
        <f>VLOOKUP($B$1,'Multipliers and Adjustments'!$A$70:$I$86,TRUNC(COLUMN(AB$2)/5)+2,FALSE)*SUMIFS('EPA Data'!$I:$I,'EPA Data'!$D:$D,'Country Selector'!$A$2,'EPA Data'!$J:$J,$B$1,'EPA Data'!$C:$C,AB$2,'EPA Data'!$G:$G,"&gt;="&amp;$A9,'EPA Data'!$G:$G,"&lt;"&amp;$B9)*unit_conv</f>
        <v>0</v>
      </c>
      <c r="AC9">
        <f t="shared" si="12"/>
        <v>0</v>
      </c>
      <c r="AD9">
        <f t="shared" si="12"/>
        <v>0</v>
      </c>
      <c r="AE9">
        <f t="shared" si="12"/>
        <v>0</v>
      </c>
      <c r="AF9">
        <f t="shared" si="12"/>
        <v>0</v>
      </c>
      <c r="AG9" s="31">
        <f>VLOOKUP($B$1,'Multipliers and Adjustments'!$A$70:$I$86,TRUNC(COLUMN(AG$2)/5)+2,FALSE)*SUMIFS('EPA Data'!$I:$I,'EPA Data'!$D:$D,'Country Selector'!$A$2,'EPA Data'!$J:$J,$B$1,'EPA Data'!$C:$C,AG$2,'EPA Data'!$G:$G,"&gt;="&amp;$A9,'EPA Data'!$G:$G,"&lt;"&amp;$B9)*unit_conv</f>
        <v>0</v>
      </c>
      <c r="AH9">
        <f t="shared" si="13"/>
        <v>0</v>
      </c>
      <c r="AI9">
        <f t="shared" si="13"/>
        <v>0</v>
      </c>
      <c r="AJ9">
        <f t="shared" si="13"/>
        <v>0</v>
      </c>
      <c r="AK9">
        <f t="shared" si="13"/>
        <v>0</v>
      </c>
      <c r="AL9" s="31">
        <f>VLOOKUP($B$1,'Multipliers and Adjustments'!$A$70:$I$86,TRUNC(COLUMN(AL$2)/5)+2,FALSE)*SUMIFS('EPA Data'!$I:$I,'EPA Data'!$D:$D,'Country Selector'!$A$2,'EPA Data'!$J:$J,$B$1,'EPA Data'!$C:$C,AL$2,'EPA Data'!$G:$G,"&gt;="&amp;$A9,'EPA Data'!$G:$G,"&lt;"&amp;$B9)*unit_conv</f>
        <v>0</v>
      </c>
    </row>
    <row r="10" spans="1:38" x14ac:dyDescent="0.45">
      <c r="A10" s="12">
        <f t="shared" si="14"/>
        <v>-800</v>
      </c>
      <c r="B10" s="11">
        <f t="shared" si="7"/>
        <v>-750</v>
      </c>
      <c r="C10" s="31">
        <f>VLOOKUP($B$1,'Multipliers and Adjustments'!$A$70:$I$86,TRUNC(COLUMN(C$2)/5)+2,FALSE)*SUMIFS('EPA Data'!$I:$I,'EPA Data'!$D:$D,'Country Selector'!$A$2,'EPA Data'!$J:$J,$B$1,'EPA Data'!$C:$C,C$2,'EPA Data'!$G:$G,"&gt;="&amp;$A10,'EPA Data'!$G:$G,"&lt;"&amp;$B10)*unit_conv</f>
        <v>0</v>
      </c>
      <c r="D10">
        <f t="shared" si="0"/>
        <v>0</v>
      </c>
      <c r="E10">
        <f t="shared" si="0"/>
        <v>0</v>
      </c>
      <c r="F10">
        <f t="shared" si="0"/>
        <v>0</v>
      </c>
      <c r="G10">
        <f t="shared" si="0"/>
        <v>0</v>
      </c>
      <c r="H10" s="31">
        <f>VLOOKUP($B$1,'Multipliers and Adjustments'!$A$70:$I$86,TRUNC(COLUMN(H$2)/5)+2,FALSE)*SUMIFS('EPA Data'!$I:$I,'EPA Data'!$D:$D,'Country Selector'!$A$2,'EPA Data'!$J:$J,$B$1,'EPA Data'!$C:$C,H$2,'EPA Data'!$G:$G,"&gt;="&amp;$A10,'EPA Data'!$G:$G,"&lt;"&amp;$B10)*unit_conv</f>
        <v>0</v>
      </c>
      <c r="I10">
        <f t="shared" si="8"/>
        <v>0</v>
      </c>
      <c r="J10">
        <f t="shared" si="8"/>
        <v>0</v>
      </c>
      <c r="K10">
        <f t="shared" si="8"/>
        <v>0</v>
      </c>
      <c r="L10">
        <f t="shared" si="8"/>
        <v>0</v>
      </c>
      <c r="M10" s="31">
        <f>VLOOKUP($B$1,'Multipliers and Adjustments'!$A$70:$I$86,TRUNC(COLUMN(M$2)/5)+2,FALSE)*SUMIFS('EPA Data'!$I:$I,'EPA Data'!$D:$D,'Country Selector'!$A$2,'EPA Data'!$J:$J,$B$1,'EPA Data'!$C:$C,M$2,'EPA Data'!$G:$G,"&gt;="&amp;$A10,'EPA Data'!$G:$G,"&lt;"&amp;$B10)*unit_conv</f>
        <v>0</v>
      </c>
      <c r="N10">
        <f t="shared" si="9"/>
        <v>0</v>
      </c>
      <c r="O10">
        <f t="shared" si="9"/>
        <v>0</v>
      </c>
      <c r="P10">
        <f t="shared" si="9"/>
        <v>0</v>
      </c>
      <c r="Q10">
        <f t="shared" si="9"/>
        <v>0</v>
      </c>
      <c r="R10" s="31">
        <f>VLOOKUP($B$1,'Multipliers and Adjustments'!$A$70:$I$86,TRUNC(COLUMN(R$2)/5)+2,FALSE)*SUMIFS('EPA Data'!$I:$I,'EPA Data'!$D:$D,'Country Selector'!$A$2,'EPA Data'!$J:$J,$B$1,'EPA Data'!$C:$C,R$2,'EPA Data'!$G:$G,"&gt;="&amp;$A10,'EPA Data'!$G:$G,"&lt;"&amp;$B10)*unit_conv</f>
        <v>0</v>
      </c>
      <c r="S10">
        <f t="shared" si="10"/>
        <v>0</v>
      </c>
      <c r="T10">
        <f t="shared" si="10"/>
        <v>0</v>
      </c>
      <c r="U10">
        <f t="shared" si="10"/>
        <v>0</v>
      </c>
      <c r="V10">
        <f t="shared" si="10"/>
        <v>0</v>
      </c>
      <c r="W10" s="31">
        <f>VLOOKUP($B$1,'Multipliers and Adjustments'!$A$70:$I$86,TRUNC(COLUMN(W$2)/5)+2,FALSE)*SUMIFS('EPA Data'!$I:$I,'EPA Data'!$D:$D,'Country Selector'!$A$2,'EPA Data'!$J:$J,$B$1,'EPA Data'!$C:$C,W$2,'EPA Data'!$G:$G,"&gt;="&amp;$A10,'EPA Data'!$G:$G,"&lt;"&amp;$B10)*unit_conv</f>
        <v>0</v>
      </c>
      <c r="X10">
        <f t="shared" si="11"/>
        <v>0</v>
      </c>
      <c r="Y10">
        <f t="shared" si="11"/>
        <v>0</v>
      </c>
      <c r="Z10">
        <f t="shared" si="11"/>
        <v>0</v>
      </c>
      <c r="AA10">
        <f t="shared" si="11"/>
        <v>0</v>
      </c>
      <c r="AB10" s="31">
        <f>VLOOKUP($B$1,'Multipliers and Adjustments'!$A$70:$I$86,TRUNC(COLUMN(AB$2)/5)+2,FALSE)*SUMIFS('EPA Data'!$I:$I,'EPA Data'!$D:$D,'Country Selector'!$A$2,'EPA Data'!$J:$J,$B$1,'EPA Data'!$C:$C,AB$2,'EPA Data'!$G:$G,"&gt;="&amp;$A10,'EPA Data'!$G:$G,"&lt;"&amp;$B10)*unit_conv</f>
        <v>0</v>
      </c>
      <c r="AC10">
        <f t="shared" si="12"/>
        <v>0</v>
      </c>
      <c r="AD10">
        <f t="shared" si="12"/>
        <v>0</v>
      </c>
      <c r="AE10">
        <f t="shared" si="12"/>
        <v>0</v>
      </c>
      <c r="AF10">
        <f t="shared" si="12"/>
        <v>0</v>
      </c>
      <c r="AG10" s="31">
        <f>VLOOKUP($B$1,'Multipliers and Adjustments'!$A$70:$I$86,TRUNC(COLUMN(AG$2)/5)+2,FALSE)*SUMIFS('EPA Data'!$I:$I,'EPA Data'!$D:$D,'Country Selector'!$A$2,'EPA Data'!$J:$J,$B$1,'EPA Data'!$C:$C,AG$2,'EPA Data'!$G:$G,"&gt;="&amp;$A10,'EPA Data'!$G:$G,"&lt;"&amp;$B10)*unit_conv</f>
        <v>0</v>
      </c>
      <c r="AH10">
        <f t="shared" si="13"/>
        <v>0</v>
      </c>
      <c r="AI10">
        <f t="shared" si="13"/>
        <v>0</v>
      </c>
      <c r="AJ10">
        <f t="shared" si="13"/>
        <v>0</v>
      </c>
      <c r="AK10">
        <f t="shared" si="13"/>
        <v>0</v>
      </c>
      <c r="AL10" s="31">
        <f>VLOOKUP($B$1,'Multipliers and Adjustments'!$A$70:$I$86,TRUNC(COLUMN(AL$2)/5)+2,FALSE)*SUMIFS('EPA Data'!$I:$I,'EPA Data'!$D:$D,'Country Selector'!$A$2,'EPA Data'!$J:$J,$B$1,'EPA Data'!$C:$C,AL$2,'EPA Data'!$G:$G,"&gt;="&amp;$A10,'EPA Data'!$G:$G,"&lt;"&amp;$B10)*unit_conv</f>
        <v>0</v>
      </c>
    </row>
    <row r="11" spans="1:38" x14ac:dyDescent="0.45">
      <c r="A11" s="12">
        <f t="shared" si="14"/>
        <v>-750</v>
      </c>
      <c r="B11" s="11">
        <f t="shared" si="7"/>
        <v>-700</v>
      </c>
      <c r="C11" s="31">
        <f>VLOOKUP($B$1,'Multipliers and Adjustments'!$A$70:$I$86,TRUNC(COLUMN(C$2)/5)+2,FALSE)*SUMIFS('EPA Data'!$I:$I,'EPA Data'!$D:$D,'Country Selector'!$A$2,'EPA Data'!$J:$J,$B$1,'EPA Data'!$C:$C,C$2,'EPA Data'!$G:$G,"&gt;="&amp;$A11,'EPA Data'!$G:$G,"&lt;"&amp;$B11)*unit_conv</f>
        <v>0</v>
      </c>
      <c r="D11">
        <f t="shared" si="0"/>
        <v>0</v>
      </c>
      <c r="E11">
        <f t="shared" si="0"/>
        <v>0</v>
      </c>
      <c r="F11">
        <f t="shared" si="0"/>
        <v>0</v>
      </c>
      <c r="G11">
        <f t="shared" si="0"/>
        <v>0</v>
      </c>
      <c r="H11" s="31">
        <f>VLOOKUP($B$1,'Multipliers and Adjustments'!$A$70:$I$86,TRUNC(COLUMN(H$2)/5)+2,FALSE)*SUMIFS('EPA Data'!$I:$I,'EPA Data'!$D:$D,'Country Selector'!$A$2,'EPA Data'!$J:$J,$B$1,'EPA Data'!$C:$C,H$2,'EPA Data'!$G:$G,"&gt;="&amp;$A11,'EPA Data'!$G:$G,"&lt;"&amp;$B11)*unit_conv</f>
        <v>0</v>
      </c>
      <c r="I11">
        <f t="shared" si="8"/>
        <v>0</v>
      </c>
      <c r="J11">
        <f t="shared" si="8"/>
        <v>0</v>
      </c>
      <c r="K11">
        <f t="shared" si="8"/>
        <v>0</v>
      </c>
      <c r="L11">
        <f t="shared" si="8"/>
        <v>0</v>
      </c>
      <c r="M11" s="31">
        <f>VLOOKUP($B$1,'Multipliers and Adjustments'!$A$70:$I$86,TRUNC(COLUMN(M$2)/5)+2,FALSE)*SUMIFS('EPA Data'!$I:$I,'EPA Data'!$D:$D,'Country Selector'!$A$2,'EPA Data'!$J:$J,$B$1,'EPA Data'!$C:$C,M$2,'EPA Data'!$G:$G,"&gt;="&amp;$A11,'EPA Data'!$G:$G,"&lt;"&amp;$B11)*unit_conv</f>
        <v>0</v>
      </c>
      <c r="N11">
        <f t="shared" si="9"/>
        <v>0</v>
      </c>
      <c r="O11">
        <f t="shared" si="9"/>
        <v>0</v>
      </c>
      <c r="P11">
        <f t="shared" si="9"/>
        <v>0</v>
      </c>
      <c r="Q11">
        <f t="shared" si="9"/>
        <v>0</v>
      </c>
      <c r="R11" s="31">
        <f>VLOOKUP($B$1,'Multipliers and Adjustments'!$A$70:$I$86,TRUNC(COLUMN(R$2)/5)+2,FALSE)*SUMIFS('EPA Data'!$I:$I,'EPA Data'!$D:$D,'Country Selector'!$A$2,'EPA Data'!$J:$J,$B$1,'EPA Data'!$C:$C,R$2,'EPA Data'!$G:$G,"&gt;="&amp;$A11,'EPA Data'!$G:$G,"&lt;"&amp;$B11)*unit_conv</f>
        <v>0</v>
      </c>
      <c r="S11">
        <f t="shared" si="10"/>
        <v>0</v>
      </c>
      <c r="T11">
        <f t="shared" si="10"/>
        <v>0</v>
      </c>
      <c r="U11">
        <f t="shared" si="10"/>
        <v>0</v>
      </c>
      <c r="V11">
        <f t="shared" si="10"/>
        <v>0</v>
      </c>
      <c r="W11" s="31">
        <f>VLOOKUP($B$1,'Multipliers and Adjustments'!$A$70:$I$86,TRUNC(COLUMN(W$2)/5)+2,FALSE)*SUMIFS('EPA Data'!$I:$I,'EPA Data'!$D:$D,'Country Selector'!$A$2,'EPA Data'!$J:$J,$B$1,'EPA Data'!$C:$C,W$2,'EPA Data'!$G:$G,"&gt;="&amp;$A11,'EPA Data'!$G:$G,"&lt;"&amp;$B11)*unit_conv</f>
        <v>0</v>
      </c>
      <c r="X11">
        <f t="shared" si="11"/>
        <v>0</v>
      </c>
      <c r="Y11">
        <f t="shared" si="11"/>
        <v>0</v>
      </c>
      <c r="Z11">
        <f t="shared" si="11"/>
        <v>0</v>
      </c>
      <c r="AA11">
        <f t="shared" si="11"/>
        <v>0</v>
      </c>
      <c r="AB11" s="31">
        <f>VLOOKUP($B$1,'Multipliers and Adjustments'!$A$70:$I$86,TRUNC(COLUMN(AB$2)/5)+2,FALSE)*SUMIFS('EPA Data'!$I:$I,'EPA Data'!$D:$D,'Country Selector'!$A$2,'EPA Data'!$J:$J,$B$1,'EPA Data'!$C:$C,AB$2,'EPA Data'!$G:$G,"&gt;="&amp;$A11,'EPA Data'!$G:$G,"&lt;"&amp;$B11)*unit_conv</f>
        <v>0</v>
      </c>
      <c r="AC11">
        <f t="shared" si="12"/>
        <v>0</v>
      </c>
      <c r="AD11">
        <f t="shared" si="12"/>
        <v>0</v>
      </c>
      <c r="AE11">
        <f t="shared" si="12"/>
        <v>0</v>
      </c>
      <c r="AF11">
        <f t="shared" si="12"/>
        <v>0</v>
      </c>
      <c r="AG11" s="31">
        <f>VLOOKUP($B$1,'Multipliers and Adjustments'!$A$70:$I$86,TRUNC(COLUMN(AG$2)/5)+2,FALSE)*SUMIFS('EPA Data'!$I:$I,'EPA Data'!$D:$D,'Country Selector'!$A$2,'EPA Data'!$J:$J,$B$1,'EPA Data'!$C:$C,AG$2,'EPA Data'!$G:$G,"&gt;="&amp;$A11,'EPA Data'!$G:$G,"&lt;"&amp;$B11)*unit_conv</f>
        <v>0</v>
      </c>
      <c r="AH11">
        <f t="shared" si="13"/>
        <v>0</v>
      </c>
      <c r="AI11">
        <f t="shared" si="13"/>
        <v>0</v>
      </c>
      <c r="AJ11">
        <f t="shared" si="13"/>
        <v>0</v>
      </c>
      <c r="AK11">
        <f t="shared" si="13"/>
        <v>0</v>
      </c>
      <c r="AL11" s="31">
        <f>VLOOKUP($B$1,'Multipliers and Adjustments'!$A$70:$I$86,TRUNC(COLUMN(AL$2)/5)+2,FALSE)*SUMIFS('EPA Data'!$I:$I,'EPA Data'!$D:$D,'Country Selector'!$A$2,'EPA Data'!$J:$J,$B$1,'EPA Data'!$C:$C,AL$2,'EPA Data'!$G:$G,"&gt;="&amp;$A11,'EPA Data'!$G:$G,"&lt;"&amp;$B11)*unit_conv</f>
        <v>0</v>
      </c>
    </row>
    <row r="12" spans="1:38" x14ac:dyDescent="0.45">
      <c r="A12" s="12">
        <f t="shared" si="14"/>
        <v>-700</v>
      </c>
      <c r="B12" s="11">
        <f t="shared" si="7"/>
        <v>-650</v>
      </c>
      <c r="C12" s="31">
        <f>VLOOKUP($B$1,'Multipliers and Adjustments'!$A$70:$I$86,TRUNC(COLUMN(C$2)/5)+2,FALSE)*SUMIFS('EPA Data'!$I:$I,'EPA Data'!$D:$D,'Country Selector'!$A$2,'EPA Data'!$J:$J,$B$1,'EPA Data'!$C:$C,C$2,'EPA Data'!$G:$G,"&gt;="&amp;$A12,'EPA Data'!$G:$G,"&lt;"&amp;$B12)*unit_conv</f>
        <v>0</v>
      </c>
      <c r="D12">
        <f t="shared" si="0"/>
        <v>0</v>
      </c>
      <c r="E12">
        <f t="shared" si="0"/>
        <v>0</v>
      </c>
      <c r="F12">
        <f t="shared" si="0"/>
        <v>0</v>
      </c>
      <c r="G12">
        <f t="shared" si="0"/>
        <v>0</v>
      </c>
      <c r="H12" s="31">
        <f>VLOOKUP($B$1,'Multipliers and Adjustments'!$A$70:$I$86,TRUNC(COLUMN(H$2)/5)+2,FALSE)*SUMIFS('EPA Data'!$I:$I,'EPA Data'!$D:$D,'Country Selector'!$A$2,'EPA Data'!$J:$J,$B$1,'EPA Data'!$C:$C,H$2,'EPA Data'!$G:$G,"&gt;="&amp;$A12,'EPA Data'!$G:$G,"&lt;"&amp;$B12)*unit_conv</f>
        <v>0</v>
      </c>
      <c r="I12">
        <f t="shared" si="8"/>
        <v>0</v>
      </c>
      <c r="J12">
        <f t="shared" si="8"/>
        <v>0</v>
      </c>
      <c r="K12">
        <f t="shared" si="8"/>
        <v>0</v>
      </c>
      <c r="L12">
        <f t="shared" si="8"/>
        <v>0</v>
      </c>
      <c r="M12" s="31">
        <f>VLOOKUP($B$1,'Multipliers and Adjustments'!$A$70:$I$86,TRUNC(COLUMN(M$2)/5)+2,FALSE)*SUMIFS('EPA Data'!$I:$I,'EPA Data'!$D:$D,'Country Selector'!$A$2,'EPA Data'!$J:$J,$B$1,'EPA Data'!$C:$C,M$2,'EPA Data'!$G:$G,"&gt;="&amp;$A12,'EPA Data'!$G:$G,"&lt;"&amp;$B12)*unit_conv</f>
        <v>0</v>
      </c>
      <c r="N12">
        <f t="shared" si="9"/>
        <v>0</v>
      </c>
      <c r="O12">
        <f t="shared" si="9"/>
        <v>0</v>
      </c>
      <c r="P12">
        <f t="shared" si="9"/>
        <v>0</v>
      </c>
      <c r="Q12">
        <f t="shared" si="9"/>
        <v>0</v>
      </c>
      <c r="R12" s="31">
        <f>VLOOKUP($B$1,'Multipliers and Adjustments'!$A$70:$I$86,TRUNC(COLUMN(R$2)/5)+2,FALSE)*SUMIFS('EPA Data'!$I:$I,'EPA Data'!$D:$D,'Country Selector'!$A$2,'EPA Data'!$J:$J,$B$1,'EPA Data'!$C:$C,R$2,'EPA Data'!$G:$G,"&gt;="&amp;$A12,'EPA Data'!$G:$G,"&lt;"&amp;$B12)*unit_conv</f>
        <v>0</v>
      </c>
      <c r="S12">
        <f t="shared" si="10"/>
        <v>0</v>
      </c>
      <c r="T12">
        <f t="shared" si="10"/>
        <v>0</v>
      </c>
      <c r="U12">
        <f t="shared" si="10"/>
        <v>0</v>
      </c>
      <c r="V12">
        <f t="shared" si="10"/>
        <v>0</v>
      </c>
      <c r="W12" s="31">
        <f>VLOOKUP($B$1,'Multipliers and Adjustments'!$A$70:$I$86,TRUNC(COLUMN(W$2)/5)+2,FALSE)*SUMIFS('EPA Data'!$I:$I,'EPA Data'!$D:$D,'Country Selector'!$A$2,'EPA Data'!$J:$J,$B$1,'EPA Data'!$C:$C,W$2,'EPA Data'!$G:$G,"&gt;="&amp;$A12,'EPA Data'!$G:$G,"&lt;"&amp;$B12)*unit_conv</f>
        <v>0</v>
      </c>
      <c r="X12">
        <f t="shared" si="11"/>
        <v>0</v>
      </c>
      <c r="Y12">
        <f t="shared" si="11"/>
        <v>0</v>
      </c>
      <c r="Z12">
        <f t="shared" si="11"/>
        <v>0</v>
      </c>
      <c r="AA12">
        <f t="shared" si="11"/>
        <v>0</v>
      </c>
      <c r="AB12" s="31">
        <f>VLOOKUP($B$1,'Multipliers and Adjustments'!$A$70:$I$86,TRUNC(COLUMN(AB$2)/5)+2,FALSE)*SUMIFS('EPA Data'!$I:$I,'EPA Data'!$D:$D,'Country Selector'!$A$2,'EPA Data'!$J:$J,$B$1,'EPA Data'!$C:$C,AB$2,'EPA Data'!$G:$G,"&gt;="&amp;$A12,'EPA Data'!$G:$G,"&lt;"&amp;$B12)*unit_conv</f>
        <v>0</v>
      </c>
      <c r="AC12">
        <f t="shared" si="12"/>
        <v>0</v>
      </c>
      <c r="AD12">
        <f t="shared" si="12"/>
        <v>0</v>
      </c>
      <c r="AE12">
        <f t="shared" si="12"/>
        <v>0</v>
      </c>
      <c r="AF12">
        <f t="shared" si="12"/>
        <v>0</v>
      </c>
      <c r="AG12" s="31">
        <f>VLOOKUP($B$1,'Multipliers and Adjustments'!$A$70:$I$86,TRUNC(COLUMN(AG$2)/5)+2,FALSE)*SUMIFS('EPA Data'!$I:$I,'EPA Data'!$D:$D,'Country Selector'!$A$2,'EPA Data'!$J:$J,$B$1,'EPA Data'!$C:$C,AG$2,'EPA Data'!$G:$G,"&gt;="&amp;$A12,'EPA Data'!$G:$G,"&lt;"&amp;$B12)*unit_conv</f>
        <v>0</v>
      </c>
      <c r="AH12">
        <f t="shared" si="13"/>
        <v>0</v>
      </c>
      <c r="AI12">
        <f t="shared" si="13"/>
        <v>0</v>
      </c>
      <c r="AJ12">
        <f t="shared" si="13"/>
        <v>0</v>
      </c>
      <c r="AK12">
        <f t="shared" si="13"/>
        <v>0</v>
      </c>
      <c r="AL12" s="31">
        <f>VLOOKUP($B$1,'Multipliers and Adjustments'!$A$70:$I$86,TRUNC(COLUMN(AL$2)/5)+2,FALSE)*SUMIFS('EPA Data'!$I:$I,'EPA Data'!$D:$D,'Country Selector'!$A$2,'EPA Data'!$J:$J,$B$1,'EPA Data'!$C:$C,AL$2,'EPA Data'!$G:$G,"&gt;="&amp;$A12,'EPA Data'!$G:$G,"&lt;"&amp;$B12)*unit_conv</f>
        <v>0</v>
      </c>
    </row>
    <row r="13" spans="1:38" x14ac:dyDescent="0.45">
      <c r="A13" s="12">
        <f t="shared" si="14"/>
        <v>-650</v>
      </c>
      <c r="B13" s="11">
        <f t="shared" si="7"/>
        <v>-600</v>
      </c>
      <c r="C13" s="31">
        <f>VLOOKUP($B$1,'Multipliers and Adjustments'!$A$70:$I$86,TRUNC(COLUMN(C$2)/5)+2,FALSE)*SUMIFS('EPA Data'!$I:$I,'EPA Data'!$D:$D,'Country Selector'!$A$2,'EPA Data'!$J:$J,$B$1,'EPA Data'!$C:$C,C$2,'EPA Data'!$G:$G,"&gt;="&amp;$A13,'EPA Data'!$G:$G,"&lt;"&amp;$B13)*unit_conv</f>
        <v>0</v>
      </c>
      <c r="D13">
        <f t="shared" si="0"/>
        <v>0</v>
      </c>
      <c r="E13">
        <f t="shared" si="0"/>
        <v>0</v>
      </c>
      <c r="F13">
        <f t="shared" si="0"/>
        <v>0</v>
      </c>
      <c r="G13">
        <f t="shared" si="0"/>
        <v>0</v>
      </c>
      <c r="H13" s="31">
        <f>VLOOKUP($B$1,'Multipliers and Adjustments'!$A$70:$I$86,TRUNC(COLUMN(H$2)/5)+2,FALSE)*SUMIFS('EPA Data'!$I:$I,'EPA Data'!$D:$D,'Country Selector'!$A$2,'EPA Data'!$J:$J,$B$1,'EPA Data'!$C:$C,H$2,'EPA Data'!$G:$G,"&gt;="&amp;$A13,'EPA Data'!$G:$G,"&lt;"&amp;$B13)*unit_conv</f>
        <v>0</v>
      </c>
      <c r="I13">
        <f t="shared" si="8"/>
        <v>0</v>
      </c>
      <c r="J13">
        <f t="shared" si="8"/>
        <v>0</v>
      </c>
      <c r="K13">
        <f t="shared" si="8"/>
        <v>0</v>
      </c>
      <c r="L13">
        <f t="shared" si="8"/>
        <v>0</v>
      </c>
      <c r="M13" s="31">
        <f>VLOOKUP($B$1,'Multipliers and Adjustments'!$A$70:$I$86,TRUNC(COLUMN(M$2)/5)+2,FALSE)*SUMIFS('EPA Data'!$I:$I,'EPA Data'!$D:$D,'Country Selector'!$A$2,'EPA Data'!$J:$J,$B$1,'EPA Data'!$C:$C,M$2,'EPA Data'!$G:$G,"&gt;="&amp;$A13,'EPA Data'!$G:$G,"&lt;"&amp;$B13)*unit_conv</f>
        <v>0</v>
      </c>
      <c r="N13">
        <f t="shared" si="9"/>
        <v>0</v>
      </c>
      <c r="O13">
        <f t="shared" si="9"/>
        <v>0</v>
      </c>
      <c r="P13">
        <f t="shared" si="9"/>
        <v>0</v>
      </c>
      <c r="Q13">
        <f t="shared" si="9"/>
        <v>0</v>
      </c>
      <c r="R13" s="31">
        <f>VLOOKUP($B$1,'Multipliers and Adjustments'!$A$70:$I$86,TRUNC(COLUMN(R$2)/5)+2,FALSE)*SUMIFS('EPA Data'!$I:$I,'EPA Data'!$D:$D,'Country Selector'!$A$2,'EPA Data'!$J:$J,$B$1,'EPA Data'!$C:$C,R$2,'EPA Data'!$G:$G,"&gt;="&amp;$A13,'EPA Data'!$G:$G,"&lt;"&amp;$B13)*unit_conv</f>
        <v>0</v>
      </c>
      <c r="S13">
        <f t="shared" si="10"/>
        <v>0</v>
      </c>
      <c r="T13">
        <f t="shared" si="10"/>
        <v>0</v>
      </c>
      <c r="U13">
        <f t="shared" si="10"/>
        <v>0</v>
      </c>
      <c r="V13">
        <f t="shared" si="10"/>
        <v>0</v>
      </c>
      <c r="W13" s="31">
        <f>VLOOKUP($B$1,'Multipliers and Adjustments'!$A$70:$I$86,TRUNC(COLUMN(W$2)/5)+2,FALSE)*SUMIFS('EPA Data'!$I:$I,'EPA Data'!$D:$D,'Country Selector'!$A$2,'EPA Data'!$J:$J,$B$1,'EPA Data'!$C:$C,W$2,'EPA Data'!$G:$G,"&gt;="&amp;$A13,'EPA Data'!$G:$G,"&lt;"&amp;$B13)*unit_conv</f>
        <v>0</v>
      </c>
      <c r="X13">
        <f t="shared" si="11"/>
        <v>0</v>
      </c>
      <c r="Y13">
        <f t="shared" si="11"/>
        <v>0</v>
      </c>
      <c r="Z13">
        <f t="shared" si="11"/>
        <v>0</v>
      </c>
      <c r="AA13">
        <f t="shared" si="11"/>
        <v>0</v>
      </c>
      <c r="AB13" s="31">
        <f>VLOOKUP($B$1,'Multipliers and Adjustments'!$A$70:$I$86,TRUNC(COLUMN(AB$2)/5)+2,FALSE)*SUMIFS('EPA Data'!$I:$I,'EPA Data'!$D:$D,'Country Selector'!$A$2,'EPA Data'!$J:$J,$B$1,'EPA Data'!$C:$C,AB$2,'EPA Data'!$G:$G,"&gt;="&amp;$A13,'EPA Data'!$G:$G,"&lt;"&amp;$B13)*unit_conv</f>
        <v>0</v>
      </c>
      <c r="AC13">
        <f t="shared" si="12"/>
        <v>0</v>
      </c>
      <c r="AD13">
        <f t="shared" si="12"/>
        <v>0</v>
      </c>
      <c r="AE13">
        <f t="shared" si="12"/>
        <v>0</v>
      </c>
      <c r="AF13">
        <f t="shared" si="12"/>
        <v>0</v>
      </c>
      <c r="AG13" s="31">
        <f>VLOOKUP($B$1,'Multipliers and Adjustments'!$A$70:$I$86,TRUNC(COLUMN(AG$2)/5)+2,FALSE)*SUMIFS('EPA Data'!$I:$I,'EPA Data'!$D:$D,'Country Selector'!$A$2,'EPA Data'!$J:$J,$B$1,'EPA Data'!$C:$C,AG$2,'EPA Data'!$G:$G,"&gt;="&amp;$A13,'EPA Data'!$G:$G,"&lt;"&amp;$B13)*unit_conv</f>
        <v>0</v>
      </c>
      <c r="AH13">
        <f t="shared" si="13"/>
        <v>0</v>
      </c>
      <c r="AI13">
        <f t="shared" si="13"/>
        <v>0</v>
      </c>
      <c r="AJ13">
        <f t="shared" si="13"/>
        <v>0</v>
      </c>
      <c r="AK13">
        <f t="shared" si="13"/>
        <v>0</v>
      </c>
      <c r="AL13" s="31">
        <f>VLOOKUP($B$1,'Multipliers and Adjustments'!$A$70:$I$86,TRUNC(COLUMN(AL$2)/5)+2,FALSE)*SUMIFS('EPA Data'!$I:$I,'EPA Data'!$D:$D,'Country Selector'!$A$2,'EPA Data'!$J:$J,$B$1,'EPA Data'!$C:$C,AL$2,'EPA Data'!$G:$G,"&gt;="&amp;$A13,'EPA Data'!$G:$G,"&lt;"&amp;$B13)*unit_conv</f>
        <v>0</v>
      </c>
    </row>
    <row r="14" spans="1:38" x14ac:dyDescent="0.45">
      <c r="A14" s="12">
        <f t="shared" si="14"/>
        <v>-600</v>
      </c>
      <c r="B14" s="11">
        <f t="shared" si="7"/>
        <v>-550</v>
      </c>
      <c r="C14" s="31">
        <f>VLOOKUP($B$1,'Multipliers and Adjustments'!$A$70:$I$86,TRUNC(COLUMN(C$2)/5)+2,FALSE)*SUMIFS('EPA Data'!$I:$I,'EPA Data'!$D:$D,'Country Selector'!$A$2,'EPA Data'!$J:$J,$B$1,'EPA Data'!$C:$C,C$2,'EPA Data'!$G:$G,"&gt;="&amp;$A14,'EPA Data'!$G:$G,"&lt;"&amp;$B14)*unit_conv</f>
        <v>0</v>
      </c>
      <c r="D14">
        <f t="shared" si="0"/>
        <v>0</v>
      </c>
      <c r="E14">
        <f t="shared" si="0"/>
        <v>0</v>
      </c>
      <c r="F14">
        <f t="shared" si="0"/>
        <v>0</v>
      </c>
      <c r="G14">
        <f t="shared" si="0"/>
        <v>0</v>
      </c>
      <c r="H14" s="31">
        <f>VLOOKUP($B$1,'Multipliers and Adjustments'!$A$70:$I$86,TRUNC(COLUMN(H$2)/5)+2,FALSE)*SUMIFS('EPA Data'!$I:$I,'EPA Data'!$D:$D,'Country Selector'!$A$2,'EPA Data'!$J:$J,$B$1,'EPA Data'!$C:$C,H$2,'EPA Data'!$G:$G,"&gt;="&amp;$A14,'EPA Data'!$G:$G,"&lt;"&amp;$B14)*unit_conv</f>
        <v>0</v>
      </c>
      <c r="I14">
        <f t="shared" si="8"/>
        <v>0</v>
      </c>
      <c r="J14">
        <f t="shared" si="8"/>
        <v>0</v>
      </c>
      <c r="K14">
        <f t="shared" si="8"/>
        <v>0</v>
      </c>
      <c r="L14">
        <f t="shared" si="8"/>
        <v>0</v>
      </c>
      <c r="M14" s="31">
        <f>VLOOKUP($B$1,'Multipliers and Adjustments'!$A$70:$I$86,TRUNC(COLUMN(M$2)/5)+2,FALSE)*SUMIFS('EPA Data'!$I:$I,'EPA Data'!$D:$D,'Country Selector'!$A$2,'EPA Data'!$J:$J,$B$1,'EPA Data'!$C:$C,M$2,'EPA Data'!$G:$G,"&gt;="&amp;$A14,'EPA Data'!$G:$G,"&lt;"&amp;$B14)*unit_conv</f>
        <v>0</v>
      </c>
      <c r="N14">
        <f t="shared" si="9"/>
        <v>0</v>
      </c>
      <c r="O14">
        <f t="shared" si="9"/>
        <v>0</v>
      </c>
      <c r="P14">
        <f t="shared" si="9"/>
        <v>0</v>
      </c>
      <c r="Q14">
        <f t="shared" si="9"/>
        <v>0</v>
      </c>
      <c r="R14" s="31">
        <f>VLOOKUP($B$1,'Multipliers and Adjustments'!$A$70:$I$86,TRUNC(COLUMN(R$2)/5)+2,FALSE)*SUMIFS('EPA Data'!$I:$I,'EPA Data'!$D:$D,'Country Selector'!$A$2,'EPA Data'!$J:$J,$B$1,'EPA Data'!$C:$C,R$2,'EPA Data'!$G:$G,"&gt;="&amp;$A14,'EPA Data'!$G:$G,"&lt;"&amp;$B14)*unit_conv</f>
        <v>0</v>
      </c>
      <c r="S14">
        <f t="shared" si="10"/>
        <v>0</v>
      </c>
      <c r="T14">
        <f t="shared" si="10"/>
        <v>0</v>
      </c>
      <c r="U14">
        <f t="shared" si="10"/>
        <v>0</v>
      </c>
      <c r="V14">
        <f t="shared" si="10"/>
        <v>0</v>
      </c>
      <c r="W14" s="31">
        <f>VLOOKUP($B$1,'Multipliers and Adjustments'!$A$70:$I$86,TRUNC(COLUMN(W$2)/5)+2,FALSE)*SUMIFS('EPA Data'!$I:$I,'EPA Data'!$D:$D,'Country Selector'!$A$2,'EPA Data'!$J:$J,$B$1,'EPA Data'!$C:$C,W$2,'EPA Data'!$G:$G,"&gt;="&amp;$A14,'EPA Data'!$G:$G,"&lt;"&amp;$B14)*unit_conv</f>
        <v>0</v>
      </c>
      <c r="X14">
        <f t="shared" si="11"/>
        <v>0</v>
      </c>
      <c r="Y14">
        <f t="shared" si="11"/>
        <v>0</v>
      </c>
      <c r="Z14">
        <f t="shared" si="11"/>
        <v>0</v>
      </c>
      <c r="AA14">
        <f t="shared" si="11"/>
        <v>0</v>
      </c>
      <c r="AB14" s="31">
        <f>VLOOKUP($B$1,'Multipliers and Adjustments'!$A$70:$I$86,TRUNC(COLUMN(AB$2)/5)+2,FALSE)*SUMIFS('EPA Data'!$I:$I,'EPA Data'!$D:$D,'Country Selector'!$A$2,'EPA Data'!$J:$J,$B$1,'EPA Data'!$C:$C,AB$2,'EPA Data'!$G:$G,"&gt;="&amp;$A14,'EPA Data'!$G:$G,"&lt;"&amp;$B14)*unit_conv</f>
        <v>0</v>
      </c>
      <c r="AC14">
        <f t="shared" si="12"/>
        <v>0</v>
      </c>
      <c r="AD14">
        <f t="shared" si="12"/>
        <v>0</v>
      </c>
      <c r="AE14">
        <f t="shared" si="12"/>
        <v>0</v>
      </c>
      <c r="AF14">
        <f t="shared" si="12"/>
        <v>0</v>
      </c>
      <c r="AG14" s="31">
        <f>VLOOKUP($B$1,'Multipliers and Adjustments'!$A$70:$I$86,TRUNC(COLUMN(AG$2)/5)+2,FALSE)*SUMIFS('EPA Data'!$I:$I,'EPA Data'!$D:$D,'Country Selector'!$A$2,'EPA Data'!$J:$J,$B$1,'EPA Data'!$C:$C,AG$2,'EPA Data'!$G:$G,"&gt;="&amp;$A14,'EPA Data'!$G:$G,"&lt;"&amp;$B14)*unit_conv</f>
        <v>0</v>
      </c>
      <c r="AH14">
        <f t="shared" si="13"/>
        <v>0</v>
      </c>
      <c r="AI14">
        <f t="shared" si="13"/>
        <v>0</v>
      </c>
      <c r="AJ14">
        <f t="shared" si="13"/>
        <v>0</v>
      </c>
      <c r="AK14">
        <f t="shared" si="13"/>
        <v>0</v>
      </c>
      <c r="AL14" s="31">
        <f>VLOOKUP($B$1,'Multipliers and Adjustments'!$A$70:$I$86,TRUNC(COLUMN(AL$2)/5)+2,FALSE)*SUMIFS('EPA Data'!$I:$I,'EPA Data'!$D:$D,'Country Selector'!$A$2,'EPA Data'!$J:$J,$B$1,'EPA Data'!$C:$C,AL$2,'EPA Data'!$G:$G,"&gt;="&amp;$A14,'EPA Data'!$G:$G,"&lt;"&amp;$B14)*unit_conv</f>
        <v>0</v>
      </c>
    </row>
    <row r="15" spans="1:38" x14ac:dyDescent="0.45">
      <c r="A15" s="12">
        <f t="shared" si="14"/>
        <v>-550</v>
      </c>
      <c r="B15" s="11">
        <f t="shared" si="7"/>
        <v>-500</v>
      </c>
      <c r="C15" s="31">
        <f>VLOOKUP($B$1,'Multipliers and Adjustments'!$A$70:$I$86,TRUNC(COLUMN(C$2)/5)+2,FALSE)*SUMIFS('EPA Data'!$I:$I,'EPA Data'!$D:$D,'Country Selector'!$A$2,'EPA Data'!$J:$J,$B$1,'EPA Data'!$C:$C,C$2,'EPA Data'!$G:$G,"&gt;="&amp;$A15,'EPA Data'!$G:$G,"&lt;"&amp;$B15)*unit_conv</f>
        <v>0</v>
      </c>
      <c r="D15">
        <f t="shared" si="0"/>
        <v>0</v>
      </c>
      <c r="E15">
        <f t="shared" si="0"/>
        <v>0</v>
      </c>
      <c r="F15">
        <f t="shared" si="0"/>
        <v>0</v>
      </c>
      <c r="G15">
        <f t="shared" si="0"/>
        <v>0</v>
      </c>
      <c r="H15" s="31">
        <f>VLOOKUP($B$1,'Multipliers and Adjustments'!$A$70:$I$86,TRUNC(COLUMN(H$2)/5)+2,FALSE)*SUMIFS('EPA Data'!$I:$I,'EPA Data'!$D:$D,'Country Selector'!$A$2,'EPA Data'!$J:$J,$B$1,'EPA Data'!$C:$C,H$2,'EPA Data'!$G:$G,"&gt;="&amp;$A15,'EPA Data'!$G:$G,"&lt;"&amp;$B15)*unit_conv</f>
        <v>0</v>
      </c>
      <c r="I15">
        <f t="shared" si="8"/>
        <v>0</v>
      </c>
      <c r="J15">
        <f t="shared" si="8"/>
        <v>0</v>
      </c>
      <c r="K15">
        <f t="shared" si="8"/>
        <v>0</v>
      </c>
      <c r="L15">
        <f t="shared" si="8"/>
        <v>0</v>
      </c>
      <c r="M15" s="31">
        <f>VLOOKUP($B$1,'Multipliers and Adjustments'!$A$70:$I$86,TRUNC(COLUMN(M$2)/5)+2,FALSE)*SUMIFS('EPA Data'!$I:$I,'EPA Data'!$D:$D,'Country Selector'!$A$2,'EPA Data'!$J:$J,$B$1,'EPA Data'!$C:$C,M$2,'EPA Data'!$G:$G,"&gt;="&amp;$A15,'EPA Data'!$G:$G,"&lt;"&amp;$B15)*unit_conv</f>
        <v>0</v>
      </c>
      <c r="N15">
        <f t="shared" si="9"/>
        <v>0</v>
      </c>
      <c r="O15">
        <f t="shared" si="9"/>
        <v>0</v>
      </c>
      <c r="P15">
        <f t="shared" si="9"/>
        <v>0</v>
      </c>
      <c r="Q15">
        <f t="shared" si="9"/>
        <v>0</v>
      </c>
      <c r="R15" s="31">
        <f>VLOOKUP($B$1,'Multipliers and Adjustments'!$A$70:$I$86,TRUNC(COLUMN(R$2)/5)+2,FALSE)*SUMIFS('EPA Data'!$I:$I,'EPA Data'!$D:$D,'Country Selector'!$A$2,'EPA Data'!$J:$J,$B$1,'EPA Data'!$C:$C,R$2,'EPA Data'!$G:$G,"&gt;="&amp;$A15,'EPA Data'!$G:$G,"&lt;"&amp;$B15)*unit_conv</f>
        <v>0</v>
      </c>
      <c r="S15">
        <f t="shared" si="10"/>
        <v>0</v>
      </c>
      <c r="T15">
        <f t="shared" si="10"/>
        <v>0</v>
      </c>
      <c r="U15">
        <f t="shared" si="10"/>
        <v>0</v>
      </c>
      <c r="V15">
        <f t="shared" si="10"/>
        <v>0</v>
      </c>
      <c r="W15" s="31">
        <f>VLOOKUP($B$1,'Multipliers and Adjustments'!$A$70:$I$86,TRUNC(COLUMN(W$2)/5)+2,FALSE)*SUMIFS('EPA Data'!$I:$I,'EPA Data'!$D:$D,'Country Selector'!$A$2,'EPA Data'!$J:$J,$B$1,'EPA Data'!$C:$C,W$2,'EPA Data'!$G:$G,"&gt;="&amp;$A15,'EPA Data'!$G:$G,"&lt;"&amp;$B15)*unit_conv</f>
        <v>0</v>
      </c>
      <c r="X15">
        <f t="shared" si="11"/>
        <v>0</v>
      </c>
      <c r="Y15">
        <f t="shared" si="11"/>
        <v>0</v>
      </c>
      <c r="Z15">
        <f t="shared" si="11"/>
        <v>0</v>
      </c>
      <c r="AA15">
        <f t="shared" si="11"/>
        <v>0</v>
      </c>
      <c r="AB15" s="31">
        <f>VLOOKUP($B$1,'Multipliers and Adjustments'!$A$70:$I$86,TRUNC(COLUMN(AB$2)/5)+2,FALSE)*SUMIFS('EPA Data'!$I:$I,'EPA Data'!$D:$D,'Country Selector'!$A$2,'EPA Data'!$J:$J,$B$1,'EPA Data'!$C:$C,AB$2,'EPA Data'!$G:$G,"&gt;="&amp;$A15,'EPA Data'!$G:$G,"&lt;"&amp;$B15)*unit_conv</f>
        <v>0</v>
      </c>
      <c r="AC15">
        <f t="shared" si="12"/>
        <v>0</v>
      </c>
      <c r="AD15">
        <f t="shared" si="12"/>
        <v>0</v>
      </c>
      <c r="AE15">
        <f t="shared" si="12"/>
        <v>0</v>
      </c>
      <c r="AF15">
        <f t="shared" si="12"/>
        <v>0</v>
      </c>
      <c r="AG15" s="31">
        <f>VLOOKUP($B$1,'Multipliers and Adjustments'!$A$70:$I$86,TRUNC(COLUMN(AG$2)/5)+2,FALSE)*SUMIFS('EPA Data'!$I:$I,'EPA Data'!$D:$D,'Country Selector'!$A$2,'EPA Data'!$J:$J,$B$1,'EPA Data'!$C:$C,AG$2,'EPA Data'!$G:$G,"&gt;="&amp;$A15,'EPA Data'!$G:$G,"&lt;"&amp;$B15)*unit_conv</f>
        <v>0</v>
      </c>
      <c r="AH15">
        <f t="shared" si="13"/>
        <v>0</v>
      </c>
      <c r="AI15">
        <f t="shared" si="13"/>
        <v>0</v>
      </c>
      <c r="AJ15">
        <f t="shared" si="13"/>
        <v>0</v>
      </c>
      <c r="AK15">
        <f t="shared" si="13"/>
        <v>0</v>
      </c>
      <c r="AL15" s="31">
        <f>VLOOKUP($B$1,'Multipliers and Adjustments'!$A$70:$I$86,TRUNC(COLUMN(AL$2)/5)+2,FALSE)*SUMIFS('EPA Data'!$I:$I,'EPA Data'!$D:$D,'Country Selector'!$A$2,'EPA Data'!$J:$J,$B$1,'EPA Data'!$C:$C,AL$2,'EPA Data'!$G:$G,"&gt;="&amp;$A15,'EPA Data'!$G:$G,"&lt;"&amp;$B15)*unit_conv</f>
        <v>0</v>
      </c>
    </row>
    <row r="16" spans="1:38" x14ac:dyDescent="0.45">
      <c r="A16" s="12">
        <f t="shared" si="14"/>
        <v>-500</v>
      </c>
      <c r="B16" s="11">
        <f t="shared" si="7"/>
        <v>-450</v>
      </c>
      <c r="C16" s="31">
        <f>VLOOKUP($B$1,'Multipliers and Adjustments'!$A$70:$I$86,TRUNC(COLUMN(C$2)/5)+2,FALSE)*SUMIFS('EPA Data'!$I:$I,'EPA Data'!$D:$D,'Country Selector'!$A$2,'EPA Data'!$J:$J,$B$1,'EPA Data'!$C:$C,C$2,'EPA Data'!$G:$G,"&gt;="&amp;$A16,'EPA Data'!$G:$G,"&lt;"&amp;$B16)*unit_conv</f>
        <v>0</v>
      </c>
      <c r="D16">
        <f t="shared" si="0"/>
        <v>0</v>
      </c>
      <c r="E16">
        <f t="shared" si="0"/>
        <v>0</v>
      </c>
      <c r="F16">
        <f t="shared" si="0"/>
        <v>0</v>
      </c>
      <c r="G16">
        <f t="shared" si="0"/>
        <v>0</v>
      </c>
      <c r="H16" s="31">
        <f>VLOOKUP($B$1,'Multipliers and Adjustments'!$A$70:$I$86,TRUNC(COLUMN(H$2)/5)+2,FALSE)*SUMIFS('EPA Data'!$I:$I,'EPA Data'!$D:$D,'Country Selector'!$A$2,'EPA Data'!$J:$J,$B$1,'EPA Data'!$C:$C,H$2,'EPA Data'!$G:$G,"&gt;="&amp;$A16,'EPA Data'!$G:$G,"&lt;"&amp;$B16)*unit_conv</f>
        <v>0</v>
      </c>
      <c r="I16">
        <f t="shared" si="8"/>
        <v>0</v>
      </c>
      <c r="J16">
        <f t="shared" si="8"/>
        <v>0</v>
      </c>
      <c r="K16">
        <f t="shared" si="8"/>
        <v>0</v>
      </c>
      <c r="L16">
        <f t="shared" si="8"/>
        <v>0</v>
      </c>
      <c r="M16" s="31">
        <f>VLOOKUP($B$1,'Multipliers and Adjustments'!$A$70:$I$86,TRUNC(COLUMN(M$2)/5)+2,FALSE)*SUMIFS('EPA Data'!$I:$I,'EPA Data'!$D:$D,'Country Selector'!$A$2,'EPA Data'!$J:$J,$B$1,'EPA Data'!$C:$C,M$2,'EPA Data'!$G:$G,"&gt;="&amp;$A16,'EPA Data'!$G:$G,"&lt;"&amp;$B16)*unit_conv</f>
        <v>0</v>
      </c>
      <c r="N16">
        <f t="shared" si="9"/>
        <v>0</v>
      </c>
      <c r="O16">
        <f t="shared" si="9"/>
        <v>0</v>
      </c>
      <c r="P16">
        <f t="shared" si="9"/>
        <v>0</v>
      </c>
      <c r="Q16">
        <f t="shared" si="9"/>
        <v>0</v>
      </c>
      <c r="R16" s="31">
        <f>VLOOKUP($B$1,'Multipliers and Adjustments'!$A$70:$I$86,TRUNC(COLUMN(R$2)/5)+2,FALSE)*SUMIFS('EPA Data'!$I:$I,'EPA Data'!$D:$D,'Country Selector'!$A$2,'EPA Data'!$J:$J,$B$1,'EPA Data'!$C:$C,R$2,'EPA Data'!$G:$G,"&gt;="&amp;$A16,'EPA Data'!$G:$G,"&lt;"&amp;$B16)*unit_conv</f>
        <v>0</v>
      </c>
      <c r="S16">
        <f t="shared" si="10"/>
        <v>0</v>
      </c>
      <c r="T16">
        <f t="shared" si="10"/>
        <v>0</v>
      </c>
      <c r="U16">
        <f t="shared" si="10"/>
        <v>0</v>
      </c>
      <c r="V16">
        <f t="shared" si="10"/>
        <v>0</v>
      </c>
      <c r="W16" s="31">
        <f>VLOOKUP($B$1,'Multipliers and Adjustments'!$A$70:$I$86,TRUNC(COLUMN(W$2)/5)+2,FALSE)*SUMIFS('EPA Data'!$I:$I,'EPA Data'!$D:$D,'Country Selector'!$A$2,'EPA Data'!$J:$J,$B$1,'EPA Data'!$C:$C,W$2,'EPA Data'!$G:$G,"&gt;="&amp;$A16,'EPA Data'!$G:$G,"&lt;"&amp;$B16)*unit_conv</f>
        <v>0</v>
      </c>
      <c r="X16">
        <f t="shared" si="11"/>
        <v>0</v>
      </c>
      <c r="Y16">
        <f t="shared" si="11"/>
        <v>0</v>
      </c>
      <c r="Z16">
        <f t="shared" si="11"/>
        <v>0</v>
      </c>
      <c r="AA16">
        <f t="shared" si="11"/>
        <v>0</v>
      </c>
      <c r="AB16" s="31">
        <f>VLOOKUP($B$1,'Multipliers and Adjustments'!$A$70:$I$86,TRUNC(COLUMN(AB$2)/5)+2,FALSE)*SUMIFS('EPA Data'!$I:$I,'EPA Data'!$D:$D,'Country Selector'!$A$2,'EPA Data'!$J:$J,$B$1,'EPA Data'!$C:$C,AB$2,'EPA Data'!$G:$G,"&gt;="&amp;$A16,'EPA Data'!$G:$G,"&lt;"&amp;$B16)*unit_conv</f>
        <v>0</v>
      </c>
      <c r="AC16">
        <f t="shared" si="12"/>
        <v>0</v>
      </c>
      <c r="AD16">
        <f t="shared" si="12"/>
        <v>0</v>
      </c>
      <c r="AE16">
        <f t="shared" si="12"/>
        <v>0</v>
      </c>
      <c r="AF16">
        <f t="shared" si="12"/>
        <v>0</v>
      </c>
      <c r="AG16" s="31">
        <f>VLOOKUP($B$1,'Multipliers and Adjustments'!$A$70:$I$86,TRUNC(COLUMN(AG$2)/5)+2,FALSE)*SUMIFS('EPA Data'!$I:$I,'EPA Data'!$D:$D,'Country Selector'!$A$2,'EPA Data'!$J:$J,$B$1,'EPA Data'!$C:$C,AG$2,'EPA Data'!$G:$G,"&gt;="&amp;$A16,'EPA Data'!$G:$G,"&lt;"&amp;$B16)*unit_conv</f>
        <v>0</v>
      </c>
      <c r="AH16">
        <f t="shared" si="13"/>
        <v>0</v>
      </c>
      <c r="AI16">
        <f t="shared" si="13"/>
        <v>0</v>
      </c>
      <c r="AJ16">
        <f t="shared" si="13"/>
        <v>0</v>
      </c>
      <c r="AK16">
        <f t="shared" si="13"/>
        <v>0</v>
      </c>
      <c r="AL16" s="31">
        <f>VLOOKUP($B$1,'Multipliers and Adjustments'!$A$70:$I$86,TRUNC(COLUMN(AL$2)/5)+2,FALSE)*SUMIFS('EPA Data'!$I:$I,'EPA Data'!$D:$D,'Country Selector'!$A$2,'EPA Data'!$J:$J,$B$1,'EPA Data'!$C:$C,AL$2,'EPA Data'!$G:$G,"&gt;="&amp;$A16,'EPA Data'!$G:$G,"&lt;"&amp;$B16)*unit_conv</f>
        <v>0</v>
      </c>
    </row>
    <row r="17" spans="1:38" x14ac:dyDescent="0.45">
      <c r="A17" s="12">
        <f t="shared" si="14"/>
        <v>-450</v>
      </c>
      <c r="B17" s="11">
        <f t="shared" si="7"/>
        <v>-400</v>
      </c>
      <c r="C17" s="31">
        <f>VLOOKUP($B$1,'Multipliers and Adjustments'!$A$70:$I$86,TRUNC(COLUMN(C$2)/5)+2,FALSE)*SUMIFS('EPA Data'!$I:$I,'EPA Data'!$D:$D,'Country Selector'!$A$2,'EPA Data'!$J:$J,$B$1,'EPA Data'!$C:$C,C$2,'EPA Data'!$G:$G,"&gt;="&amp;$A17,'EPA Data'!$G:$G,"&lt;"&amp;$B17)*unit_conv</f>
        <v>0</v>
      </c>
      <c r="D17">
        <f>C17+($H17-$C17)/5</f>
        <v>0</v>
      </c>
      <c r="E17">
        <f t="shared" si="0"/>
        <v>0</v>
      </c>
      <c r="F17">
        <f t="shared" si="0"/>
        <v>0</v>
      </c>
      <c r="G17">
        <f t="shared" si="0"/>
        <v>0</v>
      </c>
      <c r="H17" s="31">
        <f>VLOOKUP($B$1,'Multipliers and Adjustments'!$A$70:$I$86,TRUNC(COLUMN(H$2)/5)+2,FALSE)*SUMIFS('EPA Data'!$I:$I,'EPA Data'!$D:$D,'Country Selector'!$A$2,'EPA Data'!$J:$J,$B$1,'EPA Data'!$C:$C,H$2,'EPA Data'!$G:$G,"&gt;="&amp;$A17,'EPA Data'!$G:$G,"&lt;"&amp;$B17)*unit_conv</f>
        <v>0</v>
      </c>
      <c r="I17">
        <f t="shared" si="8"/>
        <v>0</v>
      </c>
      <c r="J17">
        <f t="shared" si="8"/>
        <v>0</v>
      </c>
      <c r="K17">
        <f t="shared" si="8"/>
        <v>0</v>
      </c>
      <c r="L17">
        <f t="shared" si="8"/>
        <v>0</v>
      </c>
      <c r="M17" s="31">
        <f>VLOOKUP($B$1,'Multipliers and Adjustments'!$A$70:$I$86,TRUNC(COLUMN(M$2)/5)+2,FALSE)*SUMIFS('EPA Data'!$I:$I,'EPA Data'!$D:$D,'Country Selector'!$A$2,'EPA Data'!$J:$J,$B$1,'EPA Data'!$C:$C,M$2,'EPA Data'!$G:$G,"&gt;="&amp;$A17,'EPA Data'!$G:$G,"&lt;"&amp;$B17)*unit_conv</f>
        <v>0</v>
      </c>
      <c r="N17">
        <f t="shared" si="9"/>
        <v>0</v>
      </c>
      <c r="O17">
        <f t="shared" si="9"/>
        <v>0</v>
      </c>
      <c r="P17">
        <f t="shared" si="9"/>
        <v>0</v>
      </c>
      <c r="Q17">
        <f t="shared" si="9"/>
        <v>0</v>
      </c>
      <c r="R17" s="31">
        <f>VLOOKUP($B$1,'Multipliers and Adjustments'!$A$70:$I$86,TRUNC(COLUMN(R$2)/5)+2,FALSE)*SUMIFS('EPA Data'!$I:$I,'EPA Data'!$D:$D,'Country Selector'!$A$2,'EPA Data'!$J:$J,$B$1,'EPA Data'!$C:$C,R$2,'EPA Data'!$G:$G,"&gt;="&amp;$A17,'EPA Data'!$G:$G,"&lt;"&amp;$B17)*unit_conv</f>
        <v>0</v>
      </c>
      <c r="S17">
        <f t="shared" si="10"/>
        <v>0</v>
      </c>
      <c r="T17">
        <f t="shared" si="10"/>
        <v>0</v>
      </c>
      <c r="U17">
        <f t="shared" si="10"/>
        <v>0</v>
      </c>
      <c r="V17">
        <f t="shared" si="10"/>
        <v>0</v>
      </c>
      <c r="W17" s="31">
        <f>VLOOKUP($B$1,'Multipliers and Adjustments'!$A$70:$I$86,TRUNC(COLUMN(W$2)/5)+2,FALSE)*SUMIFS('EPA Data'!$I:$I,'EPA Data'!$D:$D,'Country Selector'!$A$2,'EPA Data'!$J:$J,$B$1,'EPA Data'!$C:$C,W$2,'EPA Data'!$G:$G,"&gt;="&amp;$A17,'EPA Data'!$G:$G,"&lt;"&amp;$B17)*unit_conv</f>
        <v>0</v>
      </c>
      <c r="X17">
        <f t="shared" si="11"/>
        <v>0</v>
      </c>
      <c r="Y17">
        <f t="shared" si="11"/>
        <v>0</v>
      </c>
      <c r="Z17">
        <f t="shared" si="11"/>
        <v>0</v>
      </c>
      <c r="AA17">
        <f t="shared" si="11"/>
        <v>0</v>
      </c>
      <c r="AB17" s="31">
        <f>VLOOKUP($B$1,'Multipliers and Adjustments'!$A$70:$I$86,TRUNC(COLUMN(AB$2)/5)+2,FALSE)*SUMIFS('EPA Data'!$I:$I,'EPA Data'!$D:$D,'Country Selector'!$A$2,'EPA Data'!$J:$J,$B$1,'EPA Data'!$C:$C,AB$2,'EPA Data'!$G:$G,"&gt;="&amp;$A17,'EPA Data'!$G:$G,"&lt;"&amp;$B17)*unit_conv</f>
        <v>0</v>
      </c>
      <c r="AC17">
        <f t="shared" si="12"/>
        <v>0</v>
      </c>
      <c r="AD17">
        <f t="shared" si="12"/>
        <v>0</v>
      </c>
      <c r="AE17">
        <f t="shared" si="12"/>
        <v>0</v>
      </c>
      <c r="AF17">
        <f t="shared" si="12"/>
        <v>0</v>
      </c>
      <c r="AG17" s="31">
        <f>VLOOKUP($B$1,'Multipliers and Adjustments'!$A$70:$I$86,TRUNC(COLUMN(AG$2)/5)+2,FALSE)*SUMIFS('EPA Data'!$I:$I,'EPA Data'!$D:$D,'Country Selector'!$A$2,'EPA Data'!$J:$J,$B$1,'EPA Data'!$C:$C,AG$2,'EPA Data'!$G:$G,"&gt;="&amp;$A17,'EPA Data'!$G:$G,"&lt;"&amp;$B17)*unit_conv</f>
        <v>0</v>
      </c>
      <c r="AH17">
        <f t="shared" si="13"/>
        <v>0</v>
      </c>
      <c r="AI17">
        <f t="shared" si="13"/>
        <v>0</v>
      </c>
      <c r="AJ17">
        <f t="shared" si="13"/>
        <v>0</v>
      </c>
      <c r="AK17">
        <f t="shared" si="13"/>
        <v>0</v>
      </c>
      <c r="AL17" s="31">
        <f>VLOOKUP($B$1,'Multipliers and Adjustments'!$A$70:$I$86,TRUNC(COLUMN(AL$2)/5)+2,FALSE)*SUMIFS('EPA Data'!$I:$I,'EPA Data'!$D:$D,'Country Selector'!$A$2,'EPA Data'!$J:$J,$B$1,'EPA Data'!$C:$C,AL$2,'EPA Data'!$G:$G,"&gt;="&amp;$A17,'EPA Data'!$G:$G,"&lt;"&amp;$B17)*unit_conv</f>
        <v>0</v>
      </c>
    </row>
    <row r="18" spans="1:38" x14ac:dyDescent="0.45">
      <c r="A18" s="12">
        <f t="shared" si="14"/>
        <v>-400</v>
      </c>
      <c r="B18" s="11">
        <f t="shared" si="7"/>
        <v>-350</v>
      </c>
      <c r="C18" s="31">
        <f>VLOOKUP($B$1,'Multipliers and Adjustments'!$A$70:$I$86,TRUNC(COLUMN(C$2)/5)+2,FALSE)*SUMIFS('EPA Data'!$I:$I,'EPA Data'!$D:$D,'Country Selector'!$A$2,'EPA Data'!$J:$J,$B$1,'EPA Data'!$C:$C,C$2,'EPA Data'!$G:$G,"&gt;="&amp;$A18,'EPA Data'!$G:$G,"&lt;"&amp;$B18)*unit_conv</f>
        <v>0</v>
      </c>
      <c r="D18">
        <f t="shared" ref="D18:G33" si="15">C18+($H18-$C18)/5</f>
        <v>0</v>
      </c>
      <c r="E18">
        <f t="shared" si="15"/>
        <v>0</v>
      </c>
      <c r="F18">
        <f t="shared" si="15"/>
        <v>0</v>
      </c>
      <c r="G18">
        <f t="shared" si="15"/>
        <v>0</v>
      </c>
      <c r="H18" s="31">
        <f>VLOOKUP($B$1,'Multipliers and Adjustments'!$A$70:$I$86,TRUNC(COLUMN(H$2)/5)+2,FALSE)*SUMIFS('EPA Data'!$I:$I,'EPA Data'!$D:$D,'Country Selector'!$A$2,'EPA Data'!$J:$J,$B$1,'EPA Data'!$C:$C,H$2,'EPA Data'!$G:$G,"&gt;="&amp;$A18,'EPA Data'!$G:$G,"&lt;"&amp;$B18)*unit_conv</f>
        <v>0</v>
      </c>
      <c r="I18">
        <f t="shared" si="8"/>
        <v>0</v>
      </c>
      <c r="J18">
        <f t="shared" si="8"/>
        <v>0</v>
      </c>
      <c r="K18">
        <f t="shared" si="8"/>
        <v>0</v>
      </c>
      <c r="L18">
        <f t="shared" si="8"/>
        <v>0</v>
      </c>
      <c r="M18" s="31">
        <f>VLOOKUP($B$1,'Multipliers and Adjustments'!$A$70:$I$86,TRUNC(COLUMN(M$2)/5)+2,FALSE)*SUMIFS('EPA Data'!$I:$I,'EPA Data'!$D:$D,'Country Selector'!$A$2,'EPA Data'!$J:$J,$B$1,'EPA Data'!$C:$C,M$2,'EPA Data'!$G:$G,"&gt;="&amp;$A18,'EPA Data'!$G:$G,"&lt;"&amp;$B18)*unit_conv</f>
        <v>0</v>
      </c>
      <c r="N18">
        <f t="shared" si="9"/>
        <v>0</v>
      </c>
      <c r="O18">
        <f t="shared" si="9"/>
        <v>0</v>
      </c>
      <c r="P18">
        <f t="shared" si="9"/>
        <v>0</v>
      </c>
      <c r="Q18">
        <f t="shared" si="9"/>
        <v>0</v>
      </c>
      <c r="R18" s="31">
        <f>VLOOKUP($B$1,'Multipliers and Adjustments'!$A$70:$I$86,TRUNC(COLUMN(R$2)/5)+2,FALSE)*SUMIFS('EPA Data'!$I:$I,'EPA Data'!$D:$D,'Country Selector'!$A$2,'EPA Data'!$J:$J,$B$1,'EPA Data'!$C:$C,R$2,'EPA Data'!$G:$G,"&gt;="&amp;$A18,'EPA Data'!$G:$G,"&lt;"&amp;$B18)*unit_conv</f>
        <v>0</v>
      </c>
      <c r="S18">
        <f t="shared" si="10"/>
        <v>0</v>
      </c>
      <c r="T18">
        <f t="shared" si="10"/>
        <v>0</v>
      </c>
      <c r="U18">
        <f t="shared" si="10"/>
        <v>0</v>
      </c>
      <c r="V18">
        <f t="shared" si="10"/>
        <v>0</v>
      </c>
      <c r="W18" s="31">
        <f>VLOOKUP($B$1,'Multipliers and Adjustments'!$A$70:$I$86,TRUNC(COLUMN(W$2)/5)+2,FALSE)*SUMIFS('EPA Data'!$I:$I,'EPA Data'!$D:$D,'Country Selector'!$A$2,'EPA Data'!$J:$J,$B$1,'EPA Data'!$C:$C,W$2,'EPA Data'!$G:$G,"&gt;="&amp;$A18,'EPA Data'!$G:$G,"&lt;"&amp;$B18)*unit_conv</f>
        <v>0</v>
      </c>
      <c r="X18">
        <f t="shared" si="11"/>
        <v>0</v>
      </c>
      <c r="Y18">
        <f t="shared" si="11"/>
        <v>0</v>
      </c>
      <c r="Z18">
        <f t="shared" si="11"/>
        <v>0</v>
      </c>
      <c r="AA18">
        <f t="shared" si="11"/>
        <v>0</v>
      </c>
      <c r="AB18" s="31">
        <f>VLOOKUP($B$1,'Multipliers and Adjustments'!$A$70:$I$86,TRUNC(COLUMN(AB$2)/5)+2,FALSE)*SUMIFS('EPA Data'!$I:$I,'EPA Data'!$D:$D,'Country Selector'!$A$2,'EPA Data'!$J:$J,$B$1,'EPA Data'!$C:$C,AB$2,'EPA Data'!$G:$G,"&gt;="&amp;$A18,'EPA Data'!$G:$G,"&lt;"&amp;$B18)*unit_conv</f>
        <v>0</v>
      </c>
      <c r="AC18">
        <f t="shared" si="12"/>
        <v>0</v>
      </c>
      <c r="AD18">
        <f t="shared" si="12"/>
        <v>0</v>
      </c>
      <c r="AE18">
        <f t="shared" si="12"/>
        <v>0</v>
      </c>
      <c r="AF18">
        <f t="shared" si="12"/>
        <v>0</v>
      </c>
      <c r="AG18" s="31">
        <f>VLOOKUP($B$1,'Multipliers and Adjustments'!$A$70:$I$86,TRUNC(COLUMN(AG$2)/5)+2,FALSE)*SUMIFS('EPA Data'!$I:$I,'EPA Data'!$D:$D,'Country Selector'!$A$2,'EPA Data'!$J:$J,$B$1,'EPA Data'!$C:$C,AG$2,'EPA Data'!$G:$G,"&gt;="&amp;$A18,'EPA Data'!$G:$G,"&lt;"&amp;$B18)*unit_conv</f>
        <v>0</v>
      </c>
      <c r="AH18">
        <f t="shared" si="13"/>
        <v>0</v>
      </c>
      <c r="AI18">
        <f t="shared" si="13"/>
        <v>0</v>
      </c>
      <c r="AJ18">
        <f t="shared" si="13"/>
        <v>0</v>
      </c>
      <c r="AK18">
        <f t="shared" si="13"/>
        <v>0</v>
      </c>
      <c r="AL18" s="31">
        <f>VLOOKUP($B$1,'Multipliers and Adjustments'!$A$70:$I$86,TRUNC(COLUMN(AL$2)/5)+2,FALSE)*SUMIFS('EPA Data'!$I:$I,'EPA Data'!$D:$D,'Country Selector'!$A$2,'EPA Data'!$J:$J,$B$1,'EPA Data'!$C:$C,AL$2,'EPA Data'!$G:$G,"&gt;="&amp;$A18,'EPA Data'!$G:$G,"&lt;"&amp;$B18)*unit_conv</f>
        <v>0</v>
      </c>
    </row>
    <row r="19" spans="1:38" x14ac:dyDescent="0.45">
      <c r="A19" s="12">
        <f t="shared" si="14"/>
        <v>-350</v>
      </c>
      <c r="B19" s="11">
        <f t="shared" si="7"/>
        <v>-300</v>
      </c>
      <c r="C19" s="31">
        <f>VLOOKUP($B$1,'Multipliers and Adjustments'!$A$70:$I$86,TRUNC(COLUMN(C$2)/5)+2,FALSE)*SUMIFS('EPA Data'!$I:$I,'EPA Data'!$D:$D,'Country Selector'!$A$2,'EPA Data'!$J:$J,$B$1,'EPA Data'!$C:$C,C$2,'EPA Data'!$G:$G,"&gt;="&amp;$A19,'EPA Data'!$G:$G,"&lt;"&amp;$B19)*unit_conv</f>
        <v>0</v>
      </c>
      <c r="D19">
        <f t="shared" si="15"/>
        <v>0</v>
      </c>
      <c r="E19">
        <f t="shared" si="15"/>
        <v>0</v>
      </c>
      <c r="F19">
        <f t="shared" si="15"/>
        <v>0</v>
      </c>
      <c r="G19">
        <f t="shared" si="15"/>
        <v>0</v>
      </c>
      <c r="H19" s="31">
        <f>VLOOKUP($B$1,'Multipliers and Adjustments'!$A$70:$I$86,TRUNC(COLUMN(H$2)/5)+2,FALSE)*SUMIFS('EPA Data'!$I:$I,'EPA Data'!$D:$D,'Country Selector'!$A$2,'EPA Data'!$J:$J,$B$1,'EPA Data'!$C:$C,H$2,'EPA Data'!$G:$G,"&gt;="&amp;$A19,'EPA Data'!$G:$G,"&lt;"&amp;$B19)*unit_conv</f>
        <v>0</v>
      </c>
      <c r="I19">
        <f t="shared" si="8"/>
        <v>0</v>
      </c>
      <c r="J19">
        <f t="shared" si="8"/>
        <v>0</v>
      </c>
      <c r="K19">
        <f t="shared" si="8"/>
        <v>0</v>
      </c>
      <c r="L19">
        <f t="shared" si="8"/>
        <v>0</v>
      </c>
      <c r="M19" s="31">
        <f>VLOOKUP($B$1,'Multipliers and Adjustments'!$A$70:$I$86,TRUNC(COLUMN(M$2)/5)+2,FALSE)*SUMIFS('EPA Data'!$I:$I,'EPA Data'!$D:$D,'Country Selector'!$A$2,'EPA Data'!$J:$J,$B$1,'EPA Data'!$C:$C,M$2,'EPA Data'!$G:$G,"&gt;="&amp;$A19,'EPA Data'!$G:$G,"&lt;"&amp;$B19)*unit_conv</f>
        <v>0</v>
      </c>
      <c r="N19">
        <f t="shared" si="9"/>
        <v>0</v>
      </c>
      <c r="O19">
        <f t="shared" si="9"/>
        <v>0</v>
      </c>
      <c r="P19">
        <f t="shared" si="9"/>
        <v>0</v>
      </c>
      <c r="Q19">
        <f t="shared" si="9"/>
        <v>0</v>
      </c>
      <c r="R19" s="31">
        <f>VLOOKUP($B$1,'Multipliers and Adjustments'!$A$70:$I$86,TRUNC(COLUMN(R$2)/5)+2,FALSE)*SUMIFS('EPA Data'!$I:$I,'EPA Data'!$D:$D,'Country Selector'!$A$2,'EPA Data'!$J:$J,$B$1,'EPA Data'!$C:$C,R$2,'EPA Data'!$G:$G,"&gt;="&amp;$A19,'EPA Data'!$G:$G,"&lt;"&amp;$B19)*unit_conv</f>
        <v>0</v>
      </c>
      <c r="S19">
        <f t="shared" si="10"/>
        <v>0</v>
      </c>
      <c r="T19">
        <f t="shared" si="10"/>
        <v>0</v>
      </c>
      <c r="U19">
        <f t="shared" si="10"/>
        <v>0</v>
      </c>
      <c r="V19">
        <f t="shared" si="10"/>
        <v>0</v>
      </c>
      <c r="W19" s="31">
        <f>VLOOKUP($B$1,'Multipliers and Adjustments'!$A$70:$I$86,TRUNC(COLUMN(W$2)/5)+2,FALSE)*SUMIFS('EPA Data'!$I:$I,'EPA Data'!$D:$D,'Country Selector'!$A$2,'EPA Data'!$J:$J,$B$1,'EPA Data'!$C:$C,W$2,'EPA Data'!$G:$G,"&gt;="&amp;$A19,'EPA Data'!$G:$G,"&lt;"&amp;$B19)*unit_conv</f>
        <v>0</v>
      </c>
      <c r="X19">
        <f t="shared" si="11"/>
        <v>0</v>
      </c>
      <c r="Y19">
        <f t="shared" si="11"/>
        <v>0</v>
      </c>
      <c r="Z19">
        <f t="shared" si="11"/>
        <v>0</v>
      </c>
      <c r="AA19">
        <f t="shared" si="11"/>
        <v>0</v>
      </c>
      <c r="AB19" s="31">
        <f>VLOOKUP($B$1,'Multipliers and Adjustments'!$A$70:$I$86,TRUNC(COLUMN(AB$2)/5)+2,FALSE)*SUMIFS('EPA Data'!$I:$I,'EPA Data'!$D:$D,'Country Selector'!$A$2,'EPA Data'!$J:$J,$B$1,'EPA Data'!$C:$C,AB$2,'EPA Data'!$G:$G,"&gt;="&amp;$A19,'EPA Data'!$G:$G,"&lt;"&amp;$B19)*unit_conv</f>
        <v>0</v>
      </c>
      <c r="AC19">
        <f t="shared" si="12"/>
        <v>0</v>
      </c>
      <c r="AD19">
        <f t="shared" si="12"/>
        <v>0</v>
      </c>
      <c r="AE19">
        <f t="shared" si="12"/>
        <v>0</v>
      </c>
      <c r="AF19">
        <f t="shared" si="12"/>
        <v>0</v>
      </c>
      <c r="AG19" s="31">
        <f>VLOOKUP($B$1,'Multipliers and Adjustments'!$A$70:$I$86,TRUNC(COLUMN(AG$2)/5)+2,FALSE)*SUMIFS('EPA Data'!$I:$I,'EPA Data'!$D:$D,'Country Selector'!$A$2,'EPA Data'!$J:$J,$B$1,'EPA Data'!$C:$C,AG$2,'EPA Data'!$G:$G,"&gt;="&amp;$A19,'EPA Data'!$G:$G,"&lt;"&amp;$B19)*unit_conv</f>
        <v>0</v>
      </c>
      <c r="AH19">
        <f t="shared" si="13"/>
        <v>0</v>
      </c>
      <c r="AI19">
        <f t="shared" si="13"/>
        <v>0</v>
      </c>
      <c r="AJ19">
        <f t="shared" si="13"/>
        <v>0</v>
      </c>
      <c r="AK19">
        <f t="shared" si="13"/>
        <v>0</v>
      </c>
      <c r="AL19" s="31">
        <f>VLOOKUP($B$1,'Multipliers and Adjustments'!$A$70:$I$86,TRUNC(COLUMN(AL$2)/5)+2,FALSE)*SUMIFS('EPA Data'!$I:$I,'EPA Data'!$D:$D,'Country Selector'!$A$2,'EPA Data'!$J:$J,$B$1,'EPA Data'!$C:$C,AL$2,'EPA Data'!$G:$G,"&gt;="&amp;$A19,'EPA Data'!$G:$G,"&lt;"&amp;$B19)*unit_conv</f>
        <v>0</v>
      </c>
    </row>
    <row r="20" spans="1:38" x14ac:dyDescent="0.45">
      <c r="A20" s="12">
        <f t="shared" si="14"/>
        <v>-300</v>
      </c>
      <c r="B20" s="11">
        <f t="shared" si="7"/>
        <v>-250</v>
      </c>
      <c r="C20" s="31">
        <f>VLOOKUP($B$1,'Multipliers and Adjustments'!$A$70:$I$86,TRUNC(COLUMN(C$2)/5)+2,FALSE)*SUMIFS('EPA Data'!$I:$I,'EPA Data'!$D:$D,'Country Selector'!$A$2,'EPA Data'!$J:$J,$B$1,'EPA Data'!$C:$C,C$2,'EPA Data'!$G:$G,"&gt;="&amp;$A20,'EPA Data'!$G:$G,"&lt;"&amp;$B20)*unit_conv</f>
        <v>0</v>
      </c>
      <c r="D20">
        <f t="shared" si="15"/>
        <v>0</v>
      </c>
      <c r="E20">
        <f t="shared" si="15"/>
        <v>0</v>
      </c>
      <c r="F20">
        <f t="shared" si="15"/>
        <v>0</v>
      </c>
      <c r="G20">
        <f t="shared" si="15"/>
        <v>0</v>
      </c>
      <c r="H20" s="31">
        <f>VLOOKUP($B$1,'Multipliers and Adjustments'!$A$70:$I$86,TRUNC(COLUMN(H$2)/5)+2,FALSE)*SUMIFS('EPA Data'!$I:$I,'EPA Data'!$D:$D,'Country Selector'!$A$2,'EPA Data'!$J:$J,$B$1,'EPA Data'!$C:$C,H$2,'EPA Data'!$G:$G,"&gt;="&amp;$A20,'EPA Data'!$G:$G,"&lt;"&amp;$B20)*unit_conv</f>
        <v>0</v>
      </c>
      <c r="I20">
        <f t="shared" ref="I20:L35" si="16">H20+($M20-$H20)/5</f>
        <v>0</v>
      </c>
      <c r="J20">
        <f t="shared" si="16"/>
        <v>0</v>
      </c>
      <c r="K20">
        <f t="shared" si="16"/>
        <v>0</v>
      </c>
      <c r="L20">
        <f t="shared" si="16"/>
        <v>0</v>
      </c>
      <c r="M20" s="31">
        <f>VLOOKUP($B$1,'Multipliers and Adjustments'!$A$70:$I$86,TRUNC(COLUMN(M$2)/5)+2,FALSE)*SUMIFS('EPA Data'!$I:$I,'EPA Data'!$D:$D,'Country Selector'!$A$2,'EPA Data'!$J:$J,$B$1,'EPA Data'!$C:$C,M$2,'EPA Data'!$G:$G,"&gt;="&amp;$A20,'EPA Data'!$G:$G,"&lt;"&amp;$B20)*unit_conv</f>
        <v>0</v>
      </c>
      <c r="N20">
        <f t="shared" ref="N20:Q35" si="17">M20+($R20-$M20)/5</f>
        <v>0</v>
      </c>
      <c r="O20">
        <f t="shared" si="17"/>
        <v>0</v>
      </c>
      <c r="P20">
        <f t="shared" si="17"/>
        <v>0</v>
      </c>
      <c r="Q20">
        <f t="shared" si="17"/>
        <v>0</v>
      </c>
      <c r="R20" s="31">
        <f>VLOOKUP($B$1,'Multipliers and Adjustments'!$A$70:$I$86,TRUNC(COLUMN(R$2)/5)+2,FALSE)*SUMIFS('EPA Data'!$I:$I,'EPA Data'!$D:$D,'Country Selector'!$A$2,'EPA Data'!$J:$J,$B$1,'EPA Data'!$C:$C,R$2,'EPA Data'!$G:$G,"&gt;="&amp;$A20,'EPA Data'!$G:$G,"&lt;"&amp;$B20)*unit_conv</f>
        <v>0</v>
      </c>
      <c r="S20">
        <f t="shared" ref="S20:V35" si="18">R20+($W20-$R20)/5</f>
        <v>0</v>
      </c>
      <c r="T20">
        <f t="shared" si="18"/>
        <v>0</v>
      </c>
      <c r="U20">
        <f t="shared" si="18"/>
        <v>0</v>
      </c>
      <c r="V20">
        <f t="shared" si="18"/>
        <v>0</v>
      </c>
      <c r="W20" s="31">
        <f>VLOOKUP($B$1,'Multipliers and Adjustments'!$A$70:$I$86,TRUNC(COLUMN(W$2)/5)+2,FALSE)*SUMIFS('EPA Data'!$I:$I,'EPA Data'!$D:$D,'Country Selector'!$A$2,'EPA Data'!$J:$J,$B$1,'EPA Data'!$C:$C,W$2,'EPA Data'!$G:$G,"&gt;="&amp;$A20,'EPA Data'!$G:$G,"&lt;"&amp;$B20)*unit_conv</f>
        <v>0</v>
      </c>
      <c r="X20">
        <f t="shared" ref="X20:AA35" si="19">W20+($AB20-$W20)/5</f>
        <v>0</v>
      </c>
      <c r="Y20">
        <f t="shared" si="19"/>
        <v>0</v>
      </c>
      <c r="Z20">
        <f t="shared" si="19"/>
        <v>0</v>
      </c>
      <c r="AA20">
        <f t="shared" si="19"/>
        <v>0</v>
      </c>
      <c r="AB20" s="31">
        <f>VLOOKUP($B$1,'Multipliers and Adjustments'!$A$70:$I$86,TRUNC(COLUMN(AB$2)/5)+2,FALSE)*SUMIFS('EPA Data'!$I:$I,'EPA Data'!$D:$D,'Country Selector'!$A$2,'EPA Data'!$J:$J,$B$1,'EPA Data'!$C:$C,AB$2,'EPA Data'!$G:$G,"&gt;="&amp;$A20,'EPA Data'!$G:$G,"&lt;"&amp;$B20)*unit_conv</f>
        <v>0</v>
      </c>
      <c r="AC20">
        <f t="shared" ref="AC20:AF35" si="20">AB20+($AG20-$AB20)/5</f>
        <v>0</v>
      </c>
      <c r="AD20">
        <f t="shared" si="20"/>
        <v>0</v>
      </c>
      <c r="AE20">
        <f t="shared" si="20"/>
        <v>0</v>
      </c>
      <c r="AF20">
        <f t="shared" si="20"/>
        <v>0</v>
      </c>
      <c r="AG20" s="31">
        <f>VLOOKUP($B$1,'Multipliers and Adjustments'!$A$70:$I$86,TRUNC(COLUMN(AG$2)/5)+2,FALSE)*SUMIFS('EPA Data'!$I:$I,'EPA Data'!$D:$D,'Country Selector'!$A$2,'EPA Data'!$J:$J,$B$1,'EPA Data'!$C:$C,AG$2,'EPA Data'!$G:$G,"&gt;="&amp;$A20,'EPA Data'!$G:$G,"&lt;"&amp;$B20)*unit_conv</f>
        <v>0</v>
      </c>
      <c r="AH20">
        <f t="shared" ref="AH20:AK35" si="21">AG20+($AL20-$AG20)/5</f>
        <v>0</v>
      </c>
      <c r="AI20">
        <f t="shared" si="21"/>
        <v>0</v>
      </c>
      <c r="AJ20">
        <f t="shared" si="21"/>
        <v>0</v>
      </c>
      <c r="AK20">
        <f t="shared" si="21"/>
        <v>0</v>
      </c>
      <c r="AL20" s="31">
        <f>VLOOKUP($B$1,'Multipliers and Adjustments'!$A$70:$I$86,TRUNC(COLUMN(AL$2)/5)+2,FALSE)*SUMIFS('EPA Data'!$I:$I,'EPA Data'!$D:$D,'Country Selector'!$A$2,'EPA Data'!$J:$J,$B$1,'EPA Data'!$C:$C,AL$2,'EPA Data'!$G:$G,"&gt;="&amp;$A20,'EPA Data'!$G:$G,"&lt;"&amp;$B20)*unit_conv</f>
        <v>0</v>
      </c>
    </row>
    <row r="21" spans="1:38" x14ac:dyDescent="0.45">
      <c r="A21" s="12">
        <f t="shared" si="14"/>
        <v>-250</v>
      </c>
      <c r="B21" s="11">
        <f t="shared" si="7"/>
        <v>-200</v>
      </c>
      <c r="C21" s="31">
        <f>VLOOKUP($B$1,'Multipliers and Adjustments'!$A$70:$I$86,TRUNC(COLUMN(C$2)/5)+2,FALSE)*SUMIFS('EPA Data'!$I:$I,'EPA Data'!$D:$D,'Country Selector'!$A$2,'EPA Data'!$J:$J,$B$1,'EPA Data'!$C:$C,C$2,'EPA Data'!$G:$G,"&gt;="&amp;$A21,'EPA Data'!$G:$G,"&lt;"&amp;$B21)*unit_conv</f>
        <v>0</v>
      </c>
      <c r="D21">
        <f t="shared" si="15"/>
        <v>0</v>
      </c>
      <c r="E21">
        <f t="shared" si="15"/>
        <v>0</v>
      </c>
      <c r="F21">
        <f t="shared" si="15"/>
        <v>0</v>
      </c>
      <c r="G21">
        <f t="shared" si="15"/>
        <v>0</v>
      </c>
      <c r="H21" s="31">
        <f>VLOOKUP($B$1,'Multipliers and Adjustments'!$A$70:$I$86,TRUNC(COLUMN(H$2)/5)+2,FALSE)*SUMIFS('EPA Data'!$I:$I,'EPA Data'!$D:$D,'Country Selector'!$A$2,'EPA Data'!$J:$J,$B$1,'EPA Data'!$C:$C,H$2,'EPA Data'!$G:$G,"&gt;="&amp;$A21,'EPA Data'!$G:$G,"&lt;"&amp;$B21)*unit_conv</f>
        <v>0</v>
      </c>
      <c r="I21">
        <f t="shared" si="16"/>
        <v>0</v>
      </c>
      <c r="J21">
        <f t="shared" si="16"/>
        <v>0</v>
      </c>
      <c r="K21">
        <f t="shared" si="16"/>
        <v>0</v>
      </c>
      <c r="L21">
        <f t="shared" si="16"/>
        <v>0</v>
      </c>
      <c r="M21" s="31">
        <f>VLOOKUP($B$1,'Multipliers and Adjustments'!$A$70:$I$86,TRUNC(COLUMN(M$2)/5)+2,FALSE)*SUMIFS('EPA Data'!$I:$I,'EPA Data'!$D:$D,'Country Selector'!$A$2,'EPA Data'!$J:$J,$B$1,'EPA Data'!$C:$C,M$2,'EPA Data'!$G:$G,"&gt;="&amp;$A21,'EPA Data'!$G:$G,"&lt;"&amp;$B21)*unit_conv</f>
        <v>0</v>
      </c>
      <c r="N21">
        <f t="shared" si="17"/>
        <v>0</v>
      </c>
      <c r="O21">
        <f t="shared" si="17"/>
        <v>0</v>
      </c>
      <c r="P21">
        <f t="shared" si="17"/>
        <v>0</v>
      </c>
      <c r="Q21">
        <f t="shared" si="17"/>
        <v>0</v>
      </c>
      <c r="R21" s="31">
        <f>VLOOKUP($B$1,'Multipliers and Adjustments'!$A$70:$I$86,TRUNC(COLUMN(R$2)/5)+2,FALSE)*SUMIFS('EPA Data'!$I:$I,'EPA Data'!$D:$D,'Country Selector'!$A$2,'EPA Data'!$J:$J,$B$1,'EPA Data'!$C:$C,R$2,'EPA Data'!$G:$G,"&gt;="&amp;$A21,'EPA Data'!$G:$G,"&lt;"&amp;$B21)*unit_conv</f>
        <v>0</v>
      </c>
      <c r="S21">
        <f t="shared" si="18"/>
        <v>0</v>
      </c>
      <c r="T21">
        <f t="shared" si="18"/>
        <v>0</v>
      </c>
      <c r="U21">
        <f t="shared" si="18"/>
        <v>0</v>
      </c>
      <c r="V21">
        <f t="shared" si="18"/>
        <v>0</v>
      </c>
      <c r="W21" s="31">
        <f>VLOOKUP($B$1,'Multipliers and Adjustments'!$A$70:$I$86,TRUNC(COLUMN(W$2)/5)+2,FALSE)*SUMIFS('EPA Data'!$I:$I,'EPA Data'!$D:$D,'Country Selector'!$A$2,'EPA Data'!$J:$J,$B$1,'EPA Data'!$C:$C,W$2,'EPA Data'!$G:$G,"&gt;="&amp;$A21,'EPA Data'!$G:$G,"&lt;"&amp;$B21)*unit_conv</f>
        <v>0</v>
      </c>
      <c r="X21">
        <f t="shared" si="19"/>
        <v>0</v>
      </c>
      <c r="Y21">
        <f t="shared" si="19"/>
        <v>0</v>
      </c>
      <c r="Z21">
        <f t="shared" si="19"/>
        <v>0</v>
      </c>
      <c r="AA21">
        <f t="shared" si="19"/>
        <v>0</v>
      </c>
      <c r="AB21" s="31">
        <f>VLOOKUP($B$1,'Multipliers and Adjustments'!$A$70:$I$86,TRUNC(COLUMN(AB$2)/5)+2,FALSE)*SUMIFS('EPA Data'!$I:$I,'EPA Data'!$D:$D,'Country Selector'!$A$2,'EPA Data'!$J:$J,$B$1,'EPA Data'!$C:$C,AB$2,'EPA Data'!$G:$G,"&gt;="&amp;$A21,'EPA Data'!$G:$G,"&lt;"&amp;$B21)*unit_conv</f>
        <v>0</v>
      </c>
      <c r="AC21">
        <f t="shared" si="20"/>
        <v>0</v>
      </c>
      <c r="AD21">
        <f t="shared" si="20"/>
        <v>0</v>
      </c>
      <c r="AE21">
        <f t="shared" si="20"/>
        <v>0</v>
      </c>
      <c r="AF21">
        <f t="shared" si="20"/>
        <v>0</v>
      </c>
      <c r="AG21" s="31">
        <f>VLOOKUP($B$1,'Multipliers and Adjustments'!$A$70:$I$86,TRUNC(COLUMN(AG$2)/5)+2,FALSE)*SUMIFS('EPA Data'!$I:$I,'EPA Data'!$D:$D,'Country Selector'!$A$2,'EPA Data'!$J:$J,$B$1,'EPA Data'!$C:$C,AG$2,'EPA Data'!$G:$G,"&gt;="&amp;$A21,'EPA Data'!$G:$G,"&lt;"&amp;$B21)*unit_conv</f>
        <v>0</v>
      </c>
      <c r="AH21">
        <f t="shared" si="21"/>
        <v>0</v>
      </c>
      <c r="AI21">
        <f t="shared" si="21"/>
        <v>0</v>
      </c>
      <c r="AJ21">
        <f t="shared" si="21"/>
        <v>0</v>
      </c>
      <c r="AK21">
        <f t="shared" si="21"/>
        <v>0</v>
      </c>
      <c r="AL21" s="31">
        <f>VLOOKUP($B$1,'Multipliers and Adjustments'!$A$70:$I$86,TRUNC(COLUMN(AL$2)/5)+2,FALSE)*SUMIFS('EPA Data'!$I:$I,'EPA Data'!$D:$D,'Country Selector'!$A$2,'EPA Data'!$J:$J,$B$1,'EPA Data'!$C:$C,AL$2,'EPA Data'!$G:$G,"&gt;="&amp;$A21,'EPA Data'!$G:$G,"&lt;"&amp;$B21)*unit_conv</f>
        <v>0</v>
      </c>
    </row>
    <row r="22" spans="1:38" x14ac:dyDescent="0.45">
      <c r="A22" s="12">
        <f t="shared" si="14"/>
        <v>-200</v>
      </c>
      <c r="B22" s="11">
        <f t="shared" si="7"/>
        <v>-150</v>
      </c>
      <c r="C22" s="31">
        <f>VLOOKUP($B$1,'Multipliers and Adjustments'!$A$70:$I$86,TRUNC(COLUMN(C$2)/5)+2,FALSE)*SUMIFS('EPA Data'!$I:$I,'EPA Data'!$D:$D,'Country Selector'!$A$2,'EPA Data'!$J:$J,$B$1,'EPA Data'!$C:$C,C$2,'EPA Data'!$G:$G,"&gt;="&amp;$A22,'EPA Data'!$G:$G,"&lt;"&amp;$B22)*unit_conv</f>
        <v>0</v>
      </c>
      <c r="D22">
        <f t="shared" si="15"/>
        <v>0</v>
      </c>
      <c r="E22">
        <f t="shared" si="15"/>
        <v>0</v>
      </c>
      <c r="F22">
        <f t="shared" si="15"/>
        <v>0</v>
      </c>
      <c r="G22">
        <f t="shared" si="15"/>
        <v>0</v>
      </c>
      <c r="H22" s="31">
        <f>VLOOKUP($B$1,'Multipliers and Adjustments'!$A$70:$I$86,TRUNC(COLUMN(H$2)/5)+2,FALSE)*SUMIFS('EPA Data'!$I:$I,'EPA Data'!$D:$D,'Country Selector'!$A$2,'EPA Data'!$J:$J,$B$1,'EPA Data'!$C:$C,H$2,'EPA Data'!$G:$G,"&gt;="&amp;$A22,'EPA Data'!$G:$G,"&lt;"&amp;$B22)*unit_conv</f>
        <v>0</v>
      </c>
      <c r="I22">
        <f t="shared" si="16"/>
        <v>0</v>
      </c>
      <c r="J22">
        <f t="shared" si="16"/>
        <v>0</v>
      </c>
      <c r="K22">
        <f t="shared" si="16"/>
        <v>0</v>
      </c>
      <c r="L22">
        <f t="shared" si="16"/>
        <v>0</v>
      </c>
      <c r="M22" s="31">
        <f>VLOOKUP($B$1,'Multipliers and Adjustments'!$A$70:$I$86,TRUNC(COLUMN(M$2)/5)+2,FALSE)*SUMIFS('EPA Data'!$I:$I,'EPA Data'!$D:$D,'Country Selector'!$A$2,'EPA Data'!$J:$J,$B$1,'EPA Data'!$C:$C,M$2,'EPA Data'!$G:$G,"&gt;="&amp;$A22,'EPA Data'!$G:$G,"&lt;"&amp;$B22)*unit_conv</f>
        <v>0</v>
      </c>
      <c r="N22">
        <f t="shared" si="17"/>
        <v>0</v>
      </c>
      <c r="O22">
        <f t="shared" si="17"/>
        <v>0</v>
      </c>
      <c r="P22">
        <f t="shared" si="17"/>
        <v>0</v>
      </c>
      <c r="Q22">
        <f t="shared" si="17"/>
        <v>0</v>
      </c>
      <c r="R22" s="31">
        <f>VLOOKUP($B$1,'Multipliers and Adjustments'!$A$70:$I$86,TRUNC(COLUMN(R$2)/5)+2,FALSE)*SUMIFS('EPA Data'!$I:$I,'EPA Data'!$D:$D,'Country Selector'!$A$2,'EPA Data'!$J:$J,$B$1,'EPA Data'!$C:$C,R$2,'EPA Data'!$G:$G,"&gt;="&amp;$A22,'EPA Data'!$G:$G,"&lt;"&amp;$B22)*unit_conv</f>
        <v>0</v>
      </c>
      <c r="S22">
        <f t="shared" si="18"/>
        <v>0</v>
      </c>
      <c r="T22">
        <f t="shared" si="18"/>
        <v>0</v>
      </c>
      <c r="U22">
        <f t="shared" si="18"/>
        <v>0</v>
      </c>
      <c r="V22">
        <f t="shared" si="18"/>
        <v>0</v>
      </c>
      <c r="W22" s="31">
        <f>VLOOKUP($B$1,'Multipliers and Adjustments'!$A$70:$I$86,TRUNC(COLUMN(W$2)/5)+2,FALSE)*SUMIFS('EPA Data'!$I:$I,'EPA Data'!$D:$D,'Country Selector'!$A$2,'EPA Data'!$J:$J,$B$1,'EPA Data'!$C:$C,W$2,'EPA Data'!$G:$G,"&gt;="&amp;$A22,'EPA Data'!$G:$G,"&lt;"&amp;$B22)*unit_conv</f>
        <v>0</v>
      </c>
      <c r="X22">
        <f t="shared" si="19"/>
        <v>0</v>
      </c>
      <c r="Y22">
        <f t="shared" si="19"/>
        <v>0</v>
      </c>
      <c r="Z22">
        <f t="shared" si="19"/>
        <v>0</v>
      </c>
      <c r="AA22">
        <f t="shared" si="19"/>
        <v>0</v>
      </c>
      <c r="AB22" s="31">
        <f>VLOOKUP($B$1,'Multipliers and Adjustments'!$A$70:$I$86,TRUNC(COLUMN(AB$2)/5)+2,FALSE)*SUMIFS('EPA Data'!$I:$I,'EPA Data'!$D:$D,'Country Selector'!$A$2,'EPA Data'!$J:$J,$B$1,'EPA Data'!$C:$C,AB$2,'EPA Data'!$G:$G,"&gt;="&amp;$A22,'EPA Data'!$G:$G,"&lt;"&amp;$B22)*unit_conv</f>
        <v>0</v>
      </c>
      <c r="AC22">
        <f t="shared" si="20"/>
        <v>0</v>
      </c>
      <c r="AD22">
        <f t="shared" si="20"/>
        <v>0</v>
      </c>
      <c r="AE22">
        <f t="shared" si="20"/>
        <v>0</v>
      </c>
      <c r="AF22">
        <f t="shared" si="20"/>
        <v>0</v>
      </c>
      <c r="AG22" s="31">
        <f>VLOOKUP($B$1,'Multipliers and Adjustments'!$A$70:$I$86,TRUNC(COLUMN(AG$2)/5)+2,FALSE)*SUMIFS('EPA Data'!$I:$I,'EPA Data'!$D:$D,'Country Selector'!$A$2,'EPA Data'!$J:$J,$B$1,'EPA Data'!$C:$C,AG$2,'EPA Data'!$G:$G,"&gt;="&amp;$A22,'EPA Data'!$G:$G,"&lt;"&amp;$B22)*unit_conv</f>
        <v>0</v>
      </c>
      <c r="AH22">
        <f t="shared" si="21"/>
        <v>0</v>
      </c>
      <c r="AI22">
        <f t="shared" si="21"/>
        <v>0</v>
      </c>
      <c r="AJ22">
        <f t="shared" si="21"/>
        <v>0</v>
      </c>
      <c r="AK22">
        <f t="shared" si="21"/>
        <v>0</v>
      </c>
      <c r="AL22" s="31">
        <f>VLOOKUP($B$1,'Multipliers and Adjustments'!$A$70:$I$86,TRUNC(COLUMN(AL$2)/5)+2,FALSE)*SUMIFS('EPA Data'!$I:$I,'EPA Data'!$D:$D,'Country Selector'!$A$2,'EPA Data'!$J:$J,$B$1,'EPA Data'!$C:$C,AL$2,'EPA Data'!$G:$G,"&gt;="&amp;$A22,'EPA Data'!$G:$G,"&lt;"&amp;$B22)*unit_conv</f>
        <v>0</v>
      </c>
    </row>
    <row r="23" spans="1:38" x14ac:dyDescent="0.45">
      <c r="A23" s="12">
        <f t="shared" si="14"/>
        <v>-150</v>
      </c>
      <c r="B23" s="11">
        <f t="shared" si="7"/>
        <v>-100</v>
      </c>
      <c r="C23" s="31">
        <f>VLOOKUP($B$1,'Multipliers and Adjustments'!$A$70:$I$86,TRUNC(COLUMN(C$2)/5)+2,FALSE)*SUMIFS('EPA Data'!$I:$I,'EPA Data'!$D:$D,'Country Selector'!$A$2,'EPA Data'!$J:$J,$B$1,'EPA Data'!$C:$C,C$2,'EPA Data'!$G:$G,"&gt;="&amp;$A23,'EPA Data'!$G:$G,"&lt;"&amp;$B23)*unit_conv</f>
        <v>0</v>
      </c>
      <c r="D23">
        <f t="shared" si="15"/>
        <v>0</v>
      </c>
      <c r="E23">
        <f t="shared" si="15"/>
        <v>0</v>
      </c>
      <c r="F23">
        <f t="shared" si="15"/>
        <v>0</v>
      </c>
      <c r="G23">
        <f t="shared" si="15"/>
        <v>0</v>
      </c>
      <c r="H23" s="31">
        <f>VLOOKUP($B$1,'Multipliers and Adjustments'!$A$70:$I$86,TRUNC(COLUMN(H$2)/5)+2,FALSE)*SUMIFS('EPA Data'!$I:$I,'EPA Data'!$D:$D,'Country Selector'!$A$2,'EPA Data'!$J:$J,$B$1,'EPA Data'!$C:$C,H$2,'EPA Data'!$G:$G,"&gt;="&amp;$A23,'EPA Data'!$G:$G,"&lt;"&amp;$B23)*unit_conv</f>
        <v>0</v>
      </c>
      <c r="I23">
        <f t="shared" si="16"/>
        <v>0</v>
      </c>
      <c r="J23">
        <f t="shared" si="16"/>
        <v>0</v>
      </c>
      <c r="K23">
        <f t="shared" si="16"/>
        <v>0</v>
      </c>
      <c r="L23">
        <f t="shared" si="16"/>
        <v>0</v>
      </c>
      <c r="M23" s="31">
        <f>VLOOKUP($B$1,'Multipliers and Adjustments'!$A$70:$I$86,TRUNC(COLUMN(M$2)/5)+2,FALSE)*SUMIFS('EPA Data'!$I:$I,'EPA Data'!$D:$D,'Country Selector'!$A$2,'EPA Data'!$J:$J,$B$1,'EPA Data'!$C:$C,M$2,'EPA Data'!$G:$G,"&gt;="&amp;$A23,'EPA Data'!$G:$G,"&lt;"&amp;$B23)*unit_conv</f>
        <v>0</v>
      </c>
      <c r="N23">
        <f t="shared" si="17"/>
        <v>0</v>
      </c>
      <c r="O23">
        <f t="shared" si="17"/>
        <v>0</v>
      </c>
      <c r="P23">
        <f t="shared" si="17"/>
        <v>0</v>
      </c>
      <c r="Q23">
        <f t="shared" si="17"/>
        <v>0</v>
      </c>
      <c r="R23" s="31">
        <f>VLOOKUP($B$1,'Multipliers and Adjustments'!$A$70:$I$86,TRUNC(COLUMN(R$2)/5)+2,FALSE)*SUMIFS('EPA Data'!$I:$I,'EPA Data'!$D:$D,'Country Selector'!$A$2,'EPA Data'!$J:$J,$B$1,'EPA Data'!$C:$C,R$2,'EPA Data'!$G:$G,"&gt;="&amp;$A23,'EPA Data'!$G:$G,"&lt;"&amp;$B23)*unit_conv</f>
        <v>0</v>
      </c>
      <c r="S23">
        <f t="shared" si="18"/>
        <v>0</v>
      </c>
      <c r="T23">
        <f t="shared" si="18"/>
        <v>0</v>
      </c>
      <c r="U23">
        <f t="shared" si="18"/>
        <v>0</v>
      </c>
      <c r="V23">
        <f t="shared" si="18"/>
        <v>0</v>
      </c>
      <c r="W23" s="31">
        <f>VLOOKUP($B$1,'Multipliers and Adjustments'!$A$70:$I$86,TRUNC(COLUMN(W$2)/5)+2,FALSE)*SUMIFS('EPA Data'!$I:$I,'EPA Data'!$D:$D,'Country Selector'!$A$2,'EPA Data'!$J:$J,$B$1,'EPA Data'!$C:$C,W$2,'EPA Data'!$G:$G,"&gt;="&amp;$A23,'EPA Data'!$G:$G,"&lt;"&amp;$B23)*unit_conv</f>
        <v>0</v>
      </c>
      <c r="X23">
        <f t="shared" si="19"/>
        <v>0</v>
      </c>
      <c r="Y23">
        <f t="shared" si="19"/>
        <v>0</v>
      </c>
      <c r="Z23">
        <f t="shared" si="19"/>
        <v>0</v>
      </c>
      <c r="AA23">
        <f t="shared" si="19"/>
        <v>0</v>
      </c>
      <c r="AB23" s="31">
        <f>VLOOKUP($B$1,'Multipliers and Adjustments'!$A$70:$I$86,TRUNC(COLUMN(AB$2)/5)+2,FALSE)*SUMIFS('EPA Data'!$I:$I,'EPA Data'!$D:$D,'Country Selector'!$A$2,'EPA Data'!$J:$J,$B$1,'EPA Data'!$C:$C,AB$2,'EPA Data'!$G:$G,"&gt;="&amp;$A23,'EPA Data'!$G:$G,"&lt;"&amp;$B23)*unit_conv</f>
        <v>0</v>
      </c>
      <c r="AC23">
        <f t="shared" si="20"/>
        <v>0</v>
      </c>
      <c r="AD23">
        <f t="shared" si="20"/>
        <v>0</v>
      </c>
      <c r="AE23">
        <f t="shared" si="20"/>
        <v>0</v>
      </c>
      <c r="AF23">
        <f t="shared" si="20"/>
        <v>0</v>
      </c>
      <c r="AG23" s="31">
        <f>VLOOKUP($B$1,'Multipliers and Adjustments'!$A$70:$I$86,TRUNC(COLUMN(AG$2)/5)+2,FALSE)*SUMIFS('EPA Data'!$I:$I,'EPA Data'!$D:$D,'Country Selector'!$A$2,'EPA Data'!$J:$J,$B$1,'EPA Data'!$C:$C,AG$2,'EPA Data'!$G:$G,"&gt;="&amp;$A23,'EPA Data'!$G:$G,"&lt;"&amp;$B23)*unit_conv</f>
        <v>0</v>
      </c>
      <c r="AH23">
        <f t="shared" si="21"/>
        <v>0</v>
      </c>
      <c r="AI23">
        <f t="shared" si="21"/>
        <v>0</v>
      </c>
      <c r="AJ23">
        <f t="shared" si="21"/>
        <v>0</v>
      </c>
      <c r="AK23">
        <f t="shared" si="21"/>
        <v>0</v>
      </c>
      <c r="AL23" s="31">
        <f>VLOOKUP($B$1,'Multipliers and Adjustments'!$A$70:$I$86,TRUNC(COLUMN(AL$2)/5)+2,FALSE)*SUMIFS('EPA Data'!$I:$I,'EPA Data'!$D:$D,'Country Selector'!$A$2,'EPA Data'!$J:$J,$B$1,'EPA Data'!$C:$C,AL$2,'EPA Data'!$G:$G,"&gt;="&amp;$A23,'EPA Data'!$G:$G,"&lt;"&amp;$B23)*unit_conv</f>
        <v>0</v>
      </c>
    </row>
    <row r="24" spans="1:38" x14ac:dyDescent="0.45">
      <c r="A24" s="15">
        <f t="shared" si="14"/>
        <v>-100</v>
      </c>
      <c r="B24" s="16">
        <f>A24+10</f>
        <v>-90</v>
      </c>
      <c r="C24" s="31">
        <f>VLOOKUP($B$1,'Multipliers and Adjustments'!$A$70:$I$86,TRUNC(COLUMN(C$2)/5)+2,FALSE)*SUMIFS('EPA Data'!$I:$I,'EPA Data'!$D:$D,'Country Selector'!$A$2,'EPA Data'!$J:$J,$B$1,'EPA Data'!$C:$C,C$2,'EPA Data'!$G:$G,"&gt;="&amp;$A24,'EPA Data'!$G:$G,"&lt;"&amp;$B24)*unit_conv</f>
        <v>0</v>
      </c>
      <c r="D24">
        <f t="shared" si="15"/>
        <v>0</v>
      </c>
      <c r="E24">
        <f t="shared" si="15"/>
        <v>0</v>
      </c>
      <c r="F24">
        <f t="shared" si="15"/>
        <v>0</v>
      </c>
      <c r="G24">
        <f t="shared" si="15"/>
        <v>0</v>
      </c>
      <c r="H24" s="31">
        <f>VLOOKUP($B$1,'Multipliers and Adjustments'!$A$70:$I$86,TRUNC(COLUMN(H$2)/5)+2,FALSE)*SUMIFS('EPA Data'!$I:$I,'EPA Data'!$D:$D,'Country Selector'!$A$2,'EPA Data'!$J:$J,$B$1,'EPA Data'!$C:$C,H$2,'EPA Data'!$G:$G,"&gt;="&amp;$A24,'EPA Data'!$G:$G,"&lt;"&amp;$B24)*unit_conv</f>
        <v>0</v>
      </c>
      <c r="I24">
        <f t="shared" si="16"/>
        <v>0</v>
      </c>
      <c r="J24">
        <f t="shared" si="16"/>
        <v>0</v>
      </c>
      <c r="K24">
        <f t="shared" si="16"/>
        <v>0</v>
      </c>
      <c r="L24">
        <f t="shared" si="16"/>
        <v>0</v>
      </c>
      <c r="M24" s="31">
        <f>VLOOKUP($B$1,'Multipliers and Adjustments'!$A$70:$I$86,TRUNC(COLUMN(M$2)/5)+2,FALSE)*SUMIFS('EPA Data'!$I:$I,'EPA Data'!$D:$D,'Country Selector'!$A$2,'EPA Data'!$J:$J,$B$1,'EPA Data'!$C:$C,M$2,'EPA Data'!$G:$G,"&gt;="&amp;$A24,'EPA Data'!$G:$G,"&lt;"&amp;$B24)*unit_conv</f>
        <v>0</v>
      </c>
      <c r="N24">
        <f t="shared" si="17"/>
        <v>0</v>
      </c>
      <c r="O24">
        <f t="shared" si="17"/>
        <v>0</v>
      </c>
      <c r="P24">
        <f t="shared" si="17"/>
        <v>0</v>
      </c>
      <c r="Q24">
        <f t="shared" si="17"/>
        <v>0</v>
      </c>
      <c r="R24" s="31">
        <f>VLOOKUP($B$1,'Multipliers and Adjustments'!$A$70:$I$86,TRUNC(COLUMN(R$2)/5)+2,FALSE)*SUMIFS('EPA Data'!$I:$I,'EPA Data'!$D:$D,'Country Selector'!$A$2,'EPA Data'!$J:$J,$B$1,'EPA Data'!$C:$C,R$2,'EPA Data'!$G:$G,"&gt;="&amp;$A24,'EPA Data'!$G:$G,"&lt;"&amp;$B24)*unit_conv</f>
        <v>0</v>
      </c>
      <c r="S24">
        <f t="shared" si="18"/>
        <v>0</v>
      </c>
      <c r="T24">
        <f t="shared" si="18"/>
        <v>0</v>
      </c>
      <c r="U24">
        <f t="shared" si="18"/>
        <v>0</v>
      </c>
      <c r="V24">
        <f t="shared" si="18"/>
        <v>0</v>
      </c>
      <c r="W24" s="31">
        <f>VLOOKUP($B$1,'Multipliers and Adjustments'!$A$70:$I$86,TRUNC(COLUMN(W$2)/5)+2,FALSE)*SUMIFS('EPA Data'!$I:$I,'EPA Data'!$D:$D,'Country Selector'!$A$2,'EPA Data'!$J:$J,$B$1,'EPA Data'!$C:$C,W$2,'EPA Data'!$G:$G,"&gt;="&amp;$A24,'EPA Data'!$G:$G,"&lt;"&amp;$B24)*unit_conv</f>
        <v>0</v>
      </c>
      <c r="X24">
        <f t="shared" si="19"/>
        <v>0</v>
      </c>
      <c r="Y24">
        <f t="shared" si="19"/>
        <v>0</v>
      </c>
      <c r="Z24">
        <f t="shared" si="19"/>
        <v>0</v>
      </c>
      <c r="AA24">
        <f t="shared" si="19"/>
        <v>0</v>
      </c>
      <c r="AB24" s="31">
        <f>VLOOKUP($B$1,'Multipliers and Adjustments'!$A$70:$I$86,TRUNC(COLUMN(AB$2)/5)+2,FALSE)*SUMIFS('EPA Data'!$I:$I,'EPA Data'!$D:$D,'Country Selector'!$A$2,'EPA Data'!$J:$J,$B$1,'EPA Data'!$C:$C,AB$2,'EPA Data'!$G:$G,"&gt;="&amp;$A24,'EPA Data'!$G:$G,"&lt;"&amp;$B24)*unit_conv</f>
        <v>0</v>
      </c>
      <c r="AC24">
        <f t="shared" si="20"/>
        <v>0</v>
      </c>
      <c r="AD24">
        <f t="shared" si="20"/>
        <v>0</v>
      </c>
      <c r="AE24">
        <f t="shared" si="20"/>
        <v>0</v>
      </c>
      <c r="AF24">
        <f t="shared" si="20"/>
        <v>0</v>
      </c>
      <c r="AG24" s="31">
        <f>VLOOKUP($B$1,'Multipliers and Adjustments'!$A$70:$I$86,TRUNC(COLUMN(AG$2)/5)+2,FALSE)*SUMIFS('EPA Data'!$I:$I,'EPA Data'!$D:$D,'Country Selector'!$A$2,'EPA Data'!$J:$J,$B$1,'EPA Data'!$C:$C,AG$2,'EPA Data'!$G:$G,"&gt;="&amp;$A24,'EPA Data'!$G:$G,"&lt;"&amp;$B24)*unit_conv</f>
        <v>0</v>
      </c>
      <c r="AH24">
        <f t="shared" si="21"/>
        <v>0</v>
      </c>
      <c r="AI24">
        <f t="shared" si="21"/>
        <v>0</v>
      </c>
      <c r="AJ24">
        <f t="shared" si="21"/>
        <v>0</v>
      </c>
      <c r="AK24">
        <f t="shared" si="21"/>
        <v>0</v>
      </c>
      <c r="AL24" s="31">
        <f>VLOOKUP($B$1,'Multipliers and Adjustments'!$A$70:$I$86,TRUNC(COLUMN(AL$2)/5)+2,FALSE)*SUMIFS('EPA Data'!$I:$I,'EPA Data'!$D:$D,'Country Selector'!$A$2,'EPA Data'!$J:$J,$B$1,'EPA Data'!$C:$C,AL$2,'EPA Data'!$G:$G,"&gt;="&amp;$A24,'EPA Data'!$G:$G,"&lt;"&amp;$B24)*unit_conv</f>
        <v>0</v>
      </c>
    </row>
    <row r="25" spans="1:38" x14ac:dyDescent="0.45">
      <c r="A25" s="15">
        <f t="shared" si="14"/>
        <v>-90</v>
      </c>
      <c r="B25" s="16">
        <f t="shared" ref="B25:B44" si="22">A25+10</f>
        <v>-80</v>
      </c>
      <c r="C25" s="31">
        <f>VLOOKUP($B$1,'Multipliers and Adjustments'!$A$70:$I$86,TRUNC(COLUMN(C$2)/5)+2,FALSE)*SUMIFS('EPA Data'!$I:$I,'EPA Data'!$D:$D,'Country Selector'!$A$2,'EPA Data'!$J:$J,$B$1,'EPA Data'!$C:$C,C$2,'EPA Data'!$G:$G,"&gt;="&amp;$A25,'EPA Data'!$G:$G,"&lt;"&amp;$B25)*unit_conv</f>
        <v>0</v>
      </c>
      <c r="D25">
        <f t="shared" si="15"/>
        <v>0</v>
      </c>
      <c r="E25">
        <f t="shared" si="15"/>
        <v>0</v>
      </c>
      <c r="F25">
        <f t="shared" si="15"/>
        <v>0</v>
      </c>
      <c r="G25">
        <f t="shared" si="15"/>
        <v>0</v>
      </c>
      <c r="H25" s="31">
        <f>VLOOKUP($B$1,'Multipliers and Adjustments'!$A$70:$I$86,TRUNC(COLUMN(H$2)/5)+2,FALSE)*SUMIFS('EPA Data'!$I:$I,'EPA Data'!$D:$D,'Country Selector'!$A$2,'EPA Data'!$J:$J,$B$1,'EPA Data'!$C:$C,H$2,'EPA Data'!$G:$G,"&gt;="&amp;$A25,'EPA Data'!$G:$G,"&lt;"&amp;$B25)*unit_conv</f>
        <v>0</v>
      </c>
      <c r="I25">
        <f t="shared" si="16"/>
        <v>0</v>
      </c>
      <c r="J25">
        <f t="shared" si="16"/>
        <v>0</v>
      </c>
      <c r="K25">
        <f t="shared" si="16"/>
        <v>0</v>
      </c>
      <c r="L25">
        <f t="shared" si="16"/>
        <v>0</v>
      </c>
      <c r="M25" s="31">
        <f>VLOOKUP($B$1,'Multipliers and Adjustments'!$A$70:$I$86,TRUNC(COLUMN(M$2)/5)+2,FALSE)*SUMIFS('EPA Data'!$I:$I,'EPA Data'!$D:$D,'Country Selector'!$A$2,'EPA Data'!$J:$J,$B$1,'EPA Data'!$C:$C,M$2,'EPA Data'!$G:$G,"&gt;="&amp;$A25,'EPA Data'!$G:$G,"&lt;"&amp;$B25)*unit_conv</f>
        <v>0</v>
      </c>
      <c r="N25">
        <f t="shared" si="17"/>
        <v>0</v>
      </c>
      <c r="O25">
        <f t="shared" si="17"/>
        <v>0</v>
      </c>
      <c r="P25">
        <f t="shared" si="17"/>
        <v>0</v>
      </c>
      <c r="Q25">
        <f t="shared" si="17"/>
        <v>0</v>
      </c>
      <c r="R25" s="31">
        <f>VLOOKUP($B$1,'Multipliers and Adjustments'!$A$70:$I$86,TRUNC(COLUMN(R$2)/5)+2,FALSE)*SUMIFS('EPA Data'!$I:$I,'EPA Data'!$D:$D,'Country Selector'!$A$2,'EPA Data'!$J:$J,$B$1,'EPA Data'!$C:$C,R$2,'EPA Data'!$G:$G,"&gt;="&amp;$A25,'EPA Data'!$G:$G,"&lt;"&amp;$B25)*unit_conv</f>
        <v>0</v>
      </c>
      <c r="S25">
        <f t="shared" si="18"/>
        <v>0</v>
      </c>
      <c r="T25">
        <f t="shared" si="18"/>
        <v>0</v>
      </c>
      <c r="U25">
        <f t="shared" si="18"/>
        <v>0</v>
      </c>
      <c r="V25">
        <f t="shared" si="18"/>
        <v>0</v>
      </c>
      <c r="W25" s="31">
        <f>VLOOKUP($B$1,'Multipliers and Adjustments'!$A$70:$I$86,TRUNC(COLUMN(W$2)/5)+2,FALSE)*SUMIFS('EPA Data'!$I:$I,'EPA Data'!$D:$D,'Country Selector'!$A$2,'EPA Data'!$J:$J,$B$1,'EPA Data'!$C:$C,W$2,'EPA Data'!$G:$G,"&gt;="&amp;$A25,'EPA Data'!$G:$G,"&lt;"&amp;$B25)*unit_conv</f>
        <v>0</v>
      </c>
      <c r="X25">
        <f t="shared" si="19"/>
        <v>0</v>
      </c>
      <c r="Y25">
        <f t="shared" si="19"/>
        <v>0</v>
      </c>
      <c r="Z25">
        <f t="shared" si="19"/>
        <v>0</v>
      </c>
      <c r="AA25">
        <f t="shared" si="19"/>
        <v>0</v>
      </c>
      <c r="AB25" s="31">
        <f>VLOOKUP($B$1,'Multipliers and Adjustments'!$A$70:$I$86,TRUNC(COLUMN(AB$2)/5)+2,FALSE)*SUMIFS('EPA Data'!$I:$I,'EPA Data'!$D:$D,'Country Selector'!$A$2,'EPA Data'!$J:$J,$B$1,'EPA Data'!$C:$C,AB$2,'EPA Data'!$G:$G,"&gt;="&amp;$A25,'EPA Data'!$G:$G,"&lt;"&amp;$B25)*unit_conv</f>
        <v>0</v>
      </c>
      <c r="AC25">
        <f t="shared" si="20"/>
        <v>0</v>
      </c>
      <c r="AD25">
        <f t="shared" si="20"/>
        <v>0</v>
      </c>
      <c r="AE25">
        <f t="shared" si="20"/>
        <v>0</v>
      </c>
      <c r="AF25">
        <f t="shared" si="20"/>
        <v>0</v>
      </c>
      <c r="AG25" s="31">
        <f>VLOOKUP($B$1,'Multipliers and Adjustments'!$A$70:$I$86,TRUNC(COLUMN(AG$2)/5)+2,FALSE)*SUMIFS('EPA Data'!$I:$I,'EPA Data'!$D:$D,'Country Selector'!$A$2,'EPA Data'!$J:$J,$B$1,'EPA Data'!$C:$C,AG$2,'EPA Data'!$G:$G,"&gt;="&amp;$A25,'EPA Data'!$G:$G,"&lt;"&amp;$B25)*unit_conv</f>
        <v>0</v>
      </c>
      <c r="AH25">
        <f t="shared" si="21"/>
        <v>0</v>
      </c>
      <c r="AI25">
        <f t="shared" si="21"/>
        <v>0</v>
      </c>
      <c r="AJ25">
        <f t="shared" si="21"/>
        <v>0</v>
      </c>
      <c r="AK25">
        <f t="shared" si="21"/>
        <v>0</v>
      </c>
      <c r="AL25" s="31">
        <f>VLOOKUP($B$1,'Multipliers and Adjustments'!$A$70:$I$86,TRUNC(COLUMN(AL$2)/5)+2,FALSE)*SUMIFS('EPA Data'!$I:$I,'EPA Data'!$D:$D,'Country Selector'!$A$2,'EPA Data'!$J:$J,$B$1,'EPA Data'!$C:$C,AL$2,'EPA Data'!$G:$G,"&gt;="&amp;$A25,'EPA Data'!$G:$G,"&lt;"&amp;$B25)*unit_conv</f>
        <v>0</v>
      </c>
    </row>
    <row r="26" spans="1:38" x14ac:dyDescent="0.45">
      <c r="A26" s="15">
        <f t="shared" si="14"/>
        <v>-80</v>
      </c>
      <c r="B26" s="16">
        <f t="shared" si="22"/>
        <v>-70</v>
      </c>
      <c r="C26" s="31">
        <f>VLOOKUP($B$1,'Multipliers and Adjustments'!$A$70:$I$86,TRUNC(COLUMN(C$2)/5)+2,FALSE)*SUMIFS('EPA Data'!$I:$I,'EPA Data'!$D:$D,'Country Selector'!$A$2,'EPA Data'!$J:$J,$B$1,'EPA Data'!$C:$C,C$2,'EPA Data'!$G:$G,"&gt;="&amp;$A26,'EPA Data'!$G:$G,"&lt;"&amp;$B26)*unit_conv</f>
        <v>0</v>
      </c>
      <c r="D26">
        <f t="shared" si="15"/>
        <v>0</v>
      </c>
      <c r="E26">
        <f t="shared" si="15"/>
        <v>0</v>
      </c>
      <c r="F26">
        <f t="shared" si="15"/>
        <v>0</v>
      </c>
      <c r="G26">
        <f t="shared" si="15"/>
        <v>0</v>
      </c>
      <c r="H26" s="31">
        <f>VLOOKUP($B$1,'Multipliers and Adjustments'!$A$70:$I$86,TRUNC(COLUMN(H$2)/5)+2,FALSE)*SUMIFS('EPA Data'!$I:$I,'EPA Data'!$D:$D,'Country Selector'!$A$2,'EPA Data'!$J:$J,$B$1,'EPA Data'!$C:$C,H$2,'EPA Data'!$G:$G,"&gt;="&amp;$A26,'EPA Data'!$G:$G,"&lt;"&amp;$B26)*unit_conv</f>
        <v>0</v>
      </c>
      <c r="I26">
        <f t="shared" si="16"/>
        <v>0</v>
      </c>
      <c r="J26">
        <f t="shared" si="16"/>
        <v>0</v>
      </c>
      <c r="K26">
        <f t="shared" si="16"/>
        <v>0</v>
      </c>
      <c r="L26">
        <f t="shared" si="16"/>
        <v>0</v>
      </c>
      <c r="M26" s="31">
        <f>VLOOKUP($B$1,'Multipliers and Adjustments'!$A$70:$I$86,TRUNC(COLUMN(M$2)/5)+2,FALSE)*SUMIFS('EPA Data'!$I:$I,'EPA Data'!$D:$D,'Country Selector'!$A$2,'EPA Data'!$J:$J,$B$1,'EPA Data'!$C:$C,M$2,'EPA Data'!$G:$G,"&gt;="&amp;$A26,'EPA Data'!$G:$G,"&lt;"&amp;$B26)*unit_conv</f>
        <v>0</v>
      </c>
      <c r="N26">
        <f t="shared" si="17"/>
        <v>0</v>
      </c>
      <c r="O26">
        <f t="shared" si="17"/>
        <v>0</v>
      </c>
      <c r="P26">
        <f t="shared" si="17"/>
        <v>0</v>
      </c>
      <c r="Q26">
        <f t="shared" si="17"/>
        <v>0</v>
      </c>
      <c r="R26" s="31">
        <f>VLOOKUP($B$1,'Multipliers and Adjustments'!$A$70:$I$86,TRUNC(COLUMN(R$2)/5)+2,FALSE)*SUMIFS('EPA Data'!$I:$I,'EPA Data'!$D:$D,'Country Selector'!$A$2,'EPA Data'!$J:$J,$B$1,'EPA Data'!$C:$C,R$2,'EPA Data'!$G:$G,"&gt;="&amp;$A26,'EPA Data'!$G:$G,"&lt;"&amp;$B26)*unit_conv</f>
        <v>0</v>
      </c>
      <c r="S26">
        <f t="shared" si="18"/>
        <v>0</v>
      </c>
      <c r="T26">
        <f t="shared" si="18"/>
        <v>0</v>
      </c>
      <c r="U26">
        <f t="shared" si="18"/>
        <v>0</v>
      </c>
      <c r="V26">
        <f t="shared" si="18"/>
        <v>0</v>
      </c>
      <c r="W26" s="31">
        <f>VLOOKUP($B$1,'Multipliers and Adjustments'!$A$70:$I$86,TRUNC(COLUMN(W$2)/5)+2,FALSE)*SUMIFS('EPA Data'!$I:$I,'EPA Data'!$D:$D,'Country Selector'!$A$2,'EPA Data'!$J:$J,$B$1,'EPA Data'!$C:$C,W$2,'EPA Data'!$G:$G,"&gt;="&amp;$A26,'EPA Data'!$G:$G,"&lt;"&amp;$B26)*unit_conv</f>
        <v>0</v>
      </c>
      <c r="X26">
        <f t="shared" si="19"/>
        <v>0</v>
      </c>
      <c r="Y26">
        <f t="shared" si="19"/>
        <v>0</v>
      </c>
      <c r="Z26">
        <f t="shared" si="19"/>
        <v>0</v>
      </c>
      <c r="AA26">
        <f t="shared" si="19"/>
        <v>0</v>
      </c>
      <c r="AB26" s="31">
        <f>VLOOKUP($B$1,'Multipliers and Adjustments'!$A$70:$I$86,TRUNC(COLUMN(AB$2)/5)+2,FALSE)*SUMIFS('EPA Data'!$I:$I,'EPA Data'!$D:$D,'Country Selector'!$A$2,'EPA Data'!$J:$J,$B$1,'EPA Data'!$C:$C,AB$2,'EPA Data'!$G:$G,"&gt;="&amp;$A26,'EPA Data'!$G:$G,"&lt;"&amp;$B26)*unit_conv</f>
        <v>0</v>
      </c>
      <c r="AC26">
        <f t="shared" si="20"/>
        <v>0</v>
      </c>
      <c r="AD26">
        <f t="shared" si="20"/>
        <v>0</v>
      </c>
      <c r="AE26">
        <f t="shared" si="20"/>
        <v>0</v>
      </c>
      <c r="AF26">
        <f t="shared" si="20"/>
        <v>0</v>
      </c>
      <c r="AG26" s="31">
        <f>VLOOKUP($B$1,'Multipliers and Adjustments'!$A$70:$I$86,TRUNC(COLUMN(AG$2)/5)+2,FALSE)*SUMIFS('EPA Data'!$I:$I,'EPA Data'!$D:$D,'Country Selector'!$A$2,'EPA Data'!$J:$J,$B$1,'EPA Data'!$C:$C,AG$2,'EPA Data'!$G:$G,"&gt;="&amp;$A26,'EPA Data'!$G:$G,"&lt;"&amp;$B26)*unit_conv</f>
        <v>0</v>
      </c>
      <c r="AH26">
        <f t="shared" si="21"/>
        <v>0</v>
      </c>
      <c r="AI26">
        <f t="shared" si="21"/>
        <v>0</v>
      </c>
      <c r="AJ26">
        <f t="shared" si="21"/>
        <v>0</v>
      </c>
      <c r="AK26">
        <f t="shared" si="21"/>
        <v>0</v>
      </c>
      <c r="AL26" s="31">
        <f>VLOOKUP($B$1,'Multipliers and Adjustments'!$A$70:$I$86,TRUNC(COLUMN(AL$2)/5)+2,FALSE)*SUMIFS('EPA Data'!$I:$I,'EPA Data'!$D:$D,'Country Selector'!$A$2,'EPA Data'!$J:$J,$B$1,'EPA Data'!$C:$C,AL$2,'EPA Data'!$G:$G,"&gt;="&amp;$A26,'EPA Data'!$G:$G,"&lt;"&amp;$B26)*unit_conv</f>
        <v>0</v>
      </c>
    </row>
    <row r="27" spans="1:38" x14ac:dyDescent="0.45">
      <c r="A27" s="15">
        <f t="shared" si="14"/>
        <v>-70</v>
      </c>
      <c r="B27" s="16">
        <f t="shared" si="22"/>
        <v>-60</v>
      </c>
      <c r="C27" s="31">
        <f>VLOOKUP($B$1,'Multipliers and Adjustments'!$A$70:$I$86,TRUNC(COLUMN(C$2)/5)+2,FALSE)*SUMIFS('EPA Data'!$I:$I,'EPA Data'!$D:$D,'Country Selector'!$A$2,'EPA Data'!$J:$J,$B$1,'EPA Data'!$C:$C,C$2,'EPA Data'!$G:$G,"&gt;="&amp;$A27,'EPA Data'!$G:$G,"&lt;"&amp;$B27)*unit_conv</f>
        <v>0</v>
      </c>
      <c r="D27">
        <f t="shared" si="15"/>
        <v>0</v>
      </c>
      <c r="E27">
        <f t="shared" si="15"/>
        <v>0</v>
      </c>
      <c r="F27">
        <f t="shared" si="15"/>
        <v>0</v>
      </c>
      <c r="G27">
        <f t="shared" si="15"/>
        <v>0</v>
      </c>
      <c r="H27" s="31">
        <f>VLOOKUP($B$1,'Multipliers and Adjustments'!$A$70:$I$86,TRUNC(COLUMN(H$2)/5)+2,FALSE)*SUMIFS('EPA Data'!$I:$I,'EPA Data'!$D:$D,'Country Selector'!$A$2,'EPA Data'!$J:$J,$B$1,'EPA Data'!$C:$C,H$2,'EPA Data'!$G:$G,"&gt;="&amp;$A27,'EPA Data'!$G:$G,"&lt;"&amp;$B27)*unit_conv</f>
        <v>0</v>
      </c>
      <c r="I27">
        <f t="shared" si="16"/>
        <v>0</v>
      </c>
      <c r="J27">
        <f t="shared" si="16"/>
        <v>0</v>
      </c>
      <c r="K27">
        <f t="shared" si="16"/>
        <v>0</v>
      </c>
      <c r="L27">
        <f t="shared" si="16"/>
        <v>0</v>
      </c>
      <c r="M27" s="31">
        <f>VLOOKUP($B$1,'Multipliers and Adjustments'!$A$70:$I$86,TRUNC(COLUMN(M$2)/5)+2,FALSE)*SUMIFS('EPA Data'!$I:$I,'EPA Data'!$D:$D,'Country Selector'!$A$2,'EPA Data'!$J:$J,$B$1,'EPA Data'!$C:$C,M$2,'EPA Data'!$G:$G,"&gt;="&amp;$A27,'EPA Data'!$G:$G,"&lt;"&amp;$B27)*unit_conv</f>
        <v>0</v>
      </c>
      <c r="N27">
        <f t="shared" si="17"/>
        <v>0</v>
      </c>
      <c r="O27">
        <f t="shared" si="17"/>
        <v>0</v>
      </c>
      <c r="P27">
        <f t="shared" si="17"/>
        <v>0</v>
      </c>
      <c r="Q27">
        <f t="shared" si="17"/>
        <v>0</v>
      </c>
      <c r="R27" s="31">
        <f>VLOOKUP($B$1,'Multipliers and Adjustments'!$A$70:$I$86,TRUNC(COLUMN(R$2)/5)+2,FALSE)*SUMIFS('EPA Data'!$I:$I,'EPA Data'!$D:$D,'Country Selector'!$A$2,'EPA Data'!$J:$J,$B$1,'EPA Data'!$C:$C,R$2,'EPA Data'!$G:$G,"&gt;="&amp;$A27,'EPA Data'!$G:$G,"&lt;"&amp;$B27)*unit_conv</f>
        <v>0</v>
      </c>
      <c r="S27">
        <f t="shared" si="18"/>
        <v>0</v>
      </c>
      <c r="T27">
        <f t="shared" si="18"/>
        <v>0</v>
      </c>
      <c r="U27">
        <f t="shared" si="18"/>
        <v>0</v>
      </c>
      <c r="V27">
        <f t="shared" si="18"/>
        <v>0</v>
      </c>
      <c r="W27" s="31">
        <f>VLOOKUP($B$1,'Multipliers and Adjustments'!$A$70:$I$86,TRUNC(COLUMN(W$2)/5)+2,FALSE)*SUMIFS('EPA Data'!$I:$I,'EPA Data'!$D:$D,'Country Selector'!$A$2,'EPA Data'!$J:$J,$B$1,'EPA Data'!$C:$C,W$2,'EPA Data'!$G:$G,"&gt;="&amp;$A27,'EPA Data'!$G:$G,"&lt;"&amp;$B27)*unit_conv</f>
        <v>0</v>
      </c>
      <c r="X27">
        <f t="shared" si="19"/>
        <v>0</v>
      </c>
      <c r="Y27">
        <f t="shared" si="19"/>
        <v>0</v>
      </c>
      <c r="Z27">
        <f t="shared" si="19"/>
        <v>0</v>
      </c>
      <c r="AA27">
        <f t="shared" si="19"/>
        <v>0</v>
      </c>
      <c r="AB27" s="31">
        <f>VLOOKUP($B$1,'Multipliers and Adjustments'!$A$70:$I$86,TRUNC(COLUMN(AB$2)/5)+2,FALSE)*SUMIFS('EPA Data'!$I:$I,'EPA Data'!$D:$D,'Country Selector'!$A$2,'EPA Data'!$J:$J,$B$1,'EPA Data'!$C:$C,AB$2,'EPA Data'!$G:$G,"&gt;="&amp;$A27,'EPA Data'!$G:$G,"&lt;"&amp;$B27)*unit_conv</f>
        <v>0</v>
      </c>
      <c r="AC27">
        <f t="shared" si="20"/>
        <v>0</v>
      </c>
      <c r="AD27">
        <f t="shared" si="20"/>
        <v>0</v>
      </c>
      <c r="AE27">
        <f t="shared" si="20"/>
        <v>0</v>
      </c>
      <c r="AF27">
        <f t="shared" si="20"/>
        <v>0</v>
      </c>
      <c r="AG27" s="31">
        <f>VLOOKUP($B$1,'Multipliers and Adjustments'!$A$70:$I$86,TRUNC(COLUMN(AG$2)/5)+2,FALSE)*SUMIFS('EPA Data'!$I:$I,'EPA Data'!$D:$D,'Country Selector'!$A$2,'EPA Data'!$J:$J,$B$1,'EPA Data'!$C:$C,AG$2,'EPA Data'!$G:$G,"&gt;="&amp;$A27,'EPA Data'!$G:$G,"&lt;"&amp;$B27)*unit_conv</f>
        <v>0</v>
      </c>
      <c r="AH27">
        <f t="shared" si="21"/>
        <v>0</v>
      </c>
      <c r="AI27">
        <f t="shared" si="21"/>
        <v>0</v>
      </c>
      <c r="AJ27">
        <f t="shared" si="21"/>
        <v>0</v>
      </c>
      <c r="AK27">
        <f t="shared" si="21"/>
        <v>0</v>
      </c>
      <c r="AL27" s="31">
        <f>VLOOKUP($B$1,'Multipliers and Adjustments'!$A$70:$I$86,TRUNC(COLUMN(AL$2)/5)+2,FALSE)*SUMIFS('EPA Data'!$I:$I,'EPA Data'!$D:$D,'Country Selector'!$A$2,'EPA Data'!$J:$J,$B$1,'EPA Data'!$C:$C,AL$2,'EPA Data'!$G:$G,"&gt;="&amp;$A27,'EPA Data'!$G:$G,"&lt;"&amp;$B27)*unit_conv</f>
        <v>0</v>
      </c>
    </row>
    <row r="28" spans="1:38" x14ac:dyDescent="0.45">
      <c r="A28" s="15">
        <f t="shared" si="14"/>
        <v>-60</v>
      </c>
      <c r="B28" s="16">
        <f t="shared" si="22"/>
        <v>-50</v>
      </c>
      <c r="C28" s="31">
        <f>VLOOKUP($B$1,'Multipliers and Adjustments'!$A$70:$I$86,TRUNC(COLUMN(C$2)/5)+2,FALSE)*SUMIFS('EPA Data'!$I:$I,'EPA Data'!$D:$D,'Country Selector'!$A$2,'EPA Data'!$J:$J,$B$1,'EPA Data'!$C:$C,C$2,'EPA Data'!$G:$G,"&gt;="&amp;$A28,'EPA Data'!$G:$G,"&lt;"&amp;$B28)*unit_conv</f>
        <v>0</v>
      </c>
      <c r="D28">
        <f t="shared" si="15"/>
        <v>0</v>
      </c>
      <c r="E28">
        <f t="shared" si="15"/>
        <v>0</v>
      </c>
      <c r="F28">
        <f t="shared" si="15"/>
        <v>0</v>
      </c>
      <c r="G28">
        <f t="shared" si="15"/>
        <v>0</v>
      </c>
      <c r="H28" s="31">
        <f>VLOOKUP($B$1,'Multipliers and Adjustments'!$A$70:$I$86,TRUNC(COLUMN(H$2)/5)+2,FALSE)*SUMIFS('EPA Data'!$I:$I,'EPA Data'!$D:$D,'Country Selector'!$A$2,'EPA Data'!$J:$J,$B$1,'EPA Data'!$C:$C,H$2,'EPA Data'!$G:$G,"&gt;="&amp;$A28,'EPA Data'!$G:$G,"&lt;"&amp;$B28)*unit_conv</f>
        <v>0</v>
      </c>
      <c r="I28">
        <f t="shared" si="16"/>
        <v>0</v>
      </c>
      <c r="J28">
        <f t="shared" si="16"/>
        <v>0</v>
      </c>
      <c r="K28">
        <f t="shared" si="16"/>
        <v>0</v>
      </c>
      <c r="L28">
        <f t="shared" si="16"/>
        <v>0</v>
      </c>
      <c r="M28" s="31">
        <f>VLOOKUP($B$1,'Multipliers and Adjustments'!$A$70:$I$86,TRUNC(COLUMN(M$2)/5)+2,FALSE)*SUMIFS('EPA Data'!$I:$I,'EPA Data'!$D:$D,'Country Selector'!$A$2,'EPA Data'!$J:$J,$B$1,'EPA Data'!$C:$C,M$2,'EPA Data'!$G:$G,"&gt;="&amp;$A28,'EPA Data'!$G:$G,"&lt;"&amp;$B28)*unit_conv</f>
        <v>0</v>
      </c>
      <c r="N28">
        <f t="shared" si="17"/>
        <v>0</v>
      </c>
      <c r="O28">
        <f t="shared" si="17"/>
        <v>0</v>
      </c>
      <c r="P28">
        <f t="shared" si="17"/>
        <v>0</v>
      </c>
      <c r="Q28">
        <f t="shared" si="17"/>
        <v>0</v>
      </c>
      <c r="R28" s="31">
        <f>VLOOKUP($B$1,'Multipliers and Adjustments'!$A$70:$I$86,TRUNC(COLUMN(R$2)/5)+2,FALSE)*SUMIFS('EPA Data'!$I:$I,'EPA Data'!$D:$D,'Country Selector'!$A$2,'EPA Data'!$J:$J,$B$1,'EPA Data'!$C:$C,R$2,'EPA Data'!$G:$G,"&gt;="&amp;$A28,'EPA Data'!$G:$G,"&lt;"&amp;$B28)*unit_conv</f>
        <v>0</v>
      </c>
      <c r="S28">
        <f t="shared" si="18"/>
        <v>0</v>
      </c>
      <c r="T28">
        <f t="shared" si="18"/>
        <v>0</v>
      </c>
      <c r="U28">
        <f t="shared" si="18"/>
        <v>0</v>
      </c>
      <c r="V28">
        <f t="shared" si="18"/>
        <v>0</v>
      </c>
      <c r="W28" s="31">
        <f>VLOOKUP($B$1,'Multipliers and Adjustments'!$A$70:$I$86,TRUNC(COLUMN(W$2)/5)+2,FALSE)*SUMIFS('EPA Data'!$I:$I,'EPA Data'!$D:$D,'Country Selector'!$A$2,'EPA Data'!$J:$J,$B$1,'EPA Data'!$C:$C,W$2,'EPA Data'!$G:$G,"&gt;="&amp;$A28,'EPA Data'!$G:$G,"&lt;"&amp;$B28)*unit_conv</f>
        <v>0</v>
      </c>
      <c r="X28">
        <f t="shared" si="19"/>
        <v>0</v>
      </c>
      <c r="Y28">
        <f t="shared" si="19"/>
        <v>0</v>
      </c>
      <c r="Z28">
        <f t="shared" si="19"/>
        <v>0</v>
      </c>
      <c r="AA28">
        <f t="shared" si="19"/>
        <v>0</v>
      </c>
      <c r="AB28" s="31">
        <f>VLOOKUP($B$1,'Multipliers and Adjustments'!$A$70:$I$86,TRUNC(COLUMN(AB$2)/5)+2,FALSE)*SUMIFS('EPA Data'!$I:$I,'EPA Data'!$D:$D,'Country Selector'!$A$2,'EPA Data'!$J:$J,$B$1,'EPA Data'!$C:$C,AB$2,'EPA Data'!$G:$G,"&gt;="&amp;$A28,'EPA Data'!$G:$G,"&lt;"&amp;$B28)*unit_conv</f>
        <v>0</v>
      </c>
      <c r="AC28">
        <f t="shared" si="20"/>
        <v>0</v>
      </c>
      <c r="AD28">
        <f t="shared" si="20"/>
        <v>0</v>
      </c>
      <c r="AE28">
        <f t="shared" si="20"/>
        <v>0</v>
      </c>
      <c r="AF28">
        <f t="shared" si="20"/>
        <v>0</v>
      </c>
      <c r="AG28" s="31">
        <f>VLOOKUP($B$1,'Multipliers and Adjustments'!$A$70:$I$86,TRUNC(COLUMN(AG$2)/5)+2,FALSE)*SUMIFS('EPA Data'!$I:$I,'EPA Data'!$D:$D,'Country Selector'!$A$2,'EPA Data'!$J:$J,$B$1,'EPA Data'!$C:$C,AG$2,'EPA Data'!$G:$G,"&gt;="&amp;$A28,'EPA Data'!$G:$G,"&lt;"&amp;$B28)*unit_conv</f>
        <v>0</v>
      </c>
      <c r="AH28">
        <f t="shared" si="21"/>
        <v>0</v>
      </c>
      <c r="AI28">
        <f t="shared" si="21"/>
        <v>0</v>
      </c>
      <c r="AJ28">
        <f t="shared" si="21"/>
        <v>0</v>
      </c>
      <c r="AK28">
        <f t="shared" si="21"/>
        <v>0</v>
      </c>
      <c r="AL28" s="31">
        <f>VLOOKUP($B$1,'Multipliers and Adjustments'!$A$70:$I$86,TRUNC(COLUMN(AL$2)/5)+2,FALSE)*SUMIFS('EPA Data'!$I:$I,'EPA Data'!$D:$D,'Country Selector'!$A$2,'EPA Data'!$J:$J,$B$1,'EPA Data'!$C:$C,AL$2,'EPA Data'!$G:$G,"&gt;="&amp;$A28,'EPA Data'!$G:$G,"&lt;"&amp;$B28)*unit_conv</f>
        <v>0</v>
      </c>
    </row>
    <row r="29" spans="1:38" x14ac:dyDescent="0.45">
      <c r="A29" s="15">
        <f t="shared" si="14"/>
        <v>-50</v>
      </c>
      <c r="B29" s="16">
        <f t="shared" si="22"/>
        <v>-40</v>
      </c>
      <c r="C29" s="31">
        <f>VLOOKUP($B$1,'Multipliers and Adjustments'!$A$70:$I$86,TRUNC(COLUMN(C$2)/5)+2,FALSE)*SUMIFS('EPA Data'!$I:$I,'EPA Data'!$D:$D,'Country Selector'!$A$2,'EPA Data'!$J:$J,$B$1,'EPA Data'!$C:$C,C$2,'EPA Data'!$G:$G,"&gt;="&amp;$A29,'EPA Data'!$G:$G,"&lt;"&amp;$B29)*unit_conv</f>
        <v>0</v>
      </c>
      <c r="D29">
        <f t="shared" si="15"/>
        <v>0</v>
      </c>
      <c r="E29">
        <f t="shared" si="15"/>
        <v>0</v>
      </c>
      <c r="F29">
        <f t="shared" si="15"/>
        <v>0</v>
      </c>
      <c r="G29">
        <f t="shared" si="15"/>
        <v>0</v>
      </c>
      <c r="H29" s="31">
        <f>VLOOKUP($B$1,'Multipliers and Adjustments'!$A$70:$I$86,TRUNC(COLUMN(H$2)/5)+2,FALSE)*SUMIFS('EPA Data'!$I:$I,'EPA Data'!$D:$D,'Country Selector'!$A$2,'EPA Data'!$J:$J,$B$1,'EPA Data'!$C:$C,H$2,'EPA Data'!$G:$G,"&gt;="&amp;$A29,'EPA Data'!$G:$G,"&lt;"&amp;$B29)*unit_conv</f>
        <v>0</v>
      </c>
      <c r="I29">
        <f t="shared" si="16"/>
        <v>0</v>
      </c>
      <c r="J29">
        <f t="shared" si="16"/>
        <v>0</v>
      </c>
      <c r="K29">
        <f t="shared" si="16"/>
        <v>0</v>
      </c>
      <c r="L29">
        <f t="shared" si="16"/>
        <v>0</v>
      </c>
      <c r="M29" s="31">
        <f>VLOOKUP($B$1,'Multipliers and Adjustments'!$A$70:$I$86,TRUNC(COLUMN(M$2)/5)+2,FALSE)*SUMIFS('EPA Data'!$I:$I,'EPA Data'!$D:$D,'Country Selector'!$A$2,'EPA Data'!$J:$J,$B$1,'EPA Data'!$C:$C,M$2,'EPA Data'!$G:$G,"&gt;="&amp;$A29,'EPA Data'!$G:$G,"&lt;"&amp;$B29)*unit_conv</f>
        <v>0</v>
      </c>
      <c r="N29">
        <f t="shared" si="17"/>
        <v>0</v>
      </c>
      <c r="O29">
        <f t="shared" si="17"/>
        <v>0</v>
      </c>
      <c r="P29">
        <f t="shared" si="17"/>
        <v>0</v>
      </c>
      <c r="Q29">
        <f t="shared" si="17"/>
        <v>0</v>
      </c>
      <c r="R29" s="31">
        <f>VLOOKUP($B$1,'Multipliers and Adjustments'!$A$70:$I$86,TRUNC(COLUMN(R$2)/5)+2,FALSE)*SUMIFS('EPA Data'!$I:$I,'EPA Data'!$D:$D,'Country Selector'!$A$2,'EPA Data'!$J:$J,$B$1,'EPA Data'!$C:$C,R$2,'EPA Data'!$G:$G,"&gt;="&amp;$A29,'EPA Data'!$G:$G,"&lt;"&amp;$B29)*unit_conv</f>
        <v>0</v>
      </c>
      <c r="S29">
        <f t="shared" si="18"/>
        <v>0</v>
      </c>
      <c r="T29">
        <f t="shared" si="18"/>
        <v>0</v>
      </c>
      <c r="U29">
        <f t="shared" si="18"/>
        <v>0</v>
      </c>
      <c r="V29">
        <f t="shared" si="18"/>
        <v>0</v>
      </c>
      <c r="W29" s="31">
        <f>VLOOKUP($B$1,'Multipliers and Adjustments'!$A$70:$I$86,TRUNC(COLUMN(W$2)/5)+2,FALSE)*SUMIFS('EPA Data'!$I:$I,'EPA Data'!$D:$D,'Country Selector'!$A$2,'EPA Data'!$J:$J,$B$1,'EPA Data'!$C:$C,W$2,'EPA Data'!$G:$G,"&gt;="&amp;$A29,'EPA Data'!$G:$G,"&lt;"&amp;$B29)*unit_conv</f>
        <v>0</v>
      </c>
      <c r="X29">
        <f t="shared" si="19"/>
        <v>0</v>
      </c>
      <c r="Y29">
        <f t="shared" si="19"/>
        <v>0</v>
      </c>
      <c r="Z29">
        <f t="shared" si="19"/>
        <v>0</v>
      </c>
      <c r="AA29">
        <f t="shared" si="19"/>
        <v>0</v>
      </c>
      <c r="AB29" s="31">
        <f>VLOOKUP($B$1,'Multipliers and Adjustments'!$A$70:$I$86,TRUNC(COLUMN(AB$2)/5)+2,FALSE)*SUMIFS('EPA Data'!$I:$I,'EPA Data'!$D:$D,'Country Selector'!$A$2,'EPA Data'!$J:$J,$B$1,'EPA Data'!$C:$C,AB$2,'EPA Data'!$G:$G,"&gt;="&amp;$A29,'EPA Data'!$G:$G,"&lt;"&amp;$B29)*unit_conv</f>
        <v>0</v>
      </c>
      <c r="AC29">
        <f t="shared" si="20"/>
        <v>0</v>
      </c>
      <c r="AD29">
        <f t="shared" si="20"/>
        <v>0</v>
      </c>
      <c r="AE29">
        <f t="shared" si="20"/>
        <v>0</v>
      </c>
      <c r="AF29">
        <f t="shared" si="20"/>
        <v>0</v>
      </c>
      <c r="AG29" s="31">
        <f>VLOOKUP($B$1,'Multipliers and Adjustments'!$A$70:$I$86,TRUNC(COLUMN(AG$2)/5)+2,FALSE)*SUMIFS('EPA Data'!$I:$I,'EPA Data'!$D:$D,'Country Selector'!$A$2,'EPA Data'!$J:$J,$B$1,'EPA Data'!$C:$C,AG$2,'EPA Data'!$G:$G,"&gt;="&amp;$A29,'EPA Data'!$G:$G,"&lt;"&amp;$B29)*unit_conv</f>
        <v>0</v>
      </c>
      <c r="AH29">
        <f t="shared" si="21"/>
        <v>0</v>
      </c>
      <c r="AI29">
        <f t="shared" si="21"/>
        <v>0</v>
      </c>
      <c r="AJ29">
        <f t="shared" si="21"/>
        <v>0</v>
      </c>
      <c r="AK29">
        <f t="shared" si="21"/>
        <v>0</v>
      </c>
      <c r="AL29" s="31">
        <f>VLOOKUP($B$1,'Multipliers and Adjustments'!$A$70:$I$86,TRUNC(COLUMN(AL$2)/5)+2,FALSE)*SUMIFS('EPA Data'!$I:$I,'EPA Data'!$D:$D,'Country Selector'!$A$2,'EPA Data'!$J:$J,$B$1,'EPA Data'!$C:$C,AL$2,'EPA Data'!$G:$G,"&gt;="&amp;$A29,'EPA Data'!$G:$G,"&lt;"&amp;$B29)*unit_conv</f>
        <v>0</v>
      </c>
    </row>
    <row r="30" spans="1:38" x14ac:dyDescent="0.45">
      <c r="A30" s="15">
        <f t="shared" si="14"/>
        <v>-40</v>
      </c>
      <c r="B30" s="16">
        <f t="shared" si="22"/>
        <v>-30</v>
      </c>
      <c r="C30" s="31">
        <f>VLOOKUP($B$1,'Multipliers and Adjustments'!$A$70:$I$86,TRUNC(COLUMN(C$2)/5)+2,FALSE)*SUMIFS('EPA Data'!$I:$I,'EPA Data'!$D:$D,'Country Selector'!$A$2,'EPA Data'!$J:$J,$B$1,'EPA Data'!$C:$C,C$2,'EPA Data'!$G:$G,"&gt;="&amp;$A30,'EPA Data'!$G:$G,"&lt;"&amp;$B30)*unit_conv</f>
        <v>0</v>
      </c>
      <c r="D30">
        <f t="shared" si="15"/>
        <v>0</v>
      </c>
      <c r="E30">
        <f t="shared" si="15"/>
        <v>0</v>
      </c>
      <c r="F30">
        <f t="shared" si="15"/>
        <v>0</v>
      </c>
      <c r="G30">
        <f t="shared" si="15"/>
        <v>0</v>
      </c>
      <c r="H30" s="31">
        <f>VLOOKUP($B$1,'Multipliers and Adjustments'!$A$70:$I$86,TRUNC(COLUMN(H$2)/5)+2,FALSE)*SUMIFS('EPA Data'!$I:$I,'EPA Data'!$D:$D,'Country Selector'!$A$2,'EPA Data'!$J:$J,$B$1,'EPA Data'!$C:$C,H$2,'EPA Data'!$G:$G,"&gt;="&amp;$A30,'EPA Data'!$G:$G,"&lt;"&amp;$B30)*unit_conv</f>
        <v>0</v>
      </c>
      <c r="I30">
        <f t="shared" si="16"/>
        <v>0</v>
      </c>
      <c r="J30">
        <f t="shared" si="16"/>
        <v>0</v>
      </c>
      <c r="K30">
        <f t="shared" si="16"/>
        <v>0</v>
      </c>
      <c r="L30">
        <f t="shared" si="16"/>
        <v>0</v>
      </c>
      <c r="M30" s="31">
        <f>VLOOKUP($B$1,'Multipliers and Adjustments'!$A$70:$I$86,TRUNC(COLUMN(M$2)/5)+2,FALSE)*SUMIFS('EPA Data'!$I:$I,'EPA Data'!$D:$D,'Country Selector'!$A$2,'EPA Data'!$J:$J,$B$1,'EPA Data'!$C:$C,M$2,'EPA Data'!$G:$G,"&gt;="&amp;$A30,'EPA Data'!$G:$G,"&lt;"&amp;$B30)*unit_conv</f>
        <v>0</v>
      </c>
      <c r="N30">
        <f t="shared" si="17"/>
        <v>0</v>
      </c>
      <c r="O30">
        <f t="shared" si="17"/>
        <v>0</v>
      </c>
      <c r="P30">
        <f t="shared" si="17"/>
        <v>0</v>
      </c>
      <c r="Q30">
        <f t="shared" si="17"/>
        <v>0</v>
      </c>
      <c r="R30" s="31">
        <f>VLOOKUP($B$1,'Multipliers and Adjustments'!$A$70:$I$86,TRUNC(COLUMN(R$2)/5)+2,FALSE)*SUMIFS('EPA Data'!$I:$I,'EPA Data'!$D:$D,'Country Selector'!$A$2,'EPA Data'!$J:$J,$B$1,'EPA Data'!$C:$C,R$2,'EPA Data'!$G:$G,"&gt;="&amp;$A30,'EPA Data'!$G:$G,"&lt;"&amp;$B30)*unit_conv</f>
        <v>0</v>
      </c>
      <c r="S30">
        <f t="shared" si="18"/>
        <v>0</v>
      </c>
      <c r="T30">
        <f t="shared" si="18"/>
        <v>0</v>
      </c>
      <c r="U30">
        <f t="shared" si="18"/>
        <v>0</v>
      </c>
      <c r="V30">
        <f t="shared" si="18"/>
        <v>0</v>
      </c>
      <c r="W30" s="31">
        <f>VLOOKUP($B$1,'Multipliers and Adjustments'!$A$70:$I$86,TRUNC(COLUMN(W$2)/5)+2,FALSE)*SUMIFS('EPA Data'!$I:$I,'EPA Data'!$D:$D,'Country Selector'!$A$2,'EPA Data'!$J:$J,$B$1,'EPA Data'!$C:$C,W$2,'EPA Data'!$G:$G,"&gt;="&amp;$A30,'EPA Data'!$G:$G,"&lt;"&amp;$B30)*unit_conv</f>
        <v>0</v>
      </c>
      <c r="X30">
        <f t="shared" si="19"/>
        <v>0</v>
      </c>
      <c r="Y30">
        <f t="shared" si="19"/>
        <v>0</v>
      </c>
      <c r="Z30">
        <f t="shared" si="19"/>
        <v>0</v>
      </c>
      <c r="AA30">
        <f t="shared" si="19"/>
        <v>0</v>
      </c>
      <c r="AB30" s="31">
        <f>VLOOKUP($B$1,'Multipliers and Adjustments'!$A$70:$I$86,TRUNC(COLUMN(AB$2)/5)+2,FALSE)*SUMIFS('EPA Data'!$I:$I,'EPA Data'!$D:$D,'Country Selector'!$A$2,'EPA Data'!$J:$J,$B$1,'EPA Data'!$C:$C,AB$2,'EPA Data'!$G:$G,"&gt;="&amp;$A30,'EPA Data'!$G:$G,"&lt;"&amp;$B30)*unit_conv</f>
        <v>0</v>
      </c>
      <c r="AC30">
        <f t="shared" si="20"/>
        <v>0</v>
      </c>
      <c r="AD30">
        <f t="shared" si="20"/>
        <v>0</v>
      </c>
      <c r="AE30">
        <f t="shared" si="20"/>
        <v>0</v>
      </c>
      <c r="AF30">
        <f t="shared" si="20"/>
        <v>0</v>
      </c>
      <c r="AG30" s="31">
        <f>VLOOKUP($B$1,'Multipliers and Adjustments'!$A$70:$I$86,TRUNC(COLUMN(AG$2)/5)+2,FALSE)*SUMIFS('EPA Data'!$I:$I,'EPA Data'!$D:$D,'Country Selector'!$A$2,'EPA Data'!$J:$J,$B$1,'EPA Data'!$C:$C,AG$2,'EPA Data'!$G:$G,"&gt;="&amp;$A30,'EPA Data'!$G:$G,"&lt;"&amp;$B30)*unit_conv</f>
        <v>0</v>
      </c>
      <c r="AH30">
        <f t="shared" si="21"/>
        <v>0</v>
      </c>
      <c r="AI30">
        <f t="shared" si="21"/>
        <v>0</v>
      </c>
      <c r="AJ30">
        <f t="shared" si="21"/>
        <v>0</v>
      </c>
      <c r="AK30">
        <f t="shared" si="21"/>
        <v>0</v>
      </c>
      <c r="AL30" s="31">
        <f>VLOOKUP($B$1,'Multipliers and Adjustments'!$A$70:$I$86,TRUNC(COLUMN(AL$2)/5)+2,FALSE)*SUMIFS('EPA Data'!$I:$I,'EPA Data'!$D:$D,'Country Selector'!$A$2,'EPA Data'!$J:$J,$B$1,'EPA Data'!$C:$C,AL$2,'EPA Data'!$G:$G,"&gt;="&amp;$A30,'EPA Data'!$G:$G,"&lt;"&amp;$B30)*unit_conv</f>
        <v>0</v>
      </c>
    </row>
    <row r="31" spans="1:38" x14ac:dyDescent="0.45">
      <c r="A31" s="15">
        <f t="shared" si="14"/>
        <v>-30</v>
      </c>
      <c r="B31" s="16">
        <f t="shared" si="22"/>
        <v>-20</v>
      </c>
      <c r="C31" s="31">
        <f>VLOOKUP($B$1,'Multipliers and Adjustments'!$A$70:$I$86,TRUNC(COLUMN(C$2)/5)+2,FALSE)*SUMIFS('EPA Data'!$I:$I,'EPA Data'!$D:$D,'Country Selector'!$A$2,'EPA Data'!$J:$J,$B$1,'EPA Data'!$C:$C,C$2,'EPA Data'!$G:$G,"&gt;="&amp;$A31,'EPA Data'!$G:$G,"&lt;"&amp;$B31)*unit_conv</f>
        <v>0</v>
      </c>
      <c r="D31">
        <f t="shared" si="15"/>
        <v>0</v>
      </c>
      <c r="E31">
        <f t="shared" si="15"/>
        <v>0</v>
      </c>
      <c r="F31">
        <f t="shared" si="15"/>
        <v>0</v>
      </c>
      <c r="G31">
        <f t="shared" si="15"/>
        <v>0</v>
      </c>
      <c r="H31" s="31">
        <f>VLOOKUP($B$1,'Multipliers and Adjustments'!$A$70:$I$86,TRUNC(COLUMN(H$2)/5)+2,FALSE)*SUMIFS('EPA Data'!$I:$I,'EPA Data'!$D:$D,'Country Selector'!$A$2,'EPA Data'!$J:$J,$B$1,'EPA Data'!$C:$C,H$2,'EPA Data'!$G:$G,"&gt;="&amp;$A31,'EPA Data'!$G:$G,"&lt;"&amp;$B31)*unit_conv</f>
        <v>0</v>
      </c>
      <c r="I31">
        <f t="shared" si="16"/>
        <v>0</v>
      </c>
      <c r="J31">
        <f t="shared" si="16"/>
        <v>0</v>
      </c>
      <c r="K31">
        <f t="shared" si="16"/>
        <v>0</v>
      </c>
      <c r="L31">
        <f t="shared" si="16"/>
        <v>0</v>
      </c>
      <c r="M31" s="31">
        <f>VLOOKUP($B$1,'Multipliers and Adjustments'!$A$70:$I$86,TRUNC(COLUMN(M$2)/5)+2,FALSE)*SUMIFS('EPA Data'!$I:$I,'EPA Data'!$D:$D,'Country Selector'!$A$2,'EPA Data'!$J:$J,$B$1,'EPA Data'!$C:$C,M$2,'EPA Data'!$G:$G,"&gt;="&amp;$A31,'EPA Data'!$G:$G,"&lt;"&amp;$B31)*unit_conv</f>
        <v>0</v>
      </c>
      <c r="N31">
        <f t="shared" si="17"/>
        <v>0</v>
      </c>
      <c r="O31">
        <f t="shared" si="17"/>
        <v>0</v>
      </c>
      <c r="P31">
        <f t="shared" si="17"/>
        <v>0</v>
      </c>
      <c r="Q31">
        <f t="shared" si="17"/>
        <v>0</v>
      </c>
      <c r="R31" s="31">
        <f>VLOOKUP($B$1,'Multipliers and Adjustments'!$A$70:$I$86,TRUNC(COLUMN(R$2)/5)+2,FALSE)*SUMIFS('EPA Data'!$I:$I,'EPA Data'!$D:$D,'Country Selector'!$A$2,'EPA Data'!$J:$J,$B$1,'EPA Data'!$C:$C,R$2,'EPA Data'!$G:$G,"&gt;="&amp;$A31,'EPA Data'!$G:$G,"&lt;"&amp;$B31)*unit_conv</f>
        <v>0</v>
      </c>
      <c r="S31">
        <f t="shared" si="18"/>
        <v>0</v>
      </c>
      <c r="T31">
        <f t="shared" si="18"/>
        <v>0</v>
      </c>
      <c r="U31">
        <f t="shared" si="18"/>
        <v>0</v>
      </c>
      <c r="V31">
        <f t="shared" si="18"/>
        <v>0</v>
      </c>
      <c r="W31" s="31">
        <f>VLOOKUP($B$1,'Multipliers and Adjustments'!$A$70:$I$86,TRUNC(COLUMN(W$2)/5)+2,FALSE)*SUMIFS('EPA Data'!$I:$I,'EPA Data'!$D:$D,'Country Selector'!$A$2,'EPA Data'!$J:$J,$B$1,'EPA Data'!$C:$C,W$2,'EPA Data'!$G:$G,"&gt;="&amp;$A31,'EPA Data'!$G:$G,"&lt;"&amp;$B31)*unit_conv</f>
        <v>0</v>
      </c>
      <c r="X31">
        <f t="shared" si="19"/>
        <v>0</v>
      </c>
      <c r="Y31">
        <f t="shared" si="19"/>
        <v>0</v>
      </c>
      <c r="Z31">
        <f t="shared" si="19"/>
        <v>0</v>
      </c>
      <c r="AA31">
        <f t="shared" si="19"/>
        <v>0</v>
      </c>
      <c r="AB31" s="31">
        <f>VLOOKUP($B$1,'Multipliers and Adjustments'!$A$70:$I$86,TRUNC(COLUMN(AB$2)/5)+2,FALSE)*SUMIFS('EPA Data'!$I:$I,'EPA Data'!$D:$D,'Country Selector'!$A$2,'EPA Data'!$J:$J,$B$1,'EPA Data'!$C:$C,AB$2,'EPA Data'!$G:$G,"&gt;="&amp;$A31,'EPA Data'!$G:$G,"&lt;"&amp;$B31)*unit_conv</f>
        <v>0</v>
      </c>
      <c r="AC31">
        <f t="shared" si="20"/>
        <v>0</v>
      </c>
      <c r="AD31">
        <f t="shared" si="20"/>
        <v>0</v>
      </c>
      <c r="AE31">
        <f t="shared" si="20"/>
        <v>0</v>
      </c>
      <c r="AF31">
        <f t="shared" si="20"/>
        <v>0</v>
      </c>
      <c r="AG31" s="31">
        <f>VLOOKUP($B$1,'Multipliers and Adjustments'!$A$70:$I$86,TRUNC(COLUMN(AG$2)/5)+2,FALSE)*SUMIFS('EPA Data'!$I:$I,'EPA Data'!$D:$D,'Country Selector'!$A$2,'EPA Data'!$J:$J,$B$1,'EPA Data'!$C:$C,AG$2,'EPA Data'!$G:$G,"&gt;="&amp;$A31,'EPA Data'!$G:$G,"&lt;"&amp;$B31)*unit_conv</f>
        <v>0</v>
      </c>
      <c r="AH31">
        <f t="shared" si="21"/>
        <v>0</v>
      </c>
      <c r="AI31">
        <f t="shared" si="21"/>
        <v>0</v>
      </c>
      <c r="AJ31">
        <f t="shared" si="21"/>
        <v>0</v>
      </c>
      <c r="AK31">
        <f t="shared" si="21"/>
        <v>0</v>
      </c>
      <c r="AL31" s="31">
        <f>VLOOKUP($B$1,'Multipliers and Adjustments'!$A$70:$I$86,TRUNC(COLUMN(AL$2)/5)+2,FALSE)*SUMIFS('EPA Data'!$I:$I,'EPA Data'!$D:$D,'Country Selector'!$A$2,'EPA Data'!$J:$J,$B$1,'EPA Data'!$C:$C,AL$2,'EPA Data'!$G:$G,"&gt;="&amp;$A31,'EPA Data'!$G:$G,"&lt;"&amp;$B31)*unit_conv</f>
        <v>0</v>
      </c>
    </row>
    <row r="32" spans="1:38" x14ac:dyDescent="0.45">
      <c r="A32" s="15">
        <f t="shared" si="14"/>
        <v>-20</v>
      </c>
      <c r="B32" s="16">
        <f t="shared" si="22"/>
        <v>-10</v>
      </c>
      <c r="C32" s="31">
        <f>VLOOKUP($B$1,'Multipliers and Adjustments'!$A$70:$I$86,TRUNC(COLUMN(C$2)/5)+2,FALSE)*SUMIFS('EPA Data'!$I:$I,'EPA Data'!$D:$D,'Country Selector'!$A$2,'EPA Data'!$J:$J,$B$1,'EPA Data'!$C:$C,C$2,'EPA Data'!$G:$G,"&gt;="&amp;$A32,'EPA Data'!$G:$G,"&lt;"&amp;$B32)*unit_conv</f>
        <v>0</v>
      </c>
      <c r="D32">
        <f t="shared" si="15"/>
        <v>0</v>
      </c>
      <c r="E32">
        <f t="shared" si="15"/>
        <v>0</v>
      </c>
      <c r="F32">
        <f t="shared" si="15"/>
        <v>0</v>
      </c>
      <c r="G32">
        <f t="shared" si="15"/>
        <v>0</v>
      </c>
      <c r="H32" s="31">
        <f>VLOOKUP($B$1,'Multipliers and Adjustments'!$A$70:$I$86,TRUNC(COLUMN(H$2)/5)+2,FALSE)*SUMIFS('EPA Data'!$I:$I,'EPA Data'!$D:$D,'Country Selector'!$A$2,'EPA Data'!$J:$J,$B$1,'EPA Data'!$C:$C,H$2,'EPA Data'!$G:$G,"&gt;="&amp;$A32,'EPA Data'!$G:$G,"&lt;"&amp;$B32)*unit_conv</f>
        <v>0</v>
      </c>
      <c r="I32">
        <f t="shared" si="16"/>
        <v>0</v>
      </c>
      <c r="J32">
        <f t="shared" si="16"/>
        <v>0</v>
      </c>
      <c r="K32">
        <f t="shared" si="16"/>
        <v>0</v>
      </c>
      <c r="L32">
        <f t="shared" si="16"/>
        <v>0</v>
      </c>
      <c r="M32" s="31">
        <f>VLOOKUP($B$1,'Multipliers and Adjustments'!$A$70:$I$86,TRUNC(COLUMN(M$2)/5)+2,FALSE)*SUMIFS('EPA Data'!$I:$I,'EPA Data'!$D:$D,'Country Selector'!$A$2,'EPA Data'!$J:$J,$B$1,'EPA Data'!$C:$C,M$2,'EPA Data'!$G:$G,"&gt;="&amp;$A32,'EPA Data'!$G:$G,"&lt;"&amp;$B32)*unit_conv</f>
        <v>0</v>
      </c>
      <c r="N32">
        <f t="shared" si="17"/>
        <v>0</v>
      </c>
      <c r="O32">
        <f t="shared" si="17"/>
        <v>0</v>
      </c>
      <c r="P32">
        <f t="shared" si="17"/>
        <v>0</v>
      </c>
      <c r="Q32">
        <f t="shared" si="17"/>
        <v>0</v>
      </c>
      <c r="R32" s="31">
        <f>VLOOKUP($B$1,'Multipliers and Adjustments'!$A$70:$I$86,TRUNC(COLUMN(R$2)/5)+2,FALSE)*SUMIFS('EPA Data'!$I:$I,'EPA Data'!$D:$D,'Country Selector'!$A$2,'EPA Data'!$J:$J,$B$1,'EPA Data'!$C:$C,R$2,'EPA Data'!$G:$G,"&gt;="&amp;$A32,'EPA Data'!$G:$G,"&lt;"&amp;$B32)*unit_conv</f>
        <v>0</v>
      </c>
      <c r="S32">
        <f t="shared" si="18"/>
        <v>0</v>
      </c>
      <c r="T32">
        <f t="shared" si="18"/>
        <v>0</v>
      </c>
      <c r="U32">
        <f t="shared" si="18"/>
        <v>0</v>
      </c>
      <c r="V32">
        <f t="shared" si="18"/>
        <v>0</v>
      </c>
      <c r="W32" s="31">
        <f>VLOOKUP($B$1,'Multipliers and Adjustments'!$A$70:$I$86,TRUNC(COLUMN(W$2)/5)+2,FALSE)*SUMIFS('EPA Data'!$I:$I,'EPA Data'!$D:$D,'Country Selector'!$A$2,'EPA Data'!$J:$J,$B$1,'EPA Data'!$C:$C,W$2,'EPA Data'!$G:$G,"&gt;="&amp;$A32,'EPA Data'!$G:$G,"&lt;"&amp;$B32)*unit_conv</f>
        <v>0</v>
      </c>
      <c r="X32">
        <f t="shared" si="19"/>
        <v>0</v>
      </c>
      <c r="Y32">
        <f t="shared" si="19"/>
        <v>0</v>
      </c>
      <c r="Z32">
        <f t="shared" si="19"/>
        <v>0</v>
      </c>
      <c r="AA32">
        <f t="shared" si="19"/>
        <v>0</v>
      </c>
      <c r="AB32" s="31">
        <f>VLOOKUP($B$1,'Multipliers and Adjustments'!$A$70:$I$86,TRUNC(COLUMN(AB$2)/5)+2,FALSE)*SUMIFS('EPA Data'!$I:$I,'EPA Data'!$D:$D,'Country Selector'!$A$2,'EPA Data'!$J:$J,$B$1,'EPA Data'!$C:$C,AB$2,'EPA Data'!$G:$G,"&gt;="&amp;$A32,'EPA Data'!$G:$G,"&lt;"&amp;$B32)*unit_conv</f>
        <v>0</v>
      </c>
      <c r="AC32">
        <f t="shared" si="20"/>
        <v>0</v>
      </c>
      <c r="AD32">
        <f t="shared" si="20"/>
        <v>0</v>
      </c>
      <c r="AE32">
        <f t="shared" si="20"/>
        <v>0</v>
      </c>
      <c r="AF32">
        <f t="shared" si="20"/>
        <v>0</v>
      </c>
      <c r="AG32" s="31">
        <f>VLOOKUP($B$1,'Multipliers and Adjustments'!$A$70:$I$86,TRUNC(COLUMN(AG$2)/5)+2,FALSE)*SUMIFS('EPA Data'!$I:$I,'EPA Data'!$D:$D,'Country Selector'!$A$2,'EPA Data'!$J:$J,$B$1,'EPA Data'!$C:$C,AG$2,'EPA Data'!$G:$G,"&gt;="&amp;$A32,'EPA Data'!$G:$G,"&lt;"&amp;$B32)*unit_conv</f>
        <v>0</v>
      </c>
      <c r="AH32">
        <f t="shared" si="21"/>
        <v>0</v>
      </c>
      <c r="AI32">
        <f t="shared" si="21"/>
        <v>0</v>
      </c>
      <c r="AJ32">
        <f t="shared" si="21"/>
        <v>0</v>
      </c>
      <c r="AK32">
        <f t="shared" si="21"/>
        <v>0</v>
      </c>
      <c r="AL32" s="31">
        <f>VLOOKUP($B$1,'Multipliers and Adjustments'!$A$70:$I$86,TRUNC(COLUMN(AL$2)/5)+2,FALSE)*SUMIFS('EPA Data'!$I:$I,'EPA Data'!$D:$D,'Country Selector'!$A$2,'EPA Data'!$J:$J,$B$1,'EPA Data'!$C:$C,AL$2,'EPA Data'!$G:$G,"&gt;="&amp;$A32,'EPA Data'!$G:$G,"&lt;"&amp;$B32)*unit_conv</f>
        <v>0</v>
      </c>
    </row>
    <row r="33" spans="1:38" x14ac:dyDescent="0.45">
      <c r="A33" s="15">
        <f t="shared" si="14"/>
        <v>-10</v>
      </c>
      <c r="B33" s="16">
        <f t="shared" si="22"/>
        <v>0</v>
      </c>
      <c r="C33" s="31">
        <f>VLOOKUP($B$1,'Multipliers and Adjustments'!$A$70:$I$86,TRUNC(COLUMN(C$2)/5)+2,FALSE)*SUMIFS('EPA Data'!$I:$I,'EPA Data'!$D:$D,'Country Selector'!$A$2,'EPA Data'!$J:$J,$B$1,'EPA Data'!$C:$C,C$2,'EPA Data'!$G:$G,"&gt;="&amp;$A33,'EPA Data'!$G:$G,"&lt;"&amp;$B33)*unit_conv</f>
        <v>0</v>
      </c>
      <c r="D33">
        <f t="shared" si="15"/>
        <v>0</v>
      </c>
      <c r="E33">
        <f t="shared" si="15"/>
        <v>0</v>
      </c>
      <c r="F33">
        <f t="shared" si="15"/>
        <v>0</v>
      </c>
      <c r="G33">
        <f t="shared" si="15"/>
        <v>0</v>
      </c>
      <c r="H33" s="31">
        <f>VLOOKUP($B$1,'Multipliers and Adjustments'!$A$70:$I$86,TRUNC(COLUMN(H$2)/5)+2,FALSE)*SUMIFS('EPA Data'!$I:$I,'EPA Data'!$D:$D,'Country Selector'!$A$2,'EPA Data'!$J:$J,$B$1,'EPA Data'!$C:$C,H$2,'EPA Data'!$G:$G,"&gt;="&amp;$A33,'EPA Data'!$G:$G,"&lt;"&amp;$B33)*unit_conv</f>
        <v>0</v>
      </c>
      <c r="I33">
        <f t="shared" si="16"/>
        <v>0</v>
      </c>
      <c r="J33">
        <f t="shared" si="16"/>
        <v>0</v>
      </c>
      <c r="K33">
        <f t="shared" si="16"/>
        <v>0</v>
      </c>
      <c r="L33">
        <f t="shared" si="16"/>
        <v>0</v>
      </c>
      <c r="M33" s="31">
        <f>VLOOKUP($B$1,'Multipliers and Adjustments'!$A$70:$I$86,TRUNC(COLUMN(M$2)/5)+2,FALSE)*SUMIFS('EPA Data'!$I:$I,'EPA Data'!$D:$D,'Country Selector'!$A$2,'EPA Data'!$J:$J,$B$1,'EPA Data'!$C:$C,M$2,'EPA Data'!$G:$G,"&gt;="&amp;$A33,'EPA Data'!$G:$G,"&lt;"&amp;$B33)*unit_conv</f>
        <v>0</v>
      </c>
      <c r="N33">
        <f t="shared" si="17"/>
        <v>0</v>
      </c>
      <c r="O33">
        <f t="shared" si="17"/>
        <v>0</v>
      </c>
      <c r="P33">
        <f t="shared" si="17"/>
        <v>0</v>
      </c>
      <c r="Q33">
        <f t="shared" si="17"/>
        <v>0</v>
      </c>
      <c r="R33" s="31">
        <f>VLOOKUP($B$1,'Multipliers and Adjustments'!$A$70:$I$86,TRUNC(COLUMN(R$2)/5)+2,FALSE)*SUMIFS('EPA Data'!$I:$I,'EPA Data'!$D:$D,'Country Selector'!$A$2,'EPA Data'!$J:$J,$B$1,'EPA Data'!$C:$C,R$2,'EPA Data'!$G:$G,"&gt;="&amp;$A33,'EPA Data'!$G:$G,"&lt;"&amp;$B33)*unit_conv</f>
        <v>0</v>
      </c>
      <c r="S33">
        <f t="shared" si="18"/>
        <v>0</v>
      </c>
      <c r="T33">
        <f t="shared" si="18"/>
        <v>0</v>
      </c>
      <c r="U33">
        <f t="shared" si="18"/>
        <v>0</v>
      </c>
      <c r="V33">
        <f t="shared" si="18"/>
        <v>0</v>
      </c>
      <c r="W33" s="31">
        <f>VLOOKUP($B$1,'Multipliers and Adjustments'!$A$70:$I$86,TRUNC(COLUMN(W$2)/5)+2,FALSE)*SUMIFS('EPA Data'!$I:$I,'EPA Data'!$D:$D,'Country Selector'!$A$2,'EPA Data'!$J:$J,$B$1,'EPA Data'!$C:$C,W$2,'EPA Data'!$G:$G,"&gt;="&amp;$A33,'EPA Data'!$G:$G,"&lt;"&amp;$B33)*unit_conv</f>
        <v>0</v>
      </c>
      <c r="X33">
        <f t="shared" si="19"/>
        <v>0</v>
      </c>
      <c r="Y33">
        <f t="shared" si="19"/>
        <v>0</v>
      </c>
      <c r="Z33">
        <f t="shared" si="19"/>
        <v>0</v>
      </c>
      <c r="AA33">
        <f t="shared" si="19"/>
        <v>0</v>
      </c>
      <c r="AB33" s="31">
        <f>VLOOKUP($B$1,'Multipliers and Adjustments'!$A$70:$I$86,TRUNC(COLUMN(AB$2)/5)+2,FALSE)*SUMIFS('EPA Data'!$I:$I,'EPA Data'!$D:$D,'Country Selector'!$A$2,'EPA Data'!$J:$J,$B$1,'EPA Data'!$C:$C,AB$2,'EPA Data'!$G:$G,"&gt;="&amp;$A33,'EPA Data'!$G:$G,"&lt;"&amp;$B33)*unit_conv</f>
        <v>0</v>
      </c>
      <c r="AC33">
        <f t="shared" si="20"/>
        <v>0</v>
      </c>
      <c r="AD33">
        <f t="shared" si="20"/>
        <v>0</v>
      </c>
      <c r="AE33">
        <f t="shared" si="20"/>
        <v>0</v>
      </c>
      <c r="AF33">
        <f t="shared" si="20"/>
        <v>0</v>
      </c>
      <c r="AG33" s="31">
        <f>VLOOKUP($B$1,'Multipliers and Adjustments'!$A$70:$I$86,TRUNC(COLUMN(AG$2)/5)+2,FALSE)*SUMIFS('EPA Data'!$I:$I,'EPA Data'!$D:$D,'Country Selector'!$A$2,'EPA Data'!$J:$J,$B$1,'EPA Data'!$C:$C,AG$2,'EPA Data'!$G:$G,"&gt;="&amp;$A33,'EPA Data'!$G:$G,"&lt;"&amp;$B33)*unit_conv</f>
        <v>0</v>
      </c>
      <c r="AH33">
        <f t="shared" si="21"/>
        <v>0</v>
      </c>
      <c r="AI33">
        <f t="shared" si="21"/>
        <v>0</v>
      </c>
      <c r="AJ33">
        <f t="shared" si="21"/>
        <v>0</v>
      </c>
      <c r="AK33">
        <f t="shared" si="21"/>
        <v>0</v>
      </c>
      <c r="AL33" s="31">
        <f>VLOOKUP($B$1,'Multipliers and Adjustments'!$A$70:$I$86,TRUNC(COLUMN(AL$2)/5)+2,FALSE)*SUMIFS('EPA Data'!$I:$I,'EPA Data'!$D:$D,'Country Selector'!$A$2,'EPA Data'!$J:$J,$B$1,'EPA Data'!$C:$C,AL$2,'EPA Data'!$G:$G,"&gt;="&amp;$A33,'EPA Data'!$G:$G,"&lt;"&amp;$B33)*unit_conv</f>
        <v>0</v>
      </c>
    </row>
    <row r="34" spans="1:38" x14ac:dyDescent="0.45">
      <c r="A34" s="17">
        <f t="shared" si="14"/>
        <v>0</v>
      </c>
      <c r="B34" s="18">
        <f>A34</f>
        <v>0</v>
      </c>
      <c r="C34" s="37">
        <f>VLOOKUP($B$1,'Multipliers and Adjustments'!$A$70:$I$86,TRUNC(COLUMN(C$2)/5)+2,FALSE)*SUMIFS('EPA Data'!$I:$I,'EPA Data'!$D:$D,'Country Selector'!$A$2,'EPA Data'!$J:$J,$B$1,'EPA Data'!$C:$C,C$2,'EPA Data'!$G:$G,$A34)*unit_conv</f>
        <v>0</v>
      </c>
      <c r="D34">
        <f t="shared" ref="D34:G49" si="23">C34+($H34-$C34)/5</f>
        <v>0</v>
      </c>
      <c r="E34">
        <f t="shared" si="23"/>
        <v>0</v>
      </c>
      <c r="F34">
        <f t="shared" si="23"/>
        <v>0</v>
      </c>
      <c r="G34">
        <f t="shared" si="23"/>
        <v>0</v>
      </c>
      <c r="H34" s="37">
        <f>VLOOKUP($B$1,'Multipliers and Adjustments'!$A$70:$I$86,TRUNC(COLUMN(H$2)/5)+2,FALSE)*SUMIFS('EPA Data'!$I:$I,'EPA Data'!$D:$D,'Country Selector'!$A$2,'EPA Data'!$J:$J,$B$1,'EPA Data'!$C:$C,H$2,'EPA Data'!$G:$G,$A34)*unit_conv</f>
        <v>0</v>
      </c>
      <c r="I34">
        <f t="shared" si="16"/>
        <v>0</v>
      </c>
      <c r="J34">
        <f t="shared" si="16"/>
        <v>0</v>
      </c>
      <c r="K34">
        <f t="shared" si="16"/>
        <v>0</v>
      </c>
      <c r="L34">
        <f t="shared" si="16"/>
        <v>0</v>
      </c>
      <c r="M34" s="37">
        <f>VLOOKUP($B$1,'Multipliers and Adjustments'!$A$70:$I$86,TRUNC(COLUMN(M$2)/5)+2,FALSE)*SUMIFS('EPA Data'!$I:$I,'EPA Data'!$D:$D,'Country Selector'!$A$2,'EPA Data'!$J:$J,$B$1,'EPA Data'!$C:$C,M$2,'EPA Data'!$G:$G,$A34)*unit_conv</f>
        <v>0</v>
      </c>
      <c r="N34">
        <f t="shared" si="17"/>
        <v>0</v>
      </c>
      <c r="O34">
        <f t="shared" si="17"/>
        <v>0</v>
      </c>
      <c r="P34">
        <f t="shared" si="17"/>
        <v>0</v>
      </c>
      <c r="Q34">
        <f t="shared" si="17"/>
        <v>0</v>
      </c>
      <c r="R34" s="37">
        <f>VLOOKUP($B$1,'Multipliers and Adjustments'!$A$70:$I$86,TRUNC(COLUMN(R$2)/5)+2,FALSE)*SUMIFS('EPA Data'!$I:$I,'EPA Data'!$D:$D,'Country Selector'!$A$2,'EPA Data'!$J:$J,$B$1,'EPA Data'!$C:$C,R$2,'EPA Data'!$G:$G,$A34)*unit_conv</f>
        <v>0</v>
      </c>
      <c r="S34">
        <f t="shared" si="18"/>
        <v>0</v>
      </c>
      <c r="T34">
        <f t="shared" si="18"/>
        <v>0</v>
      </c>
      <c r="U34">
        <f t="shared" si="18"/>
        <v>0</v>
      </c>
      <c r="V34">
        <f t="shared" si="18"/>
        <v>0</v>
      </c>
      <c r="W34" s="37">
        <f>VLOOKUP($B$1,'Multipliers and Adjustments'!$A$70:$I$86,TRUNC(COLUMN(W$2)/5)+2,FALSE)*SUMIFS('EPA Data'!$I:$I,'EPA Data'!$D:$D,'Country Selector'!$A$2,'EPA Data'!$J:$J,$B$1,'EPA Data'!$C:$C,W$2,'EPA Data'!$G:$G,$A34)*unit_conv</f>
        <v>0</v>
      </c>
      <c r="X34">
        <f t="shared" si="19"/>
        <v>0</v>
      </c>
      <c r="Y34">
        <f t="shared" si="19"/>
        <v>0</v>
      </c>
      <c r="Z34">
        <f t="shared" si="19"/>
        <v>0</v>
      </c>
      <c r="AA34">
        <f t="shared" si="19"/>
        <v>0</v>
      </c>
      <c r="AB34" s="37">
        <f>VLOOKUP($B$1,'Multipliers and Adjustments'!$A$70:$I$86,TRUNC(COLUMN(AB$2)/5)+2,FALSE)*SUMIFS('EPA Data'!$I:$I,'EPA Data'!$D:$D,'Country Selector'!$A$2,'EPA Data'!$J:$J,$B$1,'EPA Data'!$C:$C,AB$2,'EPA Data'!$G:$G,$A34)*unit_conv</f>
        <v>0</v>
      </c>
      <c r="AC34">
        <f t="shared" si="20"/>
        <v>0</v>
      </c>
      <c r="AD34">
        <f t="shared" si="20"/>
        <v>0</v>
      </c>
      <c r="AE34">
        <f t="shared" si="20"/>
        <v>0</v>
      </c>
      <c r="AF34">
        <f t="shared" si="20"/>
        <v>0</v>
      </c>
      <c r="AG34" s="37">
        <f>VLOOKUP($B$1,'Multipliers and Adjustments'!$A$70:$I$86,TRUNC(COLUMN(AG$2)/5)+2,FALSE)*SUMIFS('EPA Data'!$I:$I,'EPA Data'!$D:$D,'Country Selector'!$A$2,'EPA Data'!$J:$J,$B$1,'EPA Data'!$C:$C,AG$2,'EPA Data'!$G:$G,$A34)*unit_conv</f>
        <v>0</v>
      </c>
      <c r="AH34">
        <f t="shared" si="21"/>
        <v>0</v>
      </c>
      <c r="AI34">
        <f t="shared" si="21"/>
        <v>0</v>
      </c>
      <c r="AJ34">
        <f t="shared" si="21"/>
        <v>0</v>
      </c>
      <c r="AK34">
        <f t="shared" si="21"/>
        <v>0</v>
      </c>
      <c r="AL34" s="37">
        <f>VLOOKUP($B$1,'Multipliers and Adjustments'!$A$70:$I$86,TRUNC(COLUMN(AL$2)/5)+2,FALSE)*SUMIFS('EPA Data'!$I:$I,'EPA Data'!$D:$D,'Country Selector'!$A$2,'EPA Data'!$J:$J,$B$1,'EPA Data'!$C:$C,AL$2,'EPA Data'!$G:$G,$A34)*unit_conv</f>
        <v>0</v>
      </c>
    </row>
    <row r="35" spans="1:38" x14ac:dyDescent="0.45">
      <c r="A35" s="19">
        <v>0.1</v>
      </c>
      <c r="B35" s="20">
        <f>A35+9.9</f>
        <v>10</v>
      </c>
      <c r="C35" s="31">
        <f>VLOOKUP($B$1,'Multipliers and Adjustments'!$A$70:$I$86,TRUNC(COLUMN(C$2)/5)+2,FALSE)*SUMIFS('EPA Data'!$I:$I,'EPA Data'!$D:$D,'Country Selector'!$A$2,'EPA Data'!$J:$J,$B$1,'EPA Data'!$C:$C,C$2,'EPA Data'!$G:$G,"&gt;="&amp;$A35,'EPA Data'!$G:$G,"&lt;"&amp;$B35)*unit_conv</f>
        <v>0</v>
      </c>
      <c r="D35">
        <f t="shared" si="23"/>
        <v>0</v>
      </c>
      <c r="E35">
        <f t="shared" si="23"/>
        <v>0</v>
      </c>
      <c r="F35">
        <f t="shared" si="23"/>
        <v>0</v>
      </c>
      <c r="G35">
        <f t="shared" si="23"/>
        <v>0</v>
      </c>
      <c r="H35" s="31">
        <f>VLOOKUP($B$1,'Multipliers and Adjustments'!$A$70:$I$86,TRUNC(COLUMN(H$2)/5)+2,FALSE)*SUMIFS('EPA Data'!$I:$I,'EPA Data'!$D:$D,'Country Selector'!$A$2,'EPA Data'!$J:$J,$B$1,'EPA Data'!$C:$C,H$2,'EPA Data'!$G:$G,"&gt;="&amp;$A35,'EPA Data'!$G:$G,"&lt;"&amp;$B35)*unit_conv</f>
        <v>0</v>
      </c>
      <c r="I35">
        <f t="shared" si="16"/>
        <v>0</v>
      </c>
      <c r="J35">
        <f t="shared" si="16"/>
        <v>0</v>
      </c>
      <c r="K35">
        <f t="shared" si="16"/>
        <v>0</v>
      </c>
      <c r="L35">
        <f t="shared" si="16"/>
        <v>0</v>
      </c>
      <c r="M35" s="31">
        <f>VLOOKUP($B$1,'Multipliers and Adjustments'!$A$70:$I$86,TRUNC(COLUMN(M$2)/5)+2,FALSE)*SUMIFS('EPA Data'!$I:$I,'EPA Data'!$D:$D,'Country Selector'!$A$2,'EPA Data'!$J:$J,$B$1,'EPA Data'!$C:$C,M$2,'EPA Data'!$G:$G,"&gt;="&amp;$A35,'EPA Data'!$G:$G,"&lt;"&amp;$B35)*unit_conv</f>
        <v>0</v>
      </c>
      <c r="N35">
        <f t="shared" si="17"/>
        <v>0</v>
      </c>
      <c r="O35">
        <f t="shared" si="17"/>
        <v>0</v>
      </c>
      <c r="P35">
        <f t="shared" si="17"/>
        <v>0</v>
      </c>
      <c r="Q35">
        <f t="shared" si="17"/>
        <v>0</v>
      </c>
      <c r="R35" s="31">
        <f>VLOOKUP($B$1,'Multipliers and Adjustments'!$A$70:$I$86,TRUNC(COLUMN(R$2)/5)+2,FALSE)*SUMIFS('EPA Data'!$I:$I,'EPA Data'!$D:$D,'Country Selector'!$A$2,'EPA Data'!$J:$J,$B$1,'EPA Data'!$C:$C,R$2,'EPA Data'!$G:$G,"&gt;="&amp;$A35,'EPA Data'!$G:$G,"&lt;"&amp;$B35)*unit_conv</f>
        <v>0</v>
      </c>
      <c r="S35">
        <f t="shared" si="18"/>
        <v>0</v>
      </c>
      <c r="T35">
        <f t="shared" si="18"/>
        <v>0</v>
      </c>
      <c r="U35">
        <f t="shared" si="18"/>
        <v>0</v>
      </c>
      <c r="V35">
        <f t="shared" si="18"/>
        <v>0</v>
      </c>
      <c r="W35" s="31">
        <f>VLOOKUP($B$1,'Multipliers and Adjustments'!$A$70:$I$86,TRUNC(COLUMN(W$2)/5)+2,FALSE)*SUMIFS('EPA Data'!$I:$I,'EPA Data'!$D:$D,'Country Selector'!$A$2,'EPA Data'!$J:$J,$B$1,'EPA Data'!$C:$C,W$2,'EPA Data'!$G:$G,"&gt;="&amp;$A35,'EPA Data'!$G:$G,"&lt;"&amp;$B35)*unit_conv</f>
        <v>0</v>
      </c>
      <c r="X35">
        <f t="shared" si="19"/>
        <v>0</v>
      </c>
      <c r="Y35">
        <f t="shared" si="19"/>
        <v>0</v>
      </c>
      <c r="Z35">
        <f t="shared" si="19"/>
        <v>0</v>
      </c>
      <c r="AA35">
        <f t="shared" si="19"/>
        <v>0</v>
      </c>
      <c r="AB35" s="31">
        <f>VLOOKUP($B$1,'Multipliers and Adjustments'!$A$70:$I$86,TRUNC(COLUMN(AB$2)/5)+2,FALSE)*SUMIFS('EPA Data'!$I:$I,'EPA Data'!$D:$D,'Country Selector'!$A$2,'EPA Data'!$J:$J,$B$1,'EPA Data'!$C:$C,AB$2,'EPA Data'!$G:$G,"&gt;="&amp;$A35,'EPA Data'!$G:$G,"&lt;"&amp;$B35)*unit_conv</f>
        <v>0</v>
      </c>
      <c r="AC35">
        <f t="shared" si="20"/>
        <v>0</v>
      </c>
      <c r="AD35">
        <f t="shared" si="20"/>
        <v>0</v>
      </c>
      <c r="AE35">
        <f t="shared" si="20"/>
        <v>0</v>
      </c>
      <c r="AF35">
        <f t="shared" si="20"/>
        <v>0</v>
      </c>
      <c r="AG35" s="31">
        <f>VLOOKUP($B$1,'Multipliers and Adjustments'!$A$70:$I$86,TRUNC(COLUMN(AG$2)/5)+2,FALSE)*SUMIFS('EPA Data'!$I:$I,'EPA Data'!$D:$D,'Country Selector'!$A$2,'EPA Data'!$J:$J,$B$1,'EPA Data'!$C:$C,AG$2,'EPA Data'!$G:$G,"&gt;="&amp;$A35,'EPA Data'!$G:$G,"&lt;"&amp;$B35)*unit_conv</f>
        <v>0</v>
      </c>
      <c r="AH35">
        <f t="shared" si="21"/>
        <v>0</v>
      </c>
      <c r="AI35">
        <f t="shared" si="21"/>
        <v>0</v>
      </c>
      <c r="AJ35">
        <f t="shared" si="21"/>
        <v>0</v>
      </c>
      <c r="AK35">
        <f t="shared" si="21"/>
        <v>0</v>
      </c>
      <c r="AL35" s="31">
        <f>VLOOKUP($B$1,'Multipliers and Adjustments'!$A$70:$I$86,TRUNC(COLUMN(AL$2)/5)+2,FALSE)*SUMIFS('EPA Data'!$I:$I,'EPA Data'!$D:$D,'Country Selector'!$A$2,'EPA Data'!$J:$J,$B$1,'EPA Data'!$C:$C,AL$2,'EPA Data'!$G:$G,"&gt;="&amp;$A35,'EPA Data'!$G:$G,"&lt;"&amp;$B35)*unit_conv</f>
        <v>0</v>
      </c>
    </row>
    <row r="36" spans="1:38" x14ac:dyDescent="0.45">
      <c r="A36" s="15">
        <f t="shared" si="14"/>
        <v>10</v>
      </c>
      <c r="B36" s="16">
        <f t="shared" si="22"/>
        <v>20</v>
      </c>
      <c r="C36" s="31">
        <f>VLOOKUP($B$1,'Multipliers and Adjustments'!$A$70:$I$86,TRUNC(COLUMN(C$2)/5)+2,FALSE)*SUMIFS('EPA Data'!$I:$I,'EPA Data'!$D:$D,'Country Selector'!$A$2,'EPA Data'!$J:$J,$B$1,'EPA Data'!$C:$C,C$2,'EPA Data'!$G:$G,"&gt;="&amp;$A36,'EPA Data'!$G:$G,"&lt;"&amp;$B36)*unit_conv</f>
        <v>0</v>
      </c>
      <c r="D36">
        <f t="shared" si="23"/>
        <v>0</v>
      </c>
      <c r="E36">
        <f t="shared" si="23"/>
        <v>0</v>
      </c>
      <c r="F36">
        <f t="shared" si="23"/>
        <v>0</v>
      </c>
      <c r="G36">
        <f t="shared" si="23"/>
        <v>0</v>
      </c>
      <c r="H36" s="31">
        <f>VLOOKUP($B$1,'Multipliers and Adjustments'!$A$70:$I$86,TRUNC(COLUMN(H$2)/5)+2,FALSE)*SUMIFS('EPA Data'!$I:$I,'EPA Data'!$D:$D,'Country Selector'!$A$2,'EPA Data'!$J:$J,$B$1,'EPA Data'!$C:$C,H$2,'EPA Data'!$G:$G,"&gt;="&amp;$A36,'EPA Data'!$G:$G,"&lt;"&amp;$B36)*unit_conv</f>
        <v>0</v>
      </c>
      <c r="I36">
        <f t="shared" ref="I36:L51" si="24">H36+($M36-$H36)/5</f>
        <v>0</v>
      </c>
      <c r="J36">
        <f t="shared" si="24"/>
        <v>0</v>
      </c>
      <c r="K36">
        <f t="shared" si="24"/>
        <v>0</v>
      </c>
      <c r="L36">
        <f t="shared" si="24"/>
        <v>0</v>
      </c>
      <c r="M36" s="31">
        <f>VLOOKUP($B$1,'Multipliers and Adjustments'!$A$70:$I$86,TRUNC(COLUMN(M$2)/5)+2,FALSE)*SUMIFS('EPA Data'!$I:$I,'EPA Data'!$D:$D,'Country Selector'!$A$2,'EPA Data'!$J:$J,$B$1,'EPA Data'!$C:$C,M$2,'EPA Data'!$G:$G,"&gt;="&amp;$A36,'EPA Data'!$G:$G,"&lt;"&amp;$B36)*unit_conv</f>
        <v>0</v>
      </c>
      <c r="N36">
        <f t="shared" ref="N36:Q51" si="25">M36+($R36-$M36)/5</f>
        <v>0</v>
      </c>
      <c r="O36">
        <f t="shared" si="25"/>
        <v>0</v>
      </c>
      <c r="P36">
        <f t="shared" si="25"/>
        <v>0</v>
      </c>
      <c r="Q36">
        <f t="shared" si="25"/>
        <v>0</v>
      </c>
      <c r="R36" s="31">
        <f>VLOOKUP($B$1,'Multipliers and Adjustments'!$A$70:$I$86,TRUNC(COLUMN(R$2)/5)+2,FALSE)*SUMIFS('EPA Data'!$I:$I,'EPA Data'!$D:$D,'Country Selector'!$A$2,'EPA Data'!$J:$J,$B$1,'EPA Data'!$C:$C,R$2,'EPA Data'!$G:$G,"&gt;="&amp;$A36,'EPA Data'!$G:$G,"&lt;"&amp;$B36)*unit_conv</f>
        <v>0</v>
      </c>
      <c r="S36">
        <f t="shared" ref="S36:V51" si="26">R36+($W36-$R36)/5</f>
        <v>0</v>
      </c>
      <c r="T36">
        <f t="shared" si="26"/>
        <v>0</v>
      </c>
      <c r="U36">
        <f t="shared" si="26"/>
        <v>0</v>
      </c>
      <c r="V36">
        <f t="shared" si="26"/>
        <v>0</v>
      </c>
      <c r="W36" s="31">
        <f>VLOOKUP($B$1,'Multipliers and Adjustments'!$A$70:$I$86,TRUNC(COLUMN(W$2)/5)+2,FALSE)*SUMIFS('EPA Data'!$I:$I,'EPA Data'!$D:$D,'Country Selector'!$A$2,'EPA Data'!$J:$J,$B$1,'EPA Data'!$C:$C,W$2,'EPA Data'!$G:$G,"&gt;="&amp;$A36,'EPA Data'!$G:$G,"&lt;"&amp;$B36)*unit_conv</f>
        <v>0</v>
      </c>
      <c r="X36">
        <f t="shared" ref="X36:AA51" si="27">W36+($AB36-$W36)/5</f>
        <v>0</v>
      </c>
      <c r="Y36">
        <f t="shared" si="27"/>
        <v>0</v>
      </c>
      <c r="Z36">
        <f t="shared" si="27"/>
        <v>0</v>
      </c>
      <c r="AA36">
        <f t="shared" si="27"/>
        <v>0</v>
      </c>
      <c r="AB36" s="31">
        <f>VLOOKUP($B$1,'Multipliers and Adjustments'!$A$70:$I$86,TRUNC(COLUMN(AB$2)/5)+2,FALSE)*SUMIFS('EPA Data'!$I:$I,'EPA Data'!$D:$D,'Country Selector'!$A$2,'EPA Data'!$J:$J,$B$1,'EPA Data'!$C:$C,AB$2,'EPA Data'!$G:$G,"&gt;="&amp;$A36,'EPA Data'!$G:$G,"&lt;"&amp;$B36)*unit_conv</f>
        <v>0</v>
      </c>
      <c r="AC36">
        <f t="shared" ref="AC36:AF51" si="28">AB36+($AG36-$AB36)/5</f>
        <v>0</v>
      </c>
      <c r="AD36">
        <f t="shared" si="28"/>
        <v>0</v>
      </c>
      <c r="AE36">
        <f t="shared" si="28"/>
        <v>0</v>
      </c>
      <c r="AF36">
        <f t="shared" si="28"/>
        <v>0</v>
      </c>
      <c r="AG36" s="31">
        <f>VLOOKUP($B$1,'Multipliers and Adjustments'!$A$70:$I$86,TRUNC(COLUMN(AG$2)/5)+2,FALSE)*SUMIFS('EPA Data'!$I:$I,'EPA Data'!$D:$D,'Country Selector'!$A$2,'EPA Data'!$J:$J,$B$1,'EPA Data'!$C:$C,AG$2,'EPA Data'!$G:$G,"&gt;="&amp;$A36,'EPA Data'!$G:$G,"&lt;"&amp;$B36)*unit_conv</f>
        <v>0</v>
      </c>
      <c r="AH36">
        <f t="shared" ref="AH36:AK51" si="29">AG36+($AL36-$AG36)/5</f>
        <v>0</v>
      </c>
      <c r="AI36">
        <f t="shared" si="29"/>
        <v>0</v>
      </c>
      <c r="AJ36">
        <f t="shared" si="29"/>
        <v>0</v>
      </c>
      <c r="AK36">
        <f t="shared" si="29"/>
        <v>0</v>
      </c>
      <c r="AL36" s="31">
        <f>VLOOKUP($B$1,'Multipliers and Adjustments'!$A$70:$I$86,TRUNC(COLUMN(AL$2)/5)+2,FALSE)*SUMIFS('EPA Data'!$I:$I,'EPA Data'!$D:$D,'Country Selector'!$A$2,'EPA Data'!$J:$J,$B$1,'EPA Data'!$C:$C,AL$2,'EPA Data'!$G:$G,"&gt;="&amp;$A36,'EPA Data'!$G:$G,"&lt;"&amp;$B36)*unit_conv</f>
        <v>0</v>
      </c>
    </row>
    <row r="37" spans="1:38" x14ac:dyDescent="0.45">
      <c r="A37" s="15">
        <f t="shared" si="14"/>
        <v>20</v>
      </c>
      <c r="B37" s="16">
        <f t="shared" si="22"/>
        <v>30</v>
      </c>
      <c r="C37" s="31">
        <f>VLOOKUP($B$1,'Multipliers and Adjustments'!$A$70:$I$86,TRUNC(COLUMN(C$2)/5)+2,FALSE)*SUMIFS('EPA Data'!$I:$I,'EPA Data'!$D:$D,'Country Selector'!$A$2,'EPA Data'!$J:$J,$B$1,'EPA Data'!$C:$C,C$2,'EPA Data'!$G:$G,"&gt;="&amp;$A37,'EPA Data'!$G:$G,"&lt;"&amp;$B37)*unit_conv</f>
        <v>0</v>
      </c>
      <c r="D37">
        <f t="shared" si="23"/>
        <v>0</v>
      </c>
      <c r="E37">
        <f t="shared" si="23"/>
        <v>0</v>
      </c>
      <c r="F37">
        <f t="shared" si="23"/>
        <v>0</v>
      </c>
      <c r="G37">
        <f t="shared" si="23"/>
        <v>0</v>
      </c>
      <c r="H37" s="31">
        <f>VLOOKUP($B$1,'Multipliers and Adjustments'!$A$70:$I$86,TRUNC(COLUMN(H$2)/5)+2,FALSE)*SUMIFS('EPA Data'!$I:$I,'EPA Data'!$D:$D,'Country Selector'!$A$2,'EPA Data'!$J:$J,$B$1,'EPA Data'!$C:$C,H$2,'EPA Data'!$G:$G,"&gt;="&amp;$A37,'EPA Data'!$G:$G,"&lt;"&amp;$B37)*unit_conv</f>
        <v>0</v>
      </c>
      <c r="I37">
        <f t="shared" si="24"/>
        <v>0</v>
      </c>
      <c r="J37">
        <f t="shared" si="24"/>
        <v>0</v>
      </c>
      <c r="K37">
        <f t="shared" si="24"/>
        <v>0</v>
      </c>
      <c r="L37">
        <f t="shared" si="24"/>
        <v>0</v>
      </c>
      <c r="M37" s="31">
        <f>VLOOKUP($B$1,'Multipliers and Adjustments'!$A$70:$I$86,TRUNC(COLUMN(M$2)/5)+2,FALSE)*SUMIFS('EPA Data'!$I:$I,'EPA Data'!$D:$D,'Country Selector'!$A$2,'EPA Data'!$J:$J,$B$1,'EPA Data'!$C:$C,M$2,'EPA Data'!$G:$G,"&gt;="&amp;$A37,'EPA Data'!$G:$G,"&lt;"&amp;$B37)*unit_conv</f>
        <v>0</v>
      </c>
      <c r="N37">
        <f t="shared" si="25"/>
        <v>0</v>
      </c>
      <c r="O37">
        <f t="shared" si="25"/>
        <v>0</v>
      </c>
      <c r="P37">
        <f t="shared" si="25"/>
        <v>0</v>
      </c>
      <c r="Q37">
        <f t="shared" si="25"/>
        <v>0</v>
      </c>
      <c r="R37" s="31">
        <f>VLOOKUP($B$1,'Multipliers and Adjustments'!$A$70:$I$86,TRUNC(COLUMN(R$2)/5)+2,FALSE)*SUMIFS('EPA Data'!$I:$I,'EPA Data'!$D:$D,'Country Selector'!$A$2,'EPA Data'!$J:$J,$B$1,'EPA Data'!$C:$C,R$2,'EPA Data'!$G:$G,"&gt;="&amp;$A37,'EPA Data'!$G:$G,"&lt;"&amp;$B37)*unit_conv</f>
        <v>0</v>
      </c>
      <c r="S37">
        <f t="shared" si="26"/>
        <v>0</v>
      </c>
      <c r="T37">
        <f t="shared" si="26"/>
        <v>0</v>
      </c>
      <c r="U37">
        <f t="shared" si="26"/>
        <v>0</v>
      </c>
      <c r="V37">
        <f t="shared" si="26"/>
        <v>0</v>
      </c>
      <c r="W37" s="31">
        <f>VLOOKUP($B$1,'Multipliers and Adjustments'!$A$70:$I$86,TRUNC(COLUMN(W$2)/5)+2,FALSE)*SUMIFS('EPA Data'!$I:$I,'EPA Data'!$D:$D,'Country Selector'!$A$2,'EPA Data'!$J:$J,$B$1,'EPA Data'!$C:$C,W$2,'EPA Data'!$G:$G,"&gt;="&amp;$A37,'EPA Data'!$G:$G,"&lt;"&amp;$B37)*unit_conv</f>
        <v>0</v>
      </c>
      <c r="X37">
        <f t="shared" si="27"/>
        <v>0</v>
      </c>
      <c r="Y37">
        <f t="shared" si="27"/>
        <v>0</v>
      </c>
      <c r="Z37">
        <f t="shared" si="27"/>
        <v>0</v>
      </c>
      <c r="AA37">
        <f t="shared" si="27"/>
        <v>0</v>
      </c>
      <c r="AB37" s="31">
        <f>VLOOKUP($B$1,'Multipliers and Adjustments'!$A$70:$I$86,TRUNC(COLUMN(AB$2)/5)+2,FALSE)*SUMIFS('EPA Data'!$I:$I,'EPA Data'!$D:$D,'Country Selector'!$A$2,'EPA Data'!$J:$J,$B$1,'EPA Data'!$C:$C,AB$2,'EPA Data'!$G:$G,"&gt;="&amp;$A37,'EPA Data'!$G:$G,"&lt;"&amp;$B37)*unit_conv</f>
        <v>0</v>
      </c>
      <c r="AC37">
        <f t="shared" si="28"/>
        <v>0</v>
      </c>
      <c r="AD37">
        <f t="shared" si="28"/>
        <v>0</v>
      </c>
      <c r="AE37">
        <f t="shared" si="28"/>
        <v>0</v>
      </c>
      <c r="AF37">
        <f t="shared" si="28"/>
        <v>0</v>
      </c>
      <c r="AG37" s="31">
        <f>VLOOKUP($B$1,'Multipliers and Adjustments'!$A$70:$I$86,TRUNC(COLUMN(AG$2)/5)+2,FALSE)*SUMIFS('EPA Data'!$I:$I,'EPA Data'!$D:$D,'Country Selector'!$A$2,'EPA Data'!$J:$J,$B$1,'EPA Data'!$C:$C,AG$2,'EPA Data'!$G:$G,"&gt;="&amp;$A37,'EPA Data'!$G:$G,"&lt;"&amp;$B37)*unit_conv</f>
        <v>0</v>
      </c>
      <c r="AH37">
        <f t="shared" si="29"/>
        <v>0</v>
      </c>
      <c r="AI37">
        <f t="shared" si="29"/>
        <v>0</v>
      </c>
      <c r="AJ37">
        <f t="shared" si="29"/>
        <v>0</v>
      </c>
      <c r="AK37">
        <f t="shared" si="29"/>
        <v>0</v>
      </c>
      <c r="AL37" s="31">
        <f>VLOOKUP($B$1,'Multipliers and Adjustments'!$A$70:$I$86,TRUNC(COLUMN(AL$2)/5)+2,FALSE)*SUMIFS('EPA Data'!$I:$I,'EPA Data'!$D:$D,'Country Selector'!$A$2,'EPA Data'!$J:$J,$B$1,'EPA Data'!$C:$C,AL$2,'EPA Data'!$G:$G,"&gt;="&amp;$A37,'EPA Data'!$G:$G,"&lt;"&amp;$B37)*unit_conv</f>
        <v>0</v>
      </c>
    </row>
    <row r="38" spans="1:38" x14ac:dyDescent="0.45">
      <c r="A38" s="15">
        <f t="shared" si="14"/>
        <v>30</v>
      </c>
      <c r="B38" s="16">
        <f t="shared" si="22"/>
        <v>40</v>
      </c>
      <c r="C38" s="31">
        <f>VLOOKUP($B$1,'Multipliers and Adjustments'!$A$70:$I$86,TRUNC(COLUMN(C$2)/5)+2,FALSE)*SUMIFS('EPA Data'!$I:$I,'EPA Data'!$D:$D,'Country Selector'!$A$2,'EPA Data'!$J:$J,$B$1,'EPA Data'!$C:$C,C$2,'EPA Data'!$G:$G,"&gt;="&amp;$A38,'EPA Data'!$G:$G,"&lt;"&amp;$B38)*unit_conv</f>
        <v>0</v>
      </c>
      <c r="D38">
        <f t="shared" si="23"/>
        <v>0</v>
      </c>
      <c r="E38">
        <f t="shared" si="23"/>
        <v>0</v>
      </c>
      <c r="F38">
        <f t="shared" si="23"/>
        <v>0</v>
      </c>
      <c r="G38">
        <f t="shared" si="23"/>
        <v>0</v>
      </c>
      <c r="H38" s="31">
        <f>VLOOKUP($B$1,'Multipliers and Adjustments'!$A$70:$I$86,TRUNC(COLUMN(H$2)/5)+2,FALSE)*SUMIFS('EPA Data'!$I:$I,'EPA Data'!$D:$D,'Country Selector'!$A$2,'EPA Data'!$J:$J,$B$1,'EPA Data'!$C:$C,H$2,'EPA Data'!$G:$G,"&gt;="&amp;$A38,'EPA Data'!$G:$G,"&lt;"&amp;$B38)*unit_conv</f>
        <v>0</v>
      </c>
      <c r="I38">
        <f t="shared" si="24"/>
        <v>0</v>
      </c>
      <c r="J38">
        <f t="shared" si="24"/>
        <v>0</v>
      </c>
      <c r="K38">
        <f t="shared" si="24"/>
        <v>0</v>
      </c>
      <c r="L38">
        <f t="shared" si="24"/>
        <v>0</v>
      </c>
      <c r="M38" s="31">
        <f>VLOOKUP($B$1,'Multipliers and Adjustments'!$A$70:$I$86,TRUNC(COLUMN(M$2)/5)+2,FALSE)*SUMIFS('EPA Data'!$I:$I,'EPA Data'!$D:$D,'Country Selector'!$A$2,'EPA Data'!$J:$J,$B$1,'EPA Data'!$C:$C,M$2,'EPA Data'!$G:$G,"&gt;="&amp;$A38,'EPA Data'!$G:$G,"&lt;"&amp;$B38)*unit_conv</f>
        <v>0</v>
      </c>
      <c r="N38">
        <f t="shared" si="25"/>
        <v>0</v>
      </c>
      <c r="O38">
        <f t="shared" si="25"/>
        <v>0</v>
      </c>
      <c r="P38">
        <f t="shared" si="25"/>
        <v>0</v>
      </c>
      <c r="Q38">
        <f t="shared" si="25"/>
        <v>0</v>
      </c>
      <c r="R38" s="31">
        <f>VLOOKUP($B$1,'Multipliers and Adjustments'!$A$70:$I$86,TRUNC(COLUMN(R$2)/5)+2,FALSE)*SUMIFS('EPA Data'!$I:$I,'EPA Data'!$D:$D,'Country Selector'!$A$2,'EPA Data'!$J:$J,$B$1,'EPA Data'!$C:$C,R$2,'EPA Data'!$G:$G,"&gt;="&amp;$A38,'EPA Data'!$G:$G,"&lt;"&amp;$B38)*unit_conv</f>
        <v>0</v>
      </c>
      <c r="S38">
        <f t="shared" si="26"/>
        <v>0</v>
      </c>
      <c r="T38">
        <f t="shared" si="26"/>
        <v>0</v>
      </c>
      <c r="U38">
        <f t="shared" si="26"/>
        <v>0</v>
      </c>
      <c r="V38">
        <f t="shared" si="26"/>
        <v>0</v>
      </c>
      <c r="W38" s="31">
        <f>VLOOKUP($B$1,'Multipliers and Adjustments'!$A$70:$I$86,TRUNC(COLUMN(W$2)/5)+2,FALSE)*SUMIFS('EPA Data'!$I:$I,'EPA Data'!$D:$D,'Country Selector'!$A$2,'EPA Data'!$J:$J,$B$1,'EPA Data'!$C:$C,W$2,'EPA Data'!$G:$G,"&gt;="&amp;$A38,'EPA Data'!$G:$G,"&lt;"&amp;$B38)*unit_conv</f>
        <v>0</v>
      </c>
      <c r="X38">
        <f t="shared" si="27"/>
        <v>0</v>
      </c>
      <c r="Y38">
        <f t="shared" si="27"/>
        <v>0</v>
      </c>
      <c r="Z38">
        <f t="shared" si="27"/>
        <v>0</v>
      </c>
      <c r="AA38">
        <f t="shared" si="27"/>
        <v>0</v>
      </c>
      <c r="AB38" s="31">
        <f>VLOOKUP($B$1,'Multipliers and Adjustments'!$A$70:$I$86,TRUNC(COLUMN(AB$2)/5)+2,FALSE)*SUMIFS('EPA Data'!$I:$I,'EPA Data'!$D:$D,'Country Selector'!$A$2,'EPA Data'!$J:$J,$B$1,'EPA Data'!$C:$C,AB$2,'EPA Data'!$G:$G,"&gt;="&amp;$A38,'EPA Data'!$G:$G,"&lt;"&amp;$B38)*unit_conv</f>
        <v>0</v>
      </c>
      <c r="AC38">
        <f t="shared" si="28"/>
        <v>0</v>
      </c>
      <c r="AD38">
        <f t="shared" si="28"/>
        <v>0</v>
      </c>
      <c r="AE38">
        <f t="shared" si="28"/>
        <v>0</v>
      </c>
      <c r="AF38">
        <f t="shared" si="28"/>
        <v>0</v>
      </c>
      <c r="AG38" s="31">
        <f>VLOOKUP($B$1,'Multipliers and Adjustments'!$A$70:$I$86,TRUNC(COLUMN(AG$2)/5)+2,FALSE)*SUMIFS('EPA Data'!$I:$I,'EPA Data'!$D:$D,'Country Selector'!$A$2,'EPA Data'!$J:$J,$B$1,'EPA Data'!$C:$C,AG$2,'EPA Data'!$G:$G,"&gt;="&amp;$A38,'EPA Data'!$G:$G,"&lt;"&amp;$B38)*unit_conv</f>
        <v>0</v>
      </c>
      <c r="AH38">
        <f t="shared" si="29"/>
        <v>0</v>
      </c>
      <c r="AI38">
        <f t="shared" si="29"/>
        <v>0</v>
      </c>
      <c r="AJ38">
        <f t="shared" si="29"/>
        <v>0</v>
      </c>
      <c r="AK38">
        <f t="shared" si="29"/>
        <v>0</v>
      </c>
      <c r="AL38" s="31">
        <f>VLOOKUP($B$1,'Multipliers and Adjustments'!$A$70:$I$86,TRUNC(COLUMN(AL$2)/5)+2,FALSE)*SUMIFS('EPA Data'!$I:$I,'EPA Data'!$D:$D,'Country Selector'!$A$2,'EPA Data'!$J:$J,$B$1,'EPA Data'!$C:$C,AL$2,'EPA Data'!$G:$G,"&gt;="&amp;$A38,'EPA Data'!$G:$G,"&lt;"&amp;$B38)*unit_conv</f>
        <v>0</v>
      </c>
    </row>
    <row r="39" spans="1:38" x14ac:dyDescent="0.45">
      <c r="A39" s="15">
        <f t="shared" si="14"/>
        <v>40</v>
      </c>
      <c r="B39" s="16">
        <f t="shared" si="22"/>
        <v>50</v>
      </c>
      <c r="C39" s="31">
        <f>VLOOKUP($B$1,'Multipliers and Adjustments'!$A$70:$I$86,TRUNC(COLUMN(C$2)/5)+2,FALSE)*SUMIFS('EPA Data'!$I:$I,'EPA Data'!$D:$D,'Country Selector'!$A$2,'EPA Data'!$J:$J,$B$1,'EPA Data'!$C:$C,C$2,'EPA Data'!$G:$G,"&gt;="&amp;$A39,'EPA Data'!$G:$G,"&lt;"&amp;$B39)*unit_conv</f>
        <v>0</v>
      </c>
      <c r="D39">
        <f t="shared" si="23"/>
        <v>0</v>
      </c>
      <c r="E39">
        <f t="shared" si="23"/>
        <v>0</v>
      </c>
      <c r="F39">
        <f t="shared" si="23"/>
        <v>0</v>
      </c>
      <c r="G39">
        <f t="shared" si="23"/>
        <v>0</v>
      </c>
      <c r="H39" s="31">
        <f>VLOOKUP($B$1,'Multipliers and Adjustments'!$A$70:$I$86,TRUNC(COLUMN(H$2)/5)+2,FALSE)*SUMIFS('EPA Data'!$I:$I,'EPA Data'!$D:$D,'Country Selector'!$A$2,'EPA Data'!$J:$J,$B$1,'EPA Data'!$C:$C,H$2,'EPA Data'!$G:$G,"&gt;="&amp;$A39,'EPA Data'!$G:$G,"&lt;"&amp;$B39)*unit_conv</f>
        <v>0</v>
      </c>
      <c r="I39">
        <f t="shared" si="24"/>
        <v>0</v>
      </c>
      <c r="J39">
        <f t="shared" si="24"/>
        <v>0</v>
      </c>
      <c r="K39">
        <f t="shared" si="24"/>
        <v>0</v>
      </c>
      <c r="L39">
        <f t="shared" si="24"/>
        <v>0</v>
      </c>
      <c r="M39" s="31">
        <f>VLOOKUP($B$1,'Multipliers and Adjustments'!$A$70:$I$86,TRUNC(COLUMN(M$2)/5)+2,FALSE)*SUMIFS('EPA Data'!$I:$I,'EPA Data'!$D:$D,'Country Selector'!$A$2,'EPA Data'!$J:$J,$B$1,'EPA Data'!$C:$C,M$2,'EPA Data'!$G:$G,"&gt;="&amp;$A39,'EPA Data'!$G:$G,"&lt;"&amp;$B39)*unit_conv</f>
        <v>0</v>
      </c>
      <c r="N39">
        <f t="shared" si="25"/>
        <v>0</v>
      </c>
      <c r="O39">
        <f t="shared" si="25"/>
        <v>0</v>
      </c>
      <c r="P39">
        <f t="shared" si="25"/>
        <v>0</v>
      </c>
      <c r="Q39">
        <f t="shared" si="25"/>
        <v>0</v>
      </c>
      <c r="R39" s="31">
        <f>VLOOKUP($B$1,'Multipliers and Adjustments'!$A$70:$I$86,TRUNC(COLUMN(R$2)/5)+2,FALSE)*SUMIFS('EPA Data'!$I:$I,'EPA Data'!$D:$D,'Country Selector'!$A$2,'EPA Data'!$J:$J,$B$1,'EPA Data'!$C:$C,R$2,'EPA Data'!$G:$G,"&gt;="&amp;$A39,'EPA Data'!$G:$G,"&lt;"&amp;$B39)*unit_conv</f>
        <v>0</v>
      </c>
      <c r="S39">
        <f t="shared" si="26"/>
        <v>0</v>
      </c>
      <c r="T39">
        <f t="shared" si="26"/>
        <v>0</v>
      </c>
      <c r="U39">
        <f t="shared" si="26"/>
        <v>0</v>
      </c>
      <c r="V39">
        <f t="shared" si="26"/>
        <v>0</v>
      </c>
      <c r="W39" s="31">
        <f>VLOOKUP($B$1,'Multipliers and Adjustments'!$A$70:$I$86,TRUNC(COLUMN(W$2)/5)+2,FALSE)*SUMIFS('EPA Data'!$I:$I,'EPA Data'!$D:$D,'Country Selector'!$A$2,'EPA Data'!$J:$J,$B$1,'EPA Data'!$C:$C,W$2,'EPA Data'!$G:$G,"&gt;="&amp;$A39,'EPA Data'!$G:$G,"&lt;"&amp;$B39)*unit_conv</f>
        <v>0</v>
      </c>
      <c r="X39">
        <f t="shared" si="27"/>
        <v>0</v>
      </c>
      <c r="Y39">
        <f t="shared" si="27"/>
        <v>0</v>
      </c>
      <c r="Z39">
        <f t="shared" si="27"/>
        <v>0</v>
      </c>
      <c r="AA39">
        <f t="shared" si="27"/>
        <v>0</v>
      </c>
      <c r="AB39" s="31">
        <f>VLOOKUP($B$1,'Multipliers and Adjustments'!$A$70:$I$86,TRUNC(COLUMN(AB$2)/5)+2,FALSE)*SUMIFS('EPA Data'!$I:$I,'EPA Data'!$D:$D,'Country Selector'!$A$2,'EPA Data'!$J:$J,$B$1,'EPA Data'!$C:$C,AB$2,'EPA Data'!$G:$G,"&gt;="&amp;$A39,'EPA Data'!$G:$G,"&lt;"&amp;$B39)*unit_conv</f>
        <v>0</v>
      </c>
      <c r="AC39">
        <f t="shared" si="28"/>
        <v>0</v>
      </c>
      <c r="AD39">
        <f t="shared" si="28"/>
        <v>0</v>
      </c>
      <c r="AE39">
        <f t="shared" si="28"/>
        <v>0</v>
      </c>
      <c r="AF39">
        <f t="shared" si="28"/>
        <v>0</v>
      </c>
      <c r="AG39" s="31">
        <f>VLOOKUP($B$1,'Multipliers and Adjustments'!$A$70:$I$86,TRUNC(COLUMN(AG$2)/5)+2,FALSE)*SUMIFS('EPA Data'!$I:$I,'EPA Data'!$D:$D,'Country Selector'!$A$2,'EPA Data'!$J:$J,$B$1,'EPA Data'!$C:$C,AG$2,'EPA Data'!$G:$G,"&gt;="&amp;$A39,'EPA Data'!$G:$G,"&lt;"&amp;$B39)*unit_conv</f>
        <v>0</v>
      </c>
      <c r="AH39">
        <f t="shared" si="29"/>
        <v>0</v>
      </c>
      <c r="AI39">
        <f t="shared" si="29"/>
        <v>0</v>
      </c>
      <c r="AJ39">
        <f t="shared" si="29"/>
        <v>0</v>
      </c>
      <c r="AK39">
        <f t="shared" si="29"/>
        <v>0</v>
      </c>
      <c r="AL39" s="31">
        <f>VLOOKUP($B$1,'Multipliers and Adjustments'!$A$70:$I$86,TRUNC(COLUMN(AL$2)/5)+2,FALSE)*SUMIFS('EPA Data'!$I:$I,'EPA Data'!$D:$D,'Country Selector'!$A$2,'EPA Data'!$J:$J,$B$1,'EPA Data'!$C:$C,AL$2,'EPA Data'!$G:$G,"&gt;="&amp;$A39,'EPA Data'!$G:$G,"&lt;"&amp;$B39)*unit_conv</f>
        <v>0</v>
      </c>
    </row>
    <row r="40" spans="1:38" x14ac:dyDescent="0.45">
      <c r="A40" s="15">
        <f t="shared" si="14"/>
        <v>50</v>
      </c>
      <c r="B40" s="16">
        <f t="shared" si="22"/>
        <v>60</v>
      </c>
      <c r="C40" s="31">
        <f>VLOOKUP($B$1,'Multipliers and Adjustments'!$A$70:$I$86,TRUNC(COLUMN(C$2)/5)+2,FALSE)*SUMIFS('EPA Data'!$I:$I,'EPA Data'!$D:$D,'Country Selector'!$A$2,'EPA Data'!$J:$J,$B$1,'EPA Data'!$C:$C,C$2,'EPA Data'!$G:$G,"&gt;="&amp;$A40,'EPA Data'!$G:$G,"&lt;"&amp;$B40)*unit_conv</f>
        <v>0</v>
      </c>
      <c r="D40">
        <f t="shared" si="23"/>
        <v>0</v>
      </c>
      <c r="E40">
        <f t="shared" si="23"/>
        <v>0</v>
      </c>
      <c r="F40">
        <f t="shared" si="23"/>
        <v>0</v>
      </c>
      <c r="G40">
        <f t="shared" si="23"/>
        <v>0</v>
      </c>
      <c r="H40" s="31">
        <f>VLOOKUP($B$1,'Multipliers and Adjustments'!$A$70:$I$86,TRUNC(COLUMN(H$2)/5)+2,FALSE)*SUMIFS('EPA Data'!$I:$I,'EPA Data'!$D:$D,'Country Selector'!$A$2,'EPA Data'!$J:$J,$B$1,'EPA Data'!$C:$C,H$2,'EPA Data'!$G:$G,"&gt;="&amp;$A40,'EPA Data'!$G:$G,"&lt;"&amp;$B40)*unit_conv</f>
        <v>0</v>
      </c>
      <c r="I40">
        <f t="shared" si="24"/>
        <v>0</v>
      </c>
      <c r="J40">
        <f t="shared" si="24"/>
        <v>0</v>
      </c>
      <c r="K40">
        <f t="shared" si="24"/>
        <v>0</v>
      </c>
      <c r="L40">
        <f t="shared" si="24"/>
        <v>0</v>
      </c>
      <c r="M40" s="31">
        <f>VLOOKUP($B$1,'Multipliers and Adjustments'!$A$70:$I$86,TRUNC(COLUMN(M$2)/5)+2,FALSE)*SUMIFS('EPA Data'!$I:$I,'EPA Data'!$D:$D,'Country Selector'!$A$2,'EPA Data'!$J:$J,$B$1,'EPA Data'!$C:$C,M$2,'EPA Data'!$G:$G,"&gt;="&amp;$A40,'EPA Data'!$G:$G,"&lt;"&amp;$B40)*unit_conv</f>
        <v>0</v>
      </c>
      <c r="N40">
        <f t="shared" si="25"/>
        <v>0</v>
      </c>
      <c r="O40">
        <f t="shared" si="25"/>
        <v>0</v>
      </c>
      <c r="P40">
        <f t="shared" si="25"/>
        <v>0</v>
      </c>
      <c r="Q40">
        <f t="shared" si="25"/>
        <v>0</v>
      </c>
      <c r="R40" s="31">
        <f>VLOOKUP($B$1,'Multipliers and Adjustments'!$A$70:$I$86,TRUNC(COLUMN(R$2)/5)+2,FALSE)*SUMIFS('EPA Data'!$I:$I,'EPA Data'!$D:$D,'Country Selector'!$A$2,'EPA Data'!$J:$J,$B$1,'EPA Data'!$C:$C,R$2,'EPA Data'!$G:$G,"&gt;="&amp;$A40,'EPA Data'!$G:$G,"&lt;"&amp;$B40)*unit_conv</f>
        <v>0</v>
      </c>
      <c r="S40">
        <f t="shared" si="26"/>
        <v>0</v>
      </c>
      <c r="T40">
        <f t="shared" si="26"/>
        <v>0</v>
      </c>
      <c r="U40">
        <f t="shared" si="26"/>
        <v>0</v>
      </c>
      <c r="V40">
        <f t="shared" si="26"/>
        <v>0</v>
      </c>
      <c r="W40" s="31">
        <f>VLOOKUP($B$1,'Multipliers and Adjustments'!$A$70:$I$86,TRUNC(COLUMN(W$2)/5)+2,FALSE)*SUMIFS('EPA Data'!$I:$I,'EPA Data'!$D:$D,'Country Selector'!$A$2,'EPA Data'!$J:$J,$B$1,'EPA Data'!$C:$C,W$2,'EPA Data'!$G:$G,"&gt;="&amp;$A40,'EPA Data'!$G:$G,"&lt;"&amp;$B40)*unit_conv</f>
        <v>0</v>
      </c>
      <c r="X40">
        <f t="shared" si="27"/>
        <v>0</v>
      </c>
      <c r="Y40">
        <f t="shared" si="27"/>
        <v>0</v>
      </c>
      <c r="Z40">
        <f t="shared" si="27"/>
        <v>0</v>
      </c>
      <c r="AA40">
        <f t="shared" si="27"/>
        <v>0</v>
      </c>
      <c r="AB40" s="31">
        <f>VLOOKUP($B$1,'Multipliers and Adjustments'!$A$70:$I$86,TRUNC(COLUMN(AB$2)/5)+2,FALSE)*SUMIFS('EPA Data'!$I:$I,'EPA Data'!$D:$D,'Country Selector'!$A$2,'EPA Data'!$J:$J,$B$1,'EPA Data'!$C:$C,AB$2,'EPA Data'!$G:$G,"&gt;="&amp;$A40,'EPA Data'!$G:$G,"&lt;"&amp;$B40)*unit_conv</f>
        <v>0</v>
      </c>
      <c r="AC40">
        <f t="shared" si="28"/>
        <v>0</v>
      </c>
      <c r="AD40">
        <f t="shared" si="28"/>
        <v>0</v>
      </c>
      <c r="AE40">
        <f t="shared" si="28"/>
        <v>0</v>
      </c>
      <c r="AF40">
        <f t="shared" si="28"/>
        <v>0</v>
      </c>
      <c r="AG40" s="31">
        <f>VLOOKUP($B$1,'Multipliers and Adjustments'!$A$70:$I$86,TRUNC(COLUMN(AG$2)/5)+2,FALSE)*SUMIFS('EPA Data'!$I:$I,'EPA Data'!$D:$D,'Country Selector'!$A$2,'EPA Data'!$J:$J,$B$1,'EPA Data'!$C:$C,AG$2,'EPA Data'!$G:$G,"&gt;="&amp;$A40,'EPA Data'!$G:$G,"&lt;"&amp;$B40)*unit_conv</f>
        <v>0</v>
      </c>
      <c r="AH40">
        <f t="shared" si="29"/>
        <v>0</v>
      </c>
      <c r="AI40">
        <f t="shared" si="29"/>
        <v>0</v>
      </c>
      <c r="AJ40">
        <f t="shared" si="29"/>
        <v>0</v>
      </c>
      <c r="AK40">
        <f t="shared" si="29"/>
        <v>0</v>
      </c>
      <c r="AL40" s="31">
        <f>VLOOKUP($B$1,'Multipliers and Adjustments'!$A$70:$I$86,TRUNC(COLUMN(AL$2)/5)+2,FALSE)*SUMIFS('EPA Data'!$I:$I,'EPA Data'!$D:$D,'Country Selector'!$A$2,'EPA Data'!$J:$J,$B$1,'EPA Data'!$C:$C,AL$2,'EPA Data'!$G:$G,"&gt;="&amp;$A40,'EPA Data'!$G:$G,"&lt;"&amp;$B40)*unit_conv</f>
        <v>0</v>
      </c>
    </row>
    <row r="41" spans="1:38" x14ac:dyDescent="0.45">
      <c r="A41" s="15">
        <f t="shared" si="14"/>
        <v>60</v>
      </c>
      <c r="B41" s="16">
        <f t="shared" si="22"/>
        <v>70</v>
      </c>
      <c r="C41" s="31">
        <f>VLOOKUP($B$1,'Multipliers and Adjustments'!$A$70:$I$86,TRUNC(COLUMN(C$2)/5)+2,FALSE)*SUMIFS('EPA Data'!$I:$I,'EPA Data'!$D:$D,'Country Selector'!$A$2,'EPA Data'!$J:$J,$B$1,'EPA Data'!$C:$C,C$2,'EPA Data'!$G:$G,"&gt;="&amp;$A41,'EPA Data'!$G:$G,"&lt;"&amp;$B41)*unit_conv</f>
        <v>0</v>
      </c>
      <c r="D41">
        <f t="shared" si="23"/>
        <v>0</v>
      </c>
      <c r="E41">
        <f t="shared" si="23"/>
        <v>0</v>
      </c>
      <c r="F41">
        <f t="shared" si="23"/>
        <v>0</v>
      </c>
      <c r="G41">
        <f t="shared" si="23"/>
        <v>0</v>
      </c>
      <c r="H41" s="31">
        <f>VLOOKUP($B$1,'Multipliers and Adjustments'!$A$70:$I$86,TRUNC(COLUMN(H$2)/5)+2,FALSE)*SUMIFS('EPA Data'!$I:$I,'EPA Data'!$D:$D,'Country Selector'!$A$2,'EPA Data'!$J:$J,$B$1,'EPA Data'!$C:$C,H$2,'EPA Data'!$G:$G,"&gt;="&amp;$A41,'EPA Data'!$G:$G,"&lt;"&amp;$B41)*unit_conv</f>
        <v>0</v>
      </c>
      <c r="I41">
        <f t="shared" si="24"/>
        <v>0</v>
      </c>
      <c r="J41">
        <f t="shared" si="24"/>
        <v>0</v>
      </c>
      <c r="K41">
        <f t="shared" si="24"/>
        <v>0</v>
      </c>
      <c r="L41">
        <f t="shared" si="24"/>
        <v>0</v>
      </c>
      <c r="M41" s="31">
        <f>VLOOKUP($B$1,'Multipliers and Adjustments'!$A$70:$I$86,TRUNC(COLUMN(M$2)/5)+2,FALSE)*SUMIFS('EPA Data'!$I:$I,'EPA Data'!$D:$D,'Country Selector'!$A$2,'EPA Data'!$J:$J,$B$1,'EPA Data'!$C:$C,M$2,'EPA Data'!$G:$G,"&gt;="&amp;$A41,'EPA Data'!$G:$G,"&lt;"&amp;$B41)*unit_conv</f>
        <v>0</v>
      </c>
      <c r="N41">
        <f t="shared" si="25"/>
        <v>0</v>
      </c>
      <c r="O41">
        <f t="shared" si="25"/>
        <v>0</v>
      </c>
      <c r="P41">
        <f t="shared" si="25"/>
        <v>0</v>
      </c>
      <c r="Q41">
        <f t="shared" si="25"/>
        <v>0</v>
      </c>
      <c r="R41" s="31">
        <f>VLOOKUP($B$1,'Multipliers and Adjustments'!$A$70:$I$86,TRUNC(COLUMN(R$2)/5)+2,FALSE)*SUMIFS('EPA Data'!$I:$I,'EPA Data'!$D:$D,'Country Selector'!$A$2,'EPA Data'!$J:$J,$B$1,'EPA Data'!$C:$C,R$2,'EPA Data'!$G:$G,"&gt;="&amp;$A41,'EPA Data'!$G:$G,"&lt;"&amp;$B41)*unit_conv</f>
        <v>0</v>
      </c>
      <c r="S41">
        <f t="shared" si="26"/>
        <v>0</v>
      </c>
      <c r="T41">
        <f t="shared" si="26"/>
        <v>0</v>
      </c>
      <c r="U41">
        <f t="shared" si="26"/>
        <v>0</v>
      </c>
      <c r="V41">
        <f t="shared" si="26"/>
        <v>0</v>
      </c>
      <c r="W41" s="31">
        <f>VLOOKUP($B$1,'Multipliers and Adjustments'!$A$70:$I$86,TRUNC(COLUMN(W$2)/5)+2,FALSE)*SUMIFS('EPA Data'!$I:$I,'EPA Data'!$D:$D,'Country Selector'!$A$2,'EPA Data'!$J:$J,$B$1,'EPA Data'!$C:$C,W$2,'EPA Data'!$G:$G,"&gt;="&amp;$A41,'EPA Data'!$G:$G,"&lt;"&amp;$B41)*unit_conv</f>
        <v>0</v>
      </c>
      <c r="X41">
        <f t="shared" si="27"/>
        <v>0</v>
      </c>
      <c r="Y41">
        <f t="shared" si="27"/>
        <v>0</v>
      </c>
      <c r="Z41">
        <f t="shared" si="27"/>
        <v>0</v>
      </c>
      <c r="AA41">
        <f t="shared" si="27"/>
        <v>0</v>
      </c>
      <c r="AB41" s="31">
        <f>VLOOKUP($B$1,'Multipliers and Adjustments'!$A$70:$I$86,TRUNC(COLUMN(AB$2)/5)+2,FALSE)*SUMIFS('EPA Data'!$I:$I,'EPA Data'!$D:$D,'Country Selector'!$A$2,'EPA Data'!$J:$J,$B$1,'EPA Data'!$C:$C,AB$2,'EPA Data'!$G:$G,"&gt;="&amp;$A41,'EPA Data'!$G:$G,"&lt;"&amp;$B41)*unit_conv</f>
        <v>0</v>
      </c>
      <c r="AC41">
        <f t="shared" si="28"/>
        <v>0</v>
      </c>
      <c r="AD41">
        <f t="shared" si="28"/>
        <v>0</v>
      </c>
      <c r="AE41">
        <f t="shared" si="28"/>
        <v>0</v>
      </c>
      <c r="AF41">
        <f t="shared" si="28"/>
        <v>0</v>
      </c>
      <c r="AG41" s="31">
        <f>VLOOKUP($B$1,'Multipliers and Adjustments'!$A$70:$I$86,TRUNC(COLUMN(AG$2)/5)+2,FALSE)*SUMIFS('EPA Data'!$I:$I,'EPA Data'!$D:$D,'Country Selector'!$A$2,'EPA Data'!$J:$J,$B$1,'EPA Data'!$C:$C,AG$2,'EPA Data'!$G:$G,"&gt;="&amp;$A41,'EPA Data'!$G:$G,"&lt;"&amp;$B41)*unit_conv</f>
        <v>0</v>
      </c>
      <c r="AH41">
        <f t="shared" si="29"/>
        <v>0</v>
      </c>
      <c r="AI41">
        <f t="shared" si="29"/>
        <v>0</v>
      </c>
      <c r="AJ41">
        <f t="shared" si="29"/>
        <v>0</v>
      </c>
      <c r="AK41">
        <f t="shared" si="29"/>
        <v>0</v>
      </c>
      <c r="AL41" s="31">
        <f>VLOOKUP($B$1,'Multipliers and Adjustments'!$A$70:$I$86,TRUNC(COLUMN(AL$2)/5)+2,FALSE)*SUMIFS('EPA Data'!$I:$I,'EPA Data'!$D:$D,'Country Selector'!$A$2,'EPA Data'!$J:$J,$B$1,'EPA Data'!$C:$C,AL$2,'EPA Data'!$G:$G,"&gt;="&amp;$A41,'EPA Data'!$G:$G,"&lt;"&amp;$B41)*unit_conv</f>
        <v>0</v>
      </c>
    </row>
    <row r="42" spans="1:38" x14ac:dyDescent="0.45">
      <c r="A42" s="15">
        <f t="shared" si="14"/>
        <v>70</v>
      </c>
      <c r="B42" s="16">
        <f t="shared" si="22"/>
        <v>80</v>
      </c>
      <c r="C42" s="31">
        <f>VLOOKUP($B$1,'Multipliers and Adjustments'!$A$70:$I$86,TRUNC(COLUMN(C$2)/5)+2,FALSE)*SUMIFS('EPA Data'!$I:$I,'EPA Data'!$D:$D,'Country Selector'!$A$2,'EPA Data'!$J:$J,$B$1,'EPA Data'!$C:$C,C$2,'EPA Data'!$G:$G,"&gt;="&amp;$A42,'EPA Data'!$G:$G,"&lt;"&amp;$B42)*unit_conv</f>
        <v>0</v>
      </c>
      <c r="D42">
        <f t="shared" si="23"/>
        <v>0</v>
      </c>
      <c r="E42">
        <f t="shared" si="23"/>
        <v>0</v>
      </c>
      <c r="F42">
        <f t="shared" si="23"/>
        <v>0</v>
      </c>
      <c r="G42">
        <f t="shared" si="23"/>
        <v>0</v>
      </c>
      <c r="H42" s="31">
        <f>VLOOKUP($B$1,'Multipliers and Adjustments'!$A$70:$I$86,TRUNC(COLUMN(H$2)/5)+2,FALSE)*SUMIFS('EPA Data'!$I:$I,'EPA Data'!$D:$D,'Country Selector'!$A$2,'EPA Data'!$J:$J,$B$1,'EPA Data'!$C:$C,H$2,'EPA Data'!$G:$G,"&gt;="&amp;$A42,'EPA Data'!$G:$G,"&lt;"&amp;$B42)*unit_conv</f>
        <v>0</v>
      </c>
      <c r="I42">
        <f t="shared" si="24"/>
        <v>0</v>
      </c>
      <c r="J42">
        <f t="shared" si="24"/>
        <v>0</v>
      </c>
      <c r="K42">
        <f t="shared" si="24"/>
        <v>0</v>
      </c>
      <c r="L42">
        <f t="shared" si="24"/>
        <v>0</v>
      </c>
      <c r="M42" s="31">
        <f>VLOOKUP($B$1,'Multipliers and Adjustments'!$A$70:$I$86,TRUNC(COLUMN(M$2)/5)+2,FALSE)*SUMIFS('EPA Data'!$I:$I,'EPA Data'!$D:$D,'Country Selector'!$A$2,'EPA Data'!$J:$J,$B$1,'EPA Data'!$C:$C,M$2,'EPA Data'!$G:$G,"&gt;="&amp;$A42,'EPA Data'!$G:$G,"&lt;"&amp;$B42)*unit_conv</f>
        <v>0</v>
      </c>
      <c r="N42">
        <f t="shared" si="25"/>
        <v>0</v>
      </c>
      <c r="O42">
        <f t="shared" si="25"/>
        <v>0</v>
      </c>
      <c r="P42">
        <f t="shared" si="25"/>
        <v>0</v>
      </c>
      <c r="Q42">
        <f t="shared" si="25"/>
        <v>0</v>
      </c>
      <c r="R42" s="31">
        <f>VLOOKUP($B$1,'Multipliers and Adjustments'!$A$70:$I$86,TRUNC(COLUMN(R$2)/5)+2,FALSE)*SUMIFS('EPA Data'!$I:$I,'EPA Data'!$D:$D,'Country Selector'!$A$2,'EPA Data'!$J:$J,$B$1,'EPA Data'!$C:$C,R$2,'EPA Data'!$G:$G,"&gt;="&amp;$A42,'EPA Data'!$G:$G,"&lt;"&amp;$B42)*unit_conv</f>
        <v>0</v>
      </c>
      <c r="S42">
        <f t="shared" si="26"/>
        <v>0</v>
      </c>
      <c r="T42">
        <f t="shared" si="26"/>
        <v>0</v>
      </c>
      <c r="U42">
        <f t="shared" si="26"/>
        <v>0</v>
      </c>
      <c r="V42">
        <f t="shared" si="26"/>
        <v>0</v>
      </c>
      <c r="W42" s="31">
        <f>VLOOKUP($B$1,'Multipliers and Adjustments'!$A$70:$I$86,TRUNC(COLUMN(W$2)/5)+2,FALSE)*SUMIFS('EPA Data'!$I:$I,'EPA Data'!$D:$D,'Country Selector'!$A$2,'EPA Data'!$J:$J,$B$1,'EPA Data'!$C:$C,W$2,'EPA Data'!$G:$G,"&gt;="&amp;$A42,'EPA Data'!$G:$G,"&lt;"&amp;$B42)*unit_conv</f>
        <v>0</v>
      </c>
      <c r="X42">
        <f t="shared" si="27"/>
        <v>0</v>
      </c>
      <c r="Y42">
        <f t="shared" si="27"/>
        <v>0</v>
      </c>
      <c r="Z42">
        <f t="shared" si="27"/>
        <v>0</v>
      </c>
      <c r="AA42">
        <f t="shared" si="27"/>
        <v>0</v>
      </c>
      <c r="AB42" s="31">
        <f>VLOOKUP($B$1,'Multipliers and Adjustments'!$A$70:$I$86,TRUNC(COLUMN(AB$2)/5)+2,FALSE)*SUMIFS('EPA Data'!$I:$I,'EPA Data'!$D:$D,'Country Selector'!$A$2,'EPA Data'!$J:$J,$B$1,'EPA Data'!$C:$C,AB$2,'EPA Data'!$G:$G,"&gt;="&amp;$A42,'EPA Data'!$G:$G,"&lt;"&amp;$B42)*unit_conv</f>
        <v>0</v>
      </c>
      <c r="AC42">
        <f t="shared" si="28"/>
        <v>0</v>
      </c>
      <c r="AD42">
        <f t="shared" si="28"/>
        <v>0</v>
      </c>
      <c r="AE42">
        <f t="shared" si="28"/>
        <v>0</v>
      </c>
      <c r="AF42">
        <f t="shared" si="28"/>
        <v>0</v>
      </c>
      <c r="AG42" s="31">
        <f>VLOOKUP($B$1,'Multipliers and Adjustments'!$A$70:$I$86,TRUNC(COLUMN(AG$2)/5)+2,FALSE)*SUMIFS('EPA Data'!$I:$I,'EPA Data'!$D:$D,'Country Selector'!$A$2,'EPA Data'!$J:$J,$B$1,'EPA Data'!$C:$C,AG$2,'EPA Data'!$G:$G,"&gt;="&amp;$A42,'EPA Data'!$G:$G,"&lt;"&amp;$B42)*unit_conv</f>
        <v>0</v>
      </c>
      <c r="AH42">
        <f t="shared" si="29"/>
        <v>0</v>
      </c>
      <c r="AI42">
        <f t="shared" si="29"/>
        <v>0</v>
      </c>
      <c r="AJ42">
        <f t="shared" si="29"/>
        <v>0</v>
      </c>
      <c r="AK42">
        <f t="shared" si="29"/>
        <v>0</v>
      </c>
      <c r="AL42" s="31">
        <f>VLOOKUP($B$1,'Multipliers and Adjustments'!$A$70:$I$86,TRUNC(COLUMN(AL$2)/5)+2,FALSE)*SUMIFS('EPA Data'!$I:$I,'EPA Data'!$D:$D,'Country Selector'!$A$2,'EPA Data'!$J:$J,$B$1,'EPA Data'!$C:$C,AL$2,'EPA Data'!$G:$G,"&gt;="&amp;$A42,'EPA Data'!$G:$G,"&lt;"&amp;$B42)*unit_conv</f>
        <v>0</v>
      </c>
    </row>
    <row r="43" spans="1:38" x14ac:dyDescent="0.45">
      <c r="A43" s="15">
        <f t="shared" si="14"/>
        <v>80</v>
      </c>
      <c r="B43" s="16">
        <f t="shared" si="22"/>
        <v>90</v>
      </c>
      <c r="C43" s="31">
        <f>VLOOKUP($B$1,'Multipliers and Adjustments'!$A$70:$I$86,TRUNC(COLUMN(C$2)/5)+2,FALSE)*SUMIFS('EPA Data'!$I:$I,'EPA Data'!$D:$D,'Country Selector'!$A$2,'EPA Data'!$J:$J,$B$1,'EPA Data'!$C:$C,C$2,'EPA Data'!$G:$G,"&gt;="&amp;$A43,'EPA Data'!$G:$G,"&lt;"&amp;$B43)*unit_conv</f>
        <v>0</v>
      </c>
      <c r="D43">
        <f t="shared" si="23"/>
        <v>0</v>
      </c>
      <c r="E43">
        <f t="shared" si="23"/>
        <v>0</v>
      </c>
      <c r="F43">
        <f t="shared" si="23"/>
        <v>0</v>
      </c>
      <c r="G43">
        <f t="shared" si="23"/>
        <v>0</v>
      </c>
      <c r="H43" s="31">
        <f>VLOOKUP($B$1,'Multipliers and Adjustments'!$A$70:$I$86,TRUNC(COLUMN(H$2)/5)+2,FALSE)*SUMIFS('EPA Data'!$I:$I,'EPA Data'!$D:$D,'Country Selector'!$A$2,'EPA Data'!$J:$J,$B$1,'EPA Data'!$C:$C,H$2,'EPA Data'!$G:$G,"&gt;="&amp;$A43,'EPA Data'!$G:$G,"&lt;"&amp;$B43)*unit_conv</f>
        <v>0</v>
      </c>
      <c r="I43">
        <f t="shared" si="24"/>
        <v>0</v>
      </c>
      <c r="J43">
        <f t="shared" si="24"/>
        <v>0</v>
      </c>
      <c r="K43">
        <f t="shared" si="24"/>
        <v>0</v>
      </c>
      <c r="L43">
        <f t="shared" si="24"/>
        <v>0</v>
      </c>
      <c r="M43" s="31">
        <f>VLOOKUP($B$1,'Multipliers and Adjustments'!$A$70:$I$86,TRUNC(COLUMN(M$2)/5)+2,FALSE)*SUMIFS('EPA Data'!$I:$I,'EPA Data'!$D:$D,'Country Selector'!$A$2,'EPA Data'!$J:$J,$B$1,'EPA Data'!$C:$C,M$2,'EPA Data'!$G:$G,"&gt;="&amp;$A43,'EPA Data'!$G:$G,"&lt;"&amp;$B43)*unit_conv</f>
        <v>0</v>
      </c>
      <c r="N43">
        <f t="shared" si="25"/>
        <v>0</v>
      </c>
      <c r="O43">
        <f t="shared" si="25"/>
        <v>0</v>
      </c>
      <c r="P43">
        <f t="shared" si="25"/>
        <v>0</v>
      </c>
      <c r="Q43">
        <f t="shared" si="25"/>
        <v>0</v>
      </c>
      <c r="R43" s="31">
        <f>VLOOKUP($B$1,'Multipliers and Adjustments'!$A$70:$I$86,TRUNC(COLUMN(R$2)/5)+2,FALSE)*SUMIFS('EPA Data'!$I:$I,'EPA Data'!$D:$D,'Country Selector'!$A$2,'EPA Data'!$J:$J,$B$1,'EPA Data'!$C:$C,R$2,'EPA Data'!$G:$G,"&gt;="&amp;$A43,'EPA Data'!$G:$G,"&lt;"&amp;$B43)*unit_conv</f>
        <v>0</v>
      </c>
      <c r="S43">
        <f t="shared" si="26"/>
        <v>0</v>
      </c>
      <c r="T43">
        <f t="shared" si="26"/>
        <v>0</v>
      </c>
      <c r="U43">
        <f t="shared" si="26"/>
        <v>0</v>
      </c>
      <c r="V43">
        <f t="shared" si="26"/>
        <v>0</v>
      </c>
      <c r="W43" s="31">
        <f>VLOOKUP($B$1,'Multipliers and Adjustments'!$A$70:$I$86,TRUNC(COLUMN(W$2)/5)+2,FALSE)*SUMIFS('EPA Data'!$I:$I,'EPA Data'!$D:$D,'Country Selector'!$A$2,'EPA Data'!$J:$J,$B$1,'EPA Data'!$C:$C,W$2,'EPA Data'!$G:$G,"&gt;="&amp;$A43,'EPA Data'!$G:$G,"&lt;"&amp;$B43)*unit_conv</f>
        <v>0</v>
      </c>
      <c r="X43">
        <f t="shared" si="27"/>
        <v>0</v>
      </c>
      <c r="Y43">
        <f t="shared" si="27"/>
        <v>0</v>
      </c>
      <c r="Z43">
        <f t="shared" si="27"/>
        <v>0</v>
      </c>
      <c r="AA43">
        <f t="shared" si="27"/>
        <v>0</v>
      </c>
      <c r="AB43" s="31">
        <f>VLOOKUP($B$1,'Multipliers and Adjustments'!$A$70:$I$86,TRUNC(COLUMN(AB$2)/5)+2,FALSE)*SUMIFS('EPA Data'!$I:$I,'EPA Data'!$D:$D,'Country Selector'!$A$2,'EPA Data'!$J:$J,$B$1,'EPA Data'!$C:$C,AB$2,'EPA Data'!$G:$G,"&gt;="&amp;$A43,'EPA Data'!$G:$G,"&lt;"&amp;$B43)*unit_conv</f>
        <v>0</v>
      </c>
      <c r="AC43">
        <f t="shared" si="28"/>
        <v>0</v>
      </c>
      <c r="AD43">
        <f t="shared" si="28"/>
        <v>0</v>
      </c>
      <c r="AE43">
        <f t="shared" si="28"/>
        <v>0</v>
      </c>
      <c r="AF43">
        <f t="shared" si="28"/>
        <v>0</v>
      </c>
      <c r="AG43" s="31">
        <f>VLOOKUP($B$1,'Multipliers and Adjustments'!$A$70:$I$86,TRUNC(COLUMN(AG$2)/5)+2,FALSE)*SUMIFS('EPA Data'!$I:$I,'EPA Data'!$D:$D,'Country Selector'!$A$2,'EPA Data'!$J:$J,$B$1,'EPA Data'!$C:$C,AG$2,'EPA Data'!$G:$G,"&gt;="&amp;$A43,'EPA Data'!$G:$G,"&lt;"&amp;$B43)*unit_conv</f>
        <v>0</v>
      </c>
      <c r="AH43">
        <f t="shared" si="29"/>
        <v>0</v>
      </c>
      <c r="AI43">
        <f t="shared" si="29"/>
        <v>0</v>
      </c>
      <c r="AJ43">
        <f t="shared" si="29"/>
        <v>0</v>
      </c>
      <c r="AK43">
        <f t="shared" si="29"/>
        <v>0</v>
      </c>
      <c r="AL43" s="31">
        <f>VLOOKUP($B$1,'Multipliers and Adjustments'!$A$70:$I$86,TRUNC(COLUMN(AL$2)/5)+2,FALSE)*SUMIFS('EPA Data'!$I:$I,'EPA Data'!$D:$D,'Country Selector'!$A$2,'EPA Data'!$J:$J,$B$1,'EPA Data'!$C:$C,AL$2,'EPA Data'!$G:$G,"&gt;="&amp;$A43,'EPA Data'!$G:$G,"&lt;"&amp;$B43)*unit_conv</f>
        <v>0</v>
      </c>
    </row>
    <row r="44" spans="1:38" x14ac:dyDescent="0.45">
      <c r="A44" s="15">
        <f t="shared" si="14"/>
        <v>90</v>
      </c>
      <c r="B44" s="16">
        <f t="shared" si="22"/>
        <v>100</v>
      </c>
      <c r="C44" s="31">
        <f>VLOOKUP($B$1,'Multipliers and Adjustments'!$A$70:$I$86,TRUNC(COLUMN(C$2)/5)+2,FALSE)*SUMIFS('EPA Data'!$I:$I,'EPA Data'!$D:$D,'Country Selector'!$A$2,'EPA Data'!$J:$J,$B$1,'EPA Data'!$C:$C,C$2,'EPA Data'!$G:$G,"&gt;="&amp;$A44,'EPA Data'!$G:$G,"&lt;"&amp;$B44)*unit_conv</f>
        <v>0</v>
      </c>
      <c r="D44">
        <f t="shared" si="23"/>
        <v>0</v>
      </c>
      <c r="E44">
        <f t="shared" si="23"/>
        <v>0</v>
      </c>
      <c r="F44">
        <f t="shared" si="23"/>
        <v>0</v>
      </c>
      <c r="G44">
        <f t="shared" si="23"/>
        <v>0</v>
      </c>
      <c r="H44" s="31">
        <f>VLOOKUP($B$1,'Multipliers and Adjustments'!$A$70:$I$86,TRUNC(COLUMN(H$2)/5)+2,FALSE)*SUMIFS('EPA Data'!$I:$I,'EPA Data'!$D:$D,'Country Selector'!$A$2,'EPA Data'!$J:$J,$B$1,'EPA Data'!$C:$C,H$2,'EPA Data'!$G:$G,"&gt;="&amp;$A44,'EPA Data'!$G:$G,"&lt;"&amp;$B44)*unit_conv</f>
        <v>0</v>
      </c>
      <c r="I44">
        <f t="shared" si="24"/>
        <v>0</v>
      </c>
      <c r="J44">
        <f t="shared" si="24"/>
        <v>0</v>
      </c>
      <c r="K44">
        <f t="shared" si="24"/>
        <v>0</v>
      </c>
      <c r="L44">
        <f t="shared" si="24"/>
        <v>0</v>
      </c>
      <c r="M44" s="31">
        <f>VLOOKUP($B$1,'Multipliers and Adjustments'!$A$70:$I$86,TRUNC(COLUMN(M$2)/5)+2,FALSE)*SUMIFS('EPA Data'!$I:$I,'EPA Data'!$D:$D,'Country Selector'!$A$2,'EPA Data'!$J:$J,$B$1,'EPA Data'!$C:$C,M$2,'EPA Data'!$G:$G,"&gt;="&amp;$A44,'EPA Data'!$G:$G,"&lt;"&amp;$B44)*unit_conv</f>
        <v>0</v>
      </c>
      <c r="N44">
        <f t="shared" si="25"/>
        <v>0</v>
      </c>
      <c r="O44">
        <f t="shared" si="25"/>
        <v>0</v>
      </c>
      <c r="P44">
        <f t="shared" si="25"/>
        <v>0</v>
      </c>
      <c r="Q44">
        <f t="shared" si="25"/>
        <v>0</v>
      </c>
      <c r="R44" s="31">
        <f>VLOOKUP($B$1,'Multipliers and Adjustments'!$A$70:$I$86,TRUNC(COLUMN(R$2)/5)+2,FALSE)*SUMIFS('EPA Data'!$I:$I,'EPA Data'!$D:$D,'Country Selector'!$A$2,'EPA Data'!$J:$J,$B$1,'EPA Data'!$C:$C,R$2,'EPA Data'!$G:$G,"&gt;="&amp;$A44,'EPA Data'!$G:$G,"&lt;"&amp;$B44)*unit_conv</f>
        <v>0</v>
      </c>
      <c r="S44">
        <f t="shared" si="26"/>
        <v>0</v>
      </c>
      <c r="T44">
        <f t="shared" si="26"/>
        <v>0</v>
      </c>
      <c r="U44">
        <f t="shared" si="26"/>
        <v>0</v>
      </c>
      <c r="V44">
        <f t="shared" si="26"/>
        <v>0</v>
      </c>
      <c r="W44" s="31">
        <f>VLOOKUP($B$1,'Multipliers and Adjustments'!$A$70:$I$86,TRUNC(COLUMN(W$2)/5)+2,FALSE)*SUMIFS('EPA Data'!$I:$I,'EPA Data'!$D:$D,'Country Selector'!$A$2,'EPA Data'!$J:$J,$B$1,'EPA Data'!$C:$C,W$2,'EPA Data'!$G:$G,"&gt;="&amp;$A44,'EPA Data'!$G:$G,"&lt;"&amp;$B44)*unit_conv</f>
        <v>0</v>
      </c>
      <c r="X44">
        <f t="shared" si="27"/>
        <v>0</v>
      </c>
      <c r="Y44">
        <f t="shared" si="27"/>
        <v>0</v>
      </c>
      <c r="Z44">
        <f t="shared" si="27"/>
        <v>0</v>
      </c>
      <c r="AA44">
        <f t="shared" si="27"/>
        <v>0</v>
      </c>
      <c r="AB44" s="31">
        <f>VLOOKUP($B$1,'Multipliers and Adjustments'!$A$70:$I$86,TRUNC(COLUMN(AB$2)/5)+2,FALSE)*SUMIFS('EPA Data'!$I:$I,'EPA Data'!$D:$D,'Country Selector'!$A$2,'EPA Data'!$J:$J,$B$1,'EPA Data'!$C:$C,AB$2,'EPA Data'!$G:$G,"&gt;="&amp;$A44,'EPA Data'!$G:$G,"&lt;"&amp;$B44)*unit_conv</f>
        <v>0</v>
      </c>
      <c r="AC44">
        <f t="shared" si="28"/>
        <v>0</v>
      </c>
      <c r="AD44">
        <f t="shared" si="28"/>
        <v>0</v>
      </c>
      <c r="AE44">
        <f t="shared" si="28"/>
        <v>0</v>
      </c>
      <c r="AF44">
        <f t="shared" si="28"/>
        <v>0</v>
      </c>
      <c r="AG44" s="31">
        <f>VLOOKUP($B$1,'Multipliers and Adjustments'!$A$70:$I$86,TRUNC(COLUMN(AG$2)/5)+2,FALSE)*SUMIFS('EPA Data'!$I:$I,'EPA Data'!$D:$D,'Country Selector'!$A$2,'EPA Data'!$J:$J,$B$1,'EPA Data'!$C:$C,AG$2,'EPA Data'!$G:$G,"&gt;="&amp;$A44,'EPA Data'!$G:$G,"&lt;"&amp;$B44)*unit_conv</f>
        <v>0</v>
      </c>
      <c r="AH44">
        <f t="shared" si="29"/>
        <v>0</v>
      </c>
      <c r="AI44">
        <f t="shared" si="29"/>
        <v>0</v>
      </c>
      <c r="AJ44">
        <f t="shared" si="29"/>
        <v>0</v>
      </c>
      <c r="AK44">
        <f t="shared" si="29"/>
        <v>0</v>
      </c>
      <c r="AL44" s="31">
        <f>VLOOKUP($B$1,'Multipliers and Adjustments'!$A$70:$I$86,TRUNC(COLUMN(AL$2)/5)+2,FALSE)*SUMIFS('EPA Data'!$I:$I,'EPA Data'!$D:$D,'Country Selector'!$A$2,'EPA Data'!$J:$J,$B$1,'EPA Data'!$C:$C,AL$2,'EPA Data'!$G:$G,"&gt;="&amp;$A44,'EPA Data'!$G:$G,"&lt;"&amp;$B44)*unit_conv</f>
        <v>0</v>
      </c>
    </row>
    <row r="45" spans="1:38" x14ac:dyDescent="0.45">
      <c r="A45" s="12">
        <f>B44</f>
        <v>100</v>
      </c>
      <c r="B45" s="11">
        <f t="shared" si="7"/>
        <v>150</v>
      </c>
      <c r="C45" s="31">
        <f>VLOOKUP($B$1,'Multipliers and Adjustments'!$A$70:$I$86,TRUNC(COLUMN(C$2)/5)+2,FALSE)*SUMIFS('EPA Data'!$I:$I,'EPA Data'!$D:$D,'Country Selector'!$A$2,'EPA Data'!$J:$J,$B$1,'EPA Data'!$C:$C,C$2,'EPA Data'!$G:$G,"&gt;="&amp;$A45,'EPA Data'!$G:$G,"&lt;"&amp;$B45)*unit_conv</f>
        <v>0</v>
      </c>
      <c r="D45">
        <f t="shared" si="23"/>
        <v>0</v>
      </c>
      <c r="E45">
        <f t="shared" si="23"/>
        <v>0</v>
      </c>
      <c r="F45">
        <f t="shared" si="23"/>
        <v>0</v>
      </c>
      <c r="G45">
        <f t="shared" si="23"/>
        <v>0</v>
      </c>
      <c r="H45" s="31">
        <f>VLOOKUP($B$1,'Multipliers and Adjustments'!$A$70:$I$86,TRUNC(COLUMN(H$2)/5)+2,FALSE)*SUMIFS('EPA Data'!$I:$I,'EPA Data'!$D:$D,'Country Selector'!$A$2,'EPA Data'!$J:$J,$B$1,'EPA Data'!$C:$C,H$2,'EPA Data'!$G:$G,"&gt;="&amp;$A45,'EPA Data'!$G:$G,"&lt;"&amp;$B45)*unit_conv</f>
        <v>0</v>
      </c>
      <c r="I45">
        <f t="shared" si="24"/>
        <v>0</v>
      </c>
      <c r="J45">
        <f t="shared" si="24"/>
        <v>0</v>
      </c>
      <c r="K45">
        <f t="shared" si="24"/>
        <v>0</v>
      </c>
      <c r="L45">
        <f t="shared" si="24"/>
        <v>0</v>
      </c>
      <c r="M45" s="31">
        <f>VLOOKUP($B$1,'Multipliers and Adjustments'!$A$70:$I$86,TRUNC(COLUMN(M$2)/5)+2,FALSE)*SUMIFS('EPA Data'!$I:$I,'EPA Data'!$D:$D,'Country Selector'!$A$2,'EPA Data'!$J:$J,$B$1,'EPA Data'!$C:$C,M$2,'EPA Data'!$G:$G,"&gt;="&amp;$A45,'EPA Data'!$G:$G,"&lt;"&amp;$B45)*unit_conv</f>
        <v>0</v>
      </c>
      <c r="N45">
        <f t="shared" si="25"/>
        <v>0</v>
      </c>
      <c r="O45">
        <f t="shared" si="25"/>
        <v>0</v>
      </c>
      <c r="P45">
        <f t="shared" si="25"/>
        <v>0</v>
      </c>
      <c r="Q45">
        <f t="shared" si="25"/>
        <v>0</v>
      </c>
      <c r="R45" s="31">
        <f>VLOOKUP($B$1,'Multipliers and Adjustments'!$A$70:$I$86,TRUNC(COLUMN(R$2)/5)+2,FALSE)*SUMIFS('EPA Data'!$I:$I,'EPA Data'!$D:$D,'Country Selector'!$A$2,'EPA Data'!$J:$J,$B$1,'EPA Data'!$C:$C,R$2,'EPA Data'!$G:$G,"&gt;="&amp;$A45,'EPA Data'!$G:$G,"&lt;"&amp;$B45)*unit_conv</f>
        <v>0</v>
      </c>
      <c r="S45">
        <f t="shared" si="26"/>
        <v>0</v>
      </c>
      <c r="T45">
        <f t="shared" si="26"/>
        <v>0</v>
      </c>
      <c r="U45">
        <f t="shared" si="26"/>
        <v>0</v>
      </c>
      <c r="V45">
        <f t="shared" si="26"/>
        <v>0</v>
      </c>
      <c r="W45" s="31">
        <f>VLOOKUP($B$1,'Multipliers and Adjustments'!$A$70:$I$86,TRUNC(COLUMN(W$2)/5)+2,FALSE)*SUMIFS('EPA Data'!$I:$I,'EPA Data'!$D:$D,'Country Selector'!$A$2,'EPA Data'!$J:$J,$B$1,'EPA Data'!$C:$C,W$2,'EPA Data'!$G:$G,"&gt;="&amp;$A45,'EPA Data'!$G:$G,"&lt;"&amp;$B45)*unit_conv</f>
        <v>0</v>
      </c>
      <c r="X45">
        <f t="shared" si="27"/>
        <v>0</v>
      </c>
      <c r="Y45">
        <f t="shared" si="27"/>
        <v>0</v>
      </c>
      <c r="Z45">
        <f t="shared" si="27"/>
        <v>0</v>
      </c>
      <c r="AA45">
        <f t="shared" si="27"/>
        <v>0</v>
      </c>
      <c r="AB45" s="31">
        <f>VLOOKUP($B$1,'Multipliers and Adjustments'!$A$70:$I$86,TRUNC(COLUMN(AB$2)/5)+2,FALSE)*SUMIFS('EPA Data'!$I:$I,'EPA Data'!$D:$D,'Country Selector'!$A$2,'EPA Data'!$J:$J,$B$1,'EPA Data'!$C:$C,AB$2,'EPA Data'!$G:$G,"&gt;="&amp;$A45,'EPA Data'!$G:$G,"&lt;"&amp;$B45)*unit_conv</f>
        <v>0</v>
      </c>
      <c r="AC45">
        <f t="shared" si="28"/>
        <v>0</v>
      </c>
      <c r="AD45">
        <f t="shared" si="28"/>
        <v>0</v>
      </c>
      <c r="AE45">
        <f t="shared" si="28"/>
        <v>0</v>
      </c>
      <c r="AF45">
        <f t="shared" si="28"/>
        <v>0</v>
      </c>
      <c r="AG45" s="31">
        <f>VLOOKUP($B$1,'Multipliers and Adjustments'!$A$70:$I$86,TRUNC(COLUMN(AG$2)/5)+2,FALSE)*SUMIFS('EPA Data'!$I:$I,'EPA Data'!$D:$D,'Country Selector'!$A$2,'EPA Data'!$J:$J,$B$1,'EPA Data'!$C:$C,AG$2,'EPA Data'!$G:$G,"&gt;="&amp;$A45,'EPA Data'!$G:$G,"&lt;"&amp;$B45)*unit_conv</f>
        <v>0</v>
      </c>
      <c r="AH45">
        <f t="shared" si="29"/>
        <v>0</v>
      </c>
      <c r="AI45">
        <f t="shared" si="29"/>
        <v>0</v>
      </c>
      <c r="AJ45">
        <f t="shared" si="29"/>
        <v>0</v>
      </c>
      <c r="AK45">
        <f t="shared" si="29"/>
        <v>0</v>
      </c>
      <c r="AL45" s="31">
        <f>VLOOKUP($B$1,'Multipliers and Adjustments'!$A$70:$I$86,TRUNC(COLUMN(AL$2)/5)+2,FALSE)*SUMIFS('EPA Data'!$I:$I,'EPA Data'!$D:$D,'Country Selector'!$A$2,'EPA Data'!$J:$J,$B$1,'EPA Data'!$C:$C,AL$2,'EPA Data'!$G:$G,"&gt;="&amp;$A45,'EPA Data'!$G:$G,"&lt;"&amp;$B45)*unit_conv</f>
        <v>0</v>
      </c>
    </row>
    <row r="46" spans="1:38" x14ac:dyDescent="0.45">
      <c r="A46" s="12">
        <f t="shared" si="14"/>
        <v>150</v>
      </c>
      <c r="B46" s="11">
        <f t="shared" si="7"/>
        <v>200</v>
      </c>
      <c r="C46" s="31">
        <f>VLOOKUP($B$1,'Multipliers and Adjustments'!$A$70:$I$86,TRUNC(COLUMN(C$2)/5)+2,FALSE)*SUMIFS('EPA Data'!$I:$I,'EPA Data'!$D:$D,'Country Selector'!$A$2,'EPA Data'!$J:$J,$B$1,'EPA Data'!$C:$C,C$2,'EPA Data'!$G:$G,"&gt;="&amp;$A46,'EPA Data'!$G:$G,"&lt;"&amp;$B46)*unit_conv</f>
        <v>0</v>
      </c>
      <c r="D46">
        <f t="shared" si="23"/>
        <v>0</v>
      </c>
      <c r="E46">
        <f t="shared" si="23"/>
        <v>0</v>
      </c>
      <c r="F46">
        <f t="shared" si="23"/>
        <v>0</v>
      </c>
      <c r="G46">
        <f t="shared" si="23"/>
        <v>0</v>
      </c>
      <c r="H46" s="31">
        <f>VLOOKUP($B$1,'Multipliers and Adjustments'!$A$70:$I$86,TRUNC(COLUMN(H$2)/5)+2,FALSE)*SUMIFS('EPA Data'!$I:$I,'EPA Data'!$D:$D,'Country Selector'!$A$2,'EPA Data'!$J:$J,$B$1,'EPA Data'!$C:$C,H$2,'EPA Data'!$G:$G,"&gt;="&amp;$A46,'EPA Data'!$G:$G,"&lt;"&amp;$B46)*unit_conv</f>
        <v>0</v>
      </c>
      <c r="I46">
        <f t="shared" si="24"/>
        <v>0</v>
      </c>
      <c r="J46">
        <f t="shared" si="24"/>
        <v>0</v>
      </c>
      <c r="K46">
        <f t="shared" si="24"/>
        <v>0</v>
      </c>
      <c r="L46">
        <f t="shared" si="24"/>
        <v>0</v>
      </c>
      <c r="M46" s="31">
        <f>VLOOKUP($B$1,'Multipliers and Adjustments'!$A$70:$I$86,TRUNC(COLUMN(M$2)/5)+2,FALSE)*SUMIFS('EPA Data'!$I:$I,'EPA Data'!$D:$D,'Country Selector'!$A$2,'EPA Data'!$J:$J,$B$1,'EPA Data'!$C:$C,M$2,'EPA Data'!$G:$G,"&gt;="&amp;$A46,'EPA Data'!$G:$G,"&lt;"&amp;$B46)*unit_conv</f>
        <v>0</v>
      </c>
      <c r="N46">
        <f t="shared" si="25"/>
        <v>0</v>
      </c>
      <c r="O46">
        <f t="shared" si="25"/>
        <v>0</v>
      </c>
      <c r="P46">
        <f t="shared" si="25"/>
        <v>0</v>
      </c>
      <c r="Q46">
        <f t="shared" si="25"/>
        <v>0</v>
      </c>
      <c r="R46" s="31">
        <f>VLOOKUP($B$1,'Multipliers and Adjustments'!$A$70:$I$86,TRUNC(COLUMN(R$2)/5)+2,FALSE)*SUMIFS('EPA Data'!$I:$I,'EPA Data'!$D:$D,'Country Selector'!$A$2,'EPA Data'!$J:$J,$B$1,'EPA Data'!$C:$C,R$2,'EPA Data'!$G:$G,"&gt;="&amp;$A46,'EPA Data'!$G:$G,"&lt;"&amp;$B46)*unit_conv</f>
        <v>0</v>
      </c>
      <c r="S46">
        <f t="shared" si="26"/>
        <v>0</v>
      </c>
      <c r="T46">
        <f t="shared" si="26"/>
        <v>0</v>
      </c>
      <c r="U46">
        <f t="shared" si="26"/>
        <v>0</v>
      </c>
      <c r="V46">
        <f t="shared" si="26"/>
        <v>0</v>
      </c>
      <c r="W46" s="31">
        <f>VLOOKUP($B$1,'Multipliers and Adjustments'!$A$70:$I$86,TRUNC(COLUMN(W$2)/5)+2,FALSE)*SUMIFS('EPA Data'!$I:$I,'EPA Data'!$D:$D,'Country Selector'!$A$2,'EPA Data'!$J:$J,$B$1,'EPA Data'!$C:$C,W$2,'EPA Data'!$G:$G,"&gt;="&amp;$A46,'EPA Data'!$G:$G,"&lt;"&amp;$B46)*unit_conv</f>
        <v>0</v>
      </c>
      <c r="X46">
        <f t="shared" si="27"/>
        <v>0</v>
      </c>
      <c r="Y46">
        <f t="shared" si="27"/>
        <v>0</v>
      </c>
      <c r="Z46">
        <f t="shared" si="27"/>
        <v>0</v>
      </c>
      <c r="AA46">
        <f t="shared" si="27"/>
        <v>0</v>
      </c>
      <c r="AB46" s="31">
        <f>VLOOKUP($B$1,'Multipliers and Adjustments'!$A$70:$I$86,TRUNC(COLUMN(AB$2)/5)+2,FALSE)*SUMIFS('EPA Data'!$I:$I,'EPA Data'!$D:$D,'Country Selector'!$A$2,'EPA Data'!$J:$J,$B$1,'EPA Data'!$C:$C,AB$2,'EPA Data'!$G:$G,"&gt;="&amp;$A46,'EPA Data'!$G:$G,"&lt;"&amp;$B46)*unit_conv</f>
        <v>0</v>
      </c>
      <c r="AC46">
        <f t="shared" si="28"/>
        <v>0</v>
      </c>
      <c r="AD46">
        <f t="shared" si="28"/>
        <v>0</v>
      </c>
      <c r="AE46">
        <f t="shared" si="28"/>
        <v>0</v>
      </c>
      <c r="AF46">
        <f t="shared" si="28"/>
        <v>0</v>
      </c>
      <c r="AG46" s="31">
        <f>VLOOKUP($B$1,'Multipliers and Adjustments'!$A$70:$I$86,TRUNC(COLUMN(AG$2)/5)+2,FALSE)*SUMIFS('EPA Data'!$I:$I,'EPA Data'!$D:$D,'Country Selector'!$A$2,'EPA Data'!$J:$J,$B$1,'EPA Data'!$C:$C,AG$2,'EPA Data'!$G:$G,"&gt;="&amp;$A46,'EPA Data'!$G:$G,"&lt;"&amp;$B46)*unit_conv</f>
        <v>0</v>
      </c>
      <c r="AH46">
        <f t="shared" si="29"/>
        <v>0</v>
      </c>
      <c r="AI46">
        <f t="shared" si="29"/>
        <v>0</v>
      </c>
      <c r="AJ46">
        <f t="shared" si="29"/>
        <v>0</v>
      </c>
      <c r="AK46">
        <f t="shared" si="29"/>
        <v>0</v>
      </c>
      <c r="AL46" s="31">
        <f>VLOOKUP($B$1,'Multipliers and Adjustments'!$A$70:$I$86,TRUNC(COLUMN(AL$2)/5)+2,FALSE)*SUMIFS('EPA Data'!$I:$I,'EPA Data'!$D:$D,'Country Selector'!$A$2,'EPA Data'!$J:$J,$B$1,'EPA Data'!$C:$C,AL$2,'EPA Data'!$G:$G,"&gt;="&amp;$A46,'EPA Data'!$G:$G,"&lt;"&amp;$B46)*unit_conv</f>
        <v>0</v>
      </c>
    </row>
    <row r="47" spans="1:38" x14ac:dyDescent="0.45">
      <c r="A47" s="12">
        <f t="shared" si="14"/>
        <v>200</v>
      </c>
      <c r="B47" s="11">
        <f t="shared" si="7"/>
        <v>250</v>
      </c>
      <c r="C47" s="31">
        <f>VLOOKUP($B$1,'Multipliers and Adjustments'!$A$70:$I$86,TRUNC(COLUMN(C$2)/5)+2,FALSE)*SUMIFS('EPA Data'!$I:$I,'EPA Data'!$D:$D,'Country Selector'!$A$2,'EPA Data'!$J:$J,$B$1,'EPA Data'!$C:$C,C$2,'EPA Data'!$G:$G,"&gt;="&amp;$A47,'EPA Data'!$G:$G,"&lt;"&amp;$B47)*unit_conv</f>
        <v>0</v>
      </c>
      <c r="D47">
        <f t="shared" si="23"/>
        <v>0</v>
      </c>
      <c r="E47">
        <f t="shared" si="23"/>
        <v>0</v>
      </c>
      <c r="F47">
        <f t="shared" si="23"/>
        <v>0</v>
      </c>
      <c r="G47">
        <f t="shared" si="23"/>
        <v>0</v>
      </c>
      <c r="H47" s="31">
        <f>VLOOKUP($B$1,'Multipliers and Adjustments'!$A$70:$I$86,TRUNC(COLUMN(H$2)/5)+2,FALSE)*SUMIFS('EPA Data'!$I:$I,'EPA Data'!$D:$D,'Country Selector'!$A$2,'EPA Data'!$J:$J,$B$1,'EPA Data'!$C:$C,H$2,'EPA Data'!$G:$G,"&gt;="&amp;$A47,'EPA Data'!$G:$G,"&lt;"&amp;$B47)*unit_conv</f>
        <v>0</v>
      </c>
      <c r="I47">
        <f t="shared" si="24"/>
        <v>0</v>
      </c>
      <c r="J47">
        <f t="shared" si="24"/>
        <v>0</v>
      </c>
      <c r="K47">
        <f t="shared" si="24"/>
        <v>0</v>
      </c>
      <c r="L47">
        <f t="shared" si="24"/>
        <v>0</v>
      </c>
      <c r="M47" s="31">
        <f>VLOOKUP($B$1,'Multipliers and Adjustments'!$A$70:$I$86,TRUNC(COLUMN(M$2)/5)+2,FALSE)*SUMIFS('EPA Data'!$I:$I,'EPA Data'!$D:$D,'Country Selector'!$A$2,'EPA Data'!$J:$J,$B$1,'EPA Data'!$C:$C,M$2,'EPA Data'!$G:$G,"&gt;="&amp;$A47,'EPA Data'!$G:$G,"&lt;"&amp;$B47)*unit_conv</f>
        <v>0</v>
      </c>
      <c r="N47">
        <f t="shared" si="25"/>
        <v>0</v>
      </c>
      <c r="O47">
        <f t="shared" si="25"/>
        <v>0</v>
      </c>
      <c r="P47">
        <f t="shared" si="25"/>
        <v>0</v>
      </c>
      <c r="Q47">
        <f t="shared" si="25"/>
        <v>0</v>
      </c>
      <c r="R47" s="31">
        <f>VLOOKUP($B$1,'Multipliers and Adjustments'!$A$70:$I$86,TRUNC(COLUMN(R$2)/5)+2,FALSE)*SUMIFS('EPA Data'!$I:$I,'EPA Data'!$D:$D,'Country Selector'!$A$2,'EPA Data'!$J:$J,$B$1,'EPA Data'!$C:$C,R$2,'EPA Data'!$G:$G,"&gt;="&amp;$A47,'EPA Data'!$G:$G,"&lt;"&amp;$B47)*unit_conv</f>
        <v>0</v>
      </c>
      <c r="S47">
        <f t="shared" si="26"/>
        <v>0</v>
      </c>
      <c r="T47">
        <f t="shared" si="26"/>
        <v>0</v>
      </c>
      <c r="U47">
        <f t="shared" si="26"/>
        <v>0</v>
      </c>
      <c r="V47">
        <f t="shared" si="26"/>
        <v>0</v>
      </c>
      <c r="W47" s="31">
        <f>VLOOKUP($B$1,'Multipliers and Adjustments'!$A$70:$I$86,TRUNC(COLUMN(W$2)/5)+2,FALSE)*SUMIFS('EPA Data'!$I:$I,'EPA Data'!$D:$D,'Country Selector'!$A$2,'EPA Data'!$J:$J,$B$1,'EPA Data'!$C:$C,W$2,'EPA Data'!$G:$G,"&gt;="&amp;$A47,'EPA Data'!$G:$G,"&lt;"&amp;$B47)*unit_conv</f>
        <v>0</v>
      </c>
      <c r="X47">
        <f t="shared" si="27"/>
        <v>0</v>
      </c>
      <c r="Y47">
        <f t="shared" si="27"/>
        <v>0</v>
      </c>
      <c r="Z47">
        <f t="shared" si="27"/>
        <v>0</v>
      </c>
      <c r="AA47">
        <f t="shared" si="27"/>
        <v>0</v>
      </c>
      <c r="AB47" s="31">
        <f>VLOOKUP($B$1,'Multipliers and Adjustments'!$A$70:$I$86,TRUNC(COLUMN(AB$2)/5)+2,FALSE)*SUMIFS('EPA Data'!$I:$I,'EPA Data'!$D:$D,'Country Selector'!$A$2,'EPA Data'!$J:$J,$B$1,'EPA Data'!$C:$C,AB$2,'EPA Data'!$G:$G,"&gt;="&amp;$A47,'EPA Data'!$G:$G,"&lt;"&amp;$B47)*unit_conv</f>
        <v>0</v>
      </c>
      <c r="AC47">
        <f t="shared" si="28"/>
        <v>0</v>
      </c>
      <c r="AD47">
        <f t="shared" si="28"/>
        <v>0</v>
      </c>
      <c r="AE47">
        <f t="shared" si="28"/>
        <v>0</v>
      </c>
      <c r="AF47">
        <f t="shared" si="28"/>
        <v>0</v>
      </c>
      <c r="AG47" s="31">
        <f>VLOOKUP($B$1,'Multipliers and Adjustments'!$A$70:$I$86,TRUNC(COLUMN(AG$2)/5)+2,FALSE)*SUMIFS('EPA Data'!$I:$I,'EPA Data'!$D:$D,'Country Selector'!$A$2,'EPA Data'!$J:$J,$B$1,'EPA Data'!$C:$C,AG$2,'EPA Data'!$G:$G,"&gt;="&amp;$A47,'EPA Data'!$G:$G,"&lt;"&amp;$B47)*unit_conv</f>
        <v>0</v>
      </c>
      <c r="AH47">
        <f t="shared" si="29"/>
        <v>0</v>
      </c>
      <c r="AI47">
        <f t="shared" si="29"/>
        <v>0</v>
      </c>
      <c r="AJ47">
        <f t="shared" si="29"/>
        <v>0</v>
      </c>
      <c r="AK47">
        <f t="shared" si="29"/>
        <v>0</v>
      </c>
      <c r="AL47" s="31">
        <f>VLOOKUP($B$1,'Multipliers and Adjustments'!$A$70:$I$86,TRUNC(COLUMN(AL$2)/5)+2,FALSE)*SUMIFS('EPA Data'!$I:$I,'EPA Data'!$D:$D,'Country Selector'!$A$2,'EPA Data'!$J:$J,$B$1,'EPA Data'!$C:$C,AL$2,'EPA Data'!$G:$G,"&gt;="&amp;$A47,'EPA Data'!$G:$G,"&lt;"&amp;$B47)*unit_conv</f>
        <v>0</v>
      </c>
    </row>
    <row r="48" spans="1:38" x14ac:dyDescent="0.45">
      <c r="A48" s="12">
        <f t="shared" si="14"/>
        <v>250</v>
      </c>
      <c r="B48" s="11">
        <f t="shared" si="7"/>
        <v>300</v>
      </c>
      <c r="C48" s="31">
        <f>VLOOKUP($B$1,'Multipliers and Adjustments'!$A$70:$I$86,TRUNC(COLUMN(C$2)/5)+2,FALSE)*SUMIFS('EPA Data'!$I:$I,'EPA Data'!$D:$D,'Country Selector'!$A$2,'EPA Data'!$J:$J,$B$1,'EPA Data'!$C:$C,C$2,'EPA Data'!$G:$G,"&gt;="&amp;$A48,'EPA Data'!$G:$G,"&lt;"&amp;$B48)*unit_conv</f>
        <v>0</v>
      </c>
      <c r="D48">
        <f t="shared" si="23"/>
        <v>0</v>
      </c>
      <c r="E48">
        <f t="shared" si="23"/>
        <v>0</v>
      </c>
      <c r="F48">
        <f t="shared" si="23"/>
        <v>0</v>
      </c>
      <c r="G48">
        <f t="shared" si="23"/>
        <v>0</v>
      </c>
      <c r="H48" s="31">
        <f>VLOOKUP($B$1,'Multipliers and Adjustments'!$A$70:$I$86,TRUNC(COLUMN(H$2)/5)+2,FALSE)*SUMIFS('EPA Data'!$I:$I,'EPA Data'!$D:$D,'Country Selector'!$A$2,'EPA Data'!$J:$J,$B$1,'EPA Data'!$C:$C,H$2,'EPA Data'!$G:$G,"&gt;="&amp;$A48,'EPA Data'!$G:$G,"&lt;"&amp;$B48)*unit_conv</f>
        <v>0</v>
      </c>
      <c r="I48">
        <f t="shared" si="24"/>
        <v>0</v>
      </c>
      <c r="J48">
        <f t="shared" si="24"/>
        <v>0</v>
      </c>
      <c r="K48">
        <f t="shared" si="24"/>
        <v>0</v>
      </c>
      <c r="L48">
        <f t="shared" si="24"/>
        <v>0</v>
      </c>
      <c r="M48" s="31">
        <f>VLOOKUP($B$1,'Multipliers and Adjustments'!$A$70:$I$86,TRUNC(COLUMN(M$2)/5)+2,FALSE)*SUMIFS('EPA Data'!$I:$I,'EPA Data'!$D:$D,'Country Selector'!$A$2,'EPA Data'!$J:$J,$B$1,'EPA Data'!$C:$C,M$2,'EPA Data'!$G:$G,"&gt;="&amp;$A48,'EPA Data'!$G:$G,"&lt;"&amp;$B48)*unit_conv</f>
        <v>0</v>
      </c>
      <c r="N48">
        <f t="shared" si="25"/>
        <v>0</v>
      </c>
      <c r="O48">
        <f t="shared" si="25"/>
        <v>0</v>
      </c>
      <c r="P48">
        <f t="shared" si="25"/>
        <v>0</v>
      </c>
      <c r="Q48">
        <f t="shared" si="25"/>
        <v>0</v>
      </c>
      <c r="R48" s="31">
        <f>VLOOKUP($B$1,'Multipliers and Adjustments'!$A$70:$I$86,TRUNC(COLUMN(R$2)/5)+2,FALSE)*SUMIFS('EPA Data'!$I:$I,'EPA Data'!$D:$D,'Country Selector'!$A$2,'EPA Data'!$J:$J,$B$1,'EPA Data'!$C:$C,R$2,'EPA Data'!$G:$G,"&gt;="&amp;$A48,'EPA Data'!$G:$G,"&lt;"&amp;$B48)*unit_conv</f>
        <v>0</v>
      </c>
      <c r="S48">
        <f t="shared" si="26"/>
        <v>0</v>
      </c>
      <c r="T48">
        <f t="shared" si="26"/>
        <v>0</v>
      </c>
      <c r="U48">
        <f t="shared" si="26"/>
        <v>0</v>
      </c>
      <c r="V48">
        <f t="shared" si="26"/>
        <v>0</v>
      </c>
      <c r="W48" s="31">
        <f>VLOOKUP($B$1,'Multipliers and Adjustments'!$A$70:$I$86,TRUNC(COLUMN(W$2)/5)+2,FALSE)*SUMIFS('EPA Data'!$I:$I,'EPA Data'!$D:$D,'Country Selector'!$A$2,'EPA Data'!$J:$J,$B$1,'EPA Data'!$C:$C,W$2,'EPA Data'!$G:$G,"&gt;="&amp;$A48,'EPA Data'!$G:$G,"&lt;"&amp;$B48)*unit_conv</f>
        <v>0</v>
      </c>
      <c r="X48">
        <f t="shared" si="27"/>
        <v>0</v>
      </c>
      <c r="Y48">
        <f t="shared" si="27"/>
        <v>0</v>
      </c>
      <c r="Z48">
        <f t="shared" si="27"/>
        <v>0</v>
      </c>
      <c r="AA48">
        <f t="shared" si="27"/>
        <v>0</v>
      </c>
      <c r="AB48" s="31">
        <f>VLOOKUP($B$1,'Multipliers and Adjustments'!$A$70:$I$86,TRUNC(COLUMN(AB$2)/5)+2,FALSE)*SUMIFS('EPA Data'!$I:$I,'EPA Data'!$D:$D,'Country Selector'!$A$2,'EPA Data'!$J:$J,$B$1,'EPA Data'!$C:$C,AB$2,'EPA Data'!$G:$G,"&gt;="&amp;$A48,'EPA Data'!$G:$G,"&lt;"&amp;$B48)*unit_conv</f>
        <v>0</v>
      </c>
      <c r="AC48">
        <f t="shared" si="28"/>
        <v>0</v>
      </c>
      <c r="AD48">
        <f t="shared" si="28"/>
        <v>0</v>
      </c>
      <c r="AE48">
        <f t="shared" si="28"/>
        <v>0</v>
      </c>
      <c r="AF48">
        <f t="shared" si="28"/>
        <v>0</v>
      </c>
      <c r="AG48" s="31">
        <f>VLOOKUP($B$1,'Multipliers and Adjustments'!$A$70:$I$86,TRUNC(COLUMN(AG$2)/5)+2,FALSE)*SUMIFS('EPA Data'!$I:$I,'EPA Data'!$D:$D,'Country Selector'!$A$2,'EPA Data'!$J:$J,$B$1,'EPA Data'!$C:$C,AG$2,'EPA Data'!$G:$G,"&gt;="&amp;$A48,'EPA Data'!$G:$G,"&lt;"&amp;$B48)*unit_conv</f>
        <v>0</v>
      </c>
      <c r="AH48">
        <f t="shared" si="29"/>
        <v>0</v>
      </c>
      <c r="AI48">
        <f t="shared" si="29"/>
        <v>0</v>
      </c>
      <c r="AJ48">
        <f t="shared" si="29"/>
        <v>0</v>
      </c>
      <c r="AK48">
        <f t="shared" si="29"/>
        <v>0</v>
      </c>
      <c r="AL48" s="31">
        <f>VLOOKUP($B$1,'Multipliers and Adjustments'!$A$70:$I$86,TRUNC(COLUMN(AL$2)/5)+2,FALSE)*SUMIFS('EPA Data'!$I:$I,'EPA Data'!$D:$D,'Country Selector'!$A$2,'EPA Data'!$J:$J,$B$1,'EPA Data'!$C:$C,AL$2,'EPA Data'!$G:$G,"&gt;="&amp;$A48,'EPA Data'!$G:$G,"&lt;"&amp;$B48)*unit_conv</f>
        <v>0</v>
      </c>
    </row>
    <row r="49" spans="1:38" x14ac:dyDescent="0.45">
      <c r="A49" s="12">
        <f t="shared" si="14"/>
        <v>300</v>
      </c>
      <c r="B49" s="11">
        <f t="shared" si="7"/>
        <v>350</v>
      </c>
      <c r="C49" s="31">
        <f>VLOOKUP($B$1,'Multipliers and Adjustments'!$A$70:$I$86,TRUNC(COLUMN(C$2)/5)+2,FALSE)*SUMIFS('EPA Data'!$I:$I,'EPA Data'!$D:$D,'Country Selector'!$A$2,'EPA Data'!$J:$J,$B$1,'EPA Data'!$C:$C,C$2,'EPA Data'!$G:$G,"&gt;="&amp;$A49,'EPA Data'!$G:$G,"&lt;"&amp;$B49)*unit_conv</f>
        <v>0</v>
      </c>
      <c r="D49">
        <f t="shared" si="23"/>
        <v>0</v>
      </c>
      <c r="E49">
        <f t="shared" si="23"/>
        <v>0</v>
      </c>
      <c r="F49">
        <f t="shared" si="23"/>
        <v>0</v>
      </c>
      <c r="G49">
        <f t="shared" si="23"/>
        <v>0</v>
      </c>
      <c r="H49" s="31">
        <f>VLOOKUP($B$1,'Multipliers and Adjustments'!$A$70:$I$86,TRUNC(COLUMN(H$2)/5)+2,FALSE)*SUMIFS('EPA Data'!$I:$I,'EPA Data'!$D:$D,'Country Selector'!$A$2,'EPA Data'!$J:$J,$B$1,'EPA Data'!$C:$C,H$2,'EPA Data'!$G:$G,"&gt;="&amp;$A49,'EPA Data'!$G:$G,"&lt;"&amp;$B49)*unit_conv</f>
        <v>0</v>
      </c>
      <c r="I49">
        <f t="shared" si="24"/>
        <v>0</v>
      </c>
      <c r="J49">
        <f t="shared" si="24"/>
        <v>0</v>
      </c>
      <c r="K49">
        <f t="shared" si="24"/>
        <v>0</v>
      </c>
      <c r="L49">
        <f t="shared" si="24"/>
        <v>0</v>
      </c>
      <c r="M49" s="31">
        <f>VLOOKUP($B$1,'Multipliers and Adjustments'!$A$70:$I$86,TRUNC(COLUMN(M$2)/5)+2,FALSE)*SUMIFS('EPA Data'!$I:$I,'EPA Data'!$D:$D,'Country Selector'!$A$2,'EPA Data'!$J:$J,$B$1,'EPA Data'!$C:$C,M$2,'EPA Data'!$G:$G,"&gt;="&amp;$A49,'EPA Data'!$G:$G,"&lt;"&amp;$B49)*unit_conv</f>
        <v>0</v>
      </c>
      <c r="N49">
        <f t="shared" si="25"/>
        <v>0</v>
      </c>
      <c r="O49">
        <f t="shared" si="25"/>
        <v>0</v>
      </c>
      <c r="P49">
        <f t="shared" si="25"/>
        <v>0</v>
      </c>
      <c r="Q49">
        <f t="shared" si="25"/>
        <v>0</v>
      </c>
      <c r="R49" s="31">
        <f>VLOOKUP($B$1,'Multipliers and Adjustments'!$A$70:$I$86,TRUNC(COLUMN(R$2)/5)+2,FALSE)*SUMIFS('EPA Data'!$I:$I,'EPA Data'!$D:$D,'Country Selector'!$A$2,'EPA Data'!$J:$J,$B$1,'EPA Data'!$C:$C,R$2,'EPA Data'!$G:$G,"&gt;="&amp;$A49,'EPA Data'!$G:$G,"&lt;"&amp;$B49)*unit_conv</f>
        <v>0</v>
      </c>
      <c r="S49">
        <f t="shared" si="26"/>
        <v>0</v>
      </c>
      <c r="T49">
        <f t="shared" si="26"/>
        <v>0</v>
      </c>
      <c r="U49">
        <f t="shared" si="26"/>
        <v>0</v>
      </c>
      <c r="V49">
        <f t="shared" si="26"/>
        <v>0</v>
      </c>
      <c r="W49" s="31">
        <f>VLOOKUP($B$1,'Multipliers and Adjustments'!$A$70:$I$86,TRUNC(COLUMN(W$2)/5)+2,FALSE)*SUMIFS('EPA Data'!$I:$I,'EPA Data'!$D:$D,'Country Selector'!$A$2,'EPA Data'!$J:$J,$B$1,'EPA Data'!$C:$C,W$2,'EPA Data'!$G:$G,"&gt;="&amp;$A49,'EPA Data'!$G:$G,"&lt;"&amp;$B49)*unit_conv</f>
        <v>0</v>
      </c>
      <c r="X49">
        <f t="shared" si="27"/>
        <v>0</v>
      </c>
      <c r="Y49">
        <f t="shared" si="27"/>
        <v>0</v>
      </c>
      <c r="Z49">
        <f t="shared" si="27"/>
        <v>0</v>
      </c>
      <c r="AA49">
        <f t="shared" si="27"/>
        <v>0</v>
      </c>
      <c r="AB49" s="31">
        <f>VLOOKUP($B$1,'Multipliers and Adjustments'!$A$70:$I$86,TRUNC(COLUMN(AB$2)/5)+2,FALSE)*SUMIFS('EPA Data'!$I:$I,'EPA Data'!$D:$D,'Country Selector'!$A$2,'EPA Data'!$J:$J,$B$1,'EPA Data'!$C:$C,AB$2,'EPA Data'!$G:$G,"&gt;="&amp;$A49,'EPA Data'!$G:$G,"&lt;"&amp;$B49)*unit_conv</f>
        <v>0</v>
      </c>
      <c r="AC49">
        <f t="shared" si="28"/>
        <v>0</v>
      </c>
      <c r="AD49">
        <f t="shared" si="28"/>
        <v>0</v>
      </c>
      <c r="AE49">
        <f t="shared" si="28"/>
        <v>0</v>
      </c>
      <c r="AF49">
        <f t="shared" si="28"/>
        <v>0</v>
      </c>
      <c r="AG49" s="31">
        <f>VLOOKUP($B$1,'Multipliers and Adjustments'!$A$70:$I$86,TRUNC(COLUMN(AG$2)/5)+2,FALSE)*SUMIFS('EPA Data'!$I:$I,'EPA Data'!$D:$D,'Country Selector'!$A$2,'EPA Data'!$J:$J,$B$1,'EPA Data'!$C:$C,AG$2,'EPA Data'!$G:$G,"&gt;="&amp;$A49,'EPA Data'!$G:$G,"&lt;"&amp;$B49)*unit_conv</f>
        <v>0</v>
      </c>
      <c r="AH49">
        <f t="shared" si="29"/>
        <v>0</v>
      </c>
      <c r="AI49">
        <f t="shared" si="29"/>
        <v>0</v>
      </c>
      <c r="AJ49">
        <f t="shared" si="29"/>
        <v>0</v>
      </c>
      <c r="AK49">
        <f t="shared" si="29"/>
        <v>0</v>
      </c>
      <c r="AL49" s="31">
        <f>VLOOKUP($B$1,'Multipliers and Adjustments'!$A$70:$I$86,TRUNC(COLUMN(AL$2)/5)+2,FALSE)*SUMIFS('EPA Data'!$I:$I,'EPA Data'!$D:$D,'Country Selector'!$A$2,'EPA Data'!$J:$J,$B$1,'EPA Data'!$C:$C,AL$2,'EPA Data'!$G:$G,"&gt;="&amp;$A49,'EPA Data'!$G:$G,"&lt;"&amp;$B49)*unit_conv</f>
        <v>0</v>
      </c>
    </row>
    <row r="50" spans="1:38" x14ac:dyDescent="0.45">
      <c r="A50" s="12">
        <f t="shared" si="14"/>
        <v>350</v>
      </c>
      <c r="B50" s="11">
        <f t="shared" si="7"/>
        <v>400</v>
      </c>
      <c r="C50" s="31">
        <f>VLOOKUP($B$1,'Multipliers and Adjustments'!$A$70:$I$86,TRUNC(COLUMN(C$2)/5)+2,FALSE)*SUMIFS('EPA Data'!$I:$I,'EPA Data'!$D:$D,'Country Selector'!$A$2,'EPA Data'!$J:$J,$B$1,'EPA Data'!$C:$C,C$2,'EPA Data'!$G:$G,"&gt;="&amp;$A50,'EPA Data'!$G:$G,"&lt;"&amp;$B50)*unit_conv</f>
        <v>0</v>
      </c>
      <c r="D50">
        <f t="shared" ref="D50:G65" si="30">C50+($H50-$C50)/5</f>
        <v>0</v>
      </c>
      <c r="E50">
        <f t="shared" si="30"/>
        <v>0</v>
      </c>
      <c r="F50">
        <f t="shared" si="30"/>
        <v>0</v>
      </c>
      <c r="G50">
        <f t="shared" si="30"/>
        <v>0</v>
      </c>
      <c r="H50" s="31">
        <f>VLOOKUP($B$1,'Multipliers and Adjustments'!$A$70:$I$86,TRUNC(COLUMN(H$2)/5)+2,FALSE)*SUMIFS('EPA Data'!$I:$I,'EPA Data'!$D:$D,'Country Selector'!$A$2,'EPA Data'!$J:$J,$B$1,'EPA Data'!$C:$C,H$2,'EPA Data'!$G:$G,"&gt;="&amp;$A50,'EPA Data'!$G:$G,"&lt;"&amp;$B50)*unit_conv</f>
        <v>0</v>
      </c>
      <c r="I50">
        <f t="shared" si="24"/>
        <v>0</v>
      </c>
      <c r="J50">
        <f t="shared" si="24"/>
        <v>0</v>
      </c>
      <c r="K50">
        <f t="shared" si="24"/>
        <v>0</v>
      </c>
      <c r="L50">
        <f t="shared" si="24"/>
        <v>0</v>
      </c>
      <c r="M50" s="31">
        <f>VLOOKUP($B$1,'Multipliers and Adjustments'!$A$70:$I$86,TRUNC(COLUMN(M$2)/5)+2,FALSE)*SUMIFS('EPA Data'!$I:$I,'EPA Data'!$D:$D,'Country Selector'!$A$2,'EPA Data'!$J:$J,$B$1,'EPA Data'!$C:$C,M$2,'EPA Data'!$G:$G,"&gt;="&amp;$A50,'EPA Data'!$G:$G,"&lt;"&amp;$B50)*unit_conv</f>
        <v>0</v>
      </c>
      <c r="N50">
        <f t="shared" si="25"/>
        <v>0</v>
      </c>
      <c r="O50">
        <f t="shared" si="25"/>
        <v>0</v>
      </c>
      <c r="P50">
        <f t="shared" si="25"/>
        <v>0</v>
      </c>
      <c r="Q50">
        <f t="shared" si="25"/>
        <v>0</v>
      </c>
      <c r="R50" s="31">
        <f>VLOOKUP($B$1,'Multipliers and Adjustments'!$A$70:$I$86,TRUNC(COLUMN(R$2)/5)+2,FALSE)*SUMIFS('EPA Data'!$I:$I,'EPA Data'!$D:$D,'Country Selector'!$A$2,'EPA Data'!$J:$J,$B$1,'EPA Data'!$C:$C,R$2,'EPA Data'!$G:$G,"&gt;="&amp;$A50,'EPA Data'!$G:$G,"&lt;"&amp;$B50)*unit_conv</f>
        <v>0</v>
      </c>
      <c r="S50">
        <f t="shared" si="26"/>
        <v>0</v>
      </c>
      <c r="T50">
        <f t="shared" si="26"/>
        <v>0</v>
      </c>
      <c r="U50">
        <f t="shared" si="26"/>
        <v>0</v>
      </c>
      <c r="V50">
        <f t="shared" si="26"/>
        <v>0</v>
      </c>
      <c r="W50" s="31">
        <f>VLOOKUP($B$1,'Multipliers and Adjustments'!$A$70:$I$86,TRUNC(COLUMN(W$2)/5)+2,FALSE)*SUMIFS('EPA Data'!$I:$I,'EPA Data'!$D:$D,'Country Selector'!$A$2,'EPA Data'!$J:$J,$B$1,'EPA Data'!$C:$C,W$2,'EPA Data'!$G:$G,"&gt;="&amp;$A50,'EPA Data'!$G:$G,"&lt;"&amp;$B50)*unit_conv</f>
        <v>0</v>
      </c>
      <c r="X50">
        <f t="shared" si="27"/>
        <v>0</v>
      </c>
      <c r="Y50">
        <f t="shared" si="27"/>
        <v>0</v>
      </c>
      <c r="Z50">
        <f t="shared" si="27"/>
        <v>0</v>
      </c>
      <c r="AA50">
        <f t="shared" si="27"/>
        <v>0</v>
      </c>
      <c r="AB50" s="31">
        <f>VLOOKUP($B$1,'Multipliers and Adjustments'!$A$70:$I$86,TRUNC(COLUMN(AB$2)/5)+2,FALSE)*SUMIFS('EPA Data'!$I:$I,'EPA Data'!$D:$D,'Country Selector'!$A$2,'EPA Data'!$J:$J,$B$1,'EPA Data'!$C:$C,AB$2,'EPA Data'!$G:$G,"&gt;="&amp;$A50,'EPA Data'!$G:$G,"&lt;"&amp;$B50)*unit_conv</f>
        <v>0</v>
      </c>
      <c r="AC50">
        <f t="shared" si="28"/>
        <v>0</v>
      </c>
      <c r="AD50">
        <f t="shared" si="28"/>
        <v>0</v>
      </c>
      <c r="AE50">
        <f t="shared" si="28"/>
        <v>0</v>
      </c>
      <c r="AF50">
        <f t="shared" si="28"/>
        <v>0</v>
      </c>
      <c r="AG50" s="31">
        <f>VLOOKUP($B$1,'Multipliers and Adjustments'!$A$70:$I$86,TRUNC(COLUMN(AG$2)/5)+2,FALSE)*SUMIFS('EPA Data'!$I:$I,'EPA Data'!$D:$D,'Country Selector'!$A$2,'EPA Data'!$J:$J,$B$1,'EPA Data'!$C:$C,AG$2,'EPA Data'!$G:$G,"&gt;="&amp;$A50,'EPA Data'!$G:$G,"&lt;"&amp;$B50)*unit_conv</f>
        <v>0</v>
      </c>
      <c r="AH50">
        <f t="shared" si="29"/>
        <v>0</v>
      </c>
      <c r="AI50">
        <f t="shared" si="29"/>
        <v>0</v>
      </c>
      <c r="AJ50">
        <f t="shared" si="29"/>
        <v>0</v>
      </c>
      <c r="AK50">
        <f t="shared" si="29"/>
        <v>0</v>
      </c>
      <c r="AL50" s="31">
        <f>VLOOKUP($B$1,'Multipliers and Adjustments'!$A$70:$I$86,TRUNC(COLUMN(AL$2)/5)+2,FALSE)*SUMIFS('EPA Data'!$I:$I,'EPA Data'!$D:$D,'Country Selector'!$A$2,'EPA Data'!$J:$J,$B$1,'EPA Data'!$C:$C,AL$2,'EPA Data'!$G:$G,"&gt;="&amp;$A50,'EPA Data'!$G:$G,"&lt;"&amp;$B50)*unit_conv</f>
        <v>0</v>
      </c>
    </row>
    <row r="51" spans="1:38" x14ac:dyDescent="0.45">
      <c r="A51" s="12">
        <f t="shared" si="14"/>
        <v>400</v>
      </c>
      <c r="B51" s="11">
        <f t="shared" si="7"/>
        <v>450</v>
      </c>
      <c r="C51" s="31">
        <f>VLOOKUP($B$1,'Multipliers and Adjustments'!$A$70:$I$86,TRUNC(COLUMN(C$2)/5)+2,FALSE)*SUMIFS('EPA Data'!$I:$I,'EPA Data'!$D:$D,'Country Selector'!$A$2,'EPA Data'!$J:$J,$B$1,'EPA Data'!$C:$C,C$2,'EPA Data'!$G:$G,"&gt;="&amp;$A51,'EPA Data'!$G:$G,"&lt;"&amp;$B51)*unit_conv</f>
        <v>0</v>
      </c>
      <c r="D51">
        <f t="shared" si="30"/>
        <v>0</v>
      </c>
      <c r="E51">
        <f t="shared" si="30"/>
        <v>0</v>
      </c>
      <c r="F51">
        <f t="shared" si="30"/>
        <v>0</v>
      </c>
      <c r="G51">
        <f t="shared" si="30"/>
        <v>0</v>
      </c>
      <c r="H51" s="31">
        <f>VLOOKUP($B$1,'Multipliers and Adjustments'!$A$70:$I$86,TRUNC(COLUMN(H$2)/5)+2,FALSE)*SUMIFS('EPA Data'!$I:$I,'EPA Data'!$D:$D,'Country Selector'!$A$2,'EPA Data'!$J:$J,$B$1,'EPA Data'!$C:$C,H$2,'EPA Data'!$G:$G,"&gt;="&amp;$A51,'EPA Data'!$G:$G,"&lt;"&amp;$B51)*unit_conv</f>
        <v>0</v>
      </c>
      <c r="I51">
        <f t="shared" si="24"/>
        <v>0</v>
      </c>
      <c r="J51">
        <f t="shared" si="24"/>
        <v>0</v>
      </c>
      <c r="K51">
        <f t="shared" si="24"/>
        <v>0</v>
      </c>
      <c r="L51">
        <f t="shared" si="24"/>
        <v>0</v>
      </c>
      <c r="M51" s="31">
        <f>VLOOKUP($B$1,'Multipliers and Adjustments'!$A$70:$I$86,TRUNC(COLUMN(M$2)/5)+2,FALSE)*SUMIFS('EPA Data'!$I:$I,'EPA Data'!$D:$D,'Country Selector'!$A$2,'EPA Data'!$J:$J,$B$1,'EPA Data'!$C:$C,M$2,'EPA Data'!$G:$G,"&gt;="&amp;$A51,'EPA Data'!$G:$G,"&lt;"&amp;$B51)*unit_conv</f>
        <v>0</v>
      </c>
      <c r="N51">
        <f t="shared" si="25"/>
        <v>0</v>
      </c>
      <c r="O51">
        <f t="shared" si="25"/>
        <v>0</v>
      </c>
      <c r="P51">
        <f t="shared" si="25"/>
        <v>0</v>
      </c>
      <c r="Q51">
        <f t="shared" si="25"/>
        <v>0</v>
      </c>
      <c r="R51" s="31">
        <f>VLOOKUP($B$1,'Multipliers and Adjustments'!$A$70:$I$86,TRUNC(COLUMN(R$2)/5)+2,FALSE)*SUMIFS('EPA Data'!$I:$I,'EPA Data'!$D:$D,'Country Selector'!$A$2,'EPA Data'!$J:$J,$B$1,'EPA Data'!$C:$C,R$2,'EPA Data'!$G:$G,"&gt;="&amp;$A51,'EPA Data'!$G:$G,"&lt;"&amp;$B51)*unit_conv</f>
        <v>0</v>
      </c>
      <c r="S51">
        <f t="shared" si="26"/>
        <v>0</v>
      </c>
      <c r="T51">
        <f t="shared" si="26"/>
        <v>0</v>
      </c>
      <c r="U51">
        <f t="shared" si="26"/>
        <v>0</v>
      </c>
      <c r="V51">
        <f t="shared" si="26"/>
        <v>0</v>
      </c>
      <c r="W51" s="31">
        <f>VLOOKUP($B$1,'Multipliers and Adjustments'!$A$70:$I$86,TRUNC(COLUMN(W$2)/5)+2,FALSE)*SUMIFS('EPA Data'!$I:$I,'EPA Data'!$D:$D,'Country Selector'!$A$2,'EPA Data'!$J:$J,$B$1,'EPA Data'!$C:$C,W$2,'EPA Data'!$G:$G,"&gt;="&amp;$A51,'EPA Data'!$G:$G,"&lt;"&amp;$B51)*unit_conv</f>
        <v>0</v>
      </c>
      <c r="X51">
        <f t="shared" si="27"/>
        <v>0</v>
      </c>
      <c r="Y51">
        <f t="shared" si="27"/>
        <v>0</v>
      </c>
      <c r="Z51">
        <f t="shared" si="27"/>
        <v>0</v>
      </c>
      <c r="AA51">
        <f t="shared" si="27"/>
        <v>0</v>
      </c>
      <c r="AB51" s="31">
        <f>VLOOKUP($B$1,'Multipliers and Adjustments'!$A$70:$I$86,TRUNC(COLUMN(AB$2)/5)+2,FALSE)*SUMIFS('EPA Data'!$I:$I,'EPA Data'!$D:$D,'Country Selector'!$A$2,'EPA Data'!$J:$J,$B$1,'EPA Data'!$C:$C,AB$2,'EPA Data'!$G:$G,"&gt;="&amp;$A51,'EPA Data'!$G:$G,"&lt;"&amp;$B51)*unit_conv</f>
        <v>0</v>
      </c>
      <c r="AC51">
        <f t="shared" si="28"/>
        <v>0</v>
      </c>
      <c r="AD51">
        <f t="shared" si="28"/>
        <v>0</v>
      </c>
      <c r="AE51">
        <f t="shared" si="28"/>
        <v>0</v>
      </c>
      <c r="AF51">
        <f t="shared" si="28"/>
        <v>0</v>
      </c>
      <c r="AG51" s="31">
        <f>VLOOKUP($B$1,'Multipliers and Adjustments'!$A$70:$I$86,TRUNC(COLUMN(AG$2)/5)+2,FALSE)*SUMIFS('EPA Data'!$I:$I,'EPA Data'!$D:$D,'Country Selector'!$A$2,'EPA Data'!$J:$J,$B$1,'EPA Data'!$C:$C,AG$2,'EPA Data'!$G:$G,"&gt;="&amp;$A51,'EPA Data'!$G:$G,"&lt;"&amp;$B51)*unit_conv</f>
        <v>0</v>
      </c>
      <c r="AH51">
        <f t="shared" si="29"/>
        <v>0</v>
      </c>
      <c r="AI51">
        <f t="shared" si="29"/>
        <v>0</v>
      </c>
      <c r="AJ51">
        <f t="shared" si="29"/>
        <v>0</v>
      </c>
      <c r="AK51">
        <f t="shared" si="29"/>
        <v>0</v>
      </c>
      <c r="AL51" s="31">
        <f>VLOOKUP($B$1,'Multipliers and Adjustments'!$A$70:$I$86,TRUNC(COLUMN(AL$2)/5)+2,FALSE)*SUMIFS('EPA Data'!$I:$I,'EPA Data'!$D:$D,'Country Selector'!$A$2,'EPA Data'!$J:$J,$B$1,'EPA Data'!$C:$C,AL$2,'EPA Data'!$G:$G,"&gt;="&amp;$A51,'EPA Data'!$G:$G,"&lt;"&amp;$B51)*unit_conv</f>
        <v>0</v>
      </c>
    </row>
    <row r="52" spans="1:38" x14ac:dyDescent="0.45">
      <c r="A52" s="12">
        <f t="shared" si="14"/>
        <v>450</v>
      </c>
      <c r="B52" s="11">
        <f t="shared" si="7"/>
        <v>500</v>
      </c>
      <c r="C52" s="31">
        <f>VLOOKUP($B$1,'Multipliers and Adjustments'!$A$70:$I$86,TRUNC(COLUMN(C$2)/5)+2,FALSE)*SUMIFS('EPA Data'!$I:$I,'EPA Data'!$D:$D,'Country Selector'!$A$2,'EPA Data'!$J:$J,$B$1,'EPA Data'!$C:$C,C$2,'EPA Data'!$G:$G,"&gt;="&amp;$A52,'EPA Data'!$G:$G,"&lt;"&amp;$B52)*unit_conv</f>
        <v>0</v>
      </c>
      <c r="D52">
        <f t="shared" si="30"/>
        <v>0</v>
      </c>
      <c r="E52">
        <f t="shared" si="30"/>
        <v>0</v>
      </c>
      <c r="F52">
        <f t="shared" si="30"/>
        <v>0</v>
      </c>
      <c r="G52">
        <f t="shared" si="30"/>
        <v>0</v>
      </c>
      <c r="H52" s="31">
        <f>VLOOKUP($B$1,'Multipliers and Adjustments'!$A$70:$I$86,TRUNC(COLUMN(H$2)/5)+2,FALSE)*SUMIFS('EPA Data'!$I:$I,'EPA Data'!$D:$D,'Country Selector'!$A$2,'EPA Data'!$J:$J,$B$1,'EPA Data'!$C:$C,H$2,'EPA Data'!$G:$G,"&gt;="&amp;$A52,'EPA Data'!$G:$G,"&lt;"&amp;$B52)*unit_conv</f>
        <v>0</v>
      </c>
      <c r="I52">
        <f t="shared" ref="I52:L67" si="31">H52+($M52-$H52)/5</f>
        <v>0</v>
      </c>
      <c r="J52">
        <f t="shared" si="31"/>
        <v>0</v>
      </c>
      <c r="K52">
        <f t="shared" si="31"/>
        <v>0</v>
      </c>
      <c r="L52">
        <f t="shared" si="31"/>
        <v>0</v>
      </c>
      <c r="M52" s="31">
        <f>VLOOKUP($B$1,'Multipliers and Adjustments'!$A$70:$I$86,TRUNC(COLUMN(M$2)/5)+2,FALSE)*SUMIFS('EPA Data'!$I:$I,'EPA Data'!$D:$D,'Country Selector'!$A$2,'EPA Data'!$J:$J,$B$1,'EPA Data'!$C:$C,M$2,'EPA Data'!$G:$G,"&gt;="&amp;$A52,'EPA Data'!$G:$G,"&lt;"&amp;$B52)*unit_conv</f>
        <v>0</v>
      </c>
      <c r="N52">
        <f t="shared" ref="N52:Q67" si="32">M52+($R52-$M52)/5</f>
        <v>0</v>
      </c>
      <c r="O52">
        <f t="shared" si="32"/>
        <v>0</v>
      </c>
      <c r="P52">
        <f t="shared" si="32"/>
        <v>0</v>
      </c>
      <c r="Q52">
        <f t="shared" si="32"/>
        <v>0</v>
      </c>
      <c r="R52" s="31">
        <f>VLOOKUP($B$1,'Multipliers and Adjustments'!$A$70:$I$86,TRUNC(COLUMN(R$2)/5)+2,FALSE)*SUMIFS('EPA Data'!$I:$I,'EPA Data'!$D:$D,'Country Selector'!$A$2,'EPA Data'!$J:$J,$B$1,'EPA Data'!$C:$C,R$2,'EPA Data'!$G:$G,"&gt;="&amp;$A52,'EPA Data'!$G:$G,"&lt;"&amp;$B52)*unit_conv</f>
        <v>0</v>
      </c>
      <c r="S52">
        <f t="shared" ref="S52:V67" si="33">R52+($W52-$R52)/5</f>
        <v>0</v>
      </c>
      <c r="T52">
        <f t="shared" si="33"/>
        <v>0</v>
      </c>
      <c r="U52">
        <f t="shared" si="33"/>
        <v>0</v>
      </c>
      <c r="V52">
        <f t="shared" si="33"/>
        <v>0</v>
      </c>
      <c r="W52" s="31">
        <f>VLOOKUP($B$1,'Multipliers and Adjustments'!$A$70:$I$86,TRUNC(COLUMN(W$2)/5)+2,FALSE)*SUMIFS('EPA Data'!$I:$I,'EPA Data'!$D:$D,'Country Selector'!$A$2,'EPA Data'!$J:$J,$B$1,'EPA Data'!$C:$C,W$2,'EPA Data'!$G:$G,"&gt;="&amp;$A52,'EPA Data'!$G:$G,"&lt;"&amp;$B52)*unit_conv</f>
        <v>0</v>
      </c>
      <c r="X52">
        <f t="shared" ref="X52:AA67" si="34">W52+($AB52-$W52)/5</f>
        <v>0</v>
      </c>
      <c r="Y52">
        <f t="shared" si="34"/>
        <v>0</v>
      </c>
      <c r="Z52">
        <f t="shared" si="34"/>
        <v>0</v>
      </c>
      <c r="AA52">
        <f t="shared" si="34"/>
        <v>0</v>
      </c>
      <c r="AB52" s="31">
        <f>VLOOKUP($B$1,'Multipliers and Adjustments'!$A$70:$I$86,TRUNC(COLUMN(AB$2)/5)+2,FALSE)*SUMIFS('EPA Data'!$I:$I,'EPA Data'!$D:$D,'Country Selector'!$A$2,'EPA Data'!$J:$J,$B$1,'EPA Data'!$C:$C,AB$2,'EPA Data'!$G:$G,"&gt;="&amp;$A52,'EPA Data'!$G:$G,"&lt;"&amp;$B52)*unit_conv</f>
        <v>0</v>
      </c>
      <c r="AC52">
        <f t="shared" ref="AC52:AF67" si="35">AB52+($AG52-$AB52)/5</f>
        <v>0</v>
      </c>
      <c r="AD52">
        <f t="shared" si="35"/>
        <v>0</v>
      </c>
      <c r="AE52">
        <f t="shared" si="35"/>
        <v>0</v>
      </c>
      <c r="AF52">
        <f t="shared" si="35"/>
        <v>0</v>
      </c>
      <c r="AG52" s="31">
        <f>VLOOKUP($B$1,'Multipliers and Adjustments'!$A$70:$I$86,TRUNC(COLUMN(AG$2)/5)+2,FALSE)*SUMIFS('EPA Data'!$I:$I,'EPA Data'!$D:$D,'Country Selector'!$A$2,'EPA Data'!$J:$J,$B$1,'EPA Data'!$C:$C,AG$2,'EPA Data'!$G:$G,"&gt;="&amp;$A52,'EPA Data'!$G:$G,"&lt;"&amp;$B52)*unit_conv</f>
        <v>0</v>
      </c>
      <c r="AH52">
        <f t="shared" ref="AH52:AK67" si="36">AG52+($AL52-$AG52)/5</f>
        <v>0</v>
      </c>
      <c r="AI52">
        <f t="shared" si="36"/>
        <v>0</v>
      </c>
      <c r="AJ52">
        <f t="shared" si="36"/>
        <v>0</v>
      </c>
      <c r="AK52">
        <f t="shared" si="36"/>
        <v>0</v>
      </c>
      <c r="AL52" s="31">
        <f>VLOOKUP($B$1,'Multipliers and Adjustments'!$A$70:$I$86,TRUNC(COLUMN(AL$2)/5)+2,FALSE)*SUMIFS('EPA Data'!$I:$I,'EPA Data'!$D:$D,'Country Selector'!$A$2,'EPA Data'!$J:$J,$B$1,'EPA Data'!$C:$C,AL$2,'EPA Data'!$G:$G,"&gt;="&amp;$A52,'EPA Data'!$G:$G,"&lt;"&amp;$B52)*unit_conv</f>
        <v>0</v>
      </c>
    </row>
    <row r="53" spans="1:38" x14ac:dyDescent="0.45">
      <c r="A53" s="12">
        <f t="shared" si="14"/>
        <v>500</v>
      </c>
      <c r="B53" s="11">
        <f t="shared" si="7"/>
        <v>550</v>
      </c>
      <c r="C53" s="31">
        <f>VLOOKUP($B$1,'Multipliers and Adjustments'!$A$70:$I$86,TRUNC(COLUMN(C$2)/5)+2,FALSE)*SUMIFS('EPA Data'!$I:$I,'EPA Data'!$D:$D,'Country Selector'!$A$2,'EPA Data'!$J:$J,$B$1,'EPA Data'!$C:$C,C$2,'EPA Data'!$G:$G,"&gt;="&amp;$A53,'EPA Data'!$G:$G,"&lt;"&amp;$B53)*unit_conv</f>
        <v>0</v>
      </c>
      <c r="D53">
        <f t="shared" si="30"/>
        <v>0</v>
      </c>
      <c r="E53">
        <f t="shared" si="30"/>
        <v>0</v>
      </c>
      <c r="F53">
        <f t="shared" si="30"/>
        <v>0</v>
      </c>
      <c r="G53">
        <f t="shared" si="30"/>
        <v>0</v>
      </c>
      <c r="H53" s="31">
        <f>VLOOKUP($B$1,'Multipliers and Adjustments'!$A$70:$I$86,TRUNC(COLUMN(H$2)/5)+2,FALSE)*SUMIFS('EPA Data'!$I:$I,'EPA Data'!$D:$D,'Country Selector'!$A$2,'EPA Data'!$J:$J,$B$1,'EPA Data'!$C:$C,H$2,'EPA Data'!$G:$G,"&gt;="&amp;$A53,'EPA Data'!$G:$G,"&lt;"&amp;$B53)*unit_conv</f>
        <v>0</v>
      </c>
      <c r="I53">
        <f t="shared" si="31"/>
        <v>0</v>
      </c>
      <c r="J53">
        <f t="shared" si="31"/>
        <v>0</v>
      </c>
      <c r="K53">
        <f t="shared" si="31"/>
        <v>0</v>
      </c>
      <c r="L53">
        <f t="shared" si="31"/>
        <v>0</v>
      </c>
      <c r="M53" s="31">
        <f>VLOOKUP($B$1,'Multipliers and Adjustments'!$A$70:$I$86,TRUNC(COLUMN(M$2)/5)+2,FALSE)*SUMIFS('EPA Data'!$I:$I,'EPA Data'!$D:$D,'Country Selector'!$A$2,'EPA Data'!$J:$J,$B$1,'EPA Data'!$C:$C,M$2,'EPA Data'!$G:$G,"&gt;="&amp;$A53,'EPA Data'!$G:$G,"&lt;"&amp;$B53)*unit_conv</f>
        <v>0</v>
      </c>
      <c r="N53">
        <f t="shared" si="32"/>
        <v>0</v>
      </c>
      <c r="O53">
        <f t="shared" si="32"/>
        <v>0</v>
      </c>
      <c r="P53">
        <f t="shared" si="32"/>
        <v>0</v>
      </c>
      <c r="Q53">
        <f t="shared" si="32"/>
        <v>0</v>
      </c>
      <c r="R53" s="31">
        <f>VLOOKUP($B$1,'Multipliers and Adjustments'!$A$70:$I$86,TRUNC(COLUMN(R$2)/5)+2,FALSE)*SUMIFS('EPA Data'!$I:$I,'EPA Data'!$D:$D,'Country Selector'!$A$2,'EPA Data'!$J:$J,$B$1,'EPA Data'!$C:$C,R$2,'EPA Data'!$G:$G,"&gt;="&amp;$A53,'EPA Data'!$G:$G,"&lt;"&amp;$B53)*unit_conv</f>
        <v>0</v>
      </c>
      <c r="S53">
        <f t="shared" si="33"/>
        <v>0</v>
      </c>
      <c r="T53">
        <f t="shared" si="33"/>
        <v>0</v>
      </c>
      <c r="U53">
        <f t="shared" si="33"/>
        <v>0</v>
      </c>
      <c r="V53">
        <f t="shared" si="33"/>
        <v>0</v>
      </c>
      <c r="W53" s="31">
        <f>VLOOKUP($B$1,'Multipliers and Adjustments'!$A$70:$I$86,TRUNC(COLUMN(W$2)/5)+2,FALSE)*SUMIFS('EPA Data'!$I:$I,'EPA Data'!$D:$D,'Country Selector'!$A$2,'EPA Data'!$J:$J,$B$1,'EPA Data'!$C:$C,W$2,'EPA Data'!$G:$G,"&gt;="&amp;$A53,'EPA Data'!$G:$G,"&lt;"&amp;$B53)*unit_conv</f>
        <v>0</v>
      </c>
      <c r="X53">
        <f t="shared" si="34"/>
        <v>0</v>
      </c>
      <c r="Y53">
        <f t="shared" si="34"/>
        <v>0</v>
      </c>
      <c r="Z53">
        <f t="shared" si="34"/>
        <v>0</v>
      </c>
      <c r="AA53">
        <f t="shared" si="34"/>
        <v>0</v>
      </c>
      <c r="AB53" s="31">
        <f>VLOOKUP($B$1,'Multipliers and Adjustments'!$A$70:$I$86,TRUNC(COLUMN(AB$2)/5)+2,FALSE)*SUMIFS('EPA Data'!$I:$I,'EPA Data'!$D:$D,'Country Selector'!$A$2,'EPA Data'!$J:$J,$B$1,'EPA Data'!$C:$C,AB$2,'EPA Data'!$G:$G,"&gt;="&amp;$A53,'EPA Data'!$G:$G,"&lt;"&amp;$B53)*unit_conv</f>
        <v>0</v>
      </c>
      <c r="AC53">
        <f t="shared" si="35"/>
        <v>0</v>
      </c>
      <c r="AD53">
        <f t="shared" si="35"/>
        <v>0</v>
      </c>
      <c r="AE53">
        <f t="shared" si="35"/>
        <v>0</v>
      </c>
      <c r="AF53">
        <f t="shared" si="35"/>
        <v>0</v>
      </c>
      <c r="AG53" s="31">
        <f>VLOOKUP($B$1,'Multipliers and Adjustments'!$A$70:$I$86,TRUNC(COLUMN(AG$2)/5)+2,FALSE)*SUMIFS('EPA Data'!$I:$I,'EPA Data'!$D:$D,'Country Selector'!$A$2,'EPA Data'!$J:$J,$B$1,'EPA Data'!$C:$C,AG$2,'EPA Data'!$G:$G,"&gt;="&amp;$A53,'EPA Data'!$G:$G,"&lt;"&amp;$B53)*unit_conv</f>
        <v>0</v>
      </c>
      <c r="AH53">
        <f t="shared" si="36"/>
        <v>0</v>
      </c>
      <c r="AI53">
        <f t="shared" si="36"/>
        <v>0</v>
      </c>
      <c r="AJ53">
        <f t="shared" si="36"/>
        <v>0</v>
      </c>
      <c r="AK53">
        <f t="shared" si="36"/>
        <v>0</v>
      </c>
      <c r="AL53" s="31">
        <f>VLOOKUP($B$1,'Multipliers and Adjustments'!$A$70:$I$86,TRUNC(COLUMN(AL$2)/5)+2,FALSE)*SUMIFS('EPA Data'!$I:$I,'EPA Data'!$D:$D,'Country Selector'!$A$2,'EPA Data'!$J:$J,$B$1,'EPA Data'!$C:$C,AL$2,'EPA Data'!$G:$G,"&gt;="&amp;$A53,'EPA Data'!$G:$G,"&lt;"&amp;$B53)*unit_conv</f>
        <v>0</v>
      </c>
    </row>
    <row r="54" spans="1:38" x14ac:dyDescent="0.45">
      <c r="A54" s="12">
        <f t="shared" si="14"/>
        <v>550</v>
      </c>
      <c r="B54" s="11">
        <f t="shared" si="7"/>
        <v>600</v>
      </c>
      <c r="C54" s="31">
        <f>VLOOKUP($B$1,'Multipliers and Adjustments'!$A$70:$I$86,TRUNC(COLUMN(C$2)/5)+2,FALSE)*SUMIFS('EPA Data'!$I:$I,'EPA Data'!$D:$D,'Country Selector'!$A$2,'EPA Data'!$J:$J,$B$1,'EPA Data'!$C:$C,C$2,'EPA Data'!$G:$G,"&gt;="&amp;$A54,'EPA Data'!$G:$G,"&lt;"&amp;$B54)*unit_conv</f>
        <v>0</v>
      </c>
      <c r="D54">
        <f t="shared" si="30"/>
        <v>0</v>
      </c>
      <c r="E54">
        <f t="shared" si="30"/>
        <v>0</v>
      </c>
      <c r="F54">
        <f t="shared" si="30"/>
        <v>0</v>
      </c>
      <c r="G54">
        <f t="shared" si="30"/>
        <v>0</v>
      </c>
      <c r="H54" s="31">
        <f>VLOOKUP($B$1,'Multipliers and Adjustments'!$A$70:$I$86,TRUNC(COLUMN(H$2)/5)+2,FALSE)*SUMIFS('EPA Data'!$I:$I,'EPA Data'!$D:$D,'Country Selector'!$A$2,'EPA Data'!$J:$J,$B$1,'EPA Data'!$C:$C,H$2,'EPA Data'!$G:$G,"&gt;="&amp;$A54,'EPA Data'!$G:$G,"&lt;"&amp;$B54)*unit_conv</f>
        <v>0</v>
      </c>
      <c r="I54">
        <f t="shared" si="31"/>
        <v>0</v>
      </c>
      <c r="J54">
        <f t="shared" si="31"/>
        <v>0</v>
      </c>
      <c r="K54">
        <f t="shared" si="31"/>
        <v>0</v>
      </c>
      <c r="L54">
        <f t="shared" si="31"/>
        <v>0</v>
      </c>
      <c r="M54" s="31">
        <f>VLOOKUP($B$1,'Multipliers and Adjustments'!$A$70:$I$86,TRUNC(COLUMN(M$2)/5)+2,FALSE)*SUMIFS('EPA Data'!$I:$I,'EPA Data'!$D:$D,'Country Selector'!$A$2,'EPA Data'!$J:$J,$B$1,'EPA Data'!$C:$C,M$2,'EPA Data'!$G:$G,"&gt;="&amp;$A54,'EPA Data'!$G:$G,"&lt;"&amp;$B54)*unit_conv</f>
        <v>0</v>
      </c>
      <c r="N54">
        <f t="shared" si="32"/>
        <v>0</v>
      </c>
      <c r="O54">
        <f t="shared" si="32"/>
        <v>0</v>
      </c>
      <c r="P54">
        <f t="shared" si="32"/>
        <v>0</v>
      </c>
      <c r="Q54">
        <f t="shared" si="32"/>
        <v>0</v>
      </c>
      <c r="R54" s="31">
        <f>VLOOKUP($B$1,'Multipliers and Adjustments'!$A$70:$I$86,TRUNC(COLUMN(R$2)/5)+2,FALSE)*SUMIFS('EPA Data'!$I:$I,'EPA Data'!$D:$D,'Country Selector'!$A$2,'EPA Data'!$J:$J,$B$1,'EPA Data'!$C:$C,R$2,'EPA Data'!$G:$G,"&gt;="&amp;$A54,'EPA Data'!$G:$G,"&lt;"&amp;$B54)*unit_conv</f>
        <v>0</v>
      </c>
      <c r="S54">
        <f t="shared" si="33"/>
        <v>0</v>
      </c>
      <c r="T54">
        <f t="shared" si="33"/>
        <v>0</v>
      </c>
      <c r="U54">
        <f t="shared" si="33"/>
        <v>0</v>
      </c>
      <c r="V54">
        <f t="shared" si="33"/>
        <v>0</v>
      </c>
      <c r="W54" s="31">
        <f>VLOOKUP($B$1,'Multipliers and Adjustments'!$A$70:$I$86,TRUNC(COLUMN(W$2)/5)+2,FALSE)*SUMIFS('EPA Data'!$I:$I,'EPA Data'!$D:$D,'Country Selector'!$A$2,'EPA Data'!$J:$J,$B$1,'EPA Data'!$C:$C,W$2,'EPA Data'!$G:$G,"&gt;="&amp;$A54,'EPA Data'!$G:$G,"&lt;"&amp;$B54)*unit_conv</f>
        <v>0</v>
      </c>
      <c r="X54">
        <f t="shared" si="34"/>
        <v>0</v>
      </c>
      <c r="Y54">
        <f t="shared" si="34"/>
        <v>0</v>
      </c>
      <c r="Z54">
        <f t="shared" si="34"/>
        <v>0</v>
      </c>
      <c r="AA54">
        <f t="shared" si="34"/>
        <v>0</v>
      </c>
      <c r="AB54" s="31">
        <f>VLOOKUP($B$1,'Multipliers and Adjustments'!$A$70:$I$86,TRUNC(COLUMN(AB$2)/5)+2,FALSE)*SUMIFS('EPA Data'!$I:$I,'EPA Data'!$D:$D,'Country Selector'!$A$2,'EPA Data'!$J:$J,$B$1,'EPA Data'!$C:$C,AB$2,'EPA Data'!$G:$G,"&gt;="&amp;$A54,'EPA Data'!$G:$G,"&lt;"&amp;$B54)*unit_conv</f>
        <v>0</v>
      </c>
      <c r="AC54">
        <f t="shared" si="35"/>
        <v>0</v>
      </c>
      <c r="AD54">
        <f t="shared" si="35"/>
        <v>0</v>
      </c>
      <c r="AE54">
        <f t="shared" si="35"/>
        <v>0</v>
      </c>
      <c r="AF54">
        <f t="shared" si="35"/>
        <v>0</v>
      </c>
      <c r="AG54" s="31">
        <f>VLOOKUP($B$1,'Multipliers and Adjustments'!$A$70:$I$86,TRUNC(COLUMN(AG$2)/5)+2,FALSE)*SUMIFS('EPA Data'!$I:$I,'EPA Data'!$D:$D,'Country Selector'!$A$2,'EPA Data'!$J:$J,$B$1,'EPA Data'!$C:$C,AG$2,'EPA Data'!$G:$G,"&gt;="&amp;$A54,'EPA Data'!$G:$G,"&lt;"&amp;$B54)*unit_conv</f>
        <v>0</v>
      </c>
      <c r="AH54">
        <f t="shared" si="36"/>
        <v>0</v>
      </c>
      <c r="AI54">
        <f t="shared" si="36"/>
        <v>0</v>
      </c>
      <c r="AJ54">
        <f t="shared" si="36"/>
        <v>0</v>
      </c>
      <c r="AK54">
        <f t="shared" si="36"/>
        <v>0</v>
      </c>
      <c r="AL54" s="31">
        <f>VLOOKUP($B$1,'Multipliers and Adjustments'!$A$70:$I$86,TRUNC(COLUMN(AL$2)/5)+2,FALSE)*SUMIFS('EPA Data'!$I:$I,'EPA Data'!$D:$D,'Country Selector'!$A$2,'EPA Data'!$J:$J,$B$1,'EPA Data'!$C:$C,AL$2,'EPA Data'!$G:$G,"&gt;="&amp;$A54,'EPA Data'!$G:$G,"&lt;"&amp;$B54)*unit_conv</f>
        <v>0</v>
      </c>
    </row>
    <row r="55" spans="1:38" x14ac:dyDescent="0.45">
      <c r="A55" s="12">
        <f t="shared" si="14"/>
        <v>600</v>
      </c>
      <c r="B55" s="11">
        <f t="shared" si="7"/>
        <v>650</v>
      </c>
      <c r="C55" s="31">
        <f>VLOOKUP($B$1,'Multipliers and Adjustments'!$A$70:$I$86,TRUNC(COLUMN(C$2)/5)+2,FALSE)*SUMIFS('EPA Data'!$I:$I,'EPA Data'!$D:$D,'Country Selector'!$A$2,'EPA Data'!$J:$J,$B$1,'EPA Data'!$C:$C,C$2,'EPA Data'!$G:$G,"&gt;="&amp;$A55,'EPA Data'!$G:$G,"&lt;"&amp;$B55)*unit_conv</f>
        <v>0</v>
      </c>
      <c r="D55">
        <f t="shared" si="30"/>
        <v>0</v>
      </c>
      <c r="E55">
        <f t="shared" si="30"/>
        <v>0</v>
      </c>
      <c r="F55">
        <f t="shared" si="30"/>
        <v>0</v>
      </c>
      <c r="G55">
        <f t="shared" si="30"/>
        <v>0</v>
      </c>
      <c r="H55" s="31">
        <f>VLOOKUP($B$1,'Multipliers and Adjustments'!$A$70:$I$86,TRUNC(COLUMN(H$2)/5)+2,FALSE)*SUMIFS('EPA Data'!$I:$I,'EPA Data'!$D:$D,'Country Selector'!$A$2,'EPA Data'!$J:$J,$B$1,'EPA Data'!$C:$C,H$2,'EPA Data'!$G:$G,"&gt;="&amp;$A55,'EPA Data'!$G:$G,"&lt;"&amp;$B55)*unit_conv</f>
        <v>0</v>
      </c>
      <c r="I55">
        <f t="shared" si="31"/>
        <v>0</v>
      </c>
      <c r="J55">
        <f t="shared" si="31"/>
        <v>0</v>
      </c>
      <c r="K55">
        <f t="shared" si="31"/>
        <v>0</v>
      </c>
      <c r="L55">
        <f t="shared" si="31"/>
        <v>0</v>
      </c>
      <c r="M55" s="31">
        <f>VLOOKUP($B$1,'Multipliers and Adjustments'!$A$70:$I$86,TRUNC(COLUMN(M$2)/5)+2,FALSE)*SUMIFS('EPA Data'!$I:$I,'EPA Data'!$D:$D,'Country Selector'!$A$2,'EPA Data'!$J:$J,$B$1,'EPA Data'!$C:$C,M$2,'EPA Data'!$G:$G,"&gt;="&amp;$A55,'EPA Data'!$G:$G,"&lt;"&amp;$B55)*unit_conv</f>
        <v>0</v>
      </c>
      <c r="N55">
        <f t="shared" si="32"/>
        <v>0</v>
      </c>
      <c r="O55">
        <f t="shared" si="32"/>
        <v>0</v>
      </c>
      <c r="P55">
        <f t="shared" si="32"/>
        <v>0</v>
      </c>
      <c r="Q55">
        <f t="shared" si="32"/>
        <v>0</v>
      </c>
      <c r="R55" s="31">
        <f>VLOOKUP($B$1,'Multipliers and Adjustments'!$A$70:$I$86,TRUNC(COLUMN(R$2)/5)+2,FALSE)*SUMIFS('EPA Data'!$I:$I,'EPA Data'!$D:$D,'Country Selector'!$A$2,'EPA Data'!$J:$J,$B$1,'EPA Data'!$C:$C,R$2,'EPA Data'!$G:$G,"&gt;="&amp;$A55,'EPA Data'!$G:$G,"&lt;"&amp;$B55)*unit_conv</f>
        <v>0</v>
      </c>
      <c r="S55">
        <f t="shared" si="33"/>
        <v>0</v>
      </c>
      <c r="T55">
        <f t="shared" si="33"/>
        <v>0</v>
      </c>
      <c r="U55">
        <f t="shared" si="33"/>
        <v>0</v>
      </c>
      <c r="V55">
        <f t="shared" si="33"/>
        <v>0</v>
      </c>
      <c r="W55" s="31">
        <f>VLOOKUP($B$1,'Multipliers and Adjustments'!$A$70:$I$86,TRUNC(COLUMN(W$2)/5)+2,FALSE)*SUMIFS('EPA Data'!$I:$I,'EPA Data'!$D:$D,'Country Selector'!$A$2,'EPA Data'!$J:$J,$B$1,'EPA Data'!$C:$C,W$2,'EPA Data'!$G:$G,"&gt;="&amp;$A55,'EPA Data'!$G:$G,"&lt;"&amp;$B55)*unit_conv</f>
        <v>0</v>
      </c>
      <c r="X55">
        <f t="shared" si="34"/>
        <v>0</v>
      </c>
      <c r="Y55">
        <f t="shared" si="34"/>
        <v>0</v>
      </c>
      <c r="Z55">
        <f t="shared" si="34"/>
        <v>0</v>
      </c>
      <c r="AA55">
        <f t="shared" si="34"/>
        <v>0</v>
      </c>
      <c r="AB55" s="31">
        <f>VLOOKUP($B$1,'Multipliers and Adjustments'!$A$70:$I$86,TRUNC(COLUMN(AB$2)/5)+2,FALSE)*SUMIFS('EPA Data'!$I:$I,'EPA Data'!$D:$D,'Country Selector'!$A$2,'EPA Data'!$J:$J,$B$1,'EPA Data'!$C:$C,AB$2,'EPA Data'!$G:$G,"&gt;="&amp;$A55,'EPA Data'!$G:$G,"&lt;"&amp;$B55)*unit_conv</f>
        <v>0</v>
      </c>
      <c r="AC55">
        <f t="shared" si="35"/>
        <v>0</v>
      </c>
      <c r="AD55">
        <f t="shared" si="35"/>
        <v>0</v>
      </c>
      <c r="AE55">
        <f t="shared" si="35"/>
        <v>0</v>
      </c>
      <c r="AF55">
        <f t="shared" si="35"/>
        <v>0</v>
      </c>
      <c r="AG55" s="31">
        <f>VLOOKUP($B$1,'Multipliers and Adjustments'!$A$70:$I$86,TRUNC(COLUMN(AG$2)/5)+2,FALSE)*SUMIFS('EPA Data'!$I:$I,'EPA Data'!$D:$D,'Country Selector'!$A$2,'EPA Data'!$J:$J,$B$1,'EPA Data'!$C:$C,AG$2,'EPA Data'!$G:$G,"&gt;="&amp;$A55,'EPA Data'!$G:$G,"&lt;"&amp;$B55)*unit_conv</f>
        <v>0</v>
      </c>
      <c r="AH55">
        <f t="shared" si="36"/>
        <v>0</v>
      </c>
      <c r="AI55">
        <f t="shared" si="36"/>
        <v>0</v>
      </c>
      <c r="AJ55">
        <f t="shared" si="36"/>
        <v>0</v>
      </c>
      <c r="AK55">
        <f t="shared" si="36"/>
        <v>0</v>
      </c>
      <c r="AL55" s="31">
        <f>VLOOKUP($B$1,'Multipliers and Adjustments'!$A$70:$I$86,TRUNC(COLUMN(AL$2)/5)+2,FALSE)*SUMIFS('EPA Data'!$I:$I,'EPA Data'!$D:$D,'Country Selector'!$A$2,'EPA Data'!$J:$J,$B$1,'EPA Data'!$C:$C,AL$2,'EPA Data'!$G:$G,"&gt;="&amp;$A55,'EPA Data'!$G:$G,"&lt;"&amp;$B55)*unit_conv</f>
        <v>0</v>
      </c>
    </row>
    <row r="56" spans="1:38" x14ac:dyDescent="0.45">
      <c r="A56" s="12">
        <f t="shared" si="14"/>
        <v>650</v>
      </c>
      <c r="B56" s="11">
        <f t="shared" si="7"/>
        <v>700</v>
      </c>
      <c r="C56" s="31">
        <f>VLOOKUP($B$1,'Multipliers and Adjustments'!$A$70:$I$86,TRUNC(COLUMN(C$2)/5)+2,FALSE)*SUMIFS('EPA Data'!$I:$I,'EPA Data'!$D:$D,'Country Selector'!$A$2,'EPA Data'!$J:$J,$B$1,'EPA Data'!$C:$C,C$2,'EPA Data'!$G:$G,"&gt;="&amp;$A56,'EPA Data'!$G:$G,"&lt;"&amp;$B56)*unit_conv</f>
        <v>0</v>
      </c>
      <c r="D56">
        <f t="shared" si="30"/>
        <v>0</v>
      </c>
      <c r="E56">
        <f t="shared" si="30"/>
        <v>0</v>
      </c>
      <c r="F56">
        <f t="shared" si="30"/>
        <v>0</v>
      </c>
      <c r="G56">
        <f t="shared" si="30"/>
        <v>0</v>
      </c>
      <c r="H56" s="31">
        <f>VLOOKUP($B$1,'Multipliers and Adjustments'!$A$70:$I$86,TRUNC(COLUMN(H$2)/5)+2,FALSE)*SUMIFS('EPA Data'!$I:$I,'EPA Data'!$D:$D,'Country Selector'!$A$2,'EPA Data'!$J:$J,$B$1,'EPA Data'!$C:$C,H$2,'EPA Data'!$G:$G,"&gt;="&amp;$A56,'EPA Data'!$G:$G,"&lt;"&amp;$B56)*unit_conv</f>
        <v>0</v>
      </c>
      <c r="I56">
        <f t="shared" si="31"/>
        <v>0</v>
      </c>
      <c r="J56">
        <f t="shared" si="31"/>
        <v>0</v>
      </c>
      <c r="K56">
        <f t="shared" si="31"/>
        <v>0</v>
      </c>
      <c r="L56">
        <f t="shared" si="31"/>
        <v>0</v>
      </c>
      <c r="M56" s="31">
        <f>VLOOKUP($B$1,'Multipliers and Adjustments'!$A$70:$I$86,TRUNC(COLUMN(M$2)/5)+2,FALSE)*SUMIFS('EPA Data'!$I:$I,'EPA Data'!$D:$D,'Country Selector'!$A$2,'EPA Data'!$J:$J,$B$1,'EPA Data'!$C:$C,M$2,'EPA Data'!$G:$G,"&gt;="&amp;$A56,'EPA Data'!$G:$G,"&lt;"&amp;$B56)*unit_conv</f>
        <v>0</v>
      </c>
      <c r="N56">
        <f t="shared" si="32"/>
        <v>0</v>
      </c>
      <c r="O56">
        <f t="shared" si="32"/>
        <v>0</v>
      </c>
      <c r="P56">
        <f t="shared" si="32"/>
        <v>0</v>
      </c>
      <c r="Q56">
        <f t="shared" si="32"/>
        <v>0</v>
      </c>
      <c r="R56" s="31">
        <f>VLOOKUP($B$1,'Multipliers and Adjustments'!$A$70:$I$86,TRUNC(COLUMN(R$2)/5)+2,FALSE)*SUMIFS('EPA Data'!$I:$I,'EPA Data'!$D:$D,'Country Selector'!$A$2,'EPA Data'!$J:$J,$B$1,'EPA Data'!$C:$C,R$2,'EPA Data'!$G:$G,"&gt;="&amp;$A56,'EPA Data'!$G:$G,"&lt;"&amp;$B56)*unit_conv</f>
        <v>0</v>
      </c>
      <c r="S56">
        <f t="shared" si="33"/>
        <v>0</v>
      </c>
      <c r="T56">
        <f t="shared" si="33"/>
        <v>0</v>
      </c>
      <c r="U56">
        <f t="shared" si="33"/>
        <v>0</v>
      </c>
      <c r="V56">
        <f t="shared" si="33"/>
        <v>0</v>
      </c>
      <c r="W56" s="31">
        <f>VLOOKUP($B$1,'Multipliers and Adjustments'!$A$70:$I$86,TRUNC(COLUMN(W$2)/5)+2,FALSE)*SUMIFS('EPA Data'!$I:$I,'EPA Data'!$D:$D,'Country Selector'!$A$2,'EPA Data'!$J:$J,$B$1,'EPA Data'!$C:$C,W$2,'EPA Data'!$G:$G,"&gt;="&amp;$A56,'EPA Data'!$G:$G,"&lt;"&amp;$B56)*unit_conv</f>
        <v>0</v>
      </c>
      <c r="X56">
        <f t="shared" si="34"/>
        <v>0</v>
      </c>
      <c r="Y56">
        <f t="shared" si="34"/>
        <v>0</v>
      </c>
      <c r="Z56">
        <f t="shared" si="34"/>
        <v>0</v>
      </c>
      <c r="AA56">
        <f t="shared" si="34"/>
        <v>0</v>
      </c>
      <c r="AB56" s="31">
        <f>VLOOKUP($B$1,'Multipliers and Adjustments'!$A$70:$I$86,TRUNC(COLUMN(AB$2)/5)+2,FALSE)*SUMIFS('EPA Data'!$I:$I,'EPA Data'!$D:$D,'Country Selector'!$A$2,'EPA Data'!$J:$J,$B$1,'EPA Data'!$C:$C,AB$2,'EPA Data'!$G:$G,"&gt;="&amp;$A56,'EPA Data'!$G:$G,"&lt;"&amp;$B56)*unit_conv</f>
        <v>0</v>
      </c>
      <c r="AC56">
        <f t="shared" si="35"/>
        <v>0</v>
      </c>
      <c r="AD56">
        <f t="shared" si="35"/>
        <v>0</v>
      </c>
      <c r="AE56">
        <f t="shared" si="35"/>
        <v>0</v>
      </c>
      <c r="AF56">
        <f t="shared" si="35"/>
        <v>0</v>
      </c>
      <c r="AG56" s="31">
        <f>VLOOKUP($B$1,'Multipliers and Adjustments'!$A$70:$I$86,TRUNC(COLUMN(AG$2)/5)+2,FALSE)*SUMIFS('EPA Data'!$I:$I,'EPA Data'!$D:$D,'Country Selector'!$A$2,'EPA Data'!$J:$J,$B$1,'EPA Data'!$C:$C,AG$2,'EPA Data'!$G:$G,"&gt;="&amp;$A56,'EPA Data'!$G:$G,"&lt;"&amp;$B56)*unit_conv</f>
        <v>0</v>
      </c>
      <c r="AH56">
        <f t="shared" si="36"/>
        <v>0</v>
      </c>
      <c r="AI56">
        <f t="shared" si="36"/>
        <v>0</v>
      </c>
      <c r="AJ56">
        <f t="shared" si="36"/>
        <v>0</v>
      </c>
      <c r="AK56">
        <f t="shared" si="36"/>
        <v>0</v>
      </c>
      <c r="AL56" s="31">
        <f>VLOOKUP($B$1,'Multipliers and Adjustments'!$A$70:$I$86,TRUNC(COLUMN(AL$2)/5)+2,FALSE)*SUMIFS('EPA Data'!$I:$I,'EPA Data'!$D:$D,'Country Selector'!$A$2,'EPA Data'!$J:$J,$B$1,'EPA Data'!$C:$C,AL$2,'EPA Data'!$G:$G,"&gt;="&amp;$A56,'EPA Data'!$G:$G,"&lt;"&amp;$B56)*unit_conv</f>
        <v>0</v>
      </c>
    </row>
    <row r="57" spans="1:38" x14ac:dyDescent="0.45">
      <c r="A57" s="12">
        <f t="shared" si="14"/>
        <v>700</v>
      </c>
      <c r="B57" s="11">
        <f t="shared" si="7"/>
        <v>750</v>
      </c>
      <c r="C57" s="31">
        <f>VLOOKUP($B$1,'Multipliers and Adjustments'!$A$70:$I$86,TRUNC(COLUMN(C$2)/5)+2,FALSE)*SUMIFS('EPA Data'!$I:$I,'EPA Data'!$D:$D,'Country Selector'!$A$2,'EPA Data'!$J:$J,$B$1,'EPA Data'!$C:$C,C$2,'EPA Data'!$G:$G,"&gt;="&amp;$A57,'EPA Data'!$G:$G,"&lt;"&amp;$B57)*unit_conv</f>
        <v>0</v>
      </c>
      <c r="D57">
        <f t="shared" si="30"/>
        <v>0</v>
      </c>
      <c r="E57">
        <f t="shared" si="30"/>
        <v>0</v>
      </c>
      <c r="F57">
        <f t="shared" si="30"/>
        <v>0</v>
      </c>
      <c r="G57">
        <f t="shared" si="30"/>
        <v>0</v>
      </c>
      <c r="H57" s="31">
        <f>VLOOKUP($B$1,'Multipliers and Adjustments'!$A$70:$I$86,TRUNC(COLUMN(H$2)/5)+2,FALSE)*SUMIFS('EPA Data'!$I:$I,'EPA Data'!$D:$D,'Country Selector'!$A$2,'EPA Data'!$J:$J,$B$1,'EPA Data'!$C:$C,H$2,'EPA Data'!$G:$G,"&gt;="&amp;$A57,'EPA Data'!$G:$G,"&lt;"&amp;$B57)*unit_conv</f>
        <v>0</v>
      </c>
      <c r="I57">
        <f t="shared" si="31"/>
        <v>0</v>
      </c>
      <c r="J57">
        <f t="shared" si="31"/>
        <v>0</v>
      </c>
      <c r="K57">
        <f t="shared" si="31"/>
        <v>0</v>
      </c>
      <c r="L57">
        <f t="shared" si="31"/>
        <v>0</v>
      </c>
      <c r="M57" s="31">
        <f>VLOOKUP($B$1,'Multipliers and Adjustments'!$A$70:$I$86,TRUNC(COLUMN(M$2)/5)+2,FALSE)*SUMIFS('EPA Data'!$I:$I,'EPA Data'!$D:$D,'Country Selector'!$A$2,'EPA Data'!$J:$J,$B$1,'EPA Data'!$C:$C,M$2,'EPA Data'!$G:$G,"&gt;="&amp;$A57,'EPA Data'!$G:$G,"&lt;"&amp;$B57)*unit_conv</f>
        <v>0</v>
      </c>
      <c r="N57">
        <f t="shared" si="32"/>
        <v>0</v>
      </c>
      <c r="O57">
        <f t="shared" si="32"/>
        <v>0</v>
      </c>
      <c r="P57">
        <f t="shared" si="32"/>
        <v>0</v>
      </c>
      <c r="Q57">
        <f t="shared" si="32"/>
        <v>0</v>
      </c>
      <c r="R57" s="31">
        <f>VLOOKUP($B$1,'Multipliers and Adjustments'!$A$70:$I$86,TRUNC(COLUMN(R$2)/5)+2,FALSE)*SUMIFS('EPA Data'!$I:$I,'EPA Data'!$D:$D,'Country Selector'!$A$2,'EPA Data'!$J:$J,$B$1,'EPA Data'!$C:$C,R$2,'EPA Data'!$G:$G,"&gt;="&amp;$A57,'EPA Data'!$G:$G,"&lt;"&amp;$B57)*unit_conv</f>
        <v>0</v>
      </c>
      <c r="S57">
        <f t="shared" si="33"/>
        <v>0</v>
      </c>
      <c r="T57">
        <f t="shared" si="33"/>
        <v>0</v>
      </c>
      <c r="U57">
        <f t="shared" si="33"/>
        <v>0</v>
      </c>
      <c r="V57">
        <f t="shared" si="33"/>
        <v>0</v>
      </c>
      <c r="W57" s="31">
        <f>VLOOKUP($B$1,'Multipliers and Adjustments'!$A$70:$I$86,TRUNC(COLUMN(W$2)/5)+2,FALSE)*SUMIFS('EPA Data'!$I:$I,'EPA Data'!$D:$D,'Country Selector'!$A$2,'EPA Data'!$J:$J,$B$1,'EPA Data'!$C:$C,W$2,'EPA Data'!$G:$G,"&gt;="&amp;$A57,'EPA Data'!$G:$G,"&lt;"&amp;$B57)*unit_conv</f>
        <v>0</v>
      </c>
      <c r="X57">
        <f t="shared" si="34"/>
        <v>0</v>
      </c>
      <c r="Y57">
        <f t="shared" si="34"/>
        <v>0</v>
      </c>
      <c r="Z57">
        <f t="shared" si="34"/>
        <v>0</v>
      </c>
      <c r="AA57">
        <f t="shared" si="34"/>
        <v>0</v>
      </c>
      <c r="AB57" s="31">
        <f>VLOOKUP($B$1,'Multipliers and Adjustments'!$A$70:$I$86,TRUNC(COLUMN(AB$2)/5)+2,FALSE)*SUMIFS('EPA Data'!$I:$I,'EPA Data'!$D:$D,'Country Selector'!$A$2,'EPA Data'!$J:$J,$B$1,'EPA Data'!$C:$C,AB$2,'EPA Data'!$G:$G,"&gt;="&amp;$A57,'EPA Data'!$G:$G,"&lt;"&amp;$B57)*unit_conv</f>
        <v>0</v>
      </c>
      <c r="AC57">
        <f t="shared" si="35"/>
        <v>0</v>
      </c>
      <c r="AD57">
        <f t="shared" si="35"/>
        <v>0</v>
      </c>
      <c r="AE57">
        <f t="shared" si="35"/>
        <v>0</v>
      </c>
      <c r="AF57">
        <f t="shared" si="35"/>
        <v>0</v>
      </c>
      <c r="AG57" s="31">
        <f>VLOOKUP($B$1,'Multipliers and Adjustments'!$A$70:$I$86,TRUNC(COLUMN(AG$2)/5)+2,FALSE)*SUMIFS('EPA Data'!$I:$I,'EPA Data'!$D:$D,'Country Selector'!$A$2,'EPA Data'!$J:$J,$B$1,'EPA Data'!$C:$C,AG$2,'EPA Data'!$G:$G,"&gt;="&amp;$A57,'EPA Data'!$G:$G,"&lt;"&amp;$B57)*unit_conv</f>
        <v>0</v>
      </c>
      <c r="AH57">
        <f t="shared" si="36"/>
        <v>0</v>
      </c>
      <c r="AI57">
        <f t="shared" si="36"/>
        <v>0</v>
      </c>
      <c r="AJ57">
        <f t="shared" si="36"/>
        <v>0</v>
      </c>
      <c r="AK57">
        <f t="shared" si="36"/>
        <v>0</v>
      </c>
      <c r="AL57" s="31">
        <f>VLOOKUP($B$1,'Multipliers and Adjustments'!$A$70:$I$86,TRUNC(COLUMN(AL$2)/5)+2,FALSE)*SUMIFS('EPA Data'!$I:$I,'EPA Data'!$D:$D,'Country Selector'!$A$2,'EPA Data'!$J:$J,$B$1,'EPA Data'!$C:$C,AL$2,'EPA Data'!$G:$G,"&gt;="&amp;$A57,'EPA Data'!$G:$G,"&lt;"&amp;$B57)*unit_conv</f>
        <v>0</v>
      </c>
    </row>
    <row r="58" spans="1:38" x14ac:dyDescent="0.45">
      <c r="A58" s="12">
        <f t="shared" si="14"/>
        <v>750</v>
      </c>
      <c r="B58" s="11">
        <f t="shared" si="7"/>
        <v>800</v>
      </c>
      <c r="C58" s="31">
        <f>VLOOKUP($B$1,'Multipliers and Adjustments'!$A$70:$I$86,TRUNC(COLUMN(C$2)/5)+2,FALSE)*SUMIFS('EPA Data'!$I:$I,'EPA Data'!$D:$D,'Country Selector'!$A$2,'EPA Data'!$J:$J,$B$1,'EPA Data'!$C:$C,C$2,'EPA Data'!$G:$G,"&gt;="&amp;$A58,'EPA Data'!$G:$G,"&lt;"&amp;$B58)*unit_conv</f>
        <v>0</v>
      </c>
      <c r="D58">
        <f t="shared" si="30"/>
        <v>0</v>
      </c>
      <c r="E58">
        <f t="shared" si="30"/>
        <v>0</v>
      </c>
      <c r="F58">
        <f t="shared" si="30"/>
        <v>0</v>
      </c>
      <c r="G58">
        <f t="shared" si="30"/>
        <v>0</v>
      </c>
      <c r="H58" s="31">
        <f>VLOOKUP($B$1,'Multipliers and Adjustments'!$A$70:$I$86,TRUNC(COLUMN(H$2)/5)+2,FALSE)*SUMIFS('EPA Data'!$I:$I,'EPA Data'!$D:$D,'Country Selector'!$A$2,'EPA Data'!$J:$J,$B$1,'EPA Data'!$C:$C,H$2,'EPA Data'!$G:$G,"&gt;="&amp;$A58,'EPA Data'!$G:$G,"&lt;"&amp;$B58)*unit_conv</f>
        <v>0</v>
      </c>
      <c r="I58">
        <f t="shared" si="31"/>
        <v>0</v>
      </c>
      <c r="J58">
        <f t="shared" si="31"/>
        <v>0</v>
      </c>
      <c r="K58">
        <f t="shared" si="31"/>
        <v>0</v>
      </c>
      <c r="L58">
        <f t="shared" si="31"/>
        <v>0</v>
      </c>
      <c r="M58" s="31">
        <f>VLOOKUP($B$1,'Multipliers and Adjustments'!$A$70:$I$86,TRUNC(COLUMN(M$2)/5)+2,FALSE)*SUMIFS('EPA Data'!$I:$I,'EPA Data'!$D:$D,'Country Selector'!$A$2,'EPA Data'!$J:$J,$B$1,'EPA Data'!$C:$C,M$2,'EPA Data'!$G:$G,"&gt;="&amp;$A58,'EPA Data'!$G:$G,"&lt;"&amp;$B58)*unit_conv</f>
        <v>0</v>
      </c>
      <c r="N58">
        <f t="shared" si="32"/>
        <v>0</v>
      </c>
      <c r="O58">
        <f t="shared" si="32"/>
        <v>0</v>
      </c>
      <c r="P58">
        <f t="shared" si="32"/>
        <v>0</v>
      </c>
      <c r="Q58">
        <f t="shared" si="32"/>
        <v>0</v>
      </c>
      <c r="R58" s="31">
        <f>VLOOKUP($B$1,'Multipliers and Adjustments'!$A$70:$I$86,TRUNC(COLUMN(R$2)/5)+2,FALSE)*SUMIFS('EPA Data'!$I:$I,'EPA Data'!$D:$D,'Country Selector'!$A$2,'EPA Data'!$J:$J,$B$1,'EPA Data'!$C:$C,R$2,'EPA Data'!$G:$G,"&gt;="&amp;$A58,'EPA Data'!$G:$G,"&lt;"&amp;$B58)*unit_conv</f>
        <v>0</v>
      </c>
      <c r="S58">
        <f t="shared" si="33"/>
        <v>0</v>
      </c>
      <c r="T58">
        <f t="shared" si="33"/>
        <v>0</v>
      </c>
      <c r="U58">
        <f t="shared" si="33"/>
        <v>0</v>
      </c>
      <c r="V58">
        <f t="shared" si="33"/>
        <v>0</v>
      </c>
      <c r="W58" s="31">
        <f>VLOOKUP($B$1,'Multipliers and Adjustments'!$A$70:$I$86,TRUNC(COLUMN(W$2)/5)+2,FALSE)*SUMIFS('EPA Data'!$I:$I,'EPA Data'!$D:$D,'Country Selector'!$A$2,'EPA Data'!$J:$J,$B$1,'EPA Data'!$C:$C,W$2,'EPA Data'!$G:$G,"&gt;="&amp;$A58,'EPA Data'!$G:$G,"&lt;"&amp;$B58)*unit_conv</f>
        <v>0</v>
      </c>
      <c r="X58">
        <f t="shared" si="34"/>
        <v>0</v>
      </c>
      <c r="Y58">
        <f t="shared" si="34"/>
        <v>0</v>
      </c>
      <c r="Z58">
        <f t="shared" si="34"/>
        <v>0</v>
      </c>
      <c r="AA58">
        <f t="shared" si="34"/>
        <v>0</v>
      </c>
      <c r="AB58" s="31">
        <f>VLOOKUP($B$1,'Multipliers and Adjustments'!$A$70:$I$86,TRUNC(COLUMN(AB$2)/5)+2,FALSE)*SUMIFS('EPA Data'!$I:$I,'EPA Data'!$D:$D,'Country Selector'!$A$2,'EPA Data'!$J:$J,$B$1,'EPA Data'!$C:$C,AB$2,'EPA Data'!$G:$G,"&gt;="&amp;$A58,'EPA Data'!$G:$G,"&lt;"&amp;$B58)*unit_conv</f>
        <v>0</v>
      </c>
      <c r="AC58">
        <f t="shared" si="35"/>
        <v>0</v>
      </c>
      <c r="AD58">
        <f t="shared" si="35"/>
        <v>0</v>
      </c>
      <c r="AE58">
        <f t="shared" si="35"/>
        <v>0</v>
      </c>
      <c r="AF58">
        <f t="shared" si="35"/>
        <v>0</v>
      </c>
      <c r="AG58" s="31">
        <f>VLOOKUP($B$1,'Multipliers and Adjustments'!$A$70:$I$86,TRUNC(COLUMN(AG$2)/5)+2,FALSE)*SUMIFS('EPA Data'!$I:$I,'EPA Data'!$D:$D,'Country Selector'!$A$2,'EPA Data'!$J:$J,$B$1,'EPA Data'!$C:$C,AG$2,'EPA Data'!$G:$G,"&gt;="&amp;$A58,'EPA Data'!$G:$G,"&lt;"&amp;$B58)*unit_conv</f>
        <v>0</v>
      </c>
      <c r="AH58">
        <f t="shared" si="36"/>
        <v>0</v>
      </c>
      <c r="AI58">
        <f t="shared" si="36"/>
        <v>0</v>
      </c>
      <c r="AJ58">
        <f t="shared" si="36"/>
        <v>0</v>
      </c>
      <c r="AK58">
        <f t="shared" si="36"/>
        <v>0</v>
      </c>
      <c r="AL58" s="31">
        <f>VLOOKUP($B$1,'Multipliers and Adjustments'!$A$70:$I$86,TRUNC(COLUMN(AL$2)/5)+2,FALSE)*SUMIFS('EPA Data'!$I:$I,'EPA Data'!$D:$D,'Country Selector'!$A$2,'EPA Data'!$J:$J,$B$1,'EPA Data'!$C:$C,AL$2,'EPA Data'!$G:$G,"&gt;="&amp;$A58,'EPA Data'!$G:$G,"&lt;"&amp;$B58)*unit_conv</f>
        <v>0</v>
      </c>
    </row>
    <row r="59" spans="1:38" x14ac:dyDescent="0.45">
      <c r="A59" s="12">
        <f t="shared" si="14"/>
        <v>800</v>
      </c>
      <c r="B59" s="11">
        <f t="shared" si="7"/>
        <v>850</v>
      </c>
      <c r="C59" s="31">
        <f>VLOOKUP($B$1,'Multipliers and Adjustments'!$A$70:$I$86,TRUNC(COLUMN(C$2)/5)+2,FALSE)*SUMIFS('EPA Data'!$I:$I,'EPA Data'!$D:$D,'Country Selector'!$A$2,'EPA Data'!$J:$J,$B$1,'EPA Data'!$C:$C,C$2,'EPA Data'!$G:$G,"&gt;="&amp;$A59,'EPA Data'!$G:$G,"&lt;"&amp;$B59)*unit_conv</f>
        <v>0</v>
      </c>
      <c r="D59">
        <f t="shared" si="30"/>
        <v>0</v>
      </c>
      <c r="E59">
        <f t="shared" si="30"/>
        <v>0</v>
      </c>
      <c r="F59">
        <f t="shared" si="30"/>
        <v>0</v>
      </c>
      <c r="G59">
        <f t="shared" si="30"/>
        <v>0</v>
      </c>
      <c r="H59" s="31">
        <f>VLOOKUP($B$1,'Multipliers and Adjustments'!$A$70:$I$86,TRUNC(COLUMN(H$2)/5)+2,FALSE)*SUMIFS('EPA Data'!$I:$I,'EPA Data'!$D:$D,'Country Selector'!$A$2,'EPA Data'!$J:$J,$B$1,'EPA Data'!$C:$C,H$2,'EPA Data'!$G:$G,"&gt;="&amp;$A59,'EPA Data'!$G:$G,"&lt;"&amp;$B59)*unit_conv</f>
        <v>0</v>
      </c>
      <c r="I59">
        <f t="shared" si="31"/>
        <v>0</v>
      </c>
      <c r="J59">
        <f t="shared" si="31"/>
        <v>0</v>
      </c>
      <c r="K59">
        <f t="shared" si="31"/>
        <v>0</v>
      </c>
      <c r="L59">
        <f t="shared" si="31"/>
        <v>0</v>
      </c>
      <c r="M59" s="31">
        <f>VLOOKUP($B$1,'Multipliers and Adjustments'!$A$70:$I$86,TRUNC(COLUMN(M$2)/5)+2,FALSE)*SUMIFS('EPA Data'!$I:$I,'EPA Data'!$D:$D,'Country Selector'!$A$2,'EPA Data'!$J:$J,$B$1,'EPA Data'!$C:$C,M$2,'EPA Data'!$G:$G,"&gt;="&amp;$A59,'EPA Data'!$G:$G,"&lt;"&amp;$B59)*unit_conv</f>
        <v>0</v>
      </c>
      <c r="N59">
        <f t="shared" si="32"/>
        <v>0</v>
      </c>
      <c r="O59">
        <f t="shared" si="32"/>
        <v>0</v>
      </c>
      <c r="P59">
        <f t="shared" si="32"/>
        <v>0</v>
      </c>
      <c r="Q59">
        <f t="shared" si="32"/>
        <v>0</v>
      </c>
      <c r="R59" s="31">
        <f>VLOOKUP($B$1,'Multipliers and Adjustments'!$A$70:$I$86,TRUNC(COLUMN(R$2)/5)+2,FALSE)*SUMIFS('EPA Data'!$I:$I,'EPA Data'!$D:$D,'Country Selector'!$A$2,'EPA Data'!$J:$J,$B$1,'EPA Data'!$C:$C,R$2,'EPA Data'!$G:$G,"&gt;="&amp;$A59,'EPA Data'!$G:$G,"&lt;"&amp;$B59)*unit_conv</f>
        <v>0</v>
      </c>
      <c r="S59">
        <f t="shared" si="33"/>
        <v>0</v>
      </c>
      <c r="T59">
        <f t="shared" si="33"/>
        <v>0</v>
      </c>
      <c r="U59">
        <f t="shared" si="33"/>
        <v>0</v>
      </c>
      <c r="V59">
        <f t="shared" si="33"/>
        <v>0</v>
      </c>
      <c r="W59" s="31">
        <f>VLOOKUP($B$1,'Multipliers and Adjustments'!$A$70:$I$86,TRUNC(COLUMN(W$2)/5)+2,FALSE)*SUMIFS('EPA Data'!$I:$I,'EPA Data'!$D:$D,'Country Selector'!$A$2,'EPA Data'!$J:$J,$B$1,'EPA Data'!$C:$C,W$2,'EPA Data'!$G:$G,"&gt;="&amp;$A59,'EPA Data'!$G:$G,"&lt;"&amp;$B59)*unit_conv</f>
        <v>0</v>
      </c>
      <c r="X59">
        <f t="shared" si="34"/>
        <v>0</v>
      </c>
      <c r="Y59">
        <f t="shared" si="34"/>
        <v>0</v>
      </c>
      <c r="Z59">
        <f t="shared" si="34"/>
        <v>0</v>
      </c>
      <c r="AA59">
        <f t="shared" si="34"/>
        <v>0</v>
      </c>
      <c r="AB59" s="31">
        <f>VLOOKUP($B$1,'Multipliers and Adjustments'!$A$70:$I$86,TRUNC(COLUMN(AB$2)/5)+2,FALSE)*SUMIFS('EPA Data'!$I:$I,'EPA Data'!$D:$D,'Country Selector'!$A$2,'EPA Data'!$J:$J,$B$1,'EPA Data'!$C:$C,AB$2,'EPA Data'!$G:$G,"&gt;="&amp;$A59,'EPA Data'!$G:$G,"&lt;"&amp;$B59)*unit_conv</f>
        <v>0</v>
      </c>
      <c r="AC59">
        <f t="shared" si="35"/>
        <v>0</v>
      </c>
      <c r="AD59">
        <f t="shared" si="35"/>
        <v>0</v>
      </c>
      <c r="AE59">
        <f t="shared" si="35"/>
        <v>0</v>
      </c>
      <c r="AF59">
        <f t="shared" si="35"/>
        <v>0</v>
      </c>
      <c r="AG59" s="31">
        <f>VLOOKUP($B$1,'Multipliers and Adjustments'!$A$70:$I$86,TRUNC(COLUMN(AG$2)/5)+2,FALSE)*SUMIFS('EPA Data'!$I:$I,'EPA Data'!$D:$D,'Country Selector'!$A$2,'EPA Data'!$J:$J,$B$1,'EPA Data'!$C:$C,AG$2,'EPA Data'!$G:$G,"&gt;="&amp;$A59,'EPA Data'!$G:$G,"&lt;"&amp;$B59)*unit_conv</f>
        <v>0</v>
      </c>
      <c r="AH59">
        <f t="shared" si="36"/>
        <v>0</v>
      </c>
      <c r="AI59">
        <f t="shared" si="36"/>
        <v>0</v>
      </c>
      <c r="AJ59">
        <f t="shared" si="36"/>
        <v>0</v>
      </c>
      <c r="AK59">
        <f t="shared" si="36"/>
        <v>0</v>
      </c>
      <c r="AL59" s="31">
        <f>VLOOKUP($B$1,'Multipliers and Adjustments'!$A$70:$I$86,TRUNC(COLUMN(AL$2)/5)+2,FALSE)*SUMIFS('EPA Data'!$I:$I,'EPA Data'!$D:$D,'Country Selector'!$A$2,'EPA Data'!$J:$J,$B$1,'EPA Data'!$C:$C,AL$2,'EPA Data'!$G:$G,"&gt;="&amp;$A59,'EPA Data'!$G:$G,"&lt;"&amp;$B59)*unit_conv</f>
        <v>0</v>
      </c>
    </row>
    <row r="60" spans="1:38" x14ac:dyDescent="0.45">
      <c r="A60" s="12">
        <f t="shared" si="14"/>
        <v>850</v>
      </c>
      <c r="B60" s="11">
        <f t="shared" si="7"/>
        <v>900</v>
      </c>
      <c r="C60" s="31">
        <f>VLOOKUP($B$1,'Multipliers and Adjustments'!$A$70:$I$86,TRUNC(COLUMN(C$2)/5)+2,FALSE)*SUMIFS('EPA Data'!$I:$I,'EPA Data'!$D:$D,'Country Selector'!$A$2,'EPA Data'!$J:$J,$B$1,'EPA Data'!$C:$C,C$2,'EPA Data'!$G:$G,"&gt;="&amp;$A60,'EPA Data'!$G:$G,"&lt;"&amp;$B60)*unit_conv</f>
        <v>0</v>
      </c>
      <c r="D60">
        <f t="shared" si="30"/>
        <v>0</v>
      </c>
      <c r="E60">
        <f t="shared" si="30"/>
        <v>0</v>
      </c>
      <c r="F60">
        <f t="shared" si="30"/>
        <v>0</v>
      </c>
      <c r="G60">
        <f t="shared" si="30"/>
        <v>0</v>
      </c>
      <c r="H60" s="31">
        <f>VLOOKUP($B$1,'Multipliers and Adjustments'!$A$70:$I$86,TRUNC(COLUMN(H$2)/5)+2,FALSE)*SUMIFS('EPA Data'!$I:$I,'EPA Data'!$D:$D,'Country Selector'!$A$2,'EPA Data'!$J:$J,$B$1,'EPA Data'!$C:$C,H$2,'EPA Data'!$G:$G,"&gt;="&amp;$A60,'EPA Data'!$G:$G,"&lt;"&amp;$B60)*unit_conv</f>
        <v>0</v>
      </c>
      <c r="I60">
        <f t="shared" si="31"/>
        <v>0</v>
      </c>
      <c r="J60">
        <f t="shared" si="31"/>
        <v>0</v>
      </c>
      <c r="K60">
        <f t="shared" si="31"/>
        <v>0</v>
      </c>
      <c r="L60">
        <f t="shared" si="31"/>
        <v>0</v>
      </c>
      <c r="M60" s="31">
        <f>VLOOKUP($B$1,'Multipliers and Adjustments'!$A$70:$I$86,TRUNC(COLUMN(M$2)/5)+2,FALSE)*SUMIFS('EPA Data'!$I:$I,'EPA Data'!$D:$D,'Country Selector'!$A$2,'EPA Data'!$J:$J,$B$1,'EPA Data'!$C:$C,M$2,'EPA Data'!$G:$G,"&gt;="&amp;$A60,'EPA Data'!$G:$G,"&lt;"&amp;$B60)*unit_conv</f>
        <v>0</v>
      </c>
      <c r="N60">
        <f t="shared" si="32"/>
        <v>0</v>
      </c>
      <c r="O60">
        <f t="shared" si="32"/>
        <v>0</v>
      </c>
      <c r="P60">
        <f t="shared" si="32"/>
        <v>0</v>
      </c>
      <c r="Q60">
        <f t="shared" si="32"/>
        <v>0</v>
      </c>
      <c r="R60" s="31">
        <f>VLOOKUP($B$1,'Multipliers and Adjustments'!$A$70:$I$86,TRUNC(COLUMN(R$2)/5)+2,FALSE)*SUMIFS('EPA Data'!$I:$I,'EPA Data'!$D:$D,'Country Selector'!$A$2,'EPA Data'!$J:$J,$B$1,'EPA Data'!$C:$C,R$2,'EPA Data'!$G:$G,"&gt;="&amp;$A60,'EPA Data'!$G:$G,"&lt;"&amp;$B60)*unit_conv</f>
        <v>0</v>
      </c>
      <c r="S60">
        <f t="shared" si="33"/>
        <v>0</v>
      </c>
      <c r="T60">
        <f t="shared" si="33"/>
        <v>0</v>
      </c>
      <c r="U60">
        <f t="shared" si="33"/>
        <v>0</v>
      </c>
      <c r="V60">
        <f t="shared" si="33"/>
        <v>0</v>
      </c>
      <c r="W60" s="31">
        <f>VLOOKUP($B$1,'Multipliers and Adjustments'!$A$70:$I$86,TRUNC(COLUMN(W$2)/5)+2,FALSE)*SUMIFS('EPA Data'!$I:$I,'EPA Data'!$D:$D,'Country Selector'!$A$2,'EPA Data'!$J:$J,$B$1,'EPA Data'!$C:$C,W$2,'EPA Data'!$G:$G,"&gt;="&amp;$A60,'EPA Data'!$G:$G,"&lt;"&amp;$B60)*unit_conv</f>
        <v>0</v>
      </c>
      <c r="X60">
        <f t="shared" si="34"/>
        <v>0</v>
      </c>
      <c r="Y60">
        <f t="shared" si="34"/>
        <v>0</v>
      </c>
      <c r="Z60">
        <f t="shared" si="34"/>
        <v>0</v>
      </c>
      <c r="AA60">
        <f t="shared" si="34"/>
        <v>0</v>
      </c>
      <c r="AB60" s="31">
        <f>VLOOKUP($B$1,'Multipliers and Adjustments'!$A$70:$I$86,TRUNC(COLUMN(AB$2)/5)+2,FALSE)*SUMIFS('EPA Data'!$I:$I,'EPA Data'!$D:$D,'Country Selector'!$A$2,'EPA Data'!$J:$J,$B$1,'EPA Data'!$C:$C,AB$2,'EPA Data'!$G:$G,"&gt;="&amp;$A60,'EPA Data'!$G:$G,"&lt;"&amp;$B60)*unit_conv</f>
        <v>0</v>
      </c>
      <c r="AC60">
        <f t="shared" si="35"/>
        <v>0</v>
      </c>
      <c r="AD60">
        <f t="shared" si="35"/>
        <v>0</v>
      </c>
      <c r="AE60">
        <f t="shared" si="35"/>
        <v>0</v>
      </c>
      <c r="AF60">
        <f t="shared" si="35"/>
        <v>0</v>
      </c>
      <c r="AG60" s="31">
        <f>VLOOKUP($B$1,'Multipliers and Adjustments'!$A$70:$I$86,TRUNC(COLUMN(AG$2)/5)+2,FALSE)*SUMIFS('EPA Data'!$I:$I,'EPA Data'!$D:$D,'Country Selector'!$A$2,'EPA Data'!$J:$J,$B$1,'EPA Data'!$C:$C,AG$2,'EPA Data'!$G:$G,"&gt;="&amp;$A60,'EPA Data'!$G:$G,"&lt;"&amp;$B60)*unit_conv</f>
        <v>0</v>
      </c>
      <c r="AH60">
        <f t="shared" si="36"/>
        <v>0</v>
      </c>
      <c r="AI60">
        <f t="shared" si="36"/>
        <v>0</v>
      </c>
      <c r="AJ60">
        <f t="shared" si="36"/>
        <v>0</v>
      </c>
      <c r="AK60">
        <f t="shared" si="36"/>
        <v>0</v>
      </c>
      <c r="AL60" s="31">
        <f>VLOOKUP($B$1,'Multipliers and Adjustments'!$A$70:$I$86,TRUNC(COLUMN(AL$2)/5)+2,FALSE)*SUMIFS('EPA Data'!$I:$I,'EPA Data'!$D:$D,'Country Selector'!$A$2,'EPA Data'!$J:$J,$B$1,'EPA Data'!$C:$C,AL$2,'EPA Data'!$G:$G,"&gt;="&amp;$A60,'EPA Data'!$G:$G,"&lt;"&amp;$B60)*unit_conv</f>
        <v>0</v>
      </c>
    </row>
    <row r="61" spans="1:38" x14ac:dyDescent="0.45">
      <c r="A61" s="12">
        <f t="shared" si="14"/>
        <v>900</v>
      </c>
      <c r="B61" s="11">
        <f t="shared" si="7"/>
        <v>950</v>
      </c>
      <c r="C61" s="31">
        <f>VLOOKUP($B$1,'Multipliers and Adjustments'!$A$70:$I$86,TRUNC(COLUMN(C$2)/5)+2,FALSE)*SUMIFS('EPA Data'!$I:$I,'EPA Data'!$D:$D,'Country Selector'!$A$2,'EPA Data'!$J:$J,$B$1,'EPA Data'!$C:$C,C$2,'EPA Data'!$G:$G,"&gt;="&amp;$A61,'EPA Data'!$G:$G,"&lt;"&amp;$B61)*unit_conv</f>
        <v>0</v>
      </c>
      <c r="D61">
        <f t="shared" si="30"/>
        <v>0</v>
      </c>
      <c r="E61">
        <f t="shared" si="30"/>
        <v>0</v>
      </c>
      <c r="F61">
        <f t="shared" si="30"/>
        <v>0</v>
      </c>
      <c r="G61">
        <f t="shared" si="30"/>
        <v>0</v>
      </c>
      <c r="H61" s="31">
        <f>VLOOKUP($B$1,'Multipliers and Adjustments'!$A$70:$I$86,TRUNC(COLUMN(H$2)/5)+2,FALSE)*SUMIFS('EPA Data'!$I:$I,'EPA Data'!$D:$D,'Country Selector'!$A$2,'EPA Data'!$J:$J,$B$1,'EPA Data'!$C:$C,H$2,'EPA Data'!$G:$G,"&gt;="&amp;$A61,'EPA Data'!$G:$G,"&lt;"&amp;$B61)*unit_conv</f>
        <v>0</v>
      </c>
      <c r="I61">
        <f t="shared" si="31"/>
        <v>0</v>
      </c>
      <c r="J61">
        <f t="shared" si="31"/>
        <v>0</v>
      </c>
      <c r="K61">
        <f t="shared" si="31"/>
        <v>0</v>
      </c>
      <c r="L61">
        <f t="shared" si="31"/>
        <v>0</v>
      </c>
      <c r="M61" s="31">
        <f>VLOOKUP($B$1,'Multipliers and Adjustments'!$A$70:$I$86,TRUNC(COLUMN(M$2)/5)+2,FALSE)*SUMIFS('EPA Data'!$I:$I,'EPA Data'!$D:$D,'Country Selector'!$A$2,'EPA Data'!$J:$J,$B$1,'EPA Data'!$C:$C,M$2,'EPA Data'!$G:$G,"&gt;="&amp;$A61,'EPA Data'!$G:$G,"&lt;"&amp;$B61)*unit_conv</f>
        <v>0</v>
      </c>
      <c r="N61">
        <f t="shared" si="32"/>
        <v>0</v>
      </c>
      <c r="O61">
        <f t="shared" si="32"/>
        <v>0</v>
      </c>
      <c r="P61">
        <f t="shared" si="32"/>
        <v>0</v>
      </c>
      <c r="Q61">
        <f t="shared" si="32"/>
        <v>0</v>
      </c>
      <c r="R61" s="31">
        <f>VLOOKUP($B$1,'Multipliers and Adjustments'!$A$70:$I$86,TRUNC(COLUMN(R$2)/5)+2,FALSE)*SUMIFS('EPA Data'!$I:$I,'EPA Data'!$D:$D,'Country Selector'!$A$2,'EPA Data'!$J:$J,$B$1,'EPA Data'!$C:$C,R$2,'EPA Data'!$G:$G,"&gt;="&amp;$A61,'EPA Data'!$G:$G,"&lt;"&amp;$B61)*unit_conv</f>
        <v>0</v>
      </c>
      <c r="S61">
        <f t="shared" si="33"/>
        <v>0</v>
      </c>
      <c r="T61">
        <f t="shared" si="33"/>
        <v>0</v>
      </c>
      <c r="U61">
        <f t="shared" si="33"/>
        <v>0</v>
      </c>
      <c r="V61">
        <f t="shared" si="33"/>
        <v>0</v>
      </c>
      <c r="W61" s="31">
        <f>VLOOKUP($B$1,'Multipliers and Adjustments'!$A$70:$I$86,TRUNC(COLUMN(W$2)/5)+2,FALSE)*SUMIFS('EPA Data'!$I:$I,'EPA Data'!$D:$D,'Country Selector'!$A$2,'EPA Data'!$J:$J,$B$1,'EPA Data'!$C:$C,W$2,'EPA Data'!$G:$G,"&gt;="&amp;$A61,'EPA Data'!$G:$G,"&lt;"&amp;$B61)*unit_conv</f>
        <v>0</v>
      </c>
      <c r="X61">
        <f t="shared" si="34"/>
        <v>0</v>
      </c>
      <c r="Y61">
        <f t="shared" si="34"/>
        <v>0</v>
      </c>
      <c r="Z61">
        <f t="shared" si="34"/>
        <v>0</v>
      </c>
      <c r="AA61">
        <f t="shared" si="34"/>
        <v>0</v>
      </c>
      <c r="AB61" s="31">
        <f>VLOOKUP($B$1,'Multipliers and Adjustments'!$A$70:$I$86,TRUNC(COLUMN(AB$2)/5)+2,FALSE)*SUMIFS('EPA Data'!$I:$I,'EPA Data'!$D:$D,'Country Selector'!$A$2,'EPA Data'!$J:$J,$B$1,'EPA Data'!$C:$C,AB$2,'EPA Data'!$G:$G,"&gt;="&amp;$A61,'EPA Data'!$G:$G,"&lt;"&amp;$B61)*unit_conv</f>
        <v>0</v>
      </c>
      <c r="AC61">
        <f t="shared" si="35"/>
        <v>0</v>
      </c>
      <c r="AD61">
        <f t="shared" si="35"/>
        <v>0</v>
      </c>
      <c r="AE61">
        <f t="shared" si="35"/>
        <v>0</v>
      </c>
      <c r="AF61">
        <f t="shared" si="35"/>
        <v>0</v>
      </c>
      <c r="AG61" s="31">
        <f>VLOOKUP($B$1,'Multipliers and Adjustments'!$A$70:$I$86,TRUNC(COLUMN(AG$2)/5)+2,FALSE)*SUMIFS('EPA Data'!$I:$I,'EPA Data'!$D:$D,'Country Selector'!$A$2,'EPA Data'!$J:$J,$B$1,'EPA Data'!$C:$C,AG$2,'EPA Data'!$G:$G,"&gt;="&amp;$A61,'EPA Data'!$G:$G,"&lt;"&amp;$B61)*unit_conv</f>
        <v>0</v>
      </c>
      <c r="AH61">
        <f t="shared" si="36"/>
        <v>0</v>
      </c>
      <c r="AI61">
        <f t="shared" si="36"/>
        <v>0</v>
      </c>
      <c r="AJ61">
        <f t="shared" si="36"/>
        <v>0</v>
      </c>
      <c r="AK61">
        <f t="shared" si="36"/>
        <v>0</v>
      </c>
      <c r="AL61" s="31">
        <f>VLOOKUP($B$1,'Multipliers and Adjustments'!$A$70:$I$86,TRUNC(COLUMN(AL$2)/5)+2,FALSE)*SUMIFS('EPA Data'!$I:$I,'EPA Data'!$D:$D,'Country Selector'!$A$2,'EPA Data'!$J:$J,$B$1,'EPA Data'!$C:$C,AL$2,'EPA Data'!$G:$G,"&gt;="&amp;$A61,'EPA Data'!$G:$G,"&lt;"&amp;$B61)*unit_conv</f>
        <v>0</v>
      </c>
    </row>
    <row r="62" spans="1:38" x14ac:dyDescent="0.45">
      <c r="A62" s="12">
        <f t="shared" si="14"/>
        <v>950</v>
      </c>
      <c r="B62" s="11">
        <f t="shared" si="7"/>
        <v>1000</v>
      </c>
      <c r="C62" s="31">
        <f>VLOOKUP($B$1,'Multipliers and Adjustments'!$A$70:$I$86,TRUNC(COLUMN(C$2)/5)+2,FALSE)*SUMIFS('EPA Data'!$I:$I,'EPA Data'!$D:$D,'Country Selector'!$A$2,'EPA Data'!$J:$J,$B$1,'EPA Data'!$C:$C,C$2,'EPA Data'!$G:$G,"&gt;="&amp;$A62,'EPA Data'!$G:$G,"&lt;"&amp;$B62)*unit_conv</f>
        <v>0</v>
      </c>
      <c r="D62">
        <f t="shared" si="30"/>
        <v>0</v>
      </c>
      <c r="E62">
        <f t="shared" si="30"/>
        <v>0</v>
      </c>
      <c r="F62">
        <f t="shared" si="30"/>
        <v>0</v>
      </c>
      <c r="G62">
        <f t="shared" si="30"/>
        <v>0</v>
      </c>
      <c r="H62" s="31">
        <f>VLOOKUP($B$1,'Multipliers and Adjustments'!$A$70:$I$86,TRUNC(COLUMN(H$2)/5)+2,FALSE)*SUMIFS('EPA Data'!$I:$I,'EPA Data'!$D:$D,'Country Selector'!$A$2,'EPA Data'!$J:$J,$B$1,'EPA Data'!$C:$C,H$2,'EPA Data'!$G:$G,"&gt;="&amp;$A62,'EPA Data'!$G:$G,"&lt;"&amp;$B62)*unit_conv</f>
        <v>0</v>
      </c>
      <c r="I62">
        <f t="shared" si="31"/>
        <v>0</v>
      </c>
      <c r="J62">
        <f t="shared" si="31"/>
        <v>0</v>
      </c>
      <c r="K62">
        <f t="shared" si="31"/>
        <v>0</v>
      </c>
      <c r="L62">
        <f t="shared" si="31"/>
        <v>0</v>
      </c>
      <c r="M62" s="31">
        <f>VLOOKUP($B$1,'Multipliers and Adjustments'!$A$70:$I$86,TRUNC(COLUMN(M$2)/5)+2,FALSE)*SUMIFS('EPA Data'!$I:$I,'EPA Data'!$D:$D,'Country Selector'!$A$2,'EPA Data'!$J:$J,$B$1,'EPA Data'!$C:$C,M$2,'EPA Data'!$G:$G,"&gt;="&amp;$A62,'EPA Data'!$G:$G,"&lt;"&amp;$B62)*unit_conv</f>
        <v>0</v>
      </c>
      <c r="N62">
        <f t="shared" si="32"/>
        <v>0</v>
      </c>
      <c r="O62">
        <f t="shared" si="32"/>
        <v>0</v>
      </c>
      <c r="P62">
        <f t="shared" si="32"/>
        <v>0</v>
      </c>
      <c r="Q62">
        <f t="shared" si="32"/>
        <v>0</v>
      </c>
      <c r="R62" s="31">
        <f>VLOOKUP($B$1,'Multipliers and Adjustments'!$A$70:$I$86,TRUNC(COLUMN(R$2)/5)+2,FALSE)*SUMIFS('EPA Data'!$I:$I,'EPA Data'!$D:$D,'Country Selector'!$A$2,'EPA Data'!$J:$J,$B$1,'EPA Data'!$C:$C,R$2,'EPA Data'!$G:$G,"&gt;="&amp;$A62,'EPA Data'!$G:$G,"&lt;"&amp;$B62)*unit_conv</f>
        <v>0</v>
      </c>
      <c r="S62">
        <f t="shared" si="33"/>
        <v>0</v>
      </c>
      <c r="T62">
        <f t="shared" si="33"/>
        <v>0</v>
      </c>
      <c r="U62">
        <f t="shared" si="33"/>
        <v>0</v>
      </c>
      <c r="V62">
        <f t="shared" si="33"/>
        <v>0</v>
      </c>
      <c r="W62" s="31">
        <f>VLOOKUP($B$1,'Multipliers and Adjustments'!$A$70:$I$86,TRUNC(COLUMN(W$2)/5)+2,FALSE)*SUMIFS('EPA Data'!$I:$I,'EPA Data'!$D:$D,'Country Selector'!$A$2,'EPA Data'!$J:$J,$B$1,'EPA Data'!$C:$C,W$2,'EPA Data'!$G:$G,"&gt;="&amp;$A62,'EPA Data'!$G:$G,"&lt;"&amp;$B62)*unit_conv</f>
        <v>0</v>
      </c>
      <c r="X62">
        <f t="shared" si="34"/>
        <v>0</v>
      </c>
      <c r="Y62">
        <f t="shared" si="34"/>
        <v>0</v>
      </c>
      <c r="Z62">
        <f t="shared" si="34"/>
        <v>0</v>
      </c>
      <c r="AA62">
        <f t="shared" si="34"/>
        <v>0</v>
      </c>
      <c r="AB62" s="31">
        <f>VLOOKUP($B$1,'Multipliers and Adjustments'!$A$70:$I$86,TRUNC(COLUMN(AB$2)/5)+2,FALSE)*SUMIFS('EPA Data'!$I:$I,'EPA Data'!$D:$D,'Country Selector'!$A$2,'EPA Data'!$J:$J,$B$1,'EPA Data'!$C:$C,AB$2,'EPA Data'!$G:$G,"&gt;="&amp;$A62,'EPA Data'!$G:$G,"&lt;"&amp;$B62)*unit_conv</f>
        <v>0</v>
      </c>
      <c r="AC62">
        <f t="shared" si="35"/>
        <v>0</v>
      </c>
      <c r="AD62">
        <f t="shared" si="35"/>
        <v>0</v>
      </c>
      <c r="AE62">
        <f t="shared" si="35"/>
        <v>0</v>
      </c>
      <c r="AF62">
        <f t="shared" si="35"/>
        <v>0</v>
      </c>
      <c r="AG62" s="31">
        <f>VLOOKUP($B$1,'Multipliers and Adjustments'!$A$70:$I$86,TRUNC(COLUMN(AG$2)/5)+2,FALSE)*SUMIFS('EPA Data'!$I:$I,'EPA Data'!$D:$D,'Country Selector'!$A$2,'EPA Data'!$J:$J,$B$1,'EPA Data'!$C:$C,AG$2,'EPA Data'!$G:$G,"&gt;="&amp;$A62,'EPA Data'!$G:$G,"&lt;"&amp;$B62)*unit_conv</f>
        <v>0</v>
      </c>
      <c r="AH62">
        <f t="shared" si="36"/>
        <v>0</v>
      </c>
      <c r="AI62">
        <f t="shared" si="36"/>
        <v>0</v>
      </c>
      <c r="AJ62">
        <f t="shared" si="36"/>
        <v>0</v>
      </c>
      <c r="AK62">
        <f t="shared" si="36"/>
        <v>0</v>
      </c>
      <c r="AL62" s="31">
        <f>VLOOKUP($B$1,'Multipliers and Adjustments'!$A$70:$I$86,TRUNC(COLUMN(AL$2)/5)+2,FALSE)*SUMIFS('EPA Data'!$I:$I,'EPA Data'!$D:$D,'Country Selector'!$A$2,'EPA Data'!$J:$J,$B$1,'EPA Data'!$C:$C,AL$2,'EPA Data'!$G:$G,"&gt;="&amp;$A62,'EPA Data'!$G:$G,"&lt;"&amp;$B62)*unit_conv</f>
        <v>0</v>
      </c>
    </row>
    <row r="63" spans="1:38" x14ac:dyDescent="0.45">
      <c r="A63" s="12">
        <f t="shared" si="14"/>
        <v>1000</v>
      </c>
      <c r="B63" s="11">
        <f t="shared" si="7"/>
        <v>1050</v>
      </c>
      <c r="C63" s="31">
        <f>VLOOKUP($B$1,'Multipliers and Adjustments'!$A$70:$I$86,TRUNC(COLUMN(C$2)/5)+2,FALSE)*SUMIFS('EPA Data'!$I:$I,'EPA Data'!$D:$D,'Country Selector'!$A$2,'EPA Data'!$J:$J,$B$1,'EPA Data'!$C:$C,C$2,'EPA Data'!$G:$G,"&gt;="&amp;$A63,'EPA Data'!$G:$G,"&lt;"&amp;$B63)*unit_conv</f>
        <v>0</v>
      </c>
      <c r="D63">
        <f t="shared" si="30"/>
        <v>0</v>
      </c>
      <c r="E63">
        <f t="shared" si="30"/>
        <v>0</v>
      </c>
      <c r="F63">
        <f t="shared" si="30"/>
        <v>0</v>
      </c>
      <c r="G63">
        <f t="shared" si="30"/>
        <v>0</v>
      </c>
      <c r="H63" s="31">
        <f>VLOOKUP($B$1,'Multipliers and Adjustments'!$A$70:$I$86,TRUNC(COLUMN(H$2)/5)+2,FALSE)*SUMIFS('EPA Data'!$I:$I,'EPA Data'!$D:$D,'Country Selector'!$A$2,'EPA Data'!$J:$J,$B$1,'EPA Data'!$C:$C,H$2,'EPA Data'!$G:$G,"&gt;="&amp;$A63,'EPA Data'!$G:$G,"&lt;"&amp;$B63)*unit_conv</f>
        <v>0</v>
      </c>
      <c r="I63">
        <f t="shared" si="31"/>
        <v>0</v>
      </c>
      <c r="J63">
        <f t="shared" si="31"/>
        <v>0</v>
      </c>
      <c r="K63">
        <f t="shared" si="31"/>
        <v>0</v>
      </c>
      <c r="L63">
        <f t="shared" si="31"/>
        <v>0</v>
      </c>
      <c r="M63" s="31">
        <f>VLOOKUP($B$1,'Multipliers and Adjustments'!$A$70:$I$86,TRUNC(COLUMN(M$2)/5)+2,FALSE)*SUMIFS('EPA Data'!$I:$I,'EPA Data'!$D:$D,'Country Selector'!$A$2,'EPA Data'!$J:$J,$B$1,'EPA Data'!$C:$C,M$2,'EPA Data'!$G:$G,"&gt;="&amp;$A63,'EPA Data'!$G:$G,"&lt;"&amp;$B63)*unit_conv</f>
        <v>0</v>
      </c>
      <c r="N63">
        <f t="shared" si="32"/>
        <v>0</v>
      </c>
      <c r="O63">
        <f t="shared" si="32"/>
        <v>0</v>
      </c>
      <c r="P63">
        <f t="shared" si="32"/>
        <v>0</v>
      </c>
      <c r="Q63">
        <f t="shared" si="32"/>
        <v>0</v>
      </c>
      <c r="R63" s="31">
        <f>VLOOKUP($B$1,'Multipliers and Adjustments'!$A$70:$I$86,TRUNC(COLUMN(R$2)/5)+2,FALSE)*SUMIFS('EPA Data'!$I:$I,'EPA Data'!$D:$D,'Country Selector'!$A$2,'EPA Data'!$J:$J,$B$1,'EPA Data'!$C:$C,R$2,'EPA Data'!$G:$G,"&gt;="&amp;$A63,'EPA Data'!$G:$G,"&lt;"&amp;$B63)*unit_conv</f>
        <v>0</v>
      </c>
      <c r="S63">
        <f t="shared" si="33"/>
        <v>0</v>
      </c>
      <c r="T63">
        <f t="shared" si="33"/>
        <v>0</v>
      </c>
      <c r="U63">
        <f t="shared" si="33"/>
        <v>0</v>
      </c>
      <c r="V63">
        <f t="shared" si="33"/>
        <v>0</v>
      </c>
      <c r="W63" s="31">
        <f>VLOOKUP($B$1,'Multipliers and Adjustments'!$A$70:$I$86,TRUNC(COLUMN(W$2)/5)+2,FALSE)*SUMIFS('EPA Data'!$I:$I,'EPA Data'!$D:$D,'Country Selector'!$A$2,'EPA Data'!$J:$J,$B$1,'EPA Data'!$C:$C,W$2,'EPA Data'!$G:$G,"&gt;="&amp;$A63,'EPA Data'!$G:$G,"&lt;"&amp;$B63)*unit_conv</f>
        <v>0</v>
      </c>
      <c r="X63">
        <f t="shared" si="34"/>
        <v>0</v>
      </c>
      <c r="Y63">
        <f t="shared" si="34"/>
        <v>0</v>
      </c>
      <c r="Z63">
        <f t="shared" si="34"/>
        <v>0</v>
      </c>
      <c r="AA63">
        <f t="shared" si="34"/>
        <v>0</v>
      </c>
      <c r="AB63" s="31">
        <f>VLOOKUP($B$1,'Multipliers and Adjustments'!$A$70:$I$86,TRUNC(COLUMN(AB$2)/5)+2,FALSE)*SUMIFS('EPA Data'!$I:$I,'EPA Data'!$D:$D,'Country Selector'!$A$2,'EPA Data'!$J:$J,$B$1,'EPA Data'!$C:$C,AB$2,'EPA Data'!$G:$G,"&gt;="&amp;$A63,'EPA Data'!$G:$G,"&lt;"&amp;$B63)*unit_conv</f>
        <v>0</v>
      </c>
      <c r="AC63">
        <f t="shared" si="35"/>
        <v>0</v>
      </c>
      <c r="AD63">
        <f t="shared" si="35"/>
        <v>0</v>
      </c>
      <c r="AE63">
        <f t="shared" si="35"/>
        <v>0</v>
      </c>
      <c r="AF63">
        <f t="shared" si="35"/>
        <v>0</v>
      </c>
      <c r="AG63" s="31">
        <f>VLOOKUP($B$1,'Multipliers and Adjustments'!$A$70:$I$86,TRUNC(COLUMN(AG$2)/5)+2,FALSE)*SUMIFS('EPA Data'!$I:$I,'EPA Data'!$D:$D,'Country Selector'!$A$2,'EPA Data'!$J:$J,$B$1,'EPA Data'!$C:$C,AG$2,'EPA Data'!$G:$G,"&gt;="&amp;$A63,'EPA Data'!$G:$G,"&lt;"&amp;$B63)*unit_conv</f>
        <v>0</v>
      </c>
      <c r="AH63">
        <f t="shared" si="36"/>
        <v>0</v>
      </c>
      <c r="AI63">
        <f t="shared" si="36"/>
        <v>0</v>
      </c>
      <c r="AJ63">
        <f t="shared" si="36"/>
        <v>0</v>
      </c>
      <c r="AK63">
        <f t="shared" si="36"/>
        <v>0</v>
      </c>
      <c r="AL63" s="31">
        <f>VLOOKUP($B$1,'Multipliers and Adjustments'!$A$70:$I$86,TRUNC(COLUMN(AL$2)/5)+2,FALSE)*SUMIFS('EPA Data'!$I:$I,'EPA Data'!$D:$D,'Country Selector'!$A$2,'EPA Data'!$J:$J,$B$1,'EPA Data'!$C:$C,AL$2,'EPA Data'!$G:$G,"&gt;="&amp;$A63,'EPA Data'!$G:$G,"&lt;"&amp;$B63)*unit_conv</f>
        <v>0</v>
      </c>
    </row>
    <row r="64" spans="1:38" x14ac:dyDescent="0.45">
      <c r="A64" s="12">
        <f t="shared" si="14"/>
        <v>1050</v>
      </c>
      <c r="B64" s="11">
        <f t="shared" si="7"/>
        <v>1100</v>
      </c>
      <c r="C64" s="31">
        <f>VLOOKUP($B$1,'Multipliers and Adjustments'!$A$70:$I$86,TRUNC(COLUMN(C$2)/5)+2,FALSE)*SUMIFS('EPA Data'!$I:$I,'EPA Data'!$D:$D,'Country Selector'!$A$2,'EPA Data'!$J:$J,$B$1,'EPA Data'!$C:$C,C$2,'EPA Data'!$G:$G,"&gt;="&amp;$A64,'EPA Data'!$G:$G,"&lt;"&amp;$B64)*unit_conv</f>
        <v>0</v>
      </c>
      <c r="D64">
        <f t="shared" si="30"/>
        <v>0</v>
      </c>
      <c r="E64">
        <f t="shared" si="30"/>
        <v>0</v>
      </c>
      <c r="F64">
        <f t="shared" si="30"/>
        <v>0</v>
      </c>
      <c r="G64">
        <f t="shared" si="30"/>
        <v>0</v>
      </c>
      <c r="H64" s="31">
        <f>VLOOKUP($B$1,'Multipliers and Adjustments'!$A$70:$I$86,TRUNC(COLUMN(H$2)/5)+2,FALSE)*SUMIFS('EPA Data'!$I:$I,'EPA Data'!$D:$D,'Country Selector'!$A$2,'EPA Data'!$J:$J,$B$1,'EPA Data'!$C:$C,H$2,'EPA Data'!$G:$G,"&gt;="&amp;$A64,'EPA Data'!$G:$G,"&lt;"&amp;$B64)*unit_conv</f>
        <v>0</v>
      </c>
      <c r="I64">
        <f t="shared" si="31"/>
        <v>0</v>
      </c>
      <c r="J64">
        <f t="shared" si="31"/>
        <v>0</v>
      </c>
      <c r="K64">
        <f t="shared" si="31"/>
        <v>0</v>
      </c>
      <c r="L64">
        <f t="shared" si="31"/>
        <v>0</v>
      </c>
      <c r="M64" s="31">
        <f>VLOOKUP($B$1,'Multipliers and Adjustments'!$A$70:$I$86,TRUNC(COLUMN(M$2)/5)+2,FALSE)*SUMIFS('EPA Data'!$I:$I,'EPA Data'!$D:$D,'Country Selector'!$A$2,'EPA Data'!$J:$J,$B$1,'EPA Data'!$C:$C,M$2,'EPA Data'!$G:$G,"&gt;="&amp;$A64,'EPA Data'!$G:$G,"&lt;"&amp;$B64)*unit_conv</f>
        <v>0</v>
      </c>
      <c r="N64">
        <f t="shared" si="32"/>
        <v>0</v>
      </c>
      <c r="O64">
        <f t="shared" si="32"/>
        <v>0</v>
      </c>
      <c r="P64">
        <f t="shared" si="32"/>
        <v>0</v>
      </c>
      <c r="Q64">
        <f t="shared" si="32"/>
        <v>0</v>
      </c>
      <c r="R64" s="31">
        <f>VLOOKUP($B$1,'Multipliers and Adjustments'!$A$70:$I$86,TRUNC(COLUMN(R$2)/5)+2,FALSE)*SUMIFS('EPA Data'!$I:$I,'EPA Data'!$D:$D,'Country Selector'!$A$2,'EPA Data'!$J:$J,$B$1,'EPA Data'!$C:$C,R$2,'EPA Data'!$G:$G,"&gt;="&amp;$A64,'EPA Data'!$G:$G,"&lt;"&amp;$B64)*unit_conv</f>
        <v>0</v>
      </c>
      <c r="S64">
        <f t="shared" si="33"/>
        <v>0</v>
      </c>
      <c r="T64">
        <f t="shared" si="33"/>
        <v>0</v>
      </c>
      <c r="U64">
        <f t="shared" si="33"/>
        <v>0</v>
      </c>
      <c r="V64">
        <f t="shared" si="33"/>
        <v>0</v>
      </c>
      <c r="W64" s="31">
        <f>VLOOKUP($B$1,'Multipliers and Adjustments'!$A$70:$I$86,TRUNC(COLUMN(W$2)/5)+2,FALSE)*SUMIFS('EPA Data'!$I:$I,'EPA Data'!$D:$D,'Country Selector'!$A$2,'EPA Data'!$J:$J,$B$1,'EPA Data'!$C:$C,W$2,'EPA Data'!$G:$G,"&gt;="&amp;$A64,'EPA Data'!$G:$G,"&lt;"&amp;$B64)*unit_conv</f>
        <v>0</v>
      </c>
      <c r="X64">
        <f t="shared" si="34"/>
        <v>0</v>
      </c>
      <c r="Y64">
        <f t="shared" si="34"/>
        <v>0</v>
      </c>
      <c r="Z64">
        <f t="shared" si="34"/>
        <v>0</v>
      </c>
      <c r="AA64">
        <f t="shared" si="34"/>
        <v>0</v>
      </c>
      <c r="AB64" s="31">
        <f>VLOOKUP($B$1,'Multipliers and Adjustments'!$A$70:$I$86,TRUNC(COLUMN(AB$2)/5)+2,FALSE)*SUMIFS('EPA Data'!$I:$I,'EPA Data'!$D:$D,'Country Selector'!$A$2,'EPA Data'!$J:$J,$B$1,'EPA Data'!$C:$C,AB$2,'EPA Data'!$G:$G,"&gt;="&amp;$A64,'EPA Data'!$G:$G,"&lt;"&amp;$B64)*unit_conv</f>
        <v>0</v>
      </c>
      <c r="AC64">
        <f t="shared" si="35"/>
        <v>0</v>
      </c>
      <c r="AD64">
        <f t="shared" si="35"/>
        <v>0</v>
      </c>
      <c r="AE64">
        <f t="shared" si="35"/>
        <v>0</v>
      </c>
      <c r="AF64">
        <f t="shared" si="35"/>
        <v>0</v>
      </c>
      <c r="AG64" s="31">
        <f>VLOOKUP($B$1,'Multipliers and Adjustments'!$A$70:$I$86,TRUNC(COLUMN(AG$2)/5)+2,FALSE)*SUMIFS('EPA Data'!$I:$I,'EPA Data'!$D:$D,'Country Selector'!$A$2,'EPA Data'!$J:$J,$B$1,'EPA Data'!$C:$C,AG$2,'EPA Data'!$G:$G,"&gt;="&amp;$A64,'EPA Data'!$G:$G,"&lt;"&amp;$B64)*unit_conv</f>
        <v>0</v>
      </c>
      <c r="AH64">
        <f t="shared" si="36"/>
        <v>0</v>
      </c>
      <c r="AI64">
        <f t="shared" si="36"/>
        <v>0</v>
      </c>
      <c r="AJ64">
        <f t="shared" si="36"/>
        <v>0</v>
      </c>
      <c r="AK64">
        <f t="shared" si="36"/>
        <v>0</v>
      </c>
      <c r="AL64" s="31">
        <f>VLOOKUP($B$1,'Multipliers and Adjustments'!$A$70:$I$86,TRUNC(COLUMN(AL$2)/5)+2,FALSE)*SUMIFS('EPA Data'!$I:$I,'EPA Data'!$D:$D,'Country Selector'!$A$2,'EPA Data'!$J:$J,$B$1,'EPA Data'!$C:$C,AL$2,'EPA Data'!$G:$G,"&gt;="&amp;$A64,'EPA Data'!$G:$G,"&lt;"&amp;$B64)*unit_conv</f>
        <v>0</v>
      </c>
    </row>
    <row r="65" spans="1:38" x14ac:dyDescent="0.45">
      <c r="A65" s="12">
        <f t="shared" si="14"/>
        <v>1100</v>
      </c>
      <c r="B65" s="11">
        <f t="shared" si="7"/>
        <v>1150</v>
      </c>
      <c r="C65" s="31">
        <f>VLOOKUP($B$1,'Multipliers and Adjustments'!$A$70:$I$86,TRUNC(COLUMN(C$2)/5)+2,FALSE)*SUMIFS('EPA Data'!$I:$I,'EPA Data'!$D:$D,'Country Selector'!$A$2,'EPA Data'!$J:$J,$B$1,'EPA Data'!$C:$C,C$2,'EPA Data'!$G:$G,"&gt;="&amp;$A65,'EPA Data'!$G:$G,"&lt;"&amp;$B65)*unit_conv</f>
        <v>0</v>
      </c>
      <c r="D65">
        <f t="shared" si="30"/>
        <v>0</v>
      </c>
      <c r="E65">
        <f t="shared" si="30"/>
        <v>0</v>
      </c>
      <c r="F65">
        <f t="shared" si="30"/>
        <v>0</v>
      </c>
      <c r="G65">
        <f t="shared" si="30"/>
        <v>0</v>
      </c>
      <c r="H65" s="31">
        <f>VLOOKUP($B$1,'Multipliers and Adjustments'!$A$70:$I$86,TRUNC(COLUMN(H$2)/5)+2,FALSE)*SUMIFS('EPA Data'!$I:$I,'EPA Data'!$D:$D,'Country Selector'!$A$2,'EPA Data'!$J:$J,$B$1,'EPA Data'!$C:$C,H$2,'EPA Data'!$G:$G,"&gt;="&amp;$A65,'EPA Data'!$G:$G,"&lt;"&amp;$B65)*unit_conv</f>
        <v>0</v>
      </c>
      <c r="I65">
        <f t="shared" si="31"/>
        <v>0</v>
      </c>
      <c r="J65">
        <f t="shared" si="31"/>
        <v>0</v>
      </c>
      <c r="K65">
        <f t="shared" si="31"/>
        <v>0</v>
      </c>
      <c r="L65">
        <f t="shared" si="31"/>
        <v>0</v>
      </c>
      <c r="M65" s="31">
        <f>VLOOKUP($B$1,'Multipliers and Adjustments'!$A$70:$I$86,TRUNC(COLUMN(M$2)/5)+2,FALSE)*SUMIFS('EPA Data'!$I:$I,'EPA Data'!$D:$D,'Country Selector'!$A$2,'EPA Data'!$J:$J,$B$1,'EPA Data'!$C:$C,M$2,'EPA Data'!$G:$G,"&gt;="&amp;$A65,'EPA Data'!$G:$G,"&lt;"&amp;$B65)*unit_conv</f>
        <v>0</v>
      </c>
      <c r="N65">
        <f t="shared" si="32"/>
        <v>0</v>
      </c>
      <c r="O65">
        <f t="shared" si="32"/>
        <v>0</v>
      </c>
      <c r="P65">
        <f t="shared" si="32"/>
        <v>0</v>
      </c>
      <c r="Q65">
        <f t="shared" si="32"/>
        <v>0</v>
      </c>
      <c r="R65" s="31">
        <f>VLOOKUP($B$1,'Multipliers and Adjustments'!$A$70:$I$86,TRUNC(COLUMN(R$2)/5)+2,FALSE)*SUMIFS('EPA Data'!$I:$I,'EPA Data'!$D:$D,'Country Selector'!$A$2,'EPA Data'!$J:$J,$B$1,'EPA Data'!$C:$C,R$2,'EPA Data'!$G:$G,"&gt;="&amp;$A65,'EPA Data'!$G:$G,"&lt;"&amp;$B65)*unit_conv</f>
        <v>0</v>
      </c>
      <c r="S65">
        <f t="shared" si="33"/>
        <v>0</v>
      </c>
      <c r="T65">
        <f t="shared" si="33"/>
        <v>0</v>
      </c>
      <c r="U65">
        <f t="shared" si="33"/>
        <v>0</v>
      </c>
      <c r="V65">
        <f t="shared" si="33"/>
        <v>0</v>
      </c>
      <c r="W65" s="31">
        <f>VLOOKUP($B$1,'Multipliers and Adjustments'!$A$70:$I$86,TRUNC(COLUMN(W$2)/5)+2,FALSE)*SUMIFS('EPA Data'!$I:$I,'EPA Data'!$D:$D,'Country Selector'!$A$2,'EPA Data'!$J:$J,$B$1,'EPA Data'!$C:$C,W$2,'EPA Data'!$G:$G,"&gt;="&amp;$A65,'EPA Data'!$G:$G,"&lt;"&amp;$B65)*unit_conv</f>
        <v>0</v>
      </c>
      <c r="X65">
        <f t="shared" si="34"/>
        <v>0</v>
      </c>
      <c r="Y65">
        <f t="shared" si="34"/>
        <v>0</v>
      </c>
      <c r="Z65">
        <f t="shared" si="34"/>
        <v>0</v>
      </c>
      <c r="AA65">
        <f t="shared" si="34"/>
        <v>0</v>
      </c>
      <c r="AB65" s="31">
        <f>VLOOKUP($B$1,'Multipliers and Adjustments'!$A$70:$I$86,TRUNC(COLUMN(AB$2)/5)+2,FALSE)*SUMIFS('EPA Data'!$I:$I,'EPA Data'!$D:$D,'Country Selector'!$A$2,'EPA Data'!$J:$J,$B$1,'EPA Data'!$C:$C,AB$2,'EPA Data'!$G:$G,"&gt;="&amp;$A65,'EPA Data'!$G:$G,"&lt;"&amp;$B65)*unit_conv</f>
        <v>0</v>
      </c>
      <c r="AC65">
        <f t="shared" si="35"/>
        <v>0</v>
      </c>
      <c r="AD65">
        <f t="shared" si="35"/>
        <v>0</v>
      </c>
      <c r="AE65">
        <f t="shared" si="35"/>
        <v>0</v>
      </c>
      <c r="AF65">
        <f t="shared" si="35"/>
        <v>0</v>
      </c>
      <c r="AG65" s="31">
        <f>VLOOKUP($B$1,'Multipliers and Adjustments'!$A$70:$I$86,TRUNC(COLUMN(AG$2)/5)+2,FALSE)*SUMIFS('EPA Data'!$I:$I,'EPA Data'!$D:$D,'Country Selector'!$A$2,'EPA Data'!$J:$J,$B$1,'EPA Data'!$C:$C,AG$2,'EPA Data'!$G:$G,"&gt;="&amp;$A65,'EPA Data'!$G:$G,"&lt;"&amp;$B65)*unit_conv</f>
        <v>0</v>
      </c>
      <c r="AH65">
        <f t="shared" si="36"/>
        <v>0</v>
      </c>
      <c r="AI65">
        <f t="shared" si="36"/>
        <v>0</v>
      </c>
      <c r="AJ65">
        <f t="shared" si="36"/>
        <v>0</v>
      </c>
      <c r="AK65">
        <f t="shared" si="36"/>
        <v>0</v>
      </c>
      <c r="AL65" s="31">
        <f>VLOOKUP($B$1,'Multipliers and Adjustments'!$A$70:$I$86,TRUNC(COLUMN(AL$2)/5)+2,FALSE)*SUMIFS('EPA Data'!$I:$I,'EPA Data'!$D:$D,'Country Selector'!$A$2,'EPA Data'!$J:$J,$B$1,'EPA Data'!$C:$C,AL$2,'EPA Data'!$G:$G,"&gt;="&amp;$A65,'EPA Data'!$G:$G,"&lt;"&amp;$B65)*unit_conv</f>
        <v>0</v>
      </c>
    </row>
    <row r="66" spans="1:38" x14ac:dyDescent="0.45">
      <c r="A66" s="12">
        <f t="shared" si="14"/>
        <v>1150</v>
      </c>
      <c r="B66" s="11">
        <f t="shared" si="7"/>
        <v>1200</v>
      </c>
      <c r="C66" s="31">
        <f>VLOOKUP($B$1,'Multipliers and Adjustments'!$A$70:$I$86,TRUNC(COLUMN(C$2)/5)+2,FALSE)*SUMIFS('EPA Data'!$I:$I,'EPA Data'!$D:$D,'Country Selector'!$A$2,'EPA Data'!$J:$J,$B$1,'EPA Data'!$C:$C,C$2,'EPA Data'!$G:$G,"&gt;="&amp;$A66,'EPA Data'!$G:$G,"&lt;"&amp;$B66)*unit_conv</f>
        <v>0</v>
      </c>
      <c r="D66">
        <f t="shared" ref="D66:G74" si="37">C66+($H66-$C66)/5</f>
        <v>0</v>
      </c>
      <c r="E66">
        <f t="shared" si="37"/>
        <v>0</v>
      </c>
      <c r="F66">
        <f t="shared" si="37"/>
        <v>0</v>
      </c>
      <c r="G66">
        <f t="shared" si="37"/>
        <v>0</v>
      </c>
      <c r="H66" s="31">
        <f>VLOOKUP($B$1,'Multipliers and Adjustments'!$A$70:$I$86,TRUNC(COLUMN(H$2)/5)+2,FALSE)*SUMIFS('EPA Data'!$I:$I,'EPA Data'!$D:$D,'Country Selector'!$A$2,'EPA Data'!$J:$J,$B$1,'EPA Data'!$C:$C,H$2,'EPA Data'!$G:$G,"&gt;="&amp;$A66,'EPA Data'!$G:$G,"&lt;"&amp;$B66)*unit_conv</f>
        <v>0</v>
      </c>
      <c r="I66">
        <f t="shared" si="31"/>
        <v>0</v>
      </c>
      <c r="J66">
        <f t="shared" si="31"/>
        <v>0</v>
      </c>
      <c r="K66">
        <f t="shared" si="31"/>
        <v>0</v>
      </c>
      <c r="L66">
        <f t="shared" si="31"/>
        <v>0</v>
      </c>
      <c r="M66" s="31">
        <f>VLOOKUP($B$1,'Multipliers and Adjustments'!$A$70:$I$86,TRUNC(COLUMN(M$2)/5)+2,FALSE)*SUMIFS('EPA Data'!$I:$I,'EPA Data'!$D:$D,'Country Selector'!$A$2,'EPA Data'!$J:$J,$B$1,'EPA Data'!$C:$C,M$2,'EPA Data'!$G:$G,"&gt;="&amp;$A66,'EPA Data'!$G:$G,"&lt;"&amp;$B66)*unit_conv</f>
        <v>0</v>
      </c>
      <c r="N66">
        <f t="shared" si="32"/>
        <v>0</v>
      </c>
      <c r="O66">
        <f t="shared" si="32"/>
        <v>0</v>
      </c>
      <c r="P66">
        <f t="shared" si="32"/>
        <v>0</v>
      </c>
      <c r="Q66">
        <f t="shared" si="32"/>
        <v>0</v>
      </c>
      <c r="R66" s="31">
        <f>VLOOKUP($B$1,'Multipliers and Adjustments'!$A$70:$I$86,TRUNC(COLUMN(R$2)/5)+2,FALSE)*SUMIFS('EPA Data'!$I:$I,'EPA Data'!$D:$D,'Country Selector'!$A$2,'EPA Data'!$J:$J,$B$1,'EPA Data'!$C:$C,R$2,'EPA Data'!$G:$G,"&gt;="&amp;$A66,'EPA Data'!$G:$G,"&lt;"&amp;$B66)*unit_conv</f>
        <v>0</v>
      </c>
      <c r="S66">
        <f t="shared" si="33"/>
        <v>0</v>
      </c>
      <c r="T66">
        <f t="shared" si="33"/>
        <v>0</v>
      </c>
      <c r="U66">
        <f t="shared" si="33"/>
        <v>0</v>
      </c>
      <c r="V66">
        <f t="shared" si="33"/>
        <v>0</v>
      </c>
      <c r="W66" s="31">
        <f>VLOOKUP($B$1,'Multipliers and Adjustments'!$A$70:$I$86,TRUNC(COLUMN(W$2)/5)+2,FALSE)*SUMIFS('EPA Data'!$I:$I,'EPA Data'!$D:$D,'Country Selector'!$A$2,'EPA Data'!$J:$J,$B$1,'EPA Data'!$C:$C,W$2,'EPA Data'!$G:$G,"&gt;="&amp;$A66,'EPA Data'!$G:$G,"&lt;"&amp;$B66)*unit_conv</f>
        <v>0</v>
      </c>
      <c r="X66">
        <f t="shared" si="34"/>
        <v>0</v>
      </c>
      <c r="Y66">
        <f t="shared" si="34"/>
        <v>0</v>
      </c>
      <c r="Z66">
        <f t="shared" si="34"/>
        <v>0</v>
      </c>
      <c r="AA66">
        <f t="shared" si="34"/>
        <v>0</v>
      </c>
      <c r="AB66" s="31">
        <f>VLOOKUP($B$1,'Multipliers and Adjustments'!$A$70:$I$86,TRUNC(COLUMN(AB$2)/5)+2,FALSE)*SUMIFS('EPA Data'!$I:$I,'EPA Data'!$D:$D,'Country Selector'!$A$2,'EPA Data'!$J:$J,$B$1,'EPA Data'!$C:$C,AB$2,'EPA Data'!$G:$G,"&gt;="&amp;$A66,'EPA Data'!$G:$G,"&lt;"&amp;$B66)*unit_conv</f>
        <v>0</v>
      </c>
      <c r="AC66">
        <f t="shared" si="35"/>
        <v>0</v>
      </c>
      <c r="AD66">
        <f t="shared" si="35"/>
        <v>0</v>
      </c>
      <c r="AE66">
        <f t="shared" si="35"/>
        <v>0</v>
      </c>
      <c r="AF66">
        <f t="shared" si="35"/>
        <v>0</v>
      </c>
      <c r="AG66" s="31">
        <f>VLOOKUP($B$1,'Multipliers and Adjustments'!$A$70:$I$86,TRUNC(COLUMN(AG$2)/5)+2,FALSE)*SUMIFS('EPA Data'!$I:$I,'EPA Data'!$D:$D,'Country Selector'!$A$2,'EPA Data'!$J:$J,$B$1,'EPA Data'!$C:$C,AG$2,'EPA Data'!$G:$G,"&gt;="&amp;$A66,'EPA Data'!$G:$G,"&lt;"&amp;$B66)*unit_conv</f>
        <v>0</v>
      </c>
      <c r="AH66">
        <f t="shared" si="36"/>
        <v>0</v>
      </c>
      <c r="AI66">
        <f t="shared" si="36"/>
        <v>0</v>
      </c>
      <c r="AJ66">
        <f t="shared" si="36"/>
        <v>0</v>
      </c>
      <c r="AK66">
        <f t="shared" si="36"/>
        <v>0</v>
      </c>
      <c r="AL66" s="31">
        <f>VLOOKUP($B$1,'Multipliers and Adjustments'!$A$70:$I$86,TRUNC(COLUMN(AL$2)/5)+2,FALSE)*SUMIFS('EPA Data'!$I:$I,'EPA Data'!$D:$D,'Country Selector'!$A$2,'EPA Data'!$J:$J,$B$1,'EPA Data'!$C:$C,AL$2,'EPA Data'!$G:$G,"&gt;="&amp;$A66,'EPA Data'!$G:$G,"&lt;"&amp;$B66)*unit_conv</f>
        <v>0</v>
      </c>
    </row>
    <row r="67" spans="1:38" x14ac:dyDescent="0.45">
      <c r="A67" s="12">
        <f t="shared" si="14"/>
        <v>1200</v>
      </c>
      <c r="B67" s="11">
        <f t="shared" si="7"/>
        <v>1250</v>
      </c>
      <c r="C67" s="31">
        <f>VLOOKUP($B$1,'Multipliers and Adjustments'!$A$70:$I$86,TRUNC(COLUMN(C$2)/5)+2,FALSE)*SUMIFS('EPA Data'!$I:$I,'EPA Data'!$D:$D,'Country Selector'!$A$2,'EPA Data'!$J:$J,$B$1,'EPA Data'!$C:$C,C$2,'EPA Data'!$G:$G,"&gt;="&amp;$A67,'EPA Data'!$G:$G,"&lt;"&amp;$B67)*unit_conv</f>
        <v>0</v>
      </c>
      <c r="D67">
        <f t="shared" si="37"/>
        <v>0</v>
      </c>
      <c r="E67">
        <f t="shared" si="37"/>
        <v>0</v>
      </c>
      <c r="F67">
        <f t="shared" si="37"/>
        <v>0</v>
      </c>
      <c r="G67">
        <f t="shared" si="37"/>
        <v>0</v>
      </c>
      <c r="H67" s="31">
        <f>VLOOKUP($B$1,'Multipliers and Adjustments'!$A$70:$I$86,TRUNC(COLUMN(H$2)/5)+2,FALSE)*SUMIFS('EPA Data'!$I:$I,'EPA Data'!$D:$D,'Country Selector'!$A$2,'EPA Data'!$J:$J,$B$1,'EPA Data'!$C:$C,H$2,'EPA Data'!$G:$G,"&gt;="&amp;$A67,'EPA Data'!$G:$G,"&lt;"&amp;$B67)*unit_conv</f>
        <v>0</v>
      </c>
      <c r="I67">
        <f t="shared" si="31"/>
        <v>0</v>
      </c>
      <c r="J67">
        <f t="shared" si="31"/>
        <v>0</v>
      </c>
      <c r="K67">
        <f t="shared" si="31"/>
        <v>0</v>
      </c>
      <c r="L67">
        <f t="shared" si="31"/>
        <v>0</v>
      </c>
      <c r="M67" s="31">
        <f>VLOOKUP($B$1,'Multipliers and Adjustments'!$A$70:$I$86,TRUNC(COLUMN(M$2)/5)+2,FALSE)*SUMIFS('EPA Data'!$I:$I,'EPA Data'!$D:$D,'Country Selector'!$A$2,'EPA Data'!$J:$J,$B$1,'EPA Data'!$C:$C,M$2,'EPA Data'!$G:$G,"&gt;="&amp;$A67,'EPA Data'!$G:$G,"&lt;"&amp;$B67)*unit_conv</f>
        <v>0</v>
      </c>
      <c r="N67">
        <f t="shared" si="32"/>
        <v>0</v>
      </c>
      <c r="O67">
        <f t="shared" si="32"/>
        <v>0</v>
      </c>
      <c r="P67">
        <f t="shared" si="32"/>
        <v>0</v>
      </c>
      <c r="Q67">
        <f t="shared" si="32"/>
        <v>0</v>
      </c>
      <c r="R67" s="31">
        <f>VLOOKUP($B$1,'Multipliers and Adjustments'!$A$70:$I$86,TRUNC(COLUMN(R$2)/5)+2,FALSE)*SUMIFS('EPA Data'!$I:$I,'EPA Data'!$D:$D,'Country Selector'!$A$2,'EPA Data'!$J:$J,$B$1,'EPA Data'!$C:$C,R$2,'EPA Data'!$G:$G,"&gt;="&amp;$A67,'EPA Data'!$G:$G,"&lt;"&amp;$B67)*unit_conv</f>
        <v>0</v>
      </c>
      <c r="S67">
        <f t="shared" si="33"/>
        <v>0</v>
      </c>
      <c r="T67">
        <f t="shared" si="33"/>
        <v>0</v>
      </c>
      <c r="U67">
        <f t="shared" si="33"/>
        <v>0</v>
      </c>
      <c r="V67">
        <f t="shared" si="33"/>
        <v>0</v>
      </c>
      <c r="W67" s="31">
        <f>VLOOKUP($B$1,'Multipliers and Adjustments'!$A$70:$I$86,TRUNC(COLUMN(W$2)/5)+2,FALSE)*SUMIFS('EPA Data'!$I:$I,'EPA Data'!$D:$D,'Country Selector'!$A$2,'EPA Data'!$J:$J,$B$1,'EPA Data'!$C:$C,W$2,'EPA Data'!$G:$G,"&gt;="&amp;$A67,'EPA Data'!$G:$G,"&lt;"&amp;$B67)*unit_conv</f>
        <v>0</v>
      </c>
      <c r="X67">
        <f t="shared" si="34"/>
        <v>0</v>
      </c>
      <c r="Y67">
        <f t="shared" si="34"/>
        <v>0</v>
      </c>
      <c r="Z67">
        <f t="shared" si="34"/>
        <v>0</v>
      </c>
      <c r="AA67">
        <f t="shared" si="34"/>
        <v>0</v>
      </c>
      <c r="AB67" s="31">
        <f>VLOOKUP($B$1,'Multipliers and Adjustments'!$A$70:$I$86,TRUNC(COLUMN(AB$2)/5)+2,FALSE)*SUMIFS('EPA Data'!$I:$I,'EPA Data'!$D:$D,'Country Selector'!$A$2,'EPA Data'!$J:$J,$B$1,'EPA Data'!$C:$C,AB$2,'EPA Data'!$G:$G,"&gt;="&amp;$A67,'EPA Data'!$G:$G,"&lt;"&amp;$B67)*unit_conv</f>
        <v>0</v>
      </c>
      <c r="AC67">
        <f t="shared" si="35"/>
        <v>0</v>
      </c>
      <c r="AD67">
        <f t="shared" si="35"/>
        <v>0</v>
      </c>
      <c r="AE67">
        <f t="shared" si="35"/>
        <v>0</v>
      </c>
      <c r="AF67">
        <f t="shared" si="35"/>
        <v>0</v>
      </c>
      <c r="AG67" s="31">
        <f>VLOOKUP($B$1,'Multipliers and Adjustments'!$A$70:$I$86,TRUNC(COLUMN(AG$2)/5)+2,FALSE)*SUMIFS('EPA Data'!$I:$I,'EPA Data'!$D:$D,'Country Selector'!$A$2,'EPA Data'!$J:$J,$B$1,'EPA Data'!$C:$C,AG$2,'EPA Data'!$G:$G,"&gt;="&amp;$A67,'EPA Data'!$G:$G,"&lt;"&amp;$B67)*unit_conv</f>
        <v>0</v>
      </c>
      <c r="AH67">
        <f t="shared" si="36"/>
        <v>0</v>
      </c>
      <c r="AI67">
        <f t="shared" si="36"/>
        <v>0</v>
      </c>
      <c r="AJ67">
        <f t="shared" si="36"/>
        <v>0</v>
      </c>
      <c r="AK67">
        <f t="shared" si="36"/>
        <v>0</v>
      </c>
      <c r="AL67" s="31">
        <f>VLOOKUP($B$1,'Multipliers and Adjustments'!$A$70:$I$86,TRUNC(COLUMN(AL$2)/5)+2,FALSE)*SUMIFS('EPA Data'!$I:$I,'EPA Data'!$D:$D,'Country Selector'!$A$2,'EPA Data'!$J:$J,$B$1,'EPA Data'!$C:$C,AL$2,'EPA Data'!$G:$G,"&gt;="&amp;$A67,'EPA Data'!$G:$G,"&lt;"&amp;$B67)*unit_conv</f>
        <v>0</v>
      </c>
    </row>
    <row r="68" spans="1:38" x14ac:dyDescent="0.45">
      <c r="A68" s="12">
        <f t="shared" si="14"/>
        <v>1250</v>
      </c>
      <c r="B68" s="11">
        <f t="shared" ref="B68:B74" si="38">A68+50</f>
        <v>1300</v>
      </c>
      <c r="C68" s="31">
        <f>VLOOKUP($B$1,'Multipliers and Adjustments'!$A$70:$I$86,TRUNC(COLUMN(C$2)/5)+2,FALSE)*SUMIFS('EPA Data'!$I:$I,'EPA Data'!$D:$D,'Country Selector'!$A$2,'EPA Data'!$J:$J,$B$1,'EPA Data'!$C:$C,C$2,'EPA Data'!$G:$G,"&gt;="&amp;$A68,'EPA Data'!$G:$G,"&lt;"&amp;$B68)*unit_conv</f>
        <v>0</v>
      </c>
      <c r="D68">
        <f t="shared" si="37"/>
        <v>0</v>
      </c>
      <c r="E68">
        <f t="shared" si="37"/>
        <v>0</v>
      </c>
      <c r="F68">
        <f t="shared" si="37"/>
        <v>0</v>
      </c>
      <c r="G68">
        <f t="shared" si="37"/>
        <v>0</v>
      </c>
      <c r="H68" s="31">
        <f>VLOOKUP($B$1,'Multipliers and Adjustments'!$A$70:$I$86,TRUNC(COLUMN(H$2)/5)+2,FALSE)*SUMIFS('EPA Data'!$I:$I,'EPA Data'!$D:$D,'Country Selector'!$A$2,'EPA Data'!$J:$J,$B$1,'EPA Data'!$C:$C,H$2,'EPA Data'!$G:$G,"&gt;="&amp;$A68,'EPA Data'!$G:$G,"&lt;"&amp;$B68)*unit_conv</f>
        <v>0</v>
      </c>
      <c r="I68">
        <f t="shared" ref="I68:L74" si="39">H68+($M68-$H68)/5</f>
        <v>0</v>
      </c>
      <c r="J68">
        <f t="shared" si="39"/>
        <v>0</v>
      </c>
      <c r="K68">
        <f t="shared" si="39"/>
        <v>0</v>
      </c>
      <c r="L68">
        <f t="shared" si="39"/>
        <v>0</v>
      </c>
      <c r="M68" s="31">
        <f>VLOOKUP($B$1,'Multipliers and Adjustments'!$A$70:$I$86,TRUNC(COLUMN(M$2)/5)+2,FALSE)*SUMIFS('EPA Data'!$I:$I,'EPA Data'!$D:$D,'Country Selector'!$A$2,'EPA Data'!$J:$J,$B$1,'EPA Data'!$C:$C,M$2,'EPA Data'!$G:$G,"&gt;="&amp;$A68,'EPA Data'!$G:$G,"&lt;"&amp;$B68)*unit_conv</f>
        <v>0</v>
      </c>
      <c r="N68">
        <f t="shared" ref="N68:Q74" si="40">M68+($R68-$M68)/5</f>
        <v>0</v>
      </c>
      <c r="O68">
        <f t="shared" si="40"/>
        <v>0</v>
      </c>
      <c r="P68">
        <f t="shared" si="40"/>
        <v>0</v>
      </c>
      <c r="Q68">
        <f t="shared" si="40"/>
        <v>0</v>
      </c>
      <c r="R68" s="31">
        <f>VLOOKUP($B$1,'Multipliers and Adjustments'!$A$70:$I$86,TRUNC(COLUMN(R$2)/5)+2,FALSE)*SUMIFS('EPA Data'!$I:$I,'EPA Data'!$D:$D,'Country Selector'!$A$2,'EPA Data'!$J:$J,$B$1,'EPA Data'!$C:$C,R$2,'EPA Data'!$G:$G,"&gt;="&amp;$A68,'EPA Data'!$G:$G,"&lt;"&amp;$B68)*unit_conv</f>
        <v>0</v>
      </c>
      <c r="S68">
        <f t="shared" ref="S68:V74" si="41">R68+($W68-$R68)/5</f>
        <v>0</v>
      </c>
      <c r="T68">
        <f t="shared" si="41"/>
        <v>0</v>
      </c>
      <c r="U68">
        <f t="shared" si="41"/>
        <v>0</v>
      </c>
      <c r="V68">
        <f t="shared" si="41"/>
        <v>0</v>
      </c>
      <c r="W68" s="31">
        <f>VLOOKUP($B$1,'Multipliers and Adjustments'!$A$70:$I$86,TRUNC(COLUMN(W$2)/5)+2,FALSE)*SUMIFS('EPA Data'!$I:$I,'EPA Data'!$D:$D,'Country Selector'!$A$2,'EPA Data'!$J:$J,$B$1,'EPA Data'!$C:$C,W$2,'EPA Data'!$G:$G,"&gt;="&amp;$A68,'EPA Data'!$G:$G,"&lt;"&amp;$B68)*unit_conv</f>
        <v>0</v>
      </c>
      <c r="X68">
        <f t="shared" ref="X68:AA74" si="42">W68+($AB68-$W68)/5</f>
        <v>0</v>
      </c>
      <c r="Y68">
        <f t="shared" si="42"/>
        <v>0</v>
      </c>
      <c r="Z68">
        <f t="shared" si="42"/>
        <v>0</v>
      </c>
      <c r="AA68">
        <f t="shared" si="42"/>
        <v>0</v>
      </c>
      <c r="AB68" s="31">
        <f>VLOOKUP($B$1,'Multipliers and Adjustments'!$A$70:$I$86,TRUNC(COLUMN(AB$2)/5)+2,FALSE)*SUMIFS('EPA Data'!$I:$I,'EPA Data'!$D:$D,'Country Selector'!$A$2,'EPA Data'!$J:$J,$B$1,'EPA Data'!$C:$C,AB$2,'EPA Data'!$G:$G,"&gt;="&amp;$A68,'EPA Data'!$G:$G,"&lt;"&amp;$B68)*unit_conv</f>
        <v>0</v>
      </c>
      <c r="AC68">
        <f t="shared" ref="AC68:AF74" si="43">AB68+($AG68-$AB68)/5</f>
        <v>0</v>
      </c>
      <c r="AD68">
        <f t="shared" si="43"/>
        <v>0</v>
      </c>
      <c r="AE68">
        <f t="shared" si="43"/>
        <v>0</v>
      </c>
      <c r="AF68">
        <f t="shared" si="43"/>
        <v>0</v>
      </c>
      <c r="AG68" s="31">
        <f>VLOOKUP($B$1,'Multipliers and Adjustments'!$A$70:$I$86,TRUNC(COLUMN(AG$2)/5)+2,FALSE)*SUMIFS('EPA Data'!$I:$I,'EPA Data'!$D:$D,'Country Selector'!$A$2,'EPA Data'!$J:$J,$B$1,'EPA Data'!$C:$C,AG$2,'EPA Data'!$G:$G,"&gt;="&amp;$A68,'EPA Data'!$G:$G,"&lt;"&amp;$B68)*unit_conv</f>
        <v>0</v>
      </c>
      <c r="AH68">
        <f t="shared" ref="AH68:AK74" si="44">AG68+($AL68-$AG68)/5</f>
        <v>0</v>
      </c>
      <c r="AI68">
        <f t="shared" si="44"/>
        <v>0</v>
      </c>
      <c r="AJ68">
        <f t="shared" si="44"/>
        <v>0</v>
      </c>
      <c r="AK68">
        <f t="shared" si="44"/>
        <v>0</v>
      </c>
      <c r="AL68" s="31">
        <f>VLOOKUP($B$1,'Multipliers and Adjustments'!$A$70:$I$86,TRUNC(COLUMN(AL$2)/5)+2,FALSE)*SUMIFS('EPA Data'!$I:$I,'EPA Data'!$D:$D,'Country Selector'!$A$2,'EPA Data'!$J:$J,$B$1,'EPA Data'!$C:$C,AL$2,'EPA Data'!$G:$G,"&gt;="&amp;$A68,'EPA Data'!$G:$G,"&lt;"&amp;$B68)*unit_conv</f>
        <v>0</v>
      </c>
    </row>
    <row r="69" spans="1:38" x14ac:dyDescent="0.45">
      <c r="A69" s="12">
        <f t="shared" si="14"/>
        <v>1300</v>
      </c>
      <c r="B69" s="11">
        <f t="shared" si="38"/>
        <v>1350</v>
      </c>
      <c r="C69" s="31">
        <f>VLOOKUP($B$1,'Multipliers and Adjustments'!$A$70:$I$86,TRUNC(COLUMN(C$2)/5)+2,FALSE)*SUMIFS('EPA Data'!$I:$I,'EPA Data'!$D:$D,'Country Selector'!$A$2,'EPA Data'!$J:$J,$B$1,'EPA Data'!$C:$C,C$2,'EPA Data'!$G:$G,"&gt;="&amp;$A69,'EPA Data'!$G:$G,"&lt;"&amp;$B69)*unit_conv</f>
        <v>0</v>
      </c>
      <c r="D69">
        <f t="shared" si="37"/>
        <v>0</v>
      </c>
      <c r="E69">
        <f t="shared" si="37"/>
        <v>0</v>
      </c>
      <c r="F69">
        <f t="shared" si="37"/>
        <v>0</v>
      </c>
      <c r="G69">
        <f t="shared" si="37"/>
        <v>0</v>
      </c>
      <c r="H69" s="31">
        <f>VLOOKUP($B$1,'Multipliers and Adjustments'!$A$70:$I$86,TRUNC(COLUMN(H$2)/5)+2,FALSE)*SUMIFS('EPA Data'!$I:$I,'EPA Data'!$D:$D,'Country Selector'!$A$2,'EPA Data'!$J:$J,$B$1,'EPA Data'!$C:$C,H$2,'EPA Data'!$G:$G,"&gt;="&amp;$A69,'EPA Data'!$G:$G,"&lt;"&amp;$B69)*unit_conv</f>
        <v>0</v>
      </c>
      <c r="I69">
        <f t="shared" si="39"/>
        <v>0</v>
      </c>
      <c r="J69">
        <f t="shared" si="39"/>
        <v>0</v>
      </c>
      <c r="K69">
        <f t="shared" si="39"/>
        <v>0</v>
      </c>
      <c r="L69">
        <f t="shared" si="39"/>
        <v>0</v>
      </c>
      <c r="M69" s="31">
        <f>VLOOKUP($B$1,'Multipliers and Adjustments'!$A$70:$I$86,TRUNC(COLUMN(M$2)/5)+2,FALSE)*SUMIFS('EPA Data'!$I:$I,'EPA Data'!$D:$D,'Country Selector'!$A$2,'EPA Data'!$J:$J,$B$1,'EPA Data'!$C:$C,M$2,'EPA Data'!$G:$G,"&gt;="&amp;$A69,'EPA Data'!$G:$G,"&lt;"&amp;$B69)*unit_conv</f>
        <v>0</v>
      </c>
      <c r="N69">
        <f t="shared" si="40"/>
        <v>0</v>
      </c>
      <c r="O69">
        <f t="shared" si="40"/>
        <v>0</v>
      </c>
      <c r="P69">
        <f t="shared" si="40"/>
        <v>0</v>
      </c>
      <c r="Q69">
        <f t="shared" si="40"/>
        <v>0</v>
      </c>
      <c r="R69" s="31">
        <f>VLOOKUP($B$1,'Multipliers and Adjustments'!$A$70:$I$86,TRUNC(COLUMN(R$2)/5)+2,FALSE)*SUMIFS('EPA Data'!$I:$I,'EPA Data'!$D:$D,'Country Selector'!$A$2,'EPA Data'!$J:$J,$B$1,'EPA Data'!$C:$C,R$2,'EPA Data'!$G:$G,"&gt;="&amp;$A69,'EPA Data'!$G:$G,"&lt;"&amp;$B69)*unit_conv</f>
        <v>0</v>
      </c>
      <c r="S69">
        <f t="shared" si="41"/>
        <v>0</v>
      </c>
      <c r="T69">
        <f t="shared" si="41"/>
        <v>0</v>
      </c>
      <c r="U69">
        <f t="shared" si="41"/>
        <v>0</v>
      </c>
      <c r="V69">
        <f t="shared" si="41"/>
        <v>0</v>
      </c>
      <c r="W69" s="31">
        <f>VLOOKUP($B$1,'Multipliers and Adjustments'!$A$70:$I$86,TRUNC(COLUMN(W$2)/5)+2,FALSE)*SUMIFS('EPA Data'!$I:$I,'EPA Data'!$D:$D,'Country Selector'!$A$2,'EPA Data'!$J:$J,$B$1,'EPA Data'!$C:$C,W$2,'EPA Data'!$G:$G,"&gt;="&amp;$A69,'EPA Data'!$G:$G,"&lt;"&amp;$B69)*unit_conv</f>
        <v>0</v>
      </c>
      <c r="X69">
        <f t="shared" si="42"/>
        <v>0</v>
      </c>
      <c r="Y69">
        <f t="shared" si="42"/>
        <v>0</v>
      </c>
      <c r="Z69">
        <f t="shared" si="42"/>
        <v>0</v>
      </c>
      <c r="AA69">
        <f t="shared" si="42"/>
        <v>0</v>
      </c>
      <c r="AB69" s="31">
        <f>VLOOKUP($B$1,'Multipliers and Adjustments'!$A$70:$I$86,TRUNC(COLUMN(AB$2)/5)+2,FALSE)*SUMIFS('EPA Data'!$I:$I,'EPA Data'!$D:$D,'Country Selector'!$A$2,'EPA Data'!$J:$J,$B$1,'EPA Data'!$C:$C,AB$2,'EPA Data'!$G:$G,"&gt;="&amp;$A69,'EPA Data'!$G:$G,"&lt;"&amp;$B69)*unit_conv</f>
        <v>0</v>
      </c>
      <c r="AC69">
        <f t="shared" si="43"/>
        <v>0</v>
      </c>
      <c r="AD69">
        <f t="shared" si="43"/>
        <v>0</v>
      </c>
      <c r="AE69">
        <f t="shared" si="43"/>
        <v>0</v>
      </c>
      <c r="AF69">
        <f t="shared" si="43"/>
        <v>0</v>
      </c>
      <c r="AG69" s="31">
        <f>VLOOKUP($B$1,'Multipliers and Adjustments'!$A$70:$I$86,TRUNC(COLUMN(AG$2)/5)+2,FALSE)*SUMIFS('EPA Data'!$I:$I,'EPA Data'!$D:$D,'Country Selector'!$A$2,'EPA Data'!$J:$J,$B$1,'EPA Data'!$C:$C,AG$2,'EPA Data'!$G:$G,"&gt;="&amp;$A69,'EPA Data'!$G:$G,"&lt;"&amp;$B69)*unit_conv</f>
        <v>0</v>
      </c>
      <c r="AH69">
        <f t="shared" si="44"/>
        <v>0</v>
      </c>
      <c r="AI69">
        <f t="shared" si="44"/>
        <v>0</v>
      </c>
      <c r="AJ69">
        <f t="shared" si="44"/>
        <v>0</v>
      </c>
      <c r="AK69">
        <f t="shared" si="44"/>
        <v>0</v>
      </c>
      <c r="AL69" s="31">
        <f>VLOOKUP($B$1,'Multipliers and Adjustments'!$A$70:$I$86,TRUNC(COLUMN(AL$2)/5)+2,FALSE)*SUMIFS('EPA Data'!$I:$I,'EPA Data'!$D:$D,'Country Selector'!$A$2,'EPA Data'!$J:$J,$B$1,'EPA Data'!$C:$C,AL$2,'EPA Data'!$G:$G,"&gt;="&amp;$A69,'EPA Data'!$G:$G,"&lt;"&amp;$B69)*unit_conv</f>
        <v>0</v>
      </c>
    </row>
    <row r="70" spans="1:38" x14ac:dyDescent="0.45">
      <c r="A70" s="12">
        <f t="shared" si="14"/>
        <v>1350</v>
      </c>
      <c r="B70" s="11">
        <f t="shared" si="38"/>
        <v>1400</v>
      </c>
      <c r="C70" s="31">
        <f>VLOOKUP($B$1,'Multipliers and Adjustments'!$A$70:$I$86,TRUNC(COLUMN(C$2)/5)+2,FALSE)*SUMIFS('EPA Data'!$I:$I,'EPA Data'!$D:$D,'Country Selector'!$A$2,'EPA Data'!$J:$J,$B$1,'EPA Data'!$C:$C,C$2,'EPA Data'!$G:$G,"&gt;="&amp;$A70,'EPA Data'!$G:$G,"&lt;"&amp;$B70)*unit_conv</f>
        <v>0</v>
      </c>
      <c r="D70">
        <f t="shared" si="37"/>
        <v>0</v>
      </c>
      <c r="E70">
        <f t="shared" si="37"/>
        <v>0</v>
      </c>
      <c r="F70">
        <f t="shared" si="37"/>
        <v>0</v>
      </c>
      <c r="G70">
        <f t="shared" si="37"/>
        <v>0</v>
      </c>
      <c r="H70" s="31">
        <f>VLOOKUP($B$1,'Multipliers and Adjustments'!$A$70:$I$86,TRUNC(COLUMN(H$2)/5)+2,FALSE)*SUMIFS('EPA Data'!$I:$I,'EPA Data'!$D:$D,'Country Selector'!$A$2,'EPA Data'!$J:$J,$B$1,'EPA Data'!$C:$C,H$2,'EPA Data'!$G:$G,"&gt;="&amp;$A70,'EPA Data'!$G:$G,"&lt;"&amp;$B70)*unit_conv</f>
        <v>0</v>
      </c>
      <c r="I70">
        <f t="shared" si="39"/>
        <v>0</v>
      </c>
      <c r="J70">
        <f t="shared" si="39"/>
        <v>0</v>
      </c>
      <c r="K70">
        <f t="shared" si="39"/>
        <v>0</v>
      </c>
      <c r="L70">
        <f t="shared" si="39"/>
        <v>0</v>
      </c>
      <c r="M70" s="31">
        <f>VLOOKUP($B$1,'Multipliers and Adjustments'!$A$70:$I$86,TRUNC(COLUMN(M$2)/5)+2,FALSE)*SUMIFS('EPA Data'!$I:$I,'EPA Data'!$D:$D,'Country Selector'!$A$2,'EPA Data'!$J:$J,$B$1,'EPA Data'!$C:$C,M$2,'EPA Data'!$G:$G,"&gt;="&amp;$A70,'EPA Data'!$G:$G,"&lt;"&amp;$B70)*unit_conv</f>
        <v>0</v>
      </c>
      <c r="N70">
        <f t="shared" si="40"/>
        <v>0</v>
      </c>
      <c r="O70">
        <f t="shared" si="40"/>
        <v>0</v>
      </c>
      <c r="P70">
        <f t="shared" si="40"/>
        <v>0</v>
      </c>
      <c r="Q70">
        <f t="shared" si="40"/>
        <v>0</v>
      </c>
      <c r="R70" s="31">
        <f>VLOOKUP($B$1,'Multipliers and Adjustments'!$A$70:$I$86,TRUNC(COLUMN(R$2)/5)+2,FALSE)*SUMIFS('EPA Data'!$I:$I,'EPA Data'!$D:$D,'Country Selector'!$A$2,'EPA Data'!$J:$J,$B$1,'EPA Data'!$C:$C,R$2,'EPA Data'!$G:$G,"&gt;="&amp;$A70,'EPA Data'!$G:$G,"&lt;"&amp;$B70)*unit_conv</f>
        <v>0</v>
      </c>
      <c r="S70">
        <f t="shared" si="41"/>
        <v>0</v>
      </c>
      <c r="T70">
        <f t="shared" si="41"/>
        <v>0</v>
      </c>
      <c r="U70">
        <f t="shared" si="41"/>
        <v>0</v>
      </c>
      <c r="V70">
        <f t="shared" si="41"/>
        <v>0</v>
      </c>
      <c r="W70" s="31">
        <f>VLOOKUP($B$1,'Multipliers and Adjustments'!$A$70:$I$86,TRUNC(COLUMN(W$2)/5)+2,FALSE)*SUMIFS('EPA Data'!$I:$I,'EPA Data'!$D:$D,'Country Selector'!$A$2,'EPA Data'!$J:$J,$B$1,'EPA Data'!$C:$C,W$2,'EPA Data'!$G:$G,"&gt;="&amp;$A70,'EPA Data'!$G:$G,"&lt;"&amp;$B70)*unit_conv</f>
        <v>0</v>
      </c>
      <c r="X70">
        <f t="shared" si="42"/>
        <v>0</v>
      </c>
      <c r="Y70">
        <f t="shared" si="42"/>
        <v>0</v>
      </c>
      <c r="Z70">
        <f t="shared" si="42"/>
        <v>0</v>
      </c>
      <c r="AA70">
        <f t="shared" si="42"/>
        <v>0</v>
      </c>
      <c r="AB70" s="31">
        <f>VLOOKUP($B$1,'Multipliers and Adjustments'!$A$70:$I$86,TRUNC(COLUMN(AB$2)/5)+2,FALSE)*SUMIFS('EPA Data'!$I:$I,'EPA Data'!$D:$D,'Country Selector'!$A$2,'EPA Data'!$J:$J,$B$1,'EPA Data'!$C:$C,AB$2,'EPA Data'!$G:$G,"&gt;="&amp;$A70,'EPA Data'!$G:$G,"&lt;"&amp;$B70)*unit_conv</f>
        <v>0</v>
      </c>
      <c r="AC70">
        <f t="shared" si="43"/>
        <v>0</v>
      </c>
      <c r="AD70">
        <f t="shared" si="43"/>
        <v>0</v>
      </c>
      <c r="AE70">
        <f t="shared" si="43"/>
        <v>0</v>
      </c>
      <c r="AF70">
        <f t="shared" si="43"/>
        <v>0</v>
      </c>
      <c r="AG70" s="31">
        <f>VLOOKUP($B$1,'Multipliers and Adjustments'!$A$70:$I$86,TRUNC(COLUMN(AG$2)/5)+2,FALSE)*SUMIFS('EPA Data'!$I:$I,'EPA Data'!$D:$D,'Country Selector'!$A$2,'EPA Data'!$J:$J,$B$1,'EPA Data'!$C:$C,AG$2,'EPA Data'!$G:$G,"&gt;="&amp;$A70,'EPA Data'!$G:$G,"&lt;"&amp;$B70)*unit_conv</f>
        <v>0</v>
      </c>
      <c r="AH70">
        <f t="shared" si="44"/>
        <v>0</v>
      </c>
      <c r="AI70">
        <f t="shared" si="44"/>
        <v>0</v>
      </c>
      <c r="AJ70">
        <f t="shared" si="44"/>
        <v>0</v>
      </c>
      <c r="AK70">
        <f t="shared" si="44"/>
        <v>0</v>
      </c>
      <c r="AL70" s="31">
        <f>VLOOKUP($B$1,'Multipliers and Adjustments'!$A$70:$I$86,TRUNC(COLUMN(AL$2)/5)+2,FALSE)*SUMIFS('EPA Data'!$I:$I,'EPA Data'!$D:$D,'Country Selector'!$A$2,'EPA Data'!$J:$J,$B$1,'EPA Data'!$C:$C,AL$2,'EPA Data'!$G:$G,"&gt;="&amp;$A70,'EPA Data'!$G:$G,"&lt;"&amp;$B70)*unit_conv</f>
        <v>0</v>
      </c>
    </row>
    <row r="71" spans="1:38" x14ac:dyDescent="0.45">
      <c r="A71" s="12">
        <f t="shared" si="14"/>
        <v>1400</v>
      </c>
      <c r="B71" s="11">
        <f t="shared" si="38"/>
        <v>1450</v>
      </c>
      <c r="C71" s="31">
        <f>VLOOKUP($B$1,'Multipliers and Adjustments'!$A$70:$I$86,TRUNC(COLUMN(C$2)/5)+2,FALSE)*SUMIFS('EPA Data'!$I:$I,'EPA Data'!$D:$D,'Country Selector'!$A$2,'EPA Data'!$J:$J,$B$1,'EPA Data'!$C:$C,C$2,'EPA Data'!$G:$G,"&gt;="&amp;$A71,'EPA Data'!$G:$G,"&lt;"&amp;$B71)*unit_conv</f>
        <v>0</v>
      </c>
      <c r="D71">
        <f t="shared" si="37"/>
        <v>0</v>
      </c>
      <c r="E71">
        <f t="shared" si="37"/>
        <v>0</v>
      </c>
      <c r="F71">
        <f t="shared" si="37"/>
        <v>0</v>
      </c>
      <c r="G71">
        <f t="shared" si="37"/>
        <v>0</v>
      </c>
      <c r="H71" s="31">
        <f>VLOOKUP($B$1,'Multipliers and Adjustments'!$A$70:$I$86,TRUNC(COLUMN(H$2)/5)+2,FALSE)*SUMIFS('EPA Data'!$I:$I,'EPA Data'!$D:$D,'Country Selector'!$A$2,'EPA Data'!$J:$J,$B$1,'EPA Data'!$C:$C,H$2,'EPA Data'!$G:$G,"&gt;="&amp;$A71,'EPA Data'!$G:$G,"&lt;"&amp;$B71)*unit_conv</f>
        <v>0</v>
      </c>
      <c r="I71">
        <f t="shared" si="39"/>
        <v>0</v>
      </c>
      <c r="J71">
        <f t="shared" si="39"/>
        <v>0</v>
      </c>
      <c r="K71">
        <f t="shared" si="39"/>
        <v>0</v>
      </c>
      <c r="L71">
        <f t="shared" si="39"/>
        <v>0</v>
      </c>
      <c r="M71" s="31">
        <f>VLOOKUP($B$1,'Multipliers and Adjustments'!$A$70:$I$86,TRUNC(COLUMN(M$2)/5)+2,FALSE)*SUMIFS('EPA Data'!$I:$I,'EPA Data'!$D:$D,'Country Selector'!$A$2,'EPA Data'!$J:$J,$B$1,'EPA Data'!$C:$C,M$2,'EPA Data'!$G:$G,"&gt;="&amp;$A71,'EPA Data'!$G:$G,"&lt;"&amp;$B71)*unit_conv</f>
        <v>0</v>
      </c>
      <c r="N71">
        <f t="shared" si="40"/>
        <v>0</v>
      </c>
      <c r="O71">
        <f t="shared" si="40"/>
        <v>0</v>
      </c>
      <c r="P71">
        <f t="shared" si="40"/>
        <v>0</v>
      </c>
      <c r="Q71">
        <f t="shared" si="40"/>
        <v>0</v>
      </c>
      <c r="R71" s="31">
        <f>VLOOKUP($B$1,'Multipliers and Adjustments'!$A$70:$I$86,TRUNC(COLUMN(R$2)/5)+2,FALSE)*SUMIFS('EPA Data'!$I:$I,'EPA Data'!$D:$D,'Country Selector'!$A$2,'EPA Data'!$J:$J,$B$1,'EPA Data'!$C:$C,R$2,'EPA Data'!$G:$G,"&gt;="&amp;$A71,'EPA Data'!$G:$G,"&lt;"&amp;$B71)*unit_conv</f>
        <v>0</v>
      </c>
      <c r="S71">
        <f t="shared" si="41"/>
        <v>0</v>
      </c>
      <c r="T71">
        <f t="shared" si="41"/>
        <v>0</v>
      </c>
      <c r="U71">
        <f t="shared" si="41"/>
        <v>0</v>
      </c>
      <c r="V71">
        <f t="shared" si="41"/>
        <v>0</v>
      </c>
      <c r="W71" s="31">
        <f>VLOOKUP($B$1,'Multipliers and Adjustments'!$A$70:$I$86,TRUNC(COLUMN(W$2)/5)+2,FALSE)*SUMIFS('EPA Data'!$I:$I,'EPA Data'!$D:$D,'Country Selector'!$A$2,'EPA Data'!$J:$J,$B$1,'EPA Data'!$C:$C,W$2,'EPA Data'!$G:$G,"&gt;="&amp;$A71,'EPA Data'!$G:$G,"&lt;"&amp;$B71)*unit_conv</f>
        <v>0</v>
      </c>
      <c r="X71">
        <f t="shared" si="42"/>
        <v>0</v>
      </c>
      <c r="Y71">
        <f t="shared" si="42"/>
        <v>0</v>
      </c>
      <c r="Z71">
        <f t="shared" si="42"/>
        <v>0</v>
      </c>
      <c r="AA71">
        <f t="shared" si="42"/>
        <v>0</v>
      </c>
      <c r="AB71" s="31">
        <f>VLOOKUP($B$1,'Multipliers and Adjustments'!$A$70:$I$86,TRUNC(COLUMN(AB$2)/5)+2,FALSE)*SUMIFS('EPA Data'!$I:$I,'EPA Data'!$D:$D,'Country Selector'!$A$2,'EPA Data'!$J:$J,$B$1,'EPA Data'!$C:$C,AB$2,'EPA Data'!$G:$G,"&gt;="&amp;$A71,'EPA Data'!$G:$G,"&lt;"&amp;$B71)*unit_conv</f>
        <v>0</v>
      </c>
      <c r="AC71">
        <f t="shared" si="43"/>
        <v>0</v>
      </c>
      <c r="AD71">
        <f t="shared" si="43"/>
        <v>0</v>
      </c>
      <c r="AE71">
        <f t="shared" si="43"/>
        <v>0</v>
      </c>
      <c r="AF71">
        <f t="shared" si="43"/>
        <v>0</v>
      </c>
      <c r="AG71" s="31">
        <f>VLOOKUP($B$1,'Multipliers and Adjustments'!$A$70:$I$86,TRUNC(COLUMN(AG$2)/5)+2,FALSE)*SUMIFS('EPA Data'!$I:$I,'EPA Data'!$D:$D,'Country Selector'!$A$2,'EPA Data'!$J:$J,$B$1,'EPA Data'!$C:$C,AG$2,'EPA Data'!$G:$G,"&gt;="&amp;$A71,'EPA Data'!$G:$G,"&lt;"&amp;$B71)*unit_conv</f>
        <v>0</v>
      </c>
      <c r="AH71">
        <f t="shared" si="44"/>
        <v>0</v>
      </c>
      <c r="AI71">
        <f t="shared" si="44"/>
        <v>0</v>
      </c>
      <c r="AJ71">
        <f t="shared" si="44"/>
        <v>0</v>
      </c>
      <c r="AK71">
        <f t="shared" si="44"/>
        <v>0</v>
      </c>
      <c r="AL71" s="31">
        <f>VLOOKUP($B$1,'Multipliers and Adjustments'!$A$70:$I$86,TRUNC(COLUMN(AL$2)/5)+2,FALSE)*SUMIFS('EPA Data'!$I:$I,'EPA Data'!$D:$D,'Country Selector'!$A$2,'EPA Data'!$J:$J,$B$1,'EPA Data'!$C:$C,AL$2,'EPA Data'!$G:$G,"&gt;="&amp;$A71,'EPA Data'!$G:$G,"&lt;"&amp;$B71)*unit_conv</f>
        <v>0</v>
      </c>
    </row>
    <row r="72" spans="1:38" x14ac:dyDescent="0.45">
      <c r="A72" s="12">
        <f t="shared" si="14"/>
        <v>1450</v>
      </c>
      <c r="B72" s="11">
        <f t="shared" si="38"/>
        <v>1500</v>
      </c>
      <c r="C72" s="31">
        <f>VLOOKUP($B$1,'Multipliers and Adjustments'!$A$70:$I$86,TRUNC(COLUMN(C$2)/5)+2,FALSE)*SUMIFS('EPA Data'!$I:$I,'EPA Data'!$D:$D,'Country Selector'!$A$2,'EPA Data'!$J:$J,$B$1,'EPA Data'!$C:$C,C$2,'EPA Data'!$G:$G,"&gt;="&amp;$A72,'EPA Data'!$G:$G,"&lt;"&amp;$B72)*unit_conv</f>
        <v>0</v>
      </c>
      <c r="D72">
        <f t="shared" si="37"/>
        <v>0</v>
      </c>
      <c r="E72">
        <f t="shared" si="37"/>
        <v>0</v>
      </c>
      <c r="F72">
        <f t="shared" si="37"/>
        <v>0</v>
      </c>
      <c r="G72">
        <f t="shared" si="37"/>
        <v>0</v>
      </c>
      <c r="H72" s="31">
        <f>VLOOKUP($B$1,'Multipliers and Adjustments'!$A$70:$I$86,TRUNC(COLUMN(H$2)/5)+2,FALSE)*SUMIFS('EPA Data'!$I:$I,'EPA Data'!$D:$D,'Country Selector'!$A$2,'EPA Data'!$J:$J,$B$1,'EPA Data'!$C:$C,H$2,'EPA Data'!$G:$G,"&gt;="&amp;$A72,'EPA Data'!$G:$G,"&lt;"&amp;$B72)*unit_conv</f>
        <v>0</v>
      </c>
      <c r="I72">
        <f t="shared" si="39"/>
        <v>0</v>
      </c>
      <c r="J72">
        <f t="shared" si="39"/>
        <v>0</v>
      </c>
      <c r="K72">
        <f t="shared" si="39"/>
        <v>0</v>
      </c>
      <c r="L72">
        <f t="shared" si="39"/>
        <v>0</v>
      </c>
      <c r="M72" s="31">
        <f>VLOOKUP($B$1,'Multipliers and Adjustments'!$A$70:$I$86,TRUNC(COLUMN(M$2)/5)+2,FALSE)*SUMIFS('EPA Data'!$I:$I,'EPA Data'!$D:$D,'Country Selector'!$A$2,'EPA Data'!$J:$J,$B$1,'EPA Data'!$C:$C,M$2,'EPA Data'!$G:$G,"&gt;="&amp;$A72,'EPA Data'!$G:$G,"&lt;"&amp;$B72)*unit_conv</f>
        <v>0</v>
      </c>
      <c r="N72">
        <f t="shared" si="40"/>
        <v>0</v>
      </c>
      <c r="O72">
        <f t="shared" si="40"/>
        <v>0</v>
      </c>
      <c r="P72">
        <f t="shared" si="40"/>
        <v>0</v>
      </c>
      <c r="Q72">
        <f t="shared" si="40"/>
        <v>0</v>
      </c>
      <c r="R72" s="31">
        <f>VLOOKUP($B$1,'Multipliers and Adjustments'!$A$70:$I$86,TRUNC(COLUMN(R$2)/5)+2,FALSE)*SUMIFS('EPA Data'!$I:$I,'EPA Data'!$D:$D,'Country Selector'!$A$2,'EPA Data'!$J:$J,$B$1,'EPA Data'!$C:$C,R$2,'EPA Data'!$G:$G,"&gt;="&amp;$A72,'EPA Data'!$G:$G,"&lt;"&amp;$B72)*unit_conv</f>
        <v>0</v>
      </c>
      <c r="S72">
        <f t="shared" si="41"/>
        <v>0</v>
      </c>
      <c r="T72">
        <f t="shared" si="41"/>
        <v>0</v>
      </c>
      <c r="U72">
        <f t="shared" si="41"/>
        <v>0</v>
      </c>
      <c r="V72">
        <f t="shared" si="41"/>
        <v>0</v>
      </c>
      <c r="W72" s="31">
        <f>VLOOKUP($B$1,'Multipliers and Adjustments'!$A$70:$I$86,TRUNC(COLUMN(W$2)/5)+2,FALSE)*SUMIFS('EPA Data'!$I:$I,'EPA Data'!$D:$D,'Country Selector'!$A$2,'EPA Data'!$J:$J,$B$1,'EPA Data'!$C:$C,W$2,'EPA Data'!$G:$G,"&gt;="&amp;$A72,'EPA Data'!$G:$G,"&lt;"&amp;$B72)*unit_conv</f>
        <v>0</v>
      </c>
      <c r="X72">
        <f t="shared" si="42"/>
        <v>0</v>
      </c>
      <c r="Y72">
        <f t="shared" si="42"/>
        <v>0</v>
      </c>
      <c r="Z72">
        <f t="shared" si="42"/>
        <v>0</v>
      </c>
      <c r="AA72">
        <f t="shared" si="42"/>
        <v>0</v>
      </c>
      <c r="AB72" s="31">
        <f>VLOOKUP($B$1,'Multipliers and Adjustments'!$A$70:$I$86,TRUNC(COLUMN(AB$2)/5)+2,FALSE)*SUMIFS('EPA Data'!$I:$I,'EPA Data'!$D:$D,'Country Selector'!$A$2,'EPA Data'!$J:$J,$B$1,'EPA Data'!$C:$C,AB$2,'EPA Data'!$G:$G,"&gt;="&amp;$A72,'EPA Data'!$G:$G,"&lt;"&amp;$B72)*unit_conv</f>
        <v>0</v>
      </c>
      <c r="AC72">
        <f t="shared" si="43"/>
        <v>0</v>
      </c>
      <c r="AD72">
        <f t="shared" si="43"/>
        <v>0</v>
      </c>
      <c r="AE72">
        <f t="shared" si="43"/>
        <v>0</v>
      </c>
      <c r="AF72">
        <f t="shared" si="43"/>
        <v>0</v>
      </c>
      <c r="AG72" s="31">
        <f>VLOOKUP($B$1,'Multipliers and Adjustments'!$A$70:$I$86,TRUNC(COLUMN(AG$2)/5)+2,FALSE)*SUMIFS('EPA Data'!$I:$I,'EPA Data'!$D:$D,'Country Selector'!$A$2,'EPA Data'!$J:$J,$B$1,'EPA Data'!$C:$C,AG$2,'EPA Data'!$G:$G,"&gt;="&amp;$A72,'EPA Data'!$G:$G,"&lt;"&amp;$B72)*unit_conv</f>
        <v>0</v>
      </c>
      <c r="AH72">
        <f t="shared" si="44"/>
        <v>0</v>
      </c>
      <c r="AI72">
        <f t="shared" si="44"/>
        <v>0</v>
      </c>
      <c r="AJ72">
        <f t="shared" si="44"/>
        <v>0</v>
      </c>
      <c r="AK72">
        <f t="shared" si="44"/>
        <v>0</v>
      </c>
      <c r="AL72" s="31">
        <f>VLOOKUP($B$1,'Multipliers and Adjustments'!$A$70:$I$86,TRUNC(COLUMN(AL$2)/5)+2,FALSE)*SUMIFS('EPA Data'!$I:$I,'EPA Data'!$D:$D,'Country Selector'!$A$2,'EPA Data'!$J:$J,$B$1,'EPA Data'!$C:$C,AL$2,'EPA Data'!$G:$G,"&gt;="&amp;$A72,'EPA Data'!$G:$G,"&lt;"&amp;$B72)*unit_conv</f>
        <v>0</v>
      </c>
    </row>
    <row r="73" spans="1:38" x14ac:dyDescent="0.45">
      <c r="A73" s="12">
        <f t="shared" si="14"/>
        <v>1500</v>
      </c>
      <c r="B73" s="11">
        <f t="shared" si="38"/>
        <v>1550</v>
      </c>
      <c r="C73" s="31">
        <f>VLOOKUP($B$1,'Multipliers and Adjustments'!$A$70:$I$86,TRUNC(COLUMN(C$2)/5)+2,FALSE)*SUMIFS('EPA Data'!$I:$I,'EPA Data'!$D:$D,'Country Selector'!$A$2,'EPA Data'!$J:$J,$B$1,'EPA Data'!$C:$C,C$2,'EPA Data'!$G:$G,"&gt;="&amp;$A73,'EPA Data'!$G:$G,"&lt;"&amp;$B73)*unit_conv</f>
        <v>0</v>
      </c>
      <c r="D73">
        <f t="shared" si="37"/>
        <v>0</v>
      </c>
      <c r="E73">
        <f t="shared" si="37"/>
        <v>0</v>
      </c>
      <c r="F73">
        <f t="shared" si="37"/>
        <v>0</v>
      </c>
      <c r="G73">
        <f t="shared" si="37"/>
        <v>0</v>
      </c>
      <c r="H73" s="31">
        <f>VLOOKUP($B$1,'Multipliers and Adjustments'!$A$70:$I$86,TRUNC(COLUMN(H$2)/5)+2,FALSE)*SUMIFS('EPA Data'!$I:$I,'EPA Data'!$D:$D,'Country Selector'!$A$2,'EPA Data'!$J:$J,$B$1,'EPA Data'!$C:$C,H$2,'EPA Data'!$G:$G,"&gt;="&amp;$A73,'EPA Data'!$G:$G,"&lt;"&amp;$B73)*unit_conv</f>
        <v>0</v>
      </c>
      <c r="I73">
        <f t="shared" si="39"/>
        <v>0</v>
      </c>
      <c r="J73">
        <f t="shared" si="39"/>
        <v>0</v>
      </c>
      <c r="K73">
        <f t="shared" si="39"/>
        <v>0</v>
      </c>
      <c r="L73">
        <f t="shared" si="39"/>
        <v>0</v>
      </c>
      <c r="M73" s="31">
        <f>VLOOKUP($B$1,'Multipliers and Adjustments'!$A$70:$I$86,TRUNC(COLUMN(M$2)/5)+2,FALSE)*SUMIFS('EPA Data'!$I:$I,'EPA Data'!$D:$D,'Country Selector'!$A$2,'EPA Data'!$J:$J,$B$1,'EPA Data'!$C:$C,M$2,'EPA Data'!$G:$G,"&gt;="&amp;$A73,'EPA Data'!$G:$G,"&lt;"&amp;$B73)*unit_conv</f>
        <v>0</v>
      </c>
      <c r="N73">
        <f t="shared" si="40"/>
        <v>0</v>
      </c>
      <c r="O73">
        <f t="shared" si="40"/>
        <v>0</v>
      </c>
      <c r="P73">
        <f t="shared" si="40"/>
        <v>0</v>
      </c>
      <c r="Q73">
        <f t="shared" si="40"/>
        <v>0</v>
      </c>
      <c r="R73" s="31">
        <f>VLOOKUP($B$1,'Multipliers and Adjustments'!$A$70:$I$86,TRUNC(COLUMN(R$2)/5)+2,FALSE)*SUMIFS('EPA Data'!$I:$I,'EPA Data'!$D:$D,'Country Selector'!$A$2,'EPA Data'!$J:$J,$B$1,'EPA Data'!$C:$C,R$2,'EPA Data'!$G:$G,"&gt;="&amp;$A73,'EPA Data'!$G:$G,"&lt;"&amp;$B73)*unit_conv</f>
        <v>0</v>
      </c>
      <c r="S73">
        <f t="shared" si="41"/>
        <v>0</v>
      </c>
      <c r="T73">
        <f t="shared" si="41"/>
        <v>0</v>
      </c>
      <c r="U73">
        <f t="shared" si="41"/>
        <v>0</v>
      </c>
      <c r="V73">
        <f t="shared" si="41"/>
        <v>0</v>
      </c>
      <c r="W73" s="31">
        <f>VLOOKUP($B$1,'Multipliers and Adjustments'!$A$70:$I$86,TRUNC(COLUMN(W$2)/5)+2,FALSE)*SUMIFS('EPA Data'!$I:$I,'EPA Data'!$D:$D,'Country Selector'!$A$2,'EPA Data'!$J:$J,$B$1,'EPA Data'!$C:$C,W$2,'EPA Data'!$G:$G,"&gt;="&amp;$A73,'EPA Data'!$G:$G,"&lt;"&amp;$B73)*unit_conv</f>
        <v>0</v>
      </c>
      <c r="X73">
        <f t="shared" si="42"/>
        <v>0</v>
      </c>
      <c r="Y73">
        <f t="shared" si="42"/>
        <v>0</v>
      </c>
      <c r="Z73">
        <f t="shared" si="42"/>
        <v>0</v>
      </c>
      <c r="AA73">
        <f t="shared" si="42"/>
        <v>0</v>
      </c>
      <c r="AB73" s="31">
        <f>VLOOKUP($B$1,'Multipliers and Adjustments'!$A$70:$I$86,TRUNC(COLUMN(AB$2)/5)+2,FALSE)*SUMIFS('EPA Data'!$I:$I,'EPA Data'!$D:$D,'Country Selector'!$A$2,'EPA Data'!$J:$J,$B$1,'EPA Data'!$C:$C,AB$2,'EPA Data'!$G:$G,"&gt;="&amp;$A73,'EPA Data'!$G:$G,"&lt;"&amp;$B73)*unit_conv</f>
        <v>0</v>
      </c>
      <c r="AC73">
        <f t="shared" si="43"/>
        <v>0</v>
      </c>
      <c r="AD73">
        <f t="shared" si="43"/>
        <v>0</v>
      </c>
      <c r="AE73">
        <f t="shared" si="43"/>
        <v>0</v>
      </c>
      <c r="AF73">
        <f t="shared" si="43"/>
        <v>0</v>
      </c>
      <c r="AG73" s="31">
        <f>VLOOKUP($B$1,'Multipliers and Adjustments'!$A$70:$I$86,TRUNC(COLUMN(AG$2)/5)+2,FALSE)*SUMIFS('EPA Data'!$I:$I,'EPA Data'!$D:$D,'Country Selector'!$A$2,'EPA Data'!$J:$J,$B$1,'EPA Data'!$C:$C,AG$2,'EPA Data'!$G:$G,"&gt;="&amp;$A73,'EPA Data'!$G:$G,"&lt;"&amp;$B73)*unit_conv</f>
        <v>0</v>
      </c>
      <c r="AH73">
        <f t="shared" si="44"/>
        <v>0</v>
      </c>
      <c r="AI73">
        <f t="shared" si="44"/>
        <v>0</v>
      </c>
      <c r="AJ73">
        <f t="shared" si="44"/>
        <v>0</v>
      </c>
      <c r="AK73">
        <f t="shared" si="44"/>
        <v>0</v>
      </c>
      <c r="AL73" s="31">
        <f>VLOOKUP($B$1,'Multipliers and Adjustments'!$A$70:$I$86,TRUNC(COLUMN(AL$2)/5)+2,FALSE)*SUMIFS('EPA Data'!$I:$I,'EPA Data'!$D:$D,'Country Selector'!$A$2,'EPA Data'!$J:$J,$B$1,'EPA Data'!$C:$C,AL$2,'EPA Data'!$G:$G,"&gt;="&amp;$A73,'EPA Data'!$G:$G,"&lt;"&amp;$B73)*unit_conv</f>
        <v>0</v>
      </c>
    </row>
    <row r="74" spans="1:38" x14ac:dyDescent="0.45">
      <c r="A74" s="12">
        <f t="shared" si="14"/>
        <v>1550</v>
      </c>
      <c r="B74" s="11">
        <f t="shared" si="38"/>
        <v>1600</v>
      </c>
      <c r="C74" s="31">
        <f>VLOOKUP($B$1,'Multipliers and Adjustments'!$A$70:$I$86,TRUNC(COLUMN(C$2)/5)+2,FALSE)*SUMIFS('EPA Data'!$I:$I,'EPA Data'!$D:$D,'Country Selector'!$A$2,'EPA Data'!$J:$J,$B$1,'EPA Data'!$C:$C,C$2,'EPA Data'!$G:$G,"&gt;="&amp;$A74,'EPA Data'!$G:$G,"&lt;"&amp;$B74)*unit_conv</f>
        <v>0</v>
      </c>
      <c r="D74">
        <f t="shared" si="37"/>
        <v>0</v>
      </c>
      <c r="E74">
        <f t="shared" si="37"/>
        <v>0</v>
      </c>
      <c r="F74">
        <f t="shared" si="37"/>
        <v>0</v>
      </c>
      <c r="G74">
        <f t="shared" si="37"/>
        <v>0</v>
      </c>
      <c r="H74" s="31">
        <f>VLOOKUP($B$1,'Multipliers and Adjustments'!$A$70:$I$86,TRUNC(COLUMN(H$2)/5)+2,FALSE)*SUMIFS('EPA Data'!$I:$I,'EPA Data'!$D:$D,'Country Selector'!$A$2,'EPA Data'!$J:$J,$B$1,'EPA Data'!$C:$C,H$2,'EPA Data'!$G:$G,"&gt;="&amp;$A74,'EPA Data'!$G:$G,"&lt;"&amp;$B74)*unit_conv</f>
        <v>0</v>
      </c>
      <c r="I74">
        <f t="shared" si="39"/>
        <v>0</v>
      </c>
      <c r="J74">
        <f t="shared" si="39"/>
        <v>0</v>
      </c>
      <c r="K74">
        <f t="shared" si="39"/>
        <v>0</v>
      </c>
      <c r="L74">
        <f t="shared" si="39"/>
        <v>0</v>
      </c>
      <c r="M74" s="31">
        <f>VLOOKUP($B$1,'Multipliers and Adjustments'!$A$70:$I$86,TRUNC(COLUMN(M$2)/5)+2,FALSE)*SUMIFS('EPA Data'!$I:$I,'EPA Data'!$D:$D,'Country Selector'!$A$2,'EPA Data'!$J:$J,$B$1,'EPA Data'!$C:$C,M$2,'EPA Data'!$G:$G,"&gt;="&amp;$A74,'EPA Data'!$G:$G,"&lt;"&amp;$B74)*unit_conv</f>
        <v>0</v>
      </c>
      <c r="N74">
        <f t="shared" si="40"/>
        <v>0</v>
      </c>
      <c r="O74">
        <f t="shared" si="40"/>
        <v>0</v>
      </c>
      <c r="P74">
        <f t="shared" si="40"/>
        <v>0</v>
      </c>
      <c r="Q74">
        <f t="shared" si="40"/>
        <v>0</v>
      </c>
      <c r="R74" s="31">
        <f>VLOOKUP($B$1,'Multipliers and Adjustments'!$A$70:$I$86,TRUNC(COLUMN(R$2)/5)+2,FALSE)*SUMIFS('EPA Data'!$I:$I,'EPA Data'!$D:$D,'Country Selector'!$A$2,'EPA Data'!$J:$J,$B$1,'EPA Data'!$C:$C,R$2,'EPA Data'!$G:$G,"&gt;="&amp;$A74,'EPA Data'!$G:$G,"&lt;"&amp;$B74)*unit_conv</f>
        <v>0</v>
      </c>
      <c r="S74">
        <f t="shared" si="41"/>
        <v>0</v>
      </c>
      <c r="T74">
        <f t="shared" si="41"/>
        <v>0</v>
      </c>
      <c r="U74">
        <f t="shared" si="41"/>
        <v>0</v>
      </c>
      <c r="V74">
        <f t="shared" si="41"/>
        <v>0</v>
      </c>
      <c r="W74" s="31">
        <f>VLOOKUP($B$1,'Multipliers and Adjustments'!$A$70:$I$86,TRUNC(COLUMN(W$2)/5)+2,FALSE)*SUMIFS('EPA Data'!$I:$I,'EPA Data'!$D:$D,'Country Selector'!$A$2,'EPA Data'!$J:$J,$B$1,'EPA Data'!$C:$C,W$2,'EPA Data'!$G:$G,"&gt;="&amp;$A74,'EPA Data'!$G:$G,"&lt;"&amp;$B74)*unit_conv</f>
        <v>0</v>
      </c>
      <c r="X74">
        <f t="shared" si="42"/>
        <v>0</v>
      </c>
      <c r="Y74">
        <f t="shared" si="42"/>
        <v>0</v>
      </c>
      <c r="Z74">
        <f t="shared" si="42"/>
        <v>0</v>
      </c>
      <c r="AA74">
        <f t="shared" si="42"/>
        <v>0</v>
      </c>
      <c r="AB74" s="31">
        <f>VLOOKUP($B$1,'Multipliers and Adjustments'!$A$70:$I$86,TRUNC(COLUMN(AB$2)/5)+2,FALSE)*SUMIFS('EPA Data'!$I:$I,'EPA Data'!$D:$D,'Country Selector'!$A$2,'EPA Data'!$J:$J,$B$1,'EPA Data'!$C:$C,AB$2,'EPA Data'!$G:$G,"&gt;="&amp;$A74,'EPA Data'!$G:$G,"&lt;"&amp;$B74)*unit_conv</f>
        <v>0</v>
      </c>
      <c r="AC74">
        <f t="shared" si="43"/>
        <v>0</v>
      </c>
      <c r="AD74">
        <f t="shared" si="43"/>
        <v>0</v>
      </c>
      <c r="AE74">
        <f t="shared" si="43"/>
        <v>0</v>
      </c>
      <c r="AF74">
        <f t="shared" si="43"/>
        <v>0</v>
      </c>
      <c r="AG74" s="31">
        <f>VLOOKUP($B$1,'Multipliers and Adjustments'!$A$70:$I$86,TRUNC(COLUMN(AG$2)/5)+2,FALSE)*SUMIFS('EPA Data'!$I:$I,'EPA Data'!$D:$D,'Country Selector'!$A$2,'EPA Data'!$J:$J,$B$1,'EPA Data'!$C:$C,AG$2,'EPA Data'!$G:$G,"&gt;="&amp;$A74,'EPA Data'!$G:$G,"&lt;"&amp;$B74)*unit_conv</f>
        <v>0</v>
      </c>
      <c r="AH74">
        <f t="shared" si="44"/>
        <v>0</v>
      </c>
      <c r="AI74">
        <f t="shared" si="44"/>
        <v>0</v>
      </c>
      <c r="AJ74">
        <f t="shared" si="44"/>
        <v>0</v>
      </c>
      <c r="AK74">
        <f t="shared" si="44"/>
        <v>0</v>
      </c>
      <c r="AL74" s="31">
        <f>VLOOKUP($B$1,'Multipliers and Adjustments'!$A$70:$I$86,TRUNC(COLUMN(AL$2)/5)+2,FALSE)*SUMIFS('EPA Data'!$I:$I,'EPA Data'!$D:$D,'Country Selector'!$A$2,'EPA Data'!$J:$J,$B$1,'EPA Data'!$C:$C,AL$2,'EPA Data'!$G:$G,"&gt;="&amp;$A74,'EPA Data'!$G:$G,"&lt;"&amp;$B74)*unit_conv</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96"/>
  <sheetViews>
    <sheetView workbookViewId="0"/>
  </sheetViews>
  <sheetFormatPr defaultColWidth="8.86328125" defaultRowHeight="14.25" x14ac:dyDescent="0.45"/>
  <cols>
    <col min="1" max="1" width="21.265625" customWidth="1"/>
    <col min="3" max="3" width="27.3984375" customWidth="1"/>
    <col min="4" max="4" width="19.1328125" customWidth="1"/>
    <col min="5" max="5" width="18.265625" customWidth="1"/>
    <col min="6" max="6" width="24.3984375" customWidth="1"/>
    <col min="7" max="7" width="18.73046875" customWidth="1"/>
    <col min="8" max="8" width="40.73046875" style="43" customWidth="1"/>
    <col min="9" max="9" width="16.86328125" style="43" customWidth="1"/>
    <col min="10" max="10" width="21" style="43" customWidth="1"/>
  </cols>
  <sheetData>
    <row r="1" spans="1:10" ht="43.15" thickBot="1" x14ac:dyDescent="0.5">
      <c r="A1" s="2" t="s">
        <v>586</v>
      </c>
      <c r="C1" s="3" t="s">
        <v>587</v>
      </c>
      <c r="D1" s="42" t="s">
        <v>729</v>
      </c>
      <c r="E1" s="42" t="s">
        <v>730</v>
      </c>
      <c r="F1" s="42" t="s">
        <v>731</v>
      </c>
      <c r="G1" s="42" t="s">
        <v>713</v>
      </c>
      <c r="H1" s="42" t="s">
        <v>805</v>
      </c>
      <c r="I1" s="66" t="s">
        <v>840</v>
      </c>
      <c r="J1" s="42" t="s">
        <v>847</v>
      </c>
    </row>
    <row r="2" spans="1:10" ht="14.65" thickBot="1" x14ac:dyDescent="0.5">
      <c r="A2" s="5" t="s">
        <v>82</v>
      </c>
      <c r="C2" t="s">
        <v>16</v>
      </c>
      <c r="D2">
        <v>1</v>
      </c>
      <c r="E2">
        <v>1</v>
      </c>
      <c r="F2">
        <v>1</v>
      </c>
      <c r="G2" s="43" t="s">
        <v>714</v>
      </c>
      <c r="H2" s="43" t="s">
        <v>810</v>
      </c>
      <c r="I2" s="43" t="s">
        <v>17</v>
      </c>
      <c r="J2" s="43" t="s">
        <v>785</v>
      </c>
    </row>
    <row r="3" spans="1:10" x14ac:dyDescent="0.45">
      <c r="C3" t="s">
        <v>18</v>
      </c>
      <c r="D3">
        <v>1</v>
      </c>
      <c r="E3">
        <v>1</v>
      </c>
      <c r="F3">
        <v>1</v>
      </c>
      <c r="G3" s="43" t="s">
        <v>714</v>
      </c>
      <c r="H3" s="43" t="s">
        <v>784</v>
      </c>
      <c r="I3" s="43" t="s">
        <v>19</v>
      </c>
      <c r="J3" s="43" t="s">
        <v>784</v>
      </c>
    </row>
    <row r="4" spans="1:10" x14ac:dyDescent="0.45">
      <c r="C4" t="s">
        <v>20</v>
      </c>
      <c r="D4">
        <v>1</v>
      </c>
      <c r="E4">
        <v>1</v>
      </c>
      <c r="F4">
        <v>1</v>
      </c>
      <c r="G4" s="43" t="s">
        <v>714</v>
      </c>
      <c r="H4" s="43" t="s">
        <v>800</v>
      </c>
      <c r="I4" s="43" t="s">
        <v>21</v>
      </c>
      <c r="J4" s="43" t="s">
        <v>782</v>
      </c>
    </row>
    <row r="5" spans="1:10" x14ac:dyDescent="0.45">
      <c r="C5" t="s">
        <v>22</v>
      </c>
      <c r="D5">
        <v>1</v>
      </c>
      <c r="E5">
        <v>1</v>
      </c>
      <c r="F5">
        <v>1</v>
      </c>
      <c r="G5" s="43" t="s">
        <v>714</v>
      </c>
      <c r="H5" s="43" t="s">
        <v>784</v>
      </c>
      <c r="I5" s="43" t="s">
        <v>23</v>
      </c>
      <c r="J5" s="43" t="s">
        <v>784</v>
      </c>
    </row>
    <row r="6" spans="1:10" x14ac:dyDescent="0.45">
      <c r="C6" t="s">
        <v>24</v>
      </c>
      <c r="D6">
        <v>1</v>
      </c>
      <c r="E6">
        <v>1</v>
      </c>
      <c r="F6">
        <v>1</v>
      </c>
      <c r="G6" s="43" t="s">
        <v>714</v>
      </c>
      <c r="H6" s="43" t="s">
        <v>800</v>
      </c>
      <c r="I6" s="43" t="s">
        <v>25</v>
      </c>
      <c r="J6" s="43" t="s">
        <v>782</v>
      </c>
    </row>
    <row r="7" spans="1:10" x14ac:dyDescent="0.45">
      <c r="C7" t="s">
        <v>26</v>
      </c>
      <c r="D7">
        <v>1</v>
      </c>
      <c r="E7">
        <v>1</v>
      </c>
      <c r="F7">
        <v>1</v>
      </c>
      <c r="G7" s="43" t="s">
        <v>714</v>
      </c>
      <c r="H7" s="43" t="s">
        <v>804</v>
      </c>
      <c r="I7" s="43" t="s">
        <v>502</v>
      </c>
      <c r="J7" s="43" t="s">
        <v>806</v>
      </c>
    </row>
    <row r="8" spans="1:10" x14ac:dyDescent="0.45">
      <c r="C8" t="s">
        <v>27</v>
      </c>
      <c r="D8">
        <v>1</v>
      </c>
      <c r="E8">
        <v>1</v>
      </c>
      <c r="F8">
        <v>1</v>
      </c>
      <c r="G8" s="43" t="s">
        <v>714</v>
      </c>
      <c r="H8" s="43" t="s">
        <v>804</v>
      </c>
      <c r="I8" s="43" t="s">
        <v>28</v>
      </c>
      <c r="J8" s="43" t="s">
        <v>806</v>
      </c>
    </row>
    <row r="9" spans="1:10" x14ac:dyDescent="0.45">
      <c r="C9" t="s">
        <v>29</v>
      </c>
      <c r="D9">
        <v>1</v>
      </c>
      <c r="E9">
        <v>1</v>
      </c>
      <c r="F9">
        <v>1</v>
      </c>
      <c r="G9" s="43" t="s">
        <v>714</v>
      </c>
      <c r="H9" s="43" t="s">
        <v>802</v>
      </c>
      <c r="I9" s="43" t="s">
        <v>30</v>
      </c>
      <c r="J9" s="43" t="s">
        <v>785</v>
      </c>
    </row>
    <row r="10" spans="1:10" x14ac:dyDescent="0.45">
      <c r="C10" t="s">
        <v>32</v>
      </c>
      <c r="D10">
        <v>1</v>
      </c>
      <c r="E10">
        <v>1</v>
      </c>
      <c r="F10">
        <v>1</v>
      </c>
      <c r="G10" s="43" t="s">
        <v>714</v>
      </c>
      <c r="H10" s="43" t="s">
        <v>803</v>
      </c>
      <c r="I10" s="43" t="s">
        <v>33</v>
      </c>
      <c r="J10" s="43" t="s">
        <v>807</v>
      </c>
    </row>
    <row r="11" spans="1:10" x14ac:dyDescent="0.45">
      <c r="C11" t="s">
        <v>34</v>
      </c>
      <c r="D11">
        <v>1</v>
      </c>
      <c r="E11">
        <v>1</v>
      </c>
      <c r="F11">
        <v>1</v>
      </c>
      <c r="G11" s="43" t="s">
        <v>714</v>
      </c>
      <c r="H11" s="43" t="s">
        <v>784</v>
      </c>
      <c r="I11" s="43" t="s">
        <v>35</v>
      </c>
      <c r="J11" s="43" t="s">
        <v>784</v>
      </c>
    </row>
    <row r="12" spans="1:10" x14ac:dyDescent="0.45">
      <c r="C12" t="s">
        <v>36</v>
      </c>
      <c r="D12">
        <v>1</v>
      </c>
      <c r="E12">
        <v>1</v>
      </c>
      <c r="F12">
        <v>1</v>
      </c>
      <c r="G12" s="43" t="s">
        <v>714</v>
      </c>
      <c r="H12" s="43" t="s">
        <v>802</v>
      </c>
      <c r="I12" s="43" t="s">
        <v>37</v>
      </c>
      <c r="J12" s="43" t="s">
        <v>785</v>
      </c>
    </row>
    <row r="13" spans="1:10" x14ac:dyDescent="0.45">
      <c r="C13" t="s">
        <v>38</v>
      </c>
      <c r="D13">
        <v>1</v>
      </c>
      <c r="E13">
        <v>1</v>
      </c>
      <c r="F13">
        <v>1</v>
      </c>
      <c r="G13" s="43" t="s">
        <v>714</v>
      </c>
      <c r="H13" s="43" t="s">
        <v>804</v>
      </c>
      <c r="I13" s="43" t="s">
        <v>370</v>
      </c>
      <c r="J13" s="43" t="s">
        <v>806</v>
      </c>
    </row>
    <row r="14" spans="1:10" x14ac:dyDescent="0.45">
      <c r="C14" t="s">
        <v>39</v>
      </c>
      <c r="D14">
        <v>1</v>
      </c>
      <c r="E14">
        <v>1</v>
      </c>
      <c r="F14">
        <v>1</v>
      </c>
      <c r="G14" s="43" t="s">
        <v>714</v>
      </c>
      <c r="H14" s="43" t="s">
        <v>800</v>
      </c>
      <c r="I14" s="43" t="s">
        <v>371</v>
      </c>
      <c r="J14" s="43" t="s">
        <v>783</v>
      </c>
    </row>
    <row r="15" spans="1:10" x14ac:dyDescent="0.45">
      <c r="C15" t="s">
        <v>40</v>
      </c>
      <c r="D15">
        <v>1</v>
      </c>
      <c r="E15">
        <v>1</v>
      </c>
      <c r="F15">
        <v>1</v>
      </c>
      <c r="G15" s="43" t="s">
        <v>714</v>
      </c>
      <c r="H15" s="43" t="s">
        <v>810</v>
      </c>
      <c r="I15" s="43" t="s">
        <v>41</v>
      </c>
      <c r="J15" s="43" t="s">
        <v>807</v>
      </c>
    </row>
    <row r="16" spans="1:10" x14ac:dyDescent="0.45">
      <c r="C16" t="s">
        <v>42</v>
      </c>
      <c r="D16">
        <v>1</v>
      </c>
      <c r="E16">
        <v>1</v>
      </c>
      <c r="F16">
        <v>1</v>
      </c>
      <c r="G16" s="43" t="s">
        <v>714</v>
      </c>
      <c r="H16" s="43" t="s">
        <v>804</v>
      </c>
      <c r="I16" s="43" t="s">
        <v>372</v>
      </c>
      <c r="J16" s="43" t="s">
        <v>806</v>
      </c>
    </row>
    <row r="17" spans="3:10" x14ac:dyDescent="0.45">
      <c r="C17" t="s">
        <v>43</v>
      </c>
      <c r="D17">
        <v>1</v>
      </c>
      <c r="E17">
        <v>1</v>
      </c>
      <c r="F17">
        <v>1</v>
      </c>
      <c r="G17" s="43" t="s">
        <v>714</v>
      </c>
      <c r="H17" s="43" t="s">
        <v>802</v>
      </c>
      <c r="I17" s="43" t="s">
        <v>44</v>
      </c>
      <c r="J17" s="43" t="s">
        <v>785</v>
      </c>
    </row>
    <row r="18" spans="3:10" x14ac:dyDescent="0.45">
      <c r="C18" t="s">
        <v>45</v>
      </c>
      <c r="D18">
        <v>1</v>
      </c>
      <c r="E18">
        <v>1</v>
      </c>
      <c r="F18">
        <v>1</v>
      </c>
      <c r="G18" s="43" t="s">
        <v>714</v>
      </c>
      <c r="H18" s="43" t="s">
        <v>784</v>
      </c>
      <c r="I18" s="43" t="s">
        <v>46</v>
      </c>
      <c r="J18" s="43" t="s">
        <v>784</v>
      </c>
    </row>
    <row r="19" spans="3:10" x14ac:dyDescent="0.45">
      <c r="C19" t="s">
        <v>47</v>
      </c>
      <c r="D19">
        <v>1</v>
      </c>
      <c r="E19">
        <v>1</v>
      </c>
      <c r="F19">
        <v>1</v>
      </c>
      <c r="G19" s="43" t="s">
        <v>714</v>
      </c>
      <c r="H19" s="43" t="s">
        <v>804</v>
      </c>
      <c r="I19" s="43" t="s">
        <v>48</v>
      </c>
      <c r="J19" s="43" t="s">
        <v>806</v>
      </c>
    </row>
    <row r="20" spans="3:10" x14ac:dyDescent="0.45">
      <c r="C20" t="s">
        <v>49</v>
      </c>
      <c r="D20">
        <v>1</v>
      </c>
      <c r="E20">
        <v>1</v>
      </c>
      <c r="F20">
        <v>1</v>
      </c>
      <c r="G20" s="43" t="s">
        <v>714</v>
      </c>
      <c r="H20" s="43" t="s">
        <v>800</v>
      </c>
      <c r="I20" s="43" t="s">
        <v>50</v>
      </c>
      <c r="J20" s="43" t="s">
        <v>782</v>
      </c>
    </row>
    <row r="21" spans="3:10" x14ac:dyDescent="0.45">
      <c r="C21" t="s">
        <v>51</v>
      </c>
      <c r="D21">
        <v>1</v>
      </c>
      <c r="E21">
        <v>1</v>
      </c>
      <c r="F21">
        <v>1</v>
      </c>
      <c r="G21" s="43" t="s">
        <v>714</v>
      </c>
      <c r="H21" s="43" t="s">
        <v>810</v>
      </c>
      <c r="I21" s="43" t="s">
        <v>52</v>
      </c>
      <c r="J21" s="43" t="s">
        <v>807</v>
      </c>
    </row>
    <row r="22" spans="3:10" x14ac:dyDescent="0.45">
      <c r="C22" t="s">
        <v>53</v>
      </c>
      <c r="D22">
        <v>1</v>
      </c>
      <c r="E22">
        <v>1</v>
      </c>
      <c r="F22">
        <v>1</v>
      </c>
      <c r="G22" s="43" t="s">
        <v>714</v>
      </c>
      <c r="H22" s="43" t="s">
        <v>804</v>
      </c>
      <c r="I22" s="43" t="s">
        <v>54</v>
      </c>
      <c r="J22" s="43" t="s">
        <v>806</v>
      </c>
    </row>
    <row r="23" spans="3:10" x14ac:dyDescent="0.45">
      <c r="C23" t="s">
        <v>55</v>
      </c>
      <c r="D23">
        <v>1</v>
      </c>
      <c r="E23">
        <v>1</v>
      </c>
      <c r="F23">
        <v>1</v>
      </c>
      <c r="G23" s="43" t="s">
        <v>714</v>
      </c>
      <c r="H23" s="43" t="s">
        <v>784</v>
      </c>
      <c r="I23" s="43" t="s">
        <v>56</v>
      </c>
      <c r="J23" s="43" t="s">
        <v>784</v>
      </c>
    </row>
    <row r="24" spans="3:10" x14ac:dyDescent="0.45">
      <c r="C24" t="s">
        <v>57</v>
      </c>
      <c r="D24">
        <v>1</v>
      </c>
      <c r="E24">
        <v>1</v>
      </c>
      <c r="F24">
        <v>1</v>
      </c>
      <c r="G24" s="43" t="s">
        <v>714</v>
      </c>
      <c r="H24" s="43" t="s">
        <v>800</v>
      </c>
      <c r="I24" s="43" t="s">
        <v>58</v>
      </c>
      <c r="J24" s="43" t="s">
        <v>782</v>
      </c>
    </row>
    <row r="25" spans="3:10" x14ac:dyDescent="0.45">
      <c r="C25" t="s">
        <v>59</v>
      </c>
      <c r="D25">
        <v>1</v>
      </c>
      <c r="E25">
        <v>1</v>
      </c>
      <c r="F25">
        <v>1</v>
      </c>
      <c r="G25" s="43" t="s">
        <v>714</v>
      </c>
      <c r="H25" s="43" t="s">
        <v>804</v>
      </c>
      <c r="I25" s="43" t="s">
        <v>60</v>
      </c>
      <c r="J25" s="43" t="s">
        <v>806</v>
      </c>
    </row>
    <row r="26" spans="3:10" x14ac:dyDescent="0.45">
      <c r="C26" t="s">
        <v>61</v>
      </c>
      <c r="D26">
        <v>1</v>
      </c>
      <c r="E26">
        <v>1</v>
      </c>
      <c r="F26">
        <v>1</v>
      </c>
      <c r="G26" s="43" t="s">
        <v>714</v>
      </c>
      <c r="H26" s="43" t="s">
        <v>810</v>
      </c>
      <c r="I26" s="43" t="s">
        <v>423</v>
      </c>
      <c r="J26" s="43" t="s">
        <v>807</v>
      </c>
    </row>
    <row r="27" spans="3:10" x14ac:dyDescent="0.45">
      <c r="C27" t="s">
        <v>62</v>
      </c>
      <c r="D27">
        <v>1</v>
      </c>
      <c r="E27">
        <v>1</v>
      </c>
      <c r="F27">
        <v>1</v>
      </c>
      <c r="G27" s="43" t="s">
        <v>714</v>
      </c>
      <c r="H27" s="43" t="s">
        <v>784</v>
      </c>
      <c r="I27" s="43" t="s">
        <v>63</v>
      </c>
      <c r="J27" s="43" t="s">
        <v>784</v>
      </c>
    </row>
    <row r="28" spans="3:10" x14ac:dyDescent="0.45">
      <c r="C28" t="s">
        <v>64</v>
      </c>
      <c r="D28">
        <v>1</v>
      </c>
      <c r="E28">
        <v>1</v>
      </c>
      <c r="F28">
        <v>1</v>
      </c>
      <c r="G28" s="43" t="s">
        <v>714</v>
      </c>
      <c r="H28" s="43" t="s">
        <v>800</v>
      </c>
      <c r="I28" s="43" t="s">
        <v>65</v>
      </c>
      <c r="J28" s="43" t="s">
        <v>782</v>
      </c>
    </row>
    <row r="29" spans="3:10" x14ac:dyDescent="0.45">
      <c r="C29" t="s">
        <v>66</v>
      </c>
      <c r="D29">
        <v>1</v>
      </c>
      <c r="E29">
        <v>1</v>
      </c>
      <c r="F29">
        <v>1</v>
      </c>
      <c r="G29" s="43" t="s">
        <v>714</v>
      </c>
      <c r="H29" s="43" t="s">
        <v>810</v>
      </c>
      <c r="I29" s="43" t="s">
        <v>67</v>
      </c>
      <c r="J29" s="43" t="s">
        <v>807</v>
      </c>
    </row>
    <row r="30" spans="3:10" x14ac:dyDescent="0.45">
      <c r="C30" t="s">
        <v>68</v>
      </c>
      <c r="D30">
        <v>1</v>
      </c>
      <c r="E30">
        <v>1</v>
      </c>
      <c r="F30">
        <v>1</v>
      </c>
      <c r="G30" s="43" t="s">
        <v>714</v>
      </c>
      <c r="H30" s="43" t="s">
        <v>800</v>
      </c>
      <c r="I30" s="43" t="s">
        <v>69</v>
      </c>
      <c r="J30" s="43" t="s">
        <v>782</v>
      </c>
    </row>
    <row r="31" spans="3:10" x14ac:dyDescent="0.45">
      <c r="C31" t="s">
        <v>70</v>
      </c>
      <c r="D31">
        <v>1</v>
      </c>
      <c r="E31">
        <v>1</v>
      </c>
      <c r="F31">
        <v>1</v>
      </c>
      <c r="G31" s="43" t="s">
        <v>714</v>
      </c>
      <c r="H31" s="43" t="s">
        <v>810</v>
      </c>
      <c r="I31" s="43" t="s">
        <v>71</v>
      </c>
      <c r="J31" s="43" t="s">
        <v>807</v>
      </c>
    </row>
    <row r="32" spans="3:10" x14ac:dyDescent="0.45">
      <c r="C32" t="s">
        <v>72</v>
      </c>
      <c r="D32">
        <v>1</v>
      </c>
      <c r="E32">
        <v>1</v>
      </c>
      <c r="F32">
        <v>1</v>
      </c>
      <c r="G32" s="43" t="s">
        <v>714</v>
      </c>
      <c r="H32" s="43" t="s">
        <v>800</v>
      </c>
      <c r="I32" s="43" t="s">
        <v>73</v>
      </c>
      <c r="J32" s="43" t="s">
        <v>782</v>
      </c>
    </row>
    <row r="33" spans="3:10" x14ac:dyDescent="0.45">
      <c r="C33" t="s">
        <v>74</v>
      </c>
      <c r="D33">
        <v>1</v>
      </c>
      <c r="E33">
        <v>1</v>
      </c>
      <c r="F33">
        <v>1</v>
      </c>
      <c r="G33" s="43" t="s">
        <v>714</v>
      </c>
      <c r="H33" s="43" t="s">
        <v>786</v>
      </c>
      <c r="I33" s="43" t="s">
        <v>75</v>
      </c>
      <c r="J33" s="43" t="s">
        <v>806</v>
      </c>
    </row>
    <row r="34" spans="3:10" x14ac:dyDescent="0.45">
      <c r="C34" t="s">
        <v>76</v>
      </c>
      <c r="D34">
        <v>1</v>
      </c>
      <c r="E34">
        <v>1</v>
      </c>
      <c r="F34">
        <v>1</v>
      </c>
      <c r="G34" s="43" t="s">
        <v>714</v>
      </c>
      <c r="H34" s="43" t="s">
        <v>800</v>
      </c>
      <c r="I34" s="43" t="s">
        <v>475</v>
      </c>
      <c r="J34" s="43" t="s">
        <v>782</v>
      </c>
    </row>
    <row r="35" spans="3:10" x14ac:dyDescent="0.45">
      <c r="C35" t="s">
        <v>808</v>
      </c>
      <c r="D35">
        <v>1</v>
      </c>
      <c r="E35">
        <v>1</v>
      </c>
      <c r="F35">
        <v>1</v>
      </c>
      <c r="G35" s="43" t="s">
        <v>714</v>
      </c>
      <c r="H35" s="43" t="s">
        <v>800</v>
      </c>
      <c r="I35" s="43" t="s">
        <v>77</v>
      </c>
      <c r="J35" s="43" t="s">
        <v>782</v>
      </c>
    </row>
    <row r="36" spans="3:10" x14ac:dyDescent="0.45">
      <c r="C36" t="s">
        <v>78</v>
      </c>
      <c r="D36">
        <v>1</v>
      </c>
      <c r="E36">
        <v>1</v>
      </c>
      <c r="F36">
        <v>1</v>
      </c>
      <c r="G36" s="43" t="s">
        <v>714</v>
      </c>
      <c r="H36" s="43" t="s">
        <v>800</v>
      </c>
      <c r="I36" s="43" t="s">
        <v>79</v>
      </c>
      <c r="J36" s="43" t="s">
        <v>782</v>
      </c>
    </row>
    <row r="37" spans="3:10" x14ac:dyDescent="0.45">
      <c r="C37" t="s">
        <v>80</v>
      </c>
      <c r="D37">
        <v>1</v>
      </c>
      <c r="E37">
        <v>1</v>
      </c>
      <c r="F37">
        <v>1</v>
      </c>
      <c r="G37" s="43" t="s">
        <v>714</v>
      </c>
      <c r="H37" s="43" t="s">
        <v>804</v>
      </c>
      <c r="I37" s="43" t="s">
        <v>81</v>
      </c>
      <c r="J37" s="43" t="s">
        <v>806</v>
      </c>
    </row>
    <row r="38" spans="3:10" x14ac:dyDescent="0.45">
      <c r="C38" t="s">
        <v>82</v>
      </c>
      <c r="D38">
        <v>1</v>
      </c>
      <c r="E38">
        <v>1</v>
      </c>
      <c r="F38">
        <v>1</v>
      </c>
      <c r="G38" s="43" t="s">
        <v>714</v>
      </c>
      <c r="H38" s="43" t="s">
        <v>801</v>
      </c>
      <c r="I38" s="43" t="s">
        <v>83</v>
      </c>
      <c r="J38" s="43" t="s">
        <v>82</v>
      </c>
    </row>
    <row r="39" spans="3:10" x14ac:dyDescent="0.45">
      <c r="C39" t="s">
        <v>84</v>
      </c>
      <c r="D39">
        <v>1</v>
      </c>
      <c r="E39">
        <v>1</v>
      </c>
      <c r="F39">
        <v>1</v>
      </c>
      <c r="G39" s="43" t="s">
        <v>714</v>
      </c>
      <c r="H39" s="43" t="s">
        <v>804</v>
      </c>
      <c r="I39" s="43" t="s">
        <v>85</v>
      </c>
      <c r="J39" s="43" t="s">
        <v>806</v>
      </c>
    </row>
    <row r="40" spans="3:10" x14ac:dyDescent="0.45">
      <c r="C40" t="s">
        <v>86</v>
      </c>
      <c r="D40">
        <v>1</v>
      </c>
      <c r="E40">
        <v>1</v>
      </c>
      <c r="F40">
        <v>1</v>
      </c>
      <c r="G40" s="43" t="s">
        <v>714</v>
      </c>
      <c r="H40" s="43" t="s">
        <v>800</v>
      </c>
      <c r="I40" s="43" t="s">
        <v>373</v>
      </c>
      <c r="J40" s="43" t="s">
        <v>782</v>
      </c>
    </row>
    <row r="41" spans="3:10" x14ac:dyDescent="0.45">
      <c r="C41" t="s">
        <v>87</v>
      </c>
      <c r="D41">
        <v>1</v>
      </c>
      <c r="E41">
        <v>1</v>
      </c>
      <c r="F41">
        <v>1</v>
      </c>
      <c r="G41" s="43" t="s">
        <v>714</v>
      </c>
      <c r="H41" s="43" t="s">
        <v>800</v>
      </c>
      <c r="I41" s="43" t="s">
        <v>88</v>
      </c>
      <c r="J41" s="43" t="s">
        <v>782</v>
      </c>
    </row>
    <row r="42" spans="3:10" x14ac:dyDescent="0.45">
      <c r="C42" t="s">
        <v>89</v>
      </c>
      <c r="D42">
        <v>1</v>
      </c>
      <c r="E42">
        <v>1</v>
      </c>
      <c r="F42">
        <v>1</v>
      </c>
      <c r="G42" s="43" t="s">
        <v>714</v>
      </c>
      <c r="H42" s="43" t="s">
        <v>800</v>
      </c>
      <c r="I42" s="43" t="s">
        <v>90</v>
      </c>
      <c r="J42" s="43" t="s">
        <v>782</v>
      </c>
    </row>
    <row r="43" spans="3:10" x14ac:dyDescent="0.45">
      <c r="C43" t="s">
        <v>91</v>
      </c>
      <c r="D43">
        <v>1</v>
      </c>
      <c r="E43">
        <v>1</v>
      </c>
      <c r="F43">
        <v>1</v>
      </c>
      <c r="G43" s="43" t="s">
        <v>714</v>
      </c>
      <c r="H43" s="43" t="s">
        <v>804</v>
      </c>
      <c r="I43" s="43" t="s">
        <v>92</v>
      </c>
      <c r="J43" s="43" t="s">
        <v>806</v>
      </c>
    </row>
    <row r="44" spans="3:10" x14ac:dyDescent="0.45">
      <c r="C44" t="s">
        <v>93</v>
      </c>
      <c r="D44">
        <v>1</v>
      </c>
      <c r="E44">
        <v>1</v>
      </c>
      <c r="F44">
        <v>1</v>
      </c>
      <c r="G44" s="43" t="s">
        <v>714</v>
      </c>
      <c r="H44" s="43" t="s">
        <v>800</v>
      </c>
      <c r="I44" s="43" t="s">
        <v>94</v>
      </c>
      <c r="J44" s="43" t="s">
        <v>782</v>
      </c>
    </row>
    <row r="45" spans="3:10" x14ac:dyDescent="0.45">
      <c r="C45" t="s">
        <v>95</v>
      </c>
      <c r="D45">
        <v>1</v>
      </c>
      <c r="E45">
        <v>1</v>
      </c>
      <c r="F45">
        <v>1</v>
      </c>
      <c r="G45" s="43" t="s">
        <v>714</v>
      </c>
      <c r="H45" s="43" t="s">
        <v>784</v>
      </c>
      <c r="I45" s="43" t="s">
        <v>96</v>
      </c>
      <c r="J45" s="43" t="s">
        <v>784</v>
      </c>
    </row>
    <row r="46" spans="3:10" x14ac:dyDescent="0.45">
      <c r="C46" t="s">
        <v>97</v>
      </c>
      <c r="D46">
        <v>1</v>
      </c>
      <c r="E46">
        <v>1</v>
      </c>
      <c r="F46">
        <v>1</v>
      </c>
      <c r="G46" s="43" t="s">
        <v>714</v>
      </c>
      <c r="H46" s="43" t="s">
        <v>804</v>
      </c>
      <c r="I46" s="43" t="s">
        <v>98</v>
      </c>
      <c r="J46" s="43" t="s">
        <v>806</v>
      </c>
    </row>
    <row r="47" spans="3:10" x14ac:dyDescent="0.45">
      <c r="C47" t="s">
        <v>99</v>
      </c>
      <c r="D47">
        <v>1</v>
      </c>
      <c r="E47">
        <v>1</v>
      </c>
      <c r="F47">
        <v>1</v>
      </c>
      <c r="G47" s="43" t="s">
        <v>714</v>
      </c>
      <c r="H47" s="43" t="s">
        <v>784</v>
      </c>
      <c r="I47" s="43" t="s">
        <v>374</v>
      </c>
      <c r="J47" s="43" t="s">
        <v>784</v>
      </c>
    </row>
    <row r="48" spans="3:10" x14ac:dyDescent="0.45">
      <c r="C48" t="s">
        <v>100</v>
      </c>
      <c r="D48">
        <v>1</v>
      </c>
      <c r="E48">
        <v>1</v>
      </c>
      <c r="F48">
        <v>1</v>
      </c>
      <c r="G48" s="43" t="s">
        <v>714</v>
      </c>
      <c r="H48" s="43" t="s">
        <v>784</v>
      </c>
      <c r="I48" s="43" t="s">
        <v>101</v>
      </c>
      <c r="J48" s="43" t="s">
        <v>784</v>
      </c>
    </row>
    <row r="49" spans="3:10" x14ac:dyDescent="0.45">
      <c r="C49" t="s">
        <v>102</v>
      </c>
      <c r="D49">
        <v>1</v>
      </c>
      <c r="E49">
        <v>1</v>
      </c>
      <c r="F49">
        <v>1</v>
      </c>
      <c r="G49" s="43" t="s">
        <v>714</v>
      </c>
      <c r="H49" s="43" t="s">
        <v>784</v>
      </c>
      <c r="I49" s="43" t="s">
        <v>103</v>
      </c>
      <c r="J49" s="43" t="s">
        <v>784</v>
      </c>
    </row>
    <row r="50" spans="3:10" x14ac:dyDescent="0.45">
      <c r="C50" t="s">
        <v>104</v>
      </c>
      <c r="D50">
        <v>1</v>
      </c>
      <c r="E50">
        <v>1</v>
      </c>
      <c r="F50">
        <v>1</v>
      </c>
      <c r="G50" s="43" t="s">
        <v>714</v>
      </c>
      <c r="H50" s="43" t="s">
        <v>800</v>
      </c>
      <c r="I50" s="43" t="s">
        <v>375</v>
      </c>
      <c r="J50" s="43" t="s">
        <v>782</v>
      </c>
    </row>
    <row r="51" spans="3:10" x14ac:dyDescent="0.45">
      <c r="C51" t="s">
        <v>105</v>
      </c>
      <c r="D51">
        <v>1</v>
      </c>
      <c r="E51">
        <v>1</v>
      </c>
      <c r="F51">
        <v>1</v>
      </c>
      <c r="G51" s="43" t="s">
        <v>714</v>
      </c>
      <c r="H51" s="43" t="s">
        <v>804</v>
      </c>
      <c r="I51" s="43" t="s">
        <v>503</v>
      </c>
      <c r="J51" s="43" t="s">
        <v>806</v>
      </c>
    </row>
    <row r="52" spans="3:10" x14ac:dyDescent="0.45">
      <c r="C52" t="s">
        <v>106</v>
      </c>
      <c r="D52">
        <v>1</v>
      </c>
      <c r="E52">
        <v>1</v>
      </c>
      <c r="F52">
        <v>1</v>
      </c>
      <c r="G52" s="43" t="s">
        <v>714</v>
      </c>
      <c r="H52" s="43" t="s">
        <v>804</v>
      </c>
      <c r="I52" s="43" t="s">
        <v>107</v>
      </c>
      <c r="J52" s="43" t="s">
        <v>806</v>
      </c>
    </row>
    <row r="53" spans="3:10" x14ac:dyDescent="0.45">
      <c r="C53" t="s">
        <v>108</v>
      </c>
      <c r="D53">
        <v>1</v>
      </c>
      <c r="E53">
        <v>1</v>
      </c>
      <c r="F53">
        <v>1</v>
      </c>
      <c r="G53" s="43" t="s">
        <v>714</v>
      </c>
      <c r="H53" s="43" t="s">
        <v>804</v>
      </c>
      <c r="I53" s="43" t="s">
        <v>109</v>
      </c>
      <c r="J53" s="43" t="s">
        <v>806</v>
      </c>
    </row>
    <row r="54" spans="3:10" x14ac:dyDescent="0.45">
      <c r="C54" t="s">
        <v>110</v>
      </c>
      <c r="D54">
        <v>1</v>
      </c>
      <c r="E54">
        <v>1</v>
      </c>
      <c r="F54">
        <v>1</v>
      </c>
      <c r="G54" s="43" t="s">
        <v>714</v>
      </c>
      <c r="H54" s="43" t="s">
        <v>800</v>
      </c>
      <c r="I54" s="43" t="s">
        <v>111</v>
      </c>
      <c r="J54" s="43" t="s">
        <v>783</v>
      </c>
    </row>
    <row r="55" spans="3:10" x14ac:dyDescent="0.45">
      <c r="C55" t="s">
        <v>112</v>
      </c>
      <c r="D55">
        <v>1</v>
      </c>
      <c r="E55">
        <v>1</v>
      </c>
      <c r="F55">
        <v>1</v>
      </c>
      <c r="G55" s="43" t="s">
        <v>714</v>
      </c>
      <c r="H55" s="43" t="s">
        <v>804</v>
      </c>
      <c r="I55" s="43" t="s">
        <v>113</v>
      </c>
      <c r="J55" s="43" t="s">
        <v>806</v>
      </c>
    </row>
    <row r="56" spans="3:10" x14ac:dyDescent="0.45">
      <c r="C56" t="s">
        <v>114</v>
      </c>
      <c r="D56">
        <v>1</v>
      </c>
      <c r="E56">
        <v>1</v>
      </c>
      <c r="F56">
        <v>1</v>
      </c>
      <c r="G56" s="43" t="s">
        <v>714</v>
      </c>
      <c r="H56" s="43" t="s">
        <v>800</v>
      </c>
      <c r="I56" s="43" t="s">
        <v>115</v>
      </c>
      <c r="J56" s="43" t="s">
        <v>782</v>
      </c>
    </row>
    <row r="57" spans="3:10" x14ac:dyDescent="0.45">
      <c r="C57" t="s">
        <v>116</v>
      </c>
      <c r="D57">
        <v>1</v>
      </c>
      <c r="E57">
        <v>1</v>
      </c>
      <c r="F57">
        <v>1</v>
      </c>
      <c r="G57" s="43" t="s">
        <v>714</v>
      </c>
      <c r="H57" s="43" t="s">
        <v>800</v>
      </c>
      <c r="I57" s="43" t="s">
        <v>117</v>
      </c>
      <c r="J57" s="43" t="s">
        <v>782</v>
      </c>
    </row>
    <row r="58" spans="3:10" x14ac:dyDescent="0.45">
      <c r="C58" t="s">
        <v>118</v>
      </c>
      <c r="D58">
        <v>1</v>
      </c>
      <c r="E58">
        <v>1</v>
      </c>
      <c r="F58">
        <v>1</v>
      </c>
      <c r="G58" s="43" t="s">
        <v>714</v>
      </c>
      <c r="H58" s="43" t="s">
        <v>784</v>
      </c>
      <c r="I58" s="43" t="s">
        <v>119</v>
      </c>
      <c r="J58" s="43" t="s">
        <v>784</v>
      </c>
    </row>
    <row r="59" spans="3:10" x14ac:dyDescent="0.45">
      <c r="C59" t="s">
        <v>120</v>
      </c>
      <c r="D59">
        <v>1</v>
      </c>
      <c r="E59">
        <v>1</v>
      </c>
      <c r="F59">
        <v>1</v>
      </c>
      <c r="G59" s="43" t="s">
        <v>714</v>
      </c>
      <c r="H59" s="43" t="s">
        <v>800</v>
      </c>
      <c r="I59" s="43" t="s">
        <v>121</v>
      </c>
      <c r="J59" s="43" t="s">
        <v>782</v>
      </c>
    </row>
    <row r="60" spans="3:10" x14ac:dyDescent="0.45">
      <c r="C60" t="s">
        <v>122</v>
      </c>
      <c r="D60">
        <v>1</v>
      </c>
      <c r="E60">
        <v>1</v>
      </c>
      <c r="F60">
        <v>1</v>
      </c>
      <c r="G60" s="43" t="s">
        <v>714</v>
      </c>
      <c r="H60" s="43" t="s">
        <v>810</v>
      </c>
      <c r="I60" s="43" t="s">
        <v>476</v>
      </c>
      <c r="J60" s="43" t="s">
        <v>807</v>
      </c>
    </row>
    <row r="61" spans="3:10" x14ac:dyDescent="0.45">
      <c r="C61" t="s">
        <v>123</v>
      </c>
      <c r="D61">
        <v>1</v>
      </c>
      <c r="E61">
        <v>1</v>
      </c>
      <c r="F61">
        <v>1</v>
      </c>
      <c r="G61" s="43" t="s">
        <v>714</v>
      </c>
      <c r="H61" s="43" t="s">
        <v>784</v>
      </c>
      <c r="I61" s="43" t="s">
        <v>124</v>
      </c>
      <c r="J61" s="43" t="s">
        <v>784</v>
      </c>
    </row>
    <row r="62" spans="3:10" x14ac:dyDescent="0.45">
      <c r="C62" t="s">
        <v>125</v>
      </c>
      <c r="D62">
        <v>1</v>
      </c>
      <c r="E62">
        <v>1</v>
      </c>
      <c r="F62">
        <v>1</v>
      </c>
      <c r="G62" s="43" t="s">
        <v>714</v>
      </c>
      <c r="H62" s="43" t="s">
        <v>784</v>
      </c>
      <c r="I62" s="43" t="s">
        <v>126</v>
      </c>
      <c r="J62" s="43" t="s">
        <v>784</v>
      </c>
    </row>
    <row r="63" spans="3:10" x14ac:dyDescent="0.45">
      <c r="C63" t="s">
        <v>127</v>
      </c>
      <c r="D63">
        <v>1</v>
      </c>
      <c r="E63">
        <v>1</v>
      </c>
      <c r="F63">
        <v>1</v>
      </c>
      <c r="G63" s="43" t="s">
        <v>714</v>
      </c>
      <c r="H63" s="43" t="s">
        <v>800</v>
      </c>
      <c r="I63" s="43" t="s">
        <v>128</v>
      </c>
      <c r="J63" s="43" t="s">
        <v>782</v>
      </c>
    </row>
    <row r="64" spans="3:10" x14ac:dyDescent="0.45">
      <c r="C64" t="s">
        <v>129</v>
      </c>
      <c r="D64">
        <v>1</v>
      </c>
      <c r="E64">
        <v>1</v>
      </c>
      <c r="F64">
        <v>1</v>
      </c>
      <c r="G64" s="43" t="s">
        <v>714</v>
      </c>
      <c r="H64" s="43" t="s">
        <v>800</v>
      </c>
      <c r="I64" s="43" t="s">
        <v>130</v>
      </c>
      <c r="J64" s="43" t="s">
        <v>782</v>
      </c>
    </row>
    <row r="65" spans="3:10" x14ac:dyDescent="0.45">
      <c r="C65" t="s">
        <v>131</v>
      </c>
      <c r="D65">
        <v>1</v>
      </c>
      <c r="E65">
        <v>1</v>
      </c>
      <c r="F65">
        <v>1</v>
      </c>
      <c r="G65" s="43" t="s">
        <v>714</v>
      </c>
      <c r="H65" s="43" t="s">
        <v>810</v>
      </c>
      <c r="I65" s="43" t="s">
        <v>132</v>
      </c>
      <c r="J65" s="43" t="s">
        <v>785</v>
      </c>
    </row>
    <row r="66" spans="3:10" x14ac:dyDescent="0.45">
      <c r="C66" t="s">
        <v>133</v>
      </c>
      <c r="D66">
        <v>1</v>
      </c>
      <c r="E66">
        <v>1</v>
      </c>
      <c r="F66">
        <v>1</v>
      </c>
      <c r="G66" s="43" t="s">
        <v>714</v>
      </c>
      <c r="H66" s="43" t="s">
        <v>784</v>
      </c>
      <c r="I66" s="43" t="s">
        <v>134</v>
      </c>
      <c r="J66" s="43" t="s">
        <v>784</v>
      </c>
    </row>
    <row r="67" spans="3:10" x14ac:dyDescent="0.45">
      <c r="C67" t="s">
        <v>135</v>
      </c>
      <c r="D67">
        <v>1</v>
      </c>
      <c r="E67">
        <v>1</v>
      </c>
      <c r="F67">
        <v>1</v>
      </c>
      <c r="G67" s="43" t="s">
        <v>714</v>
      </c>
      <c r="H67" s="43" t="s">
        <v>800</v>
      </c>
      <c r="I67" s="43" t="s">
        <v>136</v>
      </c>
      <c r="J67" s="43" t="s">
        <v>782</v>
      </c>
    </row>
    <row r="68" spans="3:10" x14ac:dyDescent="0.45">
      <c r="C68" t="s">
        <v>137</v>
      </c>
      <c r="D68">
        <v>1</v>
      </c>
      <c r="E68">
        <v>1</v>
      </c>
      <c r="F68">
        <v>1</v>
      </c>
      <c r="G68" s="43" t="s">
        <v>714</v>
      </c>
      <c r="H68" s="43" t="s">
        <v>784</v>
      </c>
      <c r="I68" s="43" t="s">
        <v>138</v>
      </c>
      <c r="J68" s="43" t="s">
        <v>784</v>
      </c>
    </row>
    <row r="69" spans="3:10" x14ac:dyDescent="0.45">
      <c r="C69" t="s">
        <v>139</v>
      </c>
      <c r="D69">
        <v>1</v>
      </c>
      <c r="E69">
        <v>1</v>
      </c>
      <c r="F69">
        <v>1</v>
      </c>
      <c r="G69" s="43" t="s">
        <v>714</v>
      </c>
      <c r="H69" s="43" t="s">
        <v>804</v>
      </c>
      <c r="I69" s="43" t="s">
        <v>477</v>
      </c>
      <c r="J69" s="43" t="s">
        <v>806</v>
      </c>
    </row>
    <row r="70" spans="3:10" x14ac:dyDescent="0.45">
      <c r="C70" t="s">
        <v>140</v>
      </c>
      <c r="D70">
        <v>1</v>
      </c>
      <c r="E70">
        <v>1</v>
      </c>
      <c r="F70">
        <v>1</v>
      </c>
      <c r="G70" s="43" t="s">
        <v>714</v>
      </c>
      <c r="H70" s="43" t="s">
        <v>804</v>
      </c>
      <c r="I70" s="43" t="s">
        <v>141</v>
      </c>
      <c r="J70" s="43" t="s">
        <v>806</v>
      </c>
    </row>
    <row r="71" spans="3:10" x14ac:dyDescent="0.45">
      <c r="C71" t="s">
        <v>142</v>
      </c>
      <c r="D71">
        <v>1</v>
      </c>
      <c r="E71">
        <v>1</v>
      </c>
      <c r="F71">
        <v>1</v>
      </c>
      <c r="G71" s="43" t="s">
        <v>714</v>
      </c>
      <c r="H71" s="43" t="s">
        <v>800</v>
      </c>
      <c r="I71" s="43" t="s">
        <v>143</v>
      </c>
      <c r="J71" s="43" t="s">
        <v>782</v>
      </c>
    </row>
    <row r="72" spans="3:10" x14ac:dyDescent="0.45">
      <c r="C72" t="s">
        <v>144</v>
      </c>
      <c r="D72">
        <v>1</v>
      </c>
      <c r="E72">
        <v>1</v>
      </c>
      <c r="F72">
        <v>1</v>
      </c>
      <c r="G72" s="43" t="s">
        <v>714</v>
      </c>
      <c r="H72" s="43" t="s">
        <v>800</v>
      </c>
      <c r="I72" s="43" t="s">
        <v>145</v>
      </c>
      <c r="J72" s="43" t="s">
        <v>782</v>
      </c>
    </row>
    <row r="73" spans="3:10" x14ac:dyDescent="0.45">
      <c r="C73" t="s">
        <v>146</v>
      </c>
      <c r="D73">
        <v>1</v>
      </c>
      <c r="E73">
        <v>1</v>
      </c>
      <c r="F73">
        <v>1</v>
      </c>
      <c r="G73" s="43" t="s">
        <v>714</v>
      </c>
      <c r="H73" s="43" t="s">
        <v>804</v>
      </c>
      <c r="I73" s="43" t="s">
        <v>147</v>
      </c>
      <c r="J73" s="43" t="s">
        <v>806</v>
      </c>
    </row>
    <row r="74" spans="3:10" x14ac:dyDescent="0.45">
      <c r="C74" t="s">
        <v>148</v>
      </c>
      <c r="D74">
        <v>1</v>
      </c>
      <c r="E74">
        <v>1</v>
      </c>
      <c r="F74">
        <v>1</v>
      </c>
      <c r="G74" s="43" t="s">
        <v>714</v>
      </c>
      <c r="H74" s="43" t="s">
        <v>804</v>
      </c>
      <c r="I74" s="43" t="s">
        <v>149</v>
      </c>
      <c r="J74" s="43" t="s">
        <v>806</v>
      </c>
    </row>
    <row r="75" spans="3:10" x14ac:dyDescent="0.45">
      <c r="C75" t="s">
        <v>150</v>
      </c>
      <c r="D75">
        <v>1</v>
      </c>
      <c r="E75">
        <v>1</v>
      </c>
      <c r="F75">
        <v>1</v>
      </c>
      <c r="G75" s="43" t="s">
        <v>714</v>
      </c>
      <c r="H75" s="43" t="s">
        <v>784</v>
      </c>
      <c r="I75" s="43" t="s">
        <v>512</v>
      </c>
      <c r="J75" s="43" t="s">
        <v>784</v>
      </c>
    </row>
    <row r="76" spans="3:10" x14ac:dyDescent="0.45">
      <c r="C76" t="s">
        <v>151</v>
      </c>
      <c r="D76">
        <v>1</v>
      </c>
      <c r="E76">
        <v>1</v>
      </c>
      <c r="F76">
        <v>1</v>
      </c>
      <c r="G76" s="43" t="s">
        <v>714</v>
      </c>
      <c r="H76" s="43" t="s">
        <v>804</v>
      </c>
      <c r="I76" s="43" t="s">
        <v>152</v>
      </c>
      <c r="J76" s="43" t="s">
        <v>806</v>
      </c>
    </row>
    <row r="77" spans="3:10" x14ac:dyDescent="0.45">
      <c r="C77" t="s">
        <v>153</v>
      </c>
      <c r="D77">
        <v>1</v>
      </c>
      <c r="E77">
        <v>1</v>
      </c>
      <c r="F77">
        <v>1</v>
      </c>
      <c r="G77" s="43" t="s">
        <v>714</v>
      </c>
      <c r="H77" s="43" t="s">
        <v>784</v>
      </c>
      <c r="I77" s="43" t="s">
        <v>154</v>
      </c>
      <c r="J77" s="43" t="s">
        <v>784</v>
      </c>
    </row>
    <row r="78" spans="3:10" x14ac:dyDescent="0.45">
      <c r="C78" t="s">
        <v>155</v>
      </c>
      <c r="D78">
        <v>1</v>
      </c>
      <c r="E78">
        <v>1</v>
      </c>
      <c r="F78">
        <v>1</v>
      </c>
      <c r="G78" s="43" t="s">
        <v>714</v>
      </c>
      <c r="H78" s="43" t="s">
        <v>784</v>
      </c>
      <c r="I78" s="43" t="s">
        <v>376</v>
      </c>
      <c r="J78" s="43" t="s">
        <v>784</v>
      </c>
    </row>
    <row r="79" spans="3:10" x14ac:dyDescent="0.45">
      <c r="C79" t="s">
        <v>156</v>
      </c>
      <c r="D79">
        <v>1</v>
      </c>
      <c r="E79">
        <v>1</v>
      </c>
      <c r="F79">
        <v>1</v>
      </c>
      <c r="G79" s="43" t="s">
        <v>714</v>
      </c>
      <c r="H79" s="43" t="s">
        <v>801</v>
      </c>
      <c r="I79" s="43" t="s">
        <v>157</v>
      </c>
      <c r="J79" s="43" t="s">
        <v>156</v>
      </c>
    </row>
    <row r="80" spans="3:10" x14ac:dyDescent="0.45">
      <c r="C80" t="s">
        <v>158</v>
      </c>
      <c r="D80">
        <v>1</v>
      </c>
      <c r="E80">
        <v>1</v>
      </c>
      <c r="F80">
        <v>1</v>
      </c>
      <c r="G80" s="43" t="s">
        <v>714</v>
      </c>
      <c r="H80" s="43" t="s">
        <v>810</v>
      </c>
      <c r="I80" s="43" t="s">
        <v>159</v>
      </c>
      <c r="J80" s="43" t="s">
        <v>807</v>
      </c>
    </row>
    <row r="81" spans="3:10" x14ac:dyDescent="0.45">
      <c r="C81" t="s">
        <v>160</v>
      </c>
      <c r="D81">
        <v>1</v>
      </c>
      <c r="E81">
        <v>1</v>
      </c>
      <c r="F81">
        <v>1</v>
      </c>
      <c r="G81" s="43" t="s">
        <v>714</v>
      </c>
      <c r="H81" s="43" t="s">
        <v>800</v>
      </c>
      <c r="I81" s="43" t="s">
        <v>161</v>
      </c>
      <c r="J81" s="43" t="s">
        <v>783</v>
      </c>
    </row>
    <row r="82" spans="3:10" x14ac:dyDescent="0.45">
      <c r="C82" t="s">
        <v>162</v>
      </c>
      <c r="D82">
        <v>1</v>
      </c>
      <c r="E82">
        <v>1</v>
      </c>
      <c r="F82">
        <v>1</v>
      </c>
      <c r="G82" s="43" t="s">
        <v>714</v>
      </c>
      <c r="H82" s="43" t="s">
        <v>800</v>
      </c>
      <c r="I82" s="43" t="s">
        <v>163</v>
      </c>
      <c r="J82" s="43" t="s">
        <v>783</v>
      </c>
    </row>
    <row r="83" spans="3:10" x14ac:dyDescent="0.45">
      <c r="C83" t="s">
        <v>164</v>
      </c>
      <c r="D83">
        <v>1</v>
      </c>
      <c r="E83">
        <v>1</v>
      </c>
      <c r="F83">
        <v>1</v>
      </c>
      <c r="G83" s="43" t="s">
        <v>714</v>
      </c>
      <c r="H83" s="43" t="s">
        <v>784</v>
      </c>
      <c r="I83" s="43" t="s">
        <v>165</v>
      </c>
      <c r="J83" s="43" t="s">
        <v>784</v>
      </c>
    </row>
    <row r="84" spans="3:10" x14ac:dyDescent="0.45">
      <c r="C84" t="s">
        <v>166</v>
      </c>
      <c r="D84">
        <v>1</v>
      </c>
      <c r="E84">
        <v>1</v>
      </c>
      <c r="F84">
        <v>1</v>
      </c>
      <c r="G84" s="43" t="s">
        <v>714</v>
      </c>
      <c r="H84" s="43" t="s">
        <v>800</v>
      </c>
      <c r="I84" s="43" t="s">
        <v>167</v>
      </c>
      <c r="J84" s="43" t="s">
        <v>783</v>
      </c>
    </row>
    <row r="85" spans="3:10" x14ac:dyDescent="0.45">
      <c r="C85" t="s">
        <v>168</v>
      </c>
      <c r="D85">
        <v>1</v>
      </c>
      <c r="E85">
        <v>1</v>
      </c>
      <c r="F85">
        <v>1</v>
      </c>
      <c r="G85" s="43" t="s">
        <v>714</v>
      </c>
      <c r="H85" s="43" t="s">
        <v>784</v>
      </c>
      <c r="I85" s="43" t="s">
        <v>169</v>
      </c>
      <c r="J85" s="43" t="s">
        <v>784</v>
      </c>
    </row>
    <row r="86" spans="3:10" x14ac:dyDescent="0.45">
      <c r="C86" t="s">
        <v>170</v>
      </c>
      <c r="D86">
        <v>1</v>
      </c>
      <c r="E86">
        <v>1</v>
      </c>
      <c r="F86">
        <v>1</v>
      </c>
      <c r="G86" s="43" t="s">
        <v>714</v>
      </c>
      <c r="H86" s="43" t="s">
        <v>804</v>
      </c>
      <c r="I86" s="43" t="s">
        <v>377</v>
      </c>
      <c r="J86" s="43" t="s">
        <v>806</v>
      </c>
    </row>
    <row r="87" spans="3:10" x14ac:dyDescent="0.45">
      <c r="C87" t="s">
        <v>171</v>
      </c>
      <c r="D87">
        <v>1</v>
      </c>
      <c r="E87">
        <v>1</v>
      </c>
      <c r="F87">
        <v>1</v>
      </c>
      <c r="G87" s="43" t="s">
        <v>714</v>
      </c>
      <c r="H87" s="43" t="s">
        <v>803</v>
      </c>
      <c r="I87" s="43" t="s">
        <v>172</v>
      </c>
      <c r="J87" s="43" t="s">
        <v>807</v>
      </c>
    </row>
    <row r="88" spans="3:10" x14ac:dyDescent="0.45">
      <c r="C88" t="s">
        <v>173</v>
      </c>
      <c r="D88">
        <v>1</v>
      </c>
      <c r="E88">
        <v>1</v>
      </c>
      <c r="F88">
        <v>1</v>
      </c>
      <c r="G88" s="43" t="s">
        <v>714</v>
      </c>
      <c r="H88" s="43" t="s">
        <v>800</v>
      </c>
      <c r="I88" s="43" t="s">
        <v>174</v>
      </c>
      <c r="J88" s="43" t="s">
        <v>783</v>
      </c>
    </row>
    <row r="89" spans="3:10" x14ac:dyDescent="0.45">
      <c r="C89" t="s">
        <v>175</v>
      </c>
      <c r="D89">
        <v>1</v>
      </c>
      <c r="E89">
        <v>1</v>
      </c>
      <c r="F89">
        <v>1</v>
      </c>
      <c r="G89" s="43" t="s">
        <v>714</v>
      </c>
      <c r="H89" s="43" t="s">
        <v>802</v>
      </c>
      <c r="I89" s="43" t="s">
        <v>176</v>
      </c>
      <c r="J89" s="43" t="s">
        <v>785</v>
      </c>
    </row>
    <row r="90" spans="3:10" x14ac:dyDescent="0.45">
      <c r="C90" t="s">
        <v>177</v>
      </c>
      <c r="D90">
        <v>1</v>
      </c>
      <c r="E90">
        <v>1</v>
      </c>
      <c r="F90">
        <v>1</v>
      </c>
      <c r="G90" s="43" t="s">
        <v>714</v>
      </c>
      <c r="H90" s="43" t="s">
        <v>800</v>
      </c>
      <c r="I90" s="43" t="s">
        <v>178</v>
      </c>
      <c r="J90" s="43" t="s">
        <v>782</v>
      </c>
    </row>
    <row r="91" spans="3:10" x14ac:dyDescent="0.45">
      <c r="C91" t="s">
        <v>179</v>
      </c>
      <c r="D91">
        <v>1</v>
      </c>
      <c r="E91">
        <v>1</v>
      </c>
      <c r="F91">
        <v>1</v>
      </c>
      <c r="G91" s="43" t="s">
        <v>714</v>
      </c>
      <c r="H91" s="43" t="s">
        <v>810</v>
      </c>
      <c r="I91" s="43" t="s">
        <v>478</v>
      </c>
      <c r="J91" s="43" t="s">
        <v>807</v>
      </c>
    </row>
    <row r="92" spans="3:10" x14ac:dyDescent="0.45">
      <c r="C92" t="s">
        <v>180</v>
      </c>
      <c r="D92">
        <v>1</v>
      </c>
      <c r="E92">
        <v>1</v>
      </c>
      <c r="F92">
        <v>1</v>
      </c>
      <c r="G92" s="43" t="s">
        <v>714</v>
      </c>
      <c r="H92" s="43" t="s">
        <v>784</v>
      </c>
      <c r="I92" s="43" t="e">
        <v>#N/A</v>
      </c>
      <c r="J92" s="43" t="s">
        <v>784</v>
      </c>
    </row>
    <row r="93" spans="3:10" x14ac:dyDescent="0.45">
      <c r="C93" t="s">
        <v>181</v>
      </c>
      <c r="D93">
        <v>1</v>
      </c>
      <c r="E93">
        <v>1</v>
      </c>
      <c r="F93">
        <v>1</v>
      </c>
      <c r="G93" s="43" t="s">
        <v>714</v>
      </c>
      <c r="H93" s="43" t="s">
        <v>800</v>
      </c>
      <c r="I93" s="43" t="s">
        <v>378</v>
      </c>
      <c r="J93" s="43" t="s">
        <v>783</v>
      </c>
    </row>
    <row r="94" spans="3:10" x14ac:dyDescent="0.45">
      <c r="C94" t="s">
        <v>182</v>
      </c>
      <c r="D94">
        <v>1</v>
      </c>
      <c r="E94">
        <v>1</v>
      </c>
      <c r="F94">
        <v>1</v>
      </c>
      <c r="G94" s="43" t="s">
        <v>714</v>
      </c>
      <c r="H94" s="43" t="s">
        <v>802</v>
      </c>
      <c r="I94" s="43" t="s">
        <v>183</v>
      </c>
      <c r="J94" s="43" t="s">
        <v>785</v>
      </c>
    </row>
    <row r="95" spans="3:10" x14ac:dyDescent="0.45">
      <c r="C95" t="s">
        <v>184</v>
      </c>
      <c r="D95">
        <v>1</v>
      </c>
      <c r="E95">
        <v>1</v>
      </c>
      <c r="F95">
        <v>1</v>
      </c>
      <c r="G95" s="43" t="s">
        <v>714</v>
      </c>
      <c r="H95" s="43" t="s">
        <v>810</v>
      </c>
      <c r="I95" s="43" t="s">
        <v>185</v>
      </c>
      <c r="J95" s="43" t="s">
        <v>807</v>
      </c>
    </row>
    <row r="96" spans="3:10" x14ac:dyDescent="0.45">
      <c r="C96" t="s">
        <v>186</v>
      </c>
      <c r="D96">
        <v>1</v>
      </c>
      <c r="E96">
        <v>1</v>
      </c>
      <c r="F96">
        <v>1</v>
      </c>
      <c r="G96" s="43" t="s">
        <v>714</v>
      </c>
      <c r="H96" s="43" t="s">
        <v>784</v>
      </c>
      <c r="I96" s="43" t="s">
        <v>187</v>
      </c>
      <c r="J96" s="43" t="s">
        <v>784</v>
      </c>
    </row>
    <row r="97" spans="3:10" x14ac:dyDescent="0.45">
      <c r="C97" t="s">
        <v>188</v>
      </c>
      <c r="D97">
        <v>1</v>
      </c>
      <c r="E97">
        <v>1</v>
      </c>
      <c r="F97">
        <v>1</v>
      </c>
      <c r="G97" s="43" t="s">
        <v>714</v>
      </c>
      <c r="H97" s="43" t="s">
        <v>800</v>
      </c>
      <c r="I97" s="43" t="s">
        <v>189</v>
      </c>
      <c r="J97" s="43" t="s">
        <v>783</v>
      </c>
    </row>
    <row r="98" spans="3:10" x14ac:dyDescent="0.45">
      <c r="C98" t="s">
        <v>190</v>
      </c>
      <c r="D98">
        <v>1</v>
      </c>
      <c r="E98">
        <v>1</v>
      </c>
      <c r="F98">
        <v>1</v>
      </c>
      <c r="G98" s="43" t="s">
        <v>714</v>
      </c>
      <c r="H98" s="43" t="s">
        <v>800</v>
      </c>
      <c r="I98" s="43" t="s">
        <v>191</v>
      </c>
      <c r="J98" s="43" t="s">
        <v>782</v>
      </c>
    </row>
    <row r="99" spans="3:10" x14ac:dyDescent="0.45">
      <c r="C99" t="s">
        <v>192</v>
      </c>
      <c r="D99">
        <v>1</v>
      </c>
      <c r="E99">
        <v>1</v>
      </c>
      <c r="F99">
        <v>1</v>
      </c>
      <c r="G99" s="43" t="s">
        <v>714</v>
      </c>
      <c r="H99" s="43" t="s">
        <v>800</v>
      </c>
      <c r="I99" s="43" t="s">
        <v>193</v>
      </c>
      <c r="J99" s="43" t="s">
        <v>782</v>
      </c>
    </row>
    <row r="100" spans="3:10" x14ac:dyDescent="0.45">
      <c r="C100" t="s">
        <v>194</v>
      </c>
      <c r="D100">
        <v>1</v>
      </c>
      <c r="E100">
        <v>1</v>
      </c>
      <c r="F100">
        <v>1</v>
      </c>
      <c r="G100" s="43" t="s">
        <v>714</v>
      </c>
      <c r="H100" s="43" t="s">
        <v>800</v>
      </c>
      <c r="I100" s="43" t="s">
        <v>461</v>
      </c>
      <c r="J100" s="43" t="s">
        <v>782</v>
      </c>
    </row>
    <row r="101" spans="3:10" x14ac:dyDescent="0.45">
      <c r="C101" t="s">
        <v>195</v>
      </c>
      <c r="D101">
        <v>1</v>
      </c>
      <c r="E101">
        <v>1</v>
      </c>
      <c r="F101">
        <v>1</v>
      </c>
      <c r="G101" s="43" t="s">
        <v>714</v>
      </c>
      <c r="H101" s="43" t="s">
        <v>784</v>
      </c>
      <c r="I101" s="43" t="s">
        <v>379</v>
      </c>
      <c r="J101" s="43" t="s">
        <v>784</v>
      </c>
    </row>
    <row r="102" spans="3:10" x14ac:dyDescent="0.45">
      <c r="C102" t="s">
        <v>196</v>
      </c>
      <c r="D102">
        <v>1</v>
      </c>
      <c r="E102">
        <v>1</v>
      </c>
      <c r="F102">
        <v>1</v>
      </c>
      <c r="G102" s="43" t="s">
        <v>714</v>
      </c>
      <c r="H102" s="43" t="s">
        <v>784</v>
      </c>
      <c r="I102" s="43" t="s">
        <v>197</v>
      </c>
      <c r="J102" s="43" t="s">
        <v>784</v>
      </c>
    </row>
    <row r="103" spans="3:10" x14ac:dyDescent="0.45">
      <c r="C103" t="s">
        <v>198</v>
      </c>
      <c r="D103">
        <v>1</v>
      </c>
      <c r="E103">
        <v>1</v>
      </c>
      <c r="F103">
        <v>1</v>
      </c>
      <c r="G103" s="43" t="s">
        <v>714</v>
      </c>
      <c r="H103" s="43" t="s">
        <v>784</v>
      </c>
      <c r="I103" s="43" t="s">
        <v>380</v>
      </c>
      <c r="J103" s="43" t="s">
        <v>784</v>
      </c>
    </row>
    <row r="104" spans="3:10" x14ac:dyDescent="0.45">
      <c r="C104" t="s">
        <v>199</v>
      </c>
      <c r="D104">
        <v>1</v>
      </c>
      <c r="E104">
        <v>1</v>
      </c>
      <c r="F104">
        <v>1</v>
      </c>
      <c r="G104" s="43" t="s">
        <v>714</v>
      </c>
      <c r="H104" s="43" t="s">
        <v>784</v>
      </c>
      <c r="I104" s="43" t="s">
        <v>200</v>
      </c>
      <c r="J104" s="43" t="s">
        <v>784</v>
      </c>
    </row>
    <row r="105" spans="3:10" x14ac:dyDescent="0.45">
      <c r="C105" t="s">
        <v>201</v>
      </c>
      <c r="D105">
        <v>1</v>
      </c>
      <c r="E105">
        <v>1</v>
      </c>
      <c r="F105">
        <v>1</v>
      </c>
      <c r="G105" s="43" t="s">
        <v>714</v>
      </c>
      <c r="H105" s="43" t="s">
        <v>800</v>
      </c>
      <c r="I105" s="43" t="s">
        <v>202</v>
      </c>
      <c r="J105" s="43" t="s">
        <v>782</v>
      </c>
    </row>
    <row r="106" spans="3:10" x14ac:dyDescent="0.45">
      <c r="C106" t="s">
        <v>203</v>
      </c>
      <c r="D106">
        <v>1</v>
      </c>
      <c r="E106">
        <v>1</v>
      </c>
      <c r="F106">
        <v>1</v>
      </c>
      <c r="G106" s="43" t="s">
        <v>714</v>
      </c>
      <c r="H106" s="43" t="s">
        <v>800</v>
      </c>
      <c r="I106" s="43" t="s">
        <v>204</v>
      </c>
      <c r="J106" s="43" t="s">
        <v>782</v>
      </c>
    </row>
    <row r="107" spans="3:10" x14ac:dyDescent="0.45">
      <c r="C107" t="s">
        <v>205</v>
      </c>
      <c r="D107">
        <v>1</v>
      </c>
      <c r="E107">
        <v>1</v>
      </c>
      <c r="F107">
        <v>1</v>
      </c>
      <c r="G107" s="43" t="s">
        <v>714</v>
      </c>
      <c r="H107" s="43" t="s">
        <v>810</v>
      </c>
      <c r="I107" s="43" t="s">
        <v>206</v>
      </c>
      <c r="J107" s="43" t="s">
        <v>807</v>
      </c>
    </row>
    <row r="108" spans="3:10" x14ac:dyDescent="0.45">
      <c r="C108" t="s">
        <v>207</v>
      </c>
      <c r="D108">
        <v>1</v>
      </c>
      <c r="E108">
        <v>1</v>
      </c>
      <c r="F108">
        <v>1</v>
      </c>
      <c r="G108" s="43" t="s">
        <v>714</v>
      </c>
      <c r="H108" s="43" t="s">
        <v>810</v>
      </c>
      <c r="I108" s="43" t="s">
        <v>479</v>
      </c>
      <c r="J108" s="43" t="s">
        <v>807</v>
      </c>
    </row>
    <row r="109" spans="3:10" x14ac:dyDescent="0.45">
      <c r="C109" t="s">
        <v>208</v>
      </c>
      <c r="D109">
        <v>1</v>
      </c>
      <c r="E109">
        <v>1</v>
      </c>
      <c r="F109">
        <v>1</v>
      </c>
      <c r="G109" s="43" t="s">
        <v>714</v>
      </c>
      <c r="H109" s="43" t="s">
        <v>800</v>
      </c>
      <c r="I109" s="43" t="s">
        <v>209</v>
      </c>
      <c r="J109" s="43" t="s">
        <v>782</v>
      </c>
    </row>
    <row r="110" spans="3:10" x14ac:dyDescent="0.45">
      <c r="C110" t="s">
        <v>210</v>
      </c>
      <c r="D110">
        <v>1</v>
      </c>
      <c r="E110">
        <v>1</v>
      </c>
      <c r="F110">
        <v>1</v>
      </c>
      <c r="G110" s="43" t="s">
        <v>714</v>
      </c>
      <c r="H110" s="43" t="s">
        <v>784</v>
      </c>
      <c r="I110" s="43" t="s">
        <v>381</v>
      </c>
      <c r="J110" s="43" t="s">
        <v>784</v>
      </c>
    </row>
    <row r="111" spans="3:10" x14ac:dyDescent="0.45">
      <c r="C111" t="s">
        <v>211</v>
      </c>
      <c r="D111">
        <v>1</v>
      </c>
      <c r="E111">
        <v>1</v>
      </c>
      <c r="F111">
        <v>1</v>
      </c>
      <c r="G111" s="43" t="s">
        <v>714</v>
      </c>
      <c r="H111" s="43" t="s">
        <v>810</v>
      </c>
      <c r="I111" s="43" t="s">
        <v>480</v>
      </c>
      <c r="J111" s="43" t="s">
        <v>807</v>
      </c>
    </row>
    <row r="112" spans="3:10" x14ac:dyDescent="0.45">
      <c r="C112" t="s">
        <v>212</v>
      </c>
      <c r="D112">
        <v>1</v>
      </c>
      <c r="E112">
        <v>1</v>
      </c>
      <c r="F112">
        <v>1</v>
      </c>
      <c r="G112" s="43" t="s">
        <v>714</v>
      </c>
      <c r="H112" s="43" t="s">
        <v>800</v>
      </c>
      <c r="I112" s="43" t="s">
        <v>213</v>
      </c>
      <c r="J112" s="43" t="s">
        <v>782</v>
      </c>
    </row>
    <row r="113" spans="3:10" x14ac:dyDescent="0.45">
      <c r="C113" t="s">
        <v>214</v>
      </c>
      <c r="D113">
        <v>1</v>
      </c>
      <c r="E113">
        <v>1</v>
      </c>
      <c r="F113">
        <v>1</v>
      </c>
      <c r="G113" s="43" t="s">
        <v>714</v>
      </c>
      <c r="H113" s="43" t="s">
        <v>800</v>
      </c>
      <c r="I113" s="43" t="s">
        <v>481</v>
      </c>
      <c r="J113" s="43" t="s">
        <v>782</v>
      </c>
    </row>
    <row r="114" spans="3:10" x14ac:dyDescent="0.45">
      <c r="C114" t="s">
        <v>215</v>
      </c>
      <c r="D114">
        <v>1</v>
      </c>
      <c r="E114">
        <v>1</v>
      </c>
      <c r="F114">
        <v>1</v>
      </c>
      <c r="G114" s="43" t="s">
        <v>714</v>
      </c>
      <c r="H114" s="43" t="s">
        <v>804</v>
      </c>
      <c r="I114" s="43" t="s">
        <v>216</v>
      </c>
      <c r="J114" s="43" t="s">
        <v>806</v>
      </c>
    </row>
    <row r="115" spans="3:10" x14ac:dyDescent="0.45">
      <c r="C115" t="s">
        <v>482</v>
      </c>
      <c r="D115">
        <v>1</v>
      </c>
      <c r="E115">
        <v>1</v>
      </c>
      <c r="F115">
        <v>1</v>
      </c>
      <c r="G115" s="43" t="s">
        <v>714</v>
      </c>
      <c r="H115" s="43" t="s">
        <v>810</v>
      </c>
      <c r="I115" s="43" t="s">
        <v>483</v>
      </c>
      <c r="J115" s="43" t="s">
        <v>807</v>
      </c>
    </row>
    <row r="116" spans="3:10" x14ac:dyDescent="0.45">
      <c r="C116" t="s">
        <v>217</v>
      </c>
      <c r="D116">
        <v>1</v>
      </c>
      <c r="E116">
        <v>1</v>
      </c>
      <c r="F116">
        <v>1</v>
      </c>
      <c r="G116" s="43" t="s">
        <v>714</v>
      </c>
      <c r="H116" s="43" t="s">
        <v>802</v>
      </c>
      <c r="I116" s="43" t="s">
        <v>218</v>
      </c>
      <c r="J116" s="43" t="s">
        <v>785</v>
      </c>
    </row>
    <row r="117" spans="3:10" x14ac:dyDescent="0.45">
      <c r="C117" t="s">
        <v>219</v>
      </c>
      <c r="D117">
        <v>1</v>
      </c>
      <c r="E117">
        <v>1</v>
      </c>
      <c r="F117">
        <v>1</v>
      </c>
      <c r="G117" s="43" t="s">
        <v>714</v>
      </c>
      <c r="H117" s="43" t="s">
        <v>784</v>
      </c>
      <c r="I117" s="43" t="s">
        <v>462</v>
      </c>
      <c r="J117" s="43" t="s">
        <v>784</v>
      </c>
    </row>
    <row r="118" spans="3:10" x14ac:dyDescent="0.45">
      <c r="C118" t="s">
        <v>220</v>
      </c>
      <c r="D118">
        <v>1</v>
      </c>
      <c r="E118">
        <v>1</v>
      </c>
      <c r="F118">
        <v>1</v>
      </c>
      <c r="G118" s="43" t="s">
        <v>714</v>
      </c>
      <c r="H118" s="43" t="s">
        <v>810</v>
      </c>
      <c r="I118" s="43" t="s">
        <v>221</v>
      </c>
      <c r="J118" s="43" t="s">
        <v>785</v>
      </c>
    </row>
    <row r="119" spans="3:10" x14ac:dyDescent="0.45">
      <c r="C119" t="s">
        <v>10</v>
      </c>
      <c r="D119">
        <v>1</v>
      </c>
      <c r="E119">
        <v>1</v>
      </c>
      <c r="F119">
        <v>1</v>
      </c>
      <c r="G119" s="43" t="s">
        <v>714</v>
      </c>
      <c r="H119" s="43" t="s">
        <v>784</v>
      </c>
      <c r="I119" s="43" t="s">
        <v>827</v>
      </c>
      <c r="J119" s="43" t="s">
        <v>784</v>
      </c>
    </row>
    <row r="120" spans="3:10" x14ac:dyDescent="0.45">
      <c r="C120" t="s">
        <v>222</v>
      </c>
      <c r="D120">
        <v>1</v>
      </c>
      <c r="E120">
        <v>1</v>
      </c>
      <c r="F120">
        <v>1</v>
      </c>
      <c r="G120" s="43" t="s">
        <v>714</v>
      </c>
      <c r="H120" s="43" t="s">
        <v>800</v>
      </c>
      <c r="I120" s="43" t="s">
        <v>223</v>
      </c>
      <c r="J120" s="43" t="s">
        <v>782</v>
      </c>
    </row>
    <row r="121" spans="3:10" x14ac:dyDescent="0.45">
      <c r="C121" t="s">
        <v>224</v>
      </c>
      <c r="D121">
        <v>1</v>
      </c>
      <c r="E121">
        <v>1</v>
      </c>
      <c r="F121">
        <v>1</v>
      </c>
      <c r="G121" s="43" t="s">
        <v>714</v>
      </c>
      <c r="H121" s="43" t="s">
        <v>800</v>
      </c>
      <c r="I121" s="43" t="s">
        <v>225</v>
      </c>
      <c r="J121" s="43" t="s">
        <v>782</v>
      </c>
    </row>
    <row r="122" spans="3:10" x14ac:dyDescent="0.45">
      <c r="C122" t="s">
        <v>226</v>
      </c>
      <c r="D122">
        <v>1</v>
      </c>
      <c r="E122">
        <v>1</v>
      </c>
      <c r="F122">
        <v>1</v>
      </c>
      <c r="G122" s="43" t="s">
        <v>714</v>
      </c>
      <c r="H122" s="43" t="s">
        <v>800</v>
      </c>
      <c r="I122" s="43" t="s">
        <v>227</v>
      </c>
      <c r="J122" s="43" t="s">
        <v>782</v>
      </c>
    </row>
    <row r="123" spans="3:10" x14ac:dyDescent="0.45">
      <c r="C123" t="s">
        <v>228</v>
      </c>
      <c r="D123">
        <v>1</v>
      </c>
      <c r="E123">
        <v>1</v>
      </c>
      <c r="F123">
        <v>1</v>
      </c>
      <c r="G123" s="43" t="s">
        <v>714</v>
      </c>
      <c r="H123" s="43" t="s">
        <v>810</v>
      </c>
      <c r="I123" s="43" t="s">
        <v>484</v>
      </c>
      <c r="J123" s="43" t="s">
        <v>807</v>
      </c>
    </row>
    <row r="124" spans="3:10" x14ac:dyDescent="0.45">
      <c r="C124" t="s">
        <v>229</v>
      </c>
      <c r="D124">
        <v>1</v>
      </c>
      <c r="E124">
        <v>1</v>
      </c>
      <c r="F124">
        <v>1</v>
      </c>
      <c r="G124" s="43" t="s">
        <v>714</v>
      </c>
      <c r="H124" s="43" t="s">
        <v>810</v>
      </c>
      <c r="I124" s="43" t="s">
        <v>230</v>
      </c>
      <c r="J124" s="43" t="s">
        <v>807</v>
      </c>
    </row>
    <row r="125" spans="3:10" x14ac:dyDescent="0.45">
      <c r="C125" t="s">
        <v>231</v>
      </c>
      <c r="D125">
        <v>1</v>
      </c>
      <c r="E125">
        <v>1</v>
      </c>
      <c r="F125">
        <v>1</v>
      </c>
      <c r="G125" s="43" t="s">
        <v>714</v>
      </c>
      <c r="H125" s="43" t="s">
        <v>784</v>
      </c>
      <c r="I125" s="43" t="s">
        <v>232</v>
      </c>
      <c r="J125" s="43" t="s">
        <v>784</v>
      </c>
    </row>
    <row r="126" spans="3:10" x14ac:dyDescent="0.45">
      <c r="C126" t="s">
        <v>233</v>
      </c>
      <c r="D126">
        <v>1</v>
      </c>
      <c r="E126">
        <v>1</v>
      </c>
      <c r="F126">
        <v>1</v>
      </c>
      <c r="G126" s="43" t="s">
        <v>714</v>
      </c>
      <c r="H126" s="43" t="s">
        <v>803</v>
      </c>
      <c r="I126" s="43" t="s">
        <v>234</v>
      </c>
      <c r="J126" s="43" t="s">
        <v>807</v>
      </c>
    </row>
    <row r="127" spans="3:10" x14ac:dyDescent="0.45">
      <c r="C127" t="s">
        <v>235</v>
      </c>
      <c r="D127">
        <v>1</v>
      </c>
      <c r="E127">
        <v>1</v>
      </c>
      <c r="F127">
        <v>1</v>
      </c>
      <c r="G127" s="43" t="s">
        <v>714</v>
      </c>
      <c r="H127" s="43" t="s">
        <v>804</v>
      </c>
      <c r="I127" s="43" t="s">
        <v>236</v>
      </c>
      <c r="J127" s="43" t="s">
        <v>806</v>
      </c>
    </row>
    <row r="128" spans="3:10" x14ac:dyDescent="0.45">
      <c r="C128" t="s">
        <v>237</v>
      </c>
      <c r="D128">
        <v>1</v>
      </c>
      <c r="E128">
        <v>1</v>
      </c>
      <c r="F128">
        <v>1</v>
      </c>
      <c r="G128" s="43" t="s">
        <v>714</v>
      </c>
      <c r="H128" s="43" t="s">
        <v>800</v>
      </c>
      <c r="I128" s="43" t="s">
        <v>238</v>
      </c>
      <c r="J128" s="43" t="s">
        <v>782</v>
      </c>
    </row>
    <row r="129" spans="3:10" x14ac:dyDescent="0.45">
      <c r="C129" t="s">
        <v>239</v>
      </c>
      <c r="D129">
        <v>1</v>
      </c>
      <c r="E129">
        <v>1</v>
      </c>
      <c r="F129">
        <v>1</v>
      </c>
      <c r="G129" s="43" t="s">
        <v>714</v>
      </c>
      <c r="H129" s="43" t="s">
        <v>800</v>
      </c>
      <c r="I129" s="43" t="s">
        <v>240</v>
      </c>
      <c r="J129" s="43" t="s">
        <v>782</v>
      </c>
    </row>
    <row r="130" spans="3:10" x14ac:dyDescent="0.45">
      <c r="C130" t="s">
        <v>241</v>
      </c>
      <c r="D130">
        <v>1</v>
      </c>
      <c r="E130">
        <v>1</v>
      </c>
      <c r="F130">
        <v>1</v>
      </c>
      <c r="G130" s="43" t="s">
        <v>714</v>
      </c>
      <c r="H130" s="43" t="s">
        <v>810</v>
      </c>
      <c r="I130" s="43" t="s">
        <v>242</v>
      </c>
      <c r="J130" s="43" t="s">
        <v>807</v>
      </c>
    </row>
    <row r="131" spans="3:10" x14ac:dyDescent="0.45">
      <c r="C131" t="s">
        <v>243</v>
      </c>
      <c r="D131">
        <v>1</v>
      </c>
      <c r="E131">
        <v>1</v>
      </c>
      <c r="F131">
        <v>1</v>
      </c>
      <c r="G131" s="43" t="s">
        <v>714</v>
      </c>
      <c r="H131" s="43" t="s">
        <v>784</v>
      </c>
      <c r="I131" s="43" t="s">
        <v>244</v>
      </c>
      <c r="J131" s="43" t="s">
        <v>784</v>
      </c>
    </row>
    <row r="132" spans="3:10" x14ac:dyDescent="0.45">
      <c r="C132" t="s">
        <v>245</v>
      </c>
      <c r="D132">
        <v>1</v>
      </c>
      <c r="E132">
        <v>1</v>
      </c>
      <c r="F132">
        <v>1</v>
      </c>
      <c r="G132" s="43" t="s">
        <v>714</v>
      </c>
      <c r="H132" s="43" t="s">
        <v>800</v>
      </c>
      <c r="I132" s="43" t="s">
        <v>382</v>
      </c>
      <c r="J132" s="43" t="s">
        <v>783</v>
      </c>
    </row>
    <row r="133" spans="3:10" x14ac:dyDescent="0.45">
      <c r="C133" t="s">
        <v>246</v>
      </c>
      <c r="D133">
        <v>1</v>
      </c>
      <c r="E133">
        <v>1</v>
      </c>
      <c r="F133">
        <v>1</v>
      </c>
      <c r="G133" s="43" t="s">
        <v>714</v>
      </c>
      <c r="H133" s="43" t="s">
        <v>810</v>
      </c>
      <c r="I133" s="43" t="s">
        <v>247</v>
      </c>
      <c r="J133" s="43" t="s">
        <v>807</v>
      </c>
    </row>
    <row r="134" spans="3:10" x14ac:dyDescent="0.45">
      <c r="C134" t="s">
        <v>248</v>
      </c>
      <c r="D134">
        <v>1</v>
      </c>
      <c r="E134">
        <v>1</v>
      </c>
      <c r="F134">
        <v>1</v>
      </c>
      <c r="G134" s="43" t="s">
        <v>714</v>
      </c>
      <c r="H134" s="43" t="s">
        <v>810</v>
      </c>
      <c r="I134" s="43" t="s">
        <v>485</v>
      </c>
      <c r="J134" s="43" t="s">
        <v>807</v>
      </c>
    </row>
    <row r="135" spans="3:10" x14ac:dyDescent="0.45">
      <c r="C135" t="s">
        <v>249</v>
      </c>
      <c r="D135">
        <v>1</v>
      </c>
      <c r="E135">
        <v>1</v>
      </c>
      <c r="F135">
        <v>1</v>
      </c>
      <c r="G135" s="43" t="s">
        <v>714</v>
      </c>
      <c r="H135" s="43" t="s">
        <v>804</v>
      </c>
      <c r="I135" s="43" t="s">
        <v>250</v>
      </c>
      <c r="J135" s="43" t="s">
        <v>806</v>
      </c>
    </row>
    <row r="136" spans="3:10" x14ac:dyDescent="0.45">
      <c r="C136" t="s">
        <v>251</v>
      </c>
      <c r="D136">
        <v>1</v>
      </c>
      <c r="E136">
        <v>1</v>
      </c>
      <c r="F136">
        <v>1</v>
      </c>
      <c r="G136" s="43" t="s">
        <v>714</v>
      </c>
      <c r="H136" s="43" t="s">
        <v>810</v>
      </c>
      <c r="I136" s="43" t="s">
        <v>383</v>
      </c>
      <c r="J136" s="43" t="s">
        <v>807</v>
      </c>
    </row>
    <row r="137" spans="3:10" x14ac:dyDescent="0.45">
      <c r="C137" t="s">
        <v>252</v>
      </c>
      <c r="D137">
        <v>1</v>
      </c>
      <c r="E137">
        <v>1</v>
      </c>
      <c r="F137">
        <v>1</v>
      </c>
      <c r="G137" s="43" t="s">
        <v>714</v>
      </c>
      <c r="H137" s="43" t="s">
        <v>804</v>
      </c>
      <c r="I137" s="43" t="s">
        <v>253</v>
      </c>
      <c r="J137" s="43" t="s">
        <v>806</v>
      </c>
    </row>
    <row r="138" spans="3:10" x14ac:dyDescent="0.45">
      <c r="C138" t="s">
        <v>254</v>
      </c>
      <c r="D138">
        <v>1</v>
      </c>
      <c r="E138">
        <v>1</v>
      </c>
      <c r="F138">
        <v>1</v>
      </c>
      <c r="G138" s="43" t="s">
        <v>714</v>
      </c>
      <c r="H138" s="43" t="s">
        <v>804</v>
      </c>
      <c r="I138" s="43" t="s">
        <v>255</v>
      </c>
      <c r="J138" s="43" t="s">
        <v>806</v>
      </c>
    </row>
    <row r="139" spans="3:10" x14ac:dyDescent="0.45">
      <c r="C139" t="s">
        <v>256</v>
      </c>
      <c r="D139">
        <v>1</v>
      </c>
      <c r="E139">
        <v>1</v>
      </c>
      <c r="F139">
        <v>1</v>
      </c>
      <c r="G139" s="43" t="s">
        <v>714</v>
      </c>
      <c r="H139" s="43" t="s">
        <v>810</v>
      </c>
      <c r="I139" s="43" t="s">
        <v>257</v>
      </c>
      <c r="J139" s="43" t="s">
        <v>807</v>
      </c>
    </row>
    <row r="140" spans="3:10" x14ac:dyDescent="0.45">
      <c r="C140" t="s">
        <v>258</v>
      </c>
      <c r="D140">
        <v>1</v>
      </c>
      <c r="E140">
        <v>1</v>
      </c>
      <c r="F140">
        <v>1</v>
      </c>
      <c r="G140" s="43" t="s">
        <v>714</v>
      </c>
      <c r="H140" s="43" t="s">
        <v>784</v>
      </c>
      <c r="I140" s="43" t="s">
        <v>259</v>
      </c>
      <c r="J140" s="43" t="s">
        <v>784</v>
      </c>
    </row>
    <row r="141" spans="3:10" x14ac:dyDescent="0.45">
      <c r="C141" t="s">
        <v>260</v>
      </c>
      <c r="D141">
        <v>1</v>
      </c>
      <c r="E141">
        <v>1</v>
      </c>
      <c r="F141">
        <v>1</v>
      </c>
      <c r="G141" s="43" t="s">
        <v>714</v>
      </c>
      <c r="H141" s="43" t="s">
        <v>784</v>
      </c>
      <c r="I141" s="43" t="s">
        <v>261</v>
      </c>
      <c r="J141" s="43" t="s">
        <v>784</v>
      </c>
    </row>
    <row r="142" spans="3:10" x14ac:dyDescent="0.45">
      <c r="C142" t="s">
        <v>262</v>
      </c>
      <c r="D142">
        <v>1</v>
      </c>
      <c r="E142">
        <v>1</v>
      </c>
      <c r="F142">
        <v>1</v>
      </c>
      <c r="G142" s="43" t="s">
        <v>714</v>
      </c>
      <c r="H142" s="43" t="s">
        <v>800</v>
      </c>
      <c r="I142" s="43" t="s">
        <v>463</v>
      </c>
      <c r="J142" s="43" t="s">
        <v>783</v>
      </c>
    </row>
    <row r="143" spans="3:10" x14ac:dyDescent="0.45">
      <c r="C143" t="s">
        <v>263</v>
      </c>
      <c r="D143">
        <v>1</v>
      </c>
      <c r="E143">
        <v>1</v>
      </c>
      <c r="F143">
        <v>1</v>
      </c>
      <c r="G143" s="43" t="s">
        <v>714</v>
      </c>
      <c r="H143" s="43" t="s">
        <v>784</v>
      </c>
      <c r="I143" s="43" t="s">
        <v>830</v>
      </c>
      <c r="J143" s="43" t="s">
        <v>784</v>
      </c>
    </row>
    <row r="144" spans="3:10" x14ac:dyDescent="0.45">
      <c r="C144" t="s">
        <v>264</v>
      </c>
      <c r="D144">
        <v>1</v>
      </c>
      <c r="E144">
        <v>1</v>
      </c>
      <c r="F144">
        <v>1</v>
      </c>
      <c r="G144" s="43" t="s">
        <v>714</v>
      </c>
      <c r="H144" s="43" t="s">
        <v>802</v>
      </c>
      <c r="I144" s="43" t="s">
        <v>265</v>
      </c>
      <c r="J144" s="43" t="s">
        <v>784</v>
      </c>
    </row>
    <row r="145" spans="3:10" x14ac:dyDescent="0.45">
      <c r="C145" t="s">
        <v>266</v>
      </c>
      <c r="D145">
        <v>1</v>
      </c>
      <c r="E145">
        <v>1</v>
      </c>
      <c r="F145">
        <v>1</v>
      </c>
      <c r="G145" s="43" t="s">
        <v>714</v>
      </c>
      <c r="H145" s="43" t="s">
        <v>800</v>
      </c>
      <c r="I145" s="43" t="s">
        <v>267</v>
      </c>
      <c r="J145" s="43" t="s">
        <v>782</v>
      </c>
    </row>
    <row r="146" spans="3:10" x14ac:dyDescent="0.45">
      <c r="C146" t="s">
        <v>268</v>
      </c>
      <c r="D146">
        <v>1</v>
      </c>
      <c r="E146">
        <v>1</v>
      </c>
      <c r="F146">
        <v>1</v>
      </c>
      <c r="G146" s="43" t="s">
        <v>714</v>
      </c>
      <c r="H146" s="43" t="s">
        <v>804</v>
      </c>
      <c r="I146" s="43" t="s">
        <v>486</v>
      </c>
      <c r="J146" s="43" t="s">
        <v>806</v>
      </c>
    </row>
    <row r="147" spans="3:10" x14ac:dyDescent="0.45">
      <c r="C147" t="s">
        <v>269</v>
      </c>
      <c r="D147">
        <v>1</v>
      </c>
      <c r="E147">
        <v>1</v>
      </c>
      <c r="F147">
        <v>1</v>
      </c>
      <c r="G147" s="43" t="s">
        <v>714</v>
      </c>
      <c r="H147" s="43" t="s">
        <v>804</v>
      </c>
      <c r="I147" s="43" t="s">
        <v>384</v>
      </c>
      <c r="J147" s="43" t="s">
        <v>806</v>
      </c>
    </row>
    <row r="148" spans="3:10" x14ac:dyDescent="0.45">
      <c r="C148" t="s">
        <v>270</v>
      </c>
      <c r="D148">
        <v>1</v>
      </c>
      <c r="E148">
        <v>1</v>
      </c>
      <c r="F148">
        <v>1</v>
      </c>
      <c r="G148" s="43" t="s">
        <v>714</v>
      </c>
      <c r="H148" s="43" t="s">
        <v>804</v>
      </c>
      <c r="I148" s="43" t="s">
        <v>487</v>
      </c>
      <c r="J148" s="43" t="s">
        <v>806</v>
      </c>
    </row>
    <row r="149" spans="3:10" x14ac:dyDescent="0.45">
      <c r="C149" t="s">
        <v>271</v>
      </c>
      <c r="D149">
        <v>1</v>
      </c>
      <c r="E149">
        <v>1</v>
      </c>
      <c r="F149">
        <v>1</v>
      </c>
      <c r="G149" s="43" t="s">
        <v>714</v>
      </c>
      <c r="H149" s="43" t="s">
        <v>810</v>
      </c>
      <c r="I149" s="43" t="s">
        <v>488</v>
      </c>
      <c r="J149" s="43" t="s">
        <v>807</v>
      </c>
    </row>
    <row r="150" spans="3:10" x14ac:dyDescent="0.45">
      <c r="C150" t="s">
        <v>272</v>
      </c>
      <c r="D150">
        <v>1</v>
      </c>
      <c r="E150">
        <v>1</v>
      </c>
      <c r="F150">
        <v>1</v>
      </c>
      <c r="G150" s="43" t="s">
        <v>714</v>
      </c>
      <c r="H150" s="43" t="s">
        <v>784</v>
      </c>
      <c r="I150" s="43" t="s">
        <v>489</v>
      </c>
      <c r="J150" s="43" t="s">
        <v>784</v>
      </c>
    </row>
    <row r="151" spans="3:10" x14ac:dyDescent="0.45">
      <c r="C151" t="s">
        <v>273</v>
      </c>
      <c r="D151">
        <v>1</v>
      </c>
      <c r="E151">
        <v>1</v>
      </c>
      <c r="F151">
        <v>1</v>
      </c>
      <c r="G151" s="43" t="s">
        <v>714</v>
      </c>
      <c r="H151" s="43" t="s">
        <v>800</v>
      </c>
      <c r="I151" s="43" t="s">
        <v>385</v>
      </c>
      <c r="J151" s="43" t="s">
        <v>782</v>
      </c>
    </row>
    <row r="152" spans="3:10" x14ac:dyDescent="0.45">
      <c r="C152" t="s">
        <v>274</v>
      </c>
      <c r="D152">
        <v>1</v>
      </c>
      <c r="E152">
        <v>1</v>
      </c>
      <c r="F152">
        <v>1</v>
      </c>
      <c r="G152" s="43" t="s">
        <v>714</v>
      </c>
      <c r="H152" s="43" t="s">
        <v>800</v>
      </c>
      <c r="I152" s="43" t="s">
        <v>275</v>
      </c>
      <c r="J152" s="43" t="s">
        <v>783</v>
      </c>
    </row>
    <row r="153" spans="3:10" x14ac:dyDescent="0.45">
      <c r="C153" t="s">
        <v>276</v>
      </c>
      <c r="D153">
        <v>1</v>
      </c>
      <c r="E153">
        <v>1</v>
      </c>
      <c r="F153">
        <v>1</v>
      </c>
      <c r="G153" s="43" t="s">
        <v>714</v>
      </c>
      <c r="H153" s="43" t="s">
        <v>800</v>
      </c>
      <c r="I153" s="43" t="s">
        <v>277</v>
      </c>
      <c r="J153" s="43" t="s">
        <v>782</v>
      </c>
    </row>
    <row r="154" spans="3:10" x14ac:dyDescent="0.45">
      <c r="C154" t="s">
        <v>278</v>
      </c>
      <c r="D154">
        <v>1</v>
      </c>
      <c r="E154">
        <v>1</v>
      </c>
      <c r="F154">
        <v>1</v>
      </c>
      <c r="G154" s="43" t="s">
        <v>714</v>
      </c>
      <c r="H154" s="43" t="s">
        <v>784</v>
      </c>
      <c r="I154" s="43" t="s">
        <v>832</v>
      </c>
      <c r="J154" s="43" t="s">
        <v>784</v>
      </c>
    </row>
    <row r="155" spans="3:10" x14ac:dyDescent="0.45">
      <c r="C155" t="s">
        <v>279</v>
      </c>
      <c r="D155">
        <v>1</v>
      </c>
      <c r="E155">
        <v>1</v>
      </c>
      <c r="F155">
        <v>1</v>
      </c>
      <c r="G155" s="43" t="s">
        <v>714</v>
      </c>
      <c r="H155" s="43" t="s">
        <v>800</v>
      </c>
      <c r="I155" s="43" t="s">
        <v>386</v>
      </c>
      <c r="J155" s="43" t="s">
        <v>782</v>
      </c>
    </row>
    <row r="156" spans="3:10" x14ac:dyDescent="0.45">
      <c r="C156" t="s">
        <v>280</v>
      </c>
      <c r="D156">
        <v>1</v>
      </c>
      <c r="E156">
        <v>1</v>
      </c>
      <c r="F156">
        <v>1</v>
      </c>
      <c r="G156" s="43" t="s">
        <v>714</v>
      </c>
      <c r="H156" s="43" t="s">
        <v>800</v>
      </c>
      <c r="I156" s="43" t="s">
        <v>281</v>
      </c>
      <c r="J156" s="43" t="s">
        <v>782</v>
      </c>
    </row>
    <row r="157" spans="3:10" x14ac:dyDescent="0.45">
      <c r="C157" t="s">
        <v>282</v>
      </c>
      <c r="D157">
        <v>1</v>
      </c>
      <c r="E157">
        <v>1</v>
      </c>
      <c r="F157">
        <v>1</v>
      </c>
      <c r="G157" s="43" t="s">
        <v>714</v>
      </c>
      <c r="H157" s="43" t="s">
        <v>810</v>
      </c>
      <c r="I157" s="43" t="s">
        <v>387</v>
      </c>
      <c r="J157" s="43" t="s">
        <v>807</v>
      </c>
    </row>
    <row r="158" spans="3:10" x14ac:dyDescent="0.45">
      <c r="C158" t="s">
        <v>283</v>
      </c>
      <c r="D158">
        <v>1</v>
      </c>
      <c r="E158">
        <v>1</v>
      </c>
      <c r="F158">
        <v>1</v>
      </c>
      <c r="G158" s="43" t="s">
        <v>714</v>
      </c>
      <c r="H158" s="43" t="s">
        <v>784</v>
      </c>
      <c r="I158" s="43" t="s">
        <v>284</v>
      </c>
      <c r="J158" s="43" t="s">
        <v>784</v>
      </c>
    </row>
    <row r="159" spans="3:10" x14ac:dyDescent="0.45">
      <c r="C159" t="s">
        <v>285</v>
      </c>
      <c r="D159">
        <v>1</v>
      </c>
      <c r="E159">
        <v>1</v>
      </c>
      <c r="F159">
        <v>1</v>
      </c>
      <c r="G159" s="43" t="s">
        <v>714</v>
      </c>
      <c r="H159" s="43" t="s">
        <v>784</v>
      </c>
      <c r="I159" s="43" t="s">
        <v>286</v>
      </c>
      <c r="J159" s="43" t="s">
        <v>784</v>
      </c>
    </row>
    <row r="160" spans="3:10" x14ac:dyDescent="0.45">
      <c r="C160" t="s">
        <v>287</v>
      </c>
      <c r="D160">
        <v>1</v>
      </c>
      <c r="E160">
        <v>1</v>
      </c>
      <c r="F160">
        <v>1</v>
      </c>
      <c r="G160" s="43" t="s">
        <v>714</v>
      </c>
      <c r="H160" s="43" t="s">
        <v>810</v>
      </c>
      <c r="I160" s="43" t="s">
        <v>388</v>
      </c>
      <c r="J160" s="43" t="s">
        <v>807</v>
      </c>
    </row>
    <row r="161" spans="3:10" x14ac:dyDescent="0.45">
      <c r="C161" t="s">
        <v>288</v>
      </c>
      <c r="D161">
        <v>1</v>
      </c>
      <c r="E161">
        <v>1</v>
      </c>
      <c r="F161">
        <v>1</v>
      </c>
      <c r="G161" s="43" t="s">
        <v>714</v>
      </c>
      <c r="H161" s="43" t="s">
        <v>800</v>
      </c>
      <c r="I161" s="43" t="s">
        <v>289</v>
      </c>
      <c r="J161" s="43" t="s">
        <v>782</v>
      </c>
    </row>
    <row r="162" spans="3:10" x14ac:dyDescent="0.45">
      <c r="C162" t="s">
        <v>809</v>
      </c>
      <c r="D162">
        <v>1</v>
      </c>
      <c r="E162">
        <v>1</v>
      </c>
      <c r="F162">
        <v>1</v>
      </c>
      <c r="G162" s="43" t="s">
        <v>714</v>
      </c>
      <c r="H162" s="43" t="s">
        <v>800</v>
      </c>
      <c r="I162" s="43" t="s">
        <v>290</v>
      </c>
      <c r="J162" s="43" t="s">
        <v>782</v>
      </c>
    </row>
    <row r="163" spans="3:10" x14ac:dyDescent="0.45">
      <c r="C163" t="s">
        <v>291</v>
      </c>
      <c r="D163">
        <v>1</v>
      </c>
      <c r="E163">
        <v>1</v>
      </c>
      <c r="F163">
        <v>1</v>
      </c>
      <c r="G163" s="43" t="s">
        <v>714</v>
      </c>
      <c r="H163" s="43" t="s">
        <v>810</v>
      </c>
      <c r="I163" s="43" t="s">
        <v>292</v>
      </c>
      <c r="J163" s="43" t="s">
        <v>807</v>
      </c>
    </row>
    <row r="164" spans="3:10" x14ac:dyDescent="0.45">
      <c r="C164" t="s">
        <v>293</v>
      </c>
      <c r="D164">
        <v>1</v>
      </c>
      <c r="E164">
        <v>1</v>
      </c>
      <c r="F164">
        <v>1</v>
      </c>
      <c r="G164" s="43" t="s">
        <v>714</v>
      </c>
      <c r="H164" s="43" t="s">
        <v>800</v>
      </c>
      <c r="I164" s="43" t="s">
        <v>464</v>
      </c>
      <c r="J164" s="43" t="s">
        <v>782</v>
      </c>
    </row>
    <row r="165" spans="3:10" x14ac:dyDescent="0.45">
      <c r="C165" t="s">
        <v>294</v>
      </c>
      <c r="D165">
        <v>1</v>
      </c>
      <c r="E165">
        <v>1</v>
      </c>
      <c r="F165">
        <v>1</v>
      </c>
      <c r="G165" s="43" t="s">
        <v>714</v>
      </c>
      <c r="H165" s="43" t="s">
        <v>784</v>
      </c>
      <c r="I165" s="43" t="s">
        <v>295</v>
      </c>
      <c r="J165" s="43" t="s">
        <v>784</v>
      </c>
    </row>
    <row r="166" spans="3:10" x14ac:dyDescent="0.45">
      <c r="C166" t="s">
        <v>296</v>
      </c>
      <c r="D166">
        <v>1</v>
      </c>
      <c r="E166">
        <v>1</v>
      </c>
      <c r="F166">
        <v>1</v>
      </c>
      <c r="G166" s="43" t="s">
        <v>714</v>
      </c>
      <c r="H166" s="43" t="s">
        <v>810</v>
      </c>
      <c r="I166" s="43" t="s">
        <v>297</v>
      </c>
      <c r="J166" s="43" t="s">
        <v>807</v>
      </c>
    </row>
    <row r="167" spans="3:10" x14ac:dyDescent="0.45">
      <c r="C167" t="s">
        <v>298</v>
      </c>
      <c r="D167">
        <v>1</v>
      </c>
      <c r="E167">
        <v>1</v>
      </c>
      <c r="F167">
        <v>1</v>
      </c>
      <c r="G167" s="43" t="s">
        <v>714</v>
      </c>
      <c r="H167" s="43" t="s">
        <v>800</v>
      </c>
      <c r="I167" s="43" t="s">
        <v>299</v>
      </c>
      <c r="J167" s="43" t="s">
        <v>782</v>
      </c>
    </row>
    <row r="168" spans="3:10" x14ac:dyDescent="0.45">
      <c r="C168" t="s">
        <v>300</v>
      </c>
      <c r="D168">
        <v>1</v>
      </c>
      <c r="E168">
        <v>1</v>
      </c>
      <c r="F168">
        <v>1</v>
      </c>
      <c r="G168" s="43" t="s">
        <v>714</v>
      </c>
      <c r="H168" s="43" t="s">
        <v>804</v>
      </c>
      <c r="I168" s="43" t="s">
        <v>389</v>
      </c>
      <c r="J168" s="43" t="s">
        <v>806</v>
      </c>
    </row>
    <row r="169" spans="3:10" x14ac:dyDescent="0.45">
      <c r="C169" t="s">
        <v>301</v>
      </c>
      <c r="D169">
        <v>1</v>
      </c>
      <c r="E169">
        <v>1</v>
      </c>
      <c r="F169">
        <v>1</v>
      </c>
      <c r="G169" s="43" t="s">
        <v>714</v>
      </c>
      <c r="H169" s="43" t="s">
        <v>800</v>
      </c>
      <c r="I169" s="43" t="s">
        <v>302</v>
      </c>
      <c r="J169" s="43" t="s">
        <v>782</v>
      </c>
    </row>
    <row r="170" spans="3:10" x14ac:dyDescent="0.45">
      <c r="C170" t="s">
        <v>303</v>
      </c>
      <c r="D170">
        <v>1</v>
      </c>
      <c r="E170">
        <v>1</v>
      </c>
      <c r="F170">
        <v>1</v>
      </c>
      <c r="G170" s="43" t="s">
        <v>714</v>
      </c>
      <c r="H170" s="43" t="s">
        <v>784</v>
      </c>
      <c r="I170" s="43" t="s">
        <v>304</v>
      </c>
      <c r="J170" s="43" t="s">
        <v>784</v>
      </c>
    </row>
    <row r="171" spans="3:10" x14ac:dyDescent="0.45">
      <c r="C171" t="s">
        <v>305</v>
      </c>
      <c r="D171">
        <v>1</v>
      </c>
      <c r="E171">
        <v>1</v>
      </c>
      <c r="F171">
        <v>1</v>
      </c>
      <c r="G171" s="43" t="s">
        <v>714</v>
      </c>
      <c r="H171" s="43" t="s">
        <v>784</v>
      </c>
      <c r="I171" s="43" t="s">
        <v>306</v>
      </c>
      <c r="J171" s="43" t="s">
        <v>784</v>
      </c>
    </row>
    <row r="172" spans="3:10" x14ac:dyDescent="0.45">
      <c r="C172" t="s">
        <v>307</v>
      </c>
      <c r="D172">
        <v>1</v>
      </c>
      <c r="E172">
        <v>1</v>
      </c>
      <c r="F172">
        <v>1</v>
      </c>
      <c r="G172" s="43" t="s">
        <v>714</v>
      </c>
      <c r="H172" s="43" t="s">
        <v>800</v>
      </c>
      <c r="I172" s="43" t="s">
        <v>308</v>
      </c>
      <c r="J172" s="43" t="s">
        <v>783</v>
      </c>
    </row>
    <row r="173" spans="3:10" x14ac:dyDescent="0.45">
      <c r="C173" t="s">
        <v>309</v>
      </c>
      <c r="D173">
        <v>1</v>
      </c>
      <c r="E173">
        <v>1</v>
      </c>
      <c r="F173">
        <v>1</v>
      </c>
      <c r="G173" s="43" t="s">
        <v>714</v>
      </c>
      <c r="H173" s="43" t="s">
        <v>802</v>
      </c>
      <c r="I173" s="43" t="s">
        <v>310</v>
      </c>
      <c r="J173" s="43" t="s">
        <v>785</v>
      </c>
    </row>
    <row r="174" spans="3:10" x14ac:dyDescent="0.45">
      <c r="C174" t="s">
        <v>311</v>
      </c>
      <c r="D174">
        <v>1</v>
      </c>
      <c r="E174">
        <v>1</v>
      </c>
      <c r="F174">
        <v>1</v>
      </c>
      <c r="G174" s="43" t="s">
        <v>714</v>
      </c>
      <c r="H174" s="43" t="s">
        <v>800</v>
      </c>
      <c r="I174" s="43" t="s">
        <v>312</v>
      </c>
      <c r="J174" s="43" t="s">
        <v>782</v>
      </c>
    </row>
    <row r="175" spans="3:10" x14ac:dyDescent="0.45">
      <c r="C175" t="s">
        <v>313</v>
      </c>
      <c r="D175">
        <v>1</v>
      </c>
      <c r="E175">
        <v>1</v>
      </c>
      <c r="F175">
        <v>1</v>
      </c>
      <c r="G175" s="43" t="s">
        <v>714</v>
      </c>
      <c r="H175" s="43" t="s">
        <v>810</v>
      </c>
      <c r="I175" s="43" t="s">
        <v>314</v>
      </c>
      <c r="J175" s="43" t="s">
        <v>807</v>
      </c>
    </row>
    <row r="176" spans="3:10" x14ac:dyDescent="0.45">
      <c r="C176" t="s">
        <v>315</v>
      </c>
      <c r="D176">
        <v>1</v>
      </c>
      <c r="E176">
        <v>1</v>
      </c>
      <c r="F176">
        <v>1</v>
      </c>
      <c r="G176" s="43" t="s">
        <v>714</v>
      </c>
      <c r="H176" s="43" t="s">
        <v>810</v>
      </c>
      <c r="I176" s="43" t="s">
        <v>835</v>
      </c>
      <c r="J176" s="43" t="s">
        <v>807</v>
      </c>
    </row>
    <row r="177" spans="3:10" x14ac:dyDescent="0.45">
      <c r="C177" t="s">
        <v>316</v>
      </c>
      <c r="D177">
        <v>1</v>
      </c>
      <c r="E177">
        <v>1</v>
      </c>
      <c r="F177">
        <v>1</v>
      </c>
      <c r="G177" s="43" t="s">
        <v>714</v>
      </c>
      <c r="H177" s="43" t="s">
        <v>800</v>
      </c>
      <c r="I177" s="43" t="s">
        <v>317</v>
      </c>
      <c r="J177" s="43" t="s">
        <v>782</v>
      </c>
    </row>
    <row r="178" spans="3:10" x14ac:dyDescent="0.45">
      <c r="C178" t="s">
        <v>318</v>
      </c>
      <c r="D178">
        <v>1</v>
      </c>
      <c r="E178">
        <v>1</v>
      </c>
      <c r="F178">
        <v>1</v>
      </c>
      <c r="G178" s="43" t="s">
        <v>714</v>
      </c>
      <c r="H178" s="43" t="s">
        <v>810</v>
      </c>
      <c r="I178" s="43" t="s">
        <v>490</v>
      </c>
      <c r="J178" s="43" t="s">
        <v>807</v>
      </c>
    </row>
    <row r="179" spans="3:10" x14ac:dyDescent="0.45">
      <c r="C179" t="s">
        <v>319</v>
      </c>
      <c r="D179">
        <v>1</v>
      </c>
      <c r="E179">
        <v>1</v>
      </c>
      <c r="F179">
        <v>1</v>
      </c>
      <c r="G179" s="43" t="s">
        <v>714</v>
      </c>
      <c r="H179" s="43" t="s">
        <v>804</v>
      </c>
      <c r="I179" s="43" t="s">
        <v>320</v>
      </c>
      <c r="J179" s="43" t="s">
        <v>806</v>
      </c>
    </row>
    <row r="180" spans="3:10" x14ac:dyDescent="0.45">
      <c r="C180" t="s">
        <v>321</v>
      </c>
      <c r="D180">
        <v>1</v>
      </c>
      <c r="E180">
        <v>1</v>
      </c>
      <c r="F180">
        <v>1</v>
      </c>
      <c r="G180" s="43" t="s">
        <v>714</v>
      </c>
      <c r="H180" s="43" t="s">
        <v>800</v>
      </c>
      <c r="I180" s="43" t="s">
        <v>322</v>
      </c>
      <c r="J180" s="43" t="s">
        <v>782</v>
      </c>
    </row>
    <row r="181" spans="3:10" x14ac:dyDescent="0.45">
      <c r="C181" t="s">
        <v>323</v>
      </c>
      <c r="D181">
        <v>1</v>
      </c>
      <c r="E181">
        <v>1</v>
      </c>
      <c r="F181">
        <v>1</v>
      </c>
      <c r="G181" s="43" t="s">
        <v>714</v>
      </c>
      <c r="H181" s="43" t="s">
        <v>784</v>
      </c>
      <c r="I181" s="43" t="s">
        <v>324</v>
      </c>
      <c r="J181" s="43" t="s">
        <v>784</v>
      </c>
    </row>
    <row r="182" spans="3:10" x14ac:dyDescent="0.45">
      <c r="C182" t="s">
        <v>325</v>
      </c>
      <c r="D182">
        <v>1</v>
      </c>
      <c r="E182">
        <v>1</v>
      </c>
      <c r="F182">
        <v>1</v>
      </c>
      <c r="G182" s="43" t="s">
        <v>714</v>
      </c>
      <c r="H182" s="43" t="s">
        <v>810</v>
      </c>
      <c r="I182" s="43" t="s">
        <v>326</v>
      </c>
      <c r="J182" s="43" t="s">
        <v>785</v>
      </c>
    </row>
    <row r="183" spans="3:10" x14ac:dyDescent="0.45">
      <c r="C183" t="s">
        <v>327</v>
      </c>
      <c r="D183">
        <v>1</v>
      </c>
      <c r="E183">
        <v>1</v>
      </c>
      <c r="F183">
        <v>1</v>
      </c>
      <c r="G183" s="43" t="s">
        <v>714</v>
      </c>
      <c r="H183" s="43" t="s">
        <v>810</v>
      </c>
      <c r="I183" s="43" t="s">
        <v>491</v>
      </c>
      <c r="J183" s="43" t="s">
        <v>807</v>
      </c>
    </row>
    <row r="184" spans="3:10" x14ac:dyDescent="0.45">
      <c r="C184" t="s">
        <v>328</v>
      </c>
      <c r="D184">
        <v>1</v>
      </c>
      <c r="E184">
        <v>1</v>
      </c>
      <c r="F184">
        <v>1</v>
      </c>
      <c r="G184" s="43" t="s">
        <v>714</v>
      </c>
      <c r="H184" s="43" t="s">
        <v>800</v>
      </c>
      <c r="I184" s="43" t="s">
        <v>329</v>
      </c>
      <c r="J184" s="43" t="s">
        <v>782</v>
      </c>
    </row>
    <row r="185" spans="3:10" x14ac:dyDescent="0.45">
      <c r="C185" t="s">
        <v>330</v>
      </c>
      <c r="D185">
        <v>1</v>
      </c>
      <c r="E185">
        <v>1</v>
      </c>
      <c r="F185">
        <v>1</v>
      </c>
      <c r="G185" s="43" t="s">
        <v>714</v>
      </c>
      <c r="H185" s="43" t="s">
        <v>810</v>
      </c>
      <c r="I185" s="43" t="s">
        <v>331</v>
      </c>
      <c r="J185" s="43" t="s">
        <v>785</v>
      </c>
    </row>
    <row r="186" spans="3:10" x14ac:dyDescent="0.45">
      <c r="C186" t="s">
        <v>332</v>
      </c>
      <c r="D186">
        <v>1</v>
      </c>
      <c r="E186">
        <v>1</v>
      </c>
      <c r="F186">
        <v>1</v>
      </c>
      <c r="G186" s="43" t="s">
        <v>714</v>
      </c>
      <c r="H186" s="43" t="s">
        <v>800</v>
      </c>
      <c r="I186" s="43" t="s">
        <v>333</v>
      </c>
      <c r="J186" s="43" t="s">
        <v>783</v>
      </c>
    </row>
    <row r="187" spans="3:10" x14ac:dyDescent="0.45">
      <c r="C187" t="s">
        <v>334</v>
      </c>
      <c r="D187">
        <v>1</v>
      </c>
      <c r="E187">
        <v>1</v>
      </c>
      <c r="F187">
        <v>1</v>
      </c>
      <c r="G187" s="43" t="s">
        <v>714</v>
      </c>
      <c r="H187" s="43" t="s">
        <v>784</v>
      </c>
      <c r="I187" s="43" t="s">
        <v>335</v>
      </c>
      <c r="J187" s="43" t="s">
        <v>784</v>
      </c>
    </row>
    <row r="188" spans="3:10" x14ac:dyDescent="0.45">
      <c r="C188" t="s">
        <v>336</v>
      </c>
      <c r="D188" s="72">
        <f>(7.6+2.6)/(3.5+2.3)</f>
        <v>1.7586206896551724</v>
      </c>
      <c r="E188" s="72">
        <f>0.72/0.44</f>
        <v>1.6363636363636362</v>
      </c>
      <c r="F188" s="72">
        <f>(1.8+0.44+0.034)/(1.4+0.44+0.034)</f>
        <v>1.2134471718249733</v>
      </c>
      <c r="G188" s="73" t="s">
        <v>715</v>
      </c>
      <c r="H188" s="43" t="s">
        <v>786</v>
      </c>
      <c r="I188" s="43" t="s">
        <v>337</v>
      </c>
      <c r="J188" s="43" t="s">
        <v>806</v>
      </c>
    </row>
    <row r="189" spans="3:10" x14ac:dyDescent="0.45">
      <c r="C189" t="s">
        <v>338</v>
      </c>
      <c r="D189">
        <v>1</v>
      </c>
      <c r="E189">
        <v>1</v>
      </c>
      <c r="F189">
        <v>1</v>
      </c>
      <c r="G189" s="43" t="s">
        <v>714</v>
      </c>
      <c r="H189" s="43" t="s">
        <v>804</v>
      </c>
      <c r="I189" s="43" t="s">
        <v>339</v>
      </c>
      <c r="J189" s="43" t="s">
        <v>806</v>
      </c>
    </row>
    <row r="190" spans="3:10" x14ac:dyDescent="0.45">
      <c r="C190" t="s">
        <v>340</v>
      </c>
      <c r="D190">
        <v>1</v>
      </c>
      <c r="E190">
        <v>1</v>
      </c>
      <c r="F190">
        <v>1</v>
      </c>
      <c r="G190" s="43" t="s">
        <v>714</v>
      </c>
      <c r="H190" s="43" t="s">
        <v>802</v>
      </c>
      <c r="I190" s="43" t="s">
        <v>341</v>
      </c>
      <c r="J190" s="43" t="s">
        <v>785</v>
      </c>
    </row>
    <row r="191" spans="3:10" x14ac:dyDescent="0.45">
      <c r="C191" t="s">
        <v>342</v>
      </c>
      <c r="D191">
        <v>1</v>
      </c>
      <c r="E191">
        <v>1</v>
      </c>
      <c r="F191">
        <v>1</v>
      </c>
      <c r="G191" s="43" t="s">
        <v>714</v>
      </c>
      <c r="H191" s="43" t="s">
        <v>810</v>
      </c>
      <c r="I191" s="43" t="s">
        <v>390</v>
      </c>
      <c r="J191" s="43" t="s">
        <v>807</v>
      </c>
    </row>
    <row r="192" spans="3:10" x14ac:dyDescent="0.45">
      <c r="C192" t="s">
        <v>343</v>
      </c>
      <c r="D192">
        <v>1</v>
      </c>
      <c r="E192">
        <v>1</v>
      </c>
      <c r="F192">
        <v>1</v>
      </c>
      <c r="G192" s="43" t="s">
        <v>714</v>
      </c>
      <c r="H192" s="43" t="s">
        <v>804</v>
      </c>
      <c r="I192" s="43" t="s">
        <v>344</v>
      </c>
      <c r="J192" s="43" t="s">
        <v>806</v>
      </c>
    </row>
    <row r="193" spans="3:10" x14ac:dyDescent="0.45">
      <c r="C193" t="s">
        <v>345</v>
      </c>
      <c r="D193">
        <v>1</v>
      </c>
      <c r="E193">
        <v>1</v>
      </c>
      <c r="F193">
        <v>1</v>
      </c>
      <c r="G193" s="43" t="s">
        <v>714</v>
      </c>
      <c r="H193" s="43" t="s">
        <v>810</v>
      </c>
      <c r="I193" s="43" t="s">
        <v>346</v>
      </c>
      <c r="J193" s="43" t="s">
        <v>807</v>
      </c>
    </row>
    <row r="194" spans="3:10" x14ac:dyDescent="0.45">
      <c r="C194" t="s">
        <v>347</v>
      </c>
      <c r="D194">
        <v>1</v>
      </c>
      <c r="E194">
        <v>1</v>
      </c>
      <c r="F194">
        <v>1</v>
      </c>
      <c r="G194" s="43" t="s">
        <v>714</v>
      </c>
      <c r="H194" s="43" t="s">
        <v>800</v>
      </c>
      <c r="I194" s="43" t="s">
        <v>348</v>
      </c>
      <c r="J194" s="43" t="s">
        <v>783</v>
      </c>
    </row>
    <row r="195" spans="3:10" x14ac:dyDescent="0.45">
      <c r="C195" t="s">
        <v>349</v>
      </c>
      <c r="D195">
        <v>1</v>
      </c>
      <c r="E195">
        <v>1</v>
      </c>
      <c r="F195">
        <v>1</v>
      </c>
      <c r="G195" s="43" t="s">
        <v>714</v>
      </c>
      <c r="H195" s="43" t="s">
        <v>800</v>
      </c>
      <c r="I195" s="43" t="s">
        <v>350</v>
      </c>
      <c r="J195" s="43" t="s">
        <v>782</v>
      </c>
    </row>
    <row r="196" spans="3:10" x14ac:dyDescent="0.45">
      <c r="C196" t="s">
        <v>351</v>
      </c>
      <c r="D196">
        <v>1</v>
      </c>
      <c r="E196">
        <v>1</v>
      </c>
      <c r="F196">
        <v>1</v>
      </c>
      <c r="G196" s="43" t="s">
        <v>714</v>
      </c>
      <c r="H196" s="43" t="s">
        <v>800</v>
      </c>
      <c r="I196" s="43" t="s">
        <v>352</v>
      </c>
      <c r="J196" s="43" t="s">
        <v>782</v>
      </c>
    </row>
  </sheetData>
  <sortState ref="C3:C197">
    <sortCondition ref="C3:C197"/>
  </sortState>
  <dataValidations count="1">
    <dataValidation type="list" allowBlank="1" showInputMessage="1" showErrorMessage="1" sqref="A2">
      <formula1>$C$2:$C$196</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L74"/>
  <sheetViews>
    <sheetView zoomScale="55" zoomScaleNormal="55" workbookViewId="0"/>
  </sheetViews>
  <sheetFormatPr defaultColWidth="8.86328125" defaultRowHeight="14.25" x14ac:dyDescent="0.45"/>
  <cols>
    <col min="1" max="2" width="24.265625" style="12" customWidth="1"/>
  </cols>
  <sheetData>
    <row r="1" spans="1:38" x14ac:dyDescent="0.45">
      <c r="A1" s="14" t="s">
        <v>621</v>
      </c>
      <c r="B1" s="14" t="s">
        <v>590</v>
      </c>
      <c r="C1" s="65" t="s">
        <v>858</v>
      </c>
    </row>
    <row r="2" spans="1:38" s="2" customFormat="1" x14ac:dyDescent="0.45">
      <c r="A2" s="10" t="s">
        <v>619</v>
      </c>
      <c r="B2" s="10" t="s">
        <v>620</v>
      </c>
      <c r="C2" s="2">
        <v>2015</v>
      </c>
      <c r="D2" s="2">
        <v>2016</v>
      </c>
      <c r="E2" s="2">
        <v>2017</v>
      </c>
      <c r="F2" s="2">
        <v>2018</v>
      </c>
      <c r="G2" s="2">
        <v>2019</v>
      </c>
      <c r="H2" s="2">
        <v>2020</v>
      </c>
      <c r="I2" s="2">
        <v>2021</v>
      </c>
      <c r="J2" s="2">
        <v>2022</v>
      </c>
      <c r="K2" s="2">
        <v>2023</v>
      </c>
      <c r="L2" s="2">
        <v>2024</v>
      </c>
      <c r="M2" s="2">
        <v>2025</v>
      </c>
      <c r="N2" s="2">
        <v>2026</v>
      </c>
      <c r="O2" s="2">
        <v>2027</v>
      </c>
      <c r="P2" s="2">
        <v>2028</v>
      </c>
      <c r="Q2" s="2">
        <v>2029</v>
      </c>
      <c r="R2" s="2">
        <v>2030</v>
      </c>
      <c r="S2" s="2">
        <v>2031</v>
      </c>
      <c r="T2" s="2">
        <v>2032</v>
      </c>
      <c r="U2" s="2">
        <v>2033</v>
      </c>
      <c r="V2" s="2">
        <v>2034</v>
      </c>
      <c r="W2" s="2">
        <v>2035</v>
      </c>
      <c r="X2" s="2">
        <v>2036</v>
      </c>
      <c r="Y2" s="2">
        <v>2037</v>
      </c>
      <c r="Z2" s="2">
        <v>2038</v>
      </c>
      <c r="AA2" s="2">
        <v>2039</v>
      </c>
      <c r="AB2" s="2">
        <v>2040</v>
      </c>
      <c r="AC2" s="2">
        <v>2041</v>
      </c>
      <c r="AD2" s="2">
        <v>2042</v>
      </c>
      <c r="AE2" s="2">
        <v>2043</v>
      </c>
      <c r="AF2" s="2">
        <v>2044</v>
      </c>
      <c r="AG2" s="2">
        <v>2045</v>
      </c>
      <c r="AH2" s="2">
        <v>2046</v>
      </c>
      <c r="AI2" s="2">
        <v>2047</v>
      </c>
      <c r="AJ2" s="2">
        <v>2048</v>
      </c>
      <c r="AK2" s="2">
        <v>2049</v>
      </c>
      <c r="AL2" s="2">
        <v>2050</v>
      </c>
    </row>
    <row r="3" spans="1:38" x14ac:dyDescent="0.45">
      <c r="A3" s="11">
        <v>-1150</v>
      </c>
      <c r="B3" s="11">
        <f>A3+50</f>
        <v>-1100</v>
      </c>
      <c r="C3" s="31">
        <f>VLOOKUP($B$1,'Multipliers and Adjustments'!$A$70:$I$86,TRUNC(COLUMN(C$2)/5)+2,FALSE)*SUMIFS('EPA Data'!$I:$I,'EPA Data'!$D:$D,'Country Selector'!$A$2,'EPA Data'!$J:$J,$B$1,'EPA Data'!$C:$C,C$2,'EPA Data'!$G:$G,"&gt;="&amp;$A3,'EPA Data'!$G:$G,"&lt;"&amp;$B3)*unit_conv</f>
        <v>0</v>
      </c>
      <c r="D3">
        <f t="shared" ref="D3:G17" si="0">C3+($H3-$C3)/5</f>
        <v>0</v>
      </c>
      <c r="E3">
        <f t="shared" si="0"/>
        <v>0</v>
      </c>
      <c r="F3">
        <f t="shared" si="0"/>
        <v>0</v>
      </c>
      <c r="G3">
        <f t="shared" si="0"/>
        <v>0</v>
      </c>
      <c r="H3" s="31">
        <f>VLOOKUP($B$1,'Multipliers and Adjustments'!$A$70:$I$86,TRUNC(COLUMN(H$2)/5)+2,FALSE)*SUMIFS('EPA Data'!$I:$I,'EPA Data'!$D:$D,'Country Selector'!$A$2,'EPA Data'!$J:$J,$B$1,'EPA Data'!$C:$C,H$2,'EPA Data'!$G:$G,"&gt;="&amp;$A3,'EPA Data'!$G:$G,"&lt;"&amp;$B3)*unit_conv</f>
        <v>0</v>
      </c>
      <c r="I3">
        <f>H3+($M3-$H3)/5</f>
        <v>0</v>
      </c>
      <c r="J3">
        <f t="shared" ref="J3:L3" si="1">I3+($M3-$H3)/5</f>
        <v>0</v>
      </c>
      <c r="K3">
        <f t="shared" si="1"/>
        <v>0</v>
      </c>
      <c r="L3">
        <f t="shared" si="1"/>
        <v>0</v>
      </c>
      <c r="M3" s="31">
        <f>VLOOKUP($B$1,'Multipliers and Adjustments'!$A$70:$I$86,TRUNC(COLUMN(M$2)/5)+2,FALSE)*SUMIFS('EPA Data'!$I:$I,'EPA Data'!$D:$D,'Country Selector'!$A$2,'EPA Data'!$J:$J,$B$1,'EPA Data'!$C:$C,M$2,'EPA Data'!$G:$G,"&gt;="&amp;$A3,'EPA Data'!$G:$G,"&lt;"&amp;$B3)*unit_conv</f>
        <v>0</v>
      </c>
      <c r="N3">
        <f>M3+($R3-$M3)/5</f>
        <v>0</v>
      </c>
      <c r="O3">
        <f t="shared" ref="O3:Q3" si="2">N3+($R3-$M3)/5</f>
        <v>0</v>
      </c>
      <c r="P3">
        <f t="shared" si="2"/>
        <v>0</v>
      </c>
      <c r="Q3">
        <f t="shared" si="2"/>
        <v>0</v>
      </c>
      <c r="R3" s="31">
        <f>VLOOKUP($B$1,'Multipliers and Adjustments'!$A$70:$I$86,TRUNC(COLUMN(R$2)/5)+2,FALSE)*SUMIFS('EPA Data'!$I:$I,'EPA Data'!$D:$D,'Country Selector'!$A$2,'EPA Data'!$J:$J,$B$1,'EPA Data'!$C:$C,R$2,'EPA Data'!$G:$G,"&gt;="&amp;$A3,'EPA Data'!$G:$G,"&lt;"&amp;$B3)*unit_conv</f>
        <v>0</v>
      </c>
      <c r="S3">
        <f>R3+($W3-$R3)/5</f>
        <v>0</v>
      </c>
      <c r="T3">
        <f t="shared" ref="T3:V3" si="3">S3+($W3-$R3)/5</f>
        <v>0</v>
      </c>
      <c r="U3">
        <f t="shared" si="3"/>
        <v>0</v>
      </c>
      <c r="V3">
        <f t="shared" si="3"/>
        <v>0</v>
      </c>
      <c r="W3" s="31">
        <f>VLOOKUP($B$1,'Multipliers and Adjustments'!$A$70:$I$86,TRUNC(COLUMN(W$2)/5)+2,FALSE)*SUMIFS('EPA Data'!$I:$I,'EPA Data'!$D:$D,'Country Selector'!$A$2,'EPA Data'!$J:$J,$B$1,'EPA Data'!$C:$C,W$2,'EPA Data'!$G:$G,"&gt;="&amp;$A3,'EPA Data'!$G:$G,"&lt;"&amp;$B3)*unit_conv</f>
        <v>0</v>
      </c>
      <c r="X3">
        <f>W3+($AB3-$W3)/5</f>
        <v>0</v>
      </c>
      <c r="Y3">
        <f t="shared" ref="Y3:AA3" si="4">X3+($AB3-$W3)/5</f>
        <v>0</v>
      </c>
      <c r="Z3">
        <f t="shared" si="4"/>
        <v>0</v>
      </c>
      <c r="AA3">
        <f t="shared" si="4"/>
        <v>0</v>
      </c>
      <c r="AB3" s="31">
        <f>VLOOKUP($B$1,'Multipliers and Adjustments'!$A$70:$I$86,TRUNC(COLUMN(AB$2)/5)+2,FALSE)*SUMIFS('EPA Data'!$I:$I,'EPA Data'!$D:$D,'Country Selector'!$A$2,'EPA Data'!$J:$J,$B$1,'EPA Data'!$C:$C,AB$2,'EPA Data'!$G:$G,"&gt;="&amp;$A3,'EPA Data'!$G:$G,"&lt;"&amp;$B3)*unit_conv</f>
        <v>0</v>
      </c>
      <c r="AC3">
        <f>AB3+($AG3-$AB3)/5</f>
        <v>0</v>
      </c>
      <c r="AD3">
        <f t="shared" ref="AD3:AF3" si="5">AC3+($AG3-$AB3)/5</f>
        <v>0</v>
      </c>
      <c r="AE3">
        <f t="shared" si="5"/>
        <v>0</v>
      </c>
      <c r="AF3">
        <f t="shared" si="5"/>
        <v>0</v>
      </c>
      <c r="AG3" s="31">
        <f>VLOOKUP($B$1,'Multipliers and Adjustments'!$A$70:$I$86,TRUNC(COLUMN(AG$2)/5)+2,FALSE)*SUMIFS('EPA Data'!$I:$I,'EPA Data'!$D:$D,'Country Selector'!$A$2,'EPA Data'!$J:$J,$B$1,'EPA Data'!$C:$C,AG$2,'EPA Data'!$G:$G,"&gt;="&amp;$A3,'EPA Data'!$G:$G,"&lt;"&amp;$B3)*unit_conv</f>
        <v>0</v>
      </c>
      <c r="AH3">
        <f>AG3+($AL3-$AG3)/5</f>
        <v>0</v>
      </c>
      <c r="AI3">
        <f t="shared" ref="AI3:AK3" si="6">AH3+($AL3-$AG3)/5</f>
        <v>0</v>
      </c>
      <c r="AJ3">
        <f t="shared" si="6"/>
        <v>0</v>
      </c>
      <c r="AK3">
        <f t="shared" si="6"/>
        <v>0</v>
      </c>
      <c r="AL3" s="31">
        <f>VLOOKUP($B$1,'Multipliers and Adjustments'!$A$70:$I$86,TRUNC(COLUMN(AL$2)/5)+2,FALSE)*SUMIFS('EPA Data'!$I:$I,'EPA Data'!$D:$D,'Country Selector'!$A$2,'EPA Data'!$J:$J,$B$1,'EPA Data'!$C:$C,AL$2,'EPA Data'!$G:$G,"&gt;="&amp;$A3,'EPA Data'!$G:$G,"&lt;"&amp;$B3)*unit_conv</f>
        <v>0</v>
      </c>
    </row>
    <row r="4" spans="1:38" x14ac:dyDescent="0.45">
      <c r="A4" s="12">
        <f>B3</f>
        <v>-1100</v>
      </c>
      <c r="B4" s="11">
        <f t="shared" ref="B4:B74" si="7">A4+50</f>
        <v>-1050</v>
      </c>
      <c r="C4" s="31">
        <f>VLOOKUP($B$1,'Multipliers and Adjustments'!$A$70:$I$86,TRUNC(COLUMN(C$2)/5)+2,FALSE)*SUMIFS('EPA Data'!$I:$I,'EPA Data'!$D:$D,'Country Selector'!$A$2,'EPA Data'!$J:$J,$B$1,'EPA Data'!$C:$C,C$2,'EPA Data'!$G:$G,"&gt;="&amp;$A4,'EPA Data'!$G:$G,"&lt;"&amp;$B4)*unit_conv</f>
        <v>0</v>
      </c>
      <c r="D4">
        <f t="shared" si="0"/>
        <v>0</v>
      </c>
      <c r="E4">
        <f t="shared" si="0"/>
        <v>0</v>
      </c>
      <c r="F4">
        <f t="shared" si="0"/>
        <v>0</v>
      </c>
      <c r="G4">
        <f t="shared" si="0"/>
        <v>0</v>
      </c>
      <c r="H4" s="31">
        <f>VLOOKUP($B$1,'Multipliers and Adjustments'!$A$70:$I$86,TRUNC(COLUMN(H$2)/5)+2,FALSE)*SUMIFS('EPA Data'!$I:$I,'EPA Data'!$D:$D,'Country Selector'!$A$2,'EPA Data'!$J:$J,$B$1,'EPA Data'!$C:$C,H$2,'EPA Data'!$G:$G,"&gt;="&amp;$A4,'EPA Data'!$G:$G,"&lt;"&amp;$B4)*unit_conv</f>
        <v>0</v>
      </c>
      <c r="I4">
        <f t="shared" ref="I4:L19" si="8">H4+($M4-$H4)/5</f>
        <v>0</v>
      </c>
      <c r="J4">
        <f t="shared" si="8"/>
        <v>0</v>
      </c>
      <c r="K4">
        <f t="shared" si="8"/>
        <v>0</v>
      </c>
      <c r="L4">
        <f t="shared" si="8"/>
        <v>0</v>
      </c>
      <c r="M4" s="31">
        <f>VLOOKUP($B$1,'Multipliers and Adjustments'!$A$70:$I$86,TRUNC(COLUMN(M$2)/5)+2,FALSE)*SUMIFS('EPA Data'!$I:$I,'EPA Data'!$D:$D,'Country Selector'!$A$2,'EPA Data'!$J:$J,$B$1,'EPA Data'!$C:$C,M$2,'EPA Data'!$G:$G,"&gt;="&amp;$A4,'EPA Data'!$G:$G,"&lt;"&amp;$B4)*unit_conv</f>
        <v>0</v>
      </c>
      <c r="N4">
        <f t="shared" ref="N4:Q19" si="9">M4+($R4-$M4)/5</f>
        <v>0</v>
      </c>
      <c r="O4">
        <f t="shared" si="9"/>
        <v>0</v>
      </c>
      <c r="P4">
        <f t="shared" si="9"/>
        <v>0</v>
      </c>
      <c r="Q4">
        <f t="shared" si="9"/>
        <v>0</v>
      </c>
      <c r="R4" s="31">
        <f>VLOOKUP($B$1,'Multipliers and Adjustments'!$A$70:$I$86,TRUNC(COLUMN(R$2)/5)+2,FALSE)*SUMIFS('EPA Data'!$I:$I,'EPA Data'!$D:$D,'Country Selector'!$A$2,'EPA Data'!$J:$J,$B$1,'EPA Data'!$C:$C,R$2,'EPA Data'!$G:$G,"&gt;="&amp;$A4,'EPA Data'!$G:$G,"&lt;"&amp;$B4)*unit_conv</f>
        <v>0</v>
      </c>
      <c r="S4">
        <f t="shared" ref="S4:V19" si="10">R4+($W4-$R4)/5</f>
        <v>0</v>
      </c>
      <c r="T4">
        <f t="shared" si="10"/>
        <v>0</v>
      </c>
      <c r="U4">
        <f t="shared" si="10"/>
        <v>0</v>
      </c>
      <c r="V4">
        <f t="shared" si="10"/>
        <v>0</v>
      </c>
      <c r="W4" s="31">
        <f>VLOOKUP($B$1,'Multipliers and Adjustments'!$A$70:$I$86,TRUNC(COLUMN(W$2)/5)+2,FALSE)*SUMIFS('EPA Data'!$I:$I,'EPA Data'!$D:$D,'Country Selector'!$A$2,'EPA Data'!$J:$J,$B$1,'EPA Data'!$C:$C,W$2,'EPA Data'!$G:$G,"&gt;="&amp;$A4,'EPA Data'!$G:$G,"&lt;"&amp;$B4)*unit_conv</f>
        <v>0</v>
      </c>
      <c r="X4">
        <f t="shared" ref="X4:AA19" si="11">W4+($AB4-$W4)/5</f>
        <v>0</v>
      </c>
      <c r="Y4">
        <f t="shared" si="11"/>
        <v>0</v>
      </c>
      <c r="Z4">
        <f t="shared" si="11"/>
        <v>0</v>
      </c>
      <c r="AA4">
        <f t="shared" si="11"/>
        <v>0</v>
      </c>
      <c r="AB4" s="31">
        <f>VLOOKUP($B$1,'Multipliers and Adjustments'!$A$70:$I$86,TRUNC(COLUMN(AB$2)/5)+2,FALSE)*SUMIFS('EPA Data'!$I:$I,'EPA Data'!$D:$D,'Country Selector'!$A$2,'EPA Data'!$J:$J,$B$1,'EPA Data'!$C:$C,AB$2,'EPA Data'!$G:$G,"&gt;="&amp;$A4,'EPA Data'!$G:$G,"&lt;"&amp;$B4)*unit_conv</f>
        <v>0</v>
      </c>
      <c r="AC4">
        <f t="shared" ref="AC4:AF19" si="12">AB4+($AG4-$AB4)/5</f>
        <v>0</v>
      </c>
      <c r="AD4">
        <f t="shared" si="12"/>
        <v>0</v>
      </c>
      <c r="AE4">
        <f t="shared" si="12"/>
        <v>0</v>
      </c>
      <c r="AF4">
        <f t="shared" si="12"/>
        <v>0</v>
      </c>
      <c r="AG4" s="31">
        <f>VLOOKUP($B$1,'Multipliers and Adjustments'!$A$70:$I$86,TRUNC(COLUMN(AG$2)/5)+2,FALSE)*SUMIFS('EPA Data'!$I:$I,'EPA Data'!$D:$D,'Country Selector'!$A$2,'EPA Data'!$J:$J,$B$1,'EPA Data'!$C:$C,AG$2,'EPA Data'!$G:$G,"&gt;="&amp;$A4,'EPA Data'!$G:$G,"&lt;"&amp;$B4)*unit_conv</f>
        <v>0</v>
      </c>
      <c r="AH4">
        <f t="shared" ref="AH4:AK19" si="13">AG4+($AL4-$AG4)/5</f>
        <v>0</v>
      </c>
      <c r="AI4">
        <f t="shared" si="13"/>
        <v>0</v>
      </c>
      <c r="AJ4">
        <f t="shared" si="13"/>
        <v>0</v>
      </c>
      <c r="AK4">
        <f t="shared" si="13"/>
        <v>0</v>
      </c>
      <c r="AL4" s="31">
        <f>VLOOKUP($B$1,'Multipliers and Adjustments'!$A$70:$I$86,TRUNC(COLUMN(AL$2)/5)+2,FALSE)*SUMIFS('EPA Data'!$I:$I,'EPA Data'!$D:$D,'Country Selector'!$A$2,'EPA Data'!$J:$J,$B$1,'EPA Data'!$C:$C,AL$2,'EPA Data'!$G:$G,"&gt;="&amp;$A4,'EPA Data'!$G:$G,"&lt;"&amp;$B4)*unit_conv</f>
        <v>0</v>
      </c>
    </row>
    <row r="5" spans="1:38" x14ac:dyDescent="0.45">
      <c r="A5" s="12">
        <f t="shared" ref="A5:A74" si="14">B4</f>
        <v>-1050</v>
      </c>
      <c r="B5" s="11">
        <f t="shared" si="7"/>
        <v>-1000</v>
      </c>
      <c r="C5" s="31">
        <f>VLOOKUP($B$1,'Multipliers and Adjustments'!$A$70:$I$86,TRUNC(COLUMN(C$2)/5)+2,FALSE)*SUMIFS('EPA Data'!$I:$I,'EPA Data'!$D:$D,'Country Selector'!$A$2,'EPA Data'!$J:$J,$B$1,'EPA Data'!$C:$C,C$2,'EPA Data'!$G:$G,"&gt;="&amp;$A5,'EPA Data'!$G:$G,"&lt;"&amp;$B5)*unit_conv</f>
        <v>0</v>
      </c>
      <c r="D5">
        <f t="shared" si="0"/>
        <v>0</v>
      </c>
      <c r="E5">
        <f t="shared" si="0"/>
        <v>0</v>
      </c>
      <c r="F5">
        <f t="shared" si="0"/>
        <v>0</v>
      </c>
      <c r="G5">
        <f t="shared" si="0"/>
        <v>0</v>
      </c>
      <c r="H5" s="31">
        <f>VLOOKUP($B$1,'Multipliers and Adjustments'!$A$70:$I$86,TRUNC(COLUMN(H$2)/5)+2,FALSE)*SUMIFS('EPA Data'!$I:$I,'EPA Data'!$D:$D,'Country Selector'!$A$2,'EPA Data'!$J:$J,$B$1,'EPA Data'!$C:$C,H$2,'EPA Data'!$G:$G,"&gt;="&amp;$A5,'EPA Data'!$G:$G,"&lt;"&amp;$B5)*unit_conv</f>
        <v>0</v>
      </c>
      <c r="I5">
        <f t="shared" si="8"/>
        <v>0</v>
      </c>
      <c r="J5">
        <f t="shared" si="8"/>
        <v>0</v>
      </c>
      <c r="K5">
        <f t="shared" si="8"/>
        <v>0</v>
      </c>
      <c r="L5">
        <f t="shared" si="8"/>
        <v>0</v>
      </c>
      <c r="M5" s="31">
        <f>VLOOKUP($B$1,'Multipliers and Adjustments'!$A$70:$I$86,TRUNC(COLUMN(M$2)/5)+2,FALSE)*SUMIFS('EPA Data'!$I:$I,'EPA Data'!$D:$D,'Country Selector'!$A$2,'EPA Data'!$J:$J,$B$1,'EPA Data'!$C:$C,M$2,'EPA Data'!$G:$G,"&gt;="&amp;$A5,'EPA Data'!$G:$G,"&lt;"&amp;$B5)*unit_conv</f>
        <v>0</v>
      </c>
      <c r="N5">
        <f t="shared" si="9"/>
        <v>0</v>
      </c>
      <c r="O5">
        <f t="shared" si="9"/>
        <v>0</v>
      </c>
      <c r="P5">
        <f t="shared" si="9"/>
        <v>0</v>
      </c>
      <c r="Q5">
        <f t="shared" si="9"/>
        <v>0</v>
      </c>
      <c r="R5" s="31">
        <f>VLOOKUP($B$1,'Multipliers and Adjustments'!$A$70:$I$86,TRUNC(COLUMN(R$2)/5)+2,FALSE)*SUMIFS('EPA Data'!$I:$I,'EPA Data'!$D:$D,'Country Selector'!$A$2,'EPA Data'!$J:$J,$B$1,'EPA Data'!$C:$C,R$2,'EPA Data'!$G:$G,"&gt;="&amp;$A5,'EPA Data'!$G:$G,"&lt;"&amp;$B5)*unit_conv</f>
        <v>0</v>
      </c>
      <c r="S5">
        <f t="shared" si="10"/>
        <v>0</v>
      </c>
      <c r="T5">
        <f t="shared" si="10"/>
        <v>0</v>
      </c>
      <c r="U5">
        <f t="shared" si="10"/>
        <v>0</v>
      </c>
      <c r="V5">
        <f t="shared" si="10"/>
        <v>0</v>
      </c>
      <c r="W5" s="31">
        <f>VLOOKUP($B$1,'Multipliers and Adjustments'!$A$70:$I$86,TRUNC(COLUMN(W$2)/5)+2,FALSE)*SUMIFS('EPA Data'!$I:$I,'EPA Data'!$D:$D,'Country Selector'!$A$2,'EPA Data'!$J:$J,$B$1,'EPA Data'!$C:$C,W$2,'EPA Data'!$G:$G,"&gt;="&amp;$A5,'EPA Data'!$G:$G,"&lt;"&amp;$B5)*unit_conv</f>
        <v>0</v>
      </c>
      <c r="X5">
        <f t="shared" si="11"/>
        <v>0</v>
      </c>
      <c r="Y5">
        <f t="shared" si="11"/>
        <v>0</v>
      </c>
      <c r="Z5">
        <f t="shared" si="11"/>
        <v>0</v>
      </c>
      <c r="AA5">
        <f t="shared" si="11"/>
        <v>0</v>
      </c>
      <c r="AB5" s="31">
        <f>VLOOKUP($B$1,'Multipliers and Adjustments'!$A$70:$I$86,TRUNC(COLUMN(AB$2)/5)+2,FALSE)*SUMIFS('EPA Data'!$I:$I,'EPA Data'!$D:$D,'Country Selector'!$A$2,'EPA Data'!$J:$J,$B$1,'EPA Data'!$C:$C,AB$2,'EPA Data'!$G:$G,"&gt;="&amp;$A5,'EPA Data'!$G:$G,"&lt;"&amp;$B5)*unit_conv</f>
        <v>0</v>
      </c>
      <c r="AC5">
        <f t="shared" si="12"/>
        <v>0</v>
      </c>
      <c r="AD5">
        <f t="shared" si="12"/>
        <v>0</v>
      </c>
      <c r="AE5">
        <f t="shared" si="12"/>
        <v>0</v>
      </c>
      <c r="AF5">
        <f t="shared" si="12"/>
        <v>0</v>
      </c>
      <c r="AG5" s="31">
        <f>VLOOKUP($B$1,'Multipliers and Adjustments'!$A$70:$I$86,TRUNC(COLUMN(AG$2)/5)+2,FALSE)*SUMIFS('EPA Data'!$I:$I,'EPA Data'!$D:$D,'Country Selector'!$A$2,'EPA Data'!$J:$J,$B$1,'EPA Data'!$C:$C,AG$2,'EPA Data'!$G:$G,"&gt;="&amp;$A5,'EPA Data'!$G:$G,"&lt;"&amp;$B5)*unit_conv</f>
        <v>0</v>
      </c>
      <c r="AH5">
        <f t="shared" si="13"/>
        <v>0</v>
      </c>
      <c r="AI5">
        <f t="shared" si="13"/>
        <v>0</v>
      </c>
      <c r="AJ5">
        <f t="shared" si="13"/>
        <v>0</v>
      </c>
      <c r="AK5">
        <f t="shared" si="13"/>
        <v>0</v>
      </c>
      <c r="AL5" s="31">
        <f>VLOOKUP($B$1,'Multipliers and Adjustments'!$A$70:$I$86,TRUNC(COLUMN(AL$2)/5)+2,FALSE)*SUMIFS('EPA Data'!$I:$I,'EPA Data'!$D:$D,'Country Selector'!$A$2,'EPA Data'!$J:$J,$B$1,'EPA Data'!$C:$C,AL$2,'EPA Data'!$G:$G,"&gt;="&amp;$A5,'EPA Data'!$G:$G,"&lt;"&amp;$B5)*unit_conv</f>
        <v>0</v>
      </c>
    </row>
    <row r="6" spans="1:38" x14ac:dyDescent="0.45">
      <c r="A6" s="12">
        <f t="shared" si="14"/>
        <v>-1000</v>
      </c>
      <c r="B6" s="11">
        <f t="shared" si="7"/>
        <v>-950</v>
      </c>
      <c r="C6" s="31">
        <f>VLOOKUP($B$1,'Multipliers and Adjustments'!$A$70:$I$86,TRUNC(COLUMN(C$2)/5)+2,FALSE)*SUMIFS('EPA Data'!$I:$I,'EPA Data'!$D:$D,'Country Selector'!$A$2,'EPA Data'!$J:$J,$B$1,'EPA Data'!$C:$C,C$2,'EPA Data'!$G:$G,"&gt;="&amp;$A6,'EPA Data'!$G:$G,"&lt;"&amp;$B6)*unit_conv</f>
        <v>0</v>
      </c>
      <c r="D6">
        <f t="shared" si="0"/>
        <v>0</v>
      </c>
      <c r="E6">
        <f t="shared" si="0"/>
        <v>0</v>
      </c>
      <c r="F6">
        <f t="shared" si="0"/>
        <v>0</v>
      </c>
      <c r="G6">
        <f t="shared" si="0"/>
        <v>0</v>
      </c>
      <c r="H6" s="31">
        <f>VLOOKUP($B$1,'Multipliers and Adjustments'!$A$70:$I$86,TRUNC(COLUMN(H$2)/5)+2,FALSE)*SUMIFS('EPA Data'!$I:$I,'EPA Data'!$D:$D,'Country Selector'!$A$2,'EPA Data'!$J:$J,$B$1,'EPA Data'!$C:$C,H$2,'EPA Data'!$G:$G,"&gt;="&amp;$A6,'EPA Data'!$G:$G,"&lt;"&amp;$B6)*unit_conv</f>
        <v>0</v>
      </c>
      <c r="I6">
        <f t="shared" si="8"/>
        <v>0</v>
      </c>
      <c r="J6">
        <f t="shared" si="8"/>
        <v>0</v>
      </c>
      <c r="K6">
        <f t="shared" si="8"/>
        <v>0</v>
      </c>
      <c r="L6">
        <f t="shared" si="8"/>
        <v>0</v>
      </c>
      <c r="M6" s="31">
        <f>VLOOKUP($B$1,'Multipliers and Adjustments'!$A$70:$I$86,TRUNC(COLUMN(M$2)/5)+2,FALSE)*SUMIFS('EPA Data'!$I:$I,'EPA Data'!$D:$D,'Country Selector'!$A$2,'EPA Data'!$J:$J,$B$1,'EPA Data'!$C:$C,M$2,'EPA Data'!$G:$G,"&gt;="&amp;$A6,'EPA Data'!$G:$G,"&lt;"&amp;$B6)*unit_conv</f>
        <v>0</v>
      </c>
      <c r="N6">
        <f t="shared" si="9"/>
        <v>0</v>
      </c>
      <c r="O6">
        <f t="shared" si="9"/>
        <v>0</v>
      </c>
      <c r="P6">
        <f t="shared" si="9"/>
        <v>0</v>
      </c>
      <c r="Q6">
        <f t="shared" si="9"/>
        <v>0</v>
      </c>
      <c r="R6" s="31">
        <f>VLOOKUP($B$1,'Multipliers and Adjustments'!$A$70:$I$86,TRUNC(COLUMN(R$2)/5)+2,FALSE)*SUMIFS('EPA Data'!$I:$I,'EPA Data'!$D:$D,'Country Selector'!$A$2,'EPA Data'!$J:$J,$B$1,'EPA Data'!$C:$C,R$2,'EPA Data'!$G:$G,"&gt;="&amp;$A6,'EPA Data'!$G:$G,"&lt;"&amp;$B6)*unit_conv</f>
        <v>0</v>
      </c>
      <c r="S6">
        <f t="shared" si="10"/>
        <v>0</v>
      </c>
      <c r="T6">
        <f t="shared" si="10"/>
        <v>0</v>
      </c>
      <c r="U6">
        <f t="shared" si="10"/>
        <v>0</v>
      </c>
      <c r="V6">
        <f t="shared" si="10"/>
        <v>0</v>
      </c>
      <c r="W6" s="31">
        <f>VLOOKUP($B$1,'Multipliers and Adjustments'!$A$70:$I$86,TRUNC(COLUMN(W$2)/5)+2,FALSE)*SUMIFS('EPA Data'!$I:$I,'EPA Data'!$D:$D,'Country Selector'!$A$2,'EPA Data'!$J:$J,$B$1,'EPA Data'!$C:$C,W$2,'EPA Data'!$G:$G,"&gt;="&amp;$A6,'EPA Data'!$G:$G,"&lt;"&amp;$B6)*unit_conv</f>
        <v>0</v>
      </c>
      <c r="X6">
        <f t="shared" si="11"/>
        <v>0</v>
      </c>
      <c r="Y6">
        <f t="shared" si="11"/>
        <v>0</v>
      </c>
      <c r="Z6">
        <f t="shared" si="11"/>
        <v>0</v>
      </c>
      <c r="AA6">
        <f t="shared" si="11"/>
        <v>0</v>
      </c>
      <c r="AB6" s="31">
        <f>VLOOKUP($B$1,'Multipliers and Adjustments'!$A$70:$I$86,TRUNC(COLUMN(AB$2)/5)+2,FALSE)*SUMIFS('EPA Data'!$I:$I,'EPA Data'!$D:$D,'Country Selector'!$A$2,'EPA Data'!$J:$J,$B$1,'EPA Data'!$C:$C,AB$2,'EPA Data'!$G:$G,"&gt;="&amp;$A6,'EPA Data'!$G:$G,"&lt;"&amp;$B6)*unit_conv</f>
        <v>0</v>
      </c>
      <c r="AC6">
        <f t="shared" si="12"/>
        <v>0</v>
      </c>
      <c r="AD6">
        <f t="shared" si="12"/>
        <v>0</v>
      </c>
      <c r="AE6">
        <f t="shared" si="12"/>
        <v>0</v>
      </c>
      <c r="AF6">
        <f t="shared" si="12"/>
        <v>0</v>
      </c>
      <c r="AG6" s="31">
        <f>VLOOKUP($B$1,'Multipliers and Adjustments'!$A$70:$I$86,TRUNC(COLUMN(AG$2)/5)+2,FALSE)*SUMIFS('EPA Data'!$I:$I,'EPA Data'!$D:$D,'Country Selector'!$A$2,'EPA Data'!$J:$J,$B$1,'EPA Data'!$C:$C,AG$2,'EPA Data'!$G:$G,"&gt;="&amp;$A6,'EPA Data'!$G:$G,"&lt;"&amp;$B6)*unit_conv</f>
        <v>0</v>
      </c>
      <c r="AH6">
        <f t="shared" si="13"/>
        <v>0</v>
      </c>
      <c r="AI6">
        <f t="shared" si="13"/>
        <v>0</v>
      </c>
      <c r="AJ6">
        <f t="shared" si="13"/>
        <v>0</v>
      </c>
      <c r="AK6">
        <f t="shared" si="13"/>
        <v>0</v>
      </c>
      <c r="AL6" s="31">
        <f>VLOOKUP($B$1,'Multipliers and Adjustments'!$A$70:$I$86,TRUNC(COLUMN(AL$2)/5)+2,FALSE)*SUMIFS('EPA Data'!$I:$I,'EPA Data'!$D:$D,'Country Selector'!$A$2,'EPA Data'!$J:$J,$B$1,'EPA Data'!$C:$C,AL$2,'EPA Data'!$G:$G,"&gt;="&amp;$A6,'EPA Data'!$G:$G,"&lt;"&amp;$B6)*unit_conv</f>
        <v>0</v>
      </c>
    </row>
    <row r="7" spans="1:38" x14ac:dyDescent="0.45">
      <c r="A7" s="12">
        <f t="shared" si="14"/>
        <v>-950</v>
      </c>
      <c r="B7" s="11">
        <f t="shared" si="7"/>
        <v>-900</v>
      </c>
      <c r="C7" s="31">
        <f>VLOOKUP($B$1,'Multipliers and Adjustments'!$A$70:$I$86,TRUNC(COLUMN(C$2)/5)+2,FALSE)*SUMIFS('EPA Data'!$I:$I,'EPA Data'!$D:$D,'Country Selector'!$A$2,'EPA Data'!$J:$J,$B$1,'EPA Data'!$C:$C,C$2,'EPA Data'!$G:$G,"&gt;="&amp;$A7,'EPA Data'!$G:$G,"&lt;"&amp;$B7)*unit_conv</f>
        <v>0</v>
      </c>
      <c r="D7">
        <f t="shared" si="0"/>
        <v>0</v>
      </c>
      <c r="E7">
        <f t="shared" si="0"/>
        <v>0</v>
      </c>
      <c r="F7">
        <f t="shared" si="0"/>
        <v>0</v>
      </c>
      <c r="G7">
        <f t="shared" si="0"/>
        <v>0</v>
      </c>
      <c r="H7" s="31">
        <f>VLOOKUP($B$1,'Multipliers and Adjustments'!$A$70:$I$86,TRUNC(COLUMN(H$2)/5)+2,FALSE)*SUMIFS('EPA Data'!$I:$I,'EPA Data'!$D:$D,'Country Selector'!$A$2,'EPA Data'!$J:$J,$B$1,'EPA Data'!$C:$C,H$2,'EPA Data'!$G:$G,"&gt;="&amp;$A7,'EPA Data'!$G:$G,"&lt;"&amp;$B7)*unit_conv</f>
        <v>0</v>
      </c>
      <c r="I7">
        <f t="shared" si="8"/>
        <v>0</v>
      </c>
      <c r="J7">
        <f t="shared" si="8"/>
        <v>0</v>
      </c>
      <c r="K7">
        <f t="shared" si="8"/>
        <v>0</v>
      </c>
      <c r="L7">
        <f t="shared" si="8"/>
        <v>0</v>
      </c>
      <c r="M7" s="31">
        <f>VLOOKUP($B$1,'Multipliers and Adjustments'!$A$70:$I$86,TRUNC(COLUMN(M$2)/5)+2,FALSE)*SUMIFS('EPA Data'!$I:$I,'EPA Data'!$D:$D,'Country Selector'!$A$2,'EPA Data'!$J:$J,$B$1,'EPA Data'!$C:$C,M$2,'EPA Data'!$G:$G,"&gt;="&amp;$A7,'EPA Data'!$G:$G,"&lt;"&amp;$B7)*unit_conv</f>
        <v>0</v>
      </c>
      <c r="N7">
        <f t="shared" si="9"/>
        <v>0</v>
      </c>
      <c r="O7">
        <f t="shared" si="9"/>
        <v>0</v>
      </c>
      <c r="P7">
        <f t="shared" si="9"/>
        <v>0</v>
      </c>
      <c r="Q7">
        <f t="shared" si="9"/>
        <v>0</v>
      </c>
      <c r="R7" s="31">
        <f>VLOOKUP($B$1,'Multipliers and Adjustments'!$A$70:$I$86,TRUNC(COLUMN(R$2)/5)+2,FALSE)*SUMIFS('EPA Data'!$I:$I,'EPA Data'!$D:$D,'Country Selector'!$A$2,'EPA Data'!$J:$J,$B$1,'EPA Data'!$C:$C,R$2,'EPA Data'!$G:$G,"&gt;="&amp;$A7,'EPA Data'!$G:$G,"&lt;"&amp;$B7)*unit_conv</f>
        <v>0</v>
      </c>
      <c r="S7">
        <f t="shared" si="10"/>
        <v>0</v>
      </c>
      <c r="T7">
        <f t="shared" si="10"/>
        <v>0</v>
      </c>
      <c r="U7">
        <f t="shared" si="10"/>
        <v>0</v>
      </c>
      <c r="V7">
        <f t="shared" si="10"/>
        <v>0</v>
      </c>
      <c r="W7" s="31">
        <f>VLOOKUP($B$1,'Multipliers and Adjustments'!$A$70:$I$86,TRUNC(COLUMN(W$2)/5)+2,FALSE)*SUMIFS('EPA Data'!$I:$I,'EPA Data'!$D:$D,'Country Selector'!$A$2,'EPA Data'!$J:$J,$B$1,'EPA Data'!$C:$C,W$2,'EPA Data'!$G:$G,"&gt;="&amp;$A7,'EPA Data'!$G:$G,"&lt;"&amp;$B7)*unit_conv</f>
        <v>0</v>
      </c>
      <c r="X7">
        <f t="shared" si="11"/>
        <v>0</v>
      </c>
      <c r="Y7">
        <f t="shared" si="11"/>
        <v>0</v>
      </c>
      <c r="Z7">
        <f t="shared" si="11"/>
        <v>0</v>
      </c>
      <c r="AA7">
        <f t="shared" si="11"/>
        <v>0</v>
      </c>
      <c r="AB7" s="31">
        <f>VLOOKUP($B$1,'Multipliers and Adjustments'!$A$70:$I$86,TRUNC(COLUMN(AB$2)/5)+2,FALSE)*SUMIFS('EPA Data'!$I:$I,'EPA Data'!$D:$D,'Country Selector'!$A$2,'EPA Data'!$J:$J,$B$1,'EPA Data'!$C:$C,AB$2,'EPA Data'!$G:$G,"&gt;="&amp;$A7,'EPA Data'!$G:$G,"&lt;"&amp;$B7)*unit_conv</f>
        <v>0</v>
      </c>
      <c r="AC7">
        <f t="shared" si="12"/>
        <v>0</v>
      </c>
      <c r="AD7">
        <f t="shared" si="12"/>
        <v>0</v>
      </c>
      <c r="AE7">
        <f t="shared" si="12"/>
        <v>0</v>
      </c>
      <c r="AF7">
        <f t="shared" si="12"/>
        <v>0</v>
      </c>
      <c r="AG7" s="31">
        <f>VLOOKUP($B$1,'Multipliers and Adjustments'!$A$70:$I$86,TRUNC(COLUMN(AG$2)/5)+2,FALSE)*SUMIFS('EPA Data'!$I:$I,'EPA Data'!$D:$D,'Country Selector'!$A$2,'EPA Data'!$J:$J,$B$1,'EPA Data'!$C:$C,AG$2,'EPA Data'!$G:$G,"&gt;="&amp;$A7,'EPA Data'!$G:$G,"&lt;"&amp;$B7)*unit_conv</f>
        <v>0</v>
      </c>
      <c r="AH7">
        <f t="shared" si="13"/>
        <v>0</v>
      </c>
      <c r="AI7">
        <f t="shared" si="13"/>
        <v>0</v>
      </c>
      <c r="AJ7">
        <f t="shared" si="13"/>
        <v>0</v>
      </c>
      <c r="AK7">
        <f t="shared" si="13"/>
        <v>0</v>
      </c>
      <c r="AL7" s="31">
        <f>VLOOKUP($B$1,'Multipliers and Adjustments'!$A$70:$I$86,TRUNC(COLUMN(AL$2)/5)+2,FALSE)*SUMIFS('EPA Data'!$I:$I,'EPA Data'!$D:$D,'Country Selector'!$A$2,'EPA Data'!$J:$J,$B$1,'EPA Data'!$C:$C,AL$2,'EPA Data'!$G:$G,"&gt;="&amp;$A7,'EPA Data'!$G:$G,"&lt;"&amp;$B7)*unit_conv</f>
        <v>0</v>
      </c>
    </row>
    <row r="8" spans="1:38" x14ac:dyDescent="0.45">
      <c r="A8" s="12">
        <f t="shared" si="14"/>
        <v>-900</v>
      </c>
      <c r="B8" s="11">
        <f t="shared" si="7"/>
        <v>-850</v>
      </c>
      <c r="C8" s="31">
        <f>VLOOKUP($B$1,'Multipliers and Adjustments'!$A$70:$I$86,TRUNC(COLUMN(C$2)/5)+2,FALSE)*SUMIFS('EPA Data'!$I:$I,'EPA Data'!$D:$D,'Country Selector'!$A$2,'EPA Data'!$J:$J,$B$1,'EPA Data'!$C:$C,C$2,'EPA Data'!$G:$G,"&gt;="&amp;$A8,'EPA Data'!$G:$G,"&lt;"&amp;$B8)*unit_conv</f>
        <v>0</v>
      </c>
      <c r="D8">
        <f t="shared" si="0"/>
        <v>0</v>
      </c>
      <c r="E8">
        <f t="shared" si="0"/>
        <v>0</v>
      </c>
      <c r="F8">
        <f t="shared" si="0"/>
        <v>0</v>
      </c>
      <c r="G8">
        <f t="shared" si="0"/>
        <v>0</v>
      </c>
      <c r="H8" s="31">
        <f>VLOOKUP($B$1,'Multipliers and Adjustments'!$A$70:$I$86,TRUNC(COLUMN(H$2)/5)+2,FALSE)*SUMIFS('EPA Data'!$I:$I,'EPA Data'!$D:$D,'Country Selector'!$A$2,'EPA Data'!$J:$J,$B$1,'EPA Data'!$C:$C,H$2,'EPA Data'!$G:$G,"&gt;="&amp;$A8,'EPA Data'!$G:$G,"&lt;"&amp;$B8)*unit_conv</f>
        <v>0</v>
      </c>
      <c r="I8">
        <f t="shared" si="8"/>
        <v>0</v>
      </c>
      <c r="J8">
        <f t="shared" si="8"/>
        <v>0</v>
      </c>
      <c r="K8">
        <f t="shared" si="8"/>
        <v>0</v>
      </c>
      <c r="L8">
        <f t="shared" si="8"/>
        <v>0</v>
      </c>
      <c r="M8" s="31">
        <f>VLOOKUP($B$1,'Multipliers and Adjustments'!$A$70:$I$86,TRUNC(COLUMN(M$2)/5)+2,FALSE)*SUMIFS('EPA Data'!$I:$I,'EPA Data'!$D:$D,'Country Selector'!$A$2,'EPA Data'!$J:$J,$B$1,'EPA Data'!$C:$C,M$2,'EPA Data'!$G:$G,"&gt;="&amp;$A8,'EPA Data'!$G:$G,"&lt;"&amp;$B8)*unit_conv</f>
        <v>0</v>
      </c>
      <c r="N8">
        <f t="shared" si="9"/>
        <v>0</v>
      </c>
      <c r="O8">
        <f t="shared" si="9"/>
        <v>0</v>
      </c>
      <c r="P8">
        <f t="shared" si="9"/>
        <v>0</v>
      </c>
      <c r="Q8">
        <f t="shared" si="9"/>
        <v>0</v>
      </c>
      <c r="R8" s="31">
        <f>VLOOKUP($B$1,'Multipliers and Adjustments'!$A$70:$I$86,TRUNC(COLUMN(R$2)/5)+2,FALSE)*SUMIFS('EPA Data'!$I:$I,'EPA Data'!$D:$D,'Country Selector'!$A$2,'EPA Data'!$J:$J,$B$1,'EPA Data'!$C:$C,R$2,'EPA Data'!$G:$G,"&gt;="&amp;$A8,'EPA Data'!$G:$G,"&lt;"&amp;$B8)*unit_conv</f>
        <v>0</v>
      </c>
      <c r="S8">
        <f t="shared" si="10"/>
        <v>0</v>
      </c>
      <c r="T8">
        <f t="shared" si="10"/>
        <v>0</v>
      </c>
      <c r="U8">
        <f t="shared" si="10"/>
        <v>0</v>
      </c>
      <c r="V8">
        <f t="shared" si="10"/>
        <v>0</v>
      </c>
      <c r="W8" s="31">
        <f>VLOOKUP($B$1,'Multipliers and Adjustments'!$A$70:$I$86,TRUNC(COLUMN(W$2)/5)+2,FALSE)*SUMIFS('EPA Data'!$I:$I,'EPA Data'!$D:$D,'Country Selector'!$A$2,'EPA Data'!$J:$J,$B$1,'EPA Data'!$C:$C,W$2,'EPA Data'!$G:$G,"&gt;="&amp;$A8,'EPA Data'!$G:$G,"&lt;"&amp;$B8)*unit_conv</f>
        <v>0</v>
      </c>
      <c r="X8">
        <f t="shared" si="11"/>
        <v>0</v>
      </c>
      <c r="Y8">
        <f t="shared" si="11"/>
        <v>0</v>
      </c>
      <c r="Z8">
        <f t="shared" si="11"/>
        <v>0</v>
      </c>
      <c r="AA8">
        <f t="shared" si="11"/>
        <v>0</v>
      </c>
      <c r="AB8" s="31">
        <f>VLOOKUP($B$1,'Multipliers and Adjustments'!$A$70:$I$86,TRUNC(COLUMN(AB$2)/5)+2,FALSE)*SUMIFS('EPA Data'!$I:$I,'EPA Data'!$D:$D,'Country Selector'!$A$2,'EPA Data'!$J:$J,$B$1,'EPA Data'!$C:$C,AB$2,'EPA Data'!$G:$G,"&gt;="&amp;$A8,'EPA Data'!$G:$G,"&lt;"&amp;$B8)*unit_conv</f>
        <v>0</v>
      </c>
      <c r="AC8">
        <f t="shared" si="12"/>
        <v>0</v>
      </c>
      <c r="AD8">
        <f t="shared" si="12"/>
        <v>0</v>
      </c>
      <c r="AE8">
        <f t="shared" si="12"/>
        <v>0</v>
      </c>
      <c r="AF8">
        <f t="shared" si="12"/>
        <v>0</v>
      </c>
      <c r="AG8" s="31">
        <f>VLOOKUP($B$1,'Multipliers and Adjustments'!$A$70:$I$86,TRUNC(COLUMN(AG$2)/5)+2,FALSE)*SUMIFS('EPA Data'!$I:$I,'EPA Data'!$D:$D,'Country Selector'!$A$2,'EPA Data'!$J:$J,$B$1,'EPA Data'!$C:$C,AG$2,'EPA Data'!$G:$G,"&gt;="&amp;$A8,'EPA Data'!$G:$G,"&lt;"&amp;$B8)*unit_conv</f>
        <v>0</v>
      </c>
      <c r="AH8">
        <f t="shared" si="13"/>
        <v>0</v>
      </c>
      <c r="AI8">
        <f t="shared" si="13"/>
        <v>0</v>
      </c>
      <c r="AJ8">
        <f t="shared" si="13"/>
        <v>0</v>
      </c>
      <c r="AK8">
        <f t="shared" si="13"/>
        <v>0</v>
      </c>
      <c r="AL8" s="31">
        <f>VLOOKUP($B$1,'Multipliers and Adjustments'!$A$70:$I$86,TRUNC(COLUMN(AL$2)/5)+2,FALSE)*SUMIFS('EPA Data'!$I:$I,'EPA Data'!$D:$D,'Country Selector'!$A$2,'EPA Data'!$J:$J,$B$1,'EPA Data'!$C:$C,AL$2,'EPA Data'!$G:$G,"&gt;="&amp;$A8,'EPA Data'!$G:$G,"&lt;"&amp;$B8)*unit_conv</f>
        <v>0</v>
      </c>
    </row>
    <row r="9" spans="1:38" x14ac:dyDescent="0.45">
      <c r="A9" s="12">
        <f t="shared" si="14"/>
        <v>-850</v>
      </c>
      <c r="B9" s="11">
        <f t="shared" si="7"/>
        <v>-800</v>
      </c>
      <c r="C9" s="31">
        <f>VLOOKUP($B$1,'Multipliers and Adjustments'!$A$70:$I$86,TRUNC(COLUMN(C$2)/5)+2,FALSE)*SUMIFS('EPA Data'!$I:$I,'EPA Data'!$D:$D,'Country Selector'!$A$2,'EPA Data'!$J:$J,$B$1,'EPA Data'!$C:$C,C$2,'EPA Data'!$G:$G,"&gt;="&amp;$A9,'EPA Data'!$G:$G,"&lt;"&amp;$B9)*unit_conv</f>
        <v>0</v>
      </c>
      <c r="D9">
        <f t="shared" si="0"/>
        <v>0</v>
      </c>
      <c r="E9">
        <f t="shared" si="0"/>
        <v>0</v>
      </c>
      <c r="F9">
        <f t="shared" si="0"/>
        <v>0</v>
      </c>
      <c r="G9">
        <f t="shared" si="0"/>
        <v>0</v>
      </c>
      <c r="H9" s="31">
        <f>VLOOKUP($B$1,'Multipliers and Adjustments'!$A$70:$I$86,TRUNC(COLUMN(H$2)/5)+2,FALSE)*SUMIFS('EPA Data'!$I:$I,'EPA Data'!$D:$D,'Country Selector'!$A$2,'EPA Data'!$J:$J,$B$1,'EPA Data'!$C:$C,H$2,'EPA Data'!$G:$G,"&gt;="&amp;$A9,'EPA Data'!$G:$G,"&lt;"&amp;$B9)*unit_conv</f>
        <v>0</v>
      </c>
      <c r="I9">
        <f t="shared" si="8"/>
        <v>0</v>
      </c>
      <c r="J9">
        <f t="shared" si="8"/>
        <v>0</v>
      </c>
      <c r="K9">
        <f t="shared" si="8"/>
        <v>0</v>
      </c>
      <c r="L9">
        <f t="shared" si="8"/>
        <v>0</v>
      </c>
      <c r="M9" s="31">
        <f>VLOOKUP($B$1,'Multipliers and Adjustments'!$A$70:$I$86,TRUNC(COLUMN(M$2)/5)+2,FALSE)*SUMIFS('EPA Data'!$I:$I,'EPA Data'!$D:$D,'Country Selector'!$A$2,'EPA Data'!$J:$J,$B$1,'EPA Data'!$C:$C,M$2,'EPA Data'!$G:$G,"&gt;="&amp;$A9,'EPA Data'!$G:$G,"&lt;"&amp;$B9)*unit_conv</f>
        <v>0</v>
      </c>
      <c r="N9">
        <f t="shared" si="9"/>
        <v>0</v>
      </c>
      <c r="O9">
        <f t="shared" si="9"/>
        <v>0</v>
      </c>
      <c r="P9">
        <f t="shared" si="9"/>
        <v>0</v>
      </c>
      <c r="Q9">
        <f t="shared" si="9"/>
        <v>0</v>
      </c>
      <c r="R9" s="31">
        <f>VLOOKUP($B$1,'Multipliers and Adjustments'!$A$70:$I$86,TRUNC(COLUMN(R$2)/5)+2,FALSE)*SUMIFS('EPA Data'!$I:$I,'EPA Data'!$D:$D,'Country Selector'!$A$2,'EPA Data'!$J:$J,$B$1,'EPA Data'!$C:$C,R$2,'EPA Data'!$G:$G,"&gt;="&amp;$A9,'EPA Data'!$G:$G,"&lt;"&amp;$B9)*unit_conv</f>
        <v>0</v>
      </c>
      <c r="S9">
        <f t="shared" si="10"/>
        <v>0</v>
      </c>
      <c r="T9">
        <f t="shared" si="10"/>
        <v>0</v>
      </c>
      <c r="U9">
        <f t="shared" si="10"/>
        <v>0</v>
      </c>
      <c r="V9">
        <f t="shared" si="10"/>
        <v>0</v>
      </c>
      <c r="W9" s="31">
        <f>VLOOKUP($B$1,'Multipliers and Adjustments'!$A$70:$I$86,TRUNC(COLUMN(W$2)/5)+2,FALSE)*SUMIFS('EPA Data'!$I:$I,'EPA Data'!$D:$D,'Country Selector'!$A$2,'EPA Data'!$J:$J,$B$1,'EPA Data'!$C:$C,W$2,'EPA Data'!$G:$G,"&gt;="&amp;$A9,'EPA Data'!$G:$G,"&lt;"&amp;$B9)*unit_conv</f>
        <v>0</v>
      </c>
      <c r="X9">
        <f t="shared" si="11"/>
        <v>0</v>
      </c>
      <c r="Y9">
        <f t="shared" si="11"/>
        <v>0</v>
      </c>
      <c r="Z9">
        <f t="shared" si="11"/>
        <v>0</v>
      </c>
      <c r="AA9">
        <f t="shared" si="11"/>
        <v>0</v>
      </c>
      <c r="AB9" s="31">
        <f>VLOOKUP($B$1,'Multipliers and Adjustments'!$A$70:$I$86,TRUNC(COLUMN(AB$2)/5)+2,FALSE)*SUMIFS('EPA Data'!$I:$I,'EPA Data'!$D:$D,'Country Selector'!$A$2,'EPA Data'!$J:$J,$B$1,'EPA Data'!$C:$C,AB$2,'EPA Data'!$G:$G,"&gt;="&amp;$A9,'EPA Data'!$G:$G,"&lt;"&amp;$B9)*unit_conv</f>
        <v>0</v>
      </c>
      <c r="AC9">
        <f t="shared" si="12"/>
        <v>0</v>
      </c>
      <c r="AD9">
        <f t="shared" si="12"/>
        <v>0</v>
      </c>
      <c r="AE9">
        <f t="shared" si="12"/>
        <v>0</v>
      </c>
      <c r="AF9">
        <f t="shared" si="12"/>
        <v>0</v>
      </c>
      <c r="AG9" s="31">
        <f>VLOOKUP($B$1,'Multipliers and Adjustments'!$A$70:$I$86,TRUNC(COLUMN(AG$2)/5)+2,FALSE)*SUMIFS('EPA Data'!$I:$I,'EPA Data'!$D:$D,'Country Selector'!$A$2,'EPA Data'!$J:$J,$B$1,'EPA Data'!$C:$C,AG$2,'EPA Data'!$G:$G,"&gt;="&amp;$A9,'EPA Data'!$G:$G,"&lt;"&amp;$B9)*unit_conv</f>
        <v>0</v>
      </c>
      <c r="AH9">
        <f t="shared" si="13"/>
        <v>0</v>
      </c>
      <c r="AI9">
        <f t="shared" si="13"/>
        <v>0</v>
      </c>
      <c r="AJ9">
        <f t="shared" si="13"/>
        <v>0</v>
      </c>
      <c r="AK9">
        <f t="shared" si="13"/>
        <v>0</v>
      </c>
      <c r="AL9" s="31">
        <f>VLOOKUP($B$1,'Multipliers and Adjustments'!$A$70:$I$86,TRUNC(COLUMN(AL$2)/5)+2,FALSE)*SUMIFS('EPA Data'!$I:$I,'EPA Data'!$D:$D,'Country Selector'!$A$2,'EPA Data'!$J:$J,$B$1,'EPA Data'!$C:$C,AL$2,'EPA Data'!$G:$G,"&gt;="&amp;$A9,'EPA Data'!$G:$G,"&lt;"&amp;$B9)*unit_conv</f>
        <v>0</v>
      </c>
    </row>
    <row r="10" spans="1:38" x14ac:dyDescent="0.45">
      <c r="A10" s="12">
        <f t="shared" si="14"/>
        <v>-800</v>
      </c>
      <c r="B10" s="11">
        <f t="shared" si="7"/>
        <v>-750</v>
      </c>
      <c r="C10" s="31">
        <f>VLOOKUP($B$1,'Multipliers and Adjustments'!$A$70:$I$86,TRUNC(COLUMN(C$2)/5)+2,FALSE)*SUMIFS('EPA Data'!$I:$I,'EPA Data'!$D:$D,'Country Selector'!$A$2,'EPA Data'!$J:$J,$B$1,'EPA Data'!$C:$C,C$2,'EPA Data'!$G:$G,"&gt;="&amp;$A10,'EPA Data'!$G:$G,"&lt;"&amp;$B10)*unit_conv</f>
        <v>0</v>
      </c>
      <c r="D10">
        <f t="shared" si="0"/>
        <v>0</v>
      </c>
      <c r="E10">
        <f t="shared" si="0"/>
        <v>0</v>
      </c>
      <c r="F10">
        <f t="shared" si="0"/>
        <v>0</v>
      </c>
      <c r="G10">
        <f t="shared" si="0"/>
        <v>0</v>
      </c>
      <c r="H10" s="31">
        <f>VLOOKUP($B$1,'Multipliers and Adjustments'!$A$70:$I$86,TRUNC(COLUMN(H$2)/5)+2,FALSE)*SUMIFS('EPA Data'!$I:$I,'EPA Data'!$D:$D,'Country Selector'!$A$2,'EPA Data'!$J:$J,$B$1,'EPA Data'!$C:$C,H$2,'EPA Data'!$G:$G,"&gt;="&amp;$A10,'EPA Data'!$G:$G,"&lt;"&amp;$B10)*unit_conv</f>
        <v>0</v>
      </c>
      <c r="I10">
        <f t="shared" si="8"/>
        <v>0</v>
      </c>
      <c r="J10">
        <f t="shared" si="8"/>
        <v>0</v>
      </c>
      <c r="K10">
        <f t="shared" si="8"/>
        <v>0</v>
      </c>
      <c r="L10">
        <f t="shared" si="8"/>
        <v>0</v>
      </c>
      <c r="M10" s="31">
        <f>VLOOKUP($B$1,'Multipliers and Adjustments'!$A$70:$I$86,TRUNC(COLUMN(M$2)/5)+2,FALSE)*SUMIFS('EPA Data'!$I:$I,'EPA Data'!$D:$D,'Country Selector'!$A$2,'EPA Data'!$J:$J,$B$1,'EPA Data'!$C:$C,M$2,'EPA Data'!$G:$G,"&gt;="&amp;$A10,'EPA Data'!$G:$G,"&lt;"&amp;$B10)*unit_conv</f>
        <v>0</v>
      </c>
      <c r="N10">
        <f t="shared" si="9"/>
        <v>0</v>
      </c>
      <c r="O10">
        <f t="shared" si="9"/>
        <v>0</v>
      </c>
      <c r="P10">
        <f t="shared" si="9"/>
        <v>0</v>
      </c>
      <c r="Q10">
        <f t="shared" si="9"/>
        <v>0</v>
      </c>
      <c r="R10" s="31">
        <f>VLOOKUP($B$1,'Multipliers and Adjustments'!$A$70:$I$86,TRUNC(COLUMN(R$2)/5)+2,FALSE)*SUMIFS('EPA Data'!$I:$I,'EPA Data'!$D:$D,'Country Selector'!$A$2,'EPA Data'!$J:$J,$B$1,'EPA Data'!$C:$C,R$2,'EPA Data'!$G:$G,"&gt;="&amp;$A10,'EPA Data'!$G:$G,"&lt;"&amp;$B10)*unit_conv</f>
        <v>0</v>
      </c>
      <c r="S10">
        <f t="shared" si="10"/>
        <v>0</v>
      </c>
      <c r="T10">
        <f t="shared" si="10"/>
        <v>0</v>
      </c>
      <c r="U10">
        <f t="shared" si="10"/>
        <v>0</v>
      </c>
      <c r="V10">
        <f t="shared" si="10"/>
        <v>0</v>
      </c>
      <c r="W10" s="31">
        <f>VLOOKUP($B$1,'Multipliers and Adjustments'!$A$70:$I$86,TRUNC(COLUMN(W$2)/5)+2,FALSE)*SUMIFS('EPA Data'!$I:$I,'EPA Data'!$D:$D,'Country Selector'!$A$2,'EPA Data'!$J:$J,$B$1,'EPA Data'!$C:$C,W$2,'EPA Data'!$G:$G,"&gt;="&amp;$A10,'EPA Data'!$G:$G,"&lt;"&amp;$B10)*unit_conv</f>
        <v>0</v>
      </c>
      <c r="X10">
        <f t="shared" si="11"/>
        <v>0</v>
      </c>
      <c r="Y10">
        <f t="shared" si="11"/>
        <v>0</v>
      </c>
      <c r="Z10">
        <f t="shared" si="11"/>
        <v>0</v>
      </c>
      <c r="AA10">
        <f t="shared" si="11"/>
        <v>0</v>
      </c>
      <c r="AB10" s="31">
        <f>VLOOKUP($B$1,'Multipliers and Adjustments'!$A$70:$I$86,TRUNC(COLUMN(AB$2)/5)+2,FALSE)*SUMIFS('EPA Data'!$I:$I,'EPA Data'!$D:$D,'Country Selector'!$A$2,'EPA Data'!$J:$J,$B$1,'EPA Data'!$C:$C,AB$2,'EPA Data'!$G:$G,"&gt;="&amp;$A10,'EPA Data'!$G:$G,"&lt;"&amp;$B10)*unit_conv</f>
        <v>0</v>
      </c>
      <c r="AC10">
        <f t="shared" si="12"/>
        <v>0</v>
      </c>
      <c r="AD10">
        <f t="shared" si="12"/>
        <v>0</v>
      </c>
      <c r="AE10">
        <f t="shared" si="12"/>
        <v>0</v>
      </c>
      <c r="AF10">
        <f t="shared" si="12"/>
        <v>0</v>
      </c>
      <c r="AG10" s="31">
        <f>VLOOKUP($B$1,'Multipliers and Adjustments'!$A$70:$I$86,TRUNC(COLUMN(AG$2)/5)+2,FALSE)*SUMIFS('EPA Data'!$I:$I,'EPA Data'!$D:$D,'Country Selector'!$A$2,'EPA Data'!$J:$J,$B$1,'EPA Data'!$C:$C,AG$2,'EPA Data'!$G:$G,"&gt;="&amp;$A10,'EPA Data'!$G:$G,"&lt;"&amp;$B10)*unit_conv</f>
        <v>0</v>
      </c>
      <c r="AH10">
        <f t="shared" si="13"/>
        <v>0</v>
      </c>
      <c r="AI10">
        <f t="shared" si="13"/>
        <v>0</v>
      </c>
      <c r="AJ10">
        <f t="shared" si="13"/>
        <v>0</v>
      </c>
      <c r="AK10">
        <f t="shared" si="13"/>
        <v>0</v>
      </c>
      <c r="AL10" s="31">
        <f>VLOOKUP($B$1,'Multipliers and Adjustments'!$A$70:$I$86,TRUNC(COLUMN(AL$2)/5)+2,FALSE)*SUMIFS('EPA Data'!$I:$I,'EPA Data'!$D:$D,'Country Selector'!$A$2,'EPA Data'!$J:$J,$B$1,'EPA Data'!$C:$C,AL$2,'EPA Data'!$G:$G,"&gt;="&amp;$A10,'EPA Data'!$G:$G,"&lt;"&amp;$B10)*unit_conv</f>
        <v>0</v>
      </c>
    </row>
    <row r="11" spans="1:38" x14ac:dyDescent="0.45">
      <c r="A11" s="12">
        <f t="shared" si="14"/>
        <v>-750</v>
      </c>
      <c r="B11" s="11">
        <f t="shared" si="7"/>
        <v>-700</v>
      </c>
      <c r="C11" s="31">
        <f>VLOOKUP($B$1,'Multipliers and Adjustments'!$A$70:$I$86,TRUNC(COLUMN(C$2)/5)+2,FALSE)*SUMIFS('EPA Data'!$I:$I,'EPA Data'!$D:$D,'Country Selector'!$A$2,'EPA Data'!$J:$J,$B$1,'EPA Data'!$C:$C,C$2,'EPA Data'!$G:$G,"&gt;="&amp;$A11,'EPA Data'!$G:$G,"&lt;"&amp;$B11)*unit_conv</f>
        <v>0</v>
      </c>
      <c r="D11">
        <f t="shared" si="0"/>
        <v>0</v>
      </c>
      <c r="E11">
        <f t="shared" si="0"/>
        <v>0</v>
      </c>
      <c r="F11">
        <f t="shared" si="0"/>
        <v>0</v>
      </c>
      <c r="G11">
        <f t="shared" si="0"/>
        <v>0</v>
      </c>
      <c r="H11" s="31">
        <f>VLOOKUP($B$1,'Multipliers and Adjustments'!$A$70:$I$86,TRUNC(COLUMN(H$2)/5)+2,FALSE)*SUMIFS('EPA Data'!$I:$I,'EPA Data'!$D:$D,'Country Selector'!$A$2,'EPA Data'!$J:$J,$B$1,'EPA Data'!$C:$C,H$2,'EPA Data'!$G:$G,"&gt;="&amp;$A11,'EPA Data'!$G:$G,"&lt;"&amp;$B11)*unit_conv</f>
        <v>0</v>
      </c>
      <c r="I11">
        <f t="shared" si="8"/>
        <v>0</v>
      </c>
      <c r="J11">
        <f t="shared" si="8"/>
        <v>0</v>
      </c>
      <c r="K11">
        <f t="shared" si="8"/>
        <v>0</v>
      </c>
      <c r="L11">
        <f t="shared" si="8"/>
        <v>0</v>
      </c>
      <c r="M11" s="31">
        <f>VLOOKUP($B$1,'Multipliers and Adjustments'!$A$70:$I$86,TRUNC(COLUMN(M$2)/5)+2,FALSE)*SUMIFS('EPA Data'!$I:$I,'EPA Data'!$D:$D,'Country Selector'!$A$2,'EPA Data'!$J:$J,$B$1,'EPA Data'!$C:$C,M$2,'EPA Data'!$G:$G,"&gt;="&amp;$A11,'EPA Data'!$G:$G,"&lt;"&amp;$B11)*unit_conv</f>
        <v>0</v>
      </c>
      <c r="N11">
        <f t="shared" si="9"/>
        <v>0</v>
      </c>
      <c r="O11">
        <f t="shared" si="9"/>
        <v>0</v>
      </c>
      <c r="P11">
        <f t="shared" si="9"/>
        <v>0</v>
      </c>
      <c r="Q11">
        <f t="shared" si="9"/>
        <v>0</v>
      </c>
      <c r="R11" s="31">
        <f>VLOOKUP($B$1,'Multipliers and Adjustments'!$A$70:$I$86,TRUNC(COLUMN(R$2)/5)+2,FALSE)*SUMIFS('EPA Data'!$I:$I,'EPA Data'!$D:$D,'Country Selector'!$A$2,'EPA Data'!$J:$J,$B$1,'EPA Data'!$C:$C,R$2,'EPA Data'!$G:$G,"&gt;="&amp;$A11,'EPA Data'!$G:$G,"&lt;"&amp;$B11)*unit_conv</f>
        <v>0</v>
      </c>
      <c r="S11">
        <f t="shared" si="10"/>
        <v>0</v>
      </c>
      <c r="T11">
        <f t="shared" si="10"/>
        <v>0</v>
      </c>
      <c r="U11">
        <f t="shared" si="10"/>
        <v>0</v>
      </c>
      <c r="V11">
        <f t="shared" si="10"/>
        <v>0</v>
      </c>
      <c r="W11" s="31">
        <f>VLOOKUP($B$1,'Multipliers and Adjustments'!$A$70:$I$86,TRUNC(COLUMN(W$2)/5)+2,FALSE)*SUMIFS('EPA Data'!$I:$I,'EPA Data'!$D:$D,'Country Selector'!$A$2,'EPA Data'!$J:$J,$B$1,'EPA Data'!$C:$C,W$2,'EPA Data'!$G:$G,"&gt;="&amp;$A11,'EPA Data'!$G:$G,"&lt;"&amp;$B11)*unit_conv</f>
        <v>0</v>
      </c>
      <c r="X11">
        <f t="shared" si="11"/>
        <v>0</v>
      </c>
      <c r="Y11">
        <f t="shared" si="11"/>
        <v>0</v>
      </c>
      <c r="Z11">
        <f t="shared" si="11"/>
        <v>0</v>
      </c>
      <c r="AA11">
        <f t="shared" si="11"/>
        <v>0</v>
      </c>
      <c r="AB11" s="31">
        <f>VLOOKUP($B$1,'Multipliers and Adjustments'!$A$70:$I$86,TRUNC(COLUMN(AB$2)/5)+2,FALSE)*SUMIFS('EPA Data'!$I:$I,'EPA Data'!$D:$D,'Country Selector'!$A$2,'EPA Data'!$J:$J,$B$1,'EPA Data'!$C:$C,AB$2,'EPA Data'!$G:$G,"&gt;="&amp;$A11,'EPA Data'!$G:$G,"&lt;"&amp;$B11)*unit_conv</f>
        <v>0</v>
      </c>
      <c r="AC11">
        <f t="shared" si="12"/>
        <v>0</v>
      </c>
      <c r="AD11">
        <f t="shared" si="12"/>
        <v>0</v>
      </c>
      <c r="AE11">
        <f t="shared" si="12"/>
        <v>0</v>
      </c>
      <c r="AF11">
        <f t="shared" si="12"/>
        <v>0</v>
      </c>
      <c r="AG11" s="31">
        <f>VLOOKUP($B$1,'Multipliers and Adjustments'!$A$70:$I$86,TRUNC(COLUMN(AG$2)/5)+2,FALSE)*SUMIFS('EPA Data'!$I:$I,'EPA Data'!$D:$D,'Country Selector'!$A$2,'EPA Data'!$J:$J,$B$1,'EPA Data'!$C:$C,AG$2,'EPA Data'!$G:$G,"&gt;="&amp;$A11,'EPA Data'!$G:$G,"&lt;"&amp;$B11)*unit_conv</f>
        <v>0</v>
      </c>
      <c r="AH11">
        <f t="shared" si="13"/>
        <v>0</v>
      </c>
      <c r="AI11">
        <f t="shared" si="13"/>
        <v>0</v>
      </c>
      <c r="AJ11">
        <f t="shared" si="13"/>
        <v>0</v>
      </c>
      <c r="AK11">
        <f t="shared" si="13"/>
        <v>0</v>
      </c>
      <c r="AL11" s="31">
        <f>VLOOKUP($B$1,'Multipliers and Adjustments'!$A$70:$I$86,TRUNC(COLUMN(AL$2)/5)+2,FALSE)*SUMIFS('EPA Data'!$I:$I,'EPA Data'!$D:$D,'Country Selector'!$A$2,'EPA Data'!$J:$J,$B$1,'EPA Data'!$C:$C,AL$2,'EPA Data'!$G:$G,"&gt;="&amp;$A11,'EPA Data'!$G:$G,"&lt;"&amp;$B11)*unit_conv</f>
        <v>0</v>
      </c>
    </row>
    <row r="12" spans="1:38" x14ac:dyDescent="0.45">
      <c r="A12" s="12">
        <f t="shared" si="14"/>
        <v>-700</v>
      </c>
      <c r="B12" s="11">
        <f t="shared" si="7"/>
        <v>-650</v>
      </c>
      <c r="C12" s="31">
        <f>VLOOKUP($B$1,'Multipliers and Adjustments'!$A$70:$I$86,TRUNC(COLUMN(C$2)/5)+2,FALSE)*SUMIFS('EPA Data'!$I:$I,'EPA Data'!$D:$D,'Country Selector'!$A$2,'EPA Data'!$J:$J,$B$1,'EPA Data'!$C:$C,C$2,'EPA Data'!$G:$G,"&gt;="&amp;$A12,'EPA Data'!$G:$G,"&lt;"&amp;$B12)*unit_conv</f>
        <v>0</v>
      </c>
      <c r="D12">
        <f t="shared" si="0"/>
        <v>0</v>
      </c>
      <c r="E12">
        <f t="shared" si="0"/>
        <v>0</v>
      </c>
      <c r="F12">
        <f t="shared" si="0"/>
        <v>0</v>
      </c>
      <c r="G12">
        <f t="shared" si="0"/>
        <v>0</v>
      </c>
      <c r="H12" s="31">
        <f>VLOOKUP($B$1,'Multipliers and Adjustments'!$A$70:$I$86,TRUNC(COLUMN(H$2)/5)+2,FALSE)*SUMIFS('EPA Data'!$I:$I,'EPA Data'!$D:$D,'Country Selector'!$A$2,'EPA Data'!$J:$J,$B$1,'EPA Data'!$C:$C,H$2,'EPA Data'!$G:$G,"&gt;="&amp;$A12,'EPA Data'!$G:$G,"&lt;"&amp;$B12)*unit_conv</f>
        <v>0</v>
      </c>
      <c r="I12">
        <f t="shared" si="8"/>
        <v>0</v>
      </c>
      <c r="J12">
        <f t="shared" si="8"/>
        <v>0</v>
      </c>
      <c r="K12">
        <f t="shared" si="8"/>
        <v>0</v>
      </c>
      <c r="L12">
        <f t="shared" si="8"/>
        <v>0</v>
      </c>
      <c r="M12" s="31">
        <f>VLOOKUP($B$1,'Multipliers and Adjustments'!$A$70:$I$86,TRUNC(COLUMN(M$2)/5)+2,FALSE)*SUMIFS('EPA Data'!$I:$I,'EPA Data'!$D:$D,'Country Selector'!$A$2,'EPA Data'!$J:$J,$B$1,'EPA Data'!$C:$C,M$2,'EPA Data'!$G:$G,"&gt;="&amp;$A12,'EPA Data'!$G:$G,"&lt;"&amp;$B12)*unit_conv</f>
        <v>0</v>
      </c>
      <c r="N12">
        <f t="shared" si="9"/>
        <v>0</v>
      </c>
      <c r="O12">
        <f t="shared" si="9"/>
        <v>0</v>
      </c>
      <c r="P12">
        <f t="shared" si="9"/>
        <v>0</v>
      </c>
      <c r="Q12">
        <f t="shared" si="9"/>
        <v>0</v>
      </c>
      <c r="R12" s="31">
        <f>VLOOKUP($B$1,'Multipliers and Adjustments'!$A$70:$I$86,TRUNC(COLUMN(R$2)/5)+2,FALSE)*SUMIFS('EPA Data'!$I:$I,'EPA Data'!$D:$D,'Country Selector'!$A$2,'EPA Data'!$J:$J,$B$1,'EPA Data'!$C:$C,R$2,'EPA Data'!$G:$G,"&gt;="&amp;$A12,'EPA Data'!$G:$G,"&lt;"&amp;$B12)*unit_conv</f>
        <v>0</v>
      </c>
      <c r="S12">
        <f t="shared" si="10"/>
        <v>0</v>
      </c>
      <c r="T12">
        <f t="shared" si="10"/>
        <v>0</v>
      </c>
      <c r="U12">
        <f t="shared" si="10"/>
        <v>0</v>
      </c>
      <c r="V12">
        <f t="shared" si="10"/>
        <v>0</v>
      </c>
      <c r="W12" s="31">
        <f>VLOOKUP($B$1,'Multipliers and Adjustments'!$A$70:$I$86,TRUNC(COLUMN(W$2)/5)+2,FALSE)*SUMIFS('EPA Data'!$I:$I,'EPA Data'!$D:$D,'Country Selector'!$A$2,'EPA Data'!$J:$J,$B$1,'EPA Data'!$C:$C,W$2,'EPA Data'!$G:$G,"&gt;="&amp;$A12,'EPA Data'!$G:$G,"&lt;"&amp;$B12)*unit_conv</f>
        <v>0</v>
      </c>
      <c r="X12">
        <f t="shared" si="11"/>
        <v>0</v>
      </c>
      <c r="Y12">
        <f t="shared" si="11"/>
        <v>0</v>
      </c>
      <c r="Z12">
        <f t="shared" si="11"/>
        <v>0</v>
      </c>
      <c r="AA12">
        <f t="shared" si="11"/>
        <v>0</v>
      </c>
      <c r="AB12" s="31">
        <f>VLOOKUP($B$1,'Multipliers and Adjustments'!$A$70:$I$86,TRUNC(COLUMN(AB$2)/5)+2,FALSE)*SUMIFS('EPA Data'!$I:$I,'EPA Data'!$D:$D,'Country Selector'!$A$2,'EPA Data'!$J:$J,$B$1,'EPA Data'!$C:$C,AB$2,'EPA Data'!$G:$G,"&gt;="&amp;$A12,'EPA Data'!$G:$G,"&lt;"&amp;$B12)*unit_conv</f>
        <v>0</v>
      </c>
      <c r="AC12">
        <f t="shared" si="12"/>
        <v>0</v>
      </c>
      <c r="AD12">
        <f t="shared" si="12"/>
        <v>0</v>
      </c>
      <c r="AE12">
        <f t="shared" si="12"/>
        <v>0</v>
      </c>
      <c r="AF12">
        <f t="shared" si="12"/>
        <v>0</v>
      </c>
      <c r="AG12" s="31">
        <f>VLOOKUP($B$1,'Multipliers and Adjustments'!$A$70:$I$86,TRUNC(COLUMN(AG$2)/5)+2,FALSE)*SUMIFS('EPA Data'!$I:$I,'EPA Data'!$D:$D,'Country Selector'!$A$2,'EPA Data'!$J:$J,$B$1,'EPA Data'!$C:$C,AG$2,'EPA Data'!$G:$G,"&gt;="&amp;$A12,'EPA Data'!$G:$G,"&lt;"&amp;$B12)*unit_conv</f>
        <v>0</v>
      </c>
      <c r="AH12">
        <f t="shared" si="13"/>
        <v>0</v>
      </c>
      <c r="AI12">
        <f t="shared" si="13"/>
        <v>0</v>
      </c>
      <c r="AJ12">
        <f t="shared" si="13"/>
        <v>0</v>
      </c>
      <c r="AK12">
        <f t="shared" si="13"/>
        <v>0</v>
      </c>
      <c r="AL12" s="31">
        <f>VLOOKUP($B$1,'Multipliers and Adjustments'!$A$70:$I$86,TRUNC(COLUMN(AL$2)/5)+2,FALSE)*SUMIFS('EPA Data'!$I:$I,'EPA Data'!$D:$D,'Country Selector'!$A$2,'EPA Data'!$J:$J,$B$1,'EPA Data'!$C:$C,AL$2,'EPA Data'!$G:$G,"&gt;="&amp;$A12,'EPA Data'!$G:$G,"&lt;"&amp;$B12)*unit_conv</f>
        <v>0</v>
      </c>
    </row>
    <row r="13" spans="1:38" x14ac:dyDescent="0.45">
      <c r="A13" s="12">
        <f t="shared" si="14"/>
        <v>-650</v>
      </c>
      <c r="B13" s="11">
        <f t="shared" si="7"/>
        <v>-600</v>
      </c>
      <c r="C13" s="31">
        <f>VLOOKUP($B$1,'Multipliers and Adjustments'!$A$70:$I$86,TRUNC(COLUMN(C$2)/5)+2,FALSE)*SUMIFS('EPA Data'!$I:$I,'EPA Data'!$D:$D,'Country Selector'!$A$2,'EPA Data'!$J:$J,$B$1,'EPA Data'!$C:$C,C$2,'EPA Data'!$G:$G,"&gt;="&amp;$A13,'EPA Data'!$G:$G,"&lt;"&amp;$B13)*unit_conv</f>
        <v>0</v>
      </c>
      <c r="D13">
        <f t="shared" si="0"/>
        <v>0</v>
      </c>
      <c r="E13">
        <f t="shared" si="0"/>
        <v>0</v>
      </c>
      <c r="F13">
        <f t="shared" si="0"/>
        <v>0</v>
      </c>
      <c r="G13">
        <f t="shared" si="0"/>
        <v>0</v>
      </c>
      <c r="H13" s="31">
        <f>VLOOKUP($B$1,'Multipliers and Adjustments'!$A$70:$I$86,TRUNC(COLUMN(H$2)/5)+2,FALSE)*SUMIFS('EPA Data'!$I:$I,'EPA Data'!$D:$D,'Country Selector'!$A$2,'EPA Data'!$J:$J,$B$1,'EPA Data'!$C:$C,H$2,'EPA Data'!$G:$G,"&gt;="&amp;$A13,'EPA Data'!$G:$G,"&lt;"&amp;$B13)*unit_conv</f>
        <v>0</v>
      </c>
      <c r="I13">
        <f t="shared" si="8"/>
        <v>0</v>
      </c>
      <c r="J13">
        <f t="shared" si="8"/>
        <v>0</v>
      </c>
      <c r="K13">
        <f t="shared" si="8"/>
        <v>0</v>
      </c>
      <c r="L13">
        <f t="shared" si="8"/>
        <v>0</v>
      </c>
      <c r="M13" s="31">
        <f>VLOOKUP($B$1,'Multipliers and Adjustments'!$A$70:$I$86,TRUNC(COLUMN(M$2)/5)+2,FALSE)*SUMIFS('EPA Data'!$I:$I,'EPA Data'!$D:$D,'Country Selector'!$A$2,'EPA Data'!$J:$J,$B$1,'EPA Data'!$C:$C,M$2,'EPA Data'!$G:$G,"&gt;="&amp;$A13,'EPA Data'!$G:$G,"&lt;"&amp;$B13)*unit_conv</f>
        <v>0</v>
      </c>
      <c r="N13">
        <f t="shared" si="9"/>
        <v>0</v>
      </c>
      <c r="O13">
        <f t="shared" si="9"/>
        <v>0</v>
      </c>
      <c r="P13">
        <f t="shared" si="9"/>
        <v>0</v>
      </c>
      <c r="Q13">
        <f t="shared" si="9"/>
        <v>0</v>
      </c>
      <c r="R13" s="31">
        <f>VLOOKUP($B$1,'Multipliers and Adjustments'!$A$70:$I$86,TRUNC(COLUMN(R$2)/5)+2,FALSE)*SUMIFS('EPA Data'!$I:$I,'EPA Data'!$D:$D,'Country Selector'!$A$2,'EPA Data'!$J:$J,$B$1,'EPA Data'!$C:$C,R$2,'EPA Data'!$G:$G,"&gt;="&amp;$A13,'EPA Data'!$G:$G,"&lt;"&amp;$B13)*unit_conv</f>
        <v>0</v>
      </c>
      <c r="S13">
        <f t="shared" si="10"/>
        <v>0</v>
      </c>
      <c r="T13">
        <f t="shared" si="10"/>
        <v>0</v>
      </c>
      <c r="U13">
        <f t="shared" si="10"/>
        <v>0</v>
      </c>
      <c r="V13">
        <f t="shared" si="10"/>
        <v>0</v>
      </c>
      <c r="W13" s="31">
        <f>VLOOKUP($B$1,'Multipliers and Adjustments'!$A$70:$I$86,TRUNC(COLUMN(W$2)/5)+2,FALSE)*SUMIFS('EPA Data'!$I:$I,'EPA Data'!$D:$D,'Country Selector'!$A$2,'EPA Data'!$J:$J,$B$1,'EPA Data'!$C:$C,W$2,'EPA Data'!$G:$G,"&gt;="&amp;$A13,'EPA Data'!$G:$G,"&lt;"&amp;$B13)*unit_conv</f>
        <v>0</v>
      </c>
      <c r="X13">
        <f t="shared" si="11"/>
        <v>0</v>
      </c>
      <c r="Y13">
        <f t="shared" si="11"/>
        <v>0</v>
      </c>
      <c r="Z13">
        <f t="shared" si="11"/>
        <v>0</v>
      </c>
      <c r="AA13">
        <f t="shared" si="11"/>
        <v>0</v>
      </c>
      <c r="AB13" s="31">
        <f>VLOOKUP($B$1,'Multipliers and Adjustments'!$A$70:$I$86,TRUNC(COLUMN(AB$2)/5)+2,FALSE)*SUMIFS('EPA Data'!$I:$I,'EPA Data'!$D:$D,'Country Selector'!$A$2,'EPA Data'!$J:$J,$B$1,'EPA Data'!$C:$C,AB$2,'EPA Data'!$G:$G,"&gt;="&amp;$A13,'EPA Data'!$G:$G,"&lt;"&amp;$B13)*unit_conv</f>
        <v>0</v>
      </c>
      <c r="AC13">
        <f t="shared" si="12"/>
        <v>0</v>
      </c>
      <c r="AD13">
        <f t="shared" si="12"/>
        <v>0</v>
      </c>
      <c r="AE13">
        <f t="shared" si="12"/>
        <v>0</v>
      </c>
      <c r="AF13">
        <f t="shared" si="12"/>
        <v>0</v>
      </c>
      <c r="AG13" s="31">
        <f>VLOOKUP($B$1,'Multipliers and Adjustments'!$A$70:$I$86,TRUNC(COLUMN(AG$2)/5)+2,FALSE)*SUMIFS('EPA Data'!$I:$I,'EPA Data'!$D:$D,'Country Selector'!$A$2,'EPA Data'!$J:$J,$B$1,'EPA Data'!$C:$C,AG$2,'EPA Data'!$G:$G,"&gt;="&amp;$A13,'EPA Data'!$G:$G,"&lt;"&amp;$B13)*unit_conv</f>
        <v>0</v>
      </c>
      <c r="AH13">
        <f t="shared" si="13"/>
        <v>0</v>
      </c>
      <c r="AI13">
        <f t="shared" si="13"/>
        <v>0</v>
      </c>
      <c r="AJ13">
        <f t="shared" si="13"/>
        <v>0</v>
      </c>
      <c r="AK13">
        <f t="shared" si="13"/>
        <v>0</v>
      </c>
      <c r="AL13" s="31">
        <f>VLOOKUP($B$1,'Multipliers and Adjustments'!$A$70:$I$86,TRUNC(COLUMN(AL$2)/5)+2,FALSE)*SUMIFS('EPA Data'!$I:$I,'EPA Data'!$D:$D,'Country Selector'!$A$2,'EPA Data'!$J:$J,$B$1,'EPA Data'!$C:$C,AL$2,'EPA Data'!$G:$G,"&gt;="&amp;$A13,'EPA Data'!$G:$G,"&lt;"&amp;$B13)*unit_conv</f>
        <v>0</v>
      </c>
    </row>
    <row r="14" spans="1:38" x14ac:dyDescent="0.45">
      <c r="A14" s="12">
        <f t="shared" si="14"/>
        <v>-600</v>
      </c>
      <c r="B14" s="11">
        <f t="shared" si="7"/>
        <v>-550</v>
      </c>
      <c r="C14" s="31">
        <f>VLOOKUP($B$1,'Multipliers and Adjustments'!$A$70:$I$86,TRUNC(COLUMN(C$2)/5)+2,FALSE)*SUMIFS('EPA Data'!$I:$I,'EPA Data'!$D:$D,'Country Selector'!$A$2,'EPA Data'!$J:$J,$B$1,'EPA Data'!$C:$C,C$2,'EPA Data'!$G:$G,"&gt;="&amp;$A14,'EPA Data'!$G:$G,"&lt;"&amp;$B14)*unit_conv</f>
        <v>0</v>
      </c>
      <c r="D14">
        <f t="shared" si="0"/>
        <v>0</v>
      </c>
      <c r="E14">
        <f t="shared" si="0"/>
        <v>0</v>
      </c>
      <c r="F14">
        <f t="shared" si="0"/>
        <v>0</v>
      </c>
      <c r="G14">
        <f t="shared" si="0"/>
        <v>0</v>
      </c>
      <c r="H14" s="31">
        <f>VLOOKUP($B$1,'Multipliers and Adjustments'!$A$70:$I$86,TRUNC(COLUMN(H$2)/5)+2,FALSE)*SUMIFS('EPA Data'!$I:$I,'EPA Data'!$D:$D,'Country Selector'!$A$2,'EPA Data'!$J:$J,$B$1,'EPA Data'!$C:$C,H$2,'EPA Data'!$G:$G,"&gt;="&amp;$A14,'EPA Data'!$G:$G,"&lt;"&amp;$B14)*unit_conv</f>
        <v>0</v>
      </c>
      <c r="I14">
        <f t="shared" si="8"/>
        <v>0</v>
      </c>
      <c r="J14">
        <f t="shared" si="8"/>
        <v>0</v>
      </c>
      <c r="K14">
        <f t="shared" si="8"/>
        <v>0</v>
      </c>
      <c r="L14">
        <f t="shared" si="8"/>
        <v>0</v>
      </c>
      <c r="M14" s="31">
        <f>VLOOKUP($B$1,'Multipliers and Adjustments'!$A$70:$I$86,TRUNC(COLUMN(M$2)/5)+2,FALSE)*SUMIFS('EPA Data'!$I:$I,'EPA Data'!$D:$D,'Country Selector'!$A$2,'EPA Data'!$J:$J,$B$1,'EPA Data'!$C:$C,M$2,'EPA Data'!$G:$G,"&gt;="&amp;$A14,'EPA Data'!$G:$G,"&lt;"&amp;$B14)*unit_conv</f>
        <v>0</v>
      </c>
      <c r="N14">
        <f t="shared" si="9"/>
        <v>0</v>
      </c>
      <c r="O14">
        <f t="shared" si="9"/>
        <v>0</v>
      </c>
      <c r="P14">
        <f t="shared" si="9"/>
        <v>0</v>
      </c>
      <c r="Q14">
        <f t="shared" si="9"/>
        <v>0</v>
      </c>
      <c r="R14" s="31">
        <f>VLOOKUP($B$1,'Multipliers and Adjustments'!$A$70:$I$86,TRUNC(COLUMN(R$2)/5)+2,FALSE)*SUMIFS('EPA Data'!$I:$I,'EPA Data'!$D:$D,'Country Selector'!$A$2,'EPA Data'!$J:$J,$B$1,'EPA Data'!$C:$C,R$2,'EPA Data'!$G:$G,"&gt;="&amp;$A14,'EPA Data'!$G:$G,"&lt;"&amp;$B14)*unit_conv</f>
        <v>0</v>
      </c>
      <c r="S14">
        <f t="shared" si="10"/>
        <v>0</v>
      </c>
      <c r="T14">
        <f t="shared" si="10"/>
        <v>0</v>
      </c>
      <c r="U14">
        <f t="shared" si="10"/>
        <v>0</v>
      </c>
      <c r="V14">
        <f t="shared" si="10"/>
        <v>0</v>
      </c>
      <c r="W14" s="31">
        <f>VLOOKUP($B$1,'Multipliers and Adjustments'!$A$70:$I$86,TRUNC(COLUMN(W$2)/5)+2,FALSE)*SUMIFS('EPA Data'!$I:$I,'EPA Data'!$D:$D,'Country Selector'!$A$2,'EPA Data'!$J:$J,$B$1,'EPA Data'!$C:$C,W$2,'EPA Data'!$G:$G,"&gt;="&amp;$A14,'EPA Data'!$G:$G,"&lt;"&amp;$B14)*unit_conv</f>
        <v>0</v>
      </c>
      <c r="X14">
        <f t="shared" si="11"/>
        <v>0</v>
      </c>
      <c r="Y14">
        <f t="shared" si="11"/>
        <v>0</v>
      </c>
      <c r="Z14">
        <f t="shared" si="11"/>
        <v>0</v>
      </c>
      <c r="AA14">
        <f t="shared" si="11"/>
        <v>0</v>
      </c>
      <c r="AB14" s="31">
        <f>VLOOKUP($B$1,'Multipliers and Adjustments'!$A$70:$I$86,TRUNC(COLUMN(AB$2)/5)+2,FALSE)*SUMIFS('EPA Data'!$I:$I,'EPA Data'!$D:$D,'Country Selector'!$A$2,'EPA Data'!$J:$J,$B$1,'EPA Data'!$C:$C,AB$2,'EPA Data'!$G:$G,"&gt;="&amp;$A14,'EPA Data'!$G:$G,"&lt;"&amp;$B14)*unit_conv</f>
        <v>0</v>
      </c>
      <c r="AC14">
        <f t="shared" si="12"/>
        <v>0</v>
      </c>
      <c r="AD14">
        <f t="shared" si="12"/>
        <v>0</v>
      </c>
      <c r="AE14">
        <f t="shared" si="12"/>
        <v>0</v>
      </c>
      <c r="AF14">
        <f t="shared" si="12"/>
        <v>0</v>
      </c>
      <c r="AG14" s="31">
        <f>VLOOKUP($B$1,'Multipliers and Adjustments'!$A$70:$I$86,TRUNC(COLUMN(AG$2)/5)+2,FALSE)*SUMIFS('EPA Data'!$I:$I,'EPA Data'!$D:$D,'Country Selector'!$A$2,'EPA Data'!$J:$J,$B$1,'EPA Data'!$C:$C,AG$2,'EPA Data'!$G:$G,"&gt;="&amp;$A14,'EPA Data'!$G:$G,"&lt;"&amp;$B14)*unit_conv</f>
        <v>0</v>
      </c>
      <c r="AH14">
        <f t="shared" si="13"/>
        <v>0</v>
      </c>
      <c r="AI14">
        <f t="shared" si="13"/>
        <v>0</v>
      </c>
      <c r="AJ14">
        <f t="shared" si="13"/>
        <v>0</v>
      </c>
      <c r="AK14">
        <f t="shared" si="13"/>
        <v>0</v>
      </c>
      <c r="AL14" s="31">
        <f>VLOOKUP($B$1,'Multipliers and Adjustments'!$A$70:$I$86,TRUNC(COLUMN(AL$2)/5)+2,FALSE)*SUMIFS('EPA Data'!$I:$I,'EPA Data'!$D:$D,'Country Selector'!$A$2,'EPA Data'!$J:$J,$B$1,'EPA Data'!$C:$C,AL$2,'EPA Data'!$G:$G,"&gt;="&amp;$A14,'EPA Data'!$G:$G,"&lt;"&amp;$B14)*unit_conv</f>
        <v>0</v>
      </c>
    </row>
    <row r="15" spans="1:38" x14ac:dyDescent="0.45">
      <c r="A15" s="12">
        <f t="shared" si="14"/>
        <v>-550</v>
      </c>
      <c r="B15" s="11">
        <f t="shared" si="7"/>
        <v>-500</v>
      </c>
      <c r="C15" s="31">
        <f>VLOOKUP($B$1,'Multipliers and Adjustments'!$A$70:$I$86,TRUNC(COLUMN(C$2)/5)+2,FALSE)*SUMIFS('EPA Data'!$I:$I,'EPA Data'!$D:$D,'Country Selector'!$A$2,'EPA Data'!$J:$J,$B$1,'EPA Data'!$C:$C,C$2,'EPA Data'!$G:$G,"&gt;="&amp;$A15,'EPA Data'!$G:$G,"&lt;"&amp;$B15)*unit_conv</f>
        <v>0</v>
      </c>
      <c r="D15">
        <f t="shared" si="0"/>
        <v>0</v>
      </c>
      <c r="E15">
        <f t="shared" si="0"/>
        <v>0</v>
      </c>
      <c r="F15">
        <f t="shared" si="0"/>
        <v>0</v>
      </c>
      <c r="G15">
        <f t="shared" si="0"/>
        <v>0</v>
      </c>
      <c r="H15" s="31">
        <f>VLOOKUP($B$1,'Multipliers and Adjustments'!$A$70:$I$86,TRUNC(COLUMN(H$2)/5)+2,FALSE)*SUMIFS('EPA Data'!$I:$I,'EPA Data'!$D:$D,'Country Selector'!$A$2,'EPA Data'!$J:$J,$B$1,'EPA Data'!$C:$C,H$2,'EPA Data'!$G:$G,"&gt;="&amp;$A15,'EPA Data'!$G:$G,"&lt;"&amp;$B15)*unit_conv</f>
        <v>0</v>
      </c>
      <c r="I15">
        <f t="shared" si="8"/>
        <v>0</v>
      </c>
      <c r="J15">
        <f t="shared" si="8"/>
        <v>0</v>
      </c>
      <c r="K15">
        <f t="shared" si="8"/>
        <v>0</v>
      </c>
      <c r="L15">
        <f t="shared" si="8"/>
        <v>0</v>
      </c>
      <c r="M15" s="31">
        <f>VLOOKUP($B$1,'Multipliers and Adjustments'!$A$70:$I$86,TRUNC(COLUMN(M$2)/5)+2,FALSE)*SUMIFS('EPA Data'!$I:$I,'EPA Data'!$D:$D,'Country Selector'!$A$2,'EPA Data'!$J:$J,$B$1,'EPA Data'!$C:$C,M$2,'EPA Data'!$G:$G,"&gt;="&amp;$A15,'EPA Data'!$G:$G,"&lt;"&amp;$B15)*unit_conv</f>
        <v>0</v>
      </c>
      <c r="N15">
        <f t="shared" si="9"/>
        <v>0</v>
      </c>
      <c r="O15">
        <f t="shared" si="9"/>
        <v>0</v>
      </c>
      <c r="P15">
        <f t="shared" si="9"/>
        <v>0</v>
      </c>
      <c r="Q15">
        <f t="shared" si="9"/>
        <v>0</v>
      </c>
      <c r="R15" s="31">
        <f>VLOOKUP($B$1,'Multipliers and Adjustments'!$A$70:$I$86,TRUNC(COLUMN(R$2)/5)+2,FALSE)*SUMIFS('EPA Data'!$I:$I,'EPA Data'!$D:$D,'Country Selector'!$A$2,'EPA Data'!$J:$J,$B$1,'EPA Data'!$C:$C,R$2,'EPA Data'!$G:$G,"&gt;="&amp;$A15,'EPA Data'!$G:$G,"&lt;"&amp;$B15)*unit_conv</f>
        <v>0</v>
      </c>
      <c r="S15">
        <f t="shared" si="10"/>
        <v>0</v>
      </c>
      <c r="T15">
        <f t="shared" si="10"/>
        <v>0</v>
      </c>
      <c r="U15">
        <f t="shared" si="10"/>
        <v>0</v>
      </c>
      <c r="V15">
        <f t="shared" si="10"/>
        <v>0</v>
      </c>
      <c r="W15" s="31">
        <f>VLOOKUP($B$1,'Multipliers and Adjustments'!$A$70:$I$86,TRUNC(COLUMN(W$2)/5)+2,FALSE)*SUMIFS('EPA Data'!$I:$I,'EPA Data'!$D:$D,'Country Selector'!$A$2,'EPA Data'!$J:$J,$B$1,'EPA Data'!$C:$C,W$2,'EPA Data'!$G:$G,"&gt;="&amp;$A15,'EPA Data'!$G:$G,"&lt;"&amp;$B15)*unit_conv</f>
        <v>0</v>
      </c>
      <c r="X15">
        <f t="shared" si="11"/>
        <v>0</v>
      </c>
      <c r="Y15">
        <f t="shared" si="11"/>
        <v>0</v>
      </c>
      <c r="Z15">
        <f t="shared" si="11"/>
        <v>0</v>
      </c>
      <c r="AA15">
        <f t="shared" si="11"/>
        <v>0</v>
      </c>
      <c r="AB15" s="31">
        <f>VLOOKUP($B$1,'Multipliers and Adjustments'!$A$70:$I$86,TRUNC(COLUMN(AB$2)/5)+2,FALSE)*SUMIFS('EPA Data'!$I:$I,'EPA Data'!$D:$D,'Country Selector'!$A$2,'EPA Data'!$J:$J,$B$1,'EPA Data'!$C:$C,AB$2,'EPA Data'!$G:$G,"&gt;="&amp;$A15,'EPA Data'!$G:$G,"&lt;"&amp;$B15)*unit_conv</f>
        <v>0</v>
      </c>
      <c r="AC15">
        <f t="shared" si="12"/>
        <v>0</v>
      </c>
      <c r="AD15">
        <f t="shared" si="12"/>
        <v>0</v>
      </c>
      <c r="AE15">
        <f t="shared" si="12"/>
        <v>0</v>
      </c>
      <c r="AF15">
        <f t="shared" si="12"/>
        <v>0</v>
      </c>
      <c r="AG15" s="31">
        <f>VLOOKUP($B$1,'Multipliers and Adjustments'!$A$70:$I$86,TRUNC(COLUMN(AG$2)/5)+2,FALSE)*SUMIFS('EPA Data'!$I:$I,'EPA Data'!$D:$D,'Country Selector'!$A$2,'EPA Data'!$J:$J,$B$1,'EPA Data'!$C:$C,AG$2,'EPA Data'!$G:$G,"&gt;="&amp;$A15,'EPA Data'!$G:$G,"&lt;"&amp;$B15)*unit_conv</f>
        <v>0</v>
      </c>
      <c r="AH15">
        <f t="shared" si="13"/>
        <v>0</v>
      </c>
      <c r="AI15">
        <f t="shared" si="13"/>
        <v>0</v>
      </c>
      <c r="AJ15">
        <f t="shared" si="13"/>
        <v>0</v>
      </c>
      <c r="AK15">
        <f t="shared" si="13"/>
        <v>0</v>
      </c>
      <c r="AL15" s="31">
        <f>VLOOKUP($B$1,'Multipliers and Adjustments'!$A$70:$I$86,TRUNC(COLUMN(AL$2)/5)+2,FALSE)*SUMIFS('EPA Data'!$I:$I,'EPA Data'!$D:$D,'Country Selector'!$A$2,'EPA Data'!$J:$J,$B$1,'EPA Data'!$C:$C,AL$2,'EPA Data'!$G:$G,"&gt;="&amp;$A15,'EPA Data'!$G:$G,"&lt;"&amp;$B15)*unit_conv</f>
        <v>0</v>
      </c>
    </row>
    <row r="16" spans="1:38" x14ac:dyDescent="0.45">
      <c r="A16" s="12">
        <f t="shared" si="14"/>
        <v>-500</v>
      </c>
      <c r="B16" s="11">
        <f t="shared" si="7"/>
        <v>-450</v>
      </c>
      <c r="C16" s="31">
        <f>VLOOKUP($B$1,'Multipliers and Adjustments'!$A$70:$I$86,TRUNC(COLUMN(C$2)/5)+2,FALSE)*SUMIFS('EPA Data'!$I:$I,'EPA Data'!$D:$D,'Country Selector'!$A$2,'EPA Data'!$J:$J,$B$1,'EPA Data'!$C:$C,C$2,'EPA Data'!$G:$G,"&gt;="&amp;$A16,'EPA Data'!$G:$G,"&lt;"&amp;$B16)*unit_conv</f>
        <v>0</v>
      </c>
      <c r="D16">
        <f t="shared" si="0"/>
        <v>0</v>
      </c>
      <c r="E16">
        <f t="shared" si="0"/>
        <v>0</v>
      </c>
      <c r="F16">
        <f t="shared" si="0"/>
        <v>0</v>
      </c>
      <c r="G16">
        <f t="shared" si="0"/>
        <v>0</v>
      </c>
      <c r="H16" s="31">
        <f>VLOOKUP($B$1,'Multipliers and Adjustments'!$A$70:$I$86,TRUNC(COLUMN(H$2)/5)+2,FALSE)*SUMIFS('EPA Data'!$I:$I,'EPA Data'!$D:$D,'Country Selector'!$A$2,'EPA Data'!$J:$J,$B$1,'EPA Data'!$C:$C,H$2,'EPA Data'!$G:$G,"&gt;="&amp;$A16,'EPA Data'!$G:$G,"&lt;"&amp;$B16)*unit_conv</f>
        <v>0</v>
      </c>
      <c r="I16">
        <f t="shared" si="8"/>
        <v>0</v>
      </c>
      <c r="J16">
        <f t="shared" si="8"/>
        <v>0</v>
      </c>
      <c r="K16">
        <f t="shared" si="8"/>
        <v>0</v>
      </c>
      <c r="L16">
        <f t="shared" si="8"/>
        <v>0</v>
      </c>
      <c r="M16" s="31">
        <f>VLOOKUP($B$1,'Multipliers and Adjustments'!$A$70:$I$86,TRUNC(COLUMN(M$2)/5)+2,FALSE)*SUMIFS('EPA Data'!$I:$I,'EPA Data'!$D:$D,'Country Selector'!$A$2,'EPA Data'!$J:$J,$B$1,'EPA Data'!$C:$C,M$2,'EPA Data'!$G:$G,"&gt;="&amp;$A16,'EPA Data'!$G:$G,"&lt;"&amp;$B16)*unit_conv</f>
        <v>0</v>
      </c>
      <c r="N16">
        <f t="shared" si="9"/>
        <v>0</v>
      </c>
      <c r="O16">
        <f t="shared" si="9"/>
        <v>0</v>
      </c>
      <c r="P16">
        <f t="shared" si="9"/>
        <v>0</v>
      </c>
      <c r="Q16">
        <f t="shared" si="9"/>
        <v>0</v>
      </c>
      <c r="R16" s="31">
        <f>VLOOKUP($B$1,'Multipliers and Adjustments'!$A$70:$I$86,TRUNC(COLUMN(R$2)/5)+2,FALSE)*SUMIFS('EPA Data'!$I:$I,'EPA Data'!$D:$D,'Country Selector'!$A$2,'EPA Data'!$J:$J,$B$1,'EPA Data'!$C:$C,R$2,'EPA Data'!$G:$G,"&gt;="&amp;$A16,'EPA Data'!$G:$G,"&lt;"&amp;$B16)*unit_conv</f>
        <v>0</v>
      </c>
      <c r="S16">
        <f t="shared" si="10"/>
        <v>0</v>
      </c>
      <c r="T16">
        <f t="shared" si="10"/>
        <v>0</v>
      </c>
      <c r="U16">
        <f t="shared" si="10"/>
        <v>0</v>
      </c>
      <c r="V16">
        <f t="shared" si="10"/>
        <v>0</v>
      </c>
      <c r="W16" s="31">
        <f>VLOOKUP($B$1,'Multipliers and Adjustments'!$A$70:$I$86,TRUNC(COLUMN(W$2)/5)+2,FALSE)*SUMIFS('EPA Data'!$I:$I,'EPA Data'!$D:$D,'Country Selector'!$A$2,'EPA Data'!$J:$J,$B$1,'EPA Data'!$C:$C,W$2,'EPA Data'!$G:$G,"&gt;="&amp;$A16,'EPA Data'!$G:$G,"&lt;"&amp;$B16)*unit_conv</f>
        <v>0</v>
      </c>
      <c r="X16">
        <f t="shared" si="11"/>
        <v>0</v>
      </c>
      <c r="Y16">
        <f t="shared" si="11"/>
        <v>0</v>
      </c>
      <c r="Z16">
        <f t="shared" si="11"/>
        <v>0</v>
      </c>
      <c r="AA16">
        <f t="shared" si="11"/>
        <v>0</v>
      </c>
      <c r="AB16" s="31">
        <f>VLOOKUP($B$1,'Multipliers and Adjustments'!$A$70:$I$86,TRUNC(COLUMN(AB$2)/5)+2,FALSE)*SUMIFS('EPA Data'!$I:$I,'EPA Data'!$D:$D,'Country Selector'!$A$2,'EPA Data'!$J:$J,$B$1,'EPA Data'!$C:$C,AB$2,'EPA Data'!$G:$G,"&gt;="&amp;$A16,'EPA Data'!$G:$G,"&lt;"&amp;$B16)*unit_conv</f>
        <v>0</v>
      </c>
      <c r="AC16">
        <f t="shared" si="12"/>
        <v>0</v>
      </c>
      <c r="AD16">
        <f t="shared" si="12"/>
        <v>0</v>
      </c>
      <c r="AE16">
        <f t="shared" si="12"/>
        <v>0</v>
      </c>
      <c r="AF16">
        <f t="shared" si="12"/>
        <v>0</v>
      </c>
      <c r="AG16" s="31">
        <f>VLOOKUP($B$1,'Multipliers and Adjustments'!$A$70:$I$86,TRUNC(COLUMN(AG$2)/5)+2,FALSE)*SUMIFS('EPA Data'!$I:$I,'EPA Data'!$D:$D,'Country Selector'!$A$2,'EPA Data'!$J:$J,$B$1,'EPA Data'!$C:$C,AG$2,'EPA Data'!$G:$G,"&gt;="&amp;$A16,'EPA Data'!$G:$G,"&lt;"&amp;$B16)*unit_conv</f>
        <v>0</v>
      </c>
      <c r="AH16">
        <f t="shared" si="13"/>
        <v>0</v>
      </c>
      <c r="AI16">
        <f t="shared" si="13"/>
        <v>0</v>
      </c>
      <c r="AJ16">
        <f t="shared" si="13"/>
        <v>0</v>
      </c>
      <c r="AK16">
        <f t="shared" si="13"/>
        <v>0</v>
      </c>
      <c r="AL16" s="31">
        <f>VLOOKUP($B$1,'Multipliers and Adjustments'!$A$70:$I$86,TRUNC(COLUMN(AL$2)/5)+2,FALSE)*SUMIFS('EPA Data'!$I:$I,'EPA Data'!$D:$D,'Country Selector'!$A$2,'EPA Data'!$J:$J,$B$1,'EPA Data'!$C:$C,AL$2,'EPA Data'!$G:$G,"&gt;="&amp;$A16,'EPA Data'!$G:$G,"&lt;"&amp;$B16)*unit_conv</f>
        <v>0</v>
      </c>
    </row>
    <row r="17" spans="1:38" x14ac:dyDescent="0.45">
      <c r="A17" s="12">
        <f t="shared" si="14"/>
        <v>-450</v>
      </c>
      <c r="B17" s="11">
        <f t="shared" si="7"/>
        <v>-400</v>
      </c>
      <c r="C17" s="31">
        <f>VLOOKUP($B$1,'Multipliers and Adjustments'!$A$70:$I$86,TRUNC(COLUMN(C$2)/5)+2,FALSE)*SUMIFS('EPA Data'!$I:$I,'EPA Data'!$D:$D,'Country Selector'!$A$2,'EPA Data'!$J:$J,$B$1,'EPA Data'!$C:$C,C$2,'EPA Data'!$G:$G,"&gt;="&amp;$A17,'EPA Data'!$G:$G,"&lt;"&amp;$B17)*unit_conv</f>
        <v>0</v>
      </c>
      <c r="D17">
        <f>C17+($H17-$C17)/5</f>
        <v>0</v>
      </c>
      <c r="E17">
        <f t="shared" si="0"/>
        <v>0</v>
      </c>
      <c r="F17">
        <f t="shared" si="0"/>
        <v>0</v>
      </c>
      <c r="G17">
        <f t="shared" si="0"/>
        <v>0</v>
      </c>
      <c r="H17" s="31">
        <f>VLOOKUP($B$1,'Multipliers and Adjustments'!$A$70:$I$86,TRUNC(COLUMN(H$2)/5)+2,FALSE)*SUMIFS('EPA Data'!$I:$I,'EPA Data'!$D:$D,'Country Selector'!$A$2,'EPA Data'!$J:$J,$B$1,'EPA Data'!$C:$C,H$2,'EPA Data'!$G:$G,"&gt;="&amp;$A17,'EPA Data'!$G:$G,"&lt;"&amp;$B17)*unit_conv</f>
        <v>0</v>
      </c>
      <c r="I17">
        <f t="shared" si="8"/>
        <v>0</v>
      </c>
      <c r="J17">
        <f t="shared" si="8"/>
        <v>0</v>
      </c>
      <c r="K17">
        <f t="shared" si="8"/>
        <v>0</v>
      </c>
      <c r="L17">
        <f t="shared" si="8"/>
        <v>0</v>
      </c>
      <c r="M17" s="31">
        <f>VLOOKUP($B$1,'Multipliers and Adjustments'!$A$70:$I$86,TRUNC(COLUMN(M$2)/5)+2,FALSE)*SUMIFS('EPA Data'!$I:$I,'EPA Data'!$D:$D,'Country Selector'!$A$2,'EPA Data'!$J:$J,$B$1,'EPA Data'!$C:$C,M$2,'EPA Data'!$G:$G,"&gt;="&amp;$A17,'EPA Data'!$G:$G,"&lt;"&amp;$B17)*unit_conv</f>
        <v>0</v>
      </c>
      <c r="N17">
        <f t="shared" si="9"/>
        <v>0</v>
      </c>
      <c r="O17">
        <f t="shared" si="9"/>
        <v>0</v>
      </c>
      <c r="P17">
        <f t="shared" si="9"/>
        <v>0</v>
      </c>
      <c r="Q17">
        <f t="shared" si="9"/>
        <v>0</v>
      </c>
      <c r="R17" s="31">
        <f>VLOOKUP($B$1,'Multipliers and Adjustments'!$A$70:$I$86,TRUNC(COLUMN(R$2)/5)+2,FALSE)*SUMIFS('EPA Data'!$I:$I,'EPA Data'!$D:$D,'Country Selector'!$A$2,'EPA Data'!$J:$J,$B$1,'EPA Data'!$C:$C,R$2,'EPA Data'!$G:$G,"&gt;="&amp;$A17,'EPA Data'!$G:$G,"&lt;"&amp;$B17)*unit_conv</f>
        <v>0</v>
      </c>
      <c r="S17">
        <f t="shared" si="10"/>
        <v>0</v>
      </c>
      <c r="T17">
        <f t="shared" si="10"/>
        <v>0</v>
      </c>
      <c r="U17">
        <f t="shared" si="10"/>
        <v>0</v>
      </c>
      <c r="V17">
        <f t="shared" si="10"/>
        <v>0</v>
      </c>
      <c r="W17" s="31">
        <f>VLOOKUP($B$1,'Multipliers and Adjustments'!$A$70:$I$86,TRUNC(COLUMN(W$2)/5)+2,FALSE)*SUMIFS('EPA Data'!$I:$I,'EPA Data'!$D:$D,'Country Selector'!$A$2,'EPA Data'!$J:$J,$B$1,'EPA Data'!$C:$C,W$2,'EPA Data'!$G:$G,"&gt;="&amp;$A17,'EPA Data'!$G:$G,"&lt;"&amp;$B17)*unit_conv</f>
        <v>0</v>
      </c>
      <c r="X17">
        <f t="shared" si="11"/>
        <v>0</v>
      </c>
      <c r="Y17">
        <f t="shared" si="11"/>
        <v>0</v>
      </c>
      <c r="Z17">
        <f t="shared" si="11"/>
        <v>0</v>
      </c>
      <c r="AA17">
        <f t="shared" si="11"/>
        <v>0</v>
      </c>
      <c r="AB17" s="31">
        <f>VLOOKUP($B$1,'Multipliers and Adjustments'!$A$70:$I$86,TRUNC(COLUMN(AB$2)/5)+2,FALSE)*SUMIFS('EPA Data'!$I:$I,'EPA Data'!$D:$D,'Country Selector'!$A$2,'EPA Data'!$J:$J,$B$1,'EPA Data'!$C:$C,AB$2,'EPA Data'!$G:$G,"&gt;="&amp;$A17,'EPA Data'!$G:$G,"&lt;"&amp;$B17)*unit_conv</f>
        <v>0</v>
      </c>
      <c r="AC17">
        <f t="shared" si="12"/>
        <v>0</v>
      </c>
      <c r="AD17">
        <f t="shared" si="12"/>
        <v>0</v>
      </c>
      <c r="AE17">
        <f t="shared" si="12"/>
        <v>0</v>
      </c>
      <c r="AF17">
        <f t="shared" si="12"/>
        <v>0</v>
      </c>
      <c r="AG17" s="31">
        <f>VLOOKUP($B$1,'Multipliers and Adjustments'!$A$70:$I$86,TRUNC(COLUMN(AG$2)/5)+2,FALSE)*SUMIFS('EPA Data'!$I:$I,'EPA Data'!$D:$D,'Country Selector'!$A$2,'EPA Data'!$J:$J,$B$1,'EPA Data'!$C:$C,AG$2,'EPA Data'!$G:$G,"&gt;="&amp;$A17,'EPA Data'!$G:$G,"&lt;"&amp;$B17)*unit_conv</f>
        <v>0</v>
      </c>
      <c r="AH17">
        <f t="shared" si="13"/>
        <v>0</v>
      </c>
      <c r="AI17">
        <f t="shared" si="13"/>
        <v>0</v>
      </c>
      <c r="AJ17">
        <f t="shared" si="13"/>
        <v>0</v>
      </c>
      <c r="AK17">
        <f t="shared" si="13"/>
        <v>0</v>
      </c>
      <c r="AL17" s="31">
        <f>VLOOKUP($B$1,'Multipliers and Adjustments'!$A$70:$I$86,TRUNC(COLUMN(AL$2)/5)+2,FALSE)*SUMIFS('EPA Data'!$I:$I,'EPA Data'!$D:$D,'Country Selector'!$A$2,'EPA Data'!$J:$J,$B$1,'EPA Data'!$C:$C,AL$2,'EPA Data'!$G:$G,"&gt;="&amp;$A17,'EPA Data'!$G:$G,"&lt;"&amp;$B17)*unit_conv</f>
        <v>0</v>
      </c>
    </row>
    <row r="18" spans="1:38" x14ac:dyDescent="0.45">
      <c r="A18" s="12">
        <f t="shared" si="14"/>
        <v>-400</v>
      </c>
      <c r="B18" s="11">
        <f t="shared" si="7"/>
        <v>-350</v>
      </c>
      <c r="C18" s="31">
        <f>VLOOKUP($B$1,'Multipliers and Adjustments'!$A$70:$I$86,TRUNC(COLUMN(C$2)/5)+2,FALSE)*SUMIFS('EPA Data'!$I:$I,'EPA Data'!$D:$D,'Country Selector'!$A$2,'EPA Data'!$J:$J,$B$1,'EPA Data'!$C:$C,C$2,'EPA Data'!$G:$G,"&gt;="&amp;$A18,'EPA Data'!$G:$G,"&lt;"&amp;$B18)*unit_conv</f>
        <v>0</v>
      </c>
      <c r="D18">
        <f t="shared" ref="D18:G33" si="15">C18+($H18-$C18)/5</f>
        <v>0</v>
      </c>
      <c r="E18">
        <f t="shared" si="15"/>
        <v>0</v>
      </c>
      <c r="F18">
        <f t="shared" si="15"/>
        <v>0</v>
      </c>
      <c r="G18">
        <f t="shared" si="15"/>
        <v>0</v>
      </c>
      <c r="H18" s="31">
        <f>VLOOKUP($B$1,'Multipliers and Adjustments'!$A$70:$I$86,TRUNC(COLUMN(H$2)/5)+2,FALSE)*SUMIFS('EPA Data'!$I:$I,'EPA Data'!$D:$D,'Country Selector'!$A$2,'EPA Data'!$J:$J,$B$1,'EPA Data'!$C:$C,H$2,'EPA Data'!$G:$G,"&gt;="&amp;$A18,'EPA Data'!$G:$G,"&lt;"&amp;$B18)*unit_conv</f>
        <v>0</v>
      </c>
      <c r="I18">
        <f t="shared" si="8"/>
        <v>0</v>
      </c>
      <c r="J18">
        <f t="shared" si="8"/>
        <v>0</v>
      </c>
      <c r="K18">
        <f t="shared" si="8"/>
        <v>0</v>
      </c>
      <c r="L18">
        <f t="shared" si="8"/>
        <v>0</v>
      </c>
      <c r="M18" s="31">
        <f>VLOOKUP($B$1,'Multipliers and Adjustments'!$A$70:$I$86,TRUNC(COLUMN(M$2)/5)+2,FALSE)*SUMIFS('EPA Data'!$I:$I,'EPA Data'!$D:$D,'Country Selector'!$A$2,'EPA Data'!$J:$J,$B$1,'EPA Data'!$C:$C,M$2,'EPA Data'!$G:$G,"&gt;="&amp;$A18,'EPA Data'!$G:$G,"&lt;"&amp;$B18)*unit_conv</f>
        <v>0</v>
      </c>
      <c r="N18">
        <f t="shared" si="9"/>
        <v>0</v>
      </c>
      <c r="O18">
        <f t="shared" si="9"/>
        <v>0</v>
      </c>
      <c r="P18">
        <f t="shared" si="9"/>
        <v>0</v>
      </c>
      <c r="Q18">
        <f t="shared" si="9"/>
        <v>0</v>
      </c>
      <c r="R18" s="31">
        <f>VLOOKUP($B$1,'Multipliers and Adjustments'!$A$70:$I$86,TRUNC(COLUMN(R$2)/5)+2,FALSE)*SUMIFS('EPA Data'!$I:$I,'EPA Data'!$D:$D,'Country Selector'!$A$2,'EPA Data'!$J:$J,$B$1,'EPA Data'!$C:$C,R$2,'EPA Data'!$G:$G,"&gt;="&amp;$A18,'EPA Data'!$G:$G,"&lt;"&amp;$B18)*unit_conv</f>
        <v>0</v>
      </c>
      <c r="S18">
        <f t="shared" si="10"/>
        <v>0</v>
      </c>
      <c r="T18">
        <f t="shared" si="10"/>
        <v>0</v>
      </c>
      <c r="U18">
        <f t="shared" si="10"/>
        <v>0</v>
      </c>
      <c r="V18">
        <f t="shared" si="10"/>
        <v>0</v>
      </c>
      <c r="W18" s="31">
        <f>VLOOKUP($B$1,'Multipliers and Adjustments'!$A$70:$I$86,TRUNC(COLUMN(W$2)/5)+2,FALSE)*SUMIFS('EPA Data'!$I:$I,'EPA Data'!$D:$D,'Country Selector'!$A$2,'EPA Data'!$J:$J,$B$1,'EPA Data'!$C:$C,W$2,'EPA Data'!$G:$G,"&gt;="&amp;$A18,'EPA Data'!$G:$G,"&lt;"&amp;$B18)*unit_conv</f>
        <v>0</v>
      </c>
      <c r="X18">
        <f t="shared" si="11"/>
        <v>0</v>
      </c>
      <c r="Y18">
        <f t="shared" si="11"/>
        <v>0</v>
      </c>
      <c r="Z18">
        <f t="shared" si="11"/>
        <v>0</v>
      </c>
      <c r="AA18">
        <f t="shared" si="11"/>
        <v>0</v>
      </c>
      <c r="AB18" s="31">
        <f>VLOOKUP($B$1,'Multipliers and Adjustments'!$A$70:$I$86,TRUNC(COLUMN(AB$2)/5)+2,FALSE)*SUMIFS('EPA Data'!$I:$I,'EPA Data'!$D:$D,'Country Selector'!$A$2,'EPA Data'!$J:$J,$B$1,'EPA Data'!$C:$C,AB$2,'EPA Data'!$G:$G,"&gt;="&amp;$A18,'EPA Data'!$G:$G,"&lt;"&amp;$B18)*unit_conv</f>
        <v>0</v>
      </c>
      <c r="AC18">
        <f t="shared" si="12"/>
        <v>0</v>
      </c>
      <c r="AD18">
        <f t="shared" si="12"/>
        <v>0</v>
      </c>
      <c r="AE18">
        <f t="shared" si="12"/>
        <v>0</v>
      </c>
      <c r="AF18">
        <f t="shared" si="12"/>
        <v>0</v>
      </c>
      <c r="AG18" s="31">
        <f>VLOOKUP($B$1,'Multipliers and Adjustments'!$A$70:$I$86,TRUNC(COLUMN(AG$2)/5)+2,FALSE)*SUMIFS('EPA Data'!$I:$I,'EPA Data'!$D:$D,'Country Selector'!$A$2,'EPA Data'!$J:$J,$B$1,'EPA Data'!$C:$C,AG$2,'EPA Data'!$G:$G,"&gt;="&amp;$A18,'EPA Data'!$G:$G,"&lt;"&amp;$B18)*unit_conv</f>
        <v>0</v>
      </c>
      <c r="AH18">
        <f t="shared" si="13"/>
        <v>0</v>
      </c>
      <c r="AI18">
        <f t="shared" si="13"/>
        <v>0</v>
      </c>
      <c r="AJ18">
        <f t="shared" si="13"/>
        <v>0</v>
      </c>
      <c r="AK18">
        <f t="shared" si="13"/>
        <v>0</v>
      </c>
      <c r="AL18" s="31">
        <f>VLOOKUP($B$1,'Multipliers and Adjustments'!$A$70:$I$86,TRUNC(COLUMN(AL$2)/5)+2,FALSE)*SUMIFS('EPA Data'!$I:$I,'EPA Data'!$D:$D,'Country Selector'!$A$2,'EPA Data'!$J:$J,$B$1,'EPA Data'!$C:$C,AL$2,'EPA Data'!$G:$G,"&gt;="&amp;$A18,'EPA Data'!$G:$G,"&lt;"&amp;$B18)*unit_conv</f>
        <v>0</v>
      </c>
    </row>
    <row r="19" spans="1:38" x14ac:dyDescent="0.45">
      <c r="A19" s="12">
        <f t="shared" si="14"/>
        <v>-350</v>
      </c>
      <c r="B19" s="11">
        <f t="shared" si="7"/>
        <v>-300</v>
      </c>
      <c r="C19" s="31">
        <f>VLOOKUP($B$1,'Multipliers and Adjustments'!$A$70:$I$86,TRUNC(COLUMN(C$2)/5)+2,FALSE)*SUMIFS('EPA Data'!$I:$I,'EPA Data'!$D:$D,'Country Selector'!$A$2,'EPA Data'!$J:$J,$B$1,'EPA Data'!$C:$C,C$2,'EPA Data'!$G:$G,"&gt;="&amp;$A19,'EPA Data'!$G:$G,"&lt;"&amp;$B19)*unit_conv</f>
        <v>0</v>
      </c>
      <c r="D19">
        <f t="shared" si="15"/>
        <v>0</v>
      </c>
      <c r="E19">
        <f t="shared" si="15"/>
        <v>0</v>
      </c>
      <c r="F19">
        <f t="shared" si="15"/>
        <v>0</v>
      </c>
      <c r="G19">
        <f t="shared" si="15"/>
        <v>0</v>
      </c>
      <c r="H19" s="31">
        <f>VLOOKUP($B$1,'Multipliers and Adjustments'!$A$70:$I$86,TRUNC(COLUMN(H$2)/5)+2,FALSE)*SUMIFS('EPA Data'!$I:$I,'EPA Data'!$D:$D,'Country Selector'!$A$2,'EPA Data'!$J:$J,$B$1,'EPA Data'!$C:$C,H$2,'EPA Data'!$G:$G,"&gt;="&amp;$A19,'EPA Data'!$G:$G,"&lt;"&amp;$B19)*unit_conv</f>
        <v>0</v>
      </c>
      <c r="I19">
        <f t="shared" si="8"/>
        <v>0</v>
      </c>
      <c r="J19">
        <f t="shared" si="8"/>
        <v>0</v>
      </c>
      <c r="K19">
        <f t="shared" si="8"/>
        <v>0</v>
      </c>
      <c r="L19">
        <f t="shared" si="8"/>
        <v>0</v>
      </c>
      <c r="M19" s="31">
        <f>VLOOKUP($B$1,'Multipliers and Adjustments'!$A$70:$I$86,TRUNC(COLUMN(M$2)/5)+2,FALSE)*SUMIFS('EPA Data'!$I:$I,'EPA Data'!$D:$D,'Country Selector'!$A$2,'EPA Data'!$J:$J,$B$1,'EPA Data'!$C:$C,M$2,'EPA Data'!$G:$G,"&gt;="&amp;$A19,'EPA Data'!$G:$G,"&lt;"&amp;$B19)*unit_conv</f>
        <v>0</v>
      </c>
      <c r="N19">
        <f t="shared" si="9"/>
        <v>0</v>
      </c>
      <c r="O19">
        <f t="shared" si="9"/>
        <v>0</v>
      </c>
      <c r="P19">
        <f t="shared" si="9"/>
        <v>0</v>
      </c>
      <c r="Q19">
        <f t="shared" si="9"/>
        <v>0</v>
      </c>
      <c r="R19" s="31">
        <f>VLOOKUP($B$1,'Multipliers and Adjustments'!$A$70:$I$86,TRUNC(COLUMN(R$2)/5)+2,FALSE)*SUMIFS('EPA Data'!$I:$I,'EPA Data'!$D:$D,'Country Selector'!$A$2,'EPA Data'!$J:$J,$B$1,'EPA Data'!$C:$C,R$2,'EPA Data'!$G:$G,"&gt;="&amp;$A19,'EPA Data'!$G:$G,"&lt;"&amp;$B19)*unit_conv</f>
        <v>0</v>
      </c>
      <c r="S19">
        <f t="shared" si="10"/>
        <v>0</v>
      </c>
      <c r="T19">
        <f t="shared" si="10"/>
        <v>0</v>
      </c>
      <c r="U19">
        <f t="shared" si="10"/>
        <v>0</v>
      </c>
      <c r="V19">
        <f t="shared" si="10"/>
        <v>0</v>
      </c>
      <c r="W19" s="31">
        <f>VLOOKUP($B$1,'Multipliers and Adjustments'!$A$70:$I$86,TRUNC(COLUMN(W$2)/5)+2,FALSE)*SUMIFS('EPA Data'!$I:$I,'EPA Data'!$D:$D,'Country Selector'!$A$2,'EPA Data'!$J:$J,$B$1,'EPA Data'!$C:$C,W$2,'EPA Data'!$G:$G,"&gt;="&amp;$A19,'EPA Data'!$G:$G,"&lt;"&amp;$B19)*unit_conv</f>
        <v>0</v>
      </c>
      <c r="X19">
        <f t="shared" si="11"/>
        <v>0</v>
      </c>
      <c r="Y19">
        <f t="shared" si="11"/>
        <v>0</v>
      </c>
      <c r="Z19">
        <f t="shared" si="11"/>
        <v>0</v>
      </c>
      <c r="AA19">
        <f t="shared" si="11"/>
        <v>0</v>
      </c>
      <c r="AB19" s="31">
        <f>VLOOKUP($B$1,'Multipliers and Adjustments'!$A$70:$I$86,TRUNC(COLUMN(AB$2)/5)+2,FALSE)*SUMIFS('EPA Data'!$I:$I,'EPA Data'!$D:$D,'Country Selector'!$A$2,'EPA Data'!$J:$J,$B$1,'EPA Data'!$C:$C,AB$2,'EPA Data'!$G:$G,"&gt;="&amp;$A19,'EPA Data'!$G:$G,"&lt;"&amp;$B19)*unit_conv</f>
        <v>0</v>
      </c>
      <c r="AC19">
        <f t="shared" si="12"/>
        <v>0</v>
      </c>
      <c r="AD19">
        <f t="shared" si="12"/>
        <v>0</v>
      </c>
      <c r="AE19">
        <f t="shared" si="12"/>
        <v>0</v>
      </c>
      <c r="AF19">
        <f t="shared" si="12"/>
        <v>0</v>
      </c>
      <c r="AG19" s="31">
        <f>VLOOKUP($B$1,'Multipliers and Adjustments'!$A$70:$I$86,TRUNC(COLUMN(AG$2)/5)+2,FALSE)*SUMIFS('EPA Data'!$I:$I,'EPA Data'!$D:$D,'Country Selector'!$A$2,'EPA Data'!$J:$J,$B$1,'EPA Data'!$C:$C,AG$2,'EPA Data'!$G:$G,"&gt;="&amp;$A19,'EPA Data'!$G:$G,"&lt;"&amp;$B19)*unit_conv</f>
        <v>0</v>
      </c>
      <c r="AH19">
        <f t="shared" si="13"/>
        <v>0</v>
      </c>
      <c r="AI19">
        <f t="shared" si="13"/>
        <v>0</v>
      </c>
      <c r="AJ19">
        <f t="shared" si="13"/>
        <v>0</v>
      </c>
      <c r="AK19">
        <f t="shared" si="13"/>
        <v>0</v>
      </c>
      <c r="AL19" s="31">
        <f>VLOOKUP($B$1,'Multipliers and Adjustments'!$A$70:$I$86,TRUNC(COLUMN(AL$2)/5)+2,FALSE)*SUMIFS('EPA Data'!$I:$I,'EPA Data'!$D:$D,'Country Selector'!$A$2,'EPA Data'!$J:$J,$B$1,'EPA Data'!$C:$C,AL$2,'EPA Data'!$G:$G,"&gt;="&amp;$A19,'EPA Data'!$G:$G,"&lt;"&amp;$B19)*unit_conv</f>
        <v>0</v>
      </c>
    </row>
    <row r="20" spans="1:38" x14ac:dyDescent="0.45">
      <c r="A20" s="12">
        <f t="shared" si="14"/>
        <v>-300</v>
      </c>
      <c r="B20" s="11">
        <f t="shared" si="7"/>
        <v>-250</v>
      </c>
      <c r="C20" s="31">
        <f>VLOOKUP($B$1,'Multipliers and Adjustments'!$A$70:$I$86,TRUNC(COLUMN(C$2)/5)+2,FALSE)*SUMIFS('EPA Data'!$I:$I,'EPA Data'!$D:$D,'Country Selector'!$A$2,'EPA Data'!$J:$J,$B$1,'EPA Data'!$C:$C,C$2,'EPA Data'!$G:$G,"&gt;="&amp;$A20,'EPA Data'!$G:$G,"&lt;"&amp;$B20)*unit_conv</f>
        <v>0</v>
      </c>
      <c r="D20">
        <f t="shared" si="15"/>
        <v>0</v>
      </c>
      <c r="E20">
        <f t="shared" si="15"/>
        <v>0</v>
      </c>
      <c r="F20">
        <f t="shared" si="15"/>
        <v>0</v>
      </c>
      <c r="G20">
        <f t="shared" si="15"/>
        <v>0</v>
      </c>
      <c r="H20" s="31">
        <f>VLOOKUP($B$1,'Multipliers and Adjustments'!$A$70:$I$86,TRUNC(COLUMN(H$2)/5)+2,FALSE)*SUMIFS('EPA Data'!$I:$I,'EPA Data'!$D:$D,'Country Selector'!$A$2,'EPA Data'!$J:$J,$B$1,'EPA Data'!$C:$C,H$2,'EPA Data'!$G:$G,"&gt;="&amp;$A20,'EPA Data'!$G:$G,"&lt;"&amp;$B20)*unit_conv</f>
        <v>0</v>
      </c>
      <c r="I20">
        <f t="shared" ref="I20:L35" si="16">H20+($M20-$H20)/5</f>
        <v>0</v>
      </c>
      <c r="J20">
        <f t="shared" si="16"/>
        <v>0</v>
      </c>
      <c r="K20">
        <f t="shared" si="16"/>
        <v>0</v>
      </c>
      <c r="L20">
        <f t="shared" si="16"/>
        <v>0</v>
      </c>
      <c r="M20" s="31">
        <f>VLOOKUP($B$1,'Multipliers and Adjustments'!$A$70:$I$86,TRUNC(COLUMN(M$2)/5)+2,FALSE)*SUMIFS('EPA Data'!$I:$I,'EPA Data'!$D:$D,'Country Selector'!$A$2,'EPA Data'!$J:$J,$B$1,'EPA Data'!$C:$C,M$2,'EPA Data'!$G:$G,"&gt;="&amp;$A20,'EPA Data'!$G:$G,"&lt;"&amp;$B20)*unit_conv</f>
        <v>0</v>
      </c>
      <c r="N20">
        <f t="shared" ref="N20:Q35" si="17">M20+($R20-$M20)/5</f>
        <v>0</v>
      </c>
      <c r="O20">
        <f t="shared" si="17"/>
        <v>0</v>
      </c>
      <c r="P20">
        <f t="shared" si="17"/>
        <v>0</v>
      </c>
      <c r="Q20">
        <f t="shared" si="17"/>
        <v>0</v>
      </c>
      <c r="R20" s="31">
        <f>VLOOKUP($B$1,'Multipliers and Adjustments'!$A$70:$I$86,TRUNC(COLUMN(R$2)/5)+2,FALSE)*SUMIFS('EPA Data'!$I:$I,'EPA Data'!$D:$D,'Country Selector'!$A$2,'EPA Data'!$J:$J,$B$1,'EPA Data'!$C:$C,R$2,'EPA Data'!$G:$G,"&gt;="&amp;$A20,'EPA Data'!$G:$G,"&lt;"&amp;$B20)*unit_conv</f>
        <v>0</v>
      </c>
      <c r="S20">
        <f t="shared" ref="S20:V35" si="18">R20+($W20-$R20)/5</f>
        <v>0</v>
      </c>
      <c r="T20">
        <f t="shared" si="18"/>
        <v>0</v>
      </c>
      <c r="U20">
        <f t="shared" si="18"/>
        <v>0</v>
      </c>
      <c r="V20">
        <f t="shared" si="18"/>
        <v>0</v>
      </c>
      <c r="W20" s="31">
        <f>VLOOKUP($B$1,'Multipliers and Adjustments'!$A$70:$I$86,TRUNC(COLUMN(W$2)/5)+2,FALSE)*SUMIFS('EPA Data'!$I:$I,'EPA Data'!$D:$D,'Country Selector'!$A$2,'EPA Data'!$J:$J,$B$1,'EPA Data'!$C:$C,W$2,'EPA Data'!$G:$G,"&gt;="&amp;$A20,'EPA Data'!$G:$G,"&lt;"&amp;$B20)*unit_conv</f>
        <v>0</v>
      </c>
      <c r="X20">
        <f t="shared" ref="X20:AA35" si="19">W20+($AB20-$W20)/5</f>
        <v>0</v>
      </c>
      <c r="Y20">
        <f t="shared" si="19"/>
        <v>0</v>
      </c>
      <c r="Z20">
        <f t="shared" si="19"/>
        <v>0</v>
      </c>
      <c r="AA20">
        <f t="shared" si="19"/>
        <v>0</v>
      </c>
      <c r="AB20" s="31">
        <f>VLOOKUP($B$1,'Multipliers and Adjustments'!$A$70:$I$86,TRUNC(COLUMN(AB$2)/5)+2,FALSE)*SUMIFS('EPA Data'!$I:$I,'EPA Data'!$D:$D,'Country Selector'!$A$2,'EPA Data'!$J:$J,$B$1,'EPA Data'!$C:$C,AB$2,'EPA Data'!$G:$G,"&gt;="&amp;$A20,'EPA Data'!$G:$G,"&lt;"&amp;$B20)*unit_conv</f>
        <v>0</v>
      </c>
      <c r="AC20">
        <f t="shared" ref="AC20:AF35" si="20">AB20+($AG20-$AB20)/5</f>
        <v>0</v>
      </c>
      <c r="AD20">
        <f t="shared" si="20"/>
        <v>0</v>
      </c>
      <c r="AE20">
        <f t="shared" si="20"/>
        <v>0</v>
      </c>
      <c r="AF20">
        <f t="shared" si="20"/>
        <v>0</v>
      </c>
      <c r="AG20" s="31">
        <f>VLOOKUP($B$1,'Multipliers and Adjustments'!$A$70:$I$86,TRUNC(COLUMN(AG$2)/5)+2,FALSE)*SUMIFS('EPA Data'!$I:$I,'EPA Data'!$D:$D,'Country Selector'!$A$2,'EPA Data'!$J:$J,$B$1,'EPA Data'!$C:$C,AG$2,'EPA Data'!$G:$G,"&gt;="&amp;$A20,'EPA Data'!$G:$G,"&lt;"&amp;$B20)*unit_conv</f>
        <v>0</v>
      </c>
      <c r="AH20">
        <f t="shared" ref="AH20:AK35" si="21">AG20+($AL20-$AG20)/5</f>
        <v>0</v>
      </c>
      <c r="AI20">
        <f t="shared" si="21"/>
        <v>0</v>
      </c>
      <c r="AJ20">
        <f t="shared" si="21"/>
        <v>0</v>
      </c>
      <c r="AK20">
        <f t="shared" si="21"/>
        <v>0</v>
      </c>
      <c r="AL20" s="31">
        <f>VLOOKUP($B$1,'Multipliers and Adjustments'!$A$70:$I$86,TRUNC(COLUMN(AL$2)/5)+2,FALSE)*SUMIFS('EPA Data'!$I:$I,'EPA Data'!$D:$D,'Country Selector'!$A$2,'EPA Data'!$J:$J,$B$1,'EPA Data'!$C:$C,AL$2,'EPA Data'!$G:$G,"&gt;="&amp;$A20,'EPA Data'!$G:$G,"&lt;"&amp;$B20)*unit_conv</f>
        <v>0</v>
      </c>
    </row>
    <row r="21" spans="1:38" x14ac:dyDescent="0.45">
      <c r="A21" s="12">
        <f t="shared" si="14"/>
        <v>-250</v>
      </c>
      <c r="B21" s="11">
        <f t="shared" si="7"/>
        <v>-200</v>
      </c>
      <c r="C21" s="31">
        <f>VLOOKUP($B$1,'Multipliers and Adjustments'!$A$70:$I$86,TRUNC(COLUMN(C$2)/5)+2,FALSE)*SUMIFS('EPA Data'!$I:$I,'EPA Data'!$D:$D,'Country Selector'!$A$2,'EPA Data'!$J:$J,$B$1,'EPA Data'!$C:$C,C$2,'EPA Data'!$G:$G,"&gt;="&amp;$A21,'EPA Data'!$G:$G,"&lt;"&amp;$B21)*unit_conv</f>
        <v>0</v>
      </c>
      <c r="D21">
        <f t="shared" si="15"/>
        <v>0</v>
      </c>
      <c r="E21">
        <f t="shared" si="15"/>
        <v>0</v>
      </c>
      <c r="F21">
        <f t="shared" si="15"/>
        <v>0</v>
      </c>
      <c r="G21">
        <f t="shared" si="15"/>
        <v>0</v>
      </c>
      <c r="H21" s="31">
        <f>VLOOKUP($B$1,'Multipliers and Adjustments'!$A$70:$I$86,TRUNC(COLUMN(H$2)/5)+2,FALSE)*SUMIFS('EPA Data'!$I:$I,'EPA Data'!$D:$D,'Country Selector'!$A$2,'EPA Data'!$J:$J,$B$1,'EPA Data'!$C:$C,H$2,'EPA Data'!$G:$G,"&gt;="&amp;$A21,'EPA Data'!$G:$G,"&lt;"&amp;$B21)*unit_conv</f>
        <v>0</v>
      </c>
      <c r="I21">
        <f t="shared" si="16"/>
        <v>0</v>
      </c>
      <c r="J21">
        <f t="shared" si="16"/>
        <v>0</v>
      </c>
      <c r="K21">
        <f t="shared" si="16"/>
        <v>0</v>
      </c>
      <c r="L21">
        <f t="shared" si="16"/>
        <v>0</v>
      </c>
      <c r="M21" s="31">
        <f>VLOOKUP($B$1,'Multipliers and Adjustments'!$A$70:$I$86,TRUNC(COLUMN(M$2)/5)+2,FALSE)*SUMIFS('EPA Data'!$I:$I,'EPA Data'!$D:$D,'Country Selector'!$A$2,'EPA Data'!$J:$J,$B$1,'EPA Data'!$C:$C,M$2,'EPA Data'!$G:$G,"&gt;="&amp;$A21,'EPA Data'!$G:$G,"&lt;"&amp;$B21)*unit_conv</f>
        <v>0</v>
      </c>
      <c r="N21">
        <f t="shared" si="17"/>
        <v>0</v>
      </c>
      <c r="O21">
        <f t="shared" si="17"/>
        <v>0</v>
      </c>
      <c r="P21">
        <f t="shared" si="17"/>
        <v>0</v>
      </c>
      <c r="Q21">
        <f t="shared" si="17"/>
        <v>0</v>
      </c>
      <c r="R21" s="31">
        <f>VLOOKUP($B$1,'Multipliers and Adjustments'!$A$70:$I$86,TRUNC(COLUMN(R$2)/5)+2,FALSE)*SUMIFS('EPA Data'!$I:$I,'EPA Data'!$D:$D,'Country Selector'!$A$2,'EPA Data'!$J:$J,$B$1,'EPA Data'!$C:$C,R$2,'EPA Data'!$G:$G,"&gt;="&amp;$A21,'EPA Data'!$G:$G,"&lt;"&amp;$B21)*unit_conv</f>
        <v>0</v>
      </c>
      <c r="S21">
        <f t="shared" si="18"/>
        <v>0</v>
      </c>
      <c r="T21">
        <f t="shared" si="18"/>
        <v>0</v>
      </c>
      <c r="U21">
        <f t="shared" si="18"/>
        <v>0</v>
      </c>
      <c r="V21">
        <f t="shared" si="18"/>
        <v>0</v>
      </c>
      <c r="W21" s="31">
        <f>VLOOKUP($B$1,'Multipliers and Adjustments'!$A$70:$I$86,TRUNC(COLUMN(W$2)/5)+2,FALSE)*SUMIFS('EPA Data'!$I:$I,'EPA Data'!$D:$D,'Country Selector'!$A$2,'EPA Data'!$J:$J,$B$1,'EPA Data'!$C:$C,W$2,'EPA Data'!$G:$G,"&gt;="&amp;$A21,'EPA Data'!$G:$G,"&lt;"&amp;$B21)*unit_conv</f>
        <v>0</v>
      </c>
      <c r="X21">
        <f t="shared" si="19"/>
        <v>0</v>
      </c>
      <c r="Y21">
        <f t="shared" si="19"/>
        <v>0</v>
      </c>
      <c r="Z21">
        <f t="shared" si="19"/>
        <v>0</v>
      </c>
      <c r="AA21">
        <f t="shared" si="19"/>
        <v>0</v>
      </c>
      <c r="AB21" s="31">
        <f>VLOOKUP($B$1,'Multipliers and Adjustments'!$A$70:$I$86,TRUNC(COLUMN(AB$2)/5)+2,FALSE)*SUMIFS('EPA Data'!$I:$I,'EPA Data'!$D:$D,'Country Selector'!$A$2,'EPA Data'!$J:$J,$B$1,'EPA Data'!$C:$C,AB$2,'EPA Data'!$G:$G,"&gt;="&amp;$A21,'EPA Data'!$G:$G,"&lt;"&amp;$B21)*unit_conv</f>
        <v>0</v>
      </c>
      <c r="AC21">
        <f t="shared" si="20"/>
        <v>0</v>
      </c>
      <c r="AD21">
        <f t="shared" si="20"/>
        <v>0</v>
      </c>
      <c r="AE21">
        <f t="shared" si="20"/>
        <v>0</v>
      </c>
      <c r="AF21">
        <f t="shared" si="20"/>
        <v>0</v>
      </c>
      <c r="AG21" s="31">
        <f>VLOOKUP($B$1,'Multipliers and Adjustments'!$A$70:$I$86,TRUNC(COLUMN(AG$2)/5)+2,FALSE)*SUMIFS('EPA Data'!$I:$I,'EPA Data'!$D:$D,'Country Selector'!$A$2,'EPA Data'!$J:$J,$B$1,'EPA Data'!$C:$C,AG$2,'EPA Data'!$G:$G,"&gt;="&amp;$A21,'EPA Data'!$G:$G,"&lt;"&amp;$B21)*unit_conv</f>
        <v>0</v>
      </c>
      <c r="AH21">
        <f t="shared" si="21"/>
        <v>0</v>
      </c>
      <c r="AI21">
        <f t="shared" si="21"/>
        <v>0</v>
      </c>
      <c r="AJ21">
        <f t="shared" si="21"/>
        <v>0</v>
      </c>
      <c r="AK21">
        <f t="shared" si="21"/>
        <v>0</v>
      </c>
      <c r="AL21" s="31">
        <f>VLOOKUP($B$1,'Multipliers and Adjustments'!$A$70:$I$86,TRUNC(COLUMN(AL$2)/5)+2,FALSE)*SUMIFS('EPA Data'!$I:$I,'EPA Data'!$D:$D,'Country Selector'!$A$2,'EPA Data'!$J:$J,$B$1,'EPA Data'!$C:$C,AL$2,'EPA Data'!$G:$G,"&gt;="&amp;$A21,'EPA Data'!$G:$G,"&lt;"&amp;$B21)*unit_conv</f>
        <v>0</v>
      </c>
    </row>
    <row r="22" spans="1:38" x14ac:dyDescent="0.45">
      <c r="A22" s="12">
        <f t="shared" si="14"/>
        <v>-200</v>
      </c>
      <c r="B22" s="11">
        <f t="shared" si="7"/>
        <v>-150</v>
      </c>
      <c r="C22" s="31">
        <f>VLOOKUP($B$1,'Multipliers and Adjustments'!$A$70:$I$86,TRUNC(COLUMN(C$2)/5)+2,FALSE)*SUMIFS('EPA Data'!$I:$I,'EPA Data'!$D:$D,'Country Selector'!$A$2,'EPA Data'!$J:$J,$B$1,'EPA Data'!$C:$C,C$2,'EPA Data'!$G:$G,"&gt;="&amp;$A22,'EPA Data'!$G:$G,"&lt;"&amp;$B22)*unit_conv</f>
        <v>0</v>
      </c>
      <c r="D22">
        <f t="shared" si="15"/>
        <v>0</v>
      </c>
      <c r="E22">
        <f t="shared" si="15"/>
        <v>0</v>
      </c>
      <c r="F22">
        <f t="shared" si="15"/>
        <v>0</v>
      </c>
      <c r="G22">
        <f t="shared" si="15"/>
        <v>0</v>
      </c>
      <c r="H22" s="31">
        <f>VLOOKUP($B$1,'Multipliers and Adjustments'!$A$70:$I$86,TRUNC(COLUMN(H$2)/5)+2,FALSE)*SUMIFS('EPA Data'!$I:$I,'EPA Data'!$D:$D,'Country Selector'!$A$2,'EPA Data'!$J:$J,$B$1,'EPA Data'!$C:$C,H$2,'EPA Data'!$G:$G,"&gt;="&amp;$A22,'EPA Data'!$G:$G,"&lt;"&amp;$B22)*unit_conv</f>
        <v>0</v>
      </c>
      <c r="I22">
        <f t="shared" si="16"/>
        <v>0</v>
      </c>
      <c r="J22">
        <f t="shared" si="16"/>
        <v>0</v>
      </c>
      <c r="K22">
        <f t="shared" si="16"/>
        <v>0</v>
      </c>
      <c r="L22">
        <f t="shared" si="16"/>
        <v>0</v>
      </c>
      <c r="M22" s="31">
        <f>VLOOKUP($B$1,'Multipliers and Adjustments'!$A$70:$I$86,TRUNC(COLUMN(M$2)/5)+2,FALSE)*SUMIFS('EPA Data'!$I:$I,'EPA Data'!$D:$D,'Country Selector'!$A$2,'EPA Data'!$J:$J,$B$1,'EPA Data'!$C:$C,M$2,'EPA Data'!$G:$G,"&gt;="&amp;$A22,'EPA Data'!$G:$G,"&lt;"&amp;$B22)*unit_conv</f>
        <v>0</v>
      </c>
      <c r="N22">
        <f t="shared" si="17"/>
        <v>0</v>
      </c>
      <c r="O22">
        <f t="shared" si="17"/>
        <v>0</v>
      </c>
      <c r="P22">
        <f t="shared" si="17"/>
        <v>0</v>
      </c>
      <c r="Q22">
        <f t="shared" si="17"/>
        <v>0</v>
      </c>
      <c r="R22" s="31">
        <f>VLOOKUP($B$1,'Multipliers and Adjustments'!$A$70:$I$86,TRUNC(COLUMN(R$2)/5)+2,FALSE)*SUMIFS('EPA Data'!$I:$I,'EPA Data'!$D:$D,'Country Selector'!$A$2,'EPA Data'!$J:$J,$B$1,'EPA Data'!$C:$C,R$2,'EPA Data'!$G:$G,"&gt;="&amp;$A22,'EPA Data'!$G:$G,"&lt;"&amp;$B22)*unit_conv</f>
        <v>0</v>
      </c>
      <c r="S22">
        <f t="shared" si="18"/>
        <v>0</v>
      </c>
      <c r="T22">
        <f t="shared" si="18"/>
        <v>0</v>
      </c>
      <c r="U22">
        <f t="shared" si="18"/>
        <v>0</v>
      </c>
      <c r="V22">
        <f t="shared" si="18"/>
        <v>0</v>
      </c>
      <c r="W22" s="31">
        <f>VLOOKUP($B$1,'Multipliers and Adjustments'!$A$70:$I$86,TRUNC(COLUMN(W$2)/5)+2,FALSE)*SUMIFS('EPA Data'!$I:$I,'EPA Data'!$D:$D,'Country Selector'!$A$2,'EPA Data'!$J:$J,$B$1,'EPA Data'!$C:$C,W$2,'EPA Data'!$G:$G,"&gt;="&amp;$A22,'EPA Data'!$G:$G,"&lt;"&amp;$B22)*unit_conv</f>
        <v>0</v>
      </c>
      <c r="X22">
        <f t="shared" si="19"/>
        <v>0</v>
      </c>
      <c r="Y22">
        <f t="shared" si="19"/>
        <v>0</v>
      </c>
      <c r="Z22">
        <f t="shared" si="19"/>
        <v>0</v>
      </c>
      <c r="AA22">
        <f t="shared" si="19"/>
        <v>0</v>
      </c>
      <c r="AB22" s="31">
        <f>VLOOKUP($B$1,'Multipliers and Adjustments'!$A$70:$I$86,TRUNC(COLUMN(AB$2)/5)+2,FALSE)*SUMIFS('EPA Data'!$I:$I,'EPA Data'!$D:$D,'Country Selector'!$A$2,'EPA Data'!$J:$J,$B$1,'EPA Data'!$C:$C,AB$2,'EPA Data'!$G:$G,"&gt;="&amp;$A22,'EPA Data'!$G:$G,"&lt;"&amp;$B22)*unit_conv</f>
        <v>0</v>
      </c>
      <c r="AC22">
        <f t="shared" si="20"/>
        <v>0</v>
      </c>
      <c r="AD22">
        <f t="shared" si="20"/>
        <v>0</v>
      </c>
      <c r="AE22">
        <f t="shared" si="20"/>
        <v>0</v>
      </c>
      <c r="AF22">
        <f t="shared" si="20"/>
        <v>0</v>
      </c>
      <c r="AG22" s="31">
        <f>VLOOKUP($B$1,'Multipliers and Adjustments'!$A$70:$I$86,TRUNC(COLUMN(AG$2)/5)+2,FALSE)*SUMIFS('EPA Data'!$I:$I,'EPA Data'!$D:$D,'Country Selector'!$A$2,'EPA Data'!$J:$J,$B$1,'EPA Data'!$C:$C,AG$2,'EPA Data'!$G:$G,"&gt;="&amp;$A22,'EPA Data'!$G:$G,"&lt;"&amp;$B22)*unit_conv</f>
        <v>0</v>
      </c>
      <c r="AH22">
        <f t="shared" si="21"/>
        <v>0</v>
      </c>
      <c r="AI22">
        <f t="shared" si="21"/>
        <v>0</v>
      </c>
      <c r="AJ22">
        <f t="shared" si="21"/>
        <v>0</v>
      </c>
      <c r="AK22">
        <f t="shared" si="21"/>
        <v>0</v>
      </c>
      <c r="AL22" s="31">
        <f>VLOOKUP($B$1,'Multipliers and Adjustments'!$A$70:$I$86,TRUNC(COLUMN(AL$2)/5)+2,FALSE)*SUMIFS('EPA Data'!$I:$I,'EPA Data'!$D:$D,'Country Selector'!$A$2,'EPA Data'!$J:$J,$B$1,'EPA Data'!$C:$C,AL$2,'EPA Data'!$G:$G,"&gt;="&amp;$A22,'EPA Data'!$G:$G,"&lt;"&amp;$B22)*unit_conv</f>
        <v>0</v>
      </c>
    </row>
    <row r="23" spans="1:38" x14ac:dyDescent="0.45">
      <c r="A23" s="12">
        <f t="shared" si="14"/>
        <v>-150</v>
      </c>
      <c r="B23" s="11">
        <f t="shared" si="7"/>
        <v>-100</v>
      </c>
      <c r="C23" s="31">
        <f>VLOOKUP($B$1,'Multipliers and Adjustments'!$A$70:$I$86,TRUNC(COLUMN(C$2)/5)+2,FALSE)*SUMIFS('EPA Data'!$I:$I,'EPA Data'!$D:$D,'Country Selector'!$A$2,'EPA Data'!$J:$J,$B$1,'EPA Data'!$C:$C,C$2,'EPA Data'!$G:$G,"&gt;="&amp;$A23,'EPA Data'!$G:$G,"&lt;"&amp;$B23)*unit_conv</f>
        <v>0</v>
      </c>
      <c r="D23">
        <f t="shared" si="15"/>
        <v>0</v>
      </c>
      <c r="E23">
        <f t="shared" si="15"/>
        <v>0</v>
      </c>
      <c r="F23">
        <f t="shared" si="15"/>
        <v>0</v>
      </c>
      <c r="G23">
        <f t="shared" si="15"/>
        <v>0</v>
      </c>
      <c r="H23" s="31">
        <f>VLOOKUP($B$1,'Multipliers and Adjustments'!$A$70:$I$86,TRUNC(COLUMN(H$2)/5)+2,FALSE)*SUMIFS('EPA Data'!$I:$I,'EPA Data'!$D:$D,'Country Selector'!$A$2,'EPA Data'!$J:$J,$B$1,'EPA Data'!$C:$C,H$2,'EPA Data'!$G:$G,"&gt;="&amp;$A23,'EPA Data'!$G:$G,"&lt;"&amp;$B23)*unit_conv</f>
        <v>0</v>
      </c>
      <c r="I23">
        <f t="shared" si="16"/>
        <v>0</v>
      </c>
      <c r="J23">
        <f t="shared" si="16"/>
        <v>0</v>
      </c>
      <c r="K23">
        <f t="shared" si="16"/>
        <v>0</v>
      </c>
      <c r="L23">
        <f t="shared" si="16"/>
        <v>0</v>
      </c>
      <c r="M23" s="31">
        <f>VLOOKUP($B$1,'Multipliers and Adjustments'!$A$70:$I$86,TRUNC(COLUMN(M$2)/5)+2,FALSE)*SUMIFS('EPA Data'!$I:$I,'EPA Data'!$D:$D,'Country Selector'!$A$2,'EPA Data'!$J:$J,$B$1,'EPA Data'!$C:$C,M$2,'EPA Data'!$G:$G,"&gt;="&amp;$A23,'EPA Data'!$G:$G,"&lt;"&amp;$B23)*unit_conv</f>
        <v>0</v>
      </c>
      <c r="N23">
        <f t="shared" si="17"/>
        <v>0</v>
      </c>
      <c r="O23">
        <f t="shared" si="17"/>
        <v>0</v>
      </c>
      <c r="P23">
        <f t="shared" si="17"/>
        <v>0</v>
      </c>
      <c r="Q23">
        <f t="shared" si="17"/>
        <v>0</v>
      </c>
      <c r="R23" s="31">
        <f>VLOOKUP($B$1,'Multipliers and Adjustments'!$A$70:$I$86,TRUNC(COLUMN(R$2)/5)+2,FALSE)*SUMIFS('EPA Data'!$I:$I,'EPA Data'!$D:$D,'Country Selector'!$A$2,'EPA Data'!$J:$J,$B$1,'EPA Data'!$C:$C,R$2,'EPA Data'!$G:$G,"&gt;="&amp;$A23,'EPA Data'!$G:$G,"&lt;"&amp;$B23)*unit_conv</f>
        <v>0</v>
      </c>
      <c r="S23">
        <f t="shared" si="18"/>
        <v>0</v>
      </c>
      <c r="T23">
        <f t="shared" si="18"/>
        <v>0</v>
      </c>
      <c r="U23">
        <f t="shared" si="18"/>
        <v>0</v>
      </c>
      <c r="V23">
        <f t="shared" si="18"/>
        <v>0</v>
      </c>
      <c r="W23" s="31">
        <f>VLOOKUP($B$1,'Multipliers and Adjustments'!$A$70:$I$86,TRUNC(COLUMN(W$2)/5)+2,FALSE)*SUMIFS('EPA Data'!$I:$I,'EPA Data'!$D:$D,'Country Selector'!$A$2,'EPA Data'!$J:$J,$B$1,'EPA Data'!$C:$C,W$2,'EPA Data'!$G:$G,"&gt;="&amp;$A23,'EPA Data'!$G:$G,"&lt;"&amp;$B23)*unit_conv</f>
        <v>0</v>
      </c>
      <c r="X23">
        <f t="shared" si="19"/>
        <v>0</v>
      </c>
      <c r="Y23">
        <f t="shared" si="19"/>
        <v>0</v>
      </c>
      <c r="Z23">
        <f t="shared" si="19"/>
        <v>0</v>
      </c>
      <c r="AA23">
        <f t="shared" si="19"/>
        <v>0</v>
      </c>
      <c r="AB23" s="31">
        <f>VLOOKUP($B$1,'Multipliers and Adjustments'!$A$70:$I$86,TRUNC(COLUMN(AB$2)/5)+2,FALSE)*SUMIFS('EPA Data'!$I:$I,'EPA Data'!$D:$D,'Country Selector'!$A$2,'EPA Data'!$J:$J,$B$1,'EPA Data'!$C:$C,AB$2,'EPA Data'!$G:$G,"&gt;="&amp;$A23,'EPA Data'!$G:$G,"&lt;"&amp;$B23)*unit_conv</f>
        <v>0</v>
      </c>
      <c r="AC23">
        <f t="shared" si="20"/>
        <v>0</v>
      </c>
      <c r="AD23">
        <f t="shared" si="20"/>
        <v>0</v>
      </c>
      <c r="AE23">
        <f t="shared" si="20"/>
        <v>0</v>
      </c>
      <c r="AF23">
        <f t="shared" si="20"/>
        <v>0</v>
      </c>
      <c r="AG23" s="31">
        <f>VLOOKUP($B$1,'Multipliers and Adjustments'!$A$70:$I$86,TRUNC(COLUMN(AG$2)/5)+2,FALSE)*SUMIFS('EPA Data'!$I:$I,'EPA Data'!$D:$D,'Country Selector'!$A$2,'EPA Data'!$J:$J,$B$1,'EPA Data'!$C:$C,AG$2,'EPA Data'!$G:$G,"&gt;="&amp;$A23,'EPA Data'!$G:$G,"&lt;"&amp;$B23)*unit_conv</f>
        <v>0</v>
      </c>
      <c r="AH23">
        <f t="shared" si="21"/>
        <v>0</v>
      </c>
      <c r="AI23">
        <f t="shared" si="21"/>
        <v>0</v>
      </c>
      <c r="AJ23">
        <f t="shared" si="21"/>
        <v>0</v>
      </c>
      <c r="AK23">
        <f t="shared" si="21"/>
        <v>0</v>
      </c>
      <c r="AL23" s="31">
        <f>VLOOKUP($B$1,'Multipliers and Adjustments'!$A$70:$I$86,TRUNC(COLUMN(AL$2)/5)+2,FALSE)*SUMIFS('EPA Data'!$I:$I,'EPA Data'!$D:$D,'Country Selector'!$A$2,'EPA Data'!$J:$J,$B$1,'EPA Data'!$C:$C,AL$2,'EPA Data'!$G:$G,"&gt;="&amp;$A23,'EPA Data'!$G:$G,"&lt;"&amp;$B23)*unit_conv</f>
        <v>0</v>
      </c>
    </row>
    <row r="24" spans="1:38" x14ac:dyDescent="0.45">
      <c r="A24" s="15">
        <f t="shared" si="14"/>
        <v>-100</v>
      </c>
      <c r="B24" s="16">
        <f>A24+10</f>
        <v>-90</v>
      </c>
      <c r="C24" s="31">
        <f>VLOOKUP($B$1,'Multipliers and Adjustments'!$A$70:$I$86,TRUNC(COLUMN(C$2)/5)+2,FALSE)*SUMIFS('EPA Data'!$I:$I,'EPA Data'!$D:$D,'Country Selector'!$A$2,'EPA Data'!$J:$J,$B$1,'EPA Data'!$C:$C,C$2,'EPA Data'!$G:$G,"&gt;="&amp;$A24,'EPA Data'!$G:$G,"&lt;"&amp;$B24)*unit_conv</f>
        <v>0</v>
      </c>
      <c r="D24">
        <f t="shared" si="15"/>
        <v>0</v>
      </c>
      <c r="E24">
        <f t="shared" si="15"/>
        <v>0</v>
      </c>
      <c r="F24">
        <f t="shared" si="15"/>
        <v>0</v>
      </c>
      <c r="G24">
        <f t="shared" si="15"/>
        <v>0</v>
      </c>
      <c r="H24" s="31">
        <f>VLOOKUP($B$1,'Multipliers and Adjustments'!$A$70:$I$86,TRUNC(COLUMN(H$2)/5)+2,FALSE)*SUMIFS('EPA Data'!$I:$I,'EPA Data'!$D:$D,'Country Selector'!$A$2,'EPA Data'!$J:$J,$B$1,'EPA Data'!$C:$C,H$2,'EPA Data'!$G:$G,"&gt;="&amp;$A24,'EPA Data'!$G:$G,"&lt;"&amp;$B24)*unit_conv</f>
        <v>0</v>
      </c>
      <c r="I24">
        <f t="shared" si="16"/>
        <v>0</v>
      </c>
      <c r="J24">
        <f t="shared" si="16"/>
        <v>0</v>
      </c>
      <c r="K24">
        <f t="shared" si="16"/>
        <v>0</v>
      </c>
      <c r="L24">
        <f t="shared" si="16"/>
        <v>0</v>
      </c>
      <c r="M24" s="31">
        <f>VLOOKUP($B$1,'Multipliers and Adjustments'!$A$70:$I$86,TRUNC(COLUMN(M$2)/5)+2,FALSE)*SUMIFS('EPA Data'!$I:$I,'EPA Data'!$D:$D,'Country Selector'!$A$2,'EPA Data'!$J:$J,$B$1,'EPA Data'!$C:$C,M$2,'EPA Data'!$G:$G,"&gt;="&amp;$A24,'EPA Data'!$G:$G,"&lt;"&amp;$B24)*unit_conv</f>
        <v>0</v>
      </c>
      <c r="N24">
        <f t="shared" si="17"/>
        <v>0</v>
      </c>
      <c r="O24">
        <f t="shared" si="17"/>
        <v>0</v>
      </c>
      <c r="P24">
        <f t="shared" si="17"/>
        <v>0</v>
      </c>
      <c r="Q24">
        <f t="shared" si="17"/>
        <v>0</v>
      </c>
      <c r="R24" s="31">
        <f>VLOOKUP($B$1,'Multipliers and Adjustments'!$A$70:$I$86,TRUNC(COLUMN(R$2)/5)+2,FALSE)*SUMIFS('EPA Data'!$I:$I,'EPA Data'!$D:$D,'Country Selector'!$A$2,'EPA Data'!$J:$J,$B$1,'EPA Data'!$C:$C,R$2,'EPA Data'!$G:$G,"&gt;="&amp;$A24,'EPA Data'!$G:$G,"&lt;"&amp;$B24)*unit_conv</f>
        <v>0</v>
      </c>
      <c r="S24">
        <f t="shared" si="18"/>
        <v>0</v>
      </c>
      <c r="T24">
        <f t="shared" si="18"/>
        <v>0</v>
      </c>
      <c r="U24">
        <f t="shared" si="18"/>
        <v>0</v>
      </c>
      <c r="V24">
        <f t="shared" si="18"/>
        <v>0</v>
      </c>
      <c r="W24" s="31">
        <f>VLOOKUP($B$1,'Multipliers and Adjustments'!$A$70:$I$86,TRUNC(COLUMN(W$2)/5)+2,FALSE)*SUMIFS('EPA Data'!$I:$I,'EPA Data'!$D:$D,'Country Selector'!$A$2,'EPA Data'!$J:$J,$B$1,'EPA Data'!$C:$C,W$2,'EPA Data'!$G:$G,"&gt;="&amp;$A24,'EPA Data'!$G:$G,"&lt;"&amp;$B24)*unit_conv</f>
        <v>0</v>
      </c>
      <c r="X24">
        <f t="shared" si="19"/>
        <v>0</v>
      </c>
      <c r="Y24">
        <f t="shared" si="19"/>
        <v>0</v>
      </c>
      <c r="Z24">
        <f t="shared" si="19"/>
        <v>0</v>
      </c>
      <c r="AA24">
        <f t="shared" si="19"/>
        <v>0</v>
      </c>
      <c r="AB24" s="31">
        <f>VLOOKUP($B$1,'Multipliers and Adjustments'!$A$70:$I$86,TRUNC(COLUMN(AB$2)/5)+2,FALSE)*SUMIFS('EPA Data'!$I:$I,'EPA Data'!$D:$D,'Country Selector'!$A$2,'EPA Data'!$J:$J,$B$1,'EPA Data'!$C:$C,AB$2,'EPA Data'!$G:$G,"&gt;="&amp;$A24,'EPA Data'!$G:$G,"&lt;"&amp;$B24)*unit_conv</f>
        <v>0</v>
      </c>
      <c r="AC24">
        <f t="shared" si="20"/>
        <v>0</v>
      </c>
      <c r="AD24">
        <f t="shared" si="20"/>
        <v>0</v>
      </c>
      <c r="AE24">
        <f t="shared" si="20"/>
        <v>0</v>
      </c>
      <c r="AF24">
        <f t="shared" si="20"/>
        <v>0</v>
      </c>
      <c r="AG24" s="31">
        <f>VLOOKUP($B$1,'Multipliers and Adjustments'!$A$70:$I$86,TRUNC(COLUMN(AG$2)/5)+2,FALSE)*SUMIFS('EPA Data'!$I:$I,'EPA Data'!$D:$D,'Country Selector'!$A$2,'EPA Data'!$J:$J,$B$1,'EPA Data'!$C:$C,AG$2,'EPA Data'!$G:$G,"&gt;="&amp;$A24,'EPA Data'!$G:$G,"&lt;"&amp;$B24)*unit_conv</f>
        <v>0</v>
      </c>
      <c r="AH24">
        <f t="shared" si="21"/>
        <v>0</v>
      </c>
      <c r="AI24">
        <f t="shared" si="21"/>
        <v>0</v>
      </c>
      <c r="AJ24">
        <f t="shared" si="21"/>
        <v>0</v>
      </c>
      <c r="AK24">
        <f t="shared" si="21"/>
        <v>0</v>
      </c>
      <c r="AL24" s="31">
        <f>VLOOKUP($B$1,'Multipliers and Adjustments'!$A$70:$I$86,TRUNC(COLUMN(AL$2)/5)+2,FALSE)*SUMIFS('EPA Data'!$I:$I,'EPA Data'!$D:$D,'Country Selector'!$A$2,'EPA Data'!$J:$J,$B$1,'EPA Data'!$C:$C,AL$2,'EPA Data'!$G:$G,"&gt;="&amp;$A24,'EPA Data'!$G:$G,"&lt;"&amp;$B24)*unit_conv</f>
        <v>0</v>
      </c>
    </row>
    <row r="25" spans="1:38" x14ac:dyDescent="0.45">
      <c r="A25" s="15">
        <f t="shared" si="14"/>
        <v>-90</v>
      </c>
      <c r="B25" s="16">
        <f t="shared" ref="B25:B44" si="22">A25+10</f>
        <v>-80</v>
      </c>
      <c r="C25" s="31">
        <f>VLOOKUP($B$1,'Multipliers and Adjustments'!$A$70:$I$86,TRUNC(COLUMN(C$2)/5)+2,FALSE)*SUMIFS('EPA Data'!$I:$I,'EPA Data'!$D:$D,'Country Selector'!$A$2,'EPA Data'!$J:$J,$B$1,'EPA Data'!$C:$C,C$2,'EPA Data'!$G:$G,"&gt;="&amp;$A25,'EPA Data'!$G:$G,"&lt;"&amp;$B25)*unit_conv</f>
        <v>0</v>
      </c>
      <c r="D25">
        <f t="shared" si="15"/>
        <v>0</v>
      </c>
      <c r="E25">
        <f t="shared" si="15"/>
        <v>0</v>
      </c>
      <c r="F25">
        <f t="shared" si="15"/>
        <v>0</v>
      </c>
      <c r="G25">
        <f t="shared" si="15"/>
        <v>0</v>
      </c>
      <c r="H25" s="31">
        <f>VLOOKUP($B$1,'Multipliers and Adjustments'!$A$70:$I$86,TRUNC(COLUMN(H$2)/5)+2,FALSE)*SUMIFS('EPA Data'!$I:$I,'EPA Data'!$D:$D,'Country Selector'!$A$2,'EPA Data'!$J:$J,$B$1,'EPA Data'!$C:$C,H$2,'EPA Data'!$G:$G,"&gt;="&amp;$A25,'EPA Data'!$G:$G,"&lt;"&amp;$B25)*unit_conv</f>
        <v>0</v>
      </c>
      <c r="I25">
        <f t="shared" si="16"/>
        <v>0</v>
      </c>
      <c r="J25">
        <f t="shared" si="16"/>
        <v>0</v>
      </c>
      <c r="K25">
        <f t="shared" si="16"/>
        <v>0</v>
      </c>
      <c r="L25">
        <f t="shared" si="16"/>
        <v>0</v>
      </c>
      <c r="M25" s="31">
        <f>VLOOKUP($B$1,'Multipliers and Adjustments'!$A$70:$I$86,TRUNC(COLUMN(M$2)/5)+2,FALSE)*SUMIFS('EPA Data'!$I:$I,'EPA Data'!$D:$D,'Country Selector'!$A$2,'EPA Data'!$J:$J,$B$1,'EPA Data'!$C:$C,M$2,'EPA Data'!$G:$G,"&gt;="&amp;$A25,'EPA Data'!$G:$G,"&lt;"&amp;$B25)*unit_conv</f>
        <v>0</v>
      </c>
      <c r="N25">
        <f t="shared" si="17"/>
        <v>0</v>
      </c>
      <c r="O25">
        <f t="shared" si="17"/>
        <v>0</v>
      </c>
      <c r="P25">
        <f t="shared" si="17"/>
        <v>0</v>
      </c>
      <c r="Q25">
        <f t="shared" si="17"/>
        <v>0</v>
      </c>
      <c r="R25" s="31">
        <f>VLOOKUP($B$1,'Multipliers and Adjustments'!$A$70:$I$86,TRUNC(COLUMN(R$2)/5)+2,FALSE)*SUMIFS('EPA Data'!$I:$I,'EPA Data'!$D:$D,'Country Selector'!$A$2,'EPA Data'!$J:$J,$B$1,'EPA Data'!$C:$C,R$2,'EPA Data'!$G:$G,"&gt;="&amp;$A25,'EPA Data'!$G:$G,"&lt;"&amp;$B25)*unit_conv</f>
        <v>0</v>
      </c>
      <c r="S25">
        <f t="shared" si="18"/>
        <v>0</v>
      </c>
      <c r="T25">
        <f t="shared" si="18"/>
        <v>0</v>
      </c>
      <c r="U25">
        <f t="shared" si="18"/>
        <v>0</v>
      </c>
      <c r="V25">
        <f t="shared" si="18"/>
        <v>0</v>
      </c>
      <c r="W25" s="31">
        <f>VLOOKUP($B$1,'Multipliers and Adjustments'!$A$70:$I$86,TRUNC(COLUMN(W$2)/5)+2,FALSE)*SUMIFS('EPA Data'!$I:$I,'EPA Data'!$D:$D,'Country Selector'!$A$2,'EPA Data'!$J:$J,$B$1,'EPA Data'!$C:$C,W$2,'EPA Data'!$G:$G,"&gt;="&amp;$A25,'EPA Data'!$G:$G,"&lt;"&amp;$B25)*unit_conv</f>
        <v>0</v>
      </c>
      <c r="X25">
        <f t="shared" si="19"/>
        <v>0</v>
      </c>
      <c r="Y25">
        <f t="shared" si="19"/>
        <v>0</v>
      </c>
      <c r="Z25">
        <f t="shared" si="19"/>
        <v>0</v>
      </c>
      <c r="AA25">
        <f t="shared" si="19"/>
        <v>0</v>
      </c>
      <c r="AB25" s="31">
        <f>VLOOKUP($B$1,'Multipliers and Adjustments'!$A$70:$I$86,TRUNC(COLUMN(AB$2)/5)+2,FALSE)*SUMIFS('EPA Data'!$I:$I,'EPA Data'!$D:$D,'Country Selector'!$A$2,'EPA Data'!$J:$J,$B$1,'EPA Data'!$C:$C,AB$2,'EPA Data'!$G:$G,"&gt;="&amp;$A25,'EPA Data'!$G:$G,"&lt;"&amp;$B25)*unit_conv</f>
        <v>0</v>
      </c>
      <c r="AC25">
        <f t="shared" si="20"/>
        <v>0</v>
      </c>
      <c r="AD25">
        <f t="shared" si="20"/>
        <v>0</v>
      </c>
      <c r="AE25">
        <f t="shared" si="20"/>
        <v>0</v>
      </c>
      <c r="AF25">
        <f t="shared" si="20"/>
        <v>0</v>
      </c>
      <c r="AG25" s="31">
        <f>VLOOKUP($B$1,'Multipliers and Adjustments'!$A$70:$I$86,TRUNC(COLUMN(AG$2)/5)+2,FALSE)*SUMIFS('EPA Data'!$I:$I,'EPA Data'!$D:$D,'Country Selector'!$A$2,'EPA Data'!$J:$J,$B$1,'EPA Data'!$C:$C,AG$2,'EPA Data'!$G:$G,"&gt;="&amp;$A25,'EPA Data'!$G:$G,"&lt;"&amp;$B25)*unit_conv</f>
        <v>0</v>
      </c>
      <c r="AH25">
        <f t="shared" si="21"/>
        <v>0</v>
      </c>
      <c r="AI25">
        <f t="shared" si="21"/>
        <v>0</v>
      </c>
      <c r="AJ25">
        <f t="shared" si="21"/>
        <v>0</v>
      </c>
      <c r="AK25">
        <f t="shared" si="21"/>
        <v>0</v>
      </c>
      <c r="AL25" s="31">
        <f>VLOOKUP($B$1,'Multipliers and Adjustments'!$A$70:$I$86,TRUNC(COLUMN(AL$2)/5)+2,FALSE)*SUMIFS('EPA Data'!$I:$I,'EPA Data'!$D:$D,'Country Selector'!$A$2,'EPA Data'!$J:$J,$B$1,'EPA Data'!$C:$C,AL$2,'EPA Data'!$G:$G,"&gt;="&amp;$A25,'EPA Data'!$G:$G,"&lt;"&amp;$B25)*unit_conv</f>
        <v>0</v>
      </c>
    </row>
    <row r="26" spans="1:38" x14ac:dyDescent="0.45">
      <c r="A26" s="15">
        <f t="shared" si="14"/>
        <v>-80</v>
      </c>
      <c r="B26" s="16">
        <f t="shared" si="22"/>
        <v>-70</v>
      </c>
      <c r="C26" s="31">
        <f>VLOOKUP($B$1,'Multipliers and Adjustments'!$A$70:$I$86,TRUNC(COLUMN(C$2)/5)+2,FALSE)*SUMIFS('EPA Data'!$I:$I,'EPA Data'!$D:$D,'Country Selector'!$A$2,'EPA Data'!$J:$J,$B$1,'EPA Data'!$C:$C,C$2,'EPA Data'!$G:$G,"&gt;="&amp;$A26,'EPA Data'!$G:$G,"&lt;"&amp;$B26)*unit_conv</f>
        <v>0</v>
      </c>
      <c r="D26">
        <f t="shared" si="15"/>
        <v>0</v>
      </c>
      <c r="E26">
        <f t="shared" si="15"/>
        <v>0</v>
      </c>
      <c r="F26">
        <f t="shared" si="15"/>
        <v>0</v>
      </c>
      <c r="G26">
        <f t="shared" si="15"/>
        <v>0</v>
      </c>
      <c r="H26" s="31">
        <f>VLOOKUP($B$1,'Multipliers and Adjustments'!$A$70:$I$86,TRUNC(COLUMN(H$2)/5)+2,FALSE)*SUMIFS('EPA Data'!$I:$I,'EPA Data'!$D:$D,'Country Selector'!$A$2,'EPA Data'!$J:$J,$B$1,'EPA Data'!$C:$C,H$2,'EPA Data'!$G:$G,"&gt;="&amp;$A26,'EPA Data'!$G:$G,"&lt;"&amp;$B26)*unit_conv</f>
        <v>0</v>
      </c>
      <c r="I26">
        <f t="shared" si="16"/>
        <v>0</v>
      </c>
      <c r="J26">
        <f t="shared" si="16"/>
        <v>0</v>
      </c>
      <c r="K26">
        <f t="shared" si="16"/>
        <v>0</v>
      </c>
      <c r="L26">
        <f t="shared" si="16"/>
        <v>0</v>
      </c>
      <c r="M26" s="31">
        <f>VLOOKUP($B$1,'Multipliers and Adjustments'!$A$70:$I$86,TRUNC(COLUMN(M$2)/5)+2,FALSE)*SUMIFS('EPA Data'!$I:$I,'EPA Data'!$D:$D,'Country Selector'!$A$2,'EPA Data'!$J:$J,$B$1,'EPA Data'!$C:$C,M$2,'EPA Data'!$G:$G,"&gt;="&amp;$A26,'EPA Data'!$G:$G,"&lt;"&amp;$B26)*unit_conv</f>
        <v>0</v>
      </c>
      <c r="N26">
        <f t="shared" si="17"/>
        <v>0</v>
      </c>
      <c r="O26">
        <f t="shared" si="17"/>
        <v>0</v>
      </c>
      <c r="P26">
        <f t="shared" si="17"/>
        <v>0</v>
      </c>
      <c r="Q26">
        <f t="shared" si="17"/>
        <v>0</v>
      </c>
      <c r="R26" s="31">
        <f>VLOOKUP($B$1,'Multipliers and Adjustments'!$A$70:$I$86,TRUNC(COLUMN(R$2)/5)+2,FALSE)*SUMIFS('EPA Data'!$I:$I,'EPA Data'!$D:$D,'Country Selector'!$A$2,'EPA Data'!$J:$J,$B$1,'EPA Data'!$C:$C,R$2,'EPA Data'!$G:$G,"&gt;="&amp;$A26,'EPA Data'!$G:$G,"&lt;"&amp;$B26)*unit_conv</f>
        <v>0</v>
      </c>
      <c r="S26">
        <f t="shared" si="18"/>
        <v>0</v>
      </c>
      <c r="T26">
        <f t="shared" si="18"/>
        <v>0</v>
      </c>
      <c r="U26">
        <f t="shared" si="18"/>
        <v>0</v>
      </c>
      <c r="V26">
        <f t="shared" si="18"/>
        <v>0</v>
      </c>
      <c r="W26" s="31">
        <f>VLOOKUP($B$1,'Multipliers and Adjustments'!$A$70:$I$86,TRUNC(COLUMN(W$2)/5)+2,FALSE)*SUMIFS('EPA Data'!$I:$I,'EPA Data'!$D:$D,'Country Selector'!$A$2,'EPA Data'!$J:$J,$B$1,'EPA Data'!$C:$C,W$2,'EPA Data'!$G:$G,"&gt;="&amp;$A26,'EPA Data'!$G:$G,"&lt;"&amp;$B26)*unit_conv</f>
        <v>0</v>
      </c>
      <c r="X26">
        <f t="shared" si="19"/>
        <v>0</v>
      </c>
      <c r="Y26">
        <f t="shared" si="19"/>
        <v>0</v>
      </c>
      <c r="Z26">
        <f t="shared" si="19"/>
        <v>0</v>
      </c>
      <c r="AA26">
        <f t="shared" si="19"/>
        <v>0</v>
      </c>
      <c r="AB26" s="31">
        <f>VLOOKUP($B$1,'Multipliers and Adjustments'!$A$70:$I$86,TRUNC(COLUMN(AB$2)/5)+2,FALSE)*SUMIFS('EPA Data'!$I:$I,'EPA Data'!$D:$D,'Country Selector'!$A$2,'EPA Data'!$J:$J,$B$1,'EPA Data'!$C:$C,AB$2,'EPA Data'!$G:$G,"&gt;="&amp;$A26,'EPA Data'!$G:$G,"&lt;"&amp;$B26)*unit_conv</f>
        <v>0</v>
      </c>
      <c r="AC26">
        <f t="shared" si="20"/>
        <v>0</v>
      </c>
      <c r="AD26">
        <f t="shared" si="20"/>
        <v>0</v>
      </c>
      <c r="AE26">
        <f t="shared" si="20"/>
        <v>0</v>
      </c>
      <c r="AF26">
        <f t="shared" si="20"/>
        <v>0</v>
      </c>
      <c r="AG26" s="31">
        <f>VLOOKUP($B$1,'Multipliers and Adjustments'!$A$70:$I$86,TRUNC(COLUMN(AG$2)/5)+2,FALSE)*SUMIFS('EPA Data'!$I:$I,'EPA Data'!$D:$D,'Country Selector'!$A$2,'EPA Data'!$J:$J,$B$1,'EPA Data'!$C:$C,AG$2,'EPA Data'!$G:$G,"&gt;="&amp;$A26,'EPA Data'!$G:$G,"&lt;"&amp;$B26)*unit_conv</f>
        <v>0</v>
      </c>
      <c r="AH26">
        <f t="shared" si="21"/>
        <v>0</v>
      </c>
      <c r="AI26">
        <f t="shared" si="21"/>
        <v>0</v>
      </c>
      <c r="AJ26">
        <f t="shared" si="21"/>
        <v>0</v>
      </c>
      <c r="AK26">
        <f t="shared" si="21"/>
        <v>0</v>
      </c>
      <c r="AL26" s="31">
        <f>VLOOKUP($B$1,'Multipliers and Adjustments'!$A$70:$I$86,TRUNC(COLUMN(AL$2)/5)+2,FALSE)*SUMIFS('EPA Data'!$I:$I,'EPA Data'!$D:$D,'Country Selector'!$A$2,'EPA Data'!$J:$J,$B$1,'EPA Data'!$C:$C,AL$2,'EPA Data'!$G:$G,"&gt;="&amp;$A26,'EPA Data'!$G:$G,"&lt;"&amp;$B26)*unit_conv</f>
        <v>0</v>
      </c>
    </row>
    <row r="27" spans="1:38" x14ac:dyDescent="0.45">
      <c r="A27" s="15">
        <f t="shared" si="14"/>
        <v>-70</v>
      </c>
      <c r="B27" s="16">
        <f t="shared" si="22"/>
        <v>-60</v>
      </c>
      <c r="C27" s="31">
        <f>VLOOKUP($B$1,'Multipliers and Adjustments'!$A$70:$I$86,TRUNC(COLUMN(C$2)/5)+2,FALSE)*SUMIFS('EPA Data'!$I:$I,'EPA Data'!$D:$D,'Country Selector'!$A$2,'EPA Data'!$J:$J,$B$1,'EPA Data'!$C:$C,C$2,'EPA Data'!$G:$G,"&gt;="&amp;$A27,'EPA Data'!$G:$G,"&lt;"&amp;$B27)*unit_conv</f>
        <v>0</v>
      </c>
      <c r="D27">
        <f t="shared" si="15"/>
        <v>0</v>
      </c>
      <c r="E27">
        <f t="shared" si="15"/>
        <v>0</v>
      </c>
      <c r="F27">
        <f t="shared" si="15"/>
        <v>0</v>
      </c>
      <c r="G27">
        <f t="shared" si="15"/>
        <v>0</v>
      </c>
      <c r="H27" s="31">
        <f>VLOOKUP($B$1,'Multipliers and Adjustments'!$A$70:$I$86,TRUNC(COLUMN(H$2)/5)+2,FALSE)*SUMIFS('EPA Data'!$I:$I,'EPA Data'!$D:$D,'Country Selector'!$A$2,'EPA Data'!$J:$J,$B$1,'EPA Data'!$C:$C,H$2,'EPA Data'!$G:$G,"&gt;="&amp;$A27,'EPA Data'!$G:$G,"&lt;"&amp;$B27)*unit_conv</f>
        <v>0</v>
      </c>
      <c r="I27">
        <f t="shared" si="16"/>
        <v>0</v>
      </c>
      <c r="J27">
        <f t="shared" si="16"/>
        <v>0</v>
      </c>
      <c r="K27">
        <f t="shared" si="16"/>
        <v>0</v>
      </c>
      <c r="L27">
        <f t="shared" si="16"/>
        <v>0</v>
      </c>
      <c r="M27" s="31">
        <f>VLOOKUP($B$1,'Multipliers and Adjustments'!$A$70:$I$86,TRUNC(COLUMN(M$2)/5)+2,FALSE)*SUMIFS('EPA Data'!$I:$I,'EPA Data'!$D:$D,'Country Selector'!$A$2,'EPA Data'!$J:$J,$B$1,'EPA Data'!$C:$C,M$2,'EPA Data'!$G:$G,"&gt;="&amp;$A27,'EPA Data'!$G:$G,"&lt;"&amp;$B27)*unit_conv</f>
        <v>0</v>
      </c>
      <c r="N27">
        <f t="shared" si="17"/>
        <v>0</v>
      </c>
      <c r="O27">
        <f t="shared" si="17"/>
        <v>0</v>
      </c>
      <c r="P27">
        <f t="shared" si="17"/>
        <v>0</v>
      </c>
      <c r="Q27">
        <f t="shared" si="17"/>
        <v>0</v>
      </c>
      <c r="R27" s="31">
        <f>VLOOKUP($B$1,'Multipliers and Adjustments'!$A$70:$I$86,TRUNC(COLUMN(R$2)/5)+2,FALSE)*SUMIFS('EPA Data'!$I:$I,'EPA Data'!$D:$D,'Country Selector'!$A$2,'EPA Data'!$J:$J,$B$1,'EPA Data'!$C:$C,R$2,'EPA Data'!$G:$G,"&gt;="&amp;$A27,'EPA Data'!$G:$G,"&lt;"&amp;$B27)*unit_conv</f>
        <v>0</v>
      </c>
      <c r="S27">
        <f t="shared" si="18"/>
        <v>0</v>
      </c>
      <c r="T27">
        <f t="shared" si="18"/>
        <v>0</v>
      </c>
      <c r="U27">
        <f t="shared" si="18"/>
        <v>0</v>
      </c>
      <c r="V27">
        <f t="shared" si="18"/>
        <v>0</v>
      </c>
      <c r="W27" s="31">
        <f>VLOOKUP($B$1,'Multipliers and Adjustments'!$A$70:$I$86,TRUNC(COLUMN(W$2)/5)+2,FALSE)*SUMIFS('EPA Data'!$I:$I,'EPA Data'!$D:$D,'Country Selector'!$A$2,'EPA Data'!$J:$J,$B$1,'EPA Data'!$C:$C,W$2,'EPA Data'!$G:$G,"&gt;="&amp;$A27,'EPA Data'!$G:$G,"&lt;"&amp;$B27)*unit_conv</f>
        <v>0</v>
      </c>
      <c r="X27">
        <f t="shared" si="19"/>
        <v>0</v>
      </c>
      <c r="Y27">
        <f t="shared" si="19"/>
        <v>0</v>
      </c>
      <c r="Z27">
        <f t="shared" si="19"/>
        <v>0</v>
      </c>
      <c r="AA27">
        <f t="shared" si="19"/>
        <v>0</v>
      </c>
      <c r="AB27" s="31">
        <f>VLOOKUP($B$1,'Multipliers and Adjustments'!$A$70:$I$86,TRUNC(COLUMN(AB$2)/5)+2,FALSE)*SUMIFS('EPA Data'!$I:$I,'EPA Data'!$D:$D,'Country Selector'!$A$2,'EPA Data'!$J:$J,$B$1,'EPA Data'!$C:$C,AB$2,'EPA Data'!$G:$G,"&gt;="&amp;$A27,'EPA Data'!$G:$G,"&lt;"&amp;$B27)*unit_conv</f>
        <v>0</v>
      </c>
      <c r="AC27">
        <f t="shared" si="20"/>
        <v>0</v>
      </c>
      <c r="AD27">
        <f t="shared" si="20"/>
        <v>0</v>
      </c>
      <c r="AE27">
        <f t="shared" si="20"/>
        <v>0</v>
      </c>
      <c r="AF27">
        <f t="shared" si="20"/>
        <v>0</v>
      </c>
      <c r="AG27" s="31">
        <f>VLOOKUP($B$1,'Multipliers and Adjustments'!$A$70:$I$86,TRUNC(COLUMN(AG$2)/5)+2,FALSE)*SUMIFS('EPA Data'!$I:$I,'EPA Data'!$D:$D,'Country Selector'!$A$2,'EPA Data'!$J:$J,$B$1,'EPA Data'!$C:$C,AG$2,'EPA Data'!$G:$G,"&gt;="&amp;$A27,'EPA Data'!$G:$G,"&lt;"&amp;$B27)*unit_conv</f>
        <v>0</v>
      </c>
      <c r="AH27">
        <f t="shared" si="21"/>
        <v>0</v>
      </c>
      <c r="AI27">
        <f t="shared" si="21"/>
        <v>0</v>
      </c>
      <c r="AJ27">
        <f t="shared" si="21"/>
        <v>0</v>
      </c>
      <c r="AK27">
        <f t="shared" si="21"/>
        <v>0</v>
      </c>
      <c r="AL27" s="31">
        <f>VLOOKUP($B$1,'Multipliers and Adjustments'!$A$70:$I$86,TRUNC(COLUMN(AL$2)/5)+2,FALSE)*SUMIFS('EPA Data'!$I:$I,'EPA Data'!$D:$D,'Country Selector'!$A$2,'EPA Data'!$J:$J,$B$1,'EPA Data'!$C:$C,AL$2,'EPA Data'!$G:$G,"&gt;="&amp;$A27,'EPA Data'!$G:$G,"&lt;"&amp;$B27)*unit_conv</f>
        <v>0</v>
      </c>
    </row>
    <row r="28" spans="1:38" x14ac:dyDescent="0.45">
      <c r="A28" s="15">
        <f t="shared" si="14"/>
        <v>-60</v>
      </c>
      <c r="B28" s="16">
        <f t="shared" si="22"/>
        <v>-50</v>
      </c>
      <c r="C28" s="31">
        <f>VLOOKUP($B$1,'Multipliers and Adjustments'!$A$70:$I$86,TRUNC(COLUMN(C$2)/5)+2,FALSE)*SUMIFS('EPA Data'!$I:$I,'EPA Data'!$D:$D,'Country Selector'!$A$2,'EPA Data'!$J:$J,$B$1,'EPA Data'!$C:$C,C$2,'EPA Data'!$G:$G,"&gt;="&amp;$A28,'EPA Data'!$G:$G,"&lt;"&amp;$B28)*unit_conv</f>
        <v>0</v>
      </c>
      <c r="D28">
        <f t="shared" si="15"/>
        <v>0</v>
      </c>
      <c r="E28">
        <f t="shared" si="15"/>
        <v>0</v>
      </c>
      <c r="F28">
        <f t="shared" si="15"/>
        <v>0</v>
      </c>
      <c r="G28">
        <f t="shared" si="15"/>
        <v>0</v>
      </c>
      <c r="H28" s="31">
        <f>VLOOKUP($B$1,'Multipliers and Adjustments'!$A$70:$I$86,TRUNC(COLUMN(H$2)/5)+2,FALSE)*SUMIFS('EPA Data'!$I:$I,'EPA Data'!$D:$D,'Country Selector'!$A$2,'EPA Data'!$J:$J,$B$1,'EPA Data'!$C:$C,H$2,'EPA Data'!$G:$G,"&gt;="&amp;$A28,'EPA Data'!$G:$G,"&lt;"&amp;$B28)*unit_conv</f>
        <v>0</v>
      </c>
      <c r="I28">
        <f t="shared" si="16"/>
        <v>0</v>
      </c>
      <c r="J28">
        <f t="shared" si="16"/>
        <v>0</v>
      </c>
      <c r="K28">
        <f t="shared" si="16"/>
        <v>0</v>
      </c>
      <c r="L28">
        <f t="shared" si="16"/>
        <v>0</v>
      </c>
      <c r="M28" s="31">
        <f>VLOOKUP($B$1,'Multipliers and Adjustments'!$A$70:$I$86,TRUNC(COLUMN(M$2)/5)+2,FALSE)*SUMIFS('EPA Data'!$I:$I,'EPA Data'!$D:$D,'Country Selector'!$A$2,'EPA Data'!$J:$J,$B$1,'EPA Data'!$C:$C,M$2,'EPA Data'!$G:$G,"&gt;="&amp;$A28,'EPA Data'!$G:$G,"&lt;"&amp;$B28)*unit_conv</f>
        <v>0</v>
      </c>
      <c r="N28">
        <f t="shared" si="17"/>
        <v>0</v>
      </c>
      <c r="O28">
        <f t="shared" si="17"/>
        <v>0</v>
      </c>
      <c r="P28">
        <f t="shared" si="17"/>
        <v>0</v>
      </c>
      <c r="Q28">
        <f t="shared" si="17"/>
        <v>0</v>
      </c>
      <c r="R28" s="31">
        <f>VLOOKUP($B$1,'Multipliers and Adjustments'!$A$70:$I$86,TRUNC(COLUMN(R$2)/5)+2,FALSE)*SUMIFS('EPA Data'!$I:$I,'EPA Data'!$D:$D,'Country Selector'!$A$2,'EPA Data'!$J:$J,$B$1,'EPA Data'!$C:$C,R$2,'EPA Data'!$G:$G,"&gt;="&amp;$A28,'EPA Data'!$G:$G,"&lt;"&amp;$B28)*unit_conv</f>
        <v>0</v>
      </c>
      <c r="S28">
        <f t="shared" si="18"/>
        <v>0</v>
      </c>
      <c r="T28">
        <f t="shared" si="18"/>
        <v>0</v>
      </c>
      <c r="U28">
        <f t="shared" si="18"/>
        <v>0</v>
      </c>
      <c r="V28">
        <f t="shared" si="18"/>
        <v>0</v>
      </c>
      <c r="W28" s="31">
        <f>VLOOKUP($B$1,'Multipliers and Adjustments'!$A$70:$I$86,TRUNC(COLUMN(W$2)/5)+2,FALSE)*SUMIFS('EPA Data'!$I:$I,'EPA Data'!$D:$D,'Country Selector'!$A$2,'EPA Data'!$J:$J,$B$1,'EPA Data'!$C:$C,W$2,'EPA Data'!$G:$G,"&gt;="&amp;$A28,'EPA Data'!$G:$G,"&lt;"&amp;$B28)*unit_conv</f>
        <v>0</v>
      </c>
      <c r="X28">
        <f t="shared" si="19"/>
        <v>0</v>
      </c>
      <c r="Y28">
        <f t="shared" si="19"/>
        <v>0</v>
      </c>
      <c r="Z28">
        <f t="shared" si="19"/>
        <v>0</v>
      </c>
      <c r="AA28">
        <f t="shared" si="19"/>
        <v>0</v>
      </c>
      <c r="AB28" s="31">
        <f>VLOOKUP($B$1,'Multipliers and Adjustments'!$A$70:$I$86,TRUNC(COLUMN(AB$2)/5)+2,FALSE)*SUMIFS('EPA Data'!$I:$I,'EPA Data'!$D:$D,'Country Selector'!$A$2,'EPA Data'!$J:$J,$B$1,'EPA Data'!$C:$C,AB$2,'EPA Data'!$G:$G,"&gt;="&amp;$A28,'EPA Data'!$G:$G,"&lt;"&amp;$B28)*unit_conv</f>
        <v>0</v>
      </c>
      <c r="AC28">
        <f t="shared" si="20"/>
        <v>0</v>
      </c>
      <c r="AD28">
        <f t="shared" si="20"/>
        <v>0</v>
      </c>
      <c r="AE28">
        <f t="shared" si="20"/>
        <v>0</v>
      </c>
      <c r="AF28">
        <f t="shared" si="20"/>
        <v>0</v>
      </c>
      <c r="AG28" s="31">
        <f>VLOOKUP($B$1,'Multipliers and Adjustments'!$A$70:$I$86,TRUNC(COLUMN(AG$2)/5)+2,FALSE)*SUMIFS('EPA Data'!$I:$I,'EPA Data'!$D:$D,'Country Selector'!$A$2,'EPA Data'!$J:$J,$B$1,'EPA Data'!$C:$C,AG$2,'EPA Data'!$G:$G,"&gt;="&amp;$A28,'EPA Data'!$G:$G,"&lt;"&amp;$B28)*unit_conv</f>
        <v>0</v>
      </c>
      <c r="AH28">
        <f t="shared" si="21"/>
        <v>0</v>
      </c>
      <c r="AI28">
        <f t="shared" si="21"/>
        <v>0</v>
      </c>
      <c r="AJ28">
        <f t="shared" si="21"/>
        <v>0</v>
      </c>
      <c r="AK28">
        <f t="shared" si="21"/>
        <v>0</v>
      </c>
      <c r="AL28" s="31">
        <f>VLOOKUP($B$1,'Multipliers and Adjustments'!$A$70:$I$86,TRUNC(COLUMN(AL$2)/5)+2,FALSE)*SUMIFS('EPA Data'!$I:$I,'EPA Data'!$D:$D,'Country Selector'!$A$2,'EPA Data'!$J:$J,$B$1,'EPA Data'!$C:$C,AL$2,'EPA Data'!$G:$G,"&gt;="&amp;$A28,'EPA Data'!$G:$G,"&lt;"&amp;$B28)*unit_conv</f>
        <v>0</v>
      </c>
    </row>
    <row r="29" spans="1:38" x14ac:dyDescent="0.45">
      <c r="A29" s="15">
        <f t="shared" si="14"/>
        <v>-50</v>
      </c>
      <c r="B29" s="16">
        <f t="shared" si="22"/>
        <v>-40</v>
      </c>
      <c r="C29" s="31">
        <f>VLOOKUP($B$1,'Multipliers and Adjustments'!$A$70:$I$86,TRUNC(COLUMN(C$2)/5)+2,FALSE)*SUMIFS('EPA Data'!$I:$I,'EPA Data'!$D:$D,'Country Selector'!$A$2,'EPA Data'!$J:$J,$B$1,'EPA Data'!$C:$C,C$2,'EPA Data'!$G:$G,"&gt;="&amp;$A29,'EPA Data'!$G:$G,"&lt;"&amp;$B29)*unit_conv</f>
        <v>0</v>
      </c>
      <c r="D29">
        <f t="shared" si="15"/>
        <v>0</v>
      </c>
      <c r="E29">
        <f t="shared" si="15"/>
        <v>0</v>
      </c>
      <c r="F29">
        <f t="shared" si="15"/>
        <v>0</v>
      </c>
      <c r="G29">
        <f t="shared" si="15"/>
        <v>0</v>
      </c>
      <c r="H29" s="31">
        <f>VLOOKUP($B$1,'Multipliers and Adjustments'!$A$70:$I$86,TRUNC(COLUMN(H$2)/5)+2,FALSE)*SUMIFS('EPA Data'!$I:$I,'EPA Data'!$D:$D,'Country Selector'!$A$2,'EPA Data'!$J:$J,$B$1,'EPA Data'!$C:$C,H$2,'EPA Data'!$G:$G,"&gt;="&amp;$A29,'EPA Data'!$G:$G,"&lt;"&amp;$B29)*unit_conv</f>
        <v>0</v>
      </c>
      <c r="I29">
        <f t="shared" si="16"/>
        <v>0</v>
      </c>
      <c r="J29">
        <f t="shared" si="16"/>
        <v>0</v>
      </c>
      <c r="K29">
        <f t="shared" si="16"/>
        <v>0</v>
      </c>
      <c r="L29">
        <f t="shared" si="16"/>
        <v>0</v>
      </c>
      <c r="M29" s="31">
        <f>VLOOKUP($B$1,'Multipliers and Adjustments'!$A$70:$I$86,TRUNC(COLUMN(M$2)/5)+2,FALSE)*SUMIFS('EPA Data'!$I:$I,'EPA Data'!$D:$D,'Country Selector'!$A$2,'EPA Data'!$J:$J,$B$1,'EPA Data'!$C:$C,M$2,'EPA Data'!$G:$G,"&gt;="&amp;$A29,'EPA Data'!$G:$G,"&lt;"&amp;$B29)*unit_conv</f>
        <v>0</v>
      </c>
      <c r="N29">
        <f t="shared" si="17"/>
        <v>0</v>
      </c>
      <c r="O29">
        <f t="shared" si="17"/>
        <v>0</v>
      </c>
      <c r="P29">
        <f t="shared" si="17"/>
        <v>0</v>
      </c>
      <c r="Q29">
        <f t="shared" si="17"/>
        <v>0</v>
      </c>
      <c r="R29" s="31">
        <f>VLOOKUP($B$1,'Multipliers and Adjustments'!$A$70:$I$86,TRUNC(COLUMN(R$2)/5)+2,FALSE)*SUMIFS('EPA Data'!$I:$I,'EPA Data'!$D:$D,'Country Selector'!$A$2,'EPA Data'!$J:$J,$B$1,'EPA Data'!$C:$C,R$2,'EPA Data'!$G:$G,"&gt;="&amp;$A29,'EPA Data'!$G:$G,"&lt;"&amp;$B29)*unit_conv</f>
        <v>0</v>
      </c>
      <c r="S29">
        <f t="shared" si="18"/>
        <v>0</v>
      </c>
      <c r="T29">
        <f t="shared" si="18"/>
        <v>0</v>
      </c>
      <c r="U29">
        <f t="shared" si="18"/>
        <v>0</v>
      </c>
      <c r="V29">
        <f t="shared" si="18"/>
        <v>0</v>
      </c>
      <c r="W29" s="31">
        <f>VLOOKUP($B$1,'Multipliers and Adjustments'!$A$70:$I$86,TRUNC(COLUMN(W$2)/5)+2,FALSE)*SUMIFS('EPA Data'!$I:$I,'EPA Data'!$D:$D,'Country Selector'!$A$2,'EPA Data'!$J:$J,$B$1,'EPA Data'!$C:$C,W$2,'EPA Data'!$G:$G,"&gt;="&amp;$A29,'EPA Data'!$G:$G,"&lt;"&amp;$B29)*unit_conv</f>
        <v>0</v>
      </c>
      <c r="X29">
        <f t="shared" si="19"/>
        <v>0</v>
      </c>
      <c r="Y29">
        <f t="shared" si="19"/>
        <v>0</v>
      </c>
      <c r="Z29">
        <f t="shared" si="19"/>
        <v>0</v>
      </c>
      <c r="AA29">
        <f t="shared" si="19"/>
        <v>0</v>
      </c>
      <c r="AB29" s="31">
        <f>VLOOKUP($B$1,'Multipliers and Adjustments'!$A$70:$I$86,TRUNC(COLUMN(AB$2)/5)+2,FALSE)*SUMIFS('EPA Data'!$I:$I,'EPA Data'!$D:$D,'Country Selector'!$A$2,'EPA Data'!$J:$J,$B$1,'EPA Data'!$C:$C,AB$2,'EPA Data'!$G:$G,"&gt;="&amp;$A29,'EPA Data'!$G:$G,"&lt;"&amp;$B29)*unit_conv</f>
        <v>0</v>
      </c>
      <c r="AC29">
        <f t="shared" si="20"/>
        <v>0</v>
      </c>
      <c r="AD29">
        <f t="shared" si="20"/>
        <v>0</v>
      </c>
      <c r="AE29">
        <f t="shared" si="20"/>
        <v>0</v>
      </c>
      <c r="AF29">
        <f t="shared" si="20"/>
        <v>0</v>
      </c>
      <c r="AG29" s="31">
        <f>VLOOKUP($B$1,'Multipliers and Adjustments'!$A$70:$I$86,TRUNC(COLUMN(AG$2)/5)+2,FALSE)*SUMIFS('EPA Data'!$I:$I,'EPA Data'!$D:$D,'Country Selector'!$A$2,'EPA Data'!$J:$J,$B$1,'EPA Data'!$C:$C,AG$2,'EPA Data'!$G:$G,"&gt;="&amp;$A29,'EPA Data'!$G:$G,"&lt;"&amp;$B29)*unit_conv</f>
        <v>0</v>
      </c>
      <c r="AH29">
        <f t="shared" si="21"/>
        <v>0</v>
      </c>
      <c r="AI29">
        <f t="shared" si="21"/>
        <v>0</v>
      </c>
      <c r="AJ29">
        <f t="shared" si="21"/>
        <v>0</v>
      </c>
      <c r="AK29">
        <f t="shared" si="21"/>
        <v>0</v>
      </c>
      <c r="AL29" s="31">
        <f>VLOOKUP($B$1,'Multipliers and Adjustments'!$A$70:$I$86,TRUNC(COLUMN(AL$2)/5)+2,FALSE)*SUMIFS('EPA Data'!$I:$I,'EPA Data'!$D:$D,'Country Selector'!$A$2,'EPA Data'!$J:$J,$B$1,'EPA Data'!$C:$C,AL$2,'EPA Data'!$G:$G,"&gt;="&amp;$A29,'EPA Data'!$G:$G,"&lt;"&amp;$B29)*unit_conv</f>
        <v>0</v>
      </c>
    </row>
    <row r="30" spans="1:38" x14ac:dyDescent="0.45">
      <c r="A30" s="15">
        <f t="shared" si="14"/>
        <v>-40</v>
      </c>
      <c r="B30" s="16">
        <f t="shared" si="22"/>
        <v>-30</v>
      </c>
      <c r="C30" s="31">
        <f>VLOOKUP($B$1,'Multipliers and Adjustments'!$A$70:$I$86,TRUNC(COLUMN(C$2)/5)+2,FALSE)*SUMIFS('EPA Data'!$I:$I,'EPA Data'!$D:$D,'Country Selector'!$A$2,'EPA Data'!$J:$J,$B$1,'EPA Data'!$C:$C,C$2,'EPA Data'!$G:$G,"&gt;="&amp;$A30,'EPA Data'!$G:$G,"&lt;"&amp;$B30)*unit_conv</f>
        <v>0</v>
      </c>
      <c r="D30">
        <f t="shared" si="15"/>
        <v>0</v>
      </c>
      <c r="E30">
        <f t="shared" si="15"/>
        <v>0</v>
      </c>
      <c r="F30">
        <f t="shared" si="15"/>
        <v>0</v>
      </c>
      <c r="G30">
        <f t="shared" si="15"/>
        <v>0</v>
      </c>
      <c r="H30" s="31">
        <f>VLOOKUP($B$1,'Multipliers and Adjustments'!$A$70:$I$86,TRUNC(COLUMN(H$2)/5)+2,FALSE)*SUMIFS('EPA Data'!$I:$I,'EPA Data'!$D:$D,'Country Selector'!$A$2,'EPA Data'!$J:$J,$B$1,'EPA Data'!$C:$C,H$2,'EPA Data'!$G:$G,"&gt;="&amp;$A30,'EPA Data'!$G:$G,"&lt;"&amp;$B30)*unit_conv</f>
        <v>0</v>
      </c>
      <c r="I30">
        <f t="shared" si="16"/>
        <v>0</v>
      </c>
      <c r="J30">
        <f t="shared" si="16"/>
        <v>0</v>
      </c>
      <c r="K30">
        <f t="shared" si="16"/>
        <v>0</v>
      </c>
      <c r="L30">
        <f t="shared" si="16"/>
        <v>0</v>
      </c>
      <c r="M30" s="31">
        <f>VLOOKUP($B$1,'Multipliers and Adjustments'!$A$70:$I$86,TRUNC(COLUMN(M$2)/5)+2,FALSE)*SUMIFS('EPA Data'!$I:$I,'EPA Data'!$D:$D,'Country Selector'!$A$2,'EPA Data'!$J:$J,$B$1,'EPA Data'!$C:$C,M$2,'EPA Data'!$G:$G,"&gt;="&amp;$A30,'EPA Data'!$G:$G,"&lt;"&amp;$B30)*unit_conv</f>
        <v>0</v>
      </c>
      <c r="N30">
        <f t="shared" si="17"/>
        <v>0</v>
      </c>
      <c r="O30">
        <f t="shared" si="17"/>
        <v>0</v>
      </c>
      <c r="P30">
        <f t="shared" si="17"/>
        <v>0</v>
      </c>
      <c r="Q30">
        <f t="shared" si="17"/>
        <v>0</v>
      </c>
      <c r="R30" s="31">
        <f>VLOOKUP($B$1,'Multipliers and Adjustments'!$A$70:$I$86,TRUNC(COLUMN(R$2)/5)+2,FALSE)*SUMIFS('EPA Data'!$I:$I,'EPA Data'!$D:$D,'Country Selector'!$A$2,'EPA Data'!$J:$J,$B$1,'EPA Data'!$C:$C,R$2,'EPA Data'!$G:$G,"&gt;="&amp;$A30,'EPA Data'!$G:$G,"&lt;"&amp;$B30)*unit_conv</f>
        <v>0</v>
      </c>
      <c r="S30">
        <f t="shared" si="18"/>
        <v>0</v>
      </c>
      <c r="T30">
        <f t="shared" si="18"/>
        <v>0</v>
      </c>
      <c r="U30">
        <f t="shared" si="18"/>
        <v>0</v>
      </c>
      <c r="V30">
        <f t="shared" si="18"/>
        <v>0</v>
      </c>
      <c r="W30" s="31">
        <f>VLOOKUP($B$1,'Multipliers and Adjustments'!$A$70:$I$86,TRUNC(COLUMN(W$2)/5)+2,FALSE)*SUMIFS('EPA Data'!$I:$I,'EPA Data'!$D:$D,'Country Selector'!$A$2,'EPA Data'!$J:$J,$B$1,'EPA Data'!$C:$C,W$2,'EPA Data'!$G:$G,"&gt;="&amp;$A30,'EPA Data'!$G:$G,"&lt;"&amp;$B30)*unit_conv</f>
        <v>0</v>
      </c>
      <c r="X30">
        <f t="shared" si="19"/>
        <v>0</v>
      </c>
      <c r="Y30">
        <f t="shared" si="19"/>
        <v>0</v>
      </c>
      <c r="Z30">
        <f t="shared" si="19"/>
        <v>0</v>
      </c>
      <c r="AA30">
        <f t="shared" si="19"/>
        <v>0</v>
      </c>
      <c r="AB30" s="31">
        <f>VLOOKUP($B$1,'Multipliers and Adjustments'!$A$70:$I$86,TRUNC(COLUMN(AB$2)/5)+2,FALSE)*SUMIFS('EPA Data'!$I:$I,'EPA Data'!$D:$D,'Country Selector'!$A$2,'EPA Data'!$J:$J,$B$1,'EPA Data'!$C:$C,AB$2,'EPA Data'!$G:$G,"&gt;="&amp;$A30,'EPA Data'!$G:$G,"&lt;"&amp;$B30)*unit_conv</f>
        <v>0</v>
      </c>
      <c r="AC30">
        <f t="shared" si="20"/>
        <v>0</v>
      </c>
      <c r="AD30">
        <f t="shared" si="20"/>
        <v>0</v>
      </c>
      <c r="AE30">
        <f t="shared" si="20"/>
        <v>0</v>
      </c>
      <c r="AF30">
        <f t="shared" si="20"/>
        <v>0</v>
      </c>
      <c r="AG30" s="31">
        <f>VLOOKUP($B$1,'Multipliers and Adjustments'!$A$70:$I$86,TRUNC(COLUMN(AG$2)/5)+2,FALSE)*SUMIFS('EPA Data'!$I:$I,'EPA Data'!$D:$D,'Country Selector'!$A$2,'EPA Data'!$J:$J,$B$1,'EPA Data'!$C:$C,AG$2,'EPA Data'!$G:$G,"&gt;="&amp;$A30,'EPA Data'!$G:$G,"&lt;"&amp;$B30)*unit_conv</f>
        <v>0</v>
      </c>
      <c r="AH30">
        <f t="shared" si="21"/>
        <v>0</v>
      </c>
      <c r="AI30">
        <f t="shared" si="21"/>
        <v>0</v>
      </c>
      <c r="AJ30">
        <f t="shared" si="21"/>
        <v>0</v>
      </c>
      <c r="AK30">
        <f t="shared" si="21"/>
        <v>0</v>
      </c>
      <c r="AL30" s="31">
        <f>VLOOKUP($B$1,'Multipliers and Adjustments'!$A$70:$I$86,TRUNC(COLUMN(AL$2)/5)+2,FALSE)*SUMIFS('EPA Data'!$I:$I,'EPA Data'!$D:$D,'Country Selector'!$A$2,'EPA Data'!$J:$J,$B$1,'EPA Data'!$C:$C,AL$2,'EPA Data'!$G:$G,"&gt;="&amp;$A30,'EPA Data'!$G:$G,"&lt;"&amp;$B30)*unit_conv</f>
        <v>0</v>
      </c>
    </row>
    <row r="31" spans="1:38" x14ac:dyDescent="0.45">
      <c r="A31" s="15">
        <f t="shared" si="14"/>
        <v>-30</v>
      </c>
      <c r="B31" s="16">
        <f t="shared" si="22"/>
        <v>-20</v>
      </c>
      <c r="C31" s="31">
        <f>VLOOKUP($B$1,'Multipliers and Adjustments'!$A$70:$I$86,TRUNC(COLUMN(C$2)/5)+2,FALSE)*SUMIFS('EPA Data'!$I:$I,'EPA Data'!$D:$D,'Country Selector'!$A$2,'EPA Data'!$J:$J,$B$1,'EPA Data'!$C:$C,C$2,'EPA Data'!$G:$G,"&gt;="&amp;$A31,'EPA Data'!$G:$G,"&lt;"&amp;$B31)*unit_conv</f>
        <v>0</v>
      </c>
      <c r="D31">
        <f t="shared" si="15"/>
        <v>0</v>
      </c>
      <c r="E31">
        <f t="shared" si="15"/>
        <v>0</v>
      </c>
      <c r="F31">
        <f t="shared" si="15"/>
        <v>0</v>
      </c>
      <c r="G31">
        <f t="shared" si="15"/>
        <v>0</v>
      </c>
      <c r="H31" s="31">
        <f>VLOOKUP($B$1,'Multipliers and Adjustments'!$A$70:$I$86,TRUNC(COLUMN(H$2)/5)+2,FALSE)*SUMIFS('EPA Data'!$I:$I,'EPA Data'!$D:$D,'Country Selector'!$A$2,'EPA Data'!$J:$J,$B$1,'EPA Data'!$C:$C,H$2,'EPA Data'!$G:$G,"&gt;="&amp;$A31,'EPA Data'!$G:$G,"&lt;"&amp;$B31)*unit_conv</f>
        <v>0</v>
      </c>
      <c r="I31">
        <f t="shared" si="16"/>
        <v>0</v>
      </c>
      <c r="J31">
        <f t="shared" si="16"/>
        <v>0</v>
      </c>
      <c r="K31">
        <f t="shared" si="16"/>
        <v>0</v>
      </c>
      <c r="L31">
        <f t="shared" si="16"/>
        <v>0</v>
      </c>
      <c r="M31" s="31">
        <f>VLOOKUP($B$1,'Multipliers and Adjustments'!$A$70:$I$86,TRUNC(COLUMN(M$2)/5)+2,FALSE)*SUMIFS('EPA Data'!$I:$I,'EPA Data'!$D:$D,'Country Selector'!$A$2,'EPA Data'!$J:$J,$B$1,'EPA Data'!$C:$C,M$2,'EPA Data'!$G:$G,"&gt;="&amp;$A31,'EPA Data'!$G:$G,"&lt;"&amp;$B31)*unit_conv</f>
        <v>0</v>
      </c>
      <c r="N31">
        <f t="shared" si="17"/>
        <v>0</v>
      </c>
      <c r="O31">
        <f t="shared" si="17"/>
        <v>0</v>
      </c>
      <c r="P31">
        <f t="shared" si="17"/>
        <v>0</v>
      </c>
      <c r="Q31">
        <f t="shared" si="17"/>
        <v>0</v>
      </c>
      <c r="R31" s="31">
        <f>VLOOKUP($B$1,'Multipliers and Adjustments'!$A$70:$I$86,TRUNC(COLUMN(R$2)/5)+2,FALSE)*SUMIFS('EPA Data'!$I:$I,'EPA Data'!$D:$D,'Country Selector'!$A$2,'EPA Data'!$J:$J,$B$1,'EPA Data'!$C:$C,R$2,'EPA Data'!$G:$G,"&gt;="&amp;$A31,'EPA Data'!$G:$G,"&lt;"&amp;$B31)*unit_conv</f>
        <v>0</v>
      </c>
      <c r="S31">
        <f t="shared" si="18"/>
        <v>0</v>
      </c>
      <c r="T31">
        <f t="shared" si="18"/>
        <v>0</v>
      </c>
      <c r="U31">
        <f t="shared" si="18"/>
        <v>0</v>
      </c>
      <c r="V31">
        <f t="shared" si="18"/>
        <v>0</v>
      </c>
      <c r="W31" s="31">
        <f>VLOOKUP($B$1,'Multipliers and Adjustments'!$A$70:$I$86,TRUNC(COLUMN(W$2)/5)+2,FALSE)*SUMIFS('EPA Data'!$I:$I,'EPA Data'!$D:$D,'Country Selector'!$A$2,'EPA Data'!$J:$J,$B$1,'EPA Data'!$C:$C,W$2,'EPA Data'!$G:$G,"&gt;="&amp;$A31,'EPA Data'!$G:$G,"&lt;"&amp;$B31)*unit_conv</f>
        <v>0</v>
      </c>
      <c r="X31">
        <f t="shared" si="19"/>
        <v>0</v>
      </c>
      <c r="Y31">
        <f t="shared" si="19"/>
        <v>0</v>
      </c>
      <c r="Z31">
        <f t="shared" si="19"/>
        <v>0</v>
      </c>
      <c r="AA31">
        <f t="shared" si="19"/>
        <v>0</v>
      </c>
      <c r="AB31" s="31">
        <f>VLOOKUP($B$1,'Multipliers and Adjustments'!$A$70:$I$86,TRUNC(COLUMN(AB$2)/5)+2,FALSE)*SUMIFS('EPA Data'!$I:$I,'EPA Data'!$D:$D,'Country Selector'!$A$2,'EPA Data'!$J:$J,$B$1,'EPA Data'!$C:$C,AB$2,'EPA Data'!$G:$G,"&gt;="&amp;$A31,'EPA Data'!$G:$G,"&lt;"&amp;$B31)*unit_conv</f>
        <v>0</v>
      </c>
      <c r="AC31">
        <f t="shared" si="20"/>
        <v>0</v>
      </c>
      <c r="AD31">
        <f t="shared" si="20"/>
        <v>0</v>
      </c>
      <c r="AE31">
        <f t="shared" si="20"/>
        <v>0</v>
      </c>
      <c r="AF31">
        <f t="shared" si="20"/>
        <v>0</v>
      </c>
      <c r="AG31" s="31">
        <f>VLOOKUP($B$1,'Multipliers and Adjustments'!$A$70:$I$86,TRUNC(COLUMN(AG$2)/5)+2,FALSE)*SUMIFS('EPA Data'!$I:$I,'EPA Data'!$D:$D,'Country Selector'!$A$2,'EPA Data'!$J:$J,$B$1,'EPA Data'!$C:$C,AG$2,'EPA Data'!$G:$G,"&gt;="&amp;$A31,'EPA Data'!$G:$G,"&lt;"&amp;$B31)*unit_conv</f>
        <v>0</v>
      </c>
      <c r="AH31">
        <f t="shared" si="21"/>
        <v>0</v>
      </c>
      <c r="AI31">
        <f t="shared" si="21"/>
        <v>0</v>
      </c>
      <c r="AJ31">
        <f t="shared" si="21"/>
        <v>0</v>
      </c>
      <c r="AK31">
        <f t="shared" si="21"/>
        <v>0</v>
      </c>
      <c r="AL31" s="31">
        <f>VLOOKUP($B$1,'Multipliers and Adjustments'!$A$70:$I$86,TRUNC(COLUMN(AL$2)/5)+2,FALSE)*SUMIFS('EPA Data'!$I:$I,'EPA Data'!$D:$D,'Country Selector'!$A$2,'EPA Data'!$J:$J,$B$1,'EPA Data'!$C:$C,AL$2,'EPA Data'!$G:$G,"&gt;="&amp;$A31,'EPA Data'!$G:$G,"&lt;"&amp;$B31)*unit_conv</f>
        <v>0</v>
      </c>
    </row>
    <row r="32" spans="1:38" x14ac:dyDescent="0.45">
      <c r="A32" s="15">
        <f t="shared" si="14"/>
        <v>-20</v>
      </c>
      <c r="B32" s="16">
        <f t="shared" si="22"/>
        <v>-10</v>
      </c>
      <c r="C32" s="31">
        <f>VLOOKUP($B$1,'Multipliers and Adjustments'!$A$70:$I$86,TRUNC(COLUMN(C$2)/5)+2,FALSE)*SUMIFS('EPA Data'!$I:$I,'EPA Data'!$D:$D,'Country Selector'!$A$2,'EPA Data'!$J:$J,$B$1,'EPA Data'!$C:$C,C$2,'EPA Data'!$G:$G,"&gt;="&amp;$A32,'EPA Data'!$G:$G,"&lt;"&amp;$B32)*unit_conv</f>
        <v>0</v>
      </c>
      <c r="D32">
        <f t="shared" si="15"/>
        <v>0</v>
      </c>
      <c r="E32">
        <f t="shared" si="15"/>
        <v>0</v>
      </c>
      <c r="F32">
        <f t="shared" si="15"/>
        <v>0</v>
      </c>
      <c r="G32">
        <f t="shared" si="15"/>
        <v>0</v>
      </c>
      <c r="H32" s="31">
        <f>VLOOKUP($B$1,'Multipliers and Adjustments'!$A$70:$I$86,TRUNC(COLUMN(H$2)/5)+2,FALSE)*SUMIFS('EPA Data'!$I:$I,'EPA Data'!$D:$D,'Country Selector'!$A$2,'EPA Data'!$J:$J,$B$1,'EPA Data'!$C:$C,H$2,'EPA Data'!$G:$G,"&gt;="&amp;$A32,'EPA Data'!$G:$G,"&lt;"&amp;$B32)*unit_conv</f>
        <v>0</v>
      </c>
      <c r="I32">
        <f t="shared" si="16"/>
        <v>0</v>
      </c>
      <c r="J32">
        <f t="shared" si="16"/>
        <v>0</v>
      </c>
      <c r="K32">
        <f t="shared" si="16"/>
        <v>0</v>
      </c>
      <c r="L32">
        <f t="shared" si="16"/>
        <v>0</v>
      </c>
      <c r="M32" s="31">
        <f>VLOOKUP($B$1,'Multipliers and Adjustments'!$A$70:$I$86,TRUNC(COLUMN(M$2)/5)+2,FALSE)*SUMIFS('EPA Data'!$I:$I,'EPA Data'!$D:$D,'Country Selector'!$A$2,'EPA Data'!$J:$J,$B$1,'EPA Data'!$C:$C,M$2,'EPA Data'!$G:$G,"&gt;="&amp;$A32,'EPA Data'!$G:$G,"&lt;"&amp;$B32)*unit_conv</f>
        <v>0</v>
      </c>
      <c r="N32">
        <f t="shared" si="17"/>
        <v>0</v>
      </c>
      <c r="O32">
        <f t="shared" si="17"/>
        <v>0</v>
      </c>
      <c r="P32">
        <f t="shared" si="17"/>
        <v>0</v>
      </c>
      <c r="Q32">
        <f t="shared" si="17"/>
        <v>0</v>
      </c>
      <c r="R32" s="31">
        <f>VLOOKUP($B$1,'Multipliers and Adjustments'!$A$70:$I$86,TRUNC(COLUMN(R$2)/5)+2,FALSE)*SUMIFS('EPA Data'!$I:$I,'EPA Data'!$D:$D,'Country Selector'!$A$2,'EPA Data'!$J:$J,$B$1,'EPA Data'!$C:$C,R$2,'EPA Data'!$G:$G,"&gt;="&amp;$A32,'EPA Data'!$G:$G,"&lt;"&amp;$B32)*unit_conv</f>
        <v>0</v>
      </c>
      <c r="S32">
        <f t="shared" si="18"/>
        <v>0</v>
      </c>
      <c r="T32">
        <f t="shared" si="18"/>
        <v>0</v>
      </c>
      <c r="U32">
        <f t="shared" si="18"/>
        <v>0</v>
      </c>
      <c r="V32">
        <f t="shared" si="18"/>
        <v>0</v>
      </c>
      <c r="W32" s="31">
        <f>VLOOKUP($B$1,'Multipliers and Adjustments'!$A$70:$I$86,TRUNC(COLUMN(W$2)/5)+2,FALSE)*SUMIFS('EPA Data'!$I:$I,'EPA Data'!$D:$D,'Country Selector'!$A$2,'EPA Data'!$J:$J,$B$1,'EPA Data'!$C:$C,W$2,'EPA Data'!$G:$G,"&gt;="&amp;$A32,'EPA Data'!$G:$G,"&lt;"&amp;$B32)*unit_conv</f>
        <v>0</v>
      </c>
      <c r="X32">
        <f t="shared" si="19"/>
        <v>0</v>
      </c>
      <c r="Y32">
        <f t="shared" si="19"/>
        <v>0</v>
      </c>
      <c r="Z32">
        <f t="shared" si="19"/>
        <v>0</v>
      </c>
      <c r="AA32">
        <f t="shared" si="19"/>
        <v>0</v>
      </c>
      <c r="AB32" s="31">
        <f>VLOOKUP($B$1,'Multipliers and Adjustments'!$A$70:$I$86,TRUNC(COLUMN(AB$2)/5)+2,FALSE)*SUMIFS('EPA Data'!$I:$I,'EPA Data'!$D:$D,'Country Selector'!$A$2,'EPA Data'!$J:$J,$B$1,'EPA Data'!$C:$C,AB$2,'EPA Data'!$G:$G,"&gt;="&amp;$A32,'EPA Data'!$G:$G,"&lt;"&amp;$B32)*unit_conv</f>
        <v>0</v>
      </c>
      <c r="AC32">
        <f t="shared" si="20"/>
        <v>0</v>
      </c>
      <c r="AD32">
        <f t="shared" si="20"/>
        <v>0</v>
      </c>
      <c r="AE32">
        <f t="shared" si="20"/>
        <v>0</v>
      </c>
      <c r="AF32">
        <f t="shared" si="20"/>
        <v>0</v>
      </c>
      <c r="AG32" s="31">
        <f>VLOOKUP($B$1,'Multipliers and Adjustments'!$A$70:$I$86,TRUNC(COLUMN(AG$2)/5)+2,FALSE)*SUMIFS('EPA Data'!$I:$I,'EPA Data'!$D:$D,'Country Selector'!$A$2,'EPA Data'!$J:$J,$B$1,'EPA Data'!$C:$C,AG$2,'EPA Data'!$G:$G,"&gt;="&amp;$A32,'EPA Data'!$G:$G,"&lt;"&amp;$B32)*unit_conv</f>
        <v>0</v>
      </c>
      <c r="AH32">
        <f t="shared" si="21"/>
        <v>0</v>
      </c>
      <c r="AI32">
        <f t="shared" si="21"/>
        <v>0</v>
      </c>
      <c r="AJ32">
        <f t="shared" si="21"/>
        <v>0</v>
      </c>
      <c r="AK32">
        <f t="shared" si="21"/>
        <v>0</v>
      </c>
      <c r="AL32" s="31">
        <f>VLOOKUP($B$1,'Multipliers and Adjustments'!$A$70:$I$86,TRUNC(COLUMN(AL$2)/5)+2,FALSE)*SUMIFS('EPA Data'!$I:$I,'EPA Data'!$D:$D,'Country Selector'!$A$2,'EPA Data'!$J:$J,$B$1,'EPA Data'!$C:$C,AL$2,'EPA Data'!$G:$G,"&gt;="&amp;$A32,'EPA Data'!$G:$G,"&lt;"&amp;$B32)*unit_conv</f>
        <v>0</v>
      </c>
    </row>
    <row r="33" spans="1:38" x14ac:dyDescent="0.45">
      <c r="A33" s="15">
        <f t="shared" si="14"/>
        <v>-10</v>
      </c>
      <c r="B33" s="16">
        <f t="shared" si="22"/>
        <v>0</v>
      </c>
      <c r="C33" s="31">
        <f>VLOOKUP($B$1,'Multipliers and Adjustments'!$A$70:$I$86,TRUNC(COLUMN(C$2)/5)+2,FALSE)*SUMIFS('EPA Data'!$I:$I,'EPA Data'!$D:$D,'Country Selector'!$A$2,'EPA Data'!$J:$J,$B$1,'EPA Data'!$C:$C,C$2,'EPA Data'!$G:$G,"&gt;="&amp;$A33,'EPA Data'!$G:$G,"&lt;"&amp;$B33)*unit_conv</f>
        <v>0</v>
      </c>
      <c r="D33">
        <f t="shared" si="15"/>
        <v>0</v>
      </c>
      <c r="E33">
        <f t="shared" si="15"/>
        <v>0</v>
      </c>
      <c r="F33">
        <f t="shared" si="15"/>
        <v>0</v>
      </c>
      <c r="G33">
        <f t="shared" si="15"/>
        <v>0</v>
      </c>
      <c r="H33" s="31">
        <f>VLOOKUP($B$1,'Multipliers and Adjustments'!$A$70:$I$86,TRUNC(COLUMN(H$2)/5)+2,FALSE)*SUMIFS('EPA Data'!$I:$I,'EPA Data'!$D:$D,'Country Selector'!$A$2,'EPA Data'!$J:$J,$B$1,'EPA Data'!$C:$C,H$2,'EPA Data'!$G:$G,"&gt;="&amp;$A33,'EPA Data'!$G:$G,"&lt;"&amp;$B33)*unit_conv</f>
        <v>0</v>
      </c>
      <c r="I33">
        <f t="shared" si="16"/>
        <v>0</v>
      </c>
      <c r="J33">
        <f t="shared" si="16"/>
        <v>0</v>
      </c>
      <c r="K33">
        <f t="shared" si="16"/>
        <v>0</v>
      </c>
      <c r="L33">
        <f t="shared" si="16"/>
        <v>0</v>
      </c>
      <c r="M33" s="31">
        <f>VLOOKUP($B$1,'Multipliers and Adjustments'!$A$70:$I$86,TRUNC(COLUMN(M$2)/5)+2,FALSE)*SUMIFS('EPA Data'!$I:$I,'EPA Data'!$D:$D,'Country Selector'!$A$2,'EPA Data'!$J:$J,$B$1,'EPA Data'!$C:$C,M$2,'EPA Data'!$G:$G,"&gt;="&amp;$A33,'EPA Data'!$G:$G,"&lt;"&amp;$B33)*unit_conv</f>
        <v>0</v>
      </c>
      <c r="N33">
        <f t="shared" si="17"/>
        <v>0</v>
      </c>
      <c r="O33">
        <f t="shared" si="17"/>
        <v>0</v>
      </c>
      <c r="P33">
        <f t="shared" si="17"/>
        <v>0</v>
      </c>
      <c r="Q33">
        <f t="shared" si="17"/>
        <v>0</v>
      </c>
      <c r="R33" s="31">
        <f>VLOOKUP($B$1,'Multipliers and Adjustments'!$A$70:$I$86,TRUNC(COLUMN(R$2)/5)+2,FALSE)*SUMIFS('EPA Data'!$I:$I,'EPA Data'!$D:$D,'Country Selector'!$A$2,'EPA Data'!$J:$J,$B$1,'EPA Data'!$C:$C,R$2,'EPA Data'!$G:$G,"&gt;="&amp;$A33,'EPA Data'!$G:$G,"&lt;"&amp;$B33)*unit_conv</f>
        <v>0</v>
      </c>
      <c r="S33">
        <f t="shared" si="18"/>
        <v>0</v>
      </c>
      <c r="T33">
        <f t="shared" si="18"/>
        <v>0</v>
      </c>
      <c r="U33">
        <f t="shared" si="18"/>
        <v>0</v>
      </c>
      <c r="V33">
        <f t="shared" si="18"/>
        <v>0</v>
      </c>
      <c r="W33" s="31">
        <f>VLOOKUP($B$1,'Multipliers and Adjustments'!$A$70:$I$86,TRUNC(COLUMN(W$2)/5)+2,FALSE)*SUMIFS('EPA Data'!$I:$I,'EPA Data'!$D:$D,'Country Selector'!$A$2,'EPA Data'!$J:$J,$B$1,'EPA Data'!$C:$C,W$2,'EPA Data'!$G:$G,"&gt;="&amp;$A33,'EPA Data'!$G:$G,"&lt;"&amp;$B33)*unit_conv</f>
        <v>0</v>
      </c>
      <c r="X33">
        <f t="shared" si="19"/>
        <v>0</v>
      </c>
      <c r="Y33">
        <f t="shared" si="19"/>
        <v>0</v>
      </c>
      <c r="Z33">
        <f t="shared" si="19"/>
        <v>0</v>
      </c>
      <c r="AA33">
        <f t="shared" si="19"/>
        <v>0</v>
      </c>
      <c r="AB33" s="31">
        <f>VLOOKUP($B$1,'Multipliers and Adjustments'!$A$70:$I$86,TRUNC(COLUMN(AB$2)/5)+2,FALSE)*SUMIFS('EPA Data'!$I:$I,'EPA Data'!$D:$D,'Country Selector'!$A$2,'EPA Data'!$J:$J,$B$1,'EPA Data'!$C:$C,AB$2,'EPA Data'!$G:$G,"&gt;="&amp;$A33,'EPA Data'!$G:$G,"&lt;"&amp;$B33)*unit_conv</f>
        <v>0</v>
      </c>
      <c r="AC33">
        <f t="shared" si="20"/>
        <v>0</v>
      </c>
      <c r="AD33">
        <f t="shared" si="20"/>
        <v>0</v>
      </c>
      <c r="AE33">
        <f t="shared" si="20"/>
        <v>0</v>
      </c>
      <c r="AF33">
        <f t="shared" si="20"/>
        <v>0</v>
      </c>
      <c r="AG33" s="31">
        <f>VLOOKUP($B$1,'Multipliers and Adjustments'!$A$70:$I$86,TRUNC(COLUMN(AG$2)/5)+2,FALSE)*SUMIFS('EPA Data'!$I:$I,'EPA Data'!$D:$D,'Country Selector'!$A$2,'EPA Data'!$J:$J,$B$1,'EPA Data'!$C:$C,AG$2,'EPA Data'!$G:$G,"&gt;="&amp;$A33,'EPA Data'!$G:$G,"&lt;"&amp;$B33)*unit_conv</f>
        <v>0</v>
      </c>
      <c r="AH33">
        <f t="shared" si="21"/>
        <v>0</v>
      </c>
      <c r="AI33">
        <f t="shared" si="21"/>
        <v>0</v>
      </c>
      <c r="AJ33">
        <f t="shared" si="21"/>
        <v>0</v>
      </c>
      <c r="AK33">
        <f t="shared" si="21"/>
        <v>0</v>
      </c>
      <c r="AL33" s="31">
        <f>VLOOKUP($B$1,'Multipliers and Adjustments'!$A$70:$I$86,TRUNC(COLUMN(AL$2)/5)+2,FALSE)*SUMIFS('EPA Data'!$I:$I,'EPA Data'!$D:$D,'Country Selector'!$A$2,'EPA Data'!$J:$J,$B$1,'EPA Data'!$C:$C,AL$2,'EPA Data'!$G:$G,"&gt;="&amp;$A33,'EPA Data'!$G:$G,"&lt;"&amp;$B33)*unit_conv</f>
        <v>0</v>
      </c>
    </row>
    <row r="34" spans="1:38" x14ac:dyDescent="0.45">
      <c r="A34" s="17">
        <f t="shared" si="14"/>
        <v>0</v>
      </c>
      <c r="B34" s="18">
        <f>A34</f>
        <v>0</v>
      </c>
      <c r="C34" s="37">
        <f>VLOOKUP($B$1,'Multipliers and Adjustments'!$A$70:$I$86,TRUNC(COLUMN(C$2)/5)+2,FALSE)*SUMIFS('EPA Data'!$I:$I,'EPA Data'!$D:$D,'Country Selector'!$A$2,'EPA Data'!$J:$J,$B$1,'EPA Data'!$C:$C,C$2,'EPA Data'!$G:$G,$A34)*unit_conv</f>
        <v>0</v>
      </c>
      <c r="D34">
        <f t="shared" ref="D34:G49" si="23">C34+($H34-$C34)/5</f>
        <v>0</v>
      </c>
      <c r="E34">
        <f t="shared" si="23"/>
        <v>0</v>
      </c>
      <c r="F34">
        <f t="shared" si="23"/>
        <v>0</v>
      </c>
      <c r="G34">
        <f t="shared" si="23"/>
        <v>0</v>
      </c>
      <c r="H34" s="37">
        <f>VLOOKUP($B$1,'Multipliers and Adjustments'!$A$70:$I$86,TRUNC(COLUMN(H$2)/5)+2,FALSE)*SUMIFS('EPA Data'!$I:$I,'EPA Data'!$D:$D,'Country Selector'!$A$2,'EPA Data'!$J:$J,$B$1,'EPA Data'!$C:$C,H$2,'EPA Data'!$G:$G,$A34)*unit_conv</f>
        <v>0</v>
      </c>
      <c r="I34">
        <f t="shared" si="16"/>
        <v>0</v>
      </c>
      <c r="J34">
        <f t="shared" si="16"/>
        <v>0</v>
      </c>
      <c r="K34">
        <f t="shared" si="16"/>
        <v>0</v>
      </c>
      <c r="L34">
        <f t="shared" si="16"/>
        <v>0</v>
      </c>
      <c r="M34" s="37">
        <f>VLOOKUP($B$1,'Multipliers and Adjustments'!$A$70:$I$86,TRUNC(COLUMN(M$2)/5)+2,FALSE)*SUMIFS('EPA Data'!$I:$I,'EPA Data'!$D:$D,'Country Selector'!$A$2,'EPA Data'!$J:$J,$B$1,'EPA Data'!$C:$C,M$2,'EPA Data'!$G:$G,$A34)*unit_conv</f>
        <v>0</v>
      </c>
      <c r="N34">
        <f t="shared" si="17"/>
        <v>0</v>
      </c>
      <c r="O34">
        <f t="shared" si="17"/>
        <v>0</v>
      </c>
      <c r="P34">
        <f t="shared" si="17"/>
        <v>0</v>
      </c>
      <c r="Q34">
        <f t="shared" si="17"/>
        <v>0</v>
      </c>
      <c r="R34" s="37">
        <f>VLOOKUP($B$1,'Multipliers and Adjustments'!$A$70:$I$86,TRUNC(COLUMN(R$2)/5)+2,FALSE)*SUMIFS('EPA Data'!$I:$I,'EPA Data'!$D:$D,'Country Selector'!$A$2,'EPA Data'!$J:$J,$B$1,'EPA Data'!$C:$C,R$2,'EPA Data'!$G:$G,$A34)*unit_conv</f>
        <v>0</v>
      </c>
      <c r="S34">
        <f t="shared" si="18"/>
        <v>0</v>
      </c>
      <c r="T34">
        <f t="shared" si="18"/>
        <v>0</v>
      </c>
      <c r="U34">
        <f t="shared" si="18"/>
        <v>0</v>
      </c>
      <c r="V34">
        <f t="shared" si="18"/>
        <v>0</v>
      </c>
      <c r="W34" s="37">
        <f>VLOOKUP($B$1,'Multipliers and Adjustments'!$A$70:$I$86,TRUNC(COLUMN(W$2)/5)+2,FALSE)*SUMIFS('EPA Data'!$I:$I,'EPA Data'!$D:$D,'Country Selector'!$A$2,'EPA Data'!$J:$J,$B$1,'EPA Data'!$C:$C,W$2,'EPA Data'!$G:$G,$A34)*unit_conv</f>
        <v>0</v>
      </c>
      <c r="X34">
        <f t="shared" si="19"/>
        <v>0</v>
      </c>
      <c r="Y34">
        <f t="shared" si="19"/>
        <v>0</v>
      </c>
      <c r="Z34">
        <f t="shared" si="19"/>
        <v>0</v>
      </c>
      <c r="AA34">
        <f t="shared" si="19"/>
        <v>0</v>
      </c>
      <c r="AB34" s="37">
        <f>VLOOKUP($B$1,'Multipliers and Adjustments'!$A$70:$I$86,TRUNC(COLUMN(AB$2)/5)+2,FALSE)*SUMIFS('EPA Data'!$I:$I,'EPA Data'!$D:$D,'Country Selector'!$A$2,'EPA Data'!$J:$J,$B$1,'EPA Data'!$C:$C,AB$2,'EPA Data'!$G:$G,$A34)*unit_conv</f>
        <v>0</v>
      </c>
      <c r="AC34">
        <f t="shared" si="20"/>
        <v>0</v>
      </c>
      <c r="AD34">
        <f t="shared" si="20"/>
        <v>0</v>
      </c>
      <c r="AE34">
        <f t="shared" si="20"/>
        <v>0</v>
      </c>
      <c r="AF34">
        <f t="shared" si="20"/>
        <v>0</v>
      </c>
      <c r="AG34" s="37">
        <f>VLOOKUP($B$1,'Multipliers and Adjustments'!$A$70:$I$86,TRUNC(COLUMN(AG$2)/5)+2,FALSE)*SUMIFS('EPA Data'!$I:$I,'EPA Data'!$D:$D,'Country Selector'!$A$2,'EPA Data'!$J:$J,$B$1,'EPA Data'!$C:$C,AG$2,'EPA Data'!$G:$G,$A34)*unit_conv</f>
        <v>0</v>
      </c>
      <c r="AH34">
        <f t="shared" si="21"/>
        <v>0</v>
      </c>
      <c r="AI34">
        <f t="shared" si="21"/>
        <v>0</v>
      </c>
      <c r="AJ34">
        <f t="shared" si="21"/>
        <v>0</v>
      </c>
      <c r="AK34">
        <f t="shared" si="21"/>
        <v>0</v>
      </c>
      <c r="AL34" s="37">
        <f>VLOOKUP($B$1,'Multipliers and Adjustments'!$A$70:$I$86,TRUNC(COLUMN(AL$2)/5)+2,FALSE)*SUMIFS('EPA Data'!$I:$I,'EPA Data'!$D:$D,'Country Selector'!$A$2,'EPA Data'!$J:$J,$B$1,'EPA Data'!$C:$C,AL$2,'EPA Data'!$G:$G,$A34)*unit_conv</f>
        <v>0</v>
      </c>
    </row>
    <row r="35" spans="1:38" x14ac:dyDescent="0.45">
      <c r="A35" s="19">
        <v>0.1</v>
      </c>
      <c r="B35" s="20">
        <f>A35+9.9</f>
        <v>10</v>
      </c>
      <c r="C35" s="31">
        <f>VLOOKUP($B$1,'Multipliers and Adjustments'!$A$70:$I$86,TRUNC(COLUMN(C$2)/5)+2,FALSE)*SUMIFS('EPA Data'!$I:$I,'EPA Data'!$D:$D,'Country Selector'!$A$2,'EPA Data'!$J:$J,$B$1,'EPA Data'!$C:$C,C$2,'EPA Data'!$G:$G,"&gt;="&amp;$A35,'EPA Data'!$G:$G,"&lt;"&amp;$B35)*unit_conv</f>
        <v>0</v>
      </c>
      <c r="D35">
        <f t="shared" si="23"/>
        <v>0</v>
      </c>
      <c r="E35">
        <f t="shared" si="23"/>
        <v>0</v>
      </c>
      <c r="F35">
        <f t="shared" si="23"/>
        <v>0</v>
      </c>
      <c r="G35">
        <f t="shared" si="23"/>
        <v>0</v>
      </c>
      <c r="H35" s="31">
        <f>VLOOKUP($B$1,'Multipliers and Adjustments'!$A$70:$I$86,TRUNC(COLUMN(H$2)/5)+2,FALSE)*SUMIFS('EPA Data'!$I:$I,'EPA Data'!$D:$D,'Country Selector'!$A$2,'EPA Data'!$J:$J,$B$1,'EPA Data'!$C:$C,H$2,'EPA Data'!$G:$G,"&gt;="&amp;$A35,'EPA Data'!$G:$G,"&lt;"&amp;$B35)*unit_conv</f>
        <v>0</v>
      </c>
      <c r="I35">
        <f t="shared" si="16"/>
        <v>0</v>
      </c>
      <c r="J35">
        <f t="shared" si="16"/>
        <v>0</v>
      </c>
      <c r="K35">
        <f t="shared" si="16"/>
        <v>0</v>
      </c>
      <c r="L35">
        <f t="shared" si="16"/>
        <v>0</v>
      </c>
      <c r="M35" s="31">
        <f>VLOOKUP($B$1,'Multipliers and Adjustments'!$A$70:$I$86,TRUNC(COLUMN(M$2)/5)+2,FALSE)*SUMIFS('EPA Data'!$I:$I,'EPA Data'!$D:$D,'Country Selector'!$A$2,'EPA Data'!$J:$J,$B$1,'EPA Data'!$C:$C,M$2,'EPA Data'!$G:$G,"&gt;="&amp;$A35,'EPA Data'!$G:$G,"&lt;"&amp;$B35)*unit_conv</f>
        <v>0</v>
      </c>
      <c r="N35">
        <f t="shared" si="17"/>
        <v>0</v>
      </c>
      <c r="O35">
        <f t="shared" si="17"/>
        <v>0</v>
      </c>
      <c r="P35">
        <f t="shared" si="17"/>
        <v>0</v>
      </c>
      <c r="Q35">
        <f t="shared" si="17"/>
        <v>0</v>
      </c>
      <c r="R35" s="31">
        <f>VLOOKUP($B$1,'Multipliers and Adjustments'!$A$70:$I$86,TRUNC(COLUMN(R$2)/5)+2,FALSE)*SUMIFS('EPA Data'!$I:$I,'EPA Data'!$D:$D,'Country Selector'!$A$2,'EPA Data'!$J:$J,$B$1,'EPA Data'!$C:$C,R$2,'EPA Data'!$G:$G,"&gt;="&amp;$A35,'EPA Data'!$G:$G,"&lt;"&amp;$B35)*unit_conv</f>
        <v>0</v>
      </c>
      <c r="S35">
        <f t="shared" si="18"/>
        <v>0</v>
      </c>
      <c r="T35">
        <f t="shared" si="18"/>
        <v>0</v>
      </c>
      <c r="U35">
        <f t="shared" si="18"/>
        <v>0</v>
      </c>
      <c r="V35">
        <f t="shared" si="18"/>
        <v>0</v>
      </c>
      <c r="W35" s="31">
        <f>VLOOKUP($B$1,'Multipliers and Adjustments'!$A$70:$I$86,TRUNC(COLUMN(W$2)/5)+2,FALSE)*SUMIFS('EPA Data'!$I:$I,'EPA Data'!$D:$D,'Country Selector'!$A$2,'EPA Data'!$J:$J,$B$1,'EPA Data'!$C:$C,W$2,'EPA Data'!$G:$G,"&gt;="&amp;$A35,'EPA Data'!$G:$G,"&lt;"&amp;$B35)*unit_conv</f>
        <v>0</v>
      </c>
      <c r="X35">
        <f t="shared" si="19"/>
        <v>0</v>
      </c>
      <c r="Y35">
        <f t="shared" si="19"/>
        <v>0</v>
      </c>
      <c r="Z35">
        <f t="shared" si="19"/>
        <v>0</v>
      </c>
      <c r="AA35">
        <f t="shared" si="19"/>
        <v>0</v>
      </c>
      <c r="AB35" s="31">
        <f>VLOOKUP($B$1,'Multipliers and Adjustments'!$A$70:$I$86,TRUNC(COLUMN(AB$2)/5)+2,FALSE)*SUMIFS('EPA Data'!$I:$I,'EPA Data'!$D:$D,'Country Selector'!$A$2,'EPA Data'!$J:$J,$B$1,'EPA Data'!$C:$C,AB$2,'EPA Data'!$G:$G,"&gt;="&amp;$A35,'EPA Data'!$G:$G,"&lt;"&amp;$B35)*unit_conv</f>
        <v>0</v>
      </c>
      <c r="AC35">
        <f t="shared" si="20"/>
        <v>0</v>
      </c>
      <c r="AD35">
        <f t="shared" si="20"/>
        <v>0</v>
      </c>
      <c r="AE35">
        <f t="shared" si="20"/>
        <v>0</v>
      </c>
      <c r="AF35">
        <f t="shared" si="20"/>
        <v>0</v>
      </c>
      <c r="AG35" s="31">
        <f>VLOOKUP($B$1,'Multipliers and Adjustments'!$A$70:$I$86,TRUNC(COLUMN(AG$2)/5)+2,FALSE)*SUMIFS('EPA Data'!$I:$I,'EPA Data'!$D:$D,'Country Selector'!$A$2,'EPA Data'!$J:$J,$B$1,'EPA Data'!$C:$C,AG$2,'EPA Data'!$G:$G,"&gt;="&amp;$A35,'EPA Data'!$G:$G,"&lt;"&amp;$B35)*unit_conv</f>
        <v>0</v>
      </c>
      <c r="AH35">
        <f t="shared" si="21"/>
        <v>0</v>
      </c>
      <c r="AI35">
        <f t="shared" si="21"/>
        <v>0</v>
      </c>
      <c r="AJ35">
        <f t="shared" si="21"/>
        <v>0</v>
      </c>
      <c r="AK35">
        <f t="shared" si="21"/>
        <v>0</v>
      </c>
      <c r="AL35" s="31">
        <f>VLOOKUP($B$1,'Multipliers and Adjustments'!$A$70:$I$86,TRUNC(COLUMN(AL$2)/5)+2,FALSE)*SUMIFS('EPA Data'!$I:$I,'EPA Data'!$D:$D,'Country Selector'!$A$2,'EPA Data'!$J:$J,$B$1,'EPA Data'!$C:$C,AL$2,'EPA Data'!$G:$G,"&gt;="&amp;$A35,'EPA Data'!$G:$G,"&lt;"&amp;$B35)*unit_conv</f>
        <v>0</v>
      </c>
    </row>
    <row r="36" spans="1:38" x14ac:dyDescent="0.45">
      <c r="A36" s="15">
        <f t="shared" si="14"/>
        <v>10</v>
      </c>
      <c r="B36" s="16">
        <f t="shared" si="22"/>
        <v>20</v>
      </c>
      <c r="C36" s="31">
        <f>VLOOKUP($B$1,'Multipliers and Adjustments'!$A$70:$I$86,TRUNC(COLUMN(C$2)/5)+2,FALSE)*SUMIFS('EPA Data'!$I:$I,'EPA Data'!$D:$D,'Country Selector'!$A$2,'EPA Data'!$J:$J,$B$1,'EPA Data'!$C:$C,C$2,'EPA Data'!$G:$G,"&gt;="&amp;$A36,'EPA Data'!$G:$G,"&lt;"&amp;$B36)*unit_conv</f>
        <v>0</v>
      </c>
      <c r="D36">
        <f t="shared" si="23"/>
        <v>0</v>
      </c>
      <c r="E36">
        <f t="shared" si="23"/>
        <v>0</v>
      </c>
      <c r="F36">
        <f t="shared" si="23"/>
        <v>0</v>
      </c>
      <c r="G36">
        <f t="shared" si="23"/>
        <v>0</v>
      </c>
      <c r="H36" s="31">
        <f>VLOOKUP($B$1,'Multipliers and Adjustments'!$A$70:$I$86,TRUNC(COLUMN(H$2)/5)+2,FALSE)*SUMIFS('EPA Data'!$I:$I,'EPA Data'!$D:$D,'Country Selector'!$A$2,'EPA Data'!$J:$J,$B$1,'EPA Data'!$C:$C,H$2,'EPA Data'!$G:$G,"&gt;="&amp;$A36,'EPA Data'!$G:$G,"&lt;"&amp;$B36)*unit_conv</f>
        <v>0</v>
      </c>
      <c r="I36">
        <f t="shared" ref="I36:L51" si="24">H36+($M36-$H36)/5</f>
        <v>0</v>
      </c>
      <c r="J36">
        <f t="shared" si="24"/>
        <v>0</v>
      </c>
      <c r="K36">
        <f t="shared" si="24"/>
        <v>0</v>
      </c>
      <c r="L36">
        <f t="shared" si="24"/>
        <v>0</v>
      </c>
      <c r="M36" s="31">
        <f>VLOOKUP($B$1,'Multipliers and Adjustments'!$A$70:$I$86,TRUNC(COLUMN(M$2)/5)+2,FALSE)*SUMIFS('EPA Data'!$I:$I,'EPA Data'!$D:$D,'Country Selector'!$A$2,'EPA Data'!$J:$J,$B$1,'EPA Data'!$C:$C,M$2,'EPA Data'!$G:$G,"&gt;="&amp;$A36,'EPA Data'!$G:$G,"&lt;"&amp;$B36)*unit_conv</f>
        <v>0</v>
      </c>
      <c r="N36">
        <f t="shared" ref="N36:Q51" si="25">M36+($R36-$M36)/5</f>
        <v>0</v>
      </c>
      <c r="O36">
        <f t="shared" si="25"/>
        <v>0</v>
      </c>
      <c r="P36">
        <f t="shared" si="25"/>
        <v>0</v>
      </c>
      <c r="Q36">
        <f t="shared" si="25"/>
        <v>0</v>
      </c>
      <c r="R36" s="31">
        <f>VLOOKUP($B$1,'Multipliers and Adjustments'!$A$70:$I$86,TRUNC(COLUMN(R$2)/5)+2,FALSE)*SUMIFS('EPA Data'!$I:$I,'EPA Data'!$D:$D,'Country Selector'!$A$2,'EPA Data'!$J:$J,$B$1,'EPA Data'!$C:$C,R$2,'EPA Data'!$G:$G,"&gt;="&amp;$A36,'EPA Data'!$G:$G,"&lt;"&amp;$B36)*unit_conv</f>
        <v>0</v>
      </c>
      <c r="S36">
        <f t="shared" ref="S36:V51" si="26">R36+($W36-$R36)/5</f>
        <v>0</v>
      </c>
      <c r="T36">
        <f t="shared" si="26"/>
        <v>0</v>
      </c>
      <c r="U36">
        <f t="shared" si="26"/>
        <v>0</v>
      </c>
      <c r="V36">
        <f t="shared" si="26"/>
        <v>0</v>
      </c>
      <c r="W36" s="31">
        <f>VLOOKUP($B$1,'Multipliers and Adjustments'!$A$70:$I$86,TRUNC(COLUMN(W$2)/5)+2,FALSE)*SUMIFS('EPA Data'!$I:$I,'EPA Data'!$D:$D,'Country Selector'!$A$2,'EPA Data'!$J:$J,$B$1,'EPA Data'!$C:$C,W$2,'EPA Data'!$G:$G,"&gt;="&amp;$A36,'EPA Data'!$G:$G,"&lt;"&amp;$B36)*unit_conv</f>
        <v>0</v>
      </c>
      <c r="X36">
        <f t="shared" ref="X36:AA51" si="27">W36+($AB36-$W36)/5</f>
        <v>0</v>
      </c>
      <c r="Y36">
        <f t="shared" si="27"/>
        <v>0</v>
      </c>
      <c r="Z36">
        <f t="shared" si="27"/>
        <v>0</v>
      </c>
      <c r="AA36">
        <f t="shared" si="27"/>
        <v>0</v>
      </c>
      <c r="AB36" s="31">
        <f>VLOOKUP($B$1,'Multipliers and Adjustments'!$A$70:$I$86,TRUNC(COLUMN(AB$2)/5)+2,FALSE)*SUMIFS('EPA Data'!$I:$I,'EPA Data'!$D:$D,'Country Selector'!$A$2,'EPA Data'!$J:$J,$B$1,'EPA Data'!$C:$C,AB$2,'EPA Data'!$G:$G,"&gt;="&amp;$A36,'EPA Data'!$G:$G,"&lt;"&amp;$B36)*unit_conv</f>
        <v>0</v>
      </c>
      <c r="AC36">
        <f t="shared" ref="AC36:AF51" si="28">AB36+($AG36-$AB36)/5</f>
        <v>0</v>
      </c>
      <c r="AD36">
        <f t="shared" si="28"/>
        <v>0</v>
      </c>
      <c r="AE36">
        <f t="shared" si="28"/>
        <v>0</v>
      </c>
      <c r="AF36">
        <f t="shared" si="28"/>
        <v>0</v>
      </c>
      <c r="AG36" s="31">
        <f>VLOOKUP($B$1,'Multipliers and Adjustments'!$A$70:$I$86,TRUNC(COLUMN(AG$2)/5)+2,FALSE)*SUMIFS('EPA Data'!$I:$I,'EPA Data'!$D:$D,'Country Selector'!$A$2,'EPA Data'!$J:$J,$B$1,'EPA Data'!$C:$C,AG$2,'EPA Data'!$G:$G,"&gt;="&amp;$A36,'EPA Data'!$G:$G,"&lt;"&amp;$B36)*unit_conv</f>
        <v>0</v>
      </c>
      <c r="AH36">
        <f t="shared" ref="AH36:AK51" si="29">AG36+($AL36-$AG36)/5</f>
        <v>0</v>
      </c>
      <c r="AI36">
        <f t="shared" si="29"/>
        <v>0</v>
      </c>
      <c r="AJ36">
        <f t="shared" si="29"/>
        <v>0</v>
      </c>
      <c r="AK36">
        <f t="shared" si="29"/>
        <v>0</v>
      </c>
      <c r="AL36" s="31">
        <f>VLOOKUP($B$1,'Multipliers and Adjustments'!$A$70:$I$86,TRUNC(COLUMN(AL$2)/5)+2,FALSE)*SUMIFS('EPA Data'!$I:$I,'EPA Data'!$D:$D,'Country Selector'!$A$2,'EPA Data'!$J:$J,$B$1,'EPA Data'!$C:$C,AL$2,'EPA Data'!$G:$G,"&gt;="&amp;$A36,'EPA Data'!$G:$G,"&lt;"&amp;$B36)*unit_conv</f>
        <v>0</v>
      </c>
    </row>
    <row r="37" spans="1:38" x14ac:dyDescent="0.45">
      <c r="A37" s="15">
        <f t="shared" si="14"/>
        <v>20</v>
      </c>
      <c r="B37" s="16">
        <f t="shared" si="22"/>
        <v>30</v>
      </c>
      <c r="C37" s="31">
        <f>VLOOKUP($B$1,'Multipliers and Adjustments'!$A$70:$I$86,TRUNC(COLUMN(C$2)/5)+2,FALSE)*SUMIFS('EPA Data'!$I:$I,'EPA Data'!$D:$D,'Country Selector'!$A$2,'EPA Data'!$J:$J,$B$1,'EPA Data'!$C:$C,C$2,'EPA Data'!$G:$G,"&gt;="&amp;$A37,'EPA Data'!$G:$G,"&lt;"&amp;$B37)*unit_conv</f>
        <v>0</v>
      </c>
      <c r="D37">
        <f t="shared" si="23"/>
        <v>0</v>
      </c>
      <c r="E37">
        <f t="shared" si="23"/>
        <v>0</v>
      </c>
      <c r="F37">
        <f t="shared" si="23"/>
        <v>0</v>
      </c>
      <c r="G37">
        <f t="shared" si="23"/>
        <v>0</v>
      </c>
      <c r="H37" s="31">
        <f>VLOOKUP($B$1,'Multipliers and Adjustments'!$A$70:$I$86,TRUNC(COLUMN(H$2)/5)+2,FALSE)*SUMIFS('EPA Data'!$I:$I,'EPA Data'!$D:$D,'Country Selector'!$A$2,'EPA Data'!$J:$J,$B$1,'EPA Data'!$C:$C,H$2,'EPA Data'!$G:$G,"&gt;="&amp;$A37,'EPA Data'!$G:$G,"&lt;"&amp;$B37)*unit_conv</f>
        <v>0</v>
      </c>
      <c r="I37">
        <f t="shared" si="24"/>
        <v>0</v>
      </c>
      <c r="J37">
        <f t="shared" si="24"/>
        <v>0</v>
      </c>
      <c r="K37">
        <f t="shared" si="24"/>
        <v>0</v>
      </c>
      <c r="L37">
        <f t="shared" si="24"/>
        <v>0</v>
      </c>
      <c r="M37" s="31">
        <f>VLOOKUP($B$1,'Multipliers and Adjustments'!$A$70:$I$86,TRUNC(COLUMN(M$2)/5)+2,FALSE)*SUMIFS('EPA Data'!$I:$I,'EPA Data'!$D:$D,'Country Selector'!$A$2,'EPA Data'!$J:$J,$B$1,'EPA Data'!$C:$C,M$2,'EPA Data'!$G:$G,"&gt;="&amp;$A37,'EPA Data'!$G:$G,"&lt;"&amp;$B37)*unit_conv</f>
        <v>0</v>
      </c>
      <c r="N37">
        <f t="shared" si="25"/>
        <v>0</v>
      </c>
      <c r="O37">
        <f t="shared" si="25"/>
        <v>0</v>
      </c>
      <c r="P37">
        <f t="shared" si="25"/>
        <v>0</v>
      </c>
      <c r="Q37">
        <f t="shared" si="25"/>
        <v>0</v>
      </c>
      <c r="R37" s="31">
        <f>VLOOKUP($B$1,'Multipliers and Adjustments'!$A$70:$I$86,TRUNC(COLUMN(R$2)/5)+2,FALSE)*SUMIFS('EPA Data'!$I:$I,'EPA Data'!$D:$D,'Country Selector'!$A$2,'EPA Data'!$J:$J,$B$1,'EPA Data'!$C:$C,R$2,'EPA Data'!$G:$G,"&gt;="&amp;$A37,'EPA Data'!$G:$G,"&lt;"&amp;$B37)*unit_conv</f>
        <v>0</v>
      </c>
      <c r="S37">
        <f t="shared" si="26"/>
        <v>0</v>
      </c>
      <c r="T37">
        <f t="shared" si="26"/>
        <v>0</v>
      </c>
      <c r="U37">
        <f t="shared" si="26"/>
        <v>0</v>
      </c>
      <c r="V37">
        <f t="shared" si="26"/>
        <v>0</v>
      </c>
      <c r="W37" s="31">
        <f>VLOOKUP($B$1,'Multipliers and Adjustments'!$A$70:$I$86,TRUNC(COLUMN(W$2)/5)+2,FALSE)*SUMIFS('EPA Data'!$I:$I,'EPA Data'!$D:$D,'Country Selector'!$A$2,'EPA Data'!$J:$J,$B$1,'EPA Data'!$C:$C,W$2,'EPA Data'!$G:$G,"&gt;="&amp;$A37,'EPA Data'!$G:$G,"&lt;"&amp;$B37)*unit_conv</f>
        <v>0</v>
      </c>
      <c r="X37">
        <f t="shared" si="27"/>
        <v>0</v>
      </c>
      <c r="Y37">
        <f t="shared" si="27"/>
        <v>0</v>
      </c>
      <c r="Z37">
        <f t="shared" si="27"/>
        <v>0</v>
      </c>
      <c r="AA37">
        <f t="shared" si="27"/>
        <v>0</v>
      </c>
      <c r="AB37" s="31">
        <f>VLOOKUP($B$1,'Multipliers and Adjustments'!$A$70:$I$86,TRUNC(COLUMN(AB$2)/5)+2,FALSE)*SUMIFS('EPA Data'!$I:$I,'EPA Data'!$D:$D,'Country Selector'!$A$2,'EPA Data'!$J:$J,$B$1,'EPA Data'!$C:$C,AB$2,'EPA Data'!$G:$G,"&gt;="&amp;$A37,'EPA Data'!$G:$G,"&lt;"&amp;$B37)*unit_conv</f>
        <v>0</v>
      </c>
      <c r="AC37">
        <f t="shared" si="28"/>
        <v>0</v>
      </c>
      <c r="AD37">
        <f t="shared" si="28"/>
        <v>0</v>
      </c>
      <c r="AE37">
        <f t="shared" si="28"/>
        <v>0</v>
      </c>
      <c r="AF37">
        <f t="shared" si="28"/>
        <v>0</v>
      </c>
      <c r="AG37" s="31">
        <f>VLOOKUP($B$1,'Multipliers and Adjustments'!$A$70:$I$86,TRUNC(COLUMN(AG$2)/5)+2,FALSE)*SUMIFS('EPA Data'!$I:$I,'EPA Data'!$D:$D,'Country Selector'!$A$2,'EPA Data'!$J:$J,$B$1,'EPA Data'!$C:$C,AG$2,'EPA Data'!$G:$G,"&gt;="&amp;$A37,'EPA Data'!$G:$G,"&lt;"&amp;$B37)*unit_conv</f>
        <v>0</v>
      </c>
      <c r="AH37">
        <f t="shared" si="29"/>
        <v>0</v>
      </c>
      <c r="AI37">
        <f t="shared" si="29"/>
        <v>0</v>
      </c>
      <c r="AJ37">
        <f t="shared" si="29"/>
        <v>0</v>
      </c>
      <c r="AK37">
        <f t="shared" si="29"/>
        <v>0</v>
      </c>
      <c r="AL37" s="31">
        <f>VLOOKUP($B$1,'Multipliers and Adjustments'!$A$70:$I$86,TRUNC(COLUMN(AL$2)/5)+2,FALSE)*SUMIFS('EPA Data'!$I:$I,'EPA Data'!$D:$D,'Country Selector'!$A$2,'EPA Data'!$J:$J,$B$1,'EPA Data'!$C:$C,AL$2,'EPA Data'!$G:$G,"&gt;="&amp;$A37,'EPA Data'!$G:$G,"&lt;"&amp;$B37)*unit_conv</f>
        <v>0</v>
      </c>
    </row>
    <row r="38" spans="1:38" x14ac:dyDescent="0.45">
      <c r="A38" s="15">
        <f t="shared" si="14"/>
        <v>30</v>
      </c>
      <c r="B38" s="16">
        <f t="shared" si="22"/>
        <v>40</v>
      </c>
      <c r="C38" s="31">
        <f>VLOOKUP($B$1,'Multipliers and Adjustments'!$A$70:$I$86,TRUNC(COLUMN(C$2)/5)+2,FALSE)*SUMIFS('EPA Data'!$I:$I,'EPA Data'!$D:$D,'Country Selector'!$A$2,'EPA Data'!$J:$J,$B$1,'EPA Data'!$C:$C,C$2,'EPA Data'!$G:$G,"&gt;="&amp;$A38,'EPA Data'!$G:$G,"&lt;"&amp;$B38)*unit_conv</f>
        <v>0</v>
      </c>
      <c r="D38">
        <f t="shared" si="23"/>
        <v>0</v>
      </c>
      <c r="E38">
        <f t="shared" si="23"/>
        <v>0</v>
      </c>
      <c r="F38">
        <f t="shared" si="23"/>
        <v>0</v>
      </c>
      <c r="G38">
        <f t="shared" si="23"/>
        <v>0</v>
      </c>
      <c r="H38" s="31">
        <f>VLOOKUP($B$1,'Multipliers and Adjustments'!$A$70:$I$86,TRUNC(COLUMN(H$2)/5)+2,FALSE)*SUMIFS('EPA Data'!$I:$I,'EPA Data'!$D:$D,'Country Selector'!$A$2,'EPA Data'!$J:$J,$B$1,'EPA Data'!$C:$C,H$2,'EPA Data'!$G:$G,"&gt;="&amp;$A38,'EPA Data'!$G:$G,"&lt;"&amp;$B38)*unit_conv</f>
        <v>0</v>
      </c>
      <c r="I38">
        <f t="shared" si="24"/>
        <v>0</v>
      </c>
      <c r="J38">
        <f t="shared" si="24"/>
        <v>0</v>
      </c>
      <c r="K38">
        <f t="shared" si="24"/>
        <v>0</v>
      </c>
      <c r="L38">
        <f t="shared" si="24"/>
        <v>0</v>
      </c>
      <c r="M38" s="31">
        <f>VLOOKUP($B$1,'Multipliers and Adjustments'!$A$70:$I$86,TRUNC(COLUMN(M$2)/5)+2,FALSE)*SUMIFS('EPA Data'!$I:$I,'EPA Data'!$D:$D,'Country Selector'!$A$2,'EPA Data'!$J:$J,$B$1,'EPA Data'!$C:$C,M$2,'EPA Data'!$G:$G,"&gt;="&amp;$A38,'EPA Data'!$G:$G,"&lt;"&amp;$B38)*unit_conv</f>
        <v>0</v>
      </c>
      <c r="N38">
        <f t="shared" si="25"/>
        <v>0</v>
      </c>
      <c r="O38">
        <f t="shared" si="25"/>
        <v>0</v>
      </c>
      <c r="P38">
        <f t="shared" si="25"/>
        <v>0</v>
      </c>
      <c r="Q38">
        <f t="shared" si="25"/>
        <v>0</v>
      </c>
      <c r="R38" s="31">
        <f>VLOOKUP($B$1,'Multipliers and Adjustments'!$A$70:$I$86,TRUNC(COLUMN(R$2)/5)+2,FALSE)*SUMIFS('EPA Data'!$I:$I,'EPA Data'!$D:$D,'Country Selector'!$A$2,'EPA Data'!$J:$J,$B$1,'EPA Data'!$C:$C,R$2,'EPA Data'!$G:$G,"&gt;="&amp;$A38,'EPA Data'!$G:$G,"&lt;"&amp;$B38)*unit_conv</f>
        <v>0</v>
      </c>
      <c r="S38">
        <f t="shared" si="26"/>
        <v>0</v>
      </c>
      <c r="T38">
        <f t="shared" si="26"/>
        <v>0</v>
      </c>
      <c r="U38">
        <f t="shared" si="26"/>
        <v>0</v>
      </c>
      <c r="V38">
        <f t="shared" si="26"/>
        <v>0</v>
      </c>
      <c r="W38" s="31">
        <f>VLOOKUP($B$1,'Multipliers and Adjustments'!$A$70:$I$86,TRUNC(COLUMN(W$2)/5)+2,FALSE)*SUMIFS('EPA Data'!$I:$I,'EPA Data'!$D:$D,'Country Selector'!$A$2,'EPA Data'!$J:$J,$B$1,'EPA Data'!$C:$C,W$2,'EPA Data'!$G:$G,"&gt;="&amp;$A38,'EPA Data'!$G:$G,"&lt;"&amp;$B38)*unit_conv</f>
        <v>0</v>
      </c>
      <c r="X38">
        <f t="shared" si="27"/>
        <v>0</v>
      </c>
      <c r="Y38">
        <f t="shared" si="27"/>
        <v>0</v>
      </c>
      <c r="Z38">
        <f t="shared" si="27"/>
        <v>0</v>
      </c>
      <c r="AA38">
        <f t="shared" si="27"/>
        <v>0</v>
      </c>
      <c r="AB38" s="31">
        <f>VLOOKUP($B$1,'Multipliers and Adjustments'!$A$70:$I$86,TRUNC(COLUMN(AB$2)/5)+2,FALSE)*SUMIFS('EPA Data'!$I:$I,'EPA Data'!$D:$D,'Country Selector'!$A$2,'EPA Data'!$J:$J,$B$1,'EPA Data'!$C:$C,AB$2,'EPA Data'!$G:$G,"&gt;="&amp;$A38,'EPA Data'!$G:$G,"&lt;"&amp;$B38)*unit_conv</f>
        <v>0</v>
      </c>
      <c r="AC38">
        <f t="shared" si="28"/>
        <v>0</v>
      </c>
      <c r="AD38">
        <f t="shared" si="28"/>
        <v>0</v>
      </c>
      <c r="AE38">
        <f t="shared" si="28"/>
        <v>0</v>
      </c>
      <c r="AF38">
        <f t="shared" si="28"/>
        <v>0</v>
      </c>
      <c r="AG38" s="31">
        <f>VLOOKUP($B$1,'Multipliers and Adjustments'!$A$70:$I$86,TRUNC(COLUMN(AG$2)/5)+2,FALSE)*SUMIFS('EPA Data'!$I:$I,'EPA Data'!$D:$D,'Country Selector'!$A$2,'EPA Data'!$J:$J,$B$1,'EPA Data'!$C:$C,AG$2,'EPA Data'!$G:$G,"&gt;="&amp;$A38,'EPA Data'!$G:$G,"&lt;"&amp;$B38)*unit_conv</f>
        <v>0</v>
      </c>
      <c r="AH38">
        <f t="shared" si="29"/>
        <v>0</v>
      </c>
      <c r="AI38">
        <f t="shared" si="29"/>
        <v>0</v>
      </c>
      <c r="AJ38">
        <f t="shared" si="29"/>
        <v>0</v>
      </c>
      <c r="AK38">
        <f t="shared" si="29"/>
        <v>0</v>
      </c>
      <c r="AL38" s="31">
        <f>VLOOKUP($B$1,'Multipliers and Adjustments'!$A$70:$I$86,TRUNC(COLUMN(AL$2)/5)+2,FALSE)*SUMIFS('EPA Data'!$I:$I,'EPA Data'!$D:$D,'Country Selector'!$A$2,'EPA Data'!$J:$J,$B$1,'EPA Data'!$C:$C,AL$2,'EPA Data'!$G:$G,"&gt;="&amp;$A38,'EPA Data'!$G:$G,"&lt;"&amp;$B38)*unit_conv</f>
        <v>0</v>
      </c>
    </row>
    <row r="39" spans="1:38" x14ac:dyDescent="0.45">
      <c r="A39" s="15">
        <f t="shared" si="14"/>
        <v>40</v>
      </c>
      <c r="B39" s="16">
        <f t="shared" si="22"/>
        <v>50</v>
      </c>
      <c r="C39" s="31">
        <f>VLOOKUP($B$1,'Multipliers and Adjustments'!$A$70:$I$86,TRUNC(COLUMN(C$2)/5)+2,FALSE)*SUMIFS('EPA Data'!$I:$I,'EPA Data'!$D:$D,'Country Selector'!$A$2,'EPA Data'!$J:$J,$B$1,'EPA Data'!$C:$C,C$2,'EPA Data'!$G:$G,"&gt;="&amp;$A39,'EPA Data'!$G:$G,"&lt;"&amp;$B39)*unit_conv</f>
        <v>0</v>
      </c>
      <c r="D39">
        <f t="shared" si="23"/>
        <v>0</v>
      </c>
      <c r="E39">
        <f t="shared" si="23"/>
        <v>0</v>
      </c>
      <c r="F39">
        <f t="shared" si="23"/>
        <v>0</v>
      </c>
      <c r="G39">
        <f t="shared" si="23"/>
        <v>0</v>
      </c>
      <c r="H39" s="31">
        <f>VLOOKUP($B$1,'Multipliers and Adjustments'!$A$70:$I$86,TRUNC(COLUMN(H$2)/5)+2,FALSE)*SUMIFS('EPA Data'!$I:$I,'EPA Data'!$D:$D,'Country Selector'!$A$2,'EPA Data'!$J:$J,$B$1,'EPA Data'!$C:$C,H$2,'EPA Data'!$G:$G,"&gt;="&amp;$A39,'EPA Data'!$G:$G,"&lt;"&amp;$B39)*unit_conv</f>
        <v>0</v>
      </c>
      <c r="I39">
        <f t="shared" si="24"/>
        <v>0</v>
      </c>
      <c r="J39">
        <f t="shared" si="24"/>
        <v>0</v>
      </c>
      <c r="K39">
        <f t="shared" si="24"/>
        <v>0</v>
      </c>
      <c r="L39">
        <f t="shared" si="24"/>
        <v>0</v>
      </c>
      <c r="M39" s="31">
        <f>VLOOKUP($B$1,'Multipliers and Adjustments'!$A$70:$I$86,TRUNC(COLUMN(M$2)/5)+2,FALSE)*SUMIFS('EPA Data'!$I:$I,'EPA Data'!$D:$D,'Country Selector'!$A$2,'EPA Data'!$J:$J,$B$1,'EPA Data'!$C:$C,M$2,'EPA Data'!$G:$G,"&gt;="&amp;$A39,'EPA Data'!$G:$G,"&lt;"&amp;$B39)*unit_conv</f>
        <v>0</v>
      </c>
      <c r="N39">
        <f t="shared" si="25"/>
        <v>0</v>
      </c>
      <c r="O39">
        <f t="shared" si="25"/>
        <v>0</v>
      </c>
      <c r="P39">
        <f t="shared" si="25"/>
        <v>0</v>
      </c>
      <c r="Q39">
        <f t="shared" si="25"/>
        <v>0</v>
      </c>
      <c r="R39" s="31">
        <f>VLOOKUP($B$1,'Multipliers and Adjustments'!$A$70:$I$86,TRUNC(COLUMN(R$2)/5)+2,FALSE)*SUMIFS('EPA Data'!$I:$I,'EPA Data'!$D:$D,'Country Selector'!$A$2,'EPA Data'!$J:$J,$B$1,'EPA Data'!$C:$C,R$2,'EPA Data'!$G:$G,"&gt;="&amp;$A39,'EPA Data'!$G:$G,"&lt;"&amp;$B39)*unit_conv</f>
        <v>0</v>
      </c>
      <c r="S39">
        <f t="shared" si="26"/>
        <v>0</v>
      </c>
      <c r="T39">
        <f t="shared" si="26"/>
        <v>0</v>
      </c>
      <c r="U39">
        <f t="shared" si="26"/>
        <v>0</v>
      </c>
      <c r="V39">
        <f t="shared" si="26"/>
        <v>0</v>
      </c>
      <c r="W39" s="31">
        <f>VLOOKUP($B$1,'Multipliers and Adjustments'!$A$70:$I$86,TRUNC(COLUMN(W$2)/5)+2,FALSE)*SUMIFS('EPA Data'!$I:$I,'EPA Data'!$D:$D,'Country Selector'!$A$2,'EPA Data'!$J:$J,$B$1,'EPA Data'!$C:$C,W$2,'EPA Data'!$G:$G,"&gt;="&amp;$A39,'EPA Data'!$G:$G,"&lt;"&amp;$B39)*unit_conv</f>
        <v>0</v>
      </c>
      <c r="X39">
        <f t="shared" si="27"/>
        <v>0</v>
      </c>
      <c r="Y39">
        <f t="shared" si="27"/>
        <v>0</v>
      </c>
      <c r="Z39">
        <f t="shared" si="27"/>
        <v>0</v>
      </c>
      <c r="AA39">
        <f t="shared" si="27"/>
        <v>0</v>
      </c>
      <c r="AB39" s="31">
        <f>VLOOKUP($B$1,'Multipliers and Adjustments'!$A$70:$I$86,TRUNC(COLUMN(AB$2)/5)+2,FALSE)*SUMIFS('EPA Data'!$I:$I,'EPA Data'!$D:$D,'Country Selector'!$A$2,'EPA Data'!$J:$J,$B$1,'EPA Data'!$C:$C,AB$2,'EPA Data'!$G:$G,"&gt;="&amp;$A39,'EPA Data'!$G:$G,"&lt;"&amp;$B39)*unit_conv</f>
        <v>0</v>
      </c>
      <c r="AC39">
        <f t="shared" si="28"/>
        <v>0</v>
      </c>
      <c r="AD39">
        <f t="shared" si="28"/>
        <v>0</v>
      </c>
      <c r="AE39">
        <f t="shared" si="28"/>
        <v>0</v>
      </c>
      <c r="AF39">
        <f t="shared" si="28"/>
        <v>0</v>
      </c>
      <c r="AG39" s="31">
        <f>VLOOKUP($B$1,'Multipliers and Adjustments'!$A$70:$I$86,TRUNC(COLUMN(AG$2)/5)+2,FALSE)*SUMIFS('EPA Data'!$I:$I,'EPA Data'!$D:$D,'Country Selector'!$A$2,'EPA Data'!$J:$J,$B$1,'EPA Data'!$C:$C,AG$2,'EPA Data'!$G:$G,"&gt;="&amp;$A39,'EPA Data'!$G:$G,"&lt;"&amp;$B39)*unit_conv</f>
        <v>0</v>
      </c>
      <c r="AH39">
        <f t="shared" si="29"/>
        <v>0</v>
      </c>
      <c r="AI39">
        <f t="shared" si="29"/>
        <v>0</v>
      </c>
      <c r="AJ39">
        <f t="shared" si="29"/>
        <v>0</v>
      </c>
      <c r="AK39">
        <f t="shared" si="29"/>
        <v>0</v>
      </c>
      <c r="AL39" s="31">
        <f>VLOOKUP($B$1,'Multipliers and Adjustments'!$A$70:$I$86,TRUNC(COLUMN(AL$2)/5)+2,FALSE)*SUMIFS('EPA Data'!$I:$I,'EPA Data'!$D:$D,'Country Selector'!$A$2,'EPA Data'!$J:$J,$B$1,'EPA Data'!$C:$C,AL$2,'EPA Data'!$G:$G,"&gt;="&amp;$A39,'EPA Data'!$G:$G,"&lt;"&amp;$B39)*unit_conv</f>
        <v>0</v>
      </c>
    </row>
    <row r="40" spans="1:38" x14ac:dyDescent="0.45">
      <c r="A40" s="15">
        <f t="shared" si="14"/>
        <v>50</v>
      </c>
      <c r="B40" s="16">
        <f t="shared" si="22"/>
        <v>60</v>
      </c>
      <c r="C40" s="31">
        <f>VLOOKUP($B$1,'Multipliers and Adjustments'!$A$70:$I$86,TRUNC(COLUMN(C$2)/5)+2,FALSE)*SUMIFS('EPA Data'!$I:$I,'EPA Data'!$D:$D,'Country Selector'!$A$2,'EPA Data'!$J:$J,$B$1,'EPA Data'!$C:$C,C$2,'EPA Data'!$G:$G,"&gt;="&amp;$A40,'EPA Data'!$G:$G,"&lt;"&amp;$B40)*unit_conv</f>
        <v>0</v>
      </c>
      <c r="D40">
        <f t="shared" si="23"/>
        <v>0</v>
      </c>
      <c r="E40">
        <f t="shared" si="23"/>
        <v>0</v>
      </c>
      <c r="F40">
        <f t="shared" si="23"/>
        <v>0</v>
      </c>
      <c r="G40">
        <f t="shared" si="23"/>
        <v>0</v>
      </c>
      <c r="H40" s="31">
        <f>VLOOKUP($B$1,'Multipliers and Adjustments'!$A$70:$I$86,TRUNC(COLUMN(H$2)/5)+2,FALSE)*SUMIFS('EPA Data'!$I:$I,'EPA Data'!$D:$D,'Country Selector'!$A$2,'EPA Data'!$J:$J,$B$1,'EPA Data'!$C:$C,H$2,'EPA Data'!$G:$G,"&gt;="&amp;$A40,'EPA Data'!$G:$G,"&lt;"&amp;$B40)*unit_conv</f>
        <v>0</v>
      </c>
      <c r="I40">
        <f t="shared" si="24"/>
        <v>0</v>
      </c>
      <c r="J40">
        <f t="shared" si="24"/>
        <v>0</v>
      </c>
      <c r="K40">
        <f t="shared" si="24"/>
        <v>0</v>
      </c>
      <c r="L40">
        <f t="shared" si="24"/>
        <v>0</v>
      </c>
      <c r="M40" s="31">
        <f>VLOOKUP($B$1,'Multipliers and Adjustments'!$A$70:$I$86,TRUNC(COLUMN(M$2)/5)+2,FALSE)*SUMIFS('EPA Data'!$I:$I,'EPA Data'!$D:$D,'Country Selector'!$A$2,'EPA Data'!$J:$J,$B$1,'EPA Data'!$C:$C,M$2,'EPA Data'!$G:$G,"&gt;="&amp;$A40,'EPA Data'!$G:$G,"&lt;"&amp;$B40)*unit_conv</f>
        <v>0</v>
      </c>
      <c r="N40">
        <f t="shared" si="25"/>
        <v>0</v>
      </c>
      <c r="O40">
        <f t="shared" si="25"/>
        <v>0</v>
      </c>
      <c r="P40">
        <f t="shared" si="25"/>
        <v>0</v>
      </c>
      <c r="Q40">
        <f t="shared" si="25"/>
        <v>0</v>
      </c>
      <c r="R40" s="31">
        <f>VLOOKUP($B$1,'Multipliers and Adjustments'!$A$70:$I$86,TRUNC(COLUMN(R$2)/5)+2,FALSE)*SUMIFS('EPA Data'!$I:$I,'EPA Data'!$D:$D,'Country Selector'!$A$2,'EPA Data'!$J:$J,$B$1,'EPA Data'!$C:$C,R$2,'EPA Data'!$G:$G,"&gt;="&amp;$A40,'EPA Data'!$G:$G,"&lt;"&amp;$B40)*unit_conv</f>
        <v>0</v>
      </c>
      <c r="S40">
        <f t="shared" si="26"/>
        <v>0</v>
      </c>
      <c r="T40">
        <f t="shared" si="26"/>
        <v>0</v>
      </c>
      <c r="U40">
        <f t="shared" si="26"/>
        <v>0</v>
      </c>
      <c r="V40">
        <f t="shared" si="26"/>
        <v>0</v>
      </c>
      <c r="W40" s="31">
        <f>VLOOKUP($B$1,'Multipliers and Adjustments'!$A$70:$I$86,TRUNC(COLUMN(W$2)/5)+2,FALSE)*SUMIFS('EPA Data'!$I:$I,'EPA Data'!$D:$D,'Country Selector'!$A$2,'EPA Data'!$J:$J,$B$1,'EPA Data'!$C:$C,W$2,'EPA Data'!$G:$G,"&gt;="&amp;$A40,'EPA Data'!$G:$G,"&lt;"&amp;$B40)*unit_conv</f>
        <v>0</v>
      </c>
      <c r="X40">
        <f t="shared" si="27"/>
        <v>0</v>
      </c>
      <c r="Y40">
        <f t="shared" si="27"/>
        <v>0</v>
      </c>
      <c r="Z40">
        <f t="shared" si="27"/>
        <v>0</v>
      </c>
      <c r="AA40">
        <f t="shared" si="27"/>
        <v>0</v>
      </c>
      <c r="AB40" s="31">
        <f>VLOOKUP($B$1,'Multipliers and Adjustments'!$A$70:$I$86,TRUNC(COLUMN(AB$2)/5)+2,FALSE)*SUMIFS('EPA Data'!$I:$I,'EPA Data'!$D:$D,'Country Selector'!$A$2,'EPA Data'!$J:$J,$B$1,'EPA Data'!$C:$C,AB$2,'EPA Data'!$G:$G,"&gt;="&amp;$A40,'EPA Data'!$G:$G,"&lt;"&amp;$B40)*unit_conv</f>
        <v>0</v>
      </c>
      <c r="AC40">
        <f t="shared" si="28"/>
        <v>0</v>
      </c>
      <c r="AD40">
        <f t="shared" si="28"/>
        <v>0</v>
      </c>
      <c r="AE40">
        <f t="shared" si="28"/>
        <v>0</v>
      </c>
      <c r="AF40">
        <f t="shared" si="28"/>
        <v>0</v>
      </c>
      <c r="AG40" s="31">
        <f>VLOOKUP($B$1,'Multipliers and Adjustments'!$A$70:$I$86,TRUNC(COLUMN(AG$2)/5)+2,FALSE)*SUMIFS('EPA Data'!$I:$I,'EPA Data'!$D:$D,'Country Selector'!$A$2,'EPA Data'!$J:$J,$B$1,'EPA Data'!$C:$C,AG$2,'EPA Data'!$G:$G,"&gt;="&amp;$A40,'EPA Data'!$G:$G,"&lt;"&amp;$B40)*unit_conv</f>
        <v>0</v>
      </c>
      <c r="AH40">
        <f t="shared" si="29"/>
        <v>0</v>
      </c>
      <c r="AI40">
        <f t="shared" si="29"/>
        <v>0</v>
      </c>
      <c r="AJ40">
        <f t="shared" si="29"/>
        <v>0</v>
      </c>
      <c r="AK40">
        <f t="shared" si="29"/>
        <v>0</v>
      </c>
      <c r="AL40" s="31">
        <f>VLOOKUP($B$1,'Multipliers and Adjustments'!$A$70:$I$86,TRUNC(COLUMN(AL$2)/5)+2,FALSE)*SUMIFS('EPA Data'!$I:$I,'EPA Data'!$D:$D,'Country Selector'!$A$2,'EPA Data'!$J:$J,$B$1,'EPA Data'!$C:$C,AL$2,'EPA Data'!$G:$G,"&gt;="&amp;$A40,'EPA Data'!$G:$G,"&lt;"&amp;$B40)*unit_conv</f>
        <v>0</v>
      </c>
    </row>
    <row r="41" spans="1:38" x14ac:dyDescent="0.45">
      <c r="A41" s="15">
        <f t="shared" si="14"/>
        <v>60</v>
      </c>
      <c r="B41" s="16">
        <f t="shared" si="22"/>
        <v>70</v>
      </c>
      <c r="C41" s="31">
        <f>VLOOKUP($B$1,'Multipliers and Adjustments'!$A$70:$I$86,TRUNC(COLUMN(C$2)/5)+2,FALSE)*SUMIFS('EPA Data'!$I:$I,'EPA Data'!$D:$D,'Country Selector'!$A$2,'EPA Data'!$J:$J,$B$1,'EPA Data'!$C:$C,C$2,'EPA Data'!$G:$G,"&gt;="&amp;$A41,'EPA Data'!$G:$G,"&lt;"&amp;$B41)*unit_conv</f>
        <v>0</v>
      </c>
      <c r="D41">
        <f t="shared" si="23"/>
        <v>0</v>
      </c>
      <c r="E41">
        <f t="shared" si="23"/>
        <v>0</v>
      </c>
      <c r="F41">
        <f t="shared" si="23"/>
        <v>0</v>
      </c>
      <c r="G41">
        <f t="shared" si="23"/>
        <v>0</v>
      </c>
      <c r="H41" s="31">
        <f>VLOOKUP($B$1,'Multipliers and Adjustments'!$A$70:$I$86,TRUNC(COLUMN(H$2)/5)+2,FALSE)*SUMIFS('EPA Data'!$I:$I,'EPA Data'!$D:$D,'Country Selector'!$A$2,'EPA Data'!$J:$J,$B$1,'EPA Data'!$C:$C,H$2,'EPA Data'!$G:$G,"&gt;="&amp;$A41,'EPA Data'!$G:$G,"&lt;"&amp;$B41)*unit_conv</f>
        <v>0</v>
      </c>
      <c r="I41">
        <f t="shared" si="24"/>
        <v>0</v>
      </c>
      <c r="J41">
        <f t="shared" si="24"/>
        <v>0</v>
      </c>
      <c r="K41">
        <f t="shared" si="24"/>
        <v>0</v>
      </c>
      <c r="L41">
        <f t="shared" si="24"/>
        <v>0</v>
      </c>
      <c r="M41" s="31">
        <f>VLOOKUP($B$1,'Multipliers and Adjustments'!$A$70:$I$86,TRUNC(COLUMN(M$2)/5)+2,FALSE)*SUMIFS('EPA Data'!$I:$I,'EPA Data'!$D:$D,'Country Selector'!$A$2,'EPA Data'!$J:$J,$B$1,'EPA Data'!$C:$C,M$2,'EPA Data'!$G:$G,"&gt;="&amp;$A41,'EPA Data'!$G:$G,"&lt;"&amp;$B41)*unit_conv</f>
        <v>0</v>
      </c>
      <c r="N41">
        <f t="shared" si="25"/>
        <v>0</v>
      </c>
      <c r="O41">
        <f t="shared" si="25"/>
        <v>0</v>
      </c>
      <c r="P41">
        <f t="shared" si="25"/>
        <v>0</v>
      </c>
      <c r="Q41">
        <f t="shared" si="25"/>
        <v>0</v>
      </c>
      <c r="R41" s="31">
        <f>VLOOKUP($B$1,'Multipliers and Adjustments'!$A$70:$I$86,TRUNC(COLUMN(R$2)/5)+2,FALSE)*SUMIFS('EPA Data'!$I:$I,'EPA Data'!$D:$D,'Country Selector'!$A$2,'EPA Data'!$J:$J,$B$1,'EPA Data'!$C:$C,R$2,'EPA Data'!$G:$G,"&gt;="&amp;$A41,'EPA Data'!$G:$G,"&lt;"&amp;$B41)*unit_conv</f>
        <v>0</v>
      </c>
      <c r="S41">
        <f t="shared" si="26"/>
        <v>0</v>
      </c>
      <c r="T41">
        <f t="shared" si="26"/>
        <v>0</v>
      </c>
      <c r="U41">
        <f t="shared" si="26"/>
        <v>0</v>
      </c>
      <c r="V41">
        <f t="shared" si="26"/>
        <v>0</v>
      </c>
      <c r="W41" s="31">
        <f>VLOOKUP($B$1,'Multipliers and Adjustments'!$A$70:$I$86,TRUNC(COLUMN(W$2)/5)+2,FALSE)*SUMIFS('EPA Data'!$I:$I,'EPA Data'!$D:$D,'Country Selector'!$A$2,'EPA Data'!$J:$J,$B$1,'EPA Data'!$C:$C,W$2,'EPA Data'!$G:$G,"&gt;="&amp;$A41,'EPA Data'!$G:$G,"&lt;"&amp;$B41)*unit_conv</f>
        <v>0</v>
      </c>
      <c r="X41">
        <f t="shared" si="27"/>
        <v>0</v>
      </c>
      <c r="Y41">
        <f t="shared" si="27"/>
        <v>0</v>
      </c>
      <c r="Z41">
        <f t="shared" si="27"/>
        <v>0</v>
      </c>
      <c r="AA41">
        <f t="shared" si="27"/>
        <v>0</v>
      </c>
      <c r="AB41" s="31">
        <f>VLOOKUP($B$1,'Multipliers and Adjustments'!$A$70:$I$86,TRUNC(COLUMN(AB$2)/5)+2,FALSE)*SUMIFS('EPA Data'!$I:$I,'EPA Data'!$D:$D,'Country Selector'!$A$2,'EPA Data'!$J:$J,$B$1,'EPA Data'!$C:$C,AB$2,'EPA Data'!$G:$G,"&gt;="&amp;$A41,'EPA Data'!$G:$G,"&lt;"&amp;$B41)*unit_conv</f>
        <v>0</v>
      </c>
      <c r="AC41">
        <f t="shared" si="28"/>
        <v>0</v>
      </c>
      <c r="AD41">
        <f t="shared" si="28"/>
        <v>0</v>
      </c>
      <c r="AE41">
        <f t="shared" si="28"/>
        <v>0</v>
      </c>
      <c r="AF41">
        <f t="shared" si="28"/>
        <v>0</v>
      </c>
      <c r="AG41" s="31">
        <f>VLOOKUP($B$1,'Multipliers and Adjustments'!$A$70:$I$86,TRUNC(COLUMN(AG$2)/5)+2,FALSE)*SUMIFS('EPA Data'!$I:$I,'EPA Data'!$D:$D,'Country Selector'!$A$2,'EPA Data'!$J:$J,$B$1,'EPA Data'!$C:$C,AG$2,'EPA Data'!$G:$G,"&gt;="&amp;$A41,'EPA Data'!$G:$G,"&lt;"&amp;$B41)*unit_conv</f>
        <v>0</v>
      </c>
      <c r="AH41">
        <f t="shared" si="29"/>
        <v>0</v>
      </c>
      <c r="AI41">
        <f t="shared" si="29"/>
        <v>0</v>
      </c>
      <c r="AJ41">
        <f t="shared" si="29"/>
        <v>0</v>
      </c>
      <c r="AK41">
        <f t="shared" si="29"/>
        <v>0</v>
      </c>
      <c r="AL41" s="31">
        <f>VLOOKUP($B$1,'Multipliers and Adjustments'!$A$70:$I$86,TRUNC(COLUMN(AL$2)/5)+2,FALSE)*SUMIFS('EPA Data'!$I:$I,'EPA Data'!$D:$D,'Country Selector'!$A$2,'EPA Data'!$J:$J,$B$1,'EPA Data'!$C:$C,AL$2,'EPA Data'!$G:$G,"&gt;="&amp;$A41,'EPA Data'!$G:$G,"&lt;"&amp;$B41)*unit_conv</f>
        <v>0</v>
      </c>
    </row>
    <row r="42" spans="1:38" x14ac:dyDescent="0.45">
      <c r="A42" s="15">
        <f t="shared" si="14"/>
        <v>70</v>
      </c>
      <c r="B42" s="16">
        <f t="shared" si="22"/>
        <v>80</v>
      </c>
      <c r="C42" s="31">
        <f>VLOOKUP($B$1,'Multipliers and Adjustments'!$A$70:$I$86,TRUNC(COLUMN(C$2)/5)+2,FALSE)*SUMIFS('EPA Data'!$I:$I,'EPA Data'!$D:$D,'Country Selector'!$A$2,'EPA Data'!$J:$J,$B$1,'EPA Data'!$C:$C,C$2,'EPA Data'!$G:$G,"&gt;="&amp;$A42,'EPA Data'!$G:$G,"&lt;"&amp;$B42)*unit_conv</f>
        <v>0</v>
      </c>
      <c r="D42">
        <f t="shared" si="23"/>
        <v>0</v>
      </c>
      <c r="E42">
        <f t="shared" si="23"/>
        <v>0</v>
      </c>
      <c r="F42">
        <f t="shared" si="23"/>
        <v>0</v>
      </c>
      <c r="G42">
        <f t="shared" si="23"/>
        <v>0</v>
      </c>
      <c r="H42" s="31">
        <f>VLOOKUP($B$1,'Multipliers and Adjustments'!$A$70:$I$86,TRUNC(COLUMN(H$2)/5)+2,FALSE)*SUMIFS('EPA Data'!$I:$I,'EPA Data'!$D:$D,'Country Selector'!$A$2,'EPA Data'!$J:$J,$B$1,'EPA Data'!$C:$C,H$2,'EPA Data'!$G:$G,"&gt;="&amp;$A42,'EPA Data'!$G:$G,"&lt;"&amp;$B42)*unit_conv</f>
        <v>0</v>
      </c>
      <c r="I42">
        <f t="shared" si="24"/>
        <v>0</v>
      </c>
      <c r="J42">
        <f t="shared" si="24"/>
        <v>0</v>
      </c>
      <c r="K42">
        <f t="shared" si="24"/>
        <v>0</v>
      </c>
      <c r="L42">
        <f t="shared" si="24"/>
        <v>0</v>
      </c>
      <c r="M42" s="31">
        <f>VLOOKUP($B$1,'Multipliers and Adjustments'!$A$70:$I$86,TRUNC(COLUMN(M$2)/5)+2,FALSE)*SUMIFS('EPA Data'!$I:$I,'EPA Data'!$D:$D,'Country Selector'!$A$2,'EPA Data'!$J:$J,$B$1,'EPA Data'!$C:$C,M$2,'EPA Data'!$G:$G,"&gt;="&amp;$A42,'EPA Data'!$G:$G,"&lt;"&amp;$B42)*unit_conv</f>
        <v>0</v>
      </c>
      <c r="N42">
        <f t="shared" si="25"/>
        <v>0</v>
      </c>
      <c r="O42">
        <f t="shared" si="25"/>
        <v>0</v>
      </c>
      <c r="P42">
        <f t="shared" si="25"/>
        <v>0</v>
      </c>
      <c r="Q42">
        <f t="shared" si="25"/>
        <v>0</v>
      </c>
      <c r="R42" s="31">
        <f>VLOOKUP($B$1,'Multipliers and Adjustments'!$A$70:$I$86,TRUNC(COLUMN(R$2)/5)+2,FALSE)*SUMIFS('EPA Data'!$I:$I,'EPA Data'!$D:$D,'Country Selector'!$A$2,'EPA Data'!$J:$J,$B$1,'EPA Data'!$C:$C,R$2,'EPA Data'!$G:$G,"&gt;="&amp;$A42,'EPA Data'!$G:$G,"&lt;"&amp;$B42)*unit_conv</f>
        <v>0</v>
      </c>
      <c r="S42">
        <f t="shared" si="26"/>
        <v>0</v>
      </c>
      <c r="T42">
        <f t="shared" si="26"/>
        <v>0</v>
      </c>
      <c r="U42">
        <f t="shared" si="26"/>
        <v>0</v>
      </c>
      <c r="V42">
        <f t="shared" si="26"/>
        <v>0</v>
      </c>
      <c r="W42" s="31">
        <f>VLOOKUP($B$1,'Multipliers and Adjustments'!$A$70:$I$86,TRUNC(COLUMN(W$2)/5)+2,FALSE)*SUMIFS('EPA Data'!$I:$I,'EPA Data'!$D:$D,'Country Selector'!$A$2,'EPA Data'!$J:$J,$B$1,'EPA Data'!$C:$C,W$2,'EPA Data'!$G:$G,"&gt;="&amp;$A42,'EPA Data'!$G:$G,"&lt;"&amp;$B42)*unit_conv</f>
        <v>0</v>
      </c>
      <c r="X42">
        <f t="shared" si="27"/>
        <v>0</v>
      </c>
      <c r="Y42">
        <f t="shared" si="27"/>
        <v>0</v>
      </c>
      <c r="Z42">
        <f t="shared" si="27"/>
        <v>0</v>
      </c>
      <c r="AA42">
        <f t="shared" si="27"/>
        <v>0</v>
      </c>
      <c r="AB42" s="31">
        <f>VLOOKUP($B$1,'Multipliers and Adjustments'!$A$70:$I$86,TRUNC(COLUMN(AB$2)/5)+2,FALSE)*SUMIFS('EPA Data'!$I:$I,'EPA Data'!$D:$D,'Country Selector'!$A$2,'EPA Data'!$J:$J,$B$1,'EPA Data'!$C:$C,AB$2,'EPA Data'!$G:$G,"&gt;="&amp;$A42,'EPA Data'!$G:$G,"&lt;"&amp;$B42)*unit_conv</f>
        <v>0</v>
      </c>
      <c r="AC42">
        <f t="shared" si="28"/>
        <v>0</v>
      </c>
      <c r="AD42">
        <f t="shared" si="28"/>
        <v>0</v>
      </c>
      <c r="AE42">
        <f t="shared" si="28"/>
        <v>0</v>
      </c>
      <c r="AF42">
        <f t="shared" si="28"/>
        <v>0</v>
      </c>
      <c r="AG42" s="31">
        <f>VLOOKUP($B$1,'Multipliers and Adjustments'!$A$70:$I$86,TRUNC(COLUMN(AG$2)/5)+2,FALSE)*SUMIFS('EPA Data'!$I:$I,'EPA Data'!$D:$D,'Country Selector'!$A$2,'EPA Data'!$J:$J,$B$1,'EPA Data'!$C:$C,AG$2,'EPA Data'!$G:$G,"&gt;="&amp;$A42,'EPA Data'!$G:$G,"&lt;"&amp;$B42)*unit_conv</f>
        <v>0</v>
      </c>
      <c r="AH42">
        <f t="shared" si="29"/>
        <v>0</v>
      </c>
      <c r="AI42">
        <f t="shared" si="29"/>
        <v>0</v>
      </c>
      <c r="AJ42">
        <f t="shared" si="29"/>
        <v>0</v>
      </c>
      <c r="AK42">
        <f t="shared" si="29"/>
        <v>0</v>
      </c>
      <c r="AL42" s="31">
        <f>VLOOKUP($B$1,'Multipliers and Adjustments'!$A$70:$I$86,TRUNC(COLUMN(AL$2)/5)+2,FALSE)*SUMIFS('EPA Data'!$I:$I,'EPA Data'!$D:$D,'Country Selector'!$A$2,'EPA Data'!$J:$J,$B$1,'EPA Data'!$C:$C,AL$2,'EPA Data'!$G:$G,"&gt;="&amp;$A42,'EPA Data'!$G:$G,"&lt;"&amp;$B42)*unit_conv</f>
        <v>0</v>
      </c>
    </row>
    <row r="43" spans="1:38" x14ac:dyDescent="0.45">
      <c r="A43" s="15">
        <f t="shared" si="14"/>
        <v>80</v>
      </c>
      <c r="B43" s="16">
        <f t="shared" si="22"/>
        <v>90</v>
      </c>
      <c r="C43" s="31">
        <f>VLOOKUP($B$1,'Multipliers and Adjustments'!$A$70:$I$86,TRUNC(COLUMN(C$2)/5)+2,FALSE)*SUMIFS('EPA Data'!$I:$I,'EPA Data'!$D:$D,'Country Selector'!$A$2,'EPA Data'!$J:$J,$B$1,'EPA Data'!$C:$C,C$2,'EPA Data'!$G:$G,"&gt;="&amp;$A43,'EPA Data'!$G:$G,"&lt;"&amp;$B43)*unit_conv</f>
        <v>0</v>
      </c>
      <c r="D43">
        <f t="shared" si="23"/>
        <v>0</v>
      </c>
      <c r="E43">
        <f t="shared" si="23"/>
        <v>0</v>
      </c>
      <c r="F43">
        <f t="shared" si="23"/>
        <v>0</v>
      </c>
      <c r="G43">
        <f t="shared" si="23"/>
        <v>0</v>
      </c>
      <c r="H43" s="31">
        <f>VLOOKUP($B$1,'Multipliers and Adjustments'!$A$70:$I$86,TRUNC(COLUMN(H$2)/5)+2,FALSE)*SUMIFS('EPA Data'!$I:$I,'EPA Data'!$D:$D,'Country Selector'!$A$2,'EPA Data'!$J:$J,$B$1,'EPA Data'!$C:$C,H$2,'EPA Data'!$G:$G,"&gt;="&amp;$A43,'EPA Data'!$G:$G,"&lt;"&amp;$B43)*unit_conv</f>
        <v>0</v>
      </c>
      <c r="I43">
        <f t="shared" si="24"/>
        <v>0</v>
      </c>
      <c r="J43">
        <f t="shared" si="24"/>
        <v>0</v>
      </c>
      <c r="K43">
        <f t="shared" si="24"/>
        <v>0</v>
      </c>
      <c r="L43">
        <f t="shared" si="24"/>
        <v>0</v>
      </c>
      <c r="M43" s="31">
        <f>VLOOKUP($B$1,'Multipliers and Adjustments'!$A$70:$I$86,TRUNC(COLUMN(M$2)/5)+2,FALSE)*SUMIFS('EPA Data'!$I:$I,'EPA Data'!$D:$D,'Country Selector'!$A$2,'EPA Data'!$J:$J,$B$1,'EPA Data'!$C:$C,M$2,'EPA Data'!$G:$G,"&gt;="&amp;$A43,'EPA Data'!$G:$G,"&lt;"&amp;$B43)*unit_conv</f>
        <v>0</v>
      </c>
      <c r="N43">
        <f t="shared" si="25"/>
        <v>0</v>
      </c>
      <c r="O43">
        <f t="shared" si="25"/>
        <v>0</v>
      </c>
      <c r="P43">
        <f t="shared" si="25"/>
        <v>0</v>
      </c>
      <c r="Q43">
        <f t="shared" si="25"/>
        <v>0</v>
      </c>
      <c r="R43" s="31">
        <f>VLOOKUP($B$1,'Multipliers and Adjustments'!$A$70:$I$86,TRUNC(COLUMN(R$2)/5)+2,FALSE)*SUMIFS('EPA Data'!$I:$I,'EPA Data'!$D:$D,'Country Selector'!$A$2,'EPA Data'!$J:$J,$B$1,'EPA Data'!$C:$C,R$2,'EPA Data'!$G:$G,"&gt;="&amp;$A43,'EPA Data'!$G:$G,"&lt;"&amp;$B43)*unit_conv</f>
        <v>0</v>
      </c>
      <c r="S43">
        <f t="shared" si="26"/>
        <v>0</v>
      </c>
      <c r="T43">
        <f t="shared" si="26"/>
        <v>0</v>
      </c>
      <c r="U43">
        <f t="shared" si="26"/>
        <v>0</v>
      </c>
      <c r="V43">
        <f t="shared" si="26"/>
        <v>0</v>
      </c>
      <c r="W43" s="31">
        <f>VLOOKUP($B$1,'Multipliers and Adjustments'!$A$70:$I$86,TRUNC(COLUMN(W$2)/5)+2,FALSE)*SUMIFS('EPA Data'!$I:$I,'EPA Data'!$D:$D,'Country Selector'!$A$2,'EPA Data'!$J:$J,$B$1,'EPA Data'!$C:$C,W$2,'EPA Data'!$G:$G,"&gt;="&amp;$A43,'EPA Data'!$G:$G,"&lt;"&amp;$B43)*unit_conv</f>
        <v>0</v>
      </c>
      <c r="X43">
        <f t="shared" si="27"/>
        <v>0</v>
      </c>
      <c r="Y43">
        <f t="shared" si="27"/>
        <v>0</v>
      </c>
      <c r="Z43">
        <f t="shared" si="27"/>
        <v>0</v>
      </c>
      <c r="AA43">
        <f t="shared" si="27"/>
        <v>0</v>
      </c>
      <c r="AB43" s="31">
        <f>VLOOKUP($B$1,'Multipliers and Adjustments'!$A$70:$I$86,TRUNC(COLUMN(AB$2)/5)+2,FALSE)*SUMIFS('EPA Data'!$I:$I,'EPA Data'!$D:$D,'Country Selector'!$A$2,'EPA Data'!$J:$J,$B$1,'EPA Data'!$C:$C,AB$2,'EPA Data'!$G:$G,"&gt;="&amp;$A43,'EPA Data'!$G:$G,"&lt;"&amp;$B43)*unit_conv</f>
        <v>0</v>
      </c>
      <c r="AC43">
        <f t="shared" si="28"/>
        <v>0</v>
      </c>
      <c r="AD43">
        <f t="shared" si="28"/>
        <v>0</v>
      </c>
      <c r="AE43">
        <f t="shared" si="28"/>
        <v>0</v>
      </c>
      <c r="AF43">
        <f t="shared" si="28"/>
        <v>0</v>
      </c>
      <c r="AG43" s="31">
        <f>VLOOKUP($B$1,'Multipliers and Adjustments'!$A$70:$I$86,TRUNC(COLUMN(AG$2)/5)+2,FALSE)*SUMIFS('EPA Data'!$I:$I,'EPA Data'!$D:$D,'Country Selector'!$A$2,'EPA Data'!$J:$J,$B$1,'EPA Data'!$C:$C,AG$2,'EPA Data'!$G:$G,"&gt;="&amp;$A43,'EPA Data'!$G:$G,"&lt;"&amp;$B43)*unit_conv</f>
        <v>0</v>
      </c>
      <c r="AH43">
        <f t="shared" si="29"/>
        <v>0</v>
      </c>
      <c r="AI43">
        <f t="shared" si="29"/>
        <v>0</v>
      </c>
      <c r="AJ43">
        <f t="shared" si="29"/>
        <v>0</v>
      </c>
      <c r="AK43">
        <f t="shared" si="29"/>
        <v>0</v>
      </c>
      <c r="AL43" s="31">
        <f>VLOOKUP($B$1,'Multipliers and Adjustments'!$A$70:$I$86,TRUNC(COLUMN(AL$2)/5)+2,FALSE)*SUMIFS('EPA Data'!$I:$I,'EPA Data'!$D:$D,'Country Selector'!$A$2,'EPA Data'!$J:$J,$B$1,'EPA Data'!$C:$C,AL$2,'EPA Data'!$G:$G,"&gt;="&amp;$A43,'EPA Data'!$G:$G,"&lt;"&amp;$B43)*unit_conv</f>
        <v>0</v>
      </c>
    </row>
    <row r="44" spans="1:38" x14ac:dyDescent="0.45">
      <c r="A44" s="15">
        <f t="shared" si="14"/>
        <v>90</v>
      </c>
      <c r="B44" s="16">
        <f t="shared" si="22"/>
        <v>100</v>
      </c>
      <c r="C44" s="31">
        <f>VLOOKUP($B$1,'Multipliers and Adjustments'!$A$70:$I$86,TRUNC(COLUMN(C$2)/5)+2,FALSE)*SUMIFS('EPA Data'!$I:$I,'EPA Data'!$D:$D,'Country Selector'!$A$2,'EPA Data'!$J:$J,$B$1,'EPA Data'!$C:$C,C$2,'EPA Data'!$G:$G,"&gt;="&amp;$A44,'EPA Data'!$G:$G,"&lt;"&amp;$B44)*unit_conv</f>
        <v>0</v>
      </c>
      <c r="D44">
        <f t="shared" si="23"/>
        <v>0</v>
      </c>
      <c r="E44">
        <f t="shared" si="23"/>
        <v>0</v>
      </c>
      <c r="F44">
        <f t="shared" si="23"/>
        <v>0</v>
      </c>
      <c r="G44">
        <f t="shared" si="23"/>
        <v>0</v>
      </c>
      <c r="H44" s="31">
        <f>VLOOKUP($B$1,'Multipliers and Adjustments'!$A$70:$I$86,TRUNC(COLUMN(H$2)/5)+2,FALSE)*SUMIFS('EPA Data'!$I:$I,'EPA Data'!$D:$D,'Country Selector'!$A$2,'EPA Data'!$J:$J,$B$1,'EPA Data'!$C:$C,H$2,'EPA Data'!$G:$G,"&gt;="&amp;$A44,'EPA Data'!$G:$G,"&lt;"&amp;$B44)*unit_conv</f>
        <v>0</v>
      </c>
      <c r="I44">
        <f t="shared" si="24"/>
        <v>0</v>
      </c>
      <c r="J44">
        <f t="shared" si="24"/>
        <v>0</v>
      </c>
      <c r="K44">
        <f t="shared" si="24"/>
        <v>0</v>
      </c>
      <c r="L44">
        <f t="shared" si="24"/>
        <v>0</v>
      </c>
      <c r="M44" s="31">
        <f>VLOOKUP($B$1,'Multipliers and Adjustments'!$A$70:$I$86,TRUNC(COLUMN(M$2)/5)+2,FALSE)*SUMIFS('EPA Data'!$I:$I,'EPA Data'!$D:$D,'Country Selector'!$A$2,'EPA Data'!$J:$J,$B$1,'EPA Data'!$C:$C,M$2,'EPA Data'!$G:$G,"&gt;="&amp;$A44,'EPA Data'!$G:$G,"&lt;"&amp;$B44)*unit_conv</f>
        <v>0</v>
      </c>
      <c r="N44">
        <f t="shared" si="25"/>
        <v>0</v>
      </c>
      <c r="O44">
        <f t="shared" si="25"/>
        <v>0</v>
      </c>
      <c r="P44">
        <f t="shared" si="25"/>
        <v>0</v>
      </c>
      <c r="Q44">
        <f t="shared" si="25"/>
        <v>0</v>
      </c>
      <c r="R44" s="31">
        <f>VLOOKUP($B$1,'Multipliers and Adjustments'!$A$70:$I$86,TRUNC(COLUMN(R$2)/5)+2,FALSE)*SUMIFS('EPA Data'!$I:$I,'EPA Data'!$D:$D,'Country Selector'!$A$2,'EPA Data'!$J:$J,$B$1,'EPA Data'!$C:$C,R$2,'EPA Data'!$G:$G,"&gt;="&amp;$A44,'EPA Data'!$G:$G,"&lt;"&amp;$B44)*unit_conv</f>
        <v>0</v>
      </c>
      <c r="S44">
        <f t="shared" si="26"/>
        <v>0</v>
      </c>
      <c r="T44">
        <f t="shared" si="26"/>
        <v>0</v>
      </c>
      <c r="U44">
        <f t="shared" si="26"/>
        <v>0</v>
      </c>
      <c r="V44">
        <f t="shared" si="26"/>
        <v>0</v>
      </c>
      <c r="W44" s="31">
        <f>VLOOKUP($B$1,'Multipliers and Adjustments'!$A$70:$I$86,TRUNC(COLUMN(W$2)/5)+2,FALSE)*SUMIFS('EPA Data'!$I:$I,'EPA Data'!$D:$D,'Country Selector'!$A$2,'EPA Data'!$J:$J,$B$1,'EPA Data'!$C:$C,W$2,'EPA Data'!$G:$G,"&gt;="&amp;$A44,'EPA Data'!$G:$G,"&lt;"&amp;$B44)*unit_conv</f>
        <v>0</v>
      </c>
      <c r="X44">
        <f t="shared" si="27"/>
        <v>0</v>
      </c>
      <c r="Y44">
        <f t="shared" si="27"/>
        <v>0</v>
      </c>
      <c r="Z44">
        <f t="shared" si="27"/>
        <v>0</v>
      </c>
      <c r="AA44">
        <f t="shared" si="27"/>
        <v>0</v>
      </c>
      <c r="AB44" s="31">
        <f>VLOOKUP($B$1,'Multipliers and Adjustments'!$A$70:$I$86,TRUNC(COLUMN(AB$2)/5)+2,FALSE)*SUMIFS('EPA Data'!$I:$I,'EPA Data'!$D:$D,'Country Selector'!$A$2,'EPA Data'!$J:$J,$B$1,'EPA Data'!$C:$C,AB$2,'EPA Data'!$G:$G,"&gt;="&amp;$A44,'EPA Data'!$G:$G,"&lt;"&amp;$B44)*unit_conv</f>
        <v>0</v>
      </c>
      <c r="AC44">
        <f t="shared" si="28"/>
        <v>0</v>
      </c>
      <c r="AD44">
        <f t="shared" si="28"/>
        <v>0</v>
      </c>
      <c r="AE44">
        <f t="shared" si="28"/>
        <v>0</v>
      </c>
      <c r="AF44">
        <f t="shared" si="28"/>
        <v>0</v>
      </c>
      <c r="AG44" s="31">
        <f>VLOOKUP($B$1,'Multipliers and Adjustments'!$A$70:$I$86,TRUNC(COLUMN(AG$2)/5)+2,FALSE)*SUMIFS('EPA Data'!$I:$I,'EPA Data'!$D:$D,'Country Selector'!$A$2,'EPA Data'!$J:$J,$B$1,'EPA Data'!$C:$C,AG$2,'EPA Data'!$G:$G,"&gt;="&amp;$A44,'EPA Data'!$G:$G,"&lt;"&amp;$B44)*unit_conv</f>
        <v>0</v>
      </c>
      <c r="AH44">
        <f t="shared" si="29"/>
        <v>0</v>
      </c>
      <c r="AI44">
        <f t="shared" si="29"/>
        <v>0</v>
      </c>
      <c r="AJ44">
        <f t="shared" si="29"/>
        <v>0</v>
      </c>
      <c r="AK44">
        <f t="shared" si="29"/>
        <v>0</v>
      </c>
      <c r="AL44" s="31">
        <f>VLOOKUP($B$1,'Multipliers and Adjustments'!$A$70:$I$86,TRUNC(COLUMN(AL$2)/5)+2,FALSE)*SUMIFS('EPA Data'!$I:$I,'EPA Data'!$D:$D,'Country Selector'!$A$2,'EPA Data'!$J:$J,$B$1,'EPA Data'!$C:$C,AL$2,'EPA Data'!$G:$G,"&gt;="&amp;$A44,'EPA Data'!$G:$G,"&lt;"&amp;$B44)*unit_conv</f>
        <v>0</v>
      </c>
    </row>
    <row r="45" spans="1:38" x14ac:dyDescent="0.45">
      <c r="A45" s="12">
        <f>B44</f>
        <v>100</v>
      </c>
      <c r="B45" s="11">
        <f t="shared" si="7"/>
        <v>150</v>
      </c>
      <c r="C45" s="31">
        <f>VLOOKUP($B$1,'Multipliers and Adjustments'!$A$70:$I$86,TRUNC(COLUMN(C$2)/5)+2,FALSE)*SUMIFS('EPA Data'!$I:$I,'EPA Data'!$D:$D,'Country Selector'!$A$2,'EPA Data'!$J:$J,$B$1,'EPA Data'!$C:$C,C$2,'EPA Data'!$G:$G,"&gt;="&amp;$A45,'EPA Data'!$G:$G,"&lt;"&amp;$B45)*unit_conv</f>
        <v>0</v>
      </c>
      <c r="D45">
        <f t="shared" si="23"/>
        <v>0</v>
      </c>
      <c r="E45">
        <f t="shared" si="23"/>
        <v>0</v>
      </c>
      <c r="F45">
        <f t="shared" si="23"/>
        <v>0</v>
      </c>
      <c r="G45">
        <f t="shared" si="23"/>
        <v>0</v>
      </c>
      <c r="H45" s="31">
        <f>VLOOKUP($B$1,'Multipliers and Adjustments'!$A$70:$I$86,TRUNC(COLUMN(H$2)/5)+2,FALSE)*SUMIFS('EPA Data'!$I:$I,'EPA Data'!$D:$D,'Country Selector'!$A$2,'EPA Data'!$J:$J,$B$1,'EPA Data'!$C:$C,H$2,'EPA Data'!$G:$G,"&gt;="&amp;$A45,'EPA Data'!$G:$G,"&lt;"&amp;$B45)*unit_conv</f>
        <v>0</v>
      </c>
      <c r="I45">
        <f t="shared" si="24"/>
        <v>0</v>
      </c>
      <c r="J45">
        <f t="shared" si="24"/>
        <v>0</v>
      </c>
      <c r="K45">
        <f t="shared" si="24"/>
        <v>0</v>
      </c>
      <c r="L45">
        <f t="shared" si="24"/>
        <v>0</v>
      </c>
      <c r="M45" s="31">
        <f>VLOOKUP($B$1,'Multipliers and Adjustments'!$A$70:$I$86,TRUNC(COLUMN(M$2)/5)+2,FALSE)*SUMIFS('EPA Data'!$I:$I,'EPA Data'!$D:$D,'Country Selector'!$A$2,'EPA Data'!$J:$J,$B$1,'EPA Data'!$C:$C,M$2,'EPA Data'!$G:$G,"&gt;="&amp;$A45,'EPA Data'!$G:$G,"&lt;"&amp;$B45)*unit_conv</f>
        <v>0</v>
      </c>
      <c r="N45">
        <f t="shared" si="25"/>
        <v>0</v>
      </c>
      <c r="O45">
        <f t="shared" si="25"/>
        <v>0</v>
      </c>
      <c r="P45">
        <f t="shared" si="25"/>
        <v>0</v>
      </c>
      <c r="Q45">
        <f t="shared" si="25"/>
        <v>0</v>
      </c>
      <c r="R45" s="31">
        <f>VLOOKUP($B$1,'Multipliers and Adjustments'!$A$70:$I$86,TRUNC(COLUMN(R$2)/5)+2,FALSE)*SUMIFS('EPA Data'!$I:$I,'EPA Data'!$D:$D,'Country Selector'!$A$2,'EPA Data'!$J:$J,$B$1,'EPA Data'!$C:$C,R$2,'EPA Data'!$G:$G,"&gt;="&amp;$A45,'EPA Data'!$G:$G,"&lt;"&amp;$B45)*unit_conv</f>
        <v>0</v>
      </c>
      <c r="S45">
        <f t="shared" si="26"/>
        <v>0</v>
      </c>
      <c r="T45">
        <f t="shared" si="26"/>
        <v>0</v>
      </c>
      <c r="U45">
        <f t="shared" si="26"/>
        <v>0</v>
      </c>
      <c r="V45">
        <f t="shared" si="26"/>
        <v>0</v>
      </c>
      <c r="W45" s="31">
        <f>VLOOKUP($B$1,'Multipliers and Adjustments'!$A$70:$I$86,TRUNC(COLUMN(W$2)/5)+2,FALSE)*SUMIFS('EPA Data'!$I:$I,'EPA Data'!$D:$D,'Country Selector'!$A$2,'EPA Data'!$J:$J,$B$1,'EPA Data'!$C:$C,W$2,'EPA Data'!$G:$G,"&gt;="&amp;$A45,'EPA Data'!$G:$G,"&lt;"&amp;$B45)*unit_conv</f>
        <v>0</v>
      </c>
      <c r="X45">
        <f t="shared" si="27"/>
        <v>0</v>
      </c>
      <c r="Y45">
        <f t="shared" si="27"/>
        <v>0</v>
      </c>
      <c r="Z45">
        <f t="shared" si="27"/>
        <v>0</v>
      </c>
      <c r="AA45">
        <f t="shared" si="27"/>
        <v>0</v>
      </c>
      <c r="AB45" s="31">
        <f>VLOOKUP($B$1,'Multipliers and Adjustments'!$A$70:$I$86,TRUNC(COLUMN(AB$2)/5)+2,FALSE)*SUMIFS('EPA Data'!$I:$I,'EPA Data'!$D:$D,'Country Selector'!$A$2,'EPA Data'!$J:$J,$B$1,'EPA Data'!$C:$C,AB$2,'EPA Data'!$G:$G,"&gt;="&amp;$A45,'EPA Data'!$G:$G,"&lt;"&amp;$B45)*unit_conv</f>
        <v>0</v>
      </c>
      <c r="AC45">
        <f t="shared" si="28"/>
        <v>0</v>
      </c>
      <c r="AD45">
        <f t="shared" si="28"/>
        <v>0</v>
      </c>
      <c r="AE45">
        <f t="shared" si="28"/>
        <v>0</v>
      </c>
      <c r="AF45">
        <f t="shared" si="28"/>
        <v>0</v>
      </c>
      <c r="AG45" s="31">
        <f>VLOOKUP($B$1,'Multipliers and Adjustments'!$A$70:$I$86,TRUNC(COLUMN(AG$2)/5)+2,FALSE)*SUMIFS('EPA Data'!$I:$I,'EPA Data'!$D:$D,'Country Selector'!$A$2,'EPA Data'!$J:$J,$B$1,'EPA Data'!$C:$C,AG$2,'EPA Data'!$G:$G,"&gt;="&amp;$A45,'EPA Data'!$G:$G,"&lt;"&amp;$B45)*unit_conv</f>
        <v>0</v>
      </c>
      <c r="AH45">
        <f t="shared" si="29"/>
        <v>0</v>
      </c>
      <c r="AI45">
        <f t="shared" si="29"/>
        <v>0</v>
      </c>
      <c r="AJ45">
        <f t="shared" si="29"/>
        <v>0</v>
      </c>
      <c r="AK45">
        <f t="shared" si="29"/>
        <v>0</v>
      </c>
      <c r="AL45" s="31">
        <f>VLOOKUP($B$1,'Multipliers and Adjustments'!$A$70:$I$86,TRUNC(COLUMN(AL$2)/5)+2,FALSE)*SUMIFS('EPA Data'!$I:$I,'EPA Data'!$D:$D,'Country Selector'!$A$2,'EPA Data'!$J:$J,$B$1,'EPA Data'!$C:$C,AL$2,'EPA Data'!$G:$G,"&gt;="&amp;$A45,'EPA Data'!$G:$G,"&lt;"&amp;$B45)*unit_conv</f>
        <v>0</v>
      </c>
    </row>
    <row r="46" spans="1:38" x14ac:dyDescent="0.45">
      <c r="A46" s="12">
        <f t="shared" si="14"/>
        <v>150</v>
      </c>
      <c r="B46" s="11">
        <f t="shared" si="7"/>
        <v>200</v>
      </c>
      <c r="C46" s="31">
        <f>VLOOKUP($B$1,'Multipliers and Adjustments'!$A$70:$I$86,TRUNC(COLUMN(C$2)/5)+2,FALSE)*SUMIFS('EPA Data'!$I:$I,'EPA Data'!$D:$D,'Country Selector'!$A$2,'EPA Data'!$J:$J,$B$1,'EPA Data'!$C:$C,C$2,'EPA Data'!$G:$G,"&gt;="&amp;$A46,'EPA Data'!$G:$G,"&lt;"&amp;$B46)*unit_conv</f>
        <v>0</v>
      </c>
      <c r="D46">
        <f t="shared" si="23"/>
        <v>0</v>
      </c>
      <c r="E46">
        <f t="shared" si="23"/>
        <v>0</v>
      </c>
      <c r="F46">
        <f t="shared" si="23"/>
        <v>0</v>
      </c>
      <c r="G46">
        <f t="shared" si="23"/>
        <v>0</v>
      </c>
      <c r="H46" s="31">
        <f>VLOOKUP($B$1,'Multipliers and Adjustments'!$A$70:$I$86,TRUNC(COLUMN(H$2)/5)+2,FALSE)*SUMIFS('EPA Data'!$I:$I,'EPA Data'!$D:$D,'Country Selector'!$A$2,'EPA Data'!$J:$J,$B$1,'EPA Data'!$C:$C,H$2,'EPA Data'!$G:$G,"&gt;="&amp;$A46,'EPA Data'!$G:$G,"&lt;"&amp;$B46)*unit_conv</f>
        <v>0</v>
      </c>
      <c r="I46">
        <f t="shared" si="24"/>
        <v>0</v>
      </c>
      <c r="J46">
        <f t="shared" si="24"/>
        <v>0</v>
      </c>
      <c r="K46">
        <f t="shared" si="24"/>
        <v>0</v>
      </c>
      <c r="L46">
        <f t="shared" si="24"/>
        <v>0</v>
      </c>
      <c r="M46" s="31">
        <f>VLOOKUP($B$1,'Multipliers and Adjustments'!$A$70:$I$86,TRUNC(COLUMN(M$2)/5)+2,FALSE)*SUMIFS('EPA Data'!$I:$I,'EPA Data'!$D:$D,'Country Selector'!$A$2,'EPA Data'!$J:$J,$B$1,'EPA Data'!$C:$C,M$2,'EPA Data'!$G:$G,"&gt;="&amp;$A46,'EPA Data'!$G:$G,"&lt;"&amp;$B46)*unit_conv</f>
        <v>0</v>
      </c>
      <c r="N46">
        <f t="shared" si="25"/>
        <v>0</v>
      </c>
      <c r="O46">
        <f t="shared" si="25"/>
        <v>0</v>
      </c>
      <c r="P46">
        <f t="shared" si="25"/>
        <v>0</v>
      </c>
      <c r="Q46">
        <f t="shared" si="25"/>
        <v>0</v>
      </c>
      <c r="R46" s="31">
        <f>VLOOKUP($B$1,'Multipliers and Adjustments'!$A$70:$I$86,TRUNC(COLUMN(R$2)/5)+2,FALSE)*SUMIFS('EPA Data'!$I:$I,'EPA Data'!$D:$D,'Country Selector'!$A$2,'EPA Data'!$J:$J,$B$1,'EPA Data'!$C:$C,R$2,'EPA Data'!$G:$G,"&gt;="&amp;$A46,'EPA Data'!$G:$G,"&lt;"&amp;$B46)*unit_conv</f>
        <v>0</v>
      </c>
      <c r="S46">
        <f t="shared" si="26"/>
        <v>0</v>
      </c>
      <c r="T46">
        <f t="shared" si="26"/>
        <v>0</v>
      </c>
      <c r="U46">
        <f t="shared" si="26"/>
        <v>0</v>
      </c>
      <c r="V46">
        <f t="shared" si="26"/>
        <v>0</v>
      </c>
      <c r="W46" s="31">
        <f>VLOOKUP($B$1,'Multipliers and Adjustments'!$A$70:$I$86,TRUNC(COLUMN(W$2)/5)+2,FALSE)*SUMIFS('EPA Data'!$I:$I,'EPA Data'!$D:$D,'Country Selector'!$A$2,'EPA Data'!$J:$J,$B$1,'EPA Data'!$C:$C,W$2,'EPA Data'!$G:$G,"&gt;="&amp;$A46,'EPA Data'!$G:$G,"&lt;"&amp;$B46)*unit_conv</f>
        <v>0</v>
      </c>
      <c r="X46">
        <f t="shared" si="27"/>
        <v>0</v>
      </c>
      <c r="Y46">
        <f t="shared" si="27"/>
        <v>0</v>
      </c>
      <c r="Z46">
        <f t="shared" si="27"/>
        <v>0</v>
      </c>
      <c r="AA46">
        <f t="shared" si="27"/>
        <v>0</v>
      </c>
      <c r="AB46" s="31">
        <f>VLOOKUP($B$1,'Multipliers and Adjustments'!$A$70:$I$86,TRUNC(COLUMN(AB$2)/5)+2,FALSE)*SUMIFS('EPA Data'!$I:$I,'EPA Data'!$D:$D,'Country Selector'!$A$2,'EPA Data'!$J:$J,$B$1,'EPA Data'!$C:$C,AB$2,'EPA Data'!$G:$G,"&gt;="&amp;$A46,'EPA Data'!$G:$G,"&lt;"&amp;$B46)*unit_conv</f>
        <v>0</v>
      </c>
      <c r="AC46">
        <f t="shared" si="28"/>
        <v>0</v>
      </c>
      <c r="AD46">
        <f t="shared" si="28"/>
        <v>0</v>
      </c>
      <c r="AE46">
        <f t="shared" si="28"/>
        <v>0</v>
      </c>
      <c r="AF46">
        <f t="shared" si="28"/>
        <v>0</v>
      </c>
      <c r="AG46" s="31">
        <f>VLOOKUP($B$1,'Multipliers and Adjustments'!$A$70:$I$86,TRUNC(COLUMN(AG$2)/5)+2,FALSE)*SUMIFS('EPA Data'!$I:$I,'EPA Data'!$D:$D,'Country Selector'!$A$2,'EPA Data'!$J:$J,$B$1,'EPA Data'!$C:$C,AG$2,'EPA Data'!$G:$G,"&gt;="&amp;$A46,'EPA Data'!$G:$G,"&lt;"&amp;$B46)*unit_conv</f>
        <v>0</v>
      </c>
      <c r="AH46">
        <f t="shared" si="29"/>
        <v>0</v>
      </c>
      <c r="AI46">
        <f t="shared" si="29"/>
        <v>0</v>
      </c>
      <c r="AJ46">
        <f t="shared" si="29"/>
        <v>0</v>
      </c>
      <c r="AK46">
        <f t="shared" si="29"/>
        <v>0</v>
      </c>
      <c r="AL46" s="31">
        <f>VLOOKUP($B$1,'Multipliers and Adjustments'!$A$70:$I$86,TRUNC(COLUMN(AL$2)/5)+2,FALSE)*SUMIFS('EPA Data'!$I:$I,'EPA Data'!$D:$D,'Country Selector'!$A$2,'EPA Data'!$J:$J,$B$1,'EPA Data'!$C:$C,AL$2,'EPA Data'!$G:$G,"&gt;="&amp;$A46,'EPA Data'!$G:$G,"&lt;"&amp;$B46)*unit_conv</f>
        <v>0</v>
      </c>
    </row>
    <row r="47" spans="1:38" x14ac:dyDescent="0.45">
      <c r="A47" s="12">
        <f t="shared" si="14"/>
        <v>200</v>
      </c>
      <c r="B47" s="11">
        <f t="shared" si="7"/>
        <v>250</v>
      </c>
      <c r="C47" s="31">
        <f>VLOOKUP($B$1,'Multipliers and Adjustments'!$A$70:$I$86,TRUNC(COLUMN(C$2)/5)+2,FALSE)*SUMIFS('EPA Data'!$I:$I,'EPA Data'!$D:$D,'Country Selector'!$A$2,'EPA Data'!$J:$J,$B$1,'EPA Data'!$C:$C,C$2,'EPA Data'!$G:$G,"&gt;="&amp;$A47,'EPA Data'!$G:$G,"&lt;"&amp;$B47)*unit_conv</f>
        <v>0</v>
      </c>
      <c r="D47">
        <f t="shared" si="23"/>
        <v>0</v>
      </c>
      <c r="E47">
        <f t="shared" si="23"/>
        <v>0</v>
      </c>
      <c r="F47">
        <f t="shared" si="23"/>
        <v>0</v>
      </c>
      <c r="G47">
        <f t="shared" si="23"/>
        <v>0</v>
      </c>
      <c r="H47" s="31">
        <f>VLOOKUP($B$1,'Multipliers and Adjustments'!$A$70:$I$86,TRUNC(COLUMN(H$2)/5)+2,FALSE)*SUMIFS('EPA Data'!$I:$I,'EPA Data'!$D:$D,'Country Selector'!$A$2,'EPA Data'!$J:$J,$B$1,'EPA Data'!$C:$C,H$2,'EPA Data'!$G:$G,"&gt;="&amp;$A47,'EPA Data'!$G:$G,"&lt;"&amp;$B47)*unit_conv</f>
        <v>0</v>
      </c>
      <c r="I47">
        <f t="shared" si="24"/>
        <v>0</v>
      </c>
      <c r="J47">
        <f t="shared" si="24"/>
        <v>0</v>
      </c>
      <c r="K47">
        <f t="shared" si="24"/>
        <v>0</v>
      </c>
      <c r="L47">
        <f t="shared" si="24"/>
        <v>0</v>
      </c>
      <c r="M47" s="31">
        <f>VLOOKUP($B$1,'Multipliers and Adjustments'!$A$70:$I$86,TRUNC(COLUMN(M$2)/5)+2,FALSE)*SUMIFS('EPA Data'!$I:$I,'EPA Data'!$D:$D,'Country Selector'!$A$2,'EPA Data'!$J:$J,$B$1,'EPA Data'!$C:$C,M$2,'EPA Data'!$G:$G,"&gt;="&amp;$A47,'EPA Data'!$G:$G,"&lt;"&amp;$B47)*unit_conv</f>
        <v>0</v>
      </c>
      <c r="N47">
        <f t="shared" si="25"/>
        <v>0</v>
      </c>
      <c r="O47">
        <f t="shared" si="25"/>
        <v>0</v>
      </c>
      <c r="P47">
        <f t="shared" si="25"/>
        <v>0</v>
      </c>
      <c r="Q47">
        <f t="shared" si="25"/>
        <v>0</v>
      </c>
      <c r="R47" s="31">
        <f>VLOOKUP($B$1,'Multipliers and Adjustments'!$A$70:$I$86,TRUNC(COLUMN(R$2)/5)+2,FALSE)*SUMIFS('EPA Data'!$I:$I,'EPA Data'!$D:$D,'Country Selector'!$A$2,'EPA Data'!$J:$J,$B$1,'EPA Data'!$C:$C,R$2,'EPA Data'!$G:$G,"&gt;="&amp;$A47,'EPA Data'!$G:$G,"&lt;"&amp;$B47)*unit_conv</f>
        <v>0</v>
      </c>
      <c r="S47">
        <f t="shared" si="26"/>
        <v>0</v>
      </c>
      <c r="T47">
        <f t="shared" si="26"/>
        <v>0</v>
      </c>
      <c r="U47">
        <f t="shared" si="26"/>
        <v>0</v>
      </c>
      <c r="V47">
        <f t="shared" si="26"/>
        <v>0</v>
      </c>
      <c r="W47" s="31">
        <f>VLOOKUP($B$1,'Multipliers and Adjustments'!$A$70:$I$86,TRUNC(COLUMN(W$2)/5)+2,FALSE)*SUMIFS('EPA Data'!$I:$I,'EPA Data'!$D:$D,'Country Selector'!$A$2,'EPA Data'!$J:$J,$B$1,'EPA Data'!$C:$C,W$2,'EPA Data'!$G:$G,"&gt;="&amp;$A47,'EPA Data'!$G:$G,"&lt;"&amp;$B47)*unit_conv</f>
        <v>0</v>
      </c>
      <c r="X47">
        <f t="shared" si="27"/>
        <v>0</v>
      </c>
      <c r="Y47">
        <f t="shared" si="27"/>
        <v>0</v>
      </c>
      <c r="Z47">
        <f t="shared" si="27"/>
        <v>0</v>
      </c>
      <c r="AA47">
        <f t="shared" si="27"/>
        <v>0</v>
      </c>
      <c r="AB47" s="31">
        <f>VLOOKUP($B$1,'Multipliers and Adjustments'!$A$70:$I$86,TRUNC(COLUMN(AB$2)/5)+2,FALSE)*SUMIFS('EPA Data'!$I:$I,'EPA Data'!$D:$D,'Country Selector'!$A$2,'EPA Data'!$J:$J,$B$1,'EPA Data'!$C:$C,AB$2,'EPA Data'!$G:$G,"&gt;="&amp;$A47,'EPA Data'!$G:$G,"&lt;"&amp;$B47)*unit_conv</f>
        <v>0</v>
      </c>
      <c r="AC47">
        <f t="shared" si="28"/>
        <v>0</v>
      </c>
      <c r="AD47">
        <f t="shared" si="28"/>
        <v>0</v>
      </c>
      <c r="AE47">
        <f t="shared" si="28"/>
        <v>0</v>
      </c>
      <c r="AF47">
        <f t="shared" si="28"/>
        <v>0</v>
      </c>
      <c r="AG47" s="31">
        <f>VLOOKUP($B$1,'Multipliers and Adjustments'!$A$70:$I$86,TRUNC(COLUMN(AG$2)/5)+2,FALSE)*SUMIFS('EPA Data'!$I:$I,'EPA Data'!$D:$D,'Country Selector'!$A$2,'EPA Data'!$J:$J,$B$1,'EPA Data'!$C:$C,AG$2,'EPA Data'!$G:$G,"&gt;="&amp;$A47,'EPA Data'!$G:$G,"&lt;"&amp;$B47)*unit_conv</f>
        <v>0</v>
      </c>
      <c r="AH47">
        <f t="shared" si="29"/>
        <v>0</v>
      </c>
      <c r="AI47">
        <f t="shared" si="29"/>
        <v>0</v>
      </c>
      <c r="AJ47">
        <f t="shared" si="29"/>
        <v>0</v>
      </c>
      <c r="AK47">
        <f t="shared" si="29"/>
        <v>0</v>
      </c>
      <c r="AL47" s="31">
        <f>VLOOKUP($B$1,'Multipliers and Adjustments'!$A$70:$I$86,TRUNC(COLUMN(AL$2)/5)+2,FALSE)*SUMIFS('EPA Data'!$I:$I,'EPA Data'!$D:$D,'Country Selector'!$A$2,'EPA Data'!$J:$J,$B$1,'EPA Data'!$C:$C,AL$2,'EPA Data'!$G:$G,"&gt;="&amp;$A47,'EPA Data'!$G:$G,"&lt;"&amp;$B47)*unit_conv</f>
        <v>0</v>
      </c>
    </row>
    <row r="48" spans="1:38" x14ac:dyDescent="0.45">
      <c r="A48" s="12">
        <f t="shared" si="14"/>
        <v>250</v>
      </c>
      <c r="B48" s="11">
        <f t="shared" si="7"/>
        <v>300</v>
      </c>
      <c r="C48" s="31">
        <f>VLOOKUP($B$1,'Multipliers and Adjustments'!$A$70:$I$86,TRUNC(COLUMN(C$2)/5)+2,FALSE)*SUMIFS('EPA Data'!$I:$I,'EPA Data'!$D:$D,'Country Selector'!$A$2,'EPA Data'!$J:$J,$B$1,'EPA Data'!$C:$C,C$2,'EPA Data'!$G:$G,"&gt;="&amp;$A48,'EPA Data'!$G:$G,"&lt;"&amp;$B48)*unit_conv</f>
        <v>0</v>
      </c>
      <c r="D48">
        <f t="shared" si="23"/>
        <v>0</v>
      </c>
      <c r="E48">
        <f t="shared" si="23"/>
        <v>0</v>
      </c>
      <c r="F48">
        <f t="shared" si="23"/>
        <v>0</v>
      </c>
      <c r="G48">
        <f t="shared" si="23"/>
        <v>0</v>
      </c>
      <c r="H48" s="31">
        <f>VLOOKUP($B$1,'Multipliers and Adjustments'!$A$70:$I$86,TRUNC(COLUMN(H$2)/5)+2,FALSE)*SUMIFS('EPA Data'!$I:$I,'EPA Data'!$D:$D,'Country Selector'!$A$2,'EPA Data'!$J:$J,$B$1,'EPA Data'!$C:$C,H$2,'EPA Data'!$G:$G,"&gt;="&amp;$A48,'EPA Data'!$G:$G,"&lt;"&amp;$B48)*unit_conv</f>
        <v>0</v>
      </c>
      <c r="I48">
        <f t="shared" si="24"/>
        <v>0</v>
      </c>
      <c r="J48">
        <f t="shared" si="24"/>
        <v>0</v>
      </c>
      <c r="K48">
        <f t="shared" si="24"/>
        <v>0</v>
      </c>
      <c r="L48">
        <f t="shared" si="24"/>
        <v>0</v>
      </c>
      <c r="M48" s="31">
        <f>VLOOKUP($B$1,'Multipliers and Adjustments'!$A$70:$I$86,TRUNC(COLUMN(M$2)/5)+2,FALSE)*SUMIFS('EPA Data'!$I:$I,'EPA Data'!$D:$D,'Country Selector'!$A$2,'EPA Data'!$J:$J,$B$1,'EPA Data'!$C:$C,M$2,'EPA Data'!$G:$G,"&gt;="&amp;$A48,'EPA Data'!$G:$G,"&lt;"&amp;$B48)*unit_conv</f>
        <v>0</v>
      </c>
      <c r="N48">
        <f t="shared" si="25"/>
        <v>0</v>
      </c>
      <c r="O48">
        <f t="shared" si="25"/>
        <v>0</v>
      </c>
      <c r="P48">
        <f t="shared" si="25"/>
        <v>0</v>
      </c>
      <c r="Q48">
        <f t="shared" si="25"/>
        <v>0</v>
      </c>
      <c r="R48" s="31">
        <f>VLOOKUP($B$1,'Multipliers and Adjustments'!$A$70:$I$86,TRUNC(COLUMN(R$2)/5)+2,FALSE)*SUMIFS('EPA Data'!$I:$I,'EPA Data'!$D:$D,'Country Selector'!$A$2,'EPA Data'!$J:$J,$B$1,'EPA Data'!$C:$C,R$2,'EPA Data'!$G:$G,"&gt;="&amp;$A48,'EPA Data'!$G:$G,"&lt;"&amp;$B48)*unit_conv</f>
        <v>0</v>
      </c>
      <c r="S48">
        <f t="shared" si="26"/>
        <v>0</v>
      </c>
      <c r="T48">
        <f t="shared" si="26"/>
        <v>0</v>
      </c>
      <c r="U48">
        <f t="shared" si="26"/>
        <v>0</v>
      </c>
      <c r="V48">
        <f t="shared" si="26"/>
        <v>0</v>
      </c>
      <c r="W48" s="31">
        <f>VLOOKUP($B$1,'Multipliers and Adjustments'!$A$70:$I$86,TRUNC(COLUMN(W$2)/5)+2,FALSE)*SUMIFS('EPA Data'!$I:$I,'EPA Data'!$D:$D,'Country Selector'!$A$2,'EPA Data'!$J:$J,$B$1,'EPA Data'!$C:$C,W$2,'EPA Data'!$G:$G,"&gt;="&amp;$A48,'EPA Data'!$G:$G,"&lt;"&amp;$B48)*unit_conv</f>
        <v>0</v>
      </c>
      <c r="X48">
        <f t="shared" si="27"/>
        <v>0</v>
      </c>
      <c r="Y48">
        <f t="shared" si="27"/>
        <v>0</v>
      </c>
      <c r="Z48">
        <f t="shared" si="27"/>
        <v>0</v>
      </c>
      <c r="AA48">
        <f t="shared" si="27"/>
        <v>0</v>
      </c>
      <c r="AB48" s="31">
        <f>VLOOKUP($B$1,'Multipliers and Adjustments'!$A$70:$I$86,TRUNC(COLUMN(AB$2)/5)+2,FALSE)*SUMIFS('EPA Data'!$I:$I,'EPA Data'!$D:$D,'Country Selector'!$A$2,'EPA Data'!$J:$J,$B$1,'EPA Data'!$C:$C,AB$2,'EPA Data'!$G:$G,"&gt;="&amp;$A48,'EPA Data'!$G:$G,"&lt;"&amp;$B48)*unit_conv</f>
        <v>0</v>
      </c>
      <c r="AC48">
        <f t="shared" si="28"/>
        <v>0</v>
      </c>
      <c r="AD48">
        <f t="shared" si="28"/>
        <v>0</v>
      </c>
      <c r="AE48">
        <f t="shared" si="28"/>
        <v>0</v>
      </c>
      <c r="AF48">
        <f t="shared" si="28"/>
        <v>0</v>
      </c>
      <c r="AG48" s="31">
        <f>VLOOKUP($B$1,'Multipliers and Adjustments'!$A$70:$I$86,TRUNC(COLUMN(AG$2)/5)+2,FALSE)*SUMIFS('EPA Data'!$I:$I,'EPA Data'!$D:$D,'Country Selector'!$A$2,'EPA Data'!$J:$J,$B$1,'EPA Data'!$C:$C,AG$2,'EPA Data'!$G:$G,"&gt;="&amp;$A48,'EPA Data'!$G:$G,"&lt;"&amp;$B48)*unit_conv</f>
        <v>0</v>
      </c>
      <c r="AH48">
        <f t="shared" si="29"/>
        <v>0</v>
      </c>
      <c r="AI48">
        <f t="shared" si="29"/>
        <v>0</v>
      </c>
      <c r="AJ48">
        <f t="shared" si="29"/>
        <v>0</v>
      </c>
      <c r="AK48">
        <f t="shared" si="29"/>
        <v>0</v>
      </c>
      <c r="AL48" s="31">
        <f>VLOOKUP($B$1,'Multipliers and Adjustments'!$A$70:$I$86,TRUNC(COLUMN(AL$2)/5)+2,FALSE)*SUMIFS('EPA Data'!$I:$I,'EPA Data'!$D:$D,'Country Selector'!$A$2,'EPA Data'!$J:$J,$B$1,'EPA Data'!$C:$C,AL$2,'EPA Data'!$G:$G,"&gt;="&amp;$A48,'EPA Data'!$G:$G,"&lt;"&amp;$B48)*unit_conv</f>
        <v>0</v>
      </c>
    </row>
    <row r="49" spans="1:38" x14ac:dyDescent="0.45">
      <c r="A49" s="12">
        <f t="shared" si="14"/>
        <v>300</v>
      </c>
      <c r="B49" s="11">
        <f t="shared" si="7"/>
        <v>350</v>
      </c>
      <c r="C49" s="31">
        <f>VLOOKUP($B$1,'Multipliers and Adjustments'!$A$70:$I$86,TRUNC(COLUMN(C$2)/5)+2,FALSE)*SUMIFS('EPA Data'!$I:$I,'EPA Data'!$D:$D,'Country Selector'!$A$2,'EPA Data'!$J:$J,$B$1,'EPA Data'!$C:$C,C$2,'EPA Data'!$G:$G,"&gt;="&amp;$A49,'EPA Data'!$G:$G,"&lt;"&amp;$B49)*unit_conv</f>
        <v>0</v>
      </c>
      <c r="D49">
        <f t="shared" si="23"/>
        <v>0</v>
      </c>
      <c r="E49">
        <f t="shared" si="23"/>
        <v>0</v>
      </c>
      <c r="F49">
        <f t="shared" si="23"/>
        <v>0</v>
      </c>
      <c r="G49">
        <f t="shared" si="23"/>
        <v>0</v>
      </c>
      <c r="H49" s="31">
        <f>VLOOKUP($B$1,'Multipliers and Adjustments'!$A$70:$I$86,TRUNC(COLUMN(H$2)/5)+2,FALSE)*SUMIFS('EPA Data'!$I:$I,'EPA Data'!$D:$D,'Country Selector'!$A$2,'EPA Data'!$J:$J,$B$1,'EPA Data'!$C:$C,H$2,'EPA Data'!$G:$G,"&gt;="&amp;$A49,'EPA Data'!$G:$G,"&lt;"&amp;$B49)*unit_conv</f>
        <v>0</v>
      </c>
      <c r="I49">
        <f t="shared" si="24"/>
        <v>0</v>
      </c>
      <c r="J49">
        <f t="shared" si="24"/>
        <v>0</v>
      </c>
      <c r="K49">
        <f t="shared" si="24"/>
        <v>0</v>
      </c>
      <c r="L49">
        <f t="shared" si="24"/>
        <v>0</v>
      </c>
      <c r="M49" s="31">
        <f>VLOOKUP($B$1,'Multipliers and Adjustments'!$A$70:$I$86,TRUNC(COLUMN(M$2)/5)+2,FALSE)*SUMIFS('EPA Data'!$I:$I,'EPA Data'!$D:$D,'Country Selector'!$A$2,'EPA Data'!$J:$J,$B$1,'EPA Data'!$C:$C,M$2,'EPA Data'!$G:$G,"&gt;="&amp;$A49,'EPA Data'!$G:$G,"&lt;"&amp;$B49)*unit_conv</f>
        <v>0</v>
      </c>
      <c r="N49">
        <f t="shared" si="25"/>
        <v>0</v>
      </c>
      <c r="O49">
        <f t="shared" si="25"/>
        <v>0</v>
      </c>
      <c r="P49">
        <f t="shared" si="25"/>
        <v>0</v>
      </c>
      <c r="Q49">
        <f t="shared" si="25"/>
        <v>0</v>
      </c>
      <c r="R49" s="31">
        <f>VLOOKUP($B$1,'Multipliers and Adjustments'!$A$70:$I$86,TRUNC(COLUMN(R$2)/5)+2,FALSE)*SUMIFS('EPA Data'!$I:$I,'EPA Data'!$D:$D,'Country Selector'!$A$2,'EPA Data'!$J:$J,$B$1,'EPA Data'!$C:$C,R$2,'EPA Data'!$G:$G,"&gt;="&amp;$A49,'EPA Data'!$G:$G,"&lt;"&amp;$B49)*unit_conv</f>
        <v>0</v>
      </c>
      <c r="S49">
        <f t="shared" si="26"/>
        <v>0</v>
      </c>
      <c r="T49">
        <f t="shared" si="26"/>
        <v>0</v>
      </c>
      <c r="U49">
        <f t="shared" si="26"/>
        <v>0</v>
      </c>
      <c r="V49">
        <f t="shared" si="26"/>
        <v>0</v>
      </c>
      <c r="W49" s="31">
        <f>VLOOKUP($B$1,'Multipliers and Adjustments'!$A$70:$I$86,TRUNC(COLUMN(W$2)/5)+2,FALSE)*SUMIFS('EPA Data'!$I:$I,'EPA Data'!$D:$D,'Country Selector'!$A$2,'EPA Data'!$J:$J,$B$1,'EPA Data'!$C:$C,W$2,'EPA Data'!$G:$G,"&gt;="&amp;$A49,'EPA Data'!$G:$G,"&lt;"&amp;$B49)*unit_conv</f>
        <v>0</v>
      </c>
      <c r="X49">
        <f t="shared" si="27"/>
        <v>0</v>
      </c>
      <c r="Y49">
        <f t="shared" si="27"/>
        <v>0</v>
      </c>
      <c r="Z49">
        <f t="shared" si="27"/>
        <v>0</v>
      </c>
      <c r="AA49">
        <f t="shared" si="27"/>
        <v>0</v>
      </c>
      <c r="AB49" s="31">
        <f>VLOOKUP($B$1,'Multipliers and Adjustments'!$A$70:$I$86,TRUNC(COLUMN(AB$2)/5)+2,FALSE)*SUMIFS('EPA Data'!$I:$I,'EPA Data'!$D:$D,'Country Selector'!$A$2,'EPA Data'!$J:$J,$B$1,'EPA Data'!$C:$C,AB$2,'EPA Data'!$G:$G,"&gt;="&amp;$A49,'EPA Data'!$G:$G,"&lt;"&amp;$B49)*unit_conv</f>
        <v>0</v>
      </c>
      <c r="AC49">
        <f t="shared" si="28"/>
        <v>0</v>
      </c>
      <c r="AD49">
        <f t="shared" si="28"/>
        <v>0</v>
      </c>
      <c r="AE49">
        <f t="shared" si="28"/>
        <v>0</v>
      </c>
      <c r="AF49">
        <f t="shared" si="28"/>
        <v>0</v>
      </c>
      <c r="AG49" s="31">
        <f>VLOOKUP($B$1,'Multipliers and Adjustments'!$A$70:$I$86,TRUNC(COLUMN(AG$2)/5)+2,FALSE)*SUMIFS('EPA Data'!$I:$I,'EPA Data'!$D:$D,'Country Selector'!$A$2,'EPA Data'!$J:$J,$B$1,'EPA Data'!$C:$C,AG$2,'EPA Data'!$G:$G,"&gt;="&amp;$A49,'EPA Data'!$G:$G,"&lt;"&amp;$B49)*unit_conv</f>
        <v>0</v>
      </c>
      <c r="AH49">
        <f t="shared" si="29"/>
        <v>0</v>
      </c>
      <c r="AI49">
        <f t="shared" si="29"/>
        <v>0</v>
      </c>
      <c r="AJ49">
        <f t="shared" si="29"/>
        <v>0</v>
      </c>
      <c r="AK49">
        <f t="shared" si="29"/>
        <v>0</v>
      </c>
      <c r="AL49" s="31">
        <f>VLOOKUP($B$1,'Multipliers and Adjustments'!$A$70:$I$86,TRUNC(COLUMN(AL$2)/5)+2,FALSE)*SUMIFS('EPA Data'!$I:$I,'EPA Data'!$D:$D,'Country Selector'!$A$2,'EPA Data'!$J:$J,$B$1,'EPA Data'!$C:$C,AL$2,'EPA Data'!$G:$G,"&gt;="&amp;$A49,'EPA Data'!$G:$G,"&lt;"&amp;$B49)*unit_conv</f>
        <v>0</v>
      </c>
    </row>
    <row r="50" spans="1:38" x14ac:dyDescent="0.45">
      <c r="A50" s="12">
        <f t="shared" si="14"/>
        <v>350</v>
      </c>
      <c r="B50" s="11">
        <f t="shared" si="7"/>
        <v>400</v>
      </c>
      <c r="C50" s="31">
        <f>VLOOKUP($B$1,'Multipliers and Adjustments'!$A$70:$I$86,TRUNC(COLUMN(C$2)/5)+2,FALSE)*SUMIFS('EPA Data'!$I:$I,'EPA Data'!$D:$D,'Country Selector'!$A$2,'EPA Data'!$J:$J,$B$1,'EPA Data'!$C:$C,C$2,'EPA Data'!$G:$G,"&gt;="&amp;$A50,'EPA Data'!$G:$G,"&lt;"&amp;$B50)*unit_conv</f>
        <v>0</v>
      </c>
      <c r="D50">
        <f t="shared" ref="D50:G65" si="30">C50+($H50-$C50)/5</f>
        <v>0</v>
      </c>
      <c r="E50">
        <f t="shared" si="30"/>
        <v>0</v>
      </c>
      <c r="F50">
        <f t="shared" si="30"/>
        <v>0</v>
      </c>
      <c r="G50">
        <f t="shared" si="30"/>
        <v>0</v>
      </c>
      <c r="H50" s="31">
        <f>VLOOKUP($B$1,'Multipliers and Adjustments'!$A$70:$I$86,TRUNC(COLUMN(H$2)/5)+2,FALSE)*SUMIFS('EPA Data'!$I:$I,'EPA Data'!$D:$D,'Country Selector'!$A$2,'EPA Data'!$J:$J,$B$1,'EPA Data'!$C:$C,H$2,'EPA Data'!$G:$G,"&gt;="&amp;$A50,'EPA Data'!$G:$G,"&lt;"&amp;$B50)*unit_conv</f>
        <v>0</v>
      </c>
      <c r="I50">
        <f t="shared" si="24"/>
        <v>0</v>
      </c>
      <c r="J50">
        <f t="shared" si="24"/>
        <v>0</v>
      </c>
      <c r="K50">
        <f t="shared" si="24"/>
        <v>0</v>
      </c>
      <c r="L50">
        <f t="shared" si="24"/>
        <v>0</v>
      </c>
      <c r="M50" s="31">
        <f>VLOOKUP($B$1,'Multipliers and Adjustments'!$A$70:$I$86,TRUNC(COLUMN(M$2)/5)+2,FALSE)*SUMIFS('EPA Data'!$I:$I,'EPA Data'!$D:$D,'Country Selector'!$A$2,'EPA Data'!$J:$J,$B$1,'EPA Data'!$C:$C,M$2,'EPA Data'!$G:$G,"&gt;="&amp;$A50,'EPA Data'!$G:$G,"&lt;"&amp;$B50)*unit_conv</f>
        <v>0</v>
      </c>
      <c r="N50">
        <f t="shared" si="25"/>
        <v>0</v>
      </c>
      <c r="O50">
        <f t="shared" si="25"/>
        <v>0</v>
      </c>
      <c r="P50">
        <f t="shared" si="25"/>
        <v>0</v>
      </c>
      <c r="Q50">
        <f t="shared" si="25"/>
        <v>0</v>
      </c>
      <c r="R50" s="31">
        <f>VLOOKUP($B$1,'Multipliers and Adjustments'!$A$70:$I$86,TRUNC(COLUMN(R$2)/5)+2,FALSE)*SUMIFS('EPA Data'!$I:$I,'EPA Data'!$D:$D,'Country Selector'!$A$2,'EPA Data'!$J:$J,$B$1,'EPA Data'!$C:$C,R$2,'EPA Data'!$G:$G,"&gt;="&amp;$A50,'EPA Data'!$G:$G,"&lt;"&amp;$B50)*unit_conv</f>
        <v>0</v>
      </c>
      <c r="S50">
        <f t="shared" si="26"/>
        <v>0</v>
      </c>
      <c r="T50">
        <f t="shared" si="26"/>
        <v>0</v>
      </c>
      <c r="U50">
        <f t="shared" si="26"/>
        <v>0</v>
      </c>
      <c r="V50">
        <f t="shared" si="26"/>
        <v>0</v>
      </c>
      <c r="W50" s="31">
        <f>VLOOKUP($B$1,'Multipliers and Adjustments'!$A$70:$I$86,TRUNC(COLUMN(W$2)/5)+2,FALSE)*SUMIFS('EPA Data'!$I:$I,'EPA Data'!$D:$D,'Country Selector'!$A$2,'EPA Data'!$J:$J,$B$1,'EPA Data'!$C:$C,W$2,'EPA Data'!$G:$G,"&gt;="&amp;$A50,'EPA Data'!$G:$G,"&lt;"&amp;$B50)*unit_conv</f>
        <v>0</v>
      </c>
      <c r="X50">
        <f t="shared" si="27"/>
        <v>0</v>
      </c>
      <c r="Y50">
        <f t="shared" si="27"/>
        <v>0</v>
      </c>
      <c r="Z50">
        <f t="shared" si="27"/>
        <v>0</v>
      </c>
      <c r="AA50">
        <f t="shared" si="27"/>
        <v>0</v>
      </c>
      <c r="AB50" s="31">
        <f>VLOOKUP($B$1,'Multipliers and Adjustments'!$A$70:$I$86,TRUNC(COLUMN(AB$2)/5)+2,FALSE)*SUMIFS('EPA Data'!$I:$I,'EPA Data'!$D:$D,'Country Selector'!$A$2,'EPA Data'!$J:$J,$B$1,'EPA Data'!$C:$C,AB$2,'EPA Data'!$G:$G,"&gt;="&amp;$A50,'EPA Data'!$G:$G,"&lt;"&amp;$B50)*unit_conv</f>
        <v>0</v>
      </c>
      <c r="AC50">
        <f t="shared" si="28"/>
        <v>0</v>
      </c>
      <c r="AD50">
        <f t="shared" si="28"/>
        <v>0</v>
      </c>
      <c r="AE50">
        <f t="shared" si="28"/>
        <v>0</v>
      </c>
      <c r="AF50">
        <f t="shared" si="28"/>
        <v>0</v>
      </c>
      <c r="AG50" s="31">
        <f>VLOOKUP($B$1,'Multipliers and Adjustments'!$A$70:$I$86,TRUNC(COLUMN(AG$2)/5)+2,FALSE)*SUMIFS('EPA Data'!$I:$I,'EPA Data'!$D:$D,'Country Selector'!$A$2,'EPA Data'!$J:$J,$B$1,'EPA Data'!$C:$C,AG$2,'EPA Data'!$G:$G,"&gt;="&amp;$A50,'EPA Data'!$G:$G,"&lt;"&amp;$B50)*unit_conv</f>
        <v>0</v>
      </c>
      <c r="AH50">
        <f t="shared" si="29"/>
        <v>0</v>
      </c>
      <c r="AI50">
        <f t="shared" si="29"/>
        <v>0</v>
      </c>
      <c r="AJ50">
        <f t="shared" si="29"/>
        <v>0</v>
      </c>
      <c r="AK50">
        <f t="shared" si="29"/>
        <v>0</v>
      </c>
      <c r="AL50" s="31">
        <f>VLOOKUP($B$1,'Multipliers and Adjustments'!$A$70:$I$86,TRUNC(COLUMN(AL$2)/5)+2,FALSE)*SUMIFS('EPA Data'!$I:$I,'EPA Data'!$D:$D,'Country Selector'!$A$2,'EPA Data'!$J:$J,$B$1,'EPA Data'!$C:$C,AL$2,'EPA Data'!$G:$G,"&gt;="&amp;$A50,'EPA Data'!$G:$G,"&lt;"&amp;$B50)*unit_conv</f>
        <v>0</v>
      </c>
    </row>
    <row r="51" spans="1:38" x14ac:dyDescent="0.45">
      <c r="A51" s="12">
        <f t="shared" si="14"/>
        <v>400</v>
      </c>
      <c r="B51" s="11">
        <f t="shared" si="7"/>
        <v>450</v>
      </c>
      <c r="C51" s="31">
        <f>VLOOKUP($B$1,'Multipliers and Adjustments'!$A$70:$I$86,TRUNC(COLUMN(C$2)/5)+2,FALSE)*SUMIFS('EPA Data'!$I:$I,'EPA Data'!$D:$D,'Country Selector'!$A$2,'EPA Data'!$J:$J,$B$1,'EPA Data'!$C:$C,C$2,'EPA Data'!$G:$G,"&gt;="&amp;$A51,'EPA Data'!$G:$G,"&lt;"&amp;$B51)*unit_conv</f>
        <v>0</v>
      </c>
      <c r="D51">
        <f t="shared" si="30"/>
        <v>0</v>
      </c>
      <c r="E51">
        <f t="shared" si="30"/>
        <v>0</v>
      </c>
      <c r="F51">
        <f t="shared" si="30"/>
        <v>0</v>
      </c>
      <c r="G51">
        <f t="shared" si="30"/>
        <v>0</v>
      </c>
      <c r="H51" s="31">
        <f>VLOOKUP($B$1,'Multipliers and Adjustments'!$A$70:$I$86,TRUNC(COLUMN(H$2)/5)+2,FALSE)*SUMIFS('EPA Data'!$I:$I,'EPA Data'!$D:$D,'Country Selector'!$A$2,'EPA Data'!$J:$J,$B$1,'EPA Data'!$C:$C,H$2,'EPA Data'!$G:$G,"&gt;="&amp;$A51,'EPA Data'!$G:$G,"&lt;"&amp;$B51)*unit_conv</f>
        <v>0</v>
      </c>
      <c r="I51">
        <f t="shared" si="24"/>
        <v>0</v>
      </c>
      <c r="J51">
        <f t="shared" si="24"/>
        <v>0</v>
      </c>
      <c r="K51">
        <f t="shared" si="24"/>
        <v>0</v>
      </c>
      <c r="L51">
        <f t="shared" si="24"/>
        <v>0</v>
      </c>
      <c r="M51" s="31">
        <f>VLOOKUP($B$1,'Multipliers and Adjustments'!$A$70:$I$86,TRUNC(COLUMN(M$2)/5)+2,FALSE)*SUMIFS('EPA Data'!$I:$I,'EPA Data'!$D:$D,'Country Selector'!$A$2,'EPA Data'!$J:$J,$B$1,'EPA Data'!$C:$C,M$2,'EPA Data'!$G:$G,"&gt;="&amp;$A51,'EPA Data'!$G:$G,"&lt;"&amp;$B51)*unit_conv</f>
        <v>0</v>
      </c>
      <c r="N51">
        <f t="shared" si="25"/>
        <v>0</v>
      </c>
      <c r="O51">
        <f t="shared" si="25"/>
        <v>0</v>
      </c>
      <c r="P51">
        <f t="shared" si="25"/>
        <v>0</v>
      </c>
      <c r="Q51">
        <f t="shared" si="25"/>
        <v>0</v>
      </c>
      <c r="R51" s="31">
        <f>VLOOKUP($B$1,'Multipliers and Adjustments'!$A$70:$I$86,TRUNC(COLUMN(R$2)/5)+2,FALSE)*SUMIFS('EPA Data'!$I:$I,'EPA Data'!$D:$D,'Country Selector'!$A$2,'EPA Data'!$J:$J,$B$1,'EPA Data'!$C:$C,R$2,'EPA Data'!$G:$G,"&gt;="&amp;$A51,'EPA Data'!$G:$G,"&lt;"&amp;$B51)*unit_conv</f>
        <v>0</v>
      </c>
      <c r="S51">
        <f t="shared" si="26"/>
        <v>0</v>
      </c>
      <c r="T51">
        <f t="shared" si="26"/>
        <v>0</v>
      </c>
      <c r="U51">
        <f t="shared" si="26"/>
        <v>0</v>
      </c>
      <c r="V51">
        <f t="shared" si="26"/>
        <v>0</v>
      </c>
      <c r="W51" s="31">
        <f>VLOOKUP($B$1,'Multipliers and Adjustments'!$A$70:$I$86,TRUNC(COLUMN(W$2)/5)+2,FALSE)*SUMIFS('EPA Data'!$I:$I,'EPA Data'!$D:$D,'Country Selector'!$A$2,'EPA Data'!$J:$J,$B$1,'EPA Data'!$C:$C,W$2,'EPA Data'!$G:$G,"&gt;="&amp;$A51,'EPA Data'!$G:$G,"&lt;"&amp;$B51)*unit_conv</f>
        <v>0</v>
      </c>
      <c r="X51">
        <f t="shared" si="27"/>
        <v>0</v>
      </c>
      <c r="Y51">
        <f t="shared" si="27"/>
        <v>0</v>
      </c>
      <c r="Z51">
        <f t="shared" si="27"/>
        <v>0</v>
      </c>
      <c r="AA51">
        <f t="shared" si="27"/>
        <v>0</v>
      </c>
      <c r="AB51" s="31">
        <f>VLOOKUP($B$1,'Multipliers and Adjustments'!$A$70:$I$86,TRUNC(COLUMN(AB$2)/5)+2,FALSE)*SUMIFS('EPA Data'!$I:$I,'EPA Data'!$D:$D,'Country Selector'!$A$2,'EPA Data'!$J:$J,$B$1,'EPA Data'!$C:$C,AB$2,'EPA Data'!$G:$G,"&gt;="&amp;$A51,'EPA Data'!$G:$G,"&lt;"&amp;$B51)*unit_conv</f>
        <v>0</v>
      </c>
      <c r="AC51">
        <f t="shared" si="28"/>
        <v>0</v>
      </c>
      <c r="AD51">
        <f t="shared" si="28"/>
        <v>0</v>
      </c>
      <c r="AE51">
        <f t="shared" si="28"/>
        <v>0</v>
      </c>
      <c r="AF51">
        <f t="shared" si="28"/>
        <v>0</v>
      </c>
      <c r="AG51" s="31">
        <f>VLOOKUP($B$1,'Multipliers and Adjustments'!$A$70:$I$86,TRUNC(COLUMN(AG$2)/5)+2,FALSE)*SUMIFS('EPA Data'!$I:$I,'EPA Data'!$D:$D,'Country Selector'!$A$2,'EPA Data'!$J:$J,$B$1,'EPA Data'!$C:$C,AG$2,'EPA Data'!$G:$G,"&gt;="&amp;$A51,'EPA Data'!$G:$G,"&lt;"&amp;$B51)*unit_conv</f>
        <v>0</v>
      </c>
      <c r="AH51">
        <f t="shared" si="29"/>
        <v>0</v>
      </c>
      <c r="AI51">
        <f t="shared" si="29"/>
        <v>0</v>
      </c>
      <c r="AJ51">
        <f t="shared" si="29"/>
        <v>0</v>
      </c>
      <c r="AK51">
        <f t="shared" si="29"/>
        <v>0</v>
      </c>
      <c r="AL51" s="31">
        <f>VLOOKUP($B$1,'Multipliers and Adjustments'!$A$70:$I$86,TRUNC(COLUMN(AL$2)/5)+2,FALSE)*SUMIFS('EPA Data'!$I:$I,'EPA Data'!$D:$D,'Country Selector'!$A$2,'EPA Data'!$J:$J,$B$1,'EPA Data'!$C:$C,AL$2,'EPA Data'!$G:$G,"&gt;="&amp;$A51,'EPA Data'!$G:$G,"&lt;"&amp;$B51)*unit_conv</f>
        <v>0</v>
      </c>
    </row>
    <row r="52" spans="1:38" x14ac:dyDescent="0.45">
      <c r="A52" s="12">
        <f t="shared" si="14"/>
        <v>450</v>
      </c>
      <c r="B52" s="11">
        <f t="shared" si="7"/>
        <v>500</v>
      </c>
      <c r="C52" s="31">
        <f>VLOOKUP($B$1,'Multipliers and Adjustments'!$A$70:$I$86,TRUNC(COLUMN(C$2)/5)+2,FALSE)*SUMIFS('EPA Data'!$I:$I,'EPA Data'!$D:$D,'Country Selector'!$A$2,'EPA Data'!$J:$J,$B$1,'EPA Data'!$C:$C,C$2,'EPA Data'!$G:$G,"&gt;="&amp;$A52,'EPA Data'!$G:$G,"&lt;"&amp;$B52)*unit_conv</f>
        <v>0</v>
      </c>
      <c r="D52">
        <f t="shared" si="30"/>
        <v>0</v>
      </c>
      <c r="E52">
        <f t="shared" si="30"/>
        <v>0</v>
      </c>
      <c r="F52">
        <f t="shared" si="30"/>
        <v>0</v>
      </c>
      <c r="G52">
        <f t="shared" si="30"/>
        <v>0</v>
      </c>
      <c r="H52" s="31">
        <f>VLOOKUP($B$1,'Multipliers and Adjustments'!$A$70:$I$86,TRUNC(COLUMN(H$2)/5)+2,FALSE)*SUMIFS('EPA Data'!$I:$I,'EPA Data'!$D:$D,'Country Selector'!$A$2,'EPA Data'!$J:$J,$B$1,'EPA Data'!$C:$C,H$2,'EPA Data'!$G:$G,"&gt;="&amp;$A52,'EPA Data'!$G:$G,"&lt;"&amp;$B52)*unit_conv</f>
        <v>0</v>
      </c>
      <c r="I52">
        <f t="shared" ref="I52:L67" si="31">H52+($M52-$H52)/5</f>
        <v>0</v>
      </c>
      <c r="J52">
        <f t="shared" si="31"/>
        <v>0</v>
      </c>
      <c r="K52">
        <f t="shared" si="31"/>
        <v>0</v>
      </c>
      <c r="L52">
        <f t="shared" si="31"/>
        <v>0</v>
      </c>
      <c r="M52" s="31">
        <f>VLOOKUP($B$1,'Multipliers and Adjustments'!$A$70:$I$86,TRUNC(COLUMN(M$2)/5)+2,FALSE)*SUMIFS('EPA Data'!$I:$I,'EPA Data'!$D:$D,'Country Selector'!$A$2,'EPA Data'!$J:$J,$B$1,'EPA Data'!$C:$C,M$2,'EPA Data'!$G:$G,"&gt;="&amp;$A52,'EPA Data'!$G:$G,"&lt;"&amp;$B52)*unit_conv</f>
        <v>0</v>
      </c>
      <c r="N52">
        <f t="shared" ref="N52:Q67" si="32">M52+($R52-$M52)/5</f>
        <v>0</v>
      </c>
      <c r="O52">
        <f t="shared" si="32"/>
        <v>0</v>
      </c>
      <c r="P52">
        <f t="shared" si="32"/>
        <v>0</v>
      </c>
      <c r="Q52">
        <f t="shared" si="32"/>
        <v>0</v>
      </c>
      <c r="R52" s="31">
        <f>VLOOKUP($B$1,'Multipliers and Adjustments'!$A$70:$I$86,TRUNC(COLUMN(R$2)/5)+2,FALSE)*SUMIFS('EPA Data'!$I:$I,'EPA Data'!$D:$D,'Country Selector'!$A$2,'EPA Data'!$J:$J,$B$1,'EPA Data'!$C:$C,R$2,'EPA Data'!$G:$G,"&gt;="&amp;$A52,'EPA Data'!$G:$G,"&lt;"&amp;$B52)*unit_conv</f>
        <v>0</v>
      </c>
      <c r="S52">
        <f t="shared" ref="S52:V67" si="33">R52+($W52-$R52)/5</f>
        <v>0</v>
      </c>
      <c r="T52">
        <f t="shared" si="33"/>
        <v>0</v>
      </c>
      <c r="U52">
        <f t="shared" si="33"/>
        <v>0</v>
      </c>
      <c r="V52">
        <f t="shared" si="33"/>
        <v>0</v>
      </c>
      <c r="W52" s="31">
        <f>VLOOKUP($B$1,'Multipliers and Adjustments'!$A$70:$I$86,TRUNC(COLUMN(W$2)/5)+2,FALSE)*SUMIFS('EPA Data'!$I:$I,'EPA Data'!$D:$D,'Country Selector'!$A$2,'EPA Data'!$J:$J,$B$1,'EPA Data'!$C:$C,W$2,'EPA Data'!$G:$G,"&gt;="&amp;$A52,'EPA Data'!$G:$G,"&lt;"&amp;$B52)*unit_conv</f>
        <v>0</v>
      </c>
      <c r="X52">
        <f t="shared" ref="X52:AA67" si="34">W52+($AB52-$W52)/5</f>
        <v>0</v>
      </c>
      <c r="Y52">
        <f t="shared" si="34"/>
        <v>0</v>
      </c>
      <c r="Z52">
        <f t="shared" si="34"/>
        <v>0</v>
      </c>
      <c r="AA52">
        <f t="shared" si="34"/>
        <v>0</v>
      </c>
      <c r="AB52" s="31">
        <f>VLOOKUP($B$1,'Multipliers and Adjustments'!$A$70:$I$86,TRUNC(COLUMN(AB$2)/5)+2,FALSE)*SUMIFS('EPA Data'!$I:$I,'EPA Data'!$D:$D,'Country Selector'!$A$2,'EPA Data'!$J:$J,$B$1,'EPA Data'!$C:$C,AB$2,'EPA Data'!$G:$G,"&gt;="&amp;$A52,'EPA Data'!$G:$G,"&lt;"&amp;$B52)*unit_conv</f>
        <v>0</v>
      </c>
      <c r="AC52">
        <f t="shared" ref="AC52:AF67" si="35">AB52+($AG52-$AB52)/5</f>
        <v>0</v>
      </c>
      <c r="AD52">
        <f t="shared" si="35"/>
        <v>0</v>
      </c>
      <c r="AE52">
        <f t="shared" si="35"/>
        <v>0</v>
      </c>
      <c r="AF52">
        <f t="shared" si="35"/>
        <v>0</v>
      </c>
      <c r="AG52" s="31">
        <f>VLOOKUP($B$1,'Multipliers and Adjustments'!$A$70:$I$86,TRUNC(COLUMN(AG$2)/5)+2,FALSE)*SUMIFS('EPA Data'!$I:$I,'EPA Data'!$D:$D,'Country Selector'!$A$2,'EPA Data'!$J:$J,$B$1,'EPA Data'!$C:$C,AG$2,'EPA Data'!$G:$G,"&gt;="&amp;$A52,'EPA Data'!$G:$G,"&lt;"&amp;$B52)*unit_conv</f>
        <v>0</v>
      </c>
      <c r="AH52">
        <f t="shared" ref="AH52:AK67" si="36">AG52+($AL52-$AG52)/5</f>
        <v>0</v>
      </c>
      <c r="AI52">
        <f t="shared" si="36"/>
        <v>0</v>
      </c>
      <c r="AJ52">
        <f t="shared" si="36"/>
        <v>0</v>
      </c>
      <c r="AK52">
        <f t="shared" si="36"/>
        <v>0</v>
      </c>
      <c r="AL52" s="31">
        <f>VLOOKUP($B$1,'Multipliers and Adjustments'!$A$70:$I$86,TRUNC(COLUMN(AL$2)/5)+2,FALSE)*SUMIFS('EPA Data'!$I:$I,'EPA Data'!$D:$D,'Country Selector'!$A$2,'EPA Data'!$J:$J,$B$1,'EPA Data'!$C:$C,AL$2,'EPA Data'!$G:$G,"&gt;="&amp;$A52,'EPA Data'!$G:$G,"&lt;"&amp;$B52)*unit_conv</f>
        <v>0</v>
      </c>
    </row>
    <row r="53" spans="1:38" x14ac:dyDescent="0.45">
      <c r="A53" s="12">
        <f t="shared" si="14"/>
        <v>500</v>
      </c>
      <c r="B53" s="11">
        <f t="shared" si="7"/>
        <v>550</v>
      </c>
      <c r="C53" s="31">
        <f>VLOOKUP($B$1,'Multipliers and Adjustments'!$A$70:$I$86,TRUNC(COLUMN(C$2)/5)+2,FALSE)*SUMIFS('EPA Data'!$I:$I,'EPA Data'!$D:$D,'Country Selector'!$A$2,'EPA Data'!$J:$J,$B$1,'EPA Data'!$C:$C,C$2,'EPA Data'!$G:$G,"&gt;="&amp;$A53,'EPA Data'!$G:$G,"&lt;"&amp;$B53)*unit_conv</f>
        <v>0</v>
      </c>
      <c r="D53">
        <f t="shared" si="30"/>
        <v>0</v>
      </c>
      <c r="E53">
        <f t="shared" si="30"/>
        <v>0</v>
      </c>
      <c r="F53">
        <f t="shared" si="30"/>
        <v>0</v>
      </c>
      <c r="G53">
        <f t="shared" si="30"/>
        <v>0</v>
      </c>
      <c r="H53" s="31">
        <f>VLOOKUP($B$1,'Multipliers and Adjustments'!$A$70:$I$86,TRUNC(COLUMN(H$2)/5)+2,FALSE)*SUMIFS('EPA Data'!$I:$I,'EPA Data'!$D:$D,'Country Selector'!$A$2,'EPA Data'!$J:$J,$B$1,'EPA Data'!$C:$C,H$2,'EPA Data'!$G:$G,"&gt;="&amp;$A53,'EPA Data'!$G:$G,"&lt;"&amp;$B53)*unit_conv</f>
        <v>0</v>
      </c>
      <c r="I53">
        <f t="shared" si="31"/>
        <v>0</v>
      </c>
      <c r="J53">
        <f t="shared" si="31"/>
        <v>0</v>
      </c>
      <c r="K53">
        <f t="shared" si="31"/>
        <v>0</v>
      </c>
      <c r="L53">
        <f t="shared" si="31"/>
        <v>0</v>
      </c>
      <c r="M53" s="31">
        <f>VLOOKUP($B$1,'Multipliers and Adjustments'!$A$70:$I$86,TRUNC(COLUMN(M$2)/5)+2,FALSE)*SUMIFS('EPA Data'!$I:$I,'EPA Data'!$D:$D,'Country Selector'!$A$2,'EPA Data'!$J:$J,$B$1,'EPA Data'!$C:$C,M$2,'EPA Data'!$G:$G,"&gt;="&amp;$A53,'EPA Data'!$G:$G,"&lt;"&amp;$B53)*unit_conv</f>
        <v>0</v>
      </c>
      <c r="N53">
        <f t="shared" si="32"/>
        <v>0</v>
      </c>
      <c r="O53">
        <f t="shared" si="32"/>
        <v>0</v>
      </c>
      <c r="P53">
        <f t="shared" si="32"/>
        <v>0</v>
      </c>
      <c r="Q53">
        <f t="shared" si="32"/>
        <v>0</v>
      </c>
      <c r="R53" s="31">
        <f>VLOOKUP($B$1,'Multipliers and Adjustments'!$A$70:$I$86,TRUNC(COLUMN(R$2)/5)+2,FALSE)*SUMIFS('EPA Data'!$I:$I,'EPA Data'!$D:$D,'Country Selector'!$A$2,'EPA Data'!$J:$J,$B$1,'EPA Data'!$C:$C,R$2,'EPA Data'!$G:$G,"&gt;="&amp;$A53,'EPA Data'!$G:$G,"&lt;"&amp;$B53)*unit_conv</f>
        <v>0</v>
      </c>
      <c r="S53">
        <f t="shared" si="33"/>
        <v>0</v>
      </c>
      <c r="T53">
        <f t="shared" si="33"/>
        <v>0</v>
      </c>
      <c r="U53">
        <f t="shared" si="33"/>
        <v>0</v>
      </c>
      <c r="V53">
        <f t="shared" si="33"/>
        <v>0</v>
      </c>
      <c r="W53" s="31">
        <f>VLOOKUP($B$1,'Multipliers and Adjustments'!$A$70:$I$86,TRUNC(COLUMN(W$2)/5)+2,FALSE)*SUMIFS('EPA Data'!$I:$I,'EPA Data'!$D:$D,'Country Selector'!$A$2,'EPA Data'!$J:$J,$B$1,'EPA Data'!$C:$C,W$2,'EPA Data'!$G:$G,"&gt;="&amp;$A53,'EPA Data'!$G:$G,"&lt;"&amp;$B53)*unit_conv</f>
        <v>0</v>
      </c>
      <c r="X53">
        <f t="shared" si="34"/>
        <v>0</v>
      </c>
      <c r="Y53">
        <f t="shared" si="34"/>
        <v>0</v>
      </c>
      <c r="Z53">
        <f t="shared" si="34"/>
        <v>0</v>
      </c>
      <c r="AA53">
        <f t="shared" si="34"/>
        <v>0</v>
      </c>
      <c r="AB53" s="31">
        <f>VLOOKUP($B$1,'Multipliers and Adjustments'!$A$70:$I$86,TRUNC(COLUMN(AB$2)/5)+2,FALSE)*SUMIFS('EPA Data'!$I:$I,'EPA Data'!$D:$D,'Country Selector'!$A$2,'EPA Data'!$J:$J,$B$1,'EPA Data'!$C:$C,AB$2,'EPA Data'!$G:$G,"&gt;="&amp;$A53,'EPA Data'!$G:$G,"&lt;"&amp;$B53)*unit_conv</f>
        <v>0</v>
      </c>
      <c r="AC53">
        <f t="shared" si="35"/>
        <v>0</v>
      </c>
      <c r="AD53">
        <f t="shared" si="35"/>
        <v>0</v>
      </c>
      <c r="AE53">
        <f t="shared" si="35"/>
        <v>0</v>
      </c>
      <c r="AF53">
        <f t="shared" si="35"/>
        <v>0</v>
      </c>
      <c r="AG53" s="31">
        <f>VLOOKUP($B$1,'Multipliers and Adjustments'!$A$70:$I$86,TRUNC(COLUMN(AG$2)/5)+2,FALSE)*SUMIFS('EPA Data'!$I:$I,'EPA Data'!$D:$D,'Country Selector'!$A$2,'EPA Data'!$J:$J,$B$1,'EPA Data'!$C:$C,AG$2,'EPA Data'!$G:$G,"&gt;="&amp;$A53,'EPA Data'!$G:$G,"&lt;"&amp;$B53)*unit_conv</f>
        <v>0</v>
      </c>
      <c r="AH53">
        <f t="shared" si="36"/>
        <v>0</v>
      </c>
      <c r="AI53">
        <f t="shared" si="36"/>
        <v>0</v>
      </c>
      <c r="AJ53">
        <f t="shared" si="36"/>
        <v>0</v>
      </c>
      <c r="AK53">
        <f t="shared" si="36"/>
        <v>0</v>
      </c>
      <c r="AL53" s="31">
        <f>VLOOKUP($B$1,'Multipliers and Adjustments'!$A$70:$I$86,TRUNC(COLUMN(AL$2)/5)+2,FALSE)*SUMIFS('EPA Data'!$I:$I,'EPA Data'!$D:$D,'Country Selector'!$A$2,'EPA Data'!$J:$J,$B$1,'EPA Data'!$C:$C,AL$2,'EPA Data'!$G:$G,"&gt;="&amp;$A53,'EPA Data'!$G:$G,"&lt;"&amp;$B53)*unit_conv</f>
        <v>0</v>
      </c>
    </row>
    <row r="54" spans="1:38" x14ac:dyDescent="0.45">
      <c r="A54" s="12">
        <f t="shared" si="14"/>
        <v>550</v>
      </c>
      <c r="B54" s="11">
        <f t="shared" si="7"/>
        <v>600</v>
      </c>
      <c r="C54" s="31">
        <f>VLOOKUP($B$1,'Multipliers and Adjustments'!$A$70:$I$86,TRUNC(COLUMN(C$2)/5)+2,FALSE)*SUMIFS('EPA Data'!$I:$I,'EPA Data'!$D:$D,'Country Selector'!$A$2,'EPA Data'!$J:$J,$B$1,'EPA Data'!$C:$C,C$2,'EPA Data'!$G:$G,"&gt;="&amp;$A54,'EPA Data'!$G:$G,"&lt;"&amp;$B54)*unit_conv</f>
        <v>0</v>
      </c>
      <c r="D54">
        <f t="shared" si="30"/>
        <v>0</v>
      </c>
      <c r="E54">
        <f t="shared" si="30"/>
        <v>0</v>
      </c>
      <c r="F54">
        <f t="shared" si="30"/>
        <v>0</v>
      </c>
      <c r="G54">
        <f t="shared" si="30"/>
        <v>0</v>
      </c>
      <c r="H54" s="31">
        <f>VLOOKUP($B$1,'Multipliers and Adjustments'!$A$70:$I$86,TRUNC(COLUMN(H$2)/5)+2,FALSE)*SUMIFS('EPA Data'!$I:$I,'EPA Data'!$D:$D,'Country Selector'!$A$2,'EPA Data'!$J:$J,$B$1,'EPA Data'!$C:$C,H$2,'EPA Data'!$G:$G,"&gt;="&amp;$A54,'EPA Data'!$G:$G,"&lt;"&amp;$B54)*unit_conv</f>
        <v>0</v>
      </c>
      <c r="I54">
        <f t="shared" si="31"/>
        <v>0</v>
      </c>
      <c r="J54">
        <f t="shared" si="31"/>
        <v>0</v>
      </c>
      <c r="K54">
        <f t="shared" si="31"/>
        <v>0</v>
      </c>
      <c r="L54">
        <f t="shared" si="31"/>
        <v>0</v>
      </c>
      <c r="M54" s="31">
        <f>VLOOKUP($B$1,'Multipliers and Adjustments'!$A$70:$I$86,TRUNC(COLUMN(M$2)/5)+2,FALSE)*SUMIFS('EPA Data'!$I:$I,'EPA Data'!$D:$D,'Country Selector'!$A$2,'EPA Data'!$J:$J,$B$1,'EPA Data'!$C:$C,M$2,'EPA Data'!$G:$G,"&gt;="&amp;$A54,'EPA Data'!$G:$G,"&lt;"&amp;$B54)*unit_conv</f>
        <v>0</v>
      </c>
      <c r="N54">
        <f t="shared" si="32"/>
        <v>0</v>
      </c>
      <c r="O54">
        <f t="shared" si="32"/>
        <v>0</v>
      </c>
      <c r="P54">
        <f t="shared" si="32"/>
        <v>0</v>
      </c>
      <c r="Q54">
        <f t="shared" si="32"/>
        <v>0</v>
      </c>
      <c r="R54" s="31">
        <f>VLOOKUP($B$1,'Multipliers and Adjustments'!$A$70:$I$86,TRUNC(COLUMN(R$2)/5)+2,FALSE)*SUMIFS('EPA Data'!$I:$I,'EPA Data'!$D:$D,'Country Selector'!$A$2,'EPA Data'!$J:$J,$B$1,'EPA Data'!$C:$C,R$2,'EPA Data'!$G:$G,"&gt;="&amp;$A54,'EPA Data'!$G:$G,"&lt;"&amp;$B54)*unit_conv</f>
        <v>0</v>
      </c>
      <c r="S54">
        <f t="shared" si="33"/>
        <v>0</v>
      </c>
      <c r="T54">
        <f t="shared" si="33"/>
        <v>0</v>
      </c>
      <c r="U54">
        <f t="shared" si="33"/>
        <v>0</v>
      </c>
      <c r="V54">
        <f t="shared" si="33"/>
        <v>0</v>
      </c>
      <c r="W54" s="31">
        <f>VLOOKUP($B$1,'Multipliers and Adjustments'!$A$70:$I$86,TRUNC(COLUMN(W$2)/5)+2,FALSE)*SUMIFS('EPA Data'!$I:$I,'EPA Data'!$D:$D,'Country Selector'!$A$2,'EPA Data'!$J:$J,$B$1,'EPA Data'!$C:$C,W$2,'EPA Data'!$G:$G,"&gt;="&amp;$A54,'EPA Data'!$G:$G,"&lt;"&amp;$B54)*unit_conv</f>
        <v>0</v>
      </c>
      <c r="X54">
        <f t="shared" si="34"/>
        <v>0</v>
      </c>
      <c r="Y54">
        <f t="shared" si="34"/>
        <v>0</v>
      </c>
      <c r="Z54">
        <f t="shared" si="34"/>
        <v>0</v>
      </c>
      <c r="AA54">
        <f t="shared" si="34"/>
        <v>0</v>
      </c>
      <c r="AB54" s="31">
        <f>VLOOKUP($B$1,'Multipliers and Adjustments'!$A$70:$I$86,TRUNC(COLUMN(AB$2)/5)+2,FALSE)*SUMIFS('EPA Data'!$I:$I,'EPA Data'!$D:$D,'Country Selector'!$A$2,'EPA Data'!$J:$J,$B$1,'EPA Data'!$C:$C,AB$2,'EPA Data'!$G:$G,"&gt;="&amp;$A54,'EPA Data'!$G:$G,"&lt;"&amp;$B54)*unit_conv</f>
        <v>0</v>
      </c>
      <c r="AC54">
        <f t="shared" si="35"/>
        <v>0</v>
      </c>
      <c r="AD54">
        <f t="shared" si="35"/>
        <v>0</v>
      </c>
      <c r="AE54">
        <f t="shared" si="35"/>
        <v>0</v>
      </c>
      <c r="AF54">
        <f t="shared" si="35"/>
        <v>0</v>
      </c>
      <c r="AG54" s="31">
        <f>VLOOKUP($B$1,'Multipliers and Adjustments'!$A$70:$I$86,TRUNC(COLUMN(AG$2)/5)+2,FALSE)*SUMIFS('EPA Data'!$I:$I,'EPA Data'!$D:$D,'Country Selector'!$A$2,'EPA Data'!$J:$J,$B$1,'EPA Data'!$C:$C,AG$2,'EPA Data'!$G:$G,"&gt;="&amp;$A54,'EPA Data'!$G:$G,"&lt;"&amp;$B54)*unit_conv</f>
        <v>0</v>
      </c>
      <c r="AH54">
        <f t="shared" si="36"/>
        <v>0</v>
      </c>
      <c r="AI54">
        <f t="shared" si="36"/>
        <v>0</v>
      </c>
      <c r="AJ54">
        <f t="shared" si="36"/>
        <v>0</v>
      </c>
      <c r="AK54">
        <f t="shared" si="36"/>
        <v>0</v>
      </c>
      <c r="AL54" s="31">
        <f>VLOOKUP($B$1,'Multipliers and Adjustments'!$A$70:$I$86,TRUNC(COLUMN(AL$2)/5)+2,FALSE)*SUMIFS('EPA Data'!$I:$I,'EPA Data'!$D:$D,'Country Selector'!$A$2,'EPA Data'!$J:$J,$B$1,'EPA Data'!$C:$C,AL$2,'EPA Data'!$G:$G,"&gt;="&amp;$A54,'EPA Data'!$G:$G,"&lt;"&amp;$B54)*unit_conv</f>
        <v>0</v>
      </c>
    </row>
    <row r="55" spans="1:38" x14ac:dyDescent="0.45">
      <c r="A55" s="12">
        <f t="shared" si="14"/>
        <v>600</v>
      </c>
      <c r="B55" s="11">
        <f t="shared" si="7"/>
        <v>650</v>
      </c>
      <c r="C55" s="31">
        <f>VLOOKUP($B$1,'Multipliers and Adjustments'!$A$70:$I$86,TRUNC(COLUMN(C$2)/5)+2,FALSE)*SUMIFS('EPA Data'!$I:$I,'EPA Data'!$D:$D,'Country Selector'!$A$2,'EPA Data'!$J:$J,$B$1,'EPA Data'!$C:$C,C$2,'EPA Data'!$G:$G,"&gt;="&amp;$A55,'EPA Data'!$G:$G,"&lt;"&amp;$B55)*unit_conv</f>
        <v>0</v>
      </c>
      <c r="D55">
        <f t="shared" si="30"/>
        <v>0</v>
      </c>
      <c r="E55">
        <f t="shared" si="30"/>
        <v>0</v>
      </c>
      <c r="F55">
        <f t="shared" si="30"/>
        <v>0</v>
      </c>
      <c r="G55">
        <f t="shared" si="30"/>
        <v>0</v>
      </c>
      <c r="H55" s="31">
        <f>VLOOKUP($B$1,'Multipliers and Adjustments'!$A$70:$I$86,TRUNC(COLUMN(H$2)/5)+2,FALSE)*SUMIFS('EPA Data'!$I:$I,'EPA Data'!$D:$D,'Country Selector'!$A$2,'EPA Data'!$J:$J,$B$1,'EPA Data'!$C:$C,H$2,'EPA Data'!$G:$G,"&gt;="&amp;$A55,'EPA Data'!$G:$G,"&lt;"&amp;$B55)*unit_conv</f>
        <v>0</v>
      </c>
      <c r="I55">
        <f t="shared" si="31"/>
        <v>0</v>
      </c>
      <c r="J55">
        <f t="shared" si="31"/>
        <v>0</v>
      </c>
      <c r="K55">
        <f t="shared" si="31"/>
        <v>0</v>
      </c>
      <c r="L55">
        <f t="shared" si="31"/>
        <v>0</v>
      </c>
      <c r="M55" s="31">
        <f>VLOOKUP($B$1,'Multipliers and Adjustments'!$A$70:$I$86,TRUNC(COLUMN(M$2)/5)+2,FALSE)*SUMIFS('EPA Data'!$I:$I,'EPA Data'!$D:$D,'Country Selector'!$A$2,'EPA Data'!$J:$J,$B$1,'EPA Data'!$C:$C,M$2,'EPA Data'!$G:$G,"&gt;="&amp;$A55,'EPA Data'!$G:$G,"&lt;"&amp;$B55)*unit_conv</f>
        <v>0</v>
      </c>
      <c r="N55">
        <f t="shared" si="32"/>
        <v>0</v>
      </c>
      <c r="O55">
        <f t="shared" si="32"/>
        <v>0</v>
      </c>
      <c r="P55">
        <f t="shared" si="32"/>
        <v>0</v>
      </c>
      <c r="Q55">
        <f t="shared" si="32"/>
        <v>0</v>
      </c>
      <c r="R55" s="31">
        <f>VLOOKUP($B$1,'Multipliers and Adjustments'!$A$70:$I$86,TRUNC(COLUMN(R$2)/5)+2,FALSE)*SUMIFS('EPA Data'!$I:$I,'EPA Data'!$D:$D,'Country Selector'!$A$2,'EPA Data'!$J:$J,$B$1,'EPA Data'!$C:$C,R$2,'EPA Data'!$G:$G,"&gt;="&amp;$A55,'EPA Data'!$G:$G,"&lt;"&amp;$B55)*unit_conv</f>
        <v>0</v>
      </c>
      <c r="S55">
        <f t="shared" si="33"/>
        <v>0</v>
      </c>
      <c r="T55">
        <f t="shared" si="33"/>
        <v>0</v>
      </c>
      <c r="U55">
        <f t="shared" si="33"/>
        <v>0</v>
      </c>
      <c r="V55">
        <f t="shared" si="33"/>
        <v>0</v>
      </c>
      <c r="W55" s="31">
        <f>VLOOKUP($B$1,'Multipliers and Adjustments'!$A$70:$I$86,TRUNC(COLUMN(W$2)/5)+2,FALSE)*SUMIFS('EPA Data'!$I:$I,'EPA Data'!$D:$D,'Country Selector'!$A$2,'EPA Data'!$J:$J,$B$1,'EPA Data'!$C:$C,W$2,'EPA Data'!$G:$G,"&gt;="&amp;$A55,'EPA Data'!$G:$G,"&lt;"&amp;$B55)*unit_conv</f>
        <v>0</v>
      </c>
      <c r="X55">
        <f t="shared" si="34"/>
        <v>0</v>
      </c>
      <c r="Y55">
        <f t="shared" si="34"/>
        <v>0</v>
      </c>
      <c r="Z55">
        <f t="shared" si="34"/>
        <v>0</v>
      </c>
      <c r="AA55">
        <f t="shared" si="34"/>
        <v>0</v>
      </c>
      <c r="AB55" s="31">
        <f>VLOOKUP($B$1,'Multipliers and Adjustments'!$A$70:$I$86,TRUNC(COLUMN(AB$2)/5)+2,FALSE)*SUMIFS('EPA Data'!$I:$I,'EPA Data'!$D:$D,'Country Selector'!$A$2,'EPA Data'!$J:$J,$B$1,'EPA Data'!$C:$C,AB$2,'EPA Data'!$G:$G,"&gt;="&amp;$A55,'EPA Data'!$G:$G,"&lt;"&amp;$B55)*unit_conv</f>
        <v>0</v>
      </c>
      <c r="AC55">
        <f t="shared" si="35"/>
        <v>0</v>
      </c>
      <c r="AD55">
        <f t="shared" si="35"/>
        <v>0</v>
      </c>
      <c r="AE55">
        <f t="shared" si="35"/>
        <v>0</v>
      </c>
      <c r="AF55">
        <f t="shared" si="35"/>
        <v>0</v>
      </c>
      <c r="AG55" s="31">
        <f>VLOOKUP($B$1,'Multipliers and Adjustments'!$A$70:$I$86,TRUNC(COLUMN(AG$2)/5)+2,FALSE)*SUMIFS('EPA Data'!$I:$I,'EPA Data'!$D:$D,'Country Selector'!$A$2,'EPA Data'!$J:$J,$B$1,'EPA Data'!$C:$C,AG$2,'EPA Data'!$G:$G,"&gt;="&amp;$A55,'EPA Data'!$G:$G,"&lt;"&amp;$B55)*unit_conv</f>
        <v>0</v>
      </c>
      <c r="AH55">
        <f t="shared" si="36"/>
        <v>0</v>
      </c>
      <c r="AI55">
        <f t="shared" si="36"/>
        <v>0</v>
      </c>
      <c r="AJ55">
        <f t="shared" si="36"/>
        <v>0</v>
      </c>
      <c r="AK55">
        <f t="shared" si="36"/>
        <v>0</v>
      </c>
      <c r="AL55" s="31">
        <f>VLOOKUP($B$1,'Multipliers and Adjustments'!$A$70:$I$86,TRUNC(COLUMN(AL$2)/5)+2,FALSE)*SUMIFS('EPA Data'!$I:$I,'EPA Data'!$D:$D,'Country Selector'!$A$2,'EPA Data'!$J:$J,$B$1,'EPA Data'!$C:$C,AL$2,'EPA Data'!$G:$G,"&gt;="&amp;$A55,'EPA Data'!$G:$G,"&lt;"&amp;$B55)*unit_conv</f>
        <v>0</v>
      </c>
    </row>
    <row r="56" spans="1:38" x14ac:dyDescent="0.45">
      <c r="A56" s="12">
        <f t="shared" si="14"/>
        <v>650</v>
      </c>
      <c r="B56" s="11">
        <f t="shared" si="7"/>
        <v>700</v>
      </c>
      <c r="C56" s="31">
        <f>VLOOKUP($B$1,'Multipliers and Adjustments'!$A$70:$I$86,TRUNC(COLUMN(C$2)/5)+2,FALSE)*SUMIFS('EPA Data'!$I:$I,'EPA Data'!$D:$D,'Country Selector'!$A$2,'EPA Data'!$J:$J,$B$1,'EPA Data'!$C:$C,C$2,'EPA Data'!$G:$G,"&gt;="&amp;$A56,'EPA Data'!$G:$G,"&lt;"&amp;$B56)*unit_conv</f>
        <v>0</v>
      </c>
      <c r="D56">
        <f t="shared" si="30"/>
        <v>0</v>
      </c>
      <c r="E56">
        <f t="shared" si="30"/>
        <v>0</v>
      </c>
      <c r="F56">
        <f t="shared" si="30"/>
        <v>0</v>
      </c>
      <c r="G56">
        <f t="shared" si="30"/>
        <v>0</v>
      </c>
      <c r="H56" s="31">
        <f>VLOOKUP($B$1,'Multipliers and Adjustments'!$A$70:$I$86,TRUNC(COLUMN(H$2)/5)+2,FALSE)*SUMIFS('EPA Data'!$I:$I,'EPA Data'!$D:$D,'Country Selector'!$A$2,'EPA Data'!$J:$J,$B$1,'EPA Data'!$C:$C,H$2,'EPA Data'!$G:$G,"&gt;="&amp;$A56,'EPA Data'!$G:$G,"&lt;"&amp;$B56)*unit_conv</f>
        <v>0</v>
      </c>
      <c r="I56">
        <f t="shared" si="31"/>
        <v>0</v>
      </c>
      <c r="J56">
        <f t="shared" si="31"/>
        <v>0</v>
      </c>
      <c r="K56">
        <f t="shared" si="31"/>
        <v>0</v>
      </c>
      <c r="L56">
        <f t="shared" si="31"/>
        <v>0</v>
      </c>
      <c r="M56" s="31">
        <f>VLOOKUP($B$1,'Multipliers and Adjustments'!$A$70:$I$86,TRUNC(COLUMN(M$2)/5)+2,FALSE)*SUMIFS('EPA Data'!$I:$I,'EPA Data'!$D:$D,'Country Selector'!$A$2,'EPA Data'!$J:$J,$B$1,'EPA Data'!$C:$C,M$2,'EPA Data'!$G:$G,"&gt;="&amp;$A56,'EPA Data'!$G:$G,"&lt;"&amp;$B56)*unit_conv</f>
        <v>0</v>
      </c>
      <c r="N56">
        <f t="shared" si="32"/>
        <v>0</v>
      </c>
      <c r="O56">
        <f t="shared" si="32"/>
        <v>0</v>
      </c>
      <c r="P56">
        <f t="shared" si="32"/>
        <v>0</v>
      </c>
      <c r="Q56">
        <f t="shared" si="32"/>
        <v>0</v>
      </c>
      <c r="R56" s="31">
        <f>VLOOKUP($B$1,'Multipliers and Adjustments'!$A$70:$I$86,TRUNC(COLUMN(R$2)/5)+2,FALSE)*SUMIFS('EPA Data'!$I:$I,'EPA Data'!$D:$D,'Country Selector'!$A$2,'EPA Data'!$J:$J,$B$1,'EPA Data'!$C:$C,R$2,'EPA Data'!$G:$G,"&gt;="&amp;$A56,'EPA Data'!$G:$G,"&lt;"&amp;$B56)*unit_conv</f>
        <v>0</v>
      </c>
      <c r="S56">
        <f t="shared" si="33"/>
        <v>0</v>
      </c>
      <c r="T56">
        <f t="shared" si="33"/>
        <v>0</v>
      </c>
      <c r="U56">
        <f t="shared" si="33"/>
        <v>0</v>
      </c>
      <c r="V56">
        <f t="shared" si="33"/>
        <v>0</v>
      </c>
      <c r="W56" s="31">
        <f>VLOOKUP($B$1,'Multipliers and Adjustments'!$A$70:$I$86,TRUNC(COLUMN(W$2)/5)+2,FALSE)*SUMIFS('EPA Data'!$I:$I,'EPA Data'!$D:$D,'Country Selector'!$A$2,'EPA Data'!$J:$J,$B$1,'EPA Data'!$C:$C,W$2,'EPA Data'!$G:$G,"&gt;="&amp;$A56,'EPA Data'!$G:$G,"&lt;"&amp;$B56)*unit_conv</f>
        <v>0</v>
      </c>
      <c r="X56">
        <f t="shared" si="34"/>
        <v>0</v>
      </c>
      <c r="Y56">
        <f t="shared" si="34"/>
        <v>0</v>
      </c>
      <c r="Z56">
        <f t="shared" si="34"/>
        <v>0</v>
      </c>
      <c r="AA56">
        <f t="shared" si="34"/>
        <v>0</v>
      </c>
      <c r="AB56" s="31">
        <f>VLOOKUP($B$1,'Multipliers and Adjustments'!$A$70:$I$86,TRUNC(COLUMN(AB$2)/5)+2,FALSE)*SUMIFS('EPA Data'!$I:$I,'EPA Data'!$D:$D,'Country Selector'!$A$2,'EPA Data'!$J:$J,$B$1,'EPA Data'!$C:$C,AB$2,'EPA Data'!$G:$G,"&gt;="&amp;$A56,'EPA Data'!$G:$G,"&lt;"&amp;$B56)*unit_conv</f>
        <v>0</v>
      </c>
      <c r="AC56">
        <f t="shared" si="35"/>
        <v>0</v>
      </c>
      <c r="AD56">
        <f t="shared" si="35"/>
        <v>0</v>
      </c>
      <c r="AE56">
        <f t="shared" si="35"/>
        <v>0</v>
      </c>
      <c r="AF56">
        <f t="shared" si="35"/>
        <v>0</v>
      </c>
      <c r="AG56" s="31">
        <f>VLOOKUP($B$1,'Multipliers and Adjustments'!$A$70:$I$86,TRUNC(COLUMN(AG$2)/5)+2,FALSE)*SUMIFS('EPA Data'!$I:$I,'EPA Data'!$D:$D,'Country Selector'!$A$2,'EPA Data'!$J:$J,$B$1,'EPA Data'!$C:$C,AG$2,'EPA Data'!$G:$G,"&gt;="&amp;$A56,'EPA Data'!$G:$G,"&lt;"&amp;$B56)*unit_conv</f>
        <v>0</v>
      </c>
      <c r="AH56">
        <f t="shared" si="36"/>
        <v>0</v>
      </c>
      <c r="AI56">
        <f t="shared" si="36"/>
        <v>0</v>
      </c>
      <c r="AJ56">
        <f t="shared" si="36"/>
        <v>0</v>
      </c>
      <c r="AK56">
        <f t="shared" si="36"/>
        <v>0</v>
      </c>
      <c r="AL56" s="31">
        <f>VLOOKUP($B$1,'Multipliers and Adjustments'!$A$70:$I$86,TRUNC(COLUMN(AL$2)/5)+2,FALSE)*SUMIFS('EPA Data'!$I:$I,'EPA Data'!$D:$D,'Country Selector'!$A$2,'EPA Data'!$J:$J,$B$1,'EPA Data'!$C:$C,AL$2,'EPA Data'!$G:$G,"&gt;="&amp;$A56,'EPA Data'!$G:$G,"&lt;"&amp;$B56)*unit_conv</f>
        <v>0</v>
      </c>
    </row>
    <row r="57" spans="1:38" x14ac:dyDescent="0.45">
      <c r="A57" s="12">
        <f t="shared" si="14"/>
        <v>700</v>
      </c>
      <c r="B57" s="11">
        <f t="shared" si="7"/>
        <v>750</v>
      </c>
      <c r="C57" s="31">
        <f>VLOOKUP($B$1,'Multipliers and Adjustments'!$A$70:$I$86,TRUNC(COLUMN(C$2)/5)+2,FALSE)*SUMIFS('EPA Data'!$I:$I,'EPA Data'!$D:$D,'Country Selector'!$A$2,'EPA Data'!$J:$J,$B$1,'EPA Data'!$C:$C,C$2,'EPA Data'!$G:$G,"&gt;="&amp;$A57,'EPA Data'!$G:$G,"&lt;"&amp;$B57)*unit_conv</f>
        <v>0</v>
      </c>
      <c r="D57">
        <f t="shared" si="30"/>
        <v>0</v>
      </c>
      <c r="E57">
        <f t="shared" si="30"/>
        <v>0</v>
      </c>
      <c r="F57">
        <f t="shared" si="30"/>
        <v>0</v>
      </c>
      <c r="G57">
        <f t="shared" si="30"/>
        <v>0</v>
      </c>
      <c r="H57" s="31">
        <f>VLOOKUP($B$1,'Multipliers and Adjustments'!$A$70:$I$86,TRUNC(COLUMN(H$2)/5)+2,FALSE)*SUMIFS('EPA Data'!$I:$I,'EPA Data'!$D:$D,'Country Selector'!$A$2,'EPA Data'!$J:$J,$B$1,'EPA Data'!$C:$C,H$2,'EPA Data'!$G:$G,"&gt;="&amp;$A57,'EPA Data'!$G:$G,"&lt;"&amp;$B57)*unit_conv</f>
        <v>0</v>
      </c>
      <c r="I57">
        <f t="shared" si="31"/>
        <v>0</v>
      </c>
      <c r="J57">
        <f t="shared" si="31"/>
        <v>0</v>
      </c>
      <c r="K57">
        <f t="shared" si="31"/>
        <v>0</v>
      </c>
      <c r="L57">
        <f t="shared" si="31"/>
        <v>0</v>
      </c>
      <c r="M57" s="31">
        <f>VLOOKUP($B$1,'Multipliers and Adjustments'!$A$70:$I$86,TRUNC(COLUMN(M$2)/5)+2,FALSE)*SUMIFS('EPA Data'!$I:$I,'EPA Data'!$D:$D,'Country Selector'!$A$2,'EPA Data'!$J:$J,$B$1,'EPA Data'!$C:$C,M$2,'EPA Data'!$G:$G,"&gt;="&amp;$A57,'EPA Data'!$G:$G,"&lt;"&amp;$B57)*unit_conv</f>
        <v>0</v>
      </c>
      <c r="N57">
        <f t="shared" si="32"/>
        <v>0</v>
      </c>
      <c r="O57">
        <f t="shared" si="32"/>
        <v>0</v>
      </c>
      <c r="P57">
        <f t="shared" si="32"/>
        <v>0</v>
      </c>
      <c r="Q57">
        <f t="shared" si="32"/>
        <v>0</v>
      </c>
      <c r="R57" s="31">
        <f>VLOOKUP($B$1,'Multipliers and Adjustments'!$A$70:$I$86,TRUNC(COLUMN(R$2)/5)+2,FALSE)*SUMIFS('EPA Data'!$I:$I,'EPA Data'!$D:$D,'Country Selector'!$A$2,'EPA Data'!$J:$J,$B$1,'EPA Data'!$C:$C,R$2,'EPA Data'!$G:$G,"&gt;="&amp;$A57,'EPA Data'!$G:$G,"&lt;"&amp;$B57)*unit_conv</f>
        <v>0</v>
      </c>
      <c r="S57">
        <f t="shared" si="33"/>
        <v>0</v>
      </c>
      <c r="T57">
        <f t="shared" si="33"/>
        <v>0</v>
      </c>
      <c r="U57">
        <f t="shared" si="33"/>
        <v>0</v>
      </c>
      <c r="V57">
        <f t="shared" si="33"/>
        <v>0</v>
      </c>
      <c r="W57" s="31">
        <f>VLOOKUP($B$1,'Multipliers and Adjustments'!$A$70:$I$86,TRUNC(COLUMN(W$2)/5)+2,FALSE)*SUMIFS('EPA Data'!$I:$I,'EPA Data'!$D:$D,'Country Selector'!$A$2,'EPA Data'!$J:$J,$B$1,'EPA Data'!$C:$C,W$2,'EPA Data'!$G:$G,"&gt;="&amp;$A57,'EPA Data'!$G:$G,"&lt;"&amp;$B57)*unit_conv</f>
        <v>0</v>
      </c>
      <c r="X57">
        <f t="shared" si="34"/>
        <v>0</v>
      </c>
      <c r="Y57">
        <f t="shared" si="34"/>
        <v>0</v>
      </c>
      <c r="Z57">
        <f t="shared" si="34"/>
        <v>0</v>
      </c>
      <c r="AA57">
        <f t="shared" si="34"/>
        <v>0</v>
      </c>
      <c r="AB57" s="31">
        <f>VLOOKUP($B$1,'Multipliers and Adjustments'!$A$70:$I$86,TRUNC(COLUMN(AB$2)/5)+2,FALSE)*SUMIFS('EPA Data'!$I:$I,'EPA Data'!$D:$D,'Country Selector'!$A$2,'EPA Data'!$J:$J,$B$1,'EPA Data'!$C:$C,AB$2,'EPA Data'!$G:$G,"&gt;="&amp;$A57,'EPA Data'!$G:$G,"&lt;"&amp;$B57)*unit_conv</f>
        <v>0</v>
      </c>
      <c r="AC57">
        <f t="shared" si="35"/>
        <v>0</v>
      </c>
      <c r="AD57">
        <f t="shared" si="35"/>
        <v>0</v>
      </c>
      <c r="AE57">
        <f t="shared" si="35"/>
        <v>0</v>
      </c>
      <c r="AF57">
        <f t="shared" si="35"/>
        <v>0</v>
      </c>
      <c r="AG57" s="31">
        <f>VLOOKUP($B$1,'Multipliers and Adjustments'!$A$70:$I$86,TRUNC(COLUMN(AG$2)/5)+2,FALSE)*SUMIFS('EPA Data'!$I:$I,'EPA Data'!$D:$D,'Country Selector'!$A$2,'EPA Data'!$J:$J,$B$1,'EPA Data'!$C:$C,AG$2,'EPA Data'!$G:$G,"&gt;="&amp;$A57,'EPA Data'!$G:$G,"&lt;"&amp;$B57)*unit_conv</f>
        <v>0</v>
      </c>
      <c r="AH57">
        <f t="shared" si="36"/>
        <v>0</v>
      </c>
      <c r="AI57">
        <f t="shared" si="36"/>
        <v>0</v>
      </c>
      <c r="AJ57">
        <f t="shared" si="36"/>
        <v>0</v>
      </c>
      <c r="AK57">
        <f t="shared" si="36"/>
        <v>0</v>
      </c>
      <c r="AL57" s="31">
        <f>VLOOKUP($B$1,'Multipliers and Adjustments'!$A$70:$I$86,TRUNC(COLUMN(AL$2)/5)+2,FALSE)*SUMIFS('EPA Data'!$I:$I,'EPA Data'!$D:$D,'Country Selector'!$A$2,'EPA Data'!$J:$J,$B$1,'EPA Data'!$C:$C,AL$2,'EPA Data'!$G:$G,"&gt;="&amp;$A57,'EPA Data'!$G:$G,"&lt;"&amp;$B57)*unit_conv</f>
        <v>0</v>
      </c>
    </row>
    <row r="58" spans="1:38" x14ac:dyDescent="0.45">
      <c r="A58" s="12">
        <f t="shared" si="14"/>
        <v>750</v>
      </c>
      <c r="B58" s="11">
        <f t="shared" si="7"/>
        <v>800</v>
      </c>
      <c r="C58" s="31">
        <f>VLOOKUP($B$1,'Multipliers and Adjustments'!$A$70:$I$86,TRUNC(COLUMN(C$2)/5)+2,FALSE)*SUMIFS('EPA Data'!$I:$I,'EPA Data'!$D:$D,'Country Selector'!$A$2,'EPA Data'!$J:$J,$B$1,'EPA Data'!$C:$C,C$2,'EPA Data'!$G:$G,"&gt;="&amp;$A58,'EPA Data'!$G:$G,"&lt;"&amp;$B58)*unit_conv</f>
        <v>0</v>
      </c>
      <c r="D58">
        <f t="shared" si="30"/>
        <v>0</v>
      </c>
      <c r="E58">
        <f t="shared" si="30"/>
        <v>0</v>
      </c>
      <c r="F58">
        <f t="shared" si="30"/>
        <v>0</v>
      </c>
      <c r="G58">
        <f t="shared" si="30"/>
        <v>0</v>
      </c>
      <c r="H58" s="31">
        <f>VLOOKUP($B$1,'Multipliers and Adjustments'!$A$70:$I$86,TRUNC(COLUMN(H$2)/5)+2,FALSE)*SUMIFS('EPA Data'!$I:$I,'EPA Data'!$D:$D,'Country Selector'!$A$2,'EPA Data'!$J:$J,$B$1,'EPA Data'!$C:$C,H$2,'EPA Data'!$G:$G,"&gt;="&amp;$A58,'EPA Data'!$G:$G,"&lt;"&amp;$B58)*unit_conv</f>
        <v>0</v>
      </c>
      <c r="I58">
        <f t="shared" si="31"/>
        <v>0</v>
      </c>
      <c r="J58">
        <f t="shared" si="31"/>
        <v>0</v>
      </c>
      <c r="K58">
        <f t="shared" si="31"/>
        <v>0</v>
      </c>
      <c r="L58">
        <f t="shared" si="31"/>
        <v>0</v>
      </c>
      <c r="M58" s="31">
        <f>VLOOKUP($B$1,'Multipliers and Adjustments'!$A$70:$I$86,TRUNC(COLUMN(M$2)/5)+2,FALSE)*SUMIFS('EPA Data'!$I:$I,'EPA Data'!$D:$D,'Country Selector'!$A$2,'EPA Data'!$J:$J,$B$1,'EPA Data'!$C:$C,M$2,'EPA Data'!$G:$G,"&gt;="&amp;$A58,'EPA Data'!$G:$G,"&lt;"&amp;$B58)*unit_conv</f>
        <v>0</v>
      </c>
      <c r="N58">
        <f t="shared" si="32"/>
        <v>0</v>
      </c>
      <c r="O58">
        <f t="shared" si="32"/>
        <v>0</v>
      </c>
      <c r="P58">
        <f t="shared" si="32"/>
        <v>0</v>
      </c>
      <c r="Q58">
        <f t="shared" si="32"/>
        <v>0</v>
      </c>
      <c r="R58" s="31">
        <f>VLOOKUP($B$1,'Multipliers and Adjustments'!$A$70:$I$86,TRUNC(COLUMN(R$2)/5)+2,FALSE)*SUMIFS('EPA Data'!$I:$I,'EPA Data'!$D:$D,'Country Selector'!$A$2,'EPA Data'!$J:$J,$B$1,'EPA Data'!$C:$C,R$2,'EPA Data'!$G:$G,"&gt;="&amp;$A58,'EPA Data'!$G:$G,"&lt;"&amp;$B58)*unit_conv</f>
        <v>0</v>
      </c>
      <c r="S58">
        <f t="shared" si="33"/>
        <v>0</v>
      </c>
      <c r="T58">
        <f t="shared" si="33"/>
        <v>0</v>
      </c>
      <c r="U58">
        <f t="shared" si="33"/>
        <v>0</v>
      </c>
      <c r="V58">
        <f t="shared" si="33"/>
        <v>0</v>
      </c>
      <c r="W58" s="31">
        <f>VLOOKUP($B$1,'Multipliers and Adjustments'!$A$70:$I$86,TRUNC(COLUMN(W$2)/5)+2,FALSE)*SUMIFS('EPA Data'!$I:$I,'EPA Data'!$D:$D,'Country Selector'!$A$2,'EPA Data'!$J:$J,$B$1,'EPA Data'!$C:$C,W$2,'EPA Data'!$G:$G,"&gt;="&amp;$A58,'EPA Data'!$G:$G,"&lt;"&amp;$B58)*unit_conv</f>
        <v>0</v>
      </c>
      <c r="X58">
        <f t="shared" si="34"/>
        <v>0</v>
      </c>
      <c r="Y58">
        <f t="shared" si="34"/>
        <v>0</v>
      </c>
      <c r="Z58">
        <f t="shared" si="34"/>
        <v>0</v>
      </c>
      <c r="AA58">
        <f t="shared" si="34"/>
        <v>0</v>
      </c>
      <c r="AB58" s="31">
        <f>VLOOKUP($B$1,'Multipliers and Adjustments'!$A$70:$I$86,TRUNC(COLUMN(AB$2)/5)+2,FALSE)*SUMIFS('EPA Data'!$I:$I,'EPA Data'!$D:$D,'Country Selector'!$A$2,'EPA Data'!$J:$J,$B$1,'EPA Data'!$C:$C,AB$2,'EPA Data'!$G:$G,"&gt;="&amp;$A58,'EPA Data'!$G:$G,"&lt;"&amp;$B58)*unit_conv</f>
        <v>0</v>
      </c>
      <c r="AC58">
        <f t="shared" si="35"/>
        <v>0</v>
      </c>
      <c r="AD58">
        <f t="shared" si="35"/>
        <v>0</v>
      </c>
      <c r="AE58">
        <f t="shared" si="35"/>
        <v>0</v>
      </c>
      <c r="AF58">
        <f t="shared" si="35"/>
        <v>0</v>
      </c>
      <c r="AG58" s="31">
        <f>VLOOKUP($B$1,'Multipliers and Adjustments'!$A$70:$I$86,TRUNC(COLUMN(AG$2)/5)+2,FALSE)*SUMIFS('EPA Data'!$I:$I,'EPA Data'!$D:$D,'Country Selector'!$A$2,'EPA Data'!$J:$J,$B$1,'EPA Data'!$C:$C,AG$2,'EPA Data'!$G:$G,"&gt;="&amp;$A58,'EPA Data'!$G:$G,"&lt;"&amp;$B58)*unit_conv</f>
        <v>0</v>
      </c>
      <c r="AH58">
        <f t="shared" si="36"/>
        <v>0</v>
      </c>
      <c r="AI58">
        <f t="shared" si="36"/>
        <v>0</v>
      </c>
      <c r="AJ58">
        <f t="shared" si="36"/>
        <v>0</v>
      </c>
      <c r="AK58">
        <f t="shared" si="36"/>
        <v>0</v>
      </c>
      <c r="AL58" s="31">
        <f>VLOOKUP($B$1,'Multipliers and Adjustments'!$A$70:$I$86,TRUNC(COLUMN(AL$2)/5)+2,FALSE)*SUMIFS('EPA Data'!$I:$I,'EPA Data'!$D:$D,'Country Selector'!$A$2,'EPA Data'!$J:$J,$B$1,'EPA Data'!$C:$C,AL$2,'EPA Data'!$G:$G,"&gt;="&amp;$A58,'EPA Data'!$G:$G,"&lt;"&amp;$B58)*unit_conv</f>
        <v>0</v>
      </c>
    </row>
    <row r="59" spans="1:38" x14ac:dyDescent="0.45">
      <c r="A59" s="12">
        <f t="shared" si="14"/>
        <v>800</v>
      </c>
      <c r="B59" s="11">
        <f t="shared" si="7"/>
        <v>850</v>
      </c>
      <c r="C59" s="31">
        <f>VLOOKUP($B$1,'Multipliers and Adjustments'!$A$70:$I$86,TRUNC(COLUMN(C$2)/5)+2,FALSE)*SUMIFS('EPA Data'!$I:$I,'EPA Data'!$D:$D,'Country Selector'!$A$2,'EPA Data'!$J:$J,$B$1,'EPA Data'!$C:$C,C$2,'EPA Data'!$G:$G,"&gt;="&amp;$A59,'EPA Data'!$G:$G,"&lt;"&amp;$B59)*unit_conv</f>
        <v>0</v>
      </c>
      <c r="D59">
        <f t="shared" si="30"/>
        <v>0</v>
      </c>
      <c r="E59">
        <f t="shared" si="30"/>
        <v>0</v>
      </c>
      <c r="F59">
        <f t="shared" si="30"/>
        <v>0</v>
      </c>
      <c r="G59">
        <f t="shared" si="30"/>
        <v>0</v>
      </c>
      <c r="H59" s="31">
        <f>VLOOKUP($B$1,'Multipliers and Adjustments'!$A$70:$I$86,TRUNC(COLUMN(H$2)/5)+2,FALSE)*SUMIFS('EPA Data'!$I:$I,'EPA Data'!$D:$D,'Country Selector'!$A$2,'EPA Data'!$J:$J,$B$1,'EPA Data'!$C:$C,H$2,'EPA Data'!$G:$G,"&gt;="&amp;$A59,'EPA Data'!$G:$G,"&lt;"&amp;$B59)*unit_conv</f>
        <v>0</v>
      </c>
      <c r="I59">
        <f t="shared" si="31"/>
        <v>0</v>
      </c>
      <c r="J59">
        <f t="shared" si="31"/>
        <v>0</v>
      </c>
      <c r="K59">
        <f t="shared" si="31"/>
        <v>0</v>
      </c>
      <c r="L59">
        <f t="shared" si="31"/>
        <v>0</v>
      </c>
      <c r="M59" s="31">
        <f>VLOOKUP($B$1,'Multipliers and Adjustments'!$A$70:$I$86,TRUNC(COLUMN(M$2)/5)+2,FALSE)*SUMIFS('EPA Data'!$I:$I,'EPA Data'!$D:$D,'Country Selector'!$A$2,'EPA Data'!$J:$J,$B$1,'EPA Data'!$C:$C,M$2,'EPA Data'!$G:$G,"&gt;="&amp;$A59,'EPA Data'!$G:$G,"&lt;"&amp;$B59)*unit_conv</f>
        <v>0</v>
      </c>
      <c r="N59">
        <f t="shared" si="32"/>
        <v>0</v>
      </c>
      <c r="O59">
        <f t="shared" si="32"/>
        <v>0</v>
      </c>
      <c r="P59">
        <f t="shared" si="32"/>
        <v>0</v>
      </c>
      <c r="Q59">
        <f t="shared" si="32"/>
        <v>0</v>
      </c>
      <c r="R59" s="31">
        <f>VLOOKUP($B$1,'Multipliers and Adjustments'!$A$70:$I$86,TRUNC(COLUMN(R$2)/5)+2,FALSE)*SUMIFS('EPA Data'!$I:$I,'EPA Data'!$D:$D,'Country Selector'!$A$2,'EPA Data'!$J:$J,$B$1,'EPA Data'!$C:$C,R$2,'EPA Data'!$G:$G,"&gt;="&amp;$A59,'EPA Data'!$G:$G,"&lt;"&amp;$B59)*unit_conv</f>
        <v>0</v>
      </c>
      <c r="S59">
        <f t="shared" si="33"/>
        <v>0</v>
      </c>
      <c r="T59">
        <f t="shared" si="33"/>
        <v>0</v>
      </c>
      <c r="U59">
        <f t="shared" si="33"/>
        <v>0</v>
      </c>
      <c r="V59">
        <f t="shared" si="33"/>
        <v>0</v>
      </c>
      <c r="W59" s="31">
        <f>VLOOKUP($B$1,'Multipliers and Adjustments'!$A$70:$I$86,TRUNC(COLUMN(W$2)/5)+2,FALSE)*SUMIFS('EPA Data'!$I:$I,'EPA Data'!$D:$D,'Country Selector'!$A$2,'EPA Data'!$J:$J,$B$1,'EPA Data'!$C:$C,W$2,'EPA Data'!$G:$G,"&gt;="&amp;$A59,'EPA Data'!$G:$G,"&lt;"&amp;$B59)*unit_conv</f>
        <v>0</v>
      </c>
      <c r="X59">
        <f t="shared" si="34"/>
        <v>0</v>
      </c>
      <c r="Y59">
        <f t="shared" si="34"/>
        <v>0</v>
      </c>
      <c r="Z59">
        <f t="shared" si="34"/>
        <v>0</v>
      </c>
      <c r="AA59">
        <f t="shared" si="34"/>
        <v>0</v>
      </c>
      <c r="AB59" s="31">
        <f>VLOOKUP($B$1,'Multipliers and Adjustments'!$A$70:$I$86,TRUNC(COLUMN(AB$2)/5)+2,FALSE)*SUMIFS('EPA Data'!$I:$I,'EPA Data'!$D:$D,'Country Selector'!$A$2,'EPA Data'!$J:$J,$B$1,'EPA Data'!$C:$C,AB$2,'EPA Data'!$G:$G,"&gt;="&amp;$A59,'EPA Data'!$G:$G,"&lt;"&amp;$B59)*unit_conv</f>
        <v>0</v>
      </c>
      <c r="AC59">
        <f t="shared" si="35"/>
        <v>0</v>
      </c>
      <c r="AD59">
        <f t="shared" si="35"/>
        <v>0</v>
      </c>
      <c r="AE59">
        <f t="shared" si="35"/>
        <v>0</v>
      </c>
      <c r="AF59">
        <f t="shared" si="35"/>
        <v>0</v>
      </c>
      <c r="AG59" s="31">
        <f>VLOOKUP($B$1,'Multipliers and Adjustments'!$A$70:$I$86,TRUNC(COLUMN(AG$2)/5)+2,FALSE)*SUMIFS('EPA Data'!$I:$I,'EPA Data'!$D:$D,'Country Selector'!$A$2,'EPA Data'!$J:$J,$B$1,'EPA Data'!$C:$C,AG$2,'EPA Data'!$G:$G,"&gt;="&amp;$A59,'EPA Data'!$G:$G,"&lt;"&amp;$B59)*unit_conv</f>
        <v>0</v>
      </c>
      <c r="AH59">
        <f t="shared" si="36"/>
        <v>0</v>
      </c>
      <c r="AI59">
        <f t="shared" si="36"/>
        <v>0</v>
      </c>
      <c r="AJ59">
        <f t="shared" si="36"/>
        <v>0</v>
      </c>
      <c r="AK59">
        <f t="shared" si="36"/>
        <v>0</v>
      </c>
      <c r="AL59" s="31">
        <f>VLOOKUP($B$1,'Multipliers and Adjustments'!$A$70:$I$86,TRUNC(COLUMN(AL$2)/5)+2,FALSE)*SUMIFS('EPA Data'!$I:$I,'EPA Data'!$D:$D,'Country Selector'!$A$2,'EPA Data'!$J:$J,$B$1,'EPA Data'!$C:$C,AL$2,'EPA Data'!$G:$G,"&gt;="&amp;$A59,'EPA Data'!$G:$G,"&lt;"&amp;$B59)*unit_conv</f>
        <v>0</v>
      </c>
    </row>
    <row r="60" spans="1:38" x14ac:dyDescent="0.45">
      <c r="A60" s="12">
        <f t="shared" si="14"/>
        <v>850</v>
      </c>
      <c r="B60" s="11">
        <f t="shared" si="7"/>
        <v>900</v>
      </c>
      <c r="C60" s="31">
        <f>VLOOKUP($B$1,'Multipliers and Adjustments'!$A$70:$I$86,TRUNC(COLUMN(C$2)/5)+2,FALSE)*SUMIFS('EPA Data'!$I:$I,'EPA Data'!$D:$D,'Country Selector'!$A$2,'EPA Data'!$J:$J,$B$1,'EPA Data'!$C:$C,C$2,'EPA Data'!$G:$G,"&gt;="&amp;$A60,'EPA Data'!$G:$G,"&lt;"&amp;$B60)*unit_conv</f>
        <v>0</v>
      </c>
      <c r="D60">
        <f t="shared" si="30"/>
        <v>0</v>
      </c>
      <c r="E60">
        <f t="shared" si="30"/>
        <v>0</v>
      </c>
      <c r="F60">
        <f t="shared" si="30"/>
        <v>0</v>
      </c>
      <c r="G60">
        <f t="shared" si="30"/>
        <v>0</v>
      </c>
      <c r="H60" s="31">
        <f>VLOOKUP($B$1,'Multipliers and Adjustments'!$A$70:$I$86,TRUNC(COLUMN(H$2)/5)+2,FALSE)*SUMIFS('EPA Data'!$I:$I,'EPA Data'!$D:$D,'Country Selector'!$A$2,'EPA Data'!$J:$J,$B$1,'EPA Data'!$C:$C,H$2,'EPA Data'!$G:$G,"&gt;="&amp;$A60,'EPA Data'!$G:$G,"&lt;"&amp;$B60)*unit_conv</f>
        <v>0</v>
      </c>
      <c r="I60">
        <f t="shared" si="31"/>
        <v>0</v>
      </c>
      <c r="J60">
        <f t="shared" si="31"/>
        <v>0</v>
      </c>
      <c r="K60">
        <f t="shared" si="31"/>
        <v>0</v>
      </c>
      <c r="L60">
        <f t="shared" si="31"/>
        <v>0</v>
      </c>
      <c r="M60" s="31">
        <f>VLOOKUP($B$1,'Multipliers and Adjustments'!$A$70:$I$86,TRUNC(COLUMN(M$2)/5)+2,FALSE)*SUMIFS('EPA Data'!$I:$I,'EPA Data'!$D:$D,'Country Selector'!$A$2,'EPA Data'!$J:$J,$B$1,'EPA Data'!$C:$C,M$2,'EPA Data'!$G:$G,"&gt;="&amp;$A60,'EPA Data'!$G:$G,"&lt;"&amp;$B60)*unit_conv</f>
        <v>0</v>
      </c>
      <c r="N60">
        <f t="shared" si="32"/>
        <v>0</v>
      </c>
      <c r="O60">
        <f t="shared" si="32"/>
        <v>0</v>
      </c>
      <c r="P60">
        <f t="shared" si="32"/>
        <v>0</v>
      </c>
      <c r="Q60">
        <f t="shared" si="32"/>
        <v>0</v>
      </c>
      <c r="R60" s="31">
        <f>VLOOKUP($B$1,'Multipliers and Adjustments'!$A$70:$I$86,TRUNC(COLUMN(R$2)/5)+2,FALSE)*SUMIFS('EPA Data'!$I:$I,'EPA Data'!$D:$D,'Country Selector'!$A$2,'EPA Data'!$J:$J,$B$1,'EPA Data'!$C:$C,R$2,'EPA Data'!$G:$G,"&gt;="&amp;$A60,'EPA Data'!$G:$G,"&lt;"&amp;$B60)*unit_conv</f>
        <v>0</v>
      </c>
      <c r="S60">
        <f t="shared" si="33"/>
        <v>0</v>
      </c>
      <c r="T60">
        <f t="shared" si="33"/>
        <v>0</v>
      </c>
      <c r="U60">
        <f t="shared" si="33"/>
        <v>0</v>
      </c>
      <c r="V60">
        <f t="shared" si="33"/>
        <v>0</v>
      </c>
      <c r="W60" s="31">
        <f>VLOOKUP($B$1,'Multipliers and Adjustments'!$A$70:$I$86,TRUNC(COLUMN(W$2)/5)+2,FALSE)*SUMIFS('EPA Data'!$I:$I,'EPA Data'!$D:$D,'Country Selector'!$A$2,'EPA Data'!$J:$J,$B$1,'EPA Data'!$C:$C,W$2,'EPA Data'!$G:$G,"&gt;="&amp;$A60,'EPA Data'!$G:$G,"&lt;"&amp;$B60)*unit_conv</f>
        <v>0</v>
      </c>
      <c r="X60">
        <f t="shared" si="34"/>
        <v>0</v>
      </c>
      <c r="Y60">
        <f t="shared" si="34"/>
        <v>0</v>
      </c>
      <c r="Z60">
        <f t="shared" si="34"/>
        <v>0</v>
      </c>
      <c r="AA60">
        <f t="shared" si="34"/>
        <v>0</v>
      </c>
      <c r="AB60" s="31">
        <f>VLOOKUP($B$1,'Multipliers and Adjustments'!$A$70:$I$86,TRUNC(COLUMN(AB$2)/5)+2,FALSE)*SUMIFS('EPA Data'!$I:$I,'EPA Data'!$D:$D,'Country Selector'!$A$2,'EPA Data'!$J:$J,$B$1,'EPA Data'!$C:$C,AB$2,'EPA Data'!$G:$G,"&gt;="&amp;$A60,'EPA Data'!$G:$G,"&lt;"&amp;$B60)*unit_conv</f>
        <v>0</v>
      </c>
      <c r="AC60">
        <f t="shared" si="35"/>
        <v>0</v>
      </c>
      <c r="AD60">
        <f t="shared" si="35"/>
        <v>0</v>
      </c>
      <c r="AE60">
        <f t="shared" si="35"/>
        <v>0</v>
      </c>
      <c r="AF60">
        <f t="shared" si="35"/>
        <v>0</v>
      </c>
      <c r="AG60" s="31">
        <f>VLOOKUP($B$1,'Multipliers and Adjustments'!$A$70:$I$86,TRUNC(COLUMN(AG$2)/5)+2,FALSE)*SUMIFS('EPA Data'!$I:$I,'EPA Data'!$D:$D,'Country Selector'!$A$2,'EPA Data'!$J:$J,$B$1,'EPA Data'!$C:$C,AG$2,'EPA Data'!$G:$G,"&gt;="&amp;$A60,'EPA Data'!$G:$G,"&lt;"&amp;$B60)*unit_conv</f>
        <v>0</v>
      </c>
      <c r="AH60">
        <f t="shared" si="36"/>
        <v>0</v>
      </c>
      <c r="AI60">
        <f t="shared" si="36"/>
        <v>0</v>
      </c>
      <c r="AJ60">
        <f t="shared" si="36"/>
        <v>0</v>
      </c>
      <c r="AK60">
        <f t="shared" si="36"/>
        <v>0</v>
      </c>
      <c r="AL60" s="31">
        <f>VLOOKUP($B$1,'Multipliers and Adjustments'!$A$70:$I$86,TRUNC(COLUMN(AL$2)/5)+2,FALSE)*SUMIFS('EPA Data'!$I:$I,'EPA Data'!$D:$D,'Country Selector'!$A$2,'EPA Data'!$J:$J,$B$1,'EPA Data'!$C:$C,AL$2,'EPA Data'!$G:$G,"&gt;="&amp;$A60,'EPA Data'!$G:$G,"&lt;"&amp;$B60)*unit_conv</f>
        <v>0</v>
      </c>
    </row>
    <row r="61" spans="1:38" x14ac:dyDescent="0.45">
      <c r="A61" s="12">
        <f t="shared" si="14"/>
        <v>900</v>
      </c>
      <c r="B61" s="11">
        <f t="shared" si="7"/>
        <v>950</v>
      </c>
      <c r="C61" s="31">
        <f>VLOOKUP($B$1,'Multipliers and Adjustments'!$A$70:$I$86,TRUNC(COLUMN(C$2)/5)+2,FALSE)*SUMIFS('EPA Data'!$I:$I,'EPA Data'!$D:$D,'Country Selector'!$A$2,'EPA Data'!$J:$J,$B$1,'EPA Data'!$C:$C,C$2,'EPA Data'!$G:$G,"&gt;="&amp;$A61,'EPA Data'!$G:$G,"&lt;"&amp;$B61)*unit_conv</f>
        <v>0</v>
      </c>
      <c r="D61">
        <f t="shared" si="30"/>
        <v>0</v>
      </c>
      <c r="E61">
        <f t="shared" si="30"/>
        <v>0</v>
      </c>
      <c r="F61">
        <f t="shared" si="30"/>
        <v>0</v>
      </c>
      <c r="G61">
        <f t="shared" si="30"/>
        <v>0</v>
      </c>
      <c r="H61" s="31">
        <f>VLOOKUP($B$1,'Multipliers and Adjustments'!$A$70:$I$86,TRUNC(COLUMN(H$2)/5)+2,FALSE)*SUMIFS('EPA Data'!$I:$I,'EPA Data'!$D:$D,'Country Selector'!$A$2,'EPA Data'!$J:$J,$B$1,'EPA Data'!$C:$C,H$2,'EPA Data'!$G:$G,"&gt;="&amp;$A61,'EPA Data'!$G:$G,"&lt;"&amp;$B61)*unit_conv</f>
        <v>0</v>
      </c>
      <c r="I61">
        <f t="shared" si="31"/>
        <v>0</v>
      </c>
      <c r="J61">
        <f t="shared" si="31"/>
        <v>0</v>
      </c>
      <c r="K61">
        <f t="shared" si="31"/>
        <v>0</v>
      </c>
      <c r="L61">
        <f t="shared" si="31"/>
        <v>0</v>
      </c>
      <c r="M61" s="31">
        <f>VLOOKUP($B$1,'Multipliers and Adjustments'!$A$70:$I$86,TRUNC(COLUMN(M$2)/5)+2,FALSE)*SUMIFS('EPA Data'!$I:$I,'EPA Data'!$D:$D,'Country Selector'!$A$2,'EPA Data'!$J:$J,$B$1,'EPA Data'!$C:$C,M$2,'EPA Data'!$G:$G,"&gt;="&amp;$A61,'EPA Data'!$G:$G,"&lt;"&amp;$B61)*unit_conv</f>
        <v>0</v>
      </c>
      <c r="N61">
        <f t="shared" si="32"/>
        <v>0</v>
      </c>
      <c r="O61">
        <f t="shared" si="32"/>
        <v>0</v>
      </c>
      <c r="P61">
        <f t="shared" si="32"/>
        <v>0</v>
      </c>
      <c r="Q61">
        <f t="shared" si="32"/>
        <v>0</v>
      </c>
      <c r="R61" s="31">
        <f>VLOOKUP($B$1,'Multipliers and Adjustments'!$A$70:$I$86,TRUNC(COLUMN(R$2)/5)+2,FALSE)*SUMIFS('EPA Data'!$I:$I,'EPA Data'!$D:$D,'Country Selector'!$A$2,'EPA Data'!$J:$J,$B$1,'EPA Data'!$C:$C,R$2,'EPA Data'!$G:$G,"&gt;="&amp;$A61,'EPA Data'!$G:$G,"&lt;"&amp;$B61)*unit_conv</f>
        <v>0</v>
      </c>
      <c r="S61">
        <f t="shared" si="33"/>
        <v>0</v>
      </c>
      <c r="T61">
        <f t="shared" si="33"/>
        <v>0</v>
      </c>
      <c r="U61">
        <f t="shared" si="33"/>
        <v>0</v>
      </c>
      <c r="V61">
        <f t="shared" si="33"/>
        <v>0</v>
      </c>
      <c r="W61" s="31">
        <f>VLOOKUP($B$1,'Multipliers and Adjustments'!$A$70:$I$86,TRUNC(COLUMN(W$2)/5)+2,FALSE)*SUMIFS('EPA Data'!$I:$I,'EPA Data'!$D:$D,'Country Selector'!$A$2,'EPA Data'!$J:$J,$B$1,'EPA Data'!$C:$C,W$2,'EPA Data'!$G:$G,"&gt;="&amp;$A61,'EPA Data'!$G:$G,"&lt;"&amp;$B61)*unit_conv</f>
        <v>0</v>
      </c>
      <c r="X61">
        <f t="shared" si="34"/>
        <v>0</v>
      </c>
      <c r="Y61">
        <f t="shared" si="34"/>
        <v>0</v>
      </c>
      <c r="Z61">
        <f t="shared" si="34"/>
        <v>0</v>
      </c>
      <c r="AA61">
        <f t="shared" si="34"/>
        <v>0</v>
      </c>
      <c r="AB61" s="31">
        <f>VLOOKUP($B$1,'Multipliers and Adjustments'!$A$70:$I$86,TRUNC(COLUMN(AB$2)/5)+2,FALSE)*SUMIFS('EPA Data'!$I:$I,'EPA Data'!$D:$D,'Country Selector'!$A$2,'EPA Data'!$J:$J,$B$1,'EPA Data'!$C:$C,AB$2,'EPA Data'!$G:$G,"&gt;="&amp;$A61,'EPA Data'!$G:$G,"&lt;"&amp;$B61)*unit_conv</f>
        <v>0</v>
      </c>
      <c r="AC61">
        <f t="shared" si="35"/>
        <v>0</v>
      </c>
      <c r="AD61">
        <f t="shared" si="35"/>
        <v>0</v>
      </c>
      <c r="AE61">
        <f t="shared" si="35"/>
        <v>0</v>
      </c>
      <c r="AF61">
        <f t="shared" si="35"/>
        <v>0</v>
      </c>
      <c r="AG61" s="31">
        <f>VLOOKUP($B$1,'Multipliers and Adjustments'!$A$70:$I$86,TRUNC(COLUMN(AG$2)/5)+2,FALSE)*SUMIFS('EPA Data'!$I:$I,'EPA Data'!$D:$D,'Country Selector'!$A$2,'EPA Data'!$J:$J,$B$1,'EPA Data'!$C:$C,AG$2,'EPA Data'!$G:$G,"&gt;="&amp;$A61,'EPA Data'!$G:$G,"&lt;"&amp;$B61)*unit_conv</f>
        <v>0</v>
      </c>
      <c r="AH61">
        <f t="shared" si="36"/>
        <v>0</v>
      </c>
      <c r="AI61">
        <f t="shared" si="36"/>
        <v>0</v>
      </c>
      <c r="AJ61">
        <f t="shared" si="36"/>
        <v>0</v>
      </c>
      <c r="AK61">
        <f t="shared" si="36"/>
        <v>0</v>
      </c>
      <c r="AL61" s="31">
        <f>VLOOKUP($B$1,'Multipliers and Adjustments'!$A$70:$I$86,TRUNC(COLUMN(AL$2)/5)+2,FALSE)*SUMIFS('EPA Data'!$I:$I,'EPA Data'!$D:$D,'Country Selector'!$A$2,'EPA Data'!$J:$J,$B$1,'EPA Data'!$C:$C,AL$2,'EPA Data'!$G:$G,"&gt;="&amp;$A61,'EPA Data'!$G:$G,"&lt;"&amp;$B61)*unit_conv</f>
        <v>0</v>
      </c>
    </row>
    <row r="62" spans="1:38" x14ac:dyDescent="0.45">
      <c r="A62" s="12">
        <f t="shared" si="14"/>
        <v>950</v>
      </c>
      <c r="B62" s="11">
        <f t="shared" si="7"/>
        <v>1000</v>
      </c>
      <c r="C62" s="31">
        <f>VLOOKUP($B$1,'Multipliers and Adjustments'!$A$70:$I$86,TRUNC(COLUMN(C$2)/5)+2,FALSE)*SUMIFS('EPA Data'!$I:$I,'EPA Data'!$D:$D,'Country Selector'!$A$2,'EPA Data'!$J:$J,$B$1,'EPA Data'!$C:$C,C$2,'EPA Data'!$G:$G,"&gt;="&amp;$A62,'EPA Data'!$G:$G,"&lt;"&amp;$B62)*unit_conv</f>
        <v>0</v>
      </c>
      <c r="D62">
        <f t="shared" si="30"/>
        <v>0</v>
      </c>
      <c r="E62">
        <f t="shared" si="30"/>
        <v>0</v>
      </c>
      <c r="F62">
        <f t="shared" si="30"/>
        <v>0</v>
      </c>
      <c r="G62">
        <f t="shared" si="30"/>
        <v>0</v>
      </c>
      <c r="H62" s="31">
        <f>VLOOKUP($B$1,'Multipliers and Adjustments'!$A$70:$I$86,TRUNC(COLUMN(H$2)/5)+2,FALSE)*SUMIFS('EPA Data'!$I:$I,'EPA Data'!$D:$D,'Country Selector'!$A$2,'EPA Data'!$J:$J,$B$1,'EPA Data'!$C:$C,H$2,'EPA Data'!$G:$G,"&gt;="&amp;$A62,'EPA Data'!$G:$G,"&lt;"&amp;$B62)*unit_conv</f>
        <v>0</v>
      </c>
      <c r="I62">
        <f t="shared" si="31"/>
        <v>0</v>
      </c>
      <c r="J62">
        <f t="shared" si="31"/>
        <v>0</v>
      </c>
      <c r="K62">
        <f t="shared" si="31"/>
        <v>0</v>
      </c>
      <c r="L62">
        <f t="shared" si="31"/>
        <v>0</v>
      </c>
      <c r="M62" s="31">
        <f>VLOOKUP($B$1,'Multipliers and Adjustments'!$A$70:$I$86,TRUNC(COLUMN(M$2)/5)+2,FALSE)*SUMIFS('EPA Data'!$I:$I,'EPA Data'!$D:$D,'Country Selector'!$A$2,'EPA Data'!$J:$J,$B$1,'EPA Data'!$C:$C,M$2,'EPA Data'!$G:$G,"&gt;="&amp;$A62,'EPA Data'!$G:$G,"&lt;"&amp;$B62)*unit_conv</f>
        <v>0</v>
      </c>
      <c r="N62">
        <f t="shared" si="32"/>
        <v>0</v>
      </c>
      <c r="O62">
        <f t="shared" si="32"/>
        <v>0</v>
      </c>
      <c r="P62">
        <f t="shared" si="32"/>
        <v>0</v>
      </c>
      <c r="Q62">
        <f t="shared" si="32"/>
        <v>0</v>
      </c>
      <c r="R62" s="31">
        <f>VLOOKUP($B$1,'Multipliers and Adjustments'!$A$70:$I$86,TRUNC(COLUMN(R$2)/5)+2,FALSE)*SUMIFS('EPA Data'!$I:$I,'EPA Data'!$D:$D,'Country Selector'!$A$2,'EPA Data'!$J:$J,$B$1,'EPA Data'!$C:$C,R$2,'EPA Data'!$G:$G,"&gt;="&amp;$A62,'EPA Data'!$G:$G,"&lt;"&amp;$B62)*unit_conv</f>
        <v>0</v>
      </c>
      <c r="S62">
        <f t="shared" si="33"/>
        <v>0</v>
      </c>
      <c r="T62">
        <f t="shared" si="33"/>
        <v>0</v>
      </c>
      <c r="U62">
        <f t="shared" si="33"/>
        <v>0</v>
      </c>
      <c r="V62">
        <f t="shared" si="33"/>
        <v>0</v>
      </c>
      <c r="W62" s="31">
        <f>VLOOKUP($B$1,'Multipliers and Adjustments'!$A$70:$I$86,TRUNC(COLUMN(W$2)/5)+2,FALSE)*SUMIFS('EPA Data'!$I:$I,'EPA Data'!$D:$D,'Country Selector'!$A$2,'EPA Data'!$J:$J,$B$1,'EPA Data'!$C:$C,W$2,'EPA Data'!$G:$G,"&gt;="&amp;$A62,'EPA Data'!$G:$G,"&lt;"&amp;$B62)*unit_conv</f>
        <v>0</v>
      </c>
      <c r="X62">
        <f t="shared" si="34"/>
        <v>0</v>
      </c>
      <c r="Y62">
        <f t="shared" si="34"/>
        <v>0</v>
      </c>
      <c r="Z62">
        <f t="shared" si="34"/>
        <v>0</v>
      </c>
      <c r="AA62">
        <f t="shared" si="34"/>
        <v>0</v>
      </c>
      <c r="AB62" s="31">
        <f>VLOOKUP($B$1,'Multipliers and Adjustments'!$A$70:$I$86,TRUNC(COLUMN(AB$2)/5)+2,FALSE)*SUMIFS('EPA Data'!$I:$I,'EPA Data'!$D:$D,'Country Selector'!$A$2,'EPA Data'!$J:$J,$B$1,'EPA Data'!$C:$C,AB$2,'EPA Data'!$G:$G,"&gt;="&amp;$A62,'EPA Data'!$G:$G,"&lt;"&amp;$B62)*unit_conv</f>
        <v>0</v>
      </c>
      <c r="AC62">
        <f t="shared" si="35"/>
        <v>0</v>
      </c>
      <c r="AD62">
        <f t="shared" si="35"/>
        <v>0</v>
      </c>
      <c r="AE62">
        <f t="shared" si="35"/>
        <v>0</v>
      </c>
      <c r="AF62">
        <f t="shared" si="35"/>
        <v>0</v>
      </c>
      <c r="AG62" s="31">
        <f>VLOOKUP($B$1,'Multipliers and Adjustments'!$A$70:$I$86,TRUNC(COLUMN(AG$2)/5)+2,FALSE)*SUMIFS('EPA Data'!$I:$I,'EPA Data'!$D:$D,'Country Selector'!$A$2,'EPA Data'!$J:$J,$B$1,'EPA Data'!$C:$C,AG$2,'EPA Data'!$G:$G,"&gt;="&amp;$A62,'EPA Data'!$G:$G,"&lt;"&amp;$B62)*unit_conv</f>
        <v>0</v>
      </c>
      <c r="AH62">
        <f t="shared" si="36"/>
        <v>0</v>
      </c>
      <c r="AI62">
        <f t="shared" si="36"/>
        <v>0</v>
      </c>
      <c r="AJ62">
        <f t="shared" si="36"/>
        <v>0</v>
      </c>
      <c r="AK62">
        <f t="shared" si="36"/>
        <v>0</v>
      </c>
      <c r="AL62" s="31">
        <f>VLOOKUP($B$1,'Multipliers and Adjustments'!$A$70:$I$86,TRUNC(COLUMN(AL$2)/5)+2,FALSE)*SUMIFS('EPA Data'!$I:$I,'EPA Data'!$D:$D,'Country Selector'!$A$2,'EPA Data'!$J:$J,$B$1,'EPA Data'!$C:$C,AL$2,'EPA Data'!$G:$G,"&gt;="&amp;$A62,'EPA Data'!$G:$G,"&lt;"&amp;$B62)*unit_conv</f>
        <v>0</v>
      </c>
    </row>
    <row r="63" spans="1:38" x14ac:dyDescent="0.45">
      <c r="A63" s="12">
        <f t="shared" si="14"/>
        <v>1000</v>
      </c>
      <c r="B63" s="11">
        <f t="shared" si="7"/>
        <v>1050</v>
      </c>
      <c r="C63" s="31">
        <f>VLOOKUP($B$1,'Multipliers and Adjustments'!$A$70:$I$86,TRUNC(COLUMN(C$2)/5)+2,FALSE)*SUMIFS('EPA Data'!$I:$I,'EPA Data'!$D:$D,'Country Selector'!$A$2,'EPA Data'!$J:$J,$B$1,'EPA Data'!$C:$C,C$2,'EPA Data'!$G:$G,"&gt;="&amp;$A63,'EPA Data'!$G:$G,"&lt;"&amp;$B63)*unit_conv</f>
        <v>0</v>
      </c>
      <c r="D63">
        <f t="shared" si="30"/>
        <v>0</v>
      </c>
      <c r="E63">
        <f t="shared" si="30"/>
        <v>0</v>
      </c>
      <c r="F63">
        <f t="shared" si="30"/>
        <v>0</v>
      </c>
      <c r="G63">
        <f t="shared" si="30"/>
        <v>0</v>
      </c>
      <c r="H63" s="31">
        <f>VLOOKUP($B$1,'Multipliers and Adjustments'!$A$70:$I$86,TRUNC(COLUMN(H$2)/5)+2,FALSE)*SUMIFS('EPA Data'!$I:$I,'EPA Data'!$D:$D,'Country Selector'!$A$2,'EPA Data'!$J:$J,$B$1,'EPA Data'!$C:$C,H$2,'EPA Data'!$G:$G,"&gt;="&amp;$A63,'EPA Data'!$G:$G,"&lt;"&amp;$B63)*unit_conv</f>
        <v>0</v>
      </c>
      <c r="I63">
        <f t="shared" si="31"/>
        <v>0</v>
      </c>
      <c r="J63">
        <f t="shared" si="31"/>
        <v>0</v>
      </c>
      <c r="K63">
        <f t="shared" si="31"/>
        <v>0</v>
      </c>
      <c r="L63">
        <f t="shared" si="31"/>
        <v>0</v>
      </c>
      <c r="M63" s="31">
        <f>VLOOKUP($B$1,'Multipliers and Adjustments'!$A$70:$I$86,TRUNC(COLUMN(M$2)/5)+2,FALSE)*SUMIFS('EPA Data'!$I:$I,'EPA Data'!$D:$D,'Country Selector'!$A$2,'EPA Data'!$J:$J,$B$1,'EPA Data'!$C:$C,M$2,'EPA Data'!$G:$G,"&gt;="&amp;$A63,'EPA Data'!$G:$G,"&lt;"&amp;$B63)*unit_conv</f>
        <v>0</v>
      </c>
      <c r="N63">
        <f t="shared" si="32"/>
        <v>0</v>
      </c>
      <c r="O63">
        <f t="shared" si="32"/>
        <v>0</v>
      </c>
      <c r="P63">
        <f t="shared" si="32"/>
        <v>0</v>
      </c>
      <c r="Q63">
        <f t="shared" si="32"/>
        <v>0</v>
      </c>
      <c r="R63" s="31">
        <f>VLOOKUP($B$1,'Multipliers and Adjustments'!$A$70:$I$86,TRUNC(COLUMN(R$2)/5)+2,FALSE)*SUMIFS('EPA Data'!$I:$I,'EPA Data'!$D:$D,'Country Selector'!$A$2,'EPA Data'!$J:$J,$B$1,'EPA Data'!$C:$C,R$2,'EPA Data'!$G:$G,"&gt;="&amp;$A63,'EPA Data'!$G:$G,"&lt;"&amp;$B63)*unit_conv</f>
        <v>0</v>
      </c>
      <c r="S63">
        <f t="shared" si="33"/>
        <v>0</v>
      </c>
      <c r="T63">
        <f t="shared" si="33"/>
        <v>0</v>
      </c>
      <c r="U63">
        <f t="shared" si="33"/>
        <v>0</v>
      </c>
      <c r="V63">
        <f t="shared" si="33"/>
        <v>0</v>
      </c>
      <c r="W63" s="31">
        <f>VLOOKUP($B$1,'Multipliers and Adjustments'!$A$70:$I$86,TRUNC(COLUMN(W$2)/5)+2,FALSE)*SUMIFS('EPA Data'!$I:$I,'EPA Data'!$D:$D,'Country Selector'!$A$2,'EPA Data'!$J:$J,$B$1,'EPA Data'!$C:$C,W$2,'EPA Data'!$G:$G,"&gt;="&amp;$A63,'EPA Data'!$G:$G,"&lt;"&amp;$B63)*unit_conv</f>
        <v>0</v>
      </c>
      <c r="X63">
        <f t="shared" si="34"/>
        <v>0</v>
      </c>
      <c r="Y63">
        <f t="shared" si="34"/>
        <v>0</v>
      </c>
      <c r="Z63">
        <f t="shared" si="34"/>
        <v>0</v>
      </c>
      <c r="AA63">
        <f t="shared" si="34"/>
        <v>0</v>
      </c>
      <c r="AB63" s="31">
        <f>VLOOKUP($B$1,'Multipliers and Adjustments'!$A$70:$I$86,TRUNC(COLUMN(AB$2)/5)+2,FALSE)*SUMIFS('EPA Data'!$I:$I,'EPA Data'!$D:$D,'Country Selector'!$A$2,'EPA Data'!$J:$J,$B$1,'EPA Data'!$C:$C,AB$2,'EPA Data'!$G:$G,"&gt;="&amp;$A63,'EPA Data'!$G:$G,"&lt;"&amp;$B63)*unit_conv</f>
        <v>0</v>
      </c>
      <c r="AC63">
        <f t="shared" si="35"/>
        <v>0</v>
      </c>
      <c r="AD63">
        <f t="shared" si="35"/>
        <v>0</v>
      </c>
      <c r="AE63">
        <f t="shared" si="35"/>
        <v>0</v>
      </c>
      <c r="AF63">
        <f t="shared" si="35"/>
        <v>0</v>
      </c>
      <c r="AG63" s="31">
        <f>VLOOKUP($B$1,'Multipliers and Adjustments'!$A$70:$I$86,TRUNC(COLUMN(AG$2)/5)+2,FALSE)*SUMIFS('EPA Data'!$I:$I,'EPA Data'!$D:$D,'Country Selector'!$A$2,'EPA Data'!$J:$J,$B$1,'EPA Data'!$C:$C,AG$2,'EPA Data'!$G:$G,"&gt;="&amp;$A63,'EPA Data'!$G:$G,"&lt;"&amp;$B63)*unit_conv</f>
        <v>0</v>
      </c>
      <c r="AH63">
        <f t="shared" si="36"/>
        <v>0</v>
      </c>
      <c r="AI63">
        <f t="shared" si="36"/>
        <v>0</v>
      </c>
      <c r="AJ63">
        <f t="shared" si="36"/>
        <v>0</v>
      </c>
      <c r="AK63">
        <f t="shared" si="36"/>
        <v>0</v>
      </c>
      <c r="AL63" s="31">
        <f>VLOOKUP($B$1,'Multipliers and Adjustments'!$A$70:$I$86,TRUNC(COLUMN(AL$2)/5)+2,FALSE)*SUMIFS('EPA Data'!$I:$I,'EPA Data'!$D:$D,'Country Selector'!$A$2,'EPA Data'!$J:$J,$B$1,'EPA Data'!$C:$C,AL$2,'EPA Data'!$G:$G,"&gt;="&amp;$A63,'EPA Data'!$G:$G,"&lt;"&amp;$B63)*unit_conv</f>
        <v>0</v>
      </c>
    </row>
    <row r="64" spans="1:38" x14ac:dyDescent="0.45">
      <c r="A64" s="12">
        <f t="shared" si="14"/>
        <v>1050</v>
      </c>
      <c r="B64" s="11">
        <f t="shared" si="7"/>
        <v>1100</v>
      </c>
      <c r="C64" s="31">
        <f>VLOOKUP($B$1,'Multipliers and Adjustments'!$A$70:$I$86,TRUNC(COLUMN(C$2)/5)+2,FALSE)*SUMIFS('EPA Data'!$I:$I,'EPA Data'!$D:$D,'Country Selector'!$A$2,'EPA Data'!$J:$J,$B$1,'EPA Data'!$C:$C,C$2,'EPA Data'!$G:$G,"&gt;="&amp;$A64,'EPA Data'!$G:$G,"&lt;"&amp;$B64)*unit_conv</f>
        <v>0</v>
      </c>
      <c r="D64">
        <f t="shared" si="30"/>
        <v>0</v>
      </c>
      <c r="E64">
        <f t="shared" si="30"/>
        <v>0</v>
      </c>
      <c r="F64">
        <f t="shared" si="30"/>
        <v>0</v>
      </c>
      <c r="G64">
        <f t="shared" si="30"/>
        <v>0</v>
      </c>
      <c r="H64" s="31">
        <f>VLOOKUP($B$1,'Multipliers and Adjustments'!$A$70:$I$86,TRUNC(COLUMN(H$2)/5)+2,FALSE)*SUMIFS('EPA Data'!$I:$I,'EPA Data'!$D:$D,'Country Selector'!$A$2,'EPA Data'!$J:$J,$B$1,'EPA Data'!$C:$C,H$2,'EPA Data'!$G:$G,"&gt;="&amp;$A64,'EPA Data'!$G:$G,"&lt;"&amp;$B64)*unit_conv</f>
        <v>0</v>
      </c>
      <c r="I64">
        <f t="shared" si="31"/>
        <v>0</v>
      </c>
      <c r="J64">
        <f t="shared" si="31"/>
        <v>0</v>
      </c>
      <c r="K64">
        <f t="shared" si="31"/>
        <v>0</v>
      </c>
      <c r="L64">
        <f t="shared" si="31"/>
        <v>0</v>
      </c>
      <c r="M64" s="31">
        <f>VLOOKUP($B$1,'Multipliers and Adjustments'!$A$70:$I$86,TRUNC(COLUMN(M$2)/5)+2,FALSE)*SUMIFS('EPA Data'!$I:$I,'EPA Data'!$D:$D,'Country Selector'!$A$2,'EPA Data'!$J:$J,$B$1,'EPA Data'!$C:$C,M$2,'EPA Data'!$G:$G,"&gt;="&amp;$A64,'EPA Data'!$G:$G,"&lt;"&amp;$B64)*unit_conv</f>
        <v>0</v>
      </c>
      <c r="N64">
        <f t="shared" si="32"/>
        <v>0</v>
      </c>
      <c r="O64">
        <f t="shared" si="32"/>
        <v>0</v>
      </c>
      <c r="P64">
        <f t="shared" si="32"/>
        <v>0</v>
      </c>
      <c r="Q64">
        <f t="shared" si="32"/>
        <v>0</v>
      </c>
      <c r="R64" s="31">
        <f>VLOOKUP($B$1,'Multipliers and Adjustments'!$A$70:$I$86,TRUNC(COLUMN(R$2)/5)+2,FALSE)*SUMIFS('EPA Data'!$I:$I,'EPA Data'!$D:$D,'Country Selector'!$A$2,'EPA Data'!$J:$J,$B$1,'EPA Data'!$C:$C,R$2,'EPA Data'!$G:$G,"&gt;="&amp;$A64,'EPA Data'!$G:$G,"&lt;"&amp;$B64)*unit_conv</f>
        <v>0</v>
      </c>
      <c r="S64">
        <f t="shared" si="33"/>
        <v>0</v>
      </c>
      <c r="T64">
        <f t="shared" si="33"/>
        <v>0</v>
      </c>
      <c r="U64">
        <f t="shared" si="33"/>
        <v>0</v>
      </c>
      <c r="V64">
        <f t="shared" si="33"/>
        <v>0</v>
      </c>
      <c r="W64" s="31">
        <f>VLOOKUP($B$1,'Multipliers and Adjustments'!$A$70:$I$86,TRUNC(COLUMN(W$2)/5)+2,FALSE)*SUMIFS('EPA Data'!$I:$I,'EPA Data'!$D:$D,'Country Selector'!$A$2,'EPA Data'!$J:$J,$B$1,'EPA Data'!$C:$C,W$2,'EPA Data'!$G:$G,"&gt;="&amp;$A64,'EPA Data'!$G:$G,"&lt;"&amp;$B64)*unit_conv</f>
        <v>0</v>
      </c>
      <c r="X64">
        <f t="shared" si="34"/>
        <v>0</v>
      </c>
      <c r="Y64">
        <f t="shared" si="34"/>
        <v>0</v>
      </c>
      <c r="Z64">
        <f t="shared" si="34"/>
        <v>0</v>
      </c>
      <c r="AA64">
        <f t="shared" si="34"/>
        <v>0</v>
      </c>
      <c r="AB64" s="31">
        <f>VLOOKUP($B$1,'Multipliers and Adjustments'!$A$70:$I$86,TRUNC(COLUMN(AB$2)/5)+2,FALSE)*SUMIFS('EPA Data'!$I:$I,'EPA Data'!$D:$D,'Country Selector'!$A$2,'EPA Data'!$J:$J,$B$1,'EPA Data'!$C:$C,AB$2,'EPA Data'!$G:$G,"&gt;="&amp;$A64,'EPA Data'!$G:$G,"&lt;"&amp;$B64)*unit_conv</f>
        <v>0</v>
      </c>
      <c r="AC64">
        <f t="shared" si="35"/>
        <v>0</v>
      </c>
      <c r="AD64">
        <f t="shared" si="35"/>
        <v>0</v>
      </c>
      <c r="AE64">
        <f t="shared" si="35"/>
        <v>0</v>
      </c>
      <c r="AF64">
        <f t="shared" si="35"/>
        <v>0</v>
      </c>
      <c r="AG64" s="31">
        <f>VLOOKUP($B$1,'Multipliers and Adjustments'!$A$70:$I$86,TRUNC(COLUMN(AG$2)/5)+2,FALSE)*SUMIFS('EPA Data'!$I:$I,'EPA Data'!$D:$D,'Country Selector'!$A$2,'EPA Data'!$J:$J,$B$1,'EPA Data'!$C:$C,AG$2,'EPA Data'!$G:$G,"&gt;="&amp;$A64,'EPA Data'!$G:$G,"&lt;"&amp;$B64)*unit_conv</f>
        <v>0</v>
      </c>
      <c r="AH64">
        <f t="shared" si="36"/>
        <v>0</v>
      </c>
      <c r="AI64">
        <f t="shared" si="36"/>
        <v>0</v>
      </c>
      <c r="AJ64">
        <f t="shared" si="36"/>
        <v>0</v>
      </c>
      <c r="AK64">
        <f t="shared" si="36"/>
        <v>0</v>
      </c>
      <c r="AL64" s="31">
        <f>VLOOKUP($B$1,'Multipliers and Adjustments'!$A$70:$I$86,TRUNC(COLUMN(AL$2)/5)+2,FALSE)*SUMIFS('EPA Data'!$I:$I,'EPA Data'!$D:$D,'Country Selector'!$A$2,'EPA Data'!$J:$J,$B$1,'EPA Data'!$C:$C,AL$2,'EPA Data'!$G:$G,"&gt;="&amp;$A64,'EPA Data'!$G:$G,"&lt;"&amp;$B64)*unit_conv</f>
        <v>0</v>
      </c>
    </row>
    <row r="65" spans="1:38" x14ac:dyDescent="0.45">
      <c r="A65" s="12">
        <f t="shared" si="14"/>
        <v>1100</v>
      </c>
      <c r="B65" s="11">
        <f t="shared" si="7"/>
        <v>1150</v>
      </c>
      <c r="C65" s="31">
        <f>VLOOKUP($B$1,'Multipliers and Adjustments'!$A$70:$I$86,TRUNC(COLUMN(C$2)/5)+2,FALSE)*SUMIFS('EPA Data'!$I:$I,'EPA Data'!$D:$D,'Country Selector'!$A$2,'EPA Data'!$J:$J,$B$1,'EPA Data'!$C:$C,C$2,'EPA Data'!$G:$G,"&gt;="&amp;$A65,'EPA Data'!$G:$G,"&lt;"&amp;$B65)*unit_conv</f>
        <v>0</v>
      </c>
      <c r="D65">
        <f t="shared" si="30"/>
        <v>0</v>
      </c>
      <c r="E65">
        <f t="shared" si="30"/>
        <v>0</v>
      </c>
      <c r="F65">
        <f t="shared" si="30"/>
        <v>0</v>
      </c>
      <c r="G65">
        <f t="shared" si="30"/>
        <v>0</v>
      </c>
      <c r="H65" s="31">
        <f>VLOOKUP($B$1,'Multipliers and Adjustments'!$A$70:$I$86,TRUNC(COLUMN(H$2)/5)+2,FALSE)*SUMIFS('EPA Data'!$I:$I,'EPA Data'!$D:$D,'Country Selector'!$A$2,'EPA Data'!$J:$J,$B$1,'EPA Data'!$C:$C,H$2,'EPA Data'!$G:$G,"&gt;="&amp;$A65,'EPA Data'!$G:$G,"&lt;"&amp;$B65)*unit_conv</f>
        <v>0</v>
      </c>
      <c r="I65">
        <f t="shared" si="31"/>
        <v>0</v>
      </c>
      <c r="J65">
        <f t="shared" si="31"/>
        <v>0</v>
      </c>
      <c r="K65">
        <f t="shared" si="31"/>
        <v>0</v>
      </c>
      <c r="L65">
        <f t="shared" si="31"/>
        <v>0</v>
      </c>
      <c r="M65" s="31">
        <f>VLOOKUP($B$1,'Multipliers and Adjustments'!$A$70:$I$86,TRUNC(COLUMN(M$2)/5)+2,FALSE)*SUMIFS('EPA Data'!$I:$I,'EPA Data'!$D:$D,'Country Selector'!$A$2,'EPA Data'!$J:$J,$B$1,'EPA Data'!$C:$C,M$2,'EPA Data'!$G:$G,"&gt;="&amp;$A65,'EPA Data'!$G:$G,"&lt;"&amp;$B65)*unit_conv</f>
        <v>0</v>
      </c>
      <c r="N65">
        <f t="shared" si="32"/>
        <v>0</v>
      </c>
      <c r="O65">
        <f t="shared" si="32"/>
        <v>0</v>
      </c>
      <c r="P65">
        <f t="shared" si="32"/>
        <v>0</v>
      </c>
      <c r="Q65">
        <f t="shared" si="32"/>
        <v>0</v>
      </c>
      <c r="R65" s="31">
        <f>VLOOKUP($B$1,'Multipliers and Adjustments'!$A$70:$I$86,TRUNC(COLUMN(R$2)/5)+2,FALSE)*SUMIFS('EPA Data'!$I:$I,'EPA Data'!$D:$D,'Country Selector'!$A$2,'EPA Data'!$J:$J,$B$1,'EPA Data'!$C:$C,R$2,'EPA Data'!$G:$G,"&gt;="&amp;$A65,'EPA Data'!$G:$G,"&lt;"&amp;$B65)*unit_conv</f>
        <v>0</v>
      </c>
      <c r="S65">
        <f t="shared" si="33"/>
        <v>0</v>
      </c>
      <c r="T65">
        <f t="shared" si="33"/>
        <v>0</v>
      </c>
      <c r="U65">
        <f t="shared" si="33"/>
        <v>0</v>
      </c>
      <c r="V65">
        <f t="shared" si="33"/>
        <v>0</v>
      </c>
      <c r="W65" s="31">
        <f>VLOOKUP($B$1,'Multipliers and Adjustments'!$A$70:$I$86,TRUNC(COLUMN(W$2)/5)+2,FALSE)*SUMIFS('EPA Data'!$I:$I,'EPA Data'!$D:$D,'Country Selector'!$A$2,'EPA Data'!$J:$J,$B$1,'EPA Data'!$C:$C,W$2,'EPA Data'!$G:$G,"&gt;="&amp;$A65,'EPA Data'!$G:$G,"&lt;"&amp;$B65)*unit_conv</f>
        <v>0</v>
      </c>
      <c r="X65">
        <f t="shared" si="34"/>
        <v>0</v>
      </c>
      <c r="Y65">
        <f t="shared" si="34"/>
        <v>0</v>
      </c>
      <c r="Z65">
        <f t="shared" si="34"/>
        <v>0</v>
      </c>
      <c r="AA65">
        <f t="shared" si="34"/>
        <v>0</v>
      </c>
      <c r="AB65" s="31">
        <f>VLOOKUP($B$1,'Multipliers and Adjustments'!$A$70:$I$86,TRUNC(COLUMN(AB$2)/5)+2,FALSE)*SUMIFS('EPA Data'!$I:$I,'EPA Data'!$D:$D,'Country Selector'!$A$2,'EPA Data'!$J:$J,$B$1,'EPA Data'!$C:$C,AB$2,'EPA Data'!$G:$G,"&gt;="&amp;$A65,'EPA Data'!$G:$G,"&lt;"&amp;$B65)*unit_conv</f>
        <v>0</v>
      </c>
      <c r="AC65">
        <f t="shared" si="35"/>
        <v>0</v>
      </c>
      <c r="AD65">
        <f t="shared" si="35"/>
        <v>0</v>
      </c>
      <c r="AE65">
        <f t="shared" si="35"/>
        <v>0</v>
      </c>
      <c r="AF65">
        <f t="shared" si="35"/>
        <v>0</v>
      </c>
      <c r="AG65" s="31">
        <f>VLOOKUP($B$1,'Multipliers and Adjustments'!$A$70:$I$86,TRUNC(COLUMN(AG$2)/5)+2,FALSE)*SUMIFS('EPA Data'!$I:$I,'EPA Data'!$D:$D,'Country Selector'!$A$2,'EPA Data'!$J:$J,$B$1,'EPA Data'!$C:$C,AG$2,'EPA Data'!$G:$G,"&gt;="&amp;$A65,'EPA Data'!$G:$G,"&lt;"&amp;$B65)*unit_conv</f>
        <v>0</v>
      </c>
      <c r="AH65">
        <f t="shared" si="36"/>
        <v>0</v>
      </c>
      <c r="AI65">
        <f t="shared" si="36"/>
        <v>0</v>
      </c>
      <c r="AJ65">
        <f t="shared" si="36"/>
        <v>0</v>
      </c>
      <c r="AK65">
        <f t="shared" si="36"/>
        <v>0</v>
      </c>
      <c r="AL65" s="31">
        <f>VLOOKUP($B$1,'Multipliers and Adjustments'!$A$70:$I$86,TRUNC(COLUMN(AL$2)/5)+2,FALSE)*SUMIFS('EPA Data'!$I:$I,'EPA Data'!$D:$D,'Country Selector'!$A$2,'EPA Data'!$J:$J,$B$1,'EPA Data'!$C:$C,AL$2,'EPA Data'!$G:$G,"&gt;="&amp;$A65,'EPA Data'!$G:$G,"&lt;"&amp;$B65)*unit_conv</f>
        <v>0</v>
      </c>
    </row>
    <row r="66" spans="1:38" x14ac:dyDescent="0.45">
      <c r="A66" s="12">
        <f t="shared" si="14"/>
        <v>1150</v>
      </c>
      <c r="B66" s="11">
        <f t="shared" si="7"/>
        <v>1200</v>
      </c>
      <c r="C66" s="31">
        <f>VLOOKUP($B$1,'Multipliers and Adjustments'!$A$70:$I$86,TRUNC(COLUMN(C$2)/5)+2,FALSE)*SUMIFS('EPA Data'!$I:$I,'EPA Data'!$D:$D,'Country Selector'!$A$2,'EPA Data'!$J:$J,$B$1,'EPA Data'!$C:$C,C$2,'EPA Data'!$G:$G,"&gt;="&amp;$A66,'EPA Data'!$G:$G,"&lt;"&amp;$B66)*unit_conv</f>
        <v>0</v>
      </c>
      <c r="D66">
        <f t="shared" ref="D66:G74" si="37">C66+($H66-$C66)/5</f>
        <v>0</v>
      </c>
      <c r="E66">
        <f t="shared" si="37"/>
        <v>0</v>
      </c>
      <c r="F66">
        <f t="shared" si="37"/>
        <v>0</v>
      </c>
      <c r="G66">
        <f t="shared" si="37"/>
        <v>0</v>
      </c>
      <c r="H66" s="31">
        <f>VLOOKUP($B$1,'Multipliers and Adjustments'!$A$70:$I$86,TRUNC(COLUMN(H$2)/5)+2,FALSE)*SUMIFS('EPA Data'!$I:$I,'EPA Data'!$D:$D,'Country Selector'!$A$2,'EPA Data'!$J:$J,$B$1,'EPA Data'!$C:$C,H$2,'EPA Data'!$G:$G,"&gt;="&amp;$A66,'EPA Data'!$G:$G,"&lt;"&amp;$B66)*unit_conv</f>
        <v>0</v>
      </c>
      <c r="I66">
        <f t="shared" si="31"/>
        <v>0</v>
      </c>
      <c r="J66">
        <f t="shared" si="31"/>
        <v>0</v>
      </c>
      <c r="K66">
        <f t="shared" si="31"/>
        <v>0</v>
      </c>
      <c r="L66">
        <f t="shared" si="31"/>
        <v>0</v>
      </c>
      <c r="M66" s="31">
        <f>VLOOKUP($B$1,'Multipliers and Adjustments'!$A$70:$I$86,TRUNC(COLUMN(M$2)/5)+2,FALSE)*SUMIFS('EPA Data'!$I:$I,'EPA Data'!$D:$D,'Country Selector'!$A$2,'EPA Data'!$J:$J,$B$1,'EPA Data'!$C:$C,M$2,'EPA Data'!$G:$G,"&gt;="&amp;$A66,'EPA Data'!$G:$G,"&lt;"&amp;$B66)*unit_conv</f>
        <v>0</v>
      </c>
      <c r="N66">
        <f t="shared" si="32"/>
        <v>0</v>
      </c>
      <c r="O66">
        <f t="shared" si="32"/>
        <v>0</v>
      </c>
      <c r="P66">
        <f t="shared" si="32"/>
        <v>0</v>
      </c>
      <c r="Q66">
        <f t="shared" si="32"/>
        <v>0</v>
      </c>
      <c r="R66" s="31">
        <f>VLOOKUP($B$1,'Multipliers and Adjustments'!$A$70:$I$86,TRUNC(COLUMN(R$2)/5)+2,FALSE)*SUMIFS('EPA Data'!$I:$I,'EPA Data'!$D:$D,'Country Selector'!$A$2,'EPA Data'!$J:$J,$B$1,'EPA Data'!$C:$C,R$2,'EPA Data'!$G:$G,"&gt;="&amp;$A66,'EPA Data'!$G:$G,"&lt;"&amp;$B66)*unit_conv</f>
        <v>0</v>
      </c>
      <c r="S66">
        <f t="shared" si="33"/>
        <v>0</v>
      </c>
      <c r="T66">
        <f t="shared" si="33"/>
        <v>0</v>
      </c>
      <c r="U66">
        <f t="shared" si="33"/>
        <v>0</v>
      </c>
      <c r="V66">
        <f t="shared" si="33"/>
        <v>0</v>
      </c>
      <c r="W66" s="31">
        <f>VLOOKUP($B$1,'Multipliers and Adjustments'!$A$70:$I$86,TRUNC(COLUMN(W$2)/5)+2,FALSE)*SUMIFS('EPA Data'!$I:$I,'EPA Data'!$D:$D,'Country Selector'!$A$2,'EPA Data'!$J:$J,$B$1,'EPA Data'!$C:$C,W$2,'EPA Data'!$G:$G,"&gt;="&amp;$A66,'EPA Data'!$G:$G,"&lt;"&amp;$B66)*unit_conv</f>
        <v>0</v>
      </c>
      <c r="X66">
        <f t="shared" si="34"/>
        <v>0</v>
      </c>
      <c r="Y66">
        <f t="shared" si="34"/>
        <v>0</v>
      </c>
      <c r="Z66">
        <f t="shared" si="34"/>
        <v>0</v>
      </c>
      <c r="AA66">
        <f t="shared" si="34"/>
        <v>0</v>
      </c>
      <c r="AB66" s="31">
        <f>VLOOKUP($B$1,'Multipliers and Adjustments'!$A$70:$I$86,TRUNC(COLUMN(AB$2)/5)+2,FALSE)*SUMIFS('EPA Data'!$I:$I,'EPA Data'!$D:$D,'Country Selector'!$A$2,'EPA Data'!$J:$J,$B$1,'EPA Data'!$C:$C,AB$2,'EPA Data'!$G:$G,"&gt;="&amp;$A66,'EPA Data'!$G:$G,"&lt;"&amp;$B66)*unit_conv</f>
        <v>0</v>
      </c>
      <c r="AC66">
        <f t="shared" si="35"/>
        <v>0</v>
      </c>
      <c r="AD66">
        <f t="shared" si="35"/>
        <v>0</v>
      </c>
      <c r="AE66">
        <f t="shared" si="35"/>
        <v>0</v>
      </c>
      <c r="AF66">
        <f t="shared" si="35"/>
        <v>0</v>
      </c>
      <c r="AG66" s="31">
        <f>VLOOKUP($B$1,'Multipliers and Adjustments'!$A$70:$I$86,TRUNC(COLUMN(AG$2)/5)+2,FALSE)*SUMIFS('EPA Data'!$I:$I,'EPA Data'!$D:$D,'Country Selector'!$A$2,'EPA Data'!$J:$J,$B$1,'EPA Data'!$C:$C,AG$2,'EPA Data'!$G:$G,"&gt;="&amp;$A66,'EPA Data'!$G:$G,"&lt;"&amp;$B66)*unit_conv</f>
        <v>0</v>
      </c>
      <c r="AH66">
        <f t="shared" si="36"/>
        <v>0</v>
      </c>
      <c r="AI66">
        <f t="shared" si="36"/>
        <v>0</v>
      </c>
      <c r="AJ66">
        <f t="shared" si="36"/>
        <v>0</v>
      </c>
      <c r="AK66">
        <f t="shared" si="36"/>
        <v>0</v>
      </c>
      <c r="AL66" s="31">
        <f>VLOOKUP($B$1,'Multipliers and Adjustments'!$A$70:$I$86,TRUNC(COLUMN(AL$2)/5)+2,FALSE)*SUMIFS('EPA Data'!$I:$I,'EPA Data'!$D:$D,'Country Selector'!$A$2,'EPA Data'!$J:$J,$B$1,'EPA Data'!$C:$C,AL$2,'EPA Data'!$G:$G,"&gt;="&amp;$A66,'EPA Data'!$G:$G,"&lt;"&amp;$B66)*unit_conv</f>
        <v>0</v>
      </c>
    </row>
    <row r="67" spans="1:38" x14ac:dyDescent="0.45">
      <c r="A67" s="12">
        <f t="shared" si="14"/>
        <v>1200</v>
      </c>
      <c r="B67" s="11">
        <f t="shared" si="7"/>
        <v>1250</v>
      </c>
      <c r="C67" s="31">
        <f>VLOOKUP($B$1,'Multipliers and Adjustments'!$A$70:$I$86,TRUNC(COLUMN(C$2)/5)+2,FALSE)*SUMIFS('EPA Data'!$I:$I,'EPA Data'!$D:$D,'Country Selector'!$A$2,'EPA Data'!$J:$J,$B$1,'EPA Data'!$C:$C,C$2,'EPA Data'!$G:$G,"&gt;="&amp;$A67,'EPA Data'!$G:$G,"&lt;"&amp;$B67)*unit_conv</f>
        <v>0</v>
      </c>
      <c r="D67">
        <f t="shared" si="37"/>
        <v>0</v>
      </c>
      <c r="E67">
        <f t="shared" si="37"/>
        <v>0</v>
      </c>
      <c r="F67">
        <f t="shared" si="37"/>
        <v>0</v>
      </c>
      <c r="G67">
        <f t="shared" si="37"/>
        <v>0</v>
      </c>
      <c r="H67" s="31">
        <f>VLOOKUP($B$1,'Multipliers and Adjustments'!$A$70:$I$86,TRUNC(COLUMN(H$2)/5)+2,FALSE)*SUMIFS('EPA Data'!$I:$I,'EPA Data'!$D:$D,'Country Selector'!$A$2,'EPA Data'!$J:$J,$B$1,'EPA Data'!$C:$C,H$2,'EPA Data'!$G:$G,"&gt;="&amp;$A67,'EPA Data'!$G:$G,"&lt;"&amp;$B67)*unit_conv</f>
        <v>0</v>
      </c>
      <c r="I67">
        <f t="shared" si="31"/>
        <v>0</v>
      </c>
      <c r="J67">
        <f t="shared" si="31"/>
        <v>0</v>
      </c>
      <c r="K67">
        <f t="shared" si="31"/>
        <v>0</v>
      </c>
      <c r="L67">
        <f t="shared" si="31"/>
        <v>0</v>
      </c>
      <c r="M67" s="31">
        <f>VLOOKUP($B$1,'Multipliers and Adjustments'!$A$70:$I$86,TRUNC(COLUMN(M$2)/5)+2,FALSE)*SUMIFS('EPA Data'!$I:$I,'EPA Data'!$D:$D,'Country Selector'!$A$2,'EPA Data'!$J:$J,$B$1,'EPA Data'!$C:$C,M$2,'EPA Data'!$G:$G,"&gt;="&amp;$A67,'EPA Data'!$G:$G,"&lt;"&amp;$B67)*unit_conv</f>
        <v>0</v>
      </c>
      <c r="N67">
        <f t="shared" si="32"/>
        <v>0</v>
      </c>
      <c r="O67">
        <f t="shared" si="32"/>
        <v>0</v>
      </c>
      <c r="P67">
        <f t="shared" si="32"/>
        <v>0</v>
      </c>
      <c r="Q67">
        <f t="shared" si="32"/>
        <v>0</v>
      </c>
      <c r="R67" s="31">
        <f>VLOOKUP($B$1,'Multipliers and Adjustments'!$A$70:$I$86,TRUNC(COLUMN(R$2)/5)+2,FALSE)*SUMIFS('EPA Data'!$I:$I,'EPA Data'!$D:$D,'Country Selector'!$A$2,'EPA Data'!$J:$J,$B$1,'EPA Data'!$C:$C,R$2,'EPA Data'!$G:$G,"&gt;="&amp;$A67,'EPA Data'!$G:$G,"&lt;"&amp;$B67)*unit_conv</f>
        <v>0</v>
      </c>
      <c r="S67">
        <f t="shared" si="33"/>
        <v>0</v>
      </c>
      <c r="T67">
        <f t="shared" si="33"/>
        <v>0</v>
      </c>
      <c r="U67">
        <f t="shared" si="33"/>
        <v>0</v>
      </c>
      <c r="V67">
        <f t="shared" si="33"/>
        <v>0</v>
      </c>
      <c r="W67" s="31">
        <f>VLOOKUP($B$1,'Multipliers and Adjustments'!$A$70:$I$86,TRUNC(COLUMN(W$2)/5)+2,FALSE)*SUMIFS('EPA Data'!$I:$I,'EPA Data'!$D:$D,'Country Selector'!$A$2,'EPA Data'!$J:$J,$B$1,'EPA Data'!$C:$C,W$2,'EPA Data'!$G:$G,"&gt;="&amp;$A67,'EPA Data'!$G:$G,"&lt;"&amp;$B67)*unit_conv</f>
        <v>0</v>
      </c>
      <c r="X67">
        <f t="shared" si="34"/>
        <v>0</v>
      </c>
      <c r="Y67">
        <f t="shared" si="34"/>
        <v>0</v>
      </c>
      <c r="Z67">
        <f t="shared" si="34"/>
        <v>0</v>
      </c>
      <c r="AA67">
        <f t="shared" si="34"/>
        <v>0</v>
      </c>
      <c r="AB67" s="31">
        <f>VLOOKUP($B$1,'Multipliers and Adjustments'!$A$70:$I$86,TRUNC(COLUMN(AB$2)/5)+2,FALSE)*SUMIFS('EPA Data'!$I:$I,'EPA Data'!$D:$D,'Country Selector'!$A$2,'EPA Data'!$J:$J,$B$1,'EPA Data'!$C:$C,AB$2,'EPA Data'!$G:$G,"&gt;="&amp;$A67,'EPA Data'!$G:$G,"&lt;"&amp;$B67)*unit_conv</f>
        <v>0</v>
      </c>
      <c r="AC67">
        <f t="shared" si="35"/>
        <v>0</v>
      </c>
      <c r="AD67">
        <f t="shared" si="35"/>
        <v>0</v>
      </c>
      <c r="AE67">
        <f t="shared" si="35"/>
        <v>0</v>
      </c>
      <c r="AF67">
        <f t="shared" si="35"/>
        <v>0</v>
      </c>
      <c r="AG67" s="31">
        <f>VLOOKUP($B$1,'Multipliers and Adjustments'!$A$70:$I$86,TRUNC(COLUMN(AG$2)/5)+2,FALSE)*SUMIFS('EPA Data'!$I:$I,'EPA Data'!$D:$D,'Country Selector'!$A$2,'EPA Data'!$J:$J,$B$1,'EPA Data'!$C:$C,AG$2,'EPA Data'!$G:$G,"&gt;="&amp;$A67,'EPA Data'!$G:$G,"&lt;"&amp;$B67)*unit_conv</f>
        <v>0</v>
      </c>
      <c r="AH67">
        <f t="shared" si="36"/>
        <v>0</v>
      </c>
      <c r="AI67">
        <f t="shared" si="36"/>
        <v>0</v>
      </c>
      <c r="AJ67">
        <f t="shared" si="36"/>
        <v>0</v>
      </c>
      <c r="AK67">
        <f t="shared" si="36"/>
        <v>0</v>
      </c>
      <c r="AL67" s="31">
        <f>VLOOKUP($B$1,'Multipliers and Adjustments'!$A$70:$I$86,TRUNC(COLUMN(AL$2)/5)+2,FALSE)*SUMIFS('EPA Data'!$I:$I,'EPA Data'!$D:$D,'Country Selector'!$A$2,'EPA Data'!$J:$J,$B$1,'EPA Data'!$C:$C,AL$2,'EPA Data'!$G:$G,"&gt;="&amp;$A67,'EPA Data'!$G:$G,"&lt;"&amp;$B67)*unit_conv</f>
        <v>0</v>
      </c>
    </row>
    <row r="68" spans="1:38" x14ac:dyDescent="0.45">
      <c r="A68" s="12">
        <f t="shared" si="14"/>
        <v>1250</v>
      </c>
      <c r="B68" s="11">
        <f t="shared" si="7"/>
        <v>1300</v>
      </c>
      <c r="C68" s="31">
        <f>VLOOKUP($B$1,'Multipliers and Adjustments'!$A$70:$I$86,TRUNC(COLUMN(C$2)/5)+2,FALSE)*SUMIFS('EPA Data'!$I:$I,'EPA Data'!$D:$D,'Country Selector'!$A$2,'EPA Data'!$J:$J,$B$1,'EPA Data'!$C:$C,C$2,'EPA Data'!$G:$G,"&gt;="&amp;$A68,'EPA Data'!$G:$G,"&lt;"&amp;$B68)*unit_conv</f>
        <v>0</v>
      </c>
      <c r="D68">
        <f t="shared" si="37"/>
        <v>0</v>
      </c>
      <c r="E68">
        <f t="shared" si="37"/>
        <v>0</v>
      </c>
      <c r="F68">
        <f t="shared" si="37"/>
        <v>0</v>
      </c>
      <c r="G68">
        <f t="shared" si="37"/>
        <v>0</v>
      </c>
      <c r="H68" s="31">
        <f>VLOOKUP($B$1,'Multipliers and Adjustments'!$A$70:$I$86,TRUNC(COLUMN(H$2)/5)+2,FALSE)*SUMIFS('EPA Data'!$I:$I,'EPA Data'!$D:$D,'Country Selector'!$A$2,'EPA Data'!$J:$J,$B$1,'EPA Data'!$C:$C,H$2,'EPA Data'!$G:$G,"&gt;="&amp;$A68,'EPA Data'!$G:$G,"&lt;"&amp;$B68)*unit_conv</f>
        <v>0</v>
      </c>
      <c r="I68">
        <f t="shared" ref="I68:L74" si="38">H68+($M68-$H68)/5</f>
        <v>0</v>
      </c>
      <c r="J68">
        <f t="shared" si="38"/>
        <v>0</v>
      </c>
      <c r="K68">
        <f t="shared" si="38"/>
        <v>0</v>
      </c>
      <c r="L68">
        <f t="shared" si="38"/>
        <v>0</v>
      </c>
      <c r="M68" s="31">
        <f>VLOOKUP($B$1,'Multipliers and Adjustments'!$A$70:$I$86,TRUNC(COLUMN(M$2)/5)+2,FALSE)*SUMIFS('EPA Data'!$I:$I,'EPA Data'!$D:$D,'Country Selector'!$A$2,'EPA Data'!$J:$J,$B$1,'EPA Data'!$C:$C,M$2,'EPA Data'!$G:$G,"&gt;="&amp;$A68,'EPA Data'!$G:$G,"&lt;"&amp;$B68)*unit_conv</f>
        <v>0</v>
      </c>
      <c r="N68">
        <f t="shared" ref="N68:Q74" si="39">M68+($R68-$M68)/5</f>
        <v>0</v>
      </c>
      <c r="O68">
        <f t="shared" si="39"/>
        <v>0</v>
      </c>
      <c r="P68">
        <f t="shared" si="39"/>
        <v>0</v>
      </c>
      <c r="Q68">
        <f t="shared" si="39"/>
        <v>0</v>
      </c>
      <c r="R68" s="31">
        <f>VLOOKUP($B$1,'Multipliers and Adjustments'!$A$70:$I$86,TRUNC(COLUMN(R$2)/5)+2,FALSE)*SUMIFS('EPA Data'!$I:$I,'EPA Data'!$D:$D,'Country Selector'!$A$2,'EPA Data'!$J:$J,$B$1,'EPA Data'!$C:$C,R$2,'EPA Data'!$G:$G,"&gt;="&amp;$A68,'EPA Data'!$G:$G,"&lt;"&amp;$B68)*unit_conv</f>
        <v>0</v>
      </c>
      <c r="S68">
        <f t="shared" ref="S68:V74" si="40">R68+($W68-$R68)/5</f>
        <v>0</v>
      </c>
      <c r="T68">
        <f t="shared" si="40"/>
        <v>0</v>
      </c>
      <c r="U68">
        <f t="shared" si="40"/>
        <v>0</v>
      </c>
      <c r="V68">
        <f t="shared" si="40"/>
        <v>0</v>
      </c>
      <c r="W68" s="31">
        <f>VLOOKUP($B$1,'Multipliers and Adjustments'!$A$70:$I$86,TRUNC(COLUMN(W$2)/5)+2,FALSE)*SUMIFS('EPA Data'!$I:$I,'EPA Data'!$D:$D,'Country Selector'!$A$2,'EPA Data'!$J:$J,$B$1,'EPA Data'!$C:$C,W$2,'EPA Data'!$G:$G,"&gt;="&amp;$A68,'EPA Data'!$G:$G,"&lt;"&amp;$B68)*unit_conv</f>
        <v>0</v>
      </c>
      <c r="X68">
        <f t="shared" ref="X68:AA74" si="41">W68+($AB68-$W68)/5</f>
        <v>0</v>
      </c>
      <c r="Y68">
        <f t="shared" si="41"/>
        <v>0</v>
      </c>
      <c r="Z68">
        <f t="shared" si="41"/>
        <v>0</v>
      </c>
      <c r="AA68">
        <f t="shared" si="41"/>
        <v>0</v>
      </c>
      <c r="AB68" s="31">
        <f>VLOOKUP($B$1,'Multipliers and Adjustments'!$A$70:$I$86,TRUNC(COLUMN(AB$2)/5)+2,FALSE)*SUMIFS('EPA Data'!$I:$I,'EPA Data'!$D:$D,'Country Selector'!$A$2,'EPA Data'!$J:$J,$B$1,'EPA Data'!$C:$C,AB$2,'EPA Data'!$G:$G,"&gt;="&amp;$A68,'EPA Data'!$G:$G,"&lt;"&amp;$B68)*unit_conv</f>
        <v>0</v>
      </c>
      <c r="AC68">
        <f t="shared" ref="AC68:AF74" si="42">AB68+($AG68-$AB68)/5</f>
        <v>0</v>
      </c>
      <c r="AD68">
        <f t="shared" si="42"/>
        <v>0</v>
      </c>
      <c r="AE68">
        <f t="shared" si="42"/>
        <v>0</v>
      </c>
      <c r="AF68">
        <f t="shared" si="42"/>
        <v>0</v>
      </c>
      <c r="AG68" s="31">
        <f>VLOOKUP($B$1,'Multipliers and Adjustments'!$A$70:$I$86,TRUNC(COLUMN(AG$2)/5)+2,FALSE)*SUMIFS('EPA Data'!$I:$I,'EPA Data'!$D:$D,'Country Selector'!$A$2,'EPA Data'!$J:$J,$B$1,'EPA Data'!$C:$C,AG$2,'EPA Data'!$G:$G,"&gt;="&amp;$A68,'EPA Data'!$G:$G,"&lt;"&amp;$B68)*unit_conv</f>
        <v>0</v>
      </c>
      <c r="AH68">
        <f t="shared" ref="AH68:AK74" si="43">AG68+($AL68-$AG68)/5</f>
        <v>0</v>
      </c>
      <c r="AI68">
        <f t="shared" si="43"/>
        <v>0</v>
      </c>
      <c r="AJ68">
        <f t="shared" si="43"/>
        <v>0</v>
      </c>
      <c r="AK68">
        <f t="shared" si="43"/>
        <v>0</v>
      </c>
      <c r="AL68" s="31">
        <f>VLOOKUP($B$1,'Multipliers and Adjustments'!$A$70:$I$86,TRUNC(COLUMN(AL$2)/5)+2,FALSE)*SUMIFS('EPA Data'!$I:$I,'EPA Data'!$D:$D,'Country Selector'!$A$2,'EPA Data'!$J:$J,$B$1,'EPA Data'!$C:$C,AL$2,'EPA Data'!$G:$G,"&gt;="&amp;$A68,'EPA Data'!$G:$G,"&lt;"&amp;$B68)*unit_conv</f>
        <v>0</v>
      </c>
    </row>
    <row r="69" spans="1:38" x14ac:dyDescent="0.45">
      <c r="A69" s="12">
        <f t="shared" si="14"/>
        <v>1300</v>
      </c>
      <c r="B69" s="11">
        <f t="shared" si="7"/>
        <v>1350</v>
      </c>
      <c r="C69" s="31">
        <f>VLOOKUP($B$1,'Multipliers and Adjustments'!$A$70:$I$86,TRUNC(COLUMN(C$2)/5)+2,FALSE)*SUMIFS('EPA Data'!$I:$I,'EPA Data'!$D:$D,'Country Selector'!$A$2,'EPA Data'!$J:$J,$B$1,'EPA Data'!$C:$C,C$2,'EPA Data'!$G:$G,"&gt;="&amp;$A69,'EPA Data'!$G:$G,"&lt;"&amp;$B69)*unit_conv</f>
        <v>0</v>
      </c>
      <c r="D69">
        <f t="shared" si="37"/>
        <v>0</v>
      </c>
      <c r="E69">
        <f t="shared" si="37"/>
        <v>0</v>
      </c>
      <c r="F69">
        <f t="shared" si="37"/>
        <v>0</v>
      </c>
      <c r="G69">
        <f t="shared" si="37"/>
        <v>0</v>
      </c>
      <c r="H69" s="31">
        <f>VLOOKUP($B$1,'Multipliers and Adjustments'!$A$70:$I$86,TRUNC(COLUMN(H$2)/5)+2,FALSE)*SUMIFS('EPA Data'!$I:$I,'EPA Data'!$D:$D,'Country Selector'!$A$2,'EPA Data'!$J:$J,$B$1,'EPA Data'!$C:$C,H$2,'EPA Data'!$G:$G,"&gt;="&amp;$A69,'EPA Data'!$G:$G,"&lt;"&amp;$B69)*unit_conv</f>
        <v>0</v>
      </c>
      <c r="I69">
        <f t="shared" si="38"/>
        <v>0</v>
      </c>
      <c r="J69">
        <f t="shared" si="38"/>
        <v>0</v>
      </c>
      <c r="K69">
        <f t="shared" si="38"/>
        <v>0</v>
      </c>
      <c r="L69">
        <f t="shared" si="38"/>
        <v>0</v>
      </c>
      <c r="M69" s="31">
        <f>VLOOKUP($B$1,'Multipliers and Adjustments'!$A$70:$I$86,TRUNC(COLUMN(M$2)/5)+2,FALSE)*SUMIFS('EPA Data'!$I:$I,'EPA Data'!$D:$D,'Country Selector'!$A$2,'EPA Data'!$J:$J,$B$1,'EPA Data'!$C:$C,M$2,'EPA Data'!$G:$G,"&gt;="&amp;$A69,'EPA Data'!$G:$G,"&lt;"&amp;$B69)*unit_conv</f>
        <v>0</v>
      </c>
      <c r="N69">
        <f t="shared" si="39"/>
        <v>0</v>
      </c>
      <c r="O69">
        <f t="shared" si="39"/>
        <v>0</v>
      </c>
      <c r="P69">
        <f t="shared" si="39"/>
        <v>0</v>
      </c>
      <c r="Q69">
        <f t="shared" si="39"/>
        <v>0</v>
      </c>
      <c r="R69" s="31">
        <f>VLOOKUP($B$1,'Multipliers and Adjustments'!$A$70:$I$86,TRUNC(COLUMN(R$2)/5)+2,FALSE)*SUMIFS('EPA Data'!$I:$I,'EPA Data'!$D:$D,'Country Selector'!$A$2,'EPA Data'!$J:$J,$B$1,'EPA Data'!$C:$C,R$2,'EPA Data'!$G:$G,"&gt;="&amp;$A69,'EPA Data'!$G:$G,"&lt;"&amp;$B69)*unit_conv</f>
        <v>0</v>
      </c>
      <c r="S69">
        <f t="shared" si="40"/>
        <v>0</v>
      </c>
      <c r="T69">
        <f t="shared" si="40"/>
        <v>0</v>
      </c>
      <c r="U69">
        <f t="shared" si="40"/>
        <v>0</v>
      </c>
      <c r="V69">
        <f t="shared" si="40"/>
        <v>0</v>
      </c>
      <c r="W69" s="31">
        <f>VLOOKUP($B$1,'Multipliers and Adjustments'!$A$70:$I$86,TRUNC(COLUMN(W$2)/5)+2,FALSE)*SUMIFS('EPA Data'!$I:$I,'EPA Data'!$D:$D,'Country Selector'!$A$2,'EPA Data'!$J:$J,$B$1,'EPA Data'!$C:$C,W$2,'EPA Data'!$G:$G,"&gt;="&amp;$A69,'EPA Data'!$G:$G,"&lt;"&amp;$B69)*unit_conv</f>
        <v>0</v>
      </c>
      <c r="X69">
        <f t="shared" si="41"/>
        <v>0</v>
      </c>
      <c r="Y69">
        <f t="shared" si="41"/>
        <v>0</v>
      </c>
      <c r="Z69">
        <f t="shared" si="41"/>
        <v>0</v>
      </c>
      <c r="AA69">
        <f t="shared" si="41"/>
        <v>0</v>
      </c>
      <c r="AB69" s="31">
        <f>VLOOKUP($B$1,'Multipliers and Adjustments'!$A$70:$I$86,TRUNC(COLUMN(AB$2)/5)+2,FALSE)*SUMIFS('EPA Data'!$I:$I,'EPA Data'!$D:$D,'Country Selector'!$A$2,'EPA Data'!$J:$J,$B$1,'EPA Data'!$C:$C,AB$2,'EPA Data'!$G:$G,"&gt;="&amp;$A69,'EPA Data'!$G:$G,"&lt;"&amp;$B69)*unit_conv</f>
        <v>0</v>
      </c>
      <c r="AC69">
        <f t="shared" si="42"/>
        <v>0</v>
      </c>
      <c r="AD69">
        <f t="shared" si="42"/>
        <v>0</v>
      </c>
      <c r="AE69">
        <f t="shared" si="42"/>
        <v>0</v>
      </c>
      <c r="AF69">
        <f t="shared" si="42"/>
        <v>0</v>
      </c>
      <c r="AG69" s="31">
        <f>VLOOKUP($B$1,'Multipliers and Adjustments'!$A$70:$I$86,TRUNC(COLUMN(AG$2)/5)+2,FALSE)*SUMIFS('EPA Data'!$I:$I,'EPA Data'!$D:$D,'Country Selector'!$A$2,'EPA Data'!$J:$J,$B$1,'EPA Data'!$C:$C,AG$2,'EPA Data'!$G:$G,"&gt;="&amp;$A69,'EPA Data'!$G:$G,"&lt;"&amp;$B69)*unit_conv</f>
        <v>0</v>
      </c>
      <c r="AH69">
        <f t="shared" si="43"/>
        <v>0</v>
      </c>
      <c r="AI69">
        <f t="shared" si="43"/>
        <v>0</v>
      </c>
      <c r="AJ69">
        <f t="shared" si="43"/>
        <v>0</v>
      </c>
      <c r="AK69">
        <f t="shared" si="43"/>
        <v>0</v>
      </c>
      <c r="AL69" s="31">
        <f>VLOOKUP($B$1,'Multipliers and Adjustments'!$A$70:$I$86,TRUNC(COLUMN(AL$2)/5)+2,FALSE)*SUMIFS('EPA Data'!$I:$I,'EPA Data'!$D:$D,'Country Selector'!$A$2,'EPA Data'!$J:$J,$B$1,'EPA Data'!$C:$C,AL$2,'EPA Data'!$G:$G,"&gt;="&amp;$A69,'EPA Data'!$G:$G,"&lt;"&amp;$B69)*unit_conv</f>
        <v>0</v>
      </c>
    </row>
    <row r="70" spans="1:38" x14ac:dyDescent="0.45">
      <c r="A70" s="12">
        <f t="shared" si="14"/>
        <v>1350</v>
      </c>
      <c r="B70" s="11">
        <f t="shared" si="7"/>
        <v>1400</v>
      </c>
      <c r="C70" s="31">
        <f>VLOOKUP($B$1,'Multipliers and Adjustments'!$A$70:$I$86,TRUNC(COLUMN(C$2)/5)+2,FALSE)*SUMIFS('EPA Data'!$I:$I,'EPA Data'!$D:$D,'Country Selector'!$A$2,'EPA Data'!$J:$J,$B$1,'EPA Data'!$C:$C,C$2,'EPA Data'!$G:$G,"&gt;="&amp;$A70,'EPA Data'!$G:$G,"&lt;"&amp;$B70)*unit_conv</f>
        <v>0</v>
      </c>
      <c r="D70">
        <f t="shared" si="37"/>
        <v>0</v>
      </c>
      <c r="E70">
        <f t="shared" si="37"/>
        <v>0</v>
      </c>
      <c r="F70">
        <f t="shared" si="37"/>
        <v>0</v>
      </c>
      <c r="G70">
        <f t="shared" si="37"/>
        <v>0</v>
      </c>
      <c r="H70" s="31">
        <f>VLOOKUP($B$1,'Multipliers and Adjustments'!$A$70:$I$86,TRUNC(COLUMN(H$2)/5)+2,FALSE)*SUMIFS('EPA Data'!$I:$I,'EPA Data'!$D:$D,'Country Selector'!$A$2,'EPA Data'!$J:$J,$B$1,'EPA Data'!$C:$C,H$2,'EPA Data'!$G:$G,"&gt;="&amp;$A70,'EPA Data'!$G:$G,"&lt;"&amp;$B70)*unit_conv</f>
        <v>0</v>
      </c>
      <c r="I70">
        <f t="shared" si="38"/>
        <v>0</v>
      </c>
      <c r="J70">
        <f t="shared" si="38"/>
        <v>0</v>
      </c>
      <c r="K70">
        <f t="shared" si="38"/>
        <v>0</v>
      </c>
      <c r="L70">
        <f t="shared" si="38"/>
        <v>0</v>
      </c>
      <c r="M70" s="31">
        <f>VLOOKUP($B$1,'Multipliers and Adjustments'!$A$70:$I$86,TRUNC(COLUMN(M$2)/5)+2,FALSE)*SUMIFS('EPA Data'!$I:$I,'EPA Data'!$D:$D,'Country Selector'!$A$2,'EPA Data'!$J:$J,$B$1,'EPA Data'!$C:$C,M$2,'EPA Data'!$G:$G,"&gt;="&amp;$A70,'EPA Data'!$G:$G,"&lt;"&amp;$B70)*unit_conv</f>
        <v>0</v>
      </c>
      <c r="N70">
        <f t="shared" si="39"/>
        <v>0</v>
      </c>
      <c r="O70">
        <f t="shared" si="39"/>
        <v>0</v>
      </c>
      <c r="P70">
        <f t="shared" si="39"/>
        <v>0</v>
      </c>
      <c r="Q70">
        <f t="shared" si="39"/>
        <v>0</v>
      </c>
      <c r="R70" s="31">
        <f>VLOOKUP($B$1,'Multipliers and Adjustments'!$A$70:$I$86,TRUNC(COLUMN(R$2)/5)+2,FALSE)*SUMIFS('EPA Data'!$I:$I,'EPA Data'!$D:$D,'Country Selector'!$A$2,'EPA Data'!$J:$J,$B$1,'EPA Data'!$C:$C,R$2,'EPA Data'!$G:$G,"&gt;="&amp;$A70,'EPA Data'!$G:$G,"&lt;"&amp;$B70)*unit_conv</f>
        <v>0</v>
      </c>
      <c r="S70">
        <f t="shared" si="40"/>
        <v>0</v>
      </c>
      <c r="T70">
        <f t="shared" si="40"/>
        <v>0</v>
      </c>
      <c r="U70">
        <f t="shared" si="40"/>
        <v>0</v>
      </c>
      <c r="V70">
        <f t="shared" si="40"/>
        <v>0</v>
      </c>
      <c r="W70" s="31">
        <f>VLOOKUP($B$1,'Multipliers and Adjustments'!$A$70:$I$86,TRUNC(COLUMN(W$2)/5)+2,FALSE)*SUMIFS('EPA Data'!$I:$I,'EPA Data'!$D:$D,'Country Selector'!$A$2,'EPA Data'!$J:$J,$B$1,'EPA Data'!$C:$C,W$2,'EPA Data'!$G:$G,"&gt;="&amp;$A70,'EPA Data'!$G:$G,"&lt;"&amp;$B70)*unit_conv</f>
        <v>0</v>
      </c>
      <c r="X70">
        <f t="shared" si="41"/>
        <v>0</v>
      </c>
      <c r="Y70">
        <f t="shared" si="41"/>
        <v>0</v>
      </c>
      <c r="Z70">
        <f t="shared" si="41"/>
        <v>0</v>
      </c>
      <c r="AA70">
        <f t="shared" si="41"/>
        <v>0</v>
      </c>
      <c r="AB70" s="31">
        <f>VLOOKUP($B$1,'Multipliers and Adjustments'!$A$70:$I$86,TRUNC(COLUMN(AB$2)/5)+2,FALSE)*SUMIFS('EPA Data'!$I:$I,'EPA Data'!$D:$D,'Country Selector'!$A$2,'EPA Data'!$J:$J,$B$1,'EPA Data'!$C:$C,AB$2,'EPA Data'!$G:$G,"&gt;="&amp;$A70,'EPA Data'!$G:$G,"&lt;"&amp;$B70)*unit_conv</f>
        <v>0</v>
      </c>
      <c r="AC70">
        <f t="shared" si="42"/>
        <v>0</v>
      </c>
      <c r="AD70">
        <f t="shared" si="42"/>
        <v>0</v>
      </c>
      <c r="AE70">
        <f t="shared" si="42"/>
        <v>0</v>
      </c>
      <c r="AF70">
        <f t="shared" si="42"/>
        <v>0</v>
      </c>
      <c r="AG70" s="31">
        <f>VLOOKUP($B$1,'Multipliers and Adjustments'!$A$70:$I$86,TRUNC(COLUMN(AG$2)/5)+2,FALSE)*SUMIFS('EPA Data'!$I:$I,'EPA Data'!$D:$D,'Country Selector'!$A$2,'EPA Data'!$J:$J,$B$1,'EPA Data'!$C:$C,AG$2,'EPA Data'!$G:$G,"&gt;="&amp;$A70,'EPA Data'!$G:$G,"&lt;"&amp;$B70)*unit_conv</f>
        <v>0</v>
      </c>
      <c r="AH70">
        <f t="shared" si="43"/>
        <v>0</v>
      </c>
      <c r="AI70">
        <f t="shared" si="43"/>
        <v>0</v>
      </c>
      <c r="AJ70">
        <f t="shared" si="43"/>
        <v>0</v>
      </c>
      <c r="AK70">
        <f t="shared" si="43"/>
        <v>0</v>
      </c>
      <c r="AL70" s="31">
        <f>VLOOKUP($B$1,'Multipliers and Adjustments'!$A$70:$I$86,TRUNC(COLUMN(AL$2)/5)+2,FALSE)*SUMIFS('EPA Data'!$I:$I,'EPA Data'!$D:$D,'Country Selector'!$A$2,'EPA Data'!$J:$J,$B$1,'EPA Data'!$C:$C,AL$2,'EPA Data'!$G:$G,"&gt;="&amp;$A70,'EPA Data'!$G:$G,"&lt;"&amp;$B70)*unit_conv</f>
        <v>0</v>
      </c>
    </row>
    <row r="71" spans="1:38" x14ac:dyDescent="0.45">
      <c r="A71" s="12">
        <f t="shared" si="14"/>
        <v>1400</v>
      </c>
      <c r="B71" s="11">
        <f t="shared" si="7"/>
        <v>1450</v>
      </c>
      <c r="C71" s="31">
        <f>VLOOKUP($B$1,'Multipliers and Adjustments'!$A$70:$I$86,TRUNC(COLUMN(C$2)/5)+2,FALSE)*SUMIFS('EPA Data'!$I:$I,'EPA Data'!$D:$D,'Country Selector'!$A$2,'EPA Data'!$J:$J,$B$1,'EPA Data'!$C:$C,C$2,'EPA Data'!$G:$G,"&gt;="&amp;$A71,'EPA Data'!$G:$G,"&lt;"&amp;$B71)*unit_conv</f>
        <v>0</v>
      </c>
      <c r="D71">
        <f t="shared" si="37"/>
        <v>0</v>
      </c>
      <c r="E71">
        <f t="shared" si="37"/>
        <v>0</v>
      </c>
      <c r="F71">
        <f t="shared" si="37"/>
        <v>0</v>
      </c>
      <c r="G71">
        <f t="shared" si="37"/>
        <v>0</v>
      </c>
      <c r="H71" s="31">
        <f>VLOOKUP($B$1,'Multipliers and Adjustments'!$A$70:$I$86,TRUNC(COLUMN(H$2)/5)+2,FALSE)*SUMIFS('EPA Data'!$I:$I,'EPA Data'!$D:$D,'Country Selector'!$A$2,'EPA Data'!$J:$J,$B$1,'EPA Data'!$C:$C,H$2,'EPA Data'!$G:$G,"&gt;="&amp;$A71,'EPA Data'!$G:$G,"&lt;"&amp;$B71)*unit_conv</f>
        <v>0</v>
      </c>
      <c r="I71">
        <f t="shared" si="38"/>
        <v>0</v>
      </c>
      <c r="J71">
        <f t="shared" si="38"/>
        <v>0</v>
      </c>
      <c r="K71">
        <f t="shared" si="38"/>
        <v>0</v>
      </c>
      <c r="L71">
        <f t="shared" si="38"/>
        <v>0</v>
      </c>
      <c r="M71" s="31">
        <f>VLOOKUP($B$1,'Multipliers and Adjustments'!$A$70:$I$86,TRUNC(COLUMN(M$2)/5)+2,FALSE)*SUMIFS('EPA Data'!$I:$I,'EPA Data'!$D:$D,'Country Selector'!$A$2,'EPA Data'!$J:$J,$B$1,'EPA Data'!$C:$C,M$2,'EPA Data'!$G:$G,"&gt;="&amp;$A71,'EPA Data'!$G:$G,"&lt;"&amp;$B71)*unit_conv</f>
        <v>0</v>
      </c>
      <c r="N71">
        <f t="shared" si="39"/>
        <v>0</v>
      </c>
      <c r="O71">
        <f t="shared" si="39"/>
        <v>0</v>
      </c>
      <c r="P71">
        <f t="shared" si="39"/>
        <v>0</v>
      </c>
      <c r="Q71">
        <f t="shared" si="39"/>
        <v>0</v>
      </c>
      <c r="R71" s="31">
        <f>VLOOKUP($B$1,'Multipliers and Adjustments'!$A$70:$I$86,TRUNC(COLUMN(R$2)/5)+2,FALSE)*SUMIFS('EPA Data'!$I:$I,'EPA Data'!$D:$D,'Country Selector'!$A$2,'EPA Data'!$J:$J,$B$1,'EPA Data'!$C:$C,R$2,'EPA Data'!$G:$G,"&gt;="&amp;$A71,'EPA Data'!$G:$G,"&lt;"&amp;$B71)*unit_conv</f>
        <v>0</v>
      </c>
      <c r="S71">
        <f t="shared" si="40"/>
        <v>0</v>
      </c>
      <c r="T71">
        <f t="shared" si="40"/>
        <v>0</v>
      </c>
      <c r="U71">
        <f t="shared" si="40"/>
        <v>0</v>
      </c>
      <c r="V71">
        <f t="shared" si="40"/>
        <v>0</v>
      </c>
      <c r="W71" s="31">
        <f>VLOOKUP($B$1,'Multipliers and Adjustments'!$A$70:$I$86,TRUNC(COLUMN(W$2)/5)+2,FALSE)*SUMIFS('EPA Data'!$I:$I,'EPA Data'!$D:$D,'Country Selector'!$A$2,'EPA Data'!$J:$J,$B$1,'EPA Data'!$C:$C,W$2,'EPA Data'!$G:$G,"&gt;="&amp;$A71,'EPA Data'!$G:$G,"&lt;"&amp;$B71)*unit_conv</f>
        <v>0</v>
      </c>
      <c r="X71">
        <f t="shared" si="41"/>
        <v>0</v>
      </c>
      <c r="Y71">
        <f t="shared" si="41"/>
        <v>0</v>
      </c>
      <c r="Z71">
        <f t="shared" si="41"/>
        <v>0</v>
      </c>
      <c r="AA71">
        <f t="shared" si="41"/>
        <v>0</v>
      </c>
      <c r="AB71" s="31">
        <f>VLOOKUP($B$1,'Multipliers and Adjustments'!$A$70:$I$86,TRUNC(COLUMN(AB$2)/5)+2,FALSE)*SUMIFS('EPA Data'!$I:$I,'EPA Data'!$D:$D,'Country Selector'!$A$2,'EPA Data'!$J:$J,$B$1,'EPA Data'!$C:$C,AB$2,'EPA Data'!$G:$G,"&gt;="&amp;$A71,'EPA Data'!$G:$G,"&lt;"&amp;$B71)*unit_conv</f>
        <v>0</v>
      </c>
      <c r="AC71">
        <f t="shared" si="42"/>
        <v>0</v>
      </c>
      <c r="AD71">
        <f t="shared" si="42"/>
        <v>0</v>
      </c>
      <c r="AE71">
        <f t="shared" si="42"/>
        <v>0</v>
      </c>
      <c r="AF71">
        <f t="shared" si="42"/>
        <v>0</v>
      </c>
      <c r="AG71" s="31">
        <f>VLOOKUP($B$1,'Multipliers and Adjustments'!$A$70:$I$86,TRUNC(COLUMN(AG$2)/5)+2,FALSE)*SUMIFS('EPA Data'!$I:$I,'EPA Data'!$D:$D,'Country Selector'!$A$2,'EPA Data'!$J:$J,$B$1,'EPA Data'!$C:$C,AG$2,'EPA Data'!$G:$G,"&gt;="&amp;$A71,'EPA Data'!$G:$G,"&lt;"&amp;$B71)*unit_conv</f>
        <v>0</v>
      </c>
      <c r="AH71">
        <f t="shared" si="43"/>
        <v>0</v>
      </c>
      <c r="AI71">
        <f t="shared" si="43"/>
        <v>0</v>
      </c>
      <c r="AJ71">
        <f t="shared" si="43"/>
        <v>0</v>
      </c>
      <c r="AK71">
        <f t="shared" si="43"/>
        <v>0</v>
      </c>
      <c r="AL71" s="31">
        <f>VLOOKUP($B$1,'Multipliers and Adjustments'!$A$70:$I$86,TRUNC(COLUMN(AL$2)/5)+2,FALSE)*SUMIFS('EPA Data'!$I:$I,'EPA Data'!$D:$D,'Country Selector'!$A$2,'EPA Data'!$J:$J,$B$1,'EPA Data'!$C:$C,AL$2,'EPA Data'!$G:$G,"&gt;="&amp;$A71,'EPA Data'!$G:$G,"&lt;"&amp;$B71)*unit_conv</f>
        <v>0</v>
      </c>
    </row>
    <row r="72" spans="1:38" x14ac:dyDescent="0.45">
      <c r="A72" s="12">
        <f t="shared" si="14"/>
        <v>1450</v>
      </c>
      <c r="B72" s="11">
        <f t="shared" si="7"/>
        <v>1500</v>
      </c>
      <c r="C72" s="31">
        <f>VLOOKUP($B$1,'Multipliers and Adjustments'!$A$70:$I$86,TRUNC(COLUMN(C$2)/5)+2,FALSE)*SUMIFS('EPA Data'!$I:$I,'EPA Data'!$D:$D,'Country Selector'!$A$2,'EPA Data'!$J:$J,$B$1,'EPA Data'!$C:$C,C$2,'EPA Data'!$G:$G,"&gt;="&amp;$A72,'EPA Data'!$G:$G,"&lt;"&amp;$B72)*unit_conv</f>
        <v>0</v>
      </c>
      <c r="D72">
        <f t="shared" si="37"/>
        <v>0</v>
      </c>
      <c r="E72">
        <f t="shared" si="37"/>
        <v>0</v>
      </c>
      <c r="F72">
        <f t="shared" si="37"/>
        <v>0</v>
      </c>
      <c r="G72">
        <f t="shared" si="37"/>
        <v>0</v>
      </c>
      <c r="H72" s="31">
        <f>VLOOKUP($B$1,'Multipliers and Adjustments'!$A$70:$I$86,TRUNC(COLUMN(H$2)/5)+2,FALSE)*SUMIFS('EPA Data'!$I:$I,'EPA Data'!$D:$D,'Country Selector'!$A$2,'EPA Data'!$J:$J,$B$1,'EPA Data'!$C:$C,H$2,'EPA Data'!$G:$G,"&gt;="&amp;$A72,'EPA Data'!$G:$G,"&lt;"&amp;$B72)*unit_conv</f>
        <v>0</v>
      </c>
      <c r="I72">
        <f t="shared" si="38"/>
        <v>0</v>
      </c>
      <c r="J72">
        <f t="shared" si="38"/>
        <v>0</v>
      </c>
      <c r="K72">
        <f t="shared" si="38"/>
        <v>0</v>
      </c>
      <c r="L72">
        <f t="shared" si="38"/>
        <v>0</v>
      </c>
      <c r="M72" s="31">
        <f>VLOOKUP($B$1,'Multipliers and Adjustments'!$A$70:$I$86,TRUNC(COLUMN(M$2)/5)+2,FALSE)*SUMIFS('EPA Data'!$I:$I,'EPA Data'!$D:$D,'Country Selector'!$A$2,'EPA Data'!$J:$J,$B$1,'EPA Data'!$C:$C,M$2,'EPA Data'!$G:$G,"&gt;="&amp;$A72,'EPA Data'!$G:$G,"&lt;"&amp;$B72)*unit_conv</f>
        <v>0</v>
      </c>
      <c r="N72">
        <f t="shared" si="39"/>
        <v>0</v>
      </c>
      <c r="O72">
        <f t="shared" si="39"/>
        <v>0</v>
      </c>
      <c r="P72">
        <f t="shared" si="39"/>
        <v>0</v>
      </c>
      <c r="Q72">
        <f t="shared" si="39"/>
        <v>0</v>
      </c>
      <c r="R72" s="31">
        <f>VLOOKUP($B$1,'Multipliers and Adjustments'!$A$70:$I$86,TRUNC(COLUMN(R$2)/5)+2,FALSE)*SUMIFS('EPA Data'!$I:$I,'EPA Data'!$D:$D,'Country Selector'!$A$2,'EPA Data'!$J:$J,$B$1,'EPA Data'!$C:$C,R$2,'EPA Data'!$G:$G,"&gt;="&amp;$A72,'EPA Data'!$G:$G,"&lt;"&amp;$B72)*unit_conv</f>
        <v>0</v>
      </c>
      <c r="S72">
        <f t="shared" si="40"/>
        <v>0</v>
      </c>
      <c r="T72">
        <f t="shared" si="40"/>
        <v>0</v>
      </c>
      <c r="U72">
        <f t="shared" si="40"/>
        <v>0</v>
      </c>
      <c r="V72">
        <f t="shared" si="40"/>
        <v>0</v>
      </c>
      <c r="W72" s="31">
        <f>VLOOKUP($B$1,'Multipliers and Adjustments'!$A$70:$I$86,TRUNC(COLUMN(W$2)/5)+2,FALSE)*SUMIFS('EPA Data'!$I:$I,'EPA Data'!$D:$D,'Country Selector'!$A$2,'EPA Data'!$J:$J,$B$1,'EPA Data'!$C:$C,W$2,'EPA Data'!$G:$G,"&gt;="&amp;$A72,'EPA Data'!$G:$G,"&lt;"&amp;$B72)*unit_conv</f>
        <v>0</v>
      </c>
      <c r="X72">
        <f t="shared" si="41"/>
        <v>0</v>
      </c>
      <c r="Y72">
        <f t="shared" si="41"/>
        <v>0</v>
      </c>
      <c r="Z72">
        <f t="shared" si="41"/>
        <v>0</v>
      </c>
      <c r="AA72">
        <f t="shared" si="41"/>
        <v>0</v>
      </c>
      <c r="AB72" s="31">
        <f>VLOOKUP($B$1,'Multipliers and Adjustments'!$A$70:$I$86,TRUNC(COLUMN(AB$2)/5)+2,FALSE)*SUMIFS('EPA Data'!$I:$I,'EPA Data'!$D:$D,'Country Selector'!$A$2,'EPA Data'!$J:$J,$B$1,'EPA Data'!$C:$C,AB$2,'EPA Data'!$G:$G,"&gt;="&amp;$A72,'EPA Data'!$G:$G,"&lt;"&amp;$B72)*unit_conv</f>
        <v>0</v>
      </c>
      <c r="AC72">
        <f t="shared" si="42"/>
        <v>0</v>
      </c>
      <c r="AD72">
        <f t="shared" si="42"/>
        <v>0</v>
      </c>
      <c r="AE72">
        <f t="shared" si="42"/>
        <v>0</v>
      </c>
      <c r="AF72">
        <f t="shared" si="42"/>
        <v>0</v>
      </c>
      <c r="AG72" s="31">
        <f>VLOOKUP($B$1,'Multipliers and Adjustments'!$A$70:$I$86,TRUNC(COLUMN(AG$2)/5)+2,FALSE)*SUMIFS('EPA Data'!$I:$I,'EPA Data'!$D:$D,'Country Selector'!$A$2,'EPA Data'!$J:$J,$B$1,'EPA Data'!$C:$C,AG$2,'EPA Data'!$G:$G,"&gt;="&amp;$A72,'EPA Data'!$G:$G,"&lt;"&amp;$B72)*unit_conv</f>
        <v>0</v>
      </c>
      <c r="AH72">
        <f t="shared" si="43"/>
        <v>0</v>
      </c>
      <c r="AI72">
        <f t="shared" si="43"/>
        <v>0</v>
      </c>
      <c r="AJ72">
        <f t="shared" si="43"/>
        <v>0</v>
      </c>
      <c r="AK72">
        <f t="shared" si="43"/>
        <v>0</v>
      </c>
      <c r="AL72" s="31">
        <f>VLOOKUP($B$1,'Multipliers and Adjustments'!$A$70:$I$86,TRUNC(COLUMN(AL$2)/5)+2,FALSE)*SUMIFS('EPA Data'!$I:$I,'EPA Data'!$D:$D,'Country Selector'!$A$2,'EPA Data'!$J:$J,$B$1,'EPA Data'!$C:$C,AL$2,'EPA Data'!$G:$G,"&gt;="&amp;$A72,'EPA Data'!$G:$G,"&lt;"&amp;$B72)*unit_conv</f>
        <v>0</v>
      </c>
    </row>
    <row r="73" spans="1:38" x14ac:dyDescent="0.45">
      <c r="A73" s="12">
        <f t="shared" si="14"/>
        <v>1500</v>
      </c>
      <c r="B73" s="11">
        <f t="shared" si="7"/>
        <v>1550</v>
      </c>
      <c r="C73" s="31">
        <f>VLOOKUP($B$1,'Multipliers and Adjustments'!$A$70:$I$86,TRUNC(COLUMN(C$2)/5)+2,FALSE)*SUMIFS('EPA Data'!$I:$I,'EPA Data'!$D:$D,'Country Selector'!$A$2,'EPA Data'!$J:$J,$B$1,'EPA Data'!$C:$C,C$2,'EPA Data'!$G:$G,"&gt;="&amp;$A73,'EPA Data'!$G:$G,"&lt;"&amp;$B73)*unit_conv</f>
        <v>0</v>
      </c>
      <c r="D73">
        <f t="shared" si="37"/>
        <v>0</v>
      </c>
      <c r="E73">
        <f t="shared" si="37"/>
        <v>0</v>
      </c>
      <c r="F73">
        <f t="shared" si="37"/>
        <v>0</v>
      </c>
      <c r="G73">
        <f t="shared" si="37"/>
        <v>0</v>
      </c>
      <c r="H73" s="31">
        <f>VLOOKUP($B$1,'Multipliers and Adjustments'!$A$70:$I$86,TRUNC(COLUMN(H$2)/5)+2,FALSE)*SUMIFS('EPA Data'!$I:$I,'EPA Data'!$D:$D,'Country Selector'!$A$2,'EPA Data'!$J:$J,$B$1,'EPA Data'!$C:$C,H$2,'EPA Data'!$G:$G,"&gt;="&amp;$A73,'EPA Data'!$G:$G,"&lt;"&amp;$B73)*unit_conv</f>
        <v>0</v>
      </c>
      <c r="I73">
        <f t="shared" si="38"/>
        <v>0</v>
      </c>
      <c r="J73">
        <f t="shared" si="38"/>
        <v>0</v>
      </c>
      <c r="K73">
        <f t="shared" si="38"/>
        <v>0</v>
      </c>
      <c r="L73">
        <f t="shared" si="38"/>
        <v>0</v>
      </c>
      <c r="M73" s="31">
        <f>VLOOKUP($B$1,'Multipliers and Adjustments'!$A$70:$I$86,TRUNC(COLUMN(M$2)/5)+2,FALSE)*SUMIFS('EPA Data'!$I:$I,'EPA Data'!$D:$D,'Country Selector'!$A$2,'EPA Data'!$J:$J,$B$1,'EPA Data'!$C:$C,M$2,'EPA Data'!$G:$G,"&gt;="&amp;$A73,'EPA Data'!$G:$G,"&lt;"&amp;$B73)*unit_conv</f>
        <v>0</v>
      </c>
      <c r="N73">
        <f t="shared" si="39"/>
        <v>0</v>
      </c>
      <c r="O73">
        <f t="shared" si="39"/>
        <v>0</v>
      </c>
      <c r="P73">
        <f t="shared" si="39"/>
        <v>0</v>
      </c>
      <c r="Q73">
        <f t="shared" si="39"/>
        <v>0</v>
      </c>
      <c r="R73" s="31">
        <f>VLOOKUP($B$1,'Multipliers and Adjustments'!$A$70:$I$86,TRUNC(COLUMN(R$2)/5)+2,FALSE)*SUMIFS('EPA Data'!$I:$I,'EPA Data'!$D:$D,'Country Selector'!$A$2,'EPA Data'!$J:$J,$B$1,'EPA Data'!$C:$C,R$2,'EPA Data'!$G:$G,"&gt;="&amp;$A73,'EPA Data'!$G:$G,"&lt;"&amp;$B73)*unit_conv</f>
        <v>0</v>
      </c>
      <c r="S73">
        <f t="shared" si="40"/>
        <v>0</v>
      </c>
      <c r="T73">
        <f t="shared" si="40"/>
        <v>0</v>
      </c>
      <c r="U73">
        <f t="shared" si="40"/>
        <v>0</v>
      </c>
      <c r="V73">
        <f t="shared" si="40"/>
        <v>0</v>
      </c>
      <c r="W73" s="31">
        <f>VLOOKUP($B$1,'Multipliers and Adjustments'!$A$70:$I$86,TRUNC(COLUMN(W$2)/5)+2,FALSE)*SUMIFS('EPA Data'!$I:$I,'EPA Data'!$D:$D,'Country Selector'!$A$2,'EPA Data'!$J:$J,$B$1,'EPA Data'!$C:$C,W$2,'EPA Data'!$G:$G,"&gt;="&amp;$A73,'EPA Data'!$G:$G,"&lt;"&amp;$B73)*unit_conv</f>
        <v>0</v>
      </c>
      <c r="X73">
        <f t="shared" si="41"/>
        <v>0</v>
      </c>
      <c r="Y73">
        <f t="shared" si="41"/>
        <v>0</v>
      </c>
      <c r="Z73">
        <f t="shared" si="41"/>
        <v>0</v>
      </c>
      <c r="AA73">
        <f t="shared" si="41"/>
        <v>0</v>
      </c>
      <c r="AB73" s="31">
        <f>VLOOKUP($B$1,'Multipliers and Adjustments'!$A$70:$I$86,TRUNC(COLUMN(AB$2)/5)+2,FALSE)*SUMIFS('EPA Data'!$I:$I,'EPA Data'!$D:$D,'Country Selector'!$A$2,'EPA Data'!$J:$J,$B$1,'EPA Data'!$C:$C,AB$2,'EPA Data'!$G:$G,"&gt;="&amp;$A73,'EPA Data'!$G:$G,"&lt;"&amp;$B73)*unit_conv</f>
        <v>0</v>
      </c>
      <c r="AC73">
        <f t="shared" si="42"/>
        <v>0</v>
      </c>
      <c r="AD73">
        <f t="shared" si="42"/>
        <v>0</v>
      </c>
      <c r="AE73">
        <f t="shared" si="42"/>
        <v>0</v>
      </c>
      <c r="AF73">
        <f t="shared" si="42"/>
        <v>0</v>
      </c>
      <c r="AG73" s="31">
        <f>VLOOKUP($B$1,'Multipliers and Adjustments'!$A$70:$I$86,TRUNC(COLUMN(AG$2)/5)+2,FALSE)*SUMIFS('EPA Data'!$I:$I,'EPA Data'!$D:$D,'Country Selector'!$A$2,'EPA Data'!$J:$J,$B$1,'EPA Data'!$C:$C,AG$2,'EPA Data'!$G:$G,"&gt;="&amp;$A73,'EPA Data'!$G:$G,"&lt;"&amp;$B73)*unit_conv</f>
        <v>0</v>
      </c>
      <c r="AH73">
        <f t="shared" si="43"/>
        <v>0</v>
      </c>
      <c r="AI73">
        <f t="shared" si="43"/>
        <v>0</v>
      </c>
      <c r="AJ73">
        <f t="shared" si="43"/>
        <v>0</v>
      </c>
      <c r="AK73">
        <f t="shared" si="43"/>
        <v>0</v>
      </c>
      <c r="AL73" s="31">
        <f>VLOOKUP($B$1,'Multipliers and Adjustments'!$A$70:$I$86,TRUNC(COLUMN(AL$2)/5)+2,FALSE)*SUMIFS('EPA Data'!$I:$I,'EPA Data'!$D:$D,'Country Selector'!$A$2,'EPA Data'!$J:$J,$B$1,'EPA Data'!$C:$C,AL$2,'EPA Data'!$G:$G,"&gt;="&amp;$A73,'EPA Data'!$G:$G,"&lt;"&amp;$B73)*unit_conv</f>
        <v>0</v>
      </c>
    </row>
    <row r="74" spans="1:38" x14ac:dyDescent="0.45">
      <c r="A74" s="12">
        <f t="shared" si="14"/>
        <v>1550</v>
      </c>
      <c r="B74" s="11">
        <f t="shared" si="7"/>
        <v>1600</v>
      </c>
      <c r="C74" s="31">
        <f>VLOOKUP($B$1,'Multipliers and Adjustments'!$A$70:$I$86,TRUNC(COLUMN(C$2)/5)+2,FALSE)*SUMIFS('EPA Data'!$I:$I,'EPA Data'!$D:$D,'Country Selector'!$A$2,'EPA Data'!$J:$J,$B$1,'EPA Data'!$C:$C,C$2,'EPA Data'!$G:$G,"&gt;="&amp;$A74,'EPA Data'!$G:$G,"&lt;"&amp;$B74)*unit_conv</f>
        <v>0</v>
      </c>
      <c r="D74">
        <f t="shared" si="37"/>
        <v>0</v>
      </c>
      <c r="E74">
        <f t="shared" si="37"/>
        <v>0</v>
      </c>
      <c r="F74">
        <f t="shared" si="37"/>
        <v>0</v>
      </c>
      <c r="G74">
        <f t="shared" si="37"/>
        <v>0</v>
      </c>
      <c r="H74" s="31">
        <f>VLOOKUP($B$1,'Multipliers and Adjustments'!$A$70:$I$86,TRUNC(COLUMN(H$2)/5)+2,FALSE)*SUMIFS('EPA Data'!$I:$I,'EPA Data'!$D:$D,'Country Selector'!$A$2,'EPA Data'!$J:$J,$B$1,'EPA Data'!$C:$C,H$2,'EPA Data'!$G:$G,"&gt;="&amp;$A74,'EPA Data'!$G:$G,"&lt;"&amp;$B74)*unit_conv</f>
        <v>0</v>
      </c>
      <c r="I74">
        <f t="shared" si="38"/>
        <v>0</v>
      </c>
      <c r="J74">
        <f t="shared" si="38"/>
        <v>0</v>
      </c>
      <c r="K74">
        <f t="shared" si="38"/>
        <v>0</v>
      </c>
      <c r="L74">
        <f t="shared" si="38"/>
        <v>0</v>
      </c>
      <c r="M74" s="31">
        <f>VLOOKUP($B$1,'Multipliers and Adjustments'!$A$70:$I$86,TRUNC(COLUMN(M$2)/5)+2,FALSE)*SUMIFS('EPA Data'!$I:$I,'EPA Data'!$D:$D,'Country Selector'!$A$2,'EPA Data'!$J:$J,$B$1,'EPA Data'!$C:$C,M$2,'EPA Data'!$G:$G,"&gt;="&amp;$A74,'EPA Data'!$G:$G,"&lt;"&amp;$B74)*unit_conv</f>
        <v>0</v>
      </c>
      <c r="N74">
        <f t="shared" si="39"/>
        <v>0</v>
      </c>
      <c r="O74">
        <f t="shared" si="39"/>
        <v>0</v>
      </c>
      <c r="P74">
        <f t="shared" si="39"/>
        <v>0</v>
      </c>
      <c r="Q74">
        <f t="shared" si="39"/>
        <v>0</v>
      </c>
      <c r="R74" s="31">
        <f>VLOOKUP($B$1,'Multipliers and Adjustments'!$A$70:$I$86,TRUNC(COLUMN(R$2)/5)+2,FALSE)*SUMIFS('EPA Data'!$I:$I,'EPA Data'!$D:$D,'Country Selector'!$A$2,'EPA Data'!$J:$J,$B$1,'EPA Data'!$C:$C,R$2,'EPA Data'!$G:$G,"&gt;="&amp;$A74,'EPA Data'!$G:$G,"&lt;"&amp;$B74)*unit_conv</f>
        <v>0</v>
      </c>
      <c r="S74">
        <f t="shared" si="40"/>
        <v>0</v>
      </c>
      <c r="T74">
        <f t="shared" si="40"/>
        <v>0</v>
      </c>
      <c r="U74">
        <f t="shared" si="40"/>
        <v>0</v>
      </c>
      <c r="V74">
        <f t="shared" si="40"/>
        <v>0</v>
      </c>
      <c r="W74" s="31">
        <f>VLOOKUP($B$1,'Multipliers and Adjustments'!$A$70:$I$86,TRUNC(COLUMN(W$2)/5)+2,FALSE)*SUMIFS('EPA Data'!$I:$I,'EPA Data'!$D:$D,'Country Selector'!$A$2,'EPA Data'!$J:$J,$B$1,'EPA Data'!$C:$C,W$2,'EPA Data'!$G:$G,"&gt;="&amp;$A74,'EPA Data'!$G:$G,"&lt;"&amp;$B74)*unit_conv</f>
        <v>0</v>
      </c>
      <c r="X74">
        <f t="shared" si="41"/>
        <v>0</v>
      </c>
      <c r="Y74">
        <f t="shared" si="41"/>
        <v>0</v>
      </c>
      <c r="Z74">
        <f t="shared" si="41"/>
        <v>0</v>
      </c>
      <c r="AA74">
        <f t="shared" si="41"/>
        <v>0</v>
      </c>
      <c r="AB74" s="31">
        <f>VLOOKUP($B$1,'Multipliers and Adjustments'!$A$70:$I$86,TRUNC(COLUMN(AB$2)/5)+2,FALSE)*SUMIFS('EPA Data'!$I:$I,'EPA Data'!$D:$D,'Country Selector'!$A$2,'EPA Data'!$J:$J,$B$1,'EPA Data'!$C:$C,AB$2,'EPA Data'!$G:$G,"&gt;="&amp;$A74,'EPA Data'!$G:$G,"&lt;"&amp;$B74)*unit_conv</f>
        <v>0</v>
      </c>
      <c r="AC74">
        <f t="shared" si="42"/>
        <v>0</v>
      </c>
      <c r="AD74">
        <f t="shared" si="42"/>
        <v>0</v>
      </c>
      <c r="AE74">
        <f t="shared" si="42"/>
        <v>0</v>
      </c>
      <c r="AF74">
        <f t="shared" si="42"/>
        <v>0</v>
      </c>
      <c r="AG74" s="31">
        <f>VLOOKUP($B$1,'Multipliers and Adjustments'!$A$70:$I$86,TRUNC(COLUMN(AG$2)/5)+2,FALSE)*SUMIFS('EPA Data'!$I:$I,'EPA Data'!$D:$D,'Country Selector'!$A$2,'EPA Data'!$J:$J,$B$1,'EPA Data'!$C:$C,AG$2,'EPA Data'!$G:$G,"&gt;="&amp;$A74,'EPA Data'!$G:$G,"&lt;"&amp;$B74)*unit_conv</f>
        <v>0</v>
      </c>
      <c r="AH74">
        <f t="shared" si="43"/>
        <v>0</v>
      </c>
      <c r="AI74">
        <f t="shared" si="43"/>
        <v>0</v>
      </c>
      <c r="AJ74">
        <f t="shared" si="43"/>
        <v>0</v>
      </c>
      <c r="AK74">
        <f t="shared" si="43"/>
        <v>0</v>
      </c>
      <c r="AL74" s="31">
        <f>VLOOKUP($B$1,'Multipliers and Adjustments'!$A$70:$I$86,TRUNC(COLUMN(AL$2)/5)+2,FALSE)*SUMIFS('EPA Data'!$I:$I,'EPA Data'!$D:$D,'Country Selector'!$A$2,'EPA Data'!$J:$J,$B$1,'EPA Data'!$C:$C,AL$2,'EPA Data'!$G:$G,"&gt;="&amp;$A74,'EPA Data'!$G:$G,"&lt;"&amp;$B74)*unit_conv</f>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L74"/>
  <sheetViews>
    <sheetView zoomScale="55" zoomScaleNormal="55" workbookViewId="0"/>
  </sheetViews>
  <sheetFormatPr defaultColWidth="8.86328125" defaultRowHeight="14.25" x14ac:dyDescent="0.45"/>
  <cols>
    <col min="1" max="2" width="24.265625" style="12" customWidth="1"/>
  </cols>
  <sheetData>
    <row r="1" spans="1:38" x14ac:dyDescent="0.45">
      <c r="A1" s="14" t="s">
        <v>621</v>
      </c>
      <c r="B1" s="14" t="s">
        <v>589</v>
      </c>
      <c r="C1" s="65" t="s">
        <v>858</v>
      </c>
    </row>
    <row r="2" spans="1:38" s="2" customFormat="1" x14ac:dyDescent="0.45">
      <c r="A2" s="10" t="s">
        <v>619</v>
      </c>
      <c r="B2" s="10" t="s">
        <v>620</v>
      </c>
      <c r="C2" s="2">
        <v>2015</v>
      </c>
      <c r="D2" s="2">
        <v>2016</v>
      </c>
      <c r="E2" s="2">
        <v>2017</v>
      </c>
      <c r="F2" s="2">
        <v>2018</v>
      </c>
      <c r="G2" s="2">
        <v>2019</v>
      </c>
      <c r="H2" s="2">
        <v>2020</v>
      </c>
      <c r="I2" s="2">
        <v>2021</v>
      </c>
      <c r="J2" s="2">
        <v>2022</v>
      </c>
      <c r="K2" s="2">
        <v>2023</v>
      </c>
      <c r="L2" s="2">
        <v>2024</v>
      </c>
      <c r="M2" s="2">
        <v>2025</v>
      </c>
      <c r="N2" s="2">
        <v>2026</v>
      </c>
      <c r="O2" s="2">
        <v>2027</v>
      </c>
      <c r="P2" s="2">
        <v>2028</v>
      </c>
      <c r="Q2" s="2">
        <v>2029</v>
      </c>
      <c r="R2" s="2">
        <v>2030</v>
      </c>
      <c r="S2" s="2">
        <v>2031</v>
      </c>
      <c r="T2" s="2">
        <v>2032</v>
      </c>
      <c r="U2" s="2">
        <v>2033</v>
      </c>
      <c r="V2" s="2">
        <v>2034</v>
      </c>
      <c r="W2" s="2">
        <v>2035</v>
      </c>
      <c r="X2" s="2">
        <v>2036</v>
      </c>
      <c r="Y2" s="2">
        <v>2037</v>
      </c>
      <c r="Z2" s="2">
        <v>2038</v>
      </c>
      <c r="AA2" s="2">
        <v>2039</v>
      </c>
      <c r="AB2" s="2">
        <v>2040</v>
      </c>
      <c r="AC2" s="2">
        <v>2041</v>
      </c>
      <c r="AD2" s="2">
        <v>2042</v>
      </c>
      <c r="AE2" s="2">
        <v>2043</v>
      </c>
      <c r="AF2" s="2">
        <v>2044</v>
      </c>
      <c r="AG2" s="2">
        <v>2045</v>
      </c>
      <c r="AH2" s="2">
        <v>2046</v>
      </c>
      <c r="AI2" s="2">
        <v>2047</v>
      </c>
      <c r="AJ2" s="2">
        <v>2048</v>
      </c>
      <c r="AK2" s="2">
        <v>2049</v>
      </c>
      <c r="AL2" s="2">
        <v>2050</v>
      </c>
    </row>
    <row r="3" spans="1:38" x14ac:dyDescent="0.45">
      <c r="A3" s="11">
        <v>-1150</v>
      </c>
      <c r="B3" s="11">
        <f>A3+50</f>
        <v>-1100</v>
      </c>
      <c r="C3" s="31">
        <f>VLOOKUP($B$1,'Multipliers and Adjustments'!$A$70:$I$86,TRUNC(COLUMN(C$2)/5)+2,FALSE)*SUMIFS('EPA Data'!$I:$I,'EPA Data'!$D:$D,'Country Selector'!$A$2,'EPA Data'!$J:$J,$B$1,'EPA Data'!$C:$C,C$2,'EPA Data'!$G:$G,"&gt;="&amp;$A3,'EPA Data'!$G:$G,"&lt;"&amp;$B3)*unit_conv</f>
        <v>0</v>
      </c>
      <c r="D3">
        <f t="shared" ref="D3:G17" si="0">C3+($H3-$C3)/5</f>
        <v>0</v>
      </c>
      <c r="E3">
        <f t="shared" si="0"/>
        <v>0</v>
      </c>
      <c r="F3">
        <f t="shared" si="0"/>
        <v>0</v>
      </c>
      <c r="G3">
        <f t="shared" si="0"/>
        <v>0</v>
      </c>
      <c r="H3" s="31">
        <f>VLOOKUP($B$1,'Multipliers and Adjustments'!$A$70:$I$86,TRUNC(COLUMN(H$2)/5)+2,FALSE)*SUMIFS('EPA Data'!$I:$I,'EPA Data'!$D:$D,'Country Selector'!$A$2,'EPA Data'!$J:$J,$B$1,'EPA Data'!$C:$C,H$2,'EPA Data'!$G:$G,"&gt;="&amp;$A3,'EPA Data'!$G:$G,"&lt;"&amp;$B3)*unit_conv</f>
        <v>0</v>
      </c>
      <c r="I3">
        <f>H3+($M3-$H3)/5</f>
        <v>0</v>
      </c>
      <c r="J3">
        <f t="shared" ref="J3:L3" si="1">I3+($M3-$H3)/5</f>
        <v>0</v>
      </c>
      <c r="K3">
        <f t="shared" si="1"/>
        <v>0</v>
      </c>
      <c r="L3">
        <f t="shared" si="1"/>
        <v>0</v>
      </c>
      <c r="M3" s="31">
        <f>VLOOKUP($B$1,'Multipliers and Adjustments'!$A$70:$I$86,TRUNC(COLUMN(M$2)/5)+2,FALSE)*SUMIFS('EPA Data'!$I:$I,'EPA Data'!$D:$D,'Country Selector'!$A$2,'EPA Data'!$J:$J,$B$1,'EPA Data'!$C:$C,M$2,'EPA Data'!$G:$G,"&gt;="&amp;$A3,'EPA Data'!$G:$G,"&lt;"&amp;$B3)*unit_conv</f>
        <v>0</v>
      </c>
      <c r="N3">
        <f>M3+($R3-$M3)/5</f>
        <v>0</v>
      </c>
      <c r="O3">
        <f t="shared" ref="O3:Q3" si="2">N3+($R3-$M3)/5</f>
        <v>0</v>
      </c>
      <c r="P3">
        <f t="shared" si="2"/>
        <v>0</v>
      </c>
      <c r="Q3">
        <f t="shared" si="2"/>
        <v>0</v>
      </c>
      <c r="R3" s="31">
        <f>VLOOKUP($B$1,'Multipliers and Adjustments'!$A$70:$I$86,TRUNC(COLUMN(R$2)/5)+2,FALSE)*SUMIFS('EPA Data'!$I:$I,'EPA Data'!$D:$D,'Country Selector'!$A$2,'EPA Data'!$J:$J,$B$1,'EPA Data'!$C:$C,R$2,'EPA Data'!$G:$G,"&gt;="&amp;$A3,'EPA Data'!$G:$G,"&lt;"&amp;$B3)*unit_conv</f>
        <v>0</v>
      </c>
      <c r="S3">
        <f>R3+($W3-$R3)/5</f>
        <v>0</v>
      </c>
      <c r="T3">
        <f t="shared" ref="T3:V3" si="3">S3+($W3-$R3)/5</f>
        <v>0</v>
      </c>
      <c r="U3">
        <f t="shared" si="3"/>
        <v>0</v>
      </c>
      <c r="V3">
        <f t="shared" si="3"/>
        <v>0</v>
      </c>
      <c r="W3" s="31">
        <f>VLOOKUP($B$1,'Multipliers and Adjustments'!$A$70:$I$86,TRUNC(COLUMN(W$2)/5)+2,FALSE)*SUMIFS('EPA Data'!$I:$I,'EPA Data'!$D:$D,'Country Selector'!$A$2,'EPA Data'!$J:$J,$B$1,'EPA Data'!$C:$C,W$2,'EPA Data'!$G:$G,"&gt;="&amp;$A3,'EPA Data'!$G:$G,"&lt;"&amp;$B3)*unit_conv</f>
        <v>0</v>
      </c>
      <c r="X3">
        <f>W3+($AB3-$W3)/5</f>
        <v>0</v>
      </c>
      <c r="Y3">
        <f t="shared" ref="Y3:AA3" si="4">X3+($AB3-$W3)/5</f>
        <v>0</v>
      </c>
      <c r="Z3">
        <f t="shared" si="4"/>
        <v>0</v>
      </c>
      <c r="AA3">
        <f t="shared" si="4"/>
        <v>0</v>
      </c>
      <c r="AB3" s="31">
        <f>VLOOKUP($B$1,'Multipliers and Adjustments'!$A$70:$I$86,TRUNC(COLUMN(AB$2)/5)+2,FALSE)*SUMIFS('EPA Data'!$I:$I,'EPA Data'!$D:$D,'Country Selector'!$A$2,'EPA Data'!$J:$J,$B$1,'EPA Data'!$C:$C,AB$2,'EPA Data'!$G:$G,"&gt;="&amp;$A3,'EPA Data'!$G:$G,"&lt;"&amp;$B3)*unit_conv</f>
        <v>0</v>
      </c>
      <c r="AC3">
        <f>AB3+($AG3-$AB3)/5</f>
        <v>0</v>
      </c>
      <c r="AD3">
        <f t="shared" ref="AD3:AF3" si="5">AC3+($AG3-$AB3)/5</f>
        <v>0</v>
      </c>
      <c r="AE3">
        <f t="shared" si="5"/>
        <v>0</v>
      </c>
      <c r="AF3">
        <f t="shared" si="5"/>
        <v>0</v>
      </c>
      <c r="AG3" s="31">
        <f>VLOOKUP($B$1,'Multipliers and Adjustments'!$A$70:$I$86,TRUNC(COLUMN(AG$2)/5)+2,FALSE)*SUMIFS('EPA Data'!$I:$I,'EPA Data'!$D:$D,'Country Selector'!$A$2,'EPA Data'!$J:$J,$B$1,'EPA Data'!$C:$C,AG$2,'EPA Data'!$G:$G,"&gt;="&amp;$A3,'EPA Data'!$G:$G,"&lt;"&amp;$B3)*unit_conv</f>
        <v>0</v>
      </c>
      <c r="AH3">
        <f>AG3+($AL3-$AG3)/5</f>
        <v>0</v>
      </c>
      <c r="AI3">
        <f t="shared" ref="AI3:AK3" si="6">AH3+($AL3-$AG3)/5</f>
        <v>0</v>
      </c>
      <c r="AJ3">
        <f t="shared" si="6"/>
        <v>0</v>
      </c>
      <c r="AK3">
        <f t="shared" si="6"/>
        <v>0</v>
      </c>
      <c r="AL3" s="31">
        <f>VLOOKUP($B$1,'Multipliers and Adjustments'!$A$70:$I$86,TRUNC(COLUMN(AL$2)/5)+2,FALSE)*SUMIFS('EPA Data'!$I:$I,'EPA Data'!$D:$D,'Country Selector'!$A$2,'EPA Data'!$J:$J,$B$1,'EPA Data'!$C:$C,AL$2,'EPA Data'!$G:$G,"&gt;="&amp;$A3,'EPA Data'!$G:$G,"&lt;"&amp;$B3)*unit_conv</f>
        <v>0</v>
      </c>
    </row>
    <row r="4" spans="1:38" x14ac:dyDescent="0.45">
      <c r="A4" s="12">
        <f>B3</f>
        <v>-1100</v>
      </c>
      <c r="B4" s="11">
        <f t="shared" ref="B4:B67" si="7">A4+50</f>
        <v>-1050</v>
      </c>
      <c r="C4" s="31">
        <f>VLOOKUP($B$1,'Multipliers and Adjustments'!$A$70:$I$86,TRUNC(COLUMN(C$2)/5)+2,FALSE)*SUMIFS('EPA Data'!$I:$I,'EPA Data'!$D:$D,'Country Selector'!$A$2,'EPA Data'!$J:$J,$B$1,'EPA Data'!$C:$C,C$2,'EPA Data'!$G:$G,"&gt;="&amp;$A4,'EPA Data'!$G:$G,"&lt;"&amp;$B4)*unit_conv</f>
        <v>0</v>
      </c>
      <c r="D4">
        <f t="shared" si="0"/>
        <v>0</v>
      </c>
      <c r="E4">
        <f t="shared" si="0"/>
        <v>0</v>
      </c>
      <c r="F4">
        <f t="shared" si="0"/>
        <v>0</v>
      </c>
      <c r="G4">
        <f t="shared" si="0"/>
        <v>0</v>
      </c>
      <c r="H4" s="31">
        <f>VLOOKUP($B$1,'Multipliers and Adjustments'!$A$70:$I$86,TRUNC(COLUMN(H$2)/5)+2,FALSE)*SUMIFS('EPA Data'!$I:$I,'EPA Data'!$D:$D,'Country Selector'!$A$2,'EPA Data'!$J:$J,$B$1,'EPA Data'!$C:$C,H$2,'EPA Data'!$G:$G,"&gt;="&amp;$A4,'EPA Data'!$G:$G,"&lt;"&amp;$B4)*unit_conv</f>
        <v>0</v>
      </c>
      <c r="I4">
        <f t="shared" ref="I4:L19" si="8">H4+($M4-$H4)/5</f>
        <v>0</v>
      </c>
      <c r="J4">
        <f t="shared" si="8"/>
        <v>0</v>
      </c>
      <c r="K4">
        <f t="shared" si="8"/>
        <v>0</v>
      </c>
      <c r="L4">
        <f t="shared" si="8"/>
        <v>0</v>
      </c>
      <c r="M4" s="31">
        <f>VLOOKUP($B$1,'Multipliers and Adjustments'!$A$70:$I$86,TRUNC(COLUMN(M$2)/5)+2,FALSE)*SUMIFS('EPA Data'!$I:$I,'EPA Data'!$D:$D,'Country Selector'!$A$2,'EPA Data'!$J:$J,$B$1,'EPA Data'!$C:$C,M$2,'EPA Data'!$G:$G,"&gt;="&amp;$A4,'EPA Data'!$G:$G,"&lt;"&amp;$B4)*unit_conv</f>
        <v>0</v>
      </c>
      <c r="N4">
        <f t="shared" ref="N4:Q19" si="9">M4+($R4-$M4)/5</f>
        <v>0</v>
      </c>
      <c r="O4">
        <f t="shared" si="9"/>
        <v>0</v>
      </c>
      <c r="P4">
        <f t="shared" si="9"/>
        <v>0</v>
      </c>
      <c r="Q4">
        <f t="shared" si="9"/>
        <v>0</v>
      </c>
      <c r="R4" s="31">
        <f>VLOOKUP($B$1,'Multipliers and Adjustments'!$A$70:$I$86,TRUNC(COLUMN(R$2)/5)+2,FALSE)*SUMIFS('EPA Data'!$I:$I,'EPA Data'!$D:$D,'Country Selector'!$A$2,'EPA Data'!$J:$J,$B$1,'EPA Data'!$C:$C,R$2,'EPA Data'!$G:$G,"&gt;="&amp;$A4,'EPA Data'!$G:$G,"&lt;"&amp;$B4)*unit_conv</f>
        <v>0</v>
      </c>
      <c r="S4">
        <f t="shared" ref="S4:V19" si="10">R4+($W4-$R4)/5</f>
        <v>0</v>
      </c>
      <c r="T4">
        <f t="shared" si="10"/>
        <v>0</v>
      </c>
      <c r="U4">
        <f t="shared" si="10"/>
        <v>0</v>
      </c>
      <c r="V4">
        <f t="shared" si="10"/>
        <v>0</v>
      </c>
      <c r="W4" s="31">
        <f>VLOOKUP($B$1,'Multipliers and Adjustments'!$A$70:$I$86,TRUNC(COLUMN(W$2)/5)+2,FALSE)*SUMIFS('EPA Data'!$I:$I,'EPA Data'!$D:$D,'Country Selector'!$A$2,'EPA Data'!$J:$J,$B$1,'EPA Data'!$C:$C,W$2,'EPA Data'!$G:$G,"&gt;="&amp;$A4,'EPA Data'!$G:$G,"&lt;"&amp;$B4)*unit_conv</f>
        <v>0</v>
      </c>
      <c r="X4">
        <f t="shared" ref="X4:AA19" si="11">W4+($AB4-$W4)/5</f>
        <v>0</v>
      </c>
      <c r="Y4">
        <f t="shared" si="11"/>
        <v>0</v>
      </c>
      <c r="Z4">
        <f t="shared" si="11"/>
        <v>0</v>
      </c>
      <c r="AA4">
        <f t="shared" si="11"/>
        <v>0</v>
      </c>
      <c r="AB4" s="31">
        <f>VLOOKUP($B$1,'Multipliers and Adjustments'!$A$70:$I$86,TRUNC(COLUMN(AB$2)/5)+2,FALSE)*SUMIFS('EPA Data'!$I:$I,'EPA Data'!$D:$D,'Country Selector'!$A$2,'EPA Data'!$J:$J,$B$1,'EPA Data'!$C:$C,AB$2,'EPA Data'!$G:$G,"&gt;="&amp;$A4,'EPA Data'!$G:$G,"&lt;"&amp;$B4)*unit_conv</f>
        <v>0</v>
      </c>
      <c r="AC4">
        <f t="shared" ref="AC4:AF19" si="12">AB4+($AG4-$AB4)/5</f>
        <v>0</v>
      </c>
      <c r="AD4">
        <f t="shared" si="12"/>
        <v>0</v>
      </c>
      <c r="AE4">
        <f t="shared" si="12"/>
        <v>0</v>
      </c>
      <c r="AF4">
        <f t="shared" si="12"/>
        <v>0</v>
      </c>
      <c r="AG4" s="31">
        <f>VLOOKUP($B$1,'Multipliers and Adjustments'!$A$70:$I$86,TRUNC(COLUMN(AG$2)/5)+2,FALSE)*SUMIFS('EPA Data'!$I:$I,'EPA Data'!$D:$D,'Country Selector'!$A$2,'EPA Data'!$J:$J,$B$1,'EPA Data'!$C:$C,AG$2,'EPA Data'!$G:$G,"&gt;="&amp;$A4,'EPA Data'!$G:$G,"&lt;"&amp;$B4)*unit_conv</f>
        <v>0</v>
      </c>
      <c r="AH4">
        <f t="shared" ref="AH4:AK19" si="13">AG4+($AL4-$AG4)/5</f>
        <v>0</v>
      </c>
      <c r="AI4">
        <f t="shared" si="13"/>
        <v>0</v>
      </c>
      <c r="AJ4">
        <f t="shared" si="13"/>
        <v>0</v>
      </c>
      <c r="AK4">
        <f t="shared" si="13"/>
        <v>0</v>
      </c>
      <c r="AL4" s="31">
        <f>VLOOKUP($B$1,'Multipliers and Adjustments'!$A$70:$I$86,TRUNC(COLUMN(AL$2)/5)+2,FALSE)*SUMIFS('EPA Data'!$I:$I,'EPA Data'!$D:$D,'Country Selector'!$A$2,'EPA Data'!$J:$J,$B$1,'EPA Data'!$C:$C,AL$2,'EPA Data'!$G:$G,"&gt;="&amp;$A4,'EPA Data'!$G:$G,"&lt;"&amp;$B4)*unit_conv</f>
        <v>0</v>
      </c>
    </row>
    <row r="5" spans="1:38" x14ac:dyDescent="0.45">
      <c r="A5" s="12">
        <f t="shared" ref="A5:A74" si="14">B4</f>
        <v>-1050</v>
      </c>
      <c r="B5" s="11">
        <f t="shared" si="7"/>
        <v>-1000</v>
      </c>
      <c r="C5" s="31">
        <f>VLOOKUP($B$1,'Multipliers and Adjustments'!$A$70:$I$86,TRUNC(COLUMN(C$2)/5)+2,FALSE)*SUMIFS('EPA Data'!$I:$I,'EPA Data'!$D:$D,'Country Selector'!$A$2,'EPA Data'!$J:$J,$B$1,'EPA Data'!$C:$C,C$2,'EPA Data'!$G:$G,"&gt;="&amp;$A5,'EPA Data'!$G:$G,"&lt;"&amp;$B5)*unit_conv</f>
        <v>0</v>
      </c>
      <c r="D5">
        <f t="shared" si="0"/>
        <v>0</v>
      </c>
      <c r="E5">
        <f t="shared" si="0"/>
        <v>0</v>
      </c>
      <c r="F5">
        <f t="shared" si="0"/>
        <v>0</v>
      </c>
      <c r="G5">
        <f t="shared" si="0"/>
        <v>0</v>
      </c>
      <c r="H5" s="31">
        <f>VLOOKUP($B$1,'Multipliers and Adjustments'!$A$70:$I$86,TRUNC(COLUMN(H$2)/5)+2,FALSE)*SUMIFS('EPA Data'!$I:$I,'EPA Data'!$D:$D,'Country Selector'!$A$2,'EPA Data'!$J:$J,$B$1,'EPA Data'!$C:$C,H$2,'EPA Data'!$G:$G,"&gt;="&amp;$A5,'EPA Data'!$G:$G,"&lt;"&amp;$B5)*unit_conv</f>
        <v>0</v>
      </c>
      <c r="I5">
        <f t="shared" si="8"/>
        <v>0</v>
      </c>
      <c r="J5">
        <f t="shared" si="8"/>
        <v>0</v>
      </c>
      <c r="K5">
        <f t="shared" si="8"/>
        <v>0</v>
      </c>
      <c r="L5">
        <f t="shared" si="8"/>
        <v>0</v>
      </c>
      <c r="M5" s="31">
        <f>VLOOKUP($B$1,'Multipliers and Adjustments'!$A$70:$I$86,TRUNC(COLUMN(M$2)/5)+2,FALSE)*SUMIFS('EPA Data'!$I:$I,'EPA Data'!$D:$D,'Country Selector'!$A$2,'EPA Data'!$J:$J,$B$1,'EPA Data'!$C:$C,M$2,'EPA Data'!$G:$G,"&gt;="&amp;$A5,'EPA Data'!$G:$G,"&lt;"&amp;$B5)*unit_conv</f>
        <v>0</v>
      </c>
      <c r="N5">
        <f t="shared" si="9"/>
        <v>0</v>
      </c>
      <c r="O5">
        <f t="shared" si="9"/>
        <v>0</v>
      </c>
      <c r="P5">
        <f t="shared" si="9"/>
        <v>0</v>
      </c>
      <c r="Q5">
        <f t="shared" si="9"/>
        <v>0</v>
      </c>
      <c r="R5" s="31">
        <f>VLOOKUP($B$1,'Multipliers and Adjustments'!$A$70:$I$86,TRUNC(COLUMN(R$2)/5)+2,FALSE)*SUMIFS('EPA Data'!$I:$I,'EPA Data'!$D:$D,'Country Selector'!$A$2,'EPA Data'!$J:$J,$B$1,'EPA Data'!$C:$C,R$2,'EPA Data'!$G:$G,"&gt;="&amp;$A5,'EPA Data'!$G:$G,"&lt;"&amp;$B5)*unit_conv</f>
        <v>0</v>
      </c>
      <c r="S5">
        <f t="shared" si="10"/>
        <v>0</v>
      </c>
      <c r="T5">
        <f t="shared" si="10"/>
        <v>0</v>
      </c>
      <c r="U5">
        <f t="shared" si="10"/>
        <v>0</v>
      </c>
      <c r="V5">
        <f t="shared" si="10"/>
        <v>0</v>
      </c>
      <c r="W5" s="31">
        <f>VLOOKUP($B$1,'Multipliers and Adjustments'!$A$70:$I$86,TRUNC(COLUMN(W$2)/5)+2,FALSE)*SUMIFS('EPA Data'!$I:$I,'EPA Data'!$D:$D,'Country Selector'!$A$2,'EPA Data'!$J:$J,$B$1,'EPA Data'!$C:$C,W$2,'EPA Data'!$G:$G,"&gt;="&amp;$A5,'EPA Data'!$G:$G,"&lt;"&amp;$B5)*unit_conv</f>
        <v>0</v>
      </c>
      <c r="X5">
        <f t="shared" si="11"/>
        <v>0</v>
      </c>
      <c r="Y5">
        <f t="shared" si="11"/>
        <v>0</v>
      </c>
      <c r="Z5">
        <f t="shared" si="11"/>
        <v>0</v>
      </c>
      <c r="AA5">
        <f t="shared" si="11"/>
        <v>0</v>
      </c>
      <c r="AB5" s="31">
        <f>VLOOKUP($B$1,'Multipliers and Adjustments'!$A$70:$I$86,TRUNC(COLUMN(AB$2)/5)+2,FALSE)*SUMIFS('EPA Data'!$I:$I,'EPA Data'!$D:$D,'Country Selector'!$A$2,'EPA Data'!$J:$J,$B$1,'EPA Data'!$C:$C,AB$2,'EPA Data'!$G:$G,"&gt;="&amp;$A5,'EPA Data'!$G:$G,"&lt;"&amp;$B5)*unit_conv</f>
        <v>0</v>
      </c>
      <c r="AC5">
        <f t="shared" si="12"/>
        <v>0</v>
      </c>
      <c r="AD5">
        <f t="shared" si="12"/>
        <v>0</v>
      </c>
      <c r="AE5">
        <f t="shared" si="12"/>
        <v>0</v>
      </c>
      <c r="AF5">
        <f t="shared" si="12"/>
        <v>0</v>
      </c>
      <c r="AG5" s="31">
        <f>VLOOKUP($B$1,'Multipliers and Adjustments'!$A$70:$I$86,TRUNC(COLUMN(AG$2)/5)+2,FALSE)*SUMIFS('EPA Data'!$I:$I,'EPA Data'!$D:$D,'Country Selector'!$A$2,'EPA Data'!$J:$J,$B$1,'EPA Data'!$C:$C,AG$2,'EPA Data'!$G:$G,"&gt;="&amp;$A5,'EPA Data'!$G:$G,"&lt;"&amp;$B5)*unit_conv</f>
        <v>0</v>
      </c>
      <c r="AH5">
        <f t="shared" si="13"/>
        <v>0</v>
      </c>
      <c r="AI5">
        <f t="shared" si="13"/>
        <v>0</v>
      </c>
      <c r="AJ5">
        <f t="shared" si="13"/>
        <v>0</v>
      </c>
      <c r="AK5">
        <f t="shared" si="13"/>
        <v>0</v>
      </c>
      <c r="AL5" s="31">
        <f>VLOOKUP($B$1,'Multipliers and Adjustments'!$A$70:$I$86,TRUNC(COLUMN(AL$2)/5)+2,FALSE)*SUMIFS('EPA Data'!$I:$I,'EPA Data'!$D:$D,'Country Selector'!$A$2,'EPA Data'!$J:$J,$B$1,'EPA Data'!$C:$C,AL$2,'EPA Data'!$G:$G,"&gt;="&amp;$A5,'EPA Data'!$G:$G,"&lt;"&amp;$B5)*unit_conv</f>
        <v>0</v>
      </c>
    </row>
    <row r="6" spans="1:38" x14ac:dyDescent="0.45">
      <c r="A6" s="12">
        <f t="shared" si="14"/>
        <v>-1000</v>
      </c>
      <c r="B6" s="11">
        <f t="shared" si="7"/>
        <v>-950</v>
      </c>
      <c r="C6" s="31">
        <f>VLOOKUP($B$1,'Multipliers and Adjustments'!$A$70:$I$86,TRUNC(COLUMN(C$2)/5)+2,FALSE)*SUMIFS('EPA Data'!$I:$I,'EPA Data'!$D:$D,'Country Selector'!$A$2,'EPA Data'!$J:$J,$B$1,'EPA Data'!$C:$C,C$2,'EPA Data'!$G:$G,"&gt;="&amp;$A6,'EPA Data'!$G:$G,"&lt;"&amp;$B6)*unit_conv</f>
        <v>0</v>
      </c>
      <c r="D6">
        <f t="shared" si="0"/>
        <v>0</v>
      </c>
      <c r="E6">
        <f t="shared" si="0"/>
        <v>0</v>
      </c>
      <c r="F6">
        <f t="shared" si="0"/>
        <v>0</v>
      </c>
      <c r="G6">
        <f t="shared" si="0"/>
        <v>0</v>
      </c>
      <c r="H6" s="31">
        <f>VLOOKUP($B$1,'Multipliers and Adjustments'!$A$70:$I$86,TRUNC(COLUMN(H$2)/5)+2,FALSE)*SUMIFS('EPA Data'!$I:$I,'EPA Data'!$D:$D,'Country Selector'!$A$2,'EPA Data'!$J:$J,$B$1,'EPA Data'!$C:$C,H$2,'EPA Data'!$G:$G,"&gt;="&amp;$A6,'EPA Data'!$G:$G,"&lt;"&amp;$B6)*unit_conv</f>
        <v>0</v>
      </c>
      <c r="I6">
        <f t="shared" si="8"/>
        <v>0</v>
      </c>
      <c r="J6">
        <f t="shared" si="8"/>
        <v>0</v>
      </c>
      <c r="K6">
        <f t="shared" si="8"/>
        <v>0</v>
      </c>
      <c r="L6">
        <f t="shared" si="8"/>
        <v>0</v>
      </c>
      <c r="M6" s="31">
        <f>VLOOKUP($B$1,'Multipliers and Adjustments'!$A$70:$I$86,TRUNC(COLUMN(M$2)/5)+2,FALSE)*SUMIFS('EPA Data'!$I:$I,'EPA Data'!$D:$D,'Country Selector'!$A$2,'EPA Data'!$J:$J,$B$1,'EPA Data'!$C:$C,M$2,'EPA Data'!$G:$G,"&gt;="&amp;$A6,'EPA Data'!$G:$G,"&lt;"&amp;$B6)*unit_conv</f>
        <v>0</v>
      </c>
      <c r="N6">
        <f t="shared" si="9"/>
        <v>0</v>
      </c>
      <c r="O6">
        <f t="shared" si="9"/>
        <v>0</v>
      </c>
      <c r="P6">
        <f t="shared" si="9"/>
        <v>0</v>
      </c>
      <c r="Q6">
        <f t="shared" si="9"/>
        <v>0</v>
      </c>
      <c r="R6" s="31">
        <f>VLOOKUP($B$1,'Multipliers and Adjustments'!$A$70:$I$86,TRUNC(COLUMN(R$2)/5)+2,FALSE)*SUMIFS('EPA Data'!$I:$I,'EPA Data'!$D:$D,'Country Selector'!$A$2,'EPA Data'!$J:$J,$B$1,'EPA Data'!$C:$C,R$2,'EPA Data'!$G:$G,"&gt;="&amp;$A6,'EPA Data'!$G:$G,"&lt;"&amp;$B6)*unit_conv</f>
        <v>0</v>
      </c>
      <c r="S6">
        <f t="shared" si="10"/>
        <v>0</v>
      </c>
      <c r="T6">
        <f t="shared" si="10"/>
        <v>0</v>
      </c>
      <c r="U6">
        <f t="shared" si="10"/>
        <v>0</v>
      </c>
      <c r="V6">
        <f t="shared" si="10"/>
        <v>0</v>
      </c>
      <c r="W6" s="31">
        <f>VLOOKUP($B$1,'Multipliers and Adjustments'!$A$70:$I$86,TRUNC(COLUMN(W$2)/5)+2,FALSE)*SUMIFS('EPA Data'!$I:$I,'EPA Data'!$D:$D,'Country Selector'!$A$2,'EPA Data'!$J:$J,$B$1,'EPA Data'!$C:$C,W$2,'EPA Data'!$G:$G,"&gt;="&amp;$A6,'EPA Data'!$G:$G,"&lt;"&amp;$B6)*unit_conv</f>
        <v>0</v>
      </c>
      <c r="X6">
        <f t="shared" si="11"/>
        <v>0</v>
      </c>
      <c r="Y6">
        <f t="shared" si="11"/>
        <v>0</v>
      </c>
      <c r="Z6">
        <f t="shared" si="11"/>
        <v>0</v>
      </c>
      <c r="AA6">
        <f t="shared" si="11"/>
        <v>0</v>
      </c>
      <c r="AB6" s="31">
        <f>VLOOKUP($B$1,'Multipliers and Adjustments'!$A$70:$I$86,TRUNC(COLUMN(AB$2)/5)+2,FALSE)*SUMIFS('EPA Data'!$I:$I,'EPA Data'!$D:$D,'Country Selector'!$A$2,'EPA Data'!$J:$J,$B$1,'EPA Data'!$C:$C,AB$2,'EPA Data'!$G:$G,"&gt;="&amp;$A6,'EPA Data'!$G:$G,"&lt;"&amp;$B6)*unit_conv</f>
        <v>0</v>
      </c>
      <c r="AC6">
        <f t="shared" si="12"/>
        <v>0</v>
      </c>
      <c r="AD6">
        <f t="shared" si="12"/>
        <v>0</v>
      </c>
      <c r="AE6">
        <f t="shared" si="12"/>
        <v>0</v>
      </c>
      <c r="AF6">
        <f t="shared" si="12"/>
        <v>0</v>
      </c>
      <c r="AG6" s="31">
        <f>VLOOKUP($B$1,'Multipliers and Adjustments'!$A$70:$I$86,TRUNC(COLUMN(AG$2)/5)+2,FALSE)*SUMIFS('EPA Data'!$I:$I,'EPA Data'!$D:$D,'Country Selector'!$A$2,'EPA Data'!$J:$J,$B$1,'EPA Data'!$C:$C,AG$2,'EPA Data'!$G:$G,"&gt;="&amp;$A6,'EPA Data'!$G:$G,"&lt;"&amp;$B6)*unit_conv</f>
        <v>0</v>
      </c>
      <c r="AH6">
        <f t="shared" si="13"/>
        <v>0</v>
      </c>
      <c r="AI6">
        <f t="shared" si="13"/>
        <v>0</v>
      </c>
      <c r="AJ6">
        <f t="shared" si="13"/>
        <v>0</v>
      </c>
      <c r="AK6">
        <f t="shared" si="13"/>
        <v>0</v>
      </c>
      <c r="AL6" s="31">
        <f>VLOOKUP($B$1,'Multipliers and Adjustments'!$A$70:$I$86,TRUNC(COLUMN(AL$2)/5)+2,FALSE)*SUMIFS('EPA Data'!$I:$I,'EPA Data'!$D:$D,'Country Selector'!$A$2,'EPA Data'!$J:$J,$B$1,'EPA Data'!$C:$C,AL$2,'EPA Data'!$G:$G,"&gt;="&amp;$A6,'EPA Data'!$G:$G,"&lt;"&amp;$B6)*unit_conv</f>
        <v>0</v>
      </c>
    </row>
    <row r="7" spans="1:38" x14ac:dyDescent="0.45">
      <c r="A7" s="12">
        <f t="shared" si="14"/>
        <v>-950</v>
      </c>
      <c r="B7" s="11">
        <f t="shared" si="7"/>
        <v>-900</v>
      </c>
      <c r="C7" s="31">
        <f>VLOOKUP($B$1,'Multipliers and Adjustments'!$A$70:$I$86,TRUNC(COLUMN(C$2)/5)+2,FALSE)*SUMIFS('EPA Data'!$I:$I,'EPA Data'!$D:$D,'Country Selector'!$A$2,'EPA Data'!$J:$J,$B$1,'EPA Data'!$C:$C,C$2,'EPA Data'!$G:$G,"&gt;="&amp;$A7,'EPA Data'!$G:$G,"&lt;"&amp;$B7)*unit_conv</f>
        <v>0</v>
      </c>
      <c r="D7">
        <f t="shared" si="0"/>
        <v>0</v>
      </c>
      <c r="E7">
        <f t="shared" si="0"/>
        <v>0</v>
      </c>
      <c r="F7">
        <f t="shared" si="0"/>
        <v>0</v>
      </c>
      <c r="G7">
        <f t="shared" si="0"/>
        <v>0</v>
      </c>
      <c r="H7" s="31">
        <f>VLOOKUP($B$1,'Multipliers and Adjustments'!$A$70:$I$86,TRUNC(COLUMN(H$2)/5)+2,FALSE)*SUMIFS('EPA Data'!$I:$I,'EPA Data'!$D:$D,'Country Selector'!$A$2,'EPA Data'!$J:$J,$B$1,'EPA Data'!$C:$C,H$2,'EPA Data'!$G:$G,"&gt;="&amp;$A7,'EPA Data'!$G:$G,"&lt;"&amp;$B7)*unit_conv</f>
        <v>0</v>
      </c>
      <c r="I7">
        <f t="shared" si="8"/>
        <v>0</v>
      </c>
      <c r="J7">
        <f t="shared" si="8"/>
        <v>0</v>
      </c>
      <c r="K7">
        <f t="shared" si="8"/>
        <v>0</v>
      </c>
      <c r="L7">
        <f t="shared" si="8"/>
        <v>0</v>
      </c>
      <c r="M7" s="31">
        <f>VLOOKUP($B$1,'Multipliers and Adjustments'!$A$70:$I$86,TRUNC(COLUMN(M$2)/5)+2,FALSE)*SUMIFS('EPA Data'!$I:$I,'EPA Data'!$D:$D,'Country Selector'!$A$2,'EPA Data'!$J:$J,$B$1,'EPA Data'!$C:$C,M$2,'EPA Data'!$G:$G,"&gt;="&amp;$A7,'EPA Data'!$G:$G,"&lt;"&amp;$B7)*unit_conv</f>
        <v>0</v>
      </c>
      <c r="N7">
        <f t="shared" si="9"/>
        <v>0</v>
      </c>
      <c r="O7">
        <f t="shared" si="9"/>
        <v>0</v>
      </c>
      <c r="P7">
        <f t="shared" si="9"/>
        <v>0</v>
      </c>
      <c r="Q7">
        <f t="shared" si="9"/>
        <v>0</v>
      </c>
      <c r="R7" s="31">
        <f>VLOOKUP($B$1,'Multipliers and Adjustments'!$A$70:$I$86,TRUNC(COLUMN(R$2)/5)+2,FALSE)*SUMIFS('EPA Data'!$I:$I,'EPA Data'!$D:$D,'Country Selector'!$A$2,'EPA Data'!$J:$J,$B$1,'EPA Data'!$C:$C,R$2,'EPA Data'!$G:$G,"&gt;="&amp;$A7,'EPA Data'!$G:$G,"&lt;"&amp;$B7)*unit_conv</f>
        <v>0</v>
      </c>
      <c r="S7">
        <f t="shared" si="10"/>
        <v>0</v>
      </c>
      <c r="T7">
        <f t="shared" si="10"/>
        <v>0</v>
      </c>
      <c r="U7">
        <f t="shared" si="10"/>
        <v>0</v>
      </c>
      <c r="V7">
        <f t="shared" si="10"/>
        <v>0</v>
      </c>
      <c r="W7" s="31">
        <f>VLOOKUP($B$1,'Multipliers and Adjustments'!$A$70:$I$86,TRUNC(COLUMN(W$2)/5)+2,FALSE)*SUMIFS('EPA Data'!$I:$I,'EPA Data'!$D:$D,'Country Selector'!$A$2,'EPA Data'!$J:$J,$B$1,'EPA Data'!$C:$C,W$2,'EPA Data'!$G:$G,"&gt;="&amp;$A7,'EPA Data'!$G:$G,"&lt;"&amp;$B7)*unit_conv</f>
        <v>0</v>
      </c>
      <c r="X7">
        <f t="shared" si="11"/>
        <v>0</v>
      </c>
      <c r="Y7">
        <f t="shared" si="11"/>
        <v>0</v>
      </c>
      <c r="Z7">
        <f t="shared" si="11"/>
        <v>0</v>
      </c>
      <c r="AA7">
        <f t="shared" si="11"/>
        <v>0</v>
      </c>
      <c r="AB7" s="31">
        <f>VLOOKUP($B$1,'Multipliers and Adjustments'!$A$70:$I$86,TRUNC(COLUMN(AB$2)/5)+2,FALSE)*SUMIFS('EPA Data'!$I:$I,'EPA Data'!$D:$D,'Country Selector'!$A$2,'EPA Data'!$J:$J,$B$1,'EPA Data'!$C:$C,AB$2,'EPA Data'!$G:$G,"&gt;="&amp;$A7,'EPA Data'!$G:$G,"&lt;"&amp;$B7)*unit_conv</f>
        <v>0</v>
      </c>
      <c r="AC7">
        <f t="shared" si="12"/>
        <v>0</v>
      </c>
      <c r="AD7">
        <f t="shared" si="12"/>
        <v>0</v>
      </c>
      <c r="AE7">
        <f t="shared" si="12"/>
        <v>0</v>
      </c>
      <c r="AF7">
        <f t="shared" si="12"/>
        <v>0</v>
      </c>
      <c r="AG7" s="31">
        <f>VLOOKUP($B$1,'Multipliers and Adjustments'!$A$70:$I$86,TRUNC(COLUMN(AG$2)/5)+2,FALSE)*SUMIFS('EPA Data'!$I:$I,'EPA Data'!$D:$D,'Country Selector'!$A$2,'EPA Data'!$J:$J,$B$1,'EPA Data'!$C:$C,AG$2,'EPA Data'!$G:$G,"&gt;="&amp;$A7,'EPA Data'!$G:$G,"&lt;"&amp;$B7)*unit_conv</f>
        <v>0</v>
      </c>
      <c r="AH7">
        <f t="shared" si="13"/>
        <v>0</v>
      </c>
      <c r="AI7">
        <f t="shared" si="13"/>
        <v>0</v>
      </c>
      <c r="AJ7">
        <f t="shared" si="13"/>
        <v>0</v>
      </c>
      <c r="AK7">
        <f t="shared" si="13"/>
        <v>0</v>
      </c>
      <c r="AL7" s="31">
        <f>VLOOKUP($B$1,'Multipliers and Adjustments'!$A$70:$I$86,TRUNC(COLUMN(AL$2)/5)+2,FALSE)*SUMIFS('EPA Data'!$I:$I,'EPA Data'!$D:$D,'Country Selector'!$A$2,'EPA Data'!$J:$J,$B$1,'EPA Data'!$C:$C,AL$2,'EPA Data'!$G:$G,"&gt;="&amp;$A7,'EPA Data'!$G:$G,"&lt;"&amp;$B7)*unit_conv</f>
        <v>0</v>
      </c>
    </row>
    <row r="8" spans="1:38" x14ac:dyDescent="0.45">
      <c r="A8" s="12">
        <f t="shared" si="14"/>
        <v>-900</v>
      </c>
      <c r="B8" s="11">
        <f t="shared" si="7"/>
        <v>-850</v>
      </c>
      <c r="C8" s="31">
        <f>VLOOKUP($B$1,'Multipliers and Adjustments'!$A$70:$I$86,TRUNC(COLUMN(C$2)/5)+2,FALSE)*SUMIFS('EPA Data'!$I:$I,'EPA Data'!$D:$D,'Country Selector'!$A$2,'EPA Data'!$J:$J,$B$1,'EPA Data'!$C:$C,C$2,'EPA Data'!$G:$G,"&gt;="&amp;$A8,'EPA Data'!$G:$G,"&lt;"&amp;$B8)*unit_conv</f>
        <v>0</v>
      </c>
      <c r="D8">
        <f t="shared" si="0"/>
        <v>0</v>
      </c>
      <c r="E8">
        <f t="shared" si="0"/>
        <v>0</v>
      </c>
      <c r="F8">
        <f t="shared" si="0"/>
        <v>0</v>
      </c>
      <c r="G8">
        <f t="shared" si="0"/>
        <v>0</v>
      </c>
      <c r="H8" s="31">
        <f>VLOOKUP($B$1,'Multipliers and Adjustments'!$A$70:$I$86,TRUNC(COLUMN(H$2)/5)+2,FALSE)*SUMIFS('EPA Data'!$I:$I,'EPA Data'!$D:$D,'Country Selector'!$A$2,'EPA Data'!$J:$J,$B$1,'EPA Data'!$C:$C,H$2,'EPA Data'!$G:$G,"&gt;="&amp;$A8,'EPA Data'!$G:$G,"&lt;"&amp;$B8)*unit_conv</f>
        <v>0</v>
      </c>
      <c r="I8">
        <f t="shared" si="8"/>
        <v>0</v>
      </c>
      <c r="J8">
        <f t="shared" si="8"/>
        <v>0</v>
      </c>
      <c r="K8">
        <f t="shared" si="8"/>
        <v>0</v>
      </c>
      <c r="L8">
        <f t="shared" si="8"/>
        <v>0</v>
      </c>
      <c r="M8" s="31">
        <f>VLOOKUP($B$1,'Multipliers and Adjustments'!$A$70:$I$86,TRUNC(COLUMN(M$2)/5)+2,FALSE)*SUMIFS('EPA Data'!$I:$I,'EPA Data'!$D:$D,'Country Selector'!$A$2,'EPA Data'!$J:$J,$B$1,'EPA Data'!$C:$C,M$2,'EPA Data'!$G:$G,"&gt;="&amp;$A8,'EPA Data'!$G:$G,"&lt;"&amp;$B8)*unit_conv</f>
        <v>0</v>
      </c>
      <c r="N8">
        <f t="shared" si="9"/>
        <v>0</v>
      </c>
      <c r="O8">
        <f t="shared" si="9"/>
        <v>0</v>
      </c>
      <c r="P8">
        <f t="shared" si="9"/>
        <v>0</v>
      </c>
      <c r="Q8">
        <f t="shared" si="9"/>
        <v>0</v>
      </c>
      <c r="R8" s="31">
        <f>VLOOKUP($B$1,'Multipliers and Adjustments'!$A$70:$I$86,TRUNC(COLUMN(R$2)/5)+2,FALSE)*SUMIFS('EPA Data'!$I:$I,'EPA Data'!$D:$D,'Country Selector'!$A$2,'EPA Data'!$J:$J,$B$1,'EPA Data'!$C:$C,R$2,'EPA Data'!$G:$G,"&gt;="&amp;$A8,'EPA Data'!$G:$G,"&lt;"&amp;$B8)*unit_conv</f>
        <v>0</v>
      </c>
      <c r="S8">
        <f t="shared" si="10"/>
        <v>0</v>
      </c>
      <c r="T8">
        <f t="shared" si="10"/>
        <v>0</v>
      </c>
      <c r="U8">
        <f t="shared" si="10"/>
        <v>0</v>
      </c>
      <c r="V8">
        <f t="shared" si="10"/>
        <v>0</v>
      </c>
      <c r="W8" s="31">
        <f>VLOOKUP($B$1,'Multipliers and Adjustments'!$A$70:$I$86,TRUNC(COLUMN(W$2)/5)+2,FALSE)*SUMIFS('EPA Data'!$I:$I,'EPA Data'!$D:$D,'Country Selector'!$A$2,'EPA Data'!$J:$J,$B$1,'EPA Data'!$C:$C,W$2,'EPA Data'!$G:$G,"&gt;="&amp;$A8,'EPA Data'!$G:$G,"&lt;"&amp;$B8)*unit_conv</f>
        <v>0</v>
      </c>
      <c r="X8">
        <f t="shared" si="11"/>
        <v>0</v>
      </c>
      <c r="Y8">
        <f t="shared" si="11"/>
        <v>0</v>
      </c>
      <c r="Z8">
        <f t="shared" si="11"/>
        <v>0</v>
      </c>
      <c r="AA8">
        <f t="shared" si="11"/>
        <v>0</v>
      </c>
      <c r="AB8" s="31">
        <f>VLOOKUP($B$1,'Multipliers and Adjustments'!$A$70:$I$86,TRUNC(COLUMN(AB$2)/5)+2,FALSE)*SUMIFS('EPA Data'!$I:$I,'EPA Data'!$D:$D,'Country Selector'!$A$2,'EPA Data'!$J:$J,$B$1,'EPA Data'!$C:$C,AB$2,'EPA Data'!$G:$G,"&gt;="&amp;$A8,'EPA Data'!$G:$G,"&lt;"&amp;$B8)*unit_conv</f>
        <v>0</v>
      </c>
      <c r="AC8">
        <f t="shared" si="12"/>
        <v>0</v>
      </c>
      <c r="AD8">
        <f t="shared" si="12"/>
        <v>0</v>
      </c>
      <c r="AE8">
        <f t="shared" si="12"/>
        <v>0</v>
      </c>
      <c r="AF8">
        <f t="shared" si="12"/>
        <v>0</v>
      </c>
      <c r="AG8" s="31">
        <f>VLOOKUP($B$1,'Multipliers and Adjustments'!$A$70:$I$86,TRUNC(COLUMN(AG$2)/5)+2,FALSE)*SUMIFS('EPA Data'!$I:$I,'EPA Data'!$D:$D,'Country Selector'!$A$2,'EPA Data'!$J:$J,$B$1,'EPA Data'!$C:$C,AG$2,'EPA Data'!$G:$G,"&gt;="&amp;$A8,'EPA Data'!$G:$G,"&lt;"&amp;$B8)*unit_conv</f>
        <v>0</v>
      </c>
      <c r="AH8">
        <f t="shared" si="13"/>
        <v>0</v>
      </c>
      <c r="AI8">
        <f t="shared" si="13"/>
        <v>0</v>
      </c>
      <c r="AJ8">
        <f t="shared" si="13"/>
        <v>0</v>
      </c>
      <c r="AK8">
        <f t="shared" si="13"/>
        <v>0</v>
      </c>
      <c r="AL8" s="31">
        <f>VLOOKUP($B$1,'Multipliers and Adjustments'!$A$70:$I$86,TRUNC(COLUMN(AL$2)/5)+2,FALSE)*SUMIFS('EPA Data'!$I:$I,'EPA Data'!$D:$D,'Country Selector'!$A$2,'EPA Data'!$J:$J,$B$1,'EPA Data'!$C:$C,AL$2,'EPA Data'!$G:$G,"&gt;="&amp;$A8,'EPA Data'!$G:$G,"&lt;"&amp;$B8)*unit_conv</f>
        <v>0</v>
      </c>
    </row>
    <row r="9" spans="1:38" x14ac:dyDescent="0.45">
      <c r="A9" s="12">
        <f t="shared" si="14"/>
        <v>-850</v>
      </c>
      <c r="B9" s="11">
        <f t="shared" si="7"/>
        <v>-800</v>
      </c>
      <c r="C9" s="31">
        <f>VLOOKUP($B$1,'Multipliers and Adjustments'!$A$70:$I$86,TRUNC(COLUMN(C$2)/5)+2,FALSE)*SUMIFS('EPA Data'!$I:$I,'EPA Data'!$D:$D,'Country Selector'!$A$2,'EPA Data'!$J:$J,$B$1,'EPA Data'!$C:$C,C$2,'EPA Data'!$G:$G,"&gt;="&amp;$A9,'EPA Data'!$G:$G,"&lt;"&amp;$B9)*unit_conv</f>
        <v>0</v>
      </c>
      <c r="D9">
        <f t="shared" si="0"/>
        <v>0</v>
      </c>
      <c r="E9">
        <f t="shared" si="0"/>
        <v>0</v>
      </c>
      <c r="F9">
        <f t="shared" si="0"/>
        <v>0</v>
      </c>
      <c r="G9">
        <f t="shared" si="0"/>
        <v>0</v>
      </c>
      <c r="H9" s="31">
        <f>VLOOKUP($B$1,'Multipliers and Adjustments'!$A$70:$I$86,TRUNC(COLUMN(H$2)/5)+2,FALSE)*SUMIFS('EPA Data'!$I:$I,'EPA Data'!$D:$D,'Country Selector'!$A$2,'EPA Data'!$J:$J,$B$1,'EPA Data'!$C:$C,H$2,'EPA Data'!$G:$G,"&gt;="&amp;$A9,'EPA Data'!$G:$G,"&lt;"&amp;$B9)*unit_conv</f>
        <v>0</v>
      </c>
      <c r="I9">
        <f t="shared" si="8"/>
        <v>0</v>
      </c>
      <c r="J9">
        <f t="shared" si="8"/>
        <v>0</v>
      </c>
      <c r="K9">
        <f t="shared" si="8"/>
        <v>0</v>
      </c>
      <c r="L9">
        <f t="shared" si="8"/>
        <v>0</v>
      </c>
      <c r="M9" s="31">
        <f>VLOOKUP($B$1,'Multipliers and Adjustments'!$A$70:$I$86,TRUNC(COLUMN(M$2)/5)+2,FALSE)*SUMIFS('EPA Data'!$I:$I,'EPA Data'!$D:$D,'Country Selector'!$A$2,'EPA Data'!$J:$J,$B$1,'EPA Data'!$C:$C,M$2,'EPA Data'!$G:$G,"&gt;="&amp;$A9,'EPA Data'!$G:$G,"&lt;"&amp;$B9)*unit_conv</f>
        <v>0</v>
      </c>
      <c r="N9">
        <f t="shared" si="9"/>
        <v>0</v>
      </c>
      <c r="O9">
        <f t="shared" si="9"/>
        <v>0</v>
      </c>
      <c r="P9">
        <f t="shared" si="9"/>
        <v>0</v>
      </c>
      <c r="Q9">
        <f t="shared" si="9"/>
        <v>0</v>
      </c>
      <c r="R9" s="31">
        <f>VLOOKUP($B$1,'Multipliers and Adjustments'!$A$70:$I$86,TRUNC(COLUMN(R$2)/5)+2,FALSE)*SUMIFS('EPA Data'!$I:$I,'EPA Data'!$D:$D,'Country Selector'!$A$2,'EPA Data'!$J:$J,$B$1,'EPA Data'!$C:$C,R$2,'EPA Data'!$G:$G,"&gt;="&amp;$A9,'EPA Data'!$G:$G,"&lt;"&amp;$B9)*unit_conv</f>
        <v>0</v>
      </c>
      <c r="S9">
        <f t="shared" si="10"/>
        <v>0</v>
      </c>
      <c r="T9">
        <f t="shared" si="10"/>
        <v>0</v>
      </c>
      <c r="U9">
        <f t="shared" si="10"/>
        <v>0</v>
      </c>
      <c r="V9">
        <f t="shared" si="10"/>
        <v>0</v>
      </c>
      <c r="W9" s="31">
        <f>VLOOKUP($B$1,'Multipliers and Adjustments'!$A$70:$I$86,TRUNC(COLUMN(W$2)/5)+2,FALSE)*SUMIFS('EPA Data'!$I:$I,'EPA Data'!$D:$D,'Country Selector'!$A$2,'EPA Data'!$J:$J,$B$1,'EPA Data'!$C:$C,W$2,'EPA Data'!$G:$G,"&gt;="&amp;$A9,'EPA Data'!$G:$G,"&lt;"&amp;$B9)*unit_conv</f>
        <v>0</v>
      </c>
      <c r="X9">
        <f t="shared" si="11"/>
        <v>0</v>
      </c>
      <c r="Y9">
        <f t="shared" si="11"/>
        <v>0</v>
      </c>
      <c r="Z9">
        <f t="shared" si="11"/>
        <v>0</v>
      </c>
      <c r="AA9">
        <f t="shared" si="11"/>
        <v>0</v>
      </c>
      <c r="AB9" s="31">
        <f>VLOOKUP($B$1,'Multipliers and Adjustments'!$A$70:$I$86,TRUNC(COLUMN(AB$2)/5)+2,FALSE)*SUMIFS('EPA Data'!$I:$I,'EPA Data'!$D:$D,'Country Selector'!$A$2,'EPA Data'!$J:$J,$B$1,'EPA Data'!$C:$C,AB$2,'EPA Data'!$G:$G,"&gt;="&amp;$A9,'EPA Data'!$G:$G,"&lt;"&amp;$B9)*unit_conv</f>
        <v>0</v>
      </c>
      <c r="AC9">
        <f t="shared" si="12"/>
        <v>0</v>
      </c>
      <c r="AD9">
        <f t="shared" si="12"/>
        <v>0</v>
      </c>
      <c r="AE9">
        <f t="shared" si="12"/>
        <v>0</v>
      </c>
      <c r="AF9">
        <f t="shared" si="12"/>
        <v>0</v>
      </c>
      <c r="AG9" s="31">
        <f>VLOOKUP($B$1,'Multipliers and Adjustments'!$A$70:$I$86,TRUNC(COLUMN(AG$2)/5)+2,FALSE)*SUMIFS('EPA Data'!$I:$I,'EPA Data'!$D:$D,'Country Selector'!$A$2,'EPA Data'!$J:$J,$B$1,'EPA Data'!$C:$C,AG$2,'EPA Data'!$G:$G,"&gt;="&amp;$A9,'EPA Data'!$G:$G,"&lt;"&amp;$B9)*unit_conv</f>
        <v>0</v>
      </c>
      <c r="AH9">
        <f t="shared" si="13"/>
        <v>0</v>
      </c>
      <c r="AI9">
        <f t="shared" si="13"/>
        <v>0</v>
      </c>
      <c r="AJ9">
        <f t="shared" si="13"/>
        <v>0</v>
      </c>
      <c r="AK9">
        <f t="shared" si="13"/>
        <v>0</v>
      </c>
      <c r="AL9" s="31">
        <f>VLOOKUP($B$1,'Multipliers and Adjustments'!$A$70:$I$86,TRUNC(COLUMN(AL$2)/5)+2,FALSE)*SUMIFS('EPA Data'!$I:$I,'EPA Data'!$D:$D,'Country Selector'!$A$2,'EPA Data'!$J:$J,$B$1,'EPA Data'!$C:$C,AL$2,'EPA Data'!$G:$G,"&gt;="&amp;$A9,'EPA Data'!$G:$G,"&lt;"&amp;$B9)*unit_conv</f>
        <v>0</v>
      </c>
    </row>
    <row r="10" spans="1:38" x14ac:dyDescent="0.45">
      <c r="A10" s="12">
        <f t="shared" si="14"/>
        <v>-800</v>
      </c>
      <c r="B10" s="11">
        <f t="shared" si="7"/>
        <v>-750</v>
      </c>
      <c r="C10" s="31">
        <f>VLOOKUP($B$1,'Multipliers and Adjustments'!$A$70:$I$86,TRUNC(COLUMN(C$2)/5)+2,FALSE)*SUMIFS('EPA Data'!$I:$I,'EPA Data'!$D:$D,'Country Selector'!$A$2,'EPA Data'!$J:$J,$B$1,'EPA Data'!$C:$C,C$2,'EPA Data'!$G:$G,"&gt;="&amp;$A10,'EPA Data'!$G:$G,"&lt;"&amp;$B10)*unit_conv</f>
        <v>0</v>
      </c>
      <c r="D10">
        <f t="shared" si="0"/>
        <v>0</v>
      </c>
      <c r="E10">
        <f t="shared" si="0"/>
        <v>0</v>
      </c>
      <c r="F10">
        <f t="shared" si="0"/>
        <v>0</v>
      </c>
      <c r="G10">
        <f t="shared" si="0"/>
        <v>0</v>
      </c>
      <c r="H10" s="31">
        <f>VLOOKUP($B$1,'Multipliers and Adjustments'!$A$70:$I$86,TRUNC(COLUMN(H$2)/5)+2,FALSE)*SUMIFS('EPA Data'!$I:$I,'EPA Data'!$D:$D,'Country Selector'!$A$2,'EPA Data'!$J:$J,$B$1,'EPA Data'!$C:$C,H$2,'EPA Data'!$G:$G,"&gt;="&amp;$A10,'EPA Data'!$G:$G,"&lt;"&amp;$B10)*unit_conv</f>
        <v>0</v>
      </c>
      <c r="I10">
        <f t="shared" si="8"/>
        <v>0</v>
      </c>
      <c r="J10">
        <f t="shared" si="8"/>
        <v>0</v>
      </c>
      <c r="K10">
        <f t="shared" si="8"/>
        <v>0</v>
      </c>
      <c r="L10">
        <f t="shared" si="8"/>
        <v>0</v>
      </c>
      <c r="M10" s="31">
        <f>VLOOKUP($B$1,'Multipliers and Adjustments'!$A$70:$I$86,TRUNC(COLUMN(M$2)/5)+2,FALSE)*SUMIFS('EPA Data'!$I:$I,'EPA Data'!$D:$D,'Country Selector'!$A$2,'EPA Data'!$J:$J,$B$1,'EPA Data'!$C:$C,M$2,'EPA Data'!$G:$G,"&gt;="&amp;$A10,'EPA Data'!$G:$G,"&lt;"&amp;$B10)*unit_conv</f>
        <v>0</v>
      </c>
      <c r="N10">
        <f t="shared" si="9"/>
        <v>0</v>
      </c>
      <c r="O10">
        <f t="shared" si="9"/>
        <v>0</v>
      </c>
      <c r="P10">
        <f t="shared" si="9"/>
        <v>0</v>
      </c>
      <c r="Q10">
        <f t="shared" si="9"/>
        <v>0</v>
      </c>
      <c r="R10" s="31">
        <f>VLOOKUP($B$1,'Multipliers and Adjustments'!$A$70:$I$86,TRUNC(COLUMN(R$2)/5)+2,FALSE)*SUMIFS('EPA Data'!$I:$I,'EPA Data'!$D:$D,'Country Selector'!$A$2,'EPA Data'!$J:$J,$B$1,'EPA Data'!$C:$C,R$2,'EPA Data'!$G:$G,"&gt;="&amp;$A10,'EPA Data'!$G:$G,"&lt;"&amp;$B10)*unit_conv</f>
        <v>0</v>
      </c>
      <c r="S10">
        <f t="shared" si="10"/>
        <v>0</v>
      </c>
      <c r="T10">
        <f t="shared" si="10"/>
        <v>0</v>
      </c>
      <c r="U10">
        <f t="shared" si="10"/>
        <v>0</v>
      </c>
      <c r="V10">
        <f t="shared" si="10"/>
        <v>0</v>
      </c>
      <c r="W10" s="31">
        <f>VLOOKUP($B$1,'Multipliers and Adjustments'!$A$70:$I$86,TRUNC(COLUMN(W$2)/5)+2,FALSE)*SUMIFS('EPA Data'!$I:$I,'EPA Data'!$D:$D,'Country Selector'!$A$2,'EPA Data'!$J:$J,$B$1,'EPA Data'!$C:$C,W$2,'EPA Data'!$G:$G,"&gt;="&amp;$A10,'EPA Data'!$G:$G,"&lt;"&amp;$B10)*unit_conv</f>
        <v>0</v>
      </c>
      <c r="X10">
        <f t="shared" si="11"/>
        <v>0</v>
      </c>
      <c r="Y10">
        <f t="shared" si="11"/>
        <v>0</v>
      </c>
      <c r="Z10">
        <f t="shared" si="11"/>
        <v>0</v>
      </c>
      <c r="AA10">
        <f t="shared" si="11"/>
        <v>0</v>
      </c>
      <c r="AB10" s="31">
        <f>VLOOKUP($B$1,'Multipliers and Adjustments'!$A$70:$I$86,TRUNC(COLUMN(AB$2)/5)+2,FALSE)*SUMIFS('EPA Data'!$I:$I,'EPA Data'!$D:$D,'Country Selector'!$A$2,'EPA Data'!$J:$J,$B$1,'EPA Data'!$C:$C,AB$2,'EPA Data'!$G:$G,"&gt;="&amp;$A10,'EPA Data'!$G:$G,"&lt;"&amp;$B10)*unit_conv</f>
        <v>0</v>
      </c>
      <c r="AC10">
        <f t="shared" si="12"/>
        <v>0</v>
      </c>
      <c r="AD10">
        <f t="shared" si="12"/>
        <v>0</v>
      </c>
      <c r="AE10">
        <f t="shared" si="12"/>
        <v>0</v>
      </c>
      <c r="AF10">
        <f t="shared" si="12"/>
        <v>0</v>
      </c>
      <c r="AG10" s="31">
        <f>VLOOKUP($B$1,'Multipliers and Adjustments'!$A$70:$I$86,TRUNC(COLUMN(AG$2)/5)+2,FALSE)*SUMIFS('EPA Data'!$I:$I,'EPA Data'!$D:$D,'Country Selector'!$A$2,'EPA Data'!$J:$J,$B$1,'EPA Data'!$C:$C,AG$2,'EPA Data'!$G:$G,"&gt;="&amp;$A10,'EPA Data'!$G:$G,"&lt;"&amp;$B10)*unit_conv</f>
        <v>0</v>
      </c>
      <c r="AH10">
        <f t="shared" si="13"/>
        <v>0</v>
      </c>
      <c r="AI10">
        <f t="shared" si="13"/>
        <v>0</v>
      </c>
      <c r="AJ10">
        <f t="shared" si="13"/>
        <v>0</v>
      </c>
      <c r="AK10">
        <f t="shared" si="13"/>
        <v>0</v>
      </c>
      <c r="AL10" s="31">
        <f>VLOOKUP($B$1,'Multipliers and Adjustments'!$A$70:$I$86,TRUNC(COLUMN(AL$2)/5)+2,FALSE)*SUMIFS('EPA Data'!$I:$I,'EPA Data'!$D:$D,'Country Selector'!$A$2,'EPA Data'!$J:$J,$B$1,'EPA Data'!$C:$C,AL$2,'EPA Data'!$G:$G,"&gt;="&amp;$A10,'EPA Data'!$G:$G,"&lt;"&amp;$B10)*unit_conv</f>
        <v>0</v>
      </c>
    </row>
    <row r="11" spans="1:38" x14ac:dyDescent="0.45">
      <c r="A11" s="12">
        <f t="shared" si="14"/>
        <v>-750</v>
      </c>
      <c r="B11" s="11">
        <f t="shared" si="7"/>
        <v>-700</v>
      </c>
      <c r="C11" s="31">
        <f>VLOOKUP($B$1,'Multipliers and Adjustments'!$A$70:$I$86,TRUNC(COLUMN(C$2)/5)+2,FALSE)*SUMIFS('EPA Data'!$I:$I,'EPA Data'!$D:$D,'Country Selector'!$A$2,'EPA Data'!$J:$J,$B$1,'EPA Data'!$C:$C,C$2,'EPA Data'!$G:$G,"&gt;="&amp;$A11,'EPA Data'!$G:$G,"&lt;"&amp;$B11)*unit_conv</f>
        <v>0</v>
      </c>
      <c r="D11">
        <f t="shared" si="0"/>
        <v>0</v>
      </c>
      <c r="E11">
        <f t="shared" si="0"/>
        <v>0</v>
      </c>
      <c r="F11">
        <f t="shared" si="0"/>
        <v>0</v>
      </c>
      <c r="G11">
        <f t="shared" si="0"/>
        <v>0</v>
      </c>
      <c r="H11" s="31">
        <f>VLOOKUP($B$1,'Multipliers and Adjustments'!$A$70:$I$86,TRUNC(COLUMN(H$2)/5)+2,FALSE)*SUMIFS('EPA Data'!$I:$I,'EPA Data'!$D:$D,'Country Selector'!$A$2,'EPA Data'!$J:$J,$B$1,'EPA Data'!$C:$C,H$2,'EPA Data'!$G:$G,"&gt;="&amp;$A11,'EPA Data'!$G:$G,"&lt;"&amp;$B11)*unit_conv</f>
        <v>0</v>
      </c>
      <c r="I11">
        <f t="shared" si="8"/>
        <v>0</v>
      </c>
      <c r="J11">
        <f t="shared" si="8"/>
        <v>0</v>
      </c>
      <c r="K11">
        <f t="shared" si="8"/>
        <v>0</v>
      </c>
      <c r="L11">
        <f t="shared" si="8"/>
        <v>0</v>
      </c>
      <c r="M11" s="31">
        <f>VLOOKUP($B$1,'Multipliers and Adjustments'!$A$70:$I$86,TRUNC(COLUMN(M$2)/5)+2,FALSE)*SUMIFS('EPA Data'!$I:$I,'EPA Data'!$D:$D,'Country Selector'!$A$2,'EPA Data'!$J:$J,$B$1,'EPA Data'!$C:$C,M$2,'EPA Data'!$G:$G,"&gt;="&amp;$A11,'EPA Data'!$G:$G,"&lt;"&amp;$B11)*unit_conv</f>
        <v>0</v>
      </c>
      <c r="N11">
        <f t="shared" si="9"/>
        <v>0</v>
      </c>
      <c r="O11">
        <f t="shared" si="9"/>
        <v>0</v>
      </c>
      <c r="P11">
        <f t="shared" si="9"/>
        <v>0</v>
      </c>
      <c r="Q11">
        <f t="shared" si="9"/>
        <v>0</v>
      </c>
      <c r="R11" s="31">
        <f>VLOOKUP($B$1,'Multipliers and Adjustments'!$A$70:$I$86,TRUNC(COLUMN(R$2)/5)+2,FALSE)*SUMIFS('EPA Data'!$I:$I,'EPA Data'!$D:$D,'Country Selector'!$A$2,'EPA Data'!$J:$J,$B$1,'EPA Data'!$C:$C,R$2,'EPA Data'!$G:$G,"&gt;="&amp;$A11,'EPA Data'!$G:$G,"&lt;"&amp;$B11)*unit_conv</f>
        <v>0</v>
      </c>
      <c r="S11">
        <f t="shared" si="10"/>
        <v>0</v>
      </c>
      <c r="T11">
        <f t="shared" si="10"/>
        <v>0</v>
      </c>
      <c r="U11">
        <f t="shared" si="10"/>
        <v>0</v>
      </c>
      <c r="V11">
        <f t="shared" si="10"/>
        <v>0</v>
      </c>
      <c r="W11" s="31">
        <f>VLOOKUP($B$1,'Multipliers and Adjustments'!$A$70:$I$86,TRUNC(COLUMN(W$2)/5)+2,FALSE)*SUMIFS('EPA Data'!$I:$I,'EPA Data'!$D:$D,'Country Selector'!$A$2,'EPA Data'!$J:$J,$B$1,'EPA Data'!$C:$C,W$2,'EPA Data'!$G:$G,"&gt;="&amp;$A11,'EPA Data'!$G:$G,"&lt;"&amp;$B11)*unit_conv</f>
        <v>0</v>
      </c>
      <c r="X11">
        <f t="shared" si="11"/>
        <v>0</v>
      </c>
      <c r="Y11">
        <f t="shared" si="11"/>
        <v>0</v>
      </c>
      <c r="Z11">
        <f t="shared" si="11"/>
        <v>0</v>
      </c>
      <c r="AA11">
        <f t="shared" si="11"/>
        <v>0</v>
      </c>
      <c r="AB11" s="31">
        <f>VLOOKUP($B$1,'Multipliers and Adjustments'!$A$70:$I$86,TRUNC(COLUMN(AB$2)/5)+2,FALSE)*SUMIFS('EPA Data'!$I:$I,'EPA Data'!$D:$D,'Country Selector'!$A$2,'EPA Data'!$J:$J,$B$1,'EPA Data'!$C:$C,AB$2,'EPA Data'!$G:$G,"&gt;="&amp;$A11,'EPA Data'!$G:$G,"&lt;"&amp;$B11)*unit_conv</f>
        <v>0</v>
      </c>
      <c r="AC11">
        <f t="shared" si="12"/>
        <v>0</v>
      </c>
      <c r="AD11">
        <f t="shared" si="12"/>
        <v>0</v>
      </c>
      <c r="AE11">
        <f t="shared" si="12"/>
        <v>0</v>
      </c>
      <c r="AF11">
        <f t="shared" si="12"/>
        <v>0</v>
      </c>
      <c r="AG11" s="31">
        <f>VLOOKUP($B$1,'Multipliers and Adjustments'!$A$70:$I$86,TRUNC(COLUMN(AG$2)/5)+2,FALSE)*SUMIFS('EPA Data'!$I:$I,'EPA Data'!$D:$D,'Country Selector'!$A$2,'EPA Data'!$J:$J,$B$1,'EPA Data'!$C:$C,AG$2,'EPA Data'!$G:$G,"&gt;="&amp;$A11,'EPA Data'!$G:$G,"&lt;"&amp;$B11)*unit_conv</f>
        <v>0</v>
      </c>
      <c r="AH11">
        <f t="shared" si="13"/>
        <v>0</v>
      </c>
      <c r="AI11">
        <f t="shared" si="13"/>
        <v>0</v>
      </c>
      <c r="AJ11">
        <f t="shared" si="13"/>
        <v>0</v>
      </c>
      <c r="AK11">
        <f t="shared" si="13"/>
        <v>0</v>
      </c>
      <c r="AL11" s="31">
        <f>VLOOKUP($B$1,'Multipliers and Adjustments'!$A$70:$I$86,TRUNC(COLUMN(AL$2)/5)+2,FALSE)*SUMIFS('EPA Data'!$I:$I,'EPA Data'!$D:$D,'Country Selector'!$A$2,'EPA Data'!$J:$J,$B$1,'EPA Data'!$C:$C,AL$2,'EPA Data'!$G:$G,"&gt;="&amp;$A11,'EPA Data'!$G:$G,"&lt;"&amp;$B11)*unit_conv</f>
        <v>0</v>
      </c>
    </row>
    <row r="12" spans="1:38" x14ac:dyDescent="0.45">
      <c r="A12" s="12">
        <f t="shared" si="14"/>
        <v>-700</v>
      </c>
      <c r="B12" s="11">
        <f t="shared" si="7"/>
        <v>-650</v>
      </c>
      <c r="C12" s="31">
        <f>VLOOKUP($B$1,'Multipliers and Adjustments'!$A$70:$I$86,TRUNC(COLUMN(C$2)/5)+2,FALSE)*SUMIFS('EPA Data'!$I:$I,'EPA Data'!$D:$D,'Country Selector'!$A$2,'EPA Data'!$J:$J,$B$1,'EPA Data'!$C:$C,C$2,'EPA Data'!$G:$G,"&gt;="&amp;$A12,'EPA Data'!$G:$G,"&lt;"&amp;$B12)*unit_conv</f>
        <v>0</v>
      </c>
      <c r="D12">
        <f t="shared" si="0"/>
        <v>0</v>
      </c>
      <c r="E12">
        <f t="shared" si="0"/>
        <v>0</v>
      </c>
      <c r="F12">
        <f t="shared" si="0"/>
        <v>0</v>
      </c>
      <c r="G12">
        <f t="shared" si="0"/>
        <v>0</v>
      </c>
      <c r="H12" s="31">
        <f>VLOOKUP($B$1,'Multipliers and Adjustments'!$A$70:$I$86,TRUNC(COLUMN(H$2)/5)+2,FALSE)*SUMIFS('EPA Data'!$I:$I,'EPA Data'!$D:$D,'Country Selector'!$A$2,'EPA Data'!$J:$J,$B$1,'EPA Data'!$C:$C,H$2,'EPA Data'!$G:$G,"&gt;="&amp;$A12,'EPA Data'!$G:$G,"&lt;"&amp;$B12)*unit_conv</f>
        <v>0</v>
      </c>
      <c r="I12">
        <f t="shared" si="8"/>
        <v>0</v>
      </c>
      <c r="J12">
        <f t="shared" si="8"/>
        <v>0</v>
      </c>
      <c r="K12">
        <f t="shared" si="8"/>
        <v>0</v>
      </c>
      <c r="L12">
        <f t="shared" si="8"/>
        <v>0</v>
      </c>
      <c r="M12" s="31">
        <f>VLOOKUP($B$1,'Multipliers and Adjustments'!$A$70:$I$86,TRUNC(COLUMN(M$2)/5)+2,FALSE)*SUMIFS('EPA Data'!$I:$I,'EPA Data'!$D:$D,'Country Selector'!$A$2,'EPA Data'!$J:$J,$B$1,'EPA Data'!$C:$C,M$2,'EPA Data'!$G:$G,"&gt;="&amp;$A12,'EPA Data'!$G:$G,"&lt;"&amp;$B12)*unit_conv</f>
        <v>0</v>
      </c>
      <c r="N12">
        <f t="shared" si="9"/>
        <v>0</v>
      </c>
      <c r="O12">
        <f t="shared" si="9"/>
        <v>0</v>
      </c>
      <c r="P12">
        <f t="shared" si="9"/>
        <v>0</v>
      </c>
      <c r="Q12">
        <f t="shared" si="9"/>
        <v>0</v>
      </c>
      <c r="R12" s="31">
        <f>VLOOKUP($B$1,'Multipliers and Adjustments'!$A$70:$I$86,TRUNC(COLUMN(R$2)/5)+2,FALSE)*SUMIFS('EPA Data'!$I:$I,'EPA Data'!$D:$D,'Country Selector'!$A$2,'EPA Data'!$J:$J,$B$1,'EPA Data'!$C:$C,R$2,'EPA Data'!$G:$G,"&gt;="&amp;$A12,'EPA Data'!$G:$G,"&lt;"&amp;$B12)*unit_conv</f>
        <v>0</v>
      </c>
      <c r="S12">
        <f t="shared" si="10"/>
        <v>0</v>
      </c>
      <c r="T12">
        <f t="shared" si="10"/>
        <v>0</v>
      </c>
      <c r="U12">
        <f t="shared" si="10"/>
        <v>0</v>
      </c>
      <c r="V12">
        <f t="shared" si="10"/>
        <v>0</v>
      </c>
      <c r="W12" s="31">
        <f>VLOOKUP($B$1,'Multipliers and Adjustments'!$A$70:$I$86,TRUNC(COLUMN(W$2)/5)+2,FALSE)*SUMIFS('EPA Data'!$I:$I,'EPA Data'!$D:$D,'Country Selector'!$A$2,'EPA Data'!$J:$J,$B$1,'EPA Data'!$C:$C,W$2,'EPA Data'!$G:$G,"&gt;="&amp;$A12,'EPA Data'!$G:$G,"&lt;"&amp;$B12)*unit_conv</f>
        <v>0</v>
      </c>
      <c r="X12">
        <f t="shared" si="11"/>
        <v>0</v>
      </c>
      <c r="Y12">
        <f t="shared" si="11"/>
        <v>0</v>
      </c>
      <c r="Z12">
        <f t="shared" si="11"/>
        <v>0</v>
      </c>
      <c r="AA12">
        <f t="shared" si="11"/>
        <v>0</v>
      </c>
      <c r="AB12" s="31">
        <f>VLOOKUP($B$1,'Multipliers and Adjustments'!$A$70:$I$86,TRUNC(COLUMN(AB$2)/5)+2,FALSE)*SUMIFS('EPA Data'!$I:$I,'EPA Data'!$D:$D,'Country Selector'!$A$2,'EPA Data'!$J:$J,$B$1,'EPA Data'!$C:$C,AB$2,'EPA Data'!$G:$G,"&gt;="&amp;$A12,'EPA Data'!$G:$G,"&lt;"&amp;$B12)*unit_conv</f>
        <v>0</v>
      </c>
      <c r="AC12">
        <f t="shared" si="12"/>
        <v>0</v>
      </c>
      <c r="AD12">
        <f t="shared" si="12"/>
        <v>0</v>
      </c>
      <c r="AE12">
        <f t="shared" si="12"/>
        <v>0</v>
      </c>
      <c r="AF12">
        <f t="shared" si="12"/>
        <v>0</v>
      </c>
      <c r="AG12" s="31">
        <f>VLOOKUP($B$1,'Multipliers and Adjustments'!$A$70:$I$86,TRUNC(COLUMN(AG$2)/5)+2,FALSE)*SUMIFS('EPA Data'!$I:$I,'EPA Data'!$D:$D,'Country Selector'!$A$2,'EPA Data'!$J:$J,$B$1,'EPA Data'!$C:$C,AG$2,'EPA Data'!$G:$G,"&gt;="&amp;$A12,'EPA Data'!$G:$G,"&lt;"&amp;$B12)*unit_conv</f>
        <v>0</v>
      </c>
      <c r="AH12">
        <f t="shared" si="13"/>
        <v>0</v>
      </c>
      <c r="AI12">
        <f t="shared" si="13"/>
        <v>0</v>
      </c>
      <c r="AJ12">
        <f t="shared" si="13"/>
        <v>0</v>
      </c>
      <c r="AK12">
        <f t="shared" si="13"/>
        <v>0</v>
      </c>
      <c r="AL12" s="31">
        <f>VLOOKUP($B$1,'Multipliers and Adjustments'!$A$70:$I$86,TRUNC(COLUMN(AL$2)/5)+2,FALSE)*SUMIFS('EPA Data'!$I:$I,'EPA Data'!$D:$D,'Country Selector'!$A$2,'EPA Data'!$J:$J,$B$1,'EPA Data'!$C:$C,AL$2,'EPA Data'!$G:$G,"&gt;="&amp;$A12,'EPA Data'!$G:$G,"&lt;"&amp;$B12)*unit_conv</f>
        <v>0</v>
      </c>
    </row>
    <row r="13" spans="1:38" x14ac:dyDescent="0.45">
      <c r="A13" s="12">
        <f t="shared" si="14"/>
        <v>-650</v>
      </c>
      <c r="B13" s="11">
        <f t="shared" si="7"/>
        <v>-600</v>
      </c>
      <c r="C13" s="31">
        <f>VLOOKUP($B$1,'Multipliers and Adjustments'!$A$70:$I$86,TRUNC(COLUMN(C$2)/5)+2,FALSE)*SUMIFS('EPA Data'!$I:$I,'EPA Data'!$D:$D,'Country Selector'!$A$2,'EPA Data'!$J:$J,$B$1,'EPA Data'!$C:$C,C$2,'EPA Data'!$G:$G,"&gt;="&amp;$A13,'EPA Data'!$G:$G,"&lt;"&amp;$B13)*unit_conv</f>
        <v>0</v>
      </c>
      <c r="D13">
        <f t="shared" si="0"/>
        <v>0</v>
      </c>
      <c r="E13">
        <f t="shared" si="0"/>
        <v>0</v>
      </c>
      <c r="F13">
        <f t="shared" si="0"/>
        <v>0</v>
      </c>
      <c r="G13">
        <f t="shared" si="0"/>
        <v>0</v>
      </c>
      <c r="H13" s="31">
        <f>VLOOKUP($B$1,'Multipliers and Adjustments'!$A$70:$I$86,TRUNC(COLUMN(H$2)/5)+2,FALSE)*SUMIFS('EPA Data'!$I:$I,'EPA Data'!$D:$D,'Country Selector'!$A$2,'EPA Data'!$J:$J,$B$1,'EPA Data'!$C:$C,H$2,'EPA Data'!$G:$G,"&gt;="&amp;$A13,'EPA Data'!$G:$G,"&lt;"&amp;$B13)*unit_conv</f>
        <v>0</v>
      </c>
      <c r="I13">
        <f t="shared" si="8"/>
        <v>0</v>
      </c>
      <c r="J13">
        <f t="shared" si="8"/>
        <v>0</v>
      </c>
      <c r="K13">
        <f t="shared" si="8"/>
        <v>0</v>
      </c>
      <c r="L13">
        <f t="shared" si="8"/>
        <v>0</v>
      </c>
      <c r="M13" s="31">
        <f>VLOOKUP($B$1,'Multipliers and Adjustments'!$A$70:$I$86,TRUNC(COLUMN(M$2)/5)+2,FALSE)*SUMIFS('EPA Data'!$I:$I,'EPA Data'!$D:$D,'Country Selector'!$A$2,'EPA Data'!$J:$J,$B$1,'EPA Data'!$C:$C,M$2,'EPA Data'!$G:$G,"&gt;="&amp;$A13,'EPA Data'!$G:$G,"&lt;"&amp;$B13)*unit_conv</f>
        <v>0</v>
      </c>
      <c r="N13">
        <f t="shared" si="9"/>
        <v>0</v>
      </c>
      <c r="O13">
        <f t="shared" si="9"/>
        <v>0</v>
      </c>
      <c r="P13">
        <f t="shared" si="9"/>
        <v>0</v>
      </c>
      <c r="Q13">
        <f t="shared" si="9"/>
        <v>0</v>
      </c>
      <c r="R13" s="31">
        <f>VLOOKUP($B$1,'Multipliers and Adjustments'!$A$70:$I$86,TRUNC(COLUMN(R$2)/5)+2,FALSE)*SUMIFS('EPA Data'!$I:$I,'EPA Data'!$D:$D,'Country Selector'!$A$2,'EPA Data'!$J:$J,$B$1,'EPA Data'!$C:$C,R$2,'EPA Data'!$G:$G,"&gt;="&amp;$A13,'EPA Data'!$G:$G,"&lt;"&amp;$B13)*unit_conv</f>
        <v>0</v>
      </c>
      <c r="S13">
        <f t="shared" si="10"/>
        <v>0</v>
      </c>
      <c r="T13">
        <f t="shared" si="10"/>
        <v>0</v>
      </c>
      <c r="U13">
        <f t="shared" si="10"/>
        <v>0</v>
      </c>
      <c r="V13">
        <f t="shared" si="10"/>
        <v>0</v>
      </c>
      <c r="W13" s="31">
        <f>VLOOKUP($B$1,'Multipliers and Adjustments'!$A$70:$I$86,TRUNC(COLUMN(W$2)/5)+2,FALSE)*SUMIFS('EPA Data'!$I:$I,'EPA Data'!$D:$D,'Country Selector'!$A$2,'EPA Data'!$J:$J,$B$1,'EPA Data'!$C:$C,W$2,'EPA Data'!$G:$G,"&gt;="&amp;$A13,'EPA Data'!$G:$G,"&lt;"&amp;$B13)*unit_conv</f>
        <v>0</v>
      </c>
      <c r="X13">
        <f t="shared" si="11"/>
        <v>0</v>
      </c>
      <c r="Y13">
        <f t="shared" si="11"/>
        <v>0</v>
      </c>
      <c r="Z13">
        <f t="shared" si="11"/>
        <v>0</v>
      </c>
      <c r="AA13">
        <f t="shared" si="11"/>
        <v>0</v>
      </c>
      <c r="AB13" s="31">
        <f>VLOOKUP($B$1,'Multipliers and Adjustments'!$A$70:$I$86,TRUNC(COLUMN(AB$2)/5)+2,FALSE)*SUMIFS('EPA Data'!$I:$I,'EPA Data'!$D:$D,'Country Selector'!$A$2,'EPA Data'!$J:$J,$B$1,'EPA Data'!$C:$C,AB$2,'EPA Data'!$G:$G,"&gt;="&amp;$A13,'EPA Data'!$G:$G,"&lt;"&amp;$B13)*unit_conv</f>
        <v>0</v>
      </c>
      <c r="AC13">
        <f t="shared" si="12"/>
        <v>0</v>
      </c>
      <c r="AD13">
        <f t="shared" si="12"/>
        <v>0</v>
      </c>
      <c r="AE13">
        <f t="shared" si="12"/>
        <v>0</v>
      </c>
      <c r="AF13">
        <f t="shared" si="12"/>
        <v>0</v>
      </c>
      <c r="AG13" s="31">
        <f>VLOOKUP($B$1,'Multipliers and Adjustments'!$A$70:$I$86,TRUNC(COLUMN(AG$2)/5)+2,FALSE)*SUMIFS('EPA Data'!$I:$I,'EPA Data'!$D:$D,'Country Selector'!$A$2,'EPA Data'!$J:$J,$B$1,'EPA Data'!$C:$C,AG$2,'EPA Data'!$G:$G,"&gt;="&amp;$A13,'EPA Data'!$G:$G,"&lt;"&amp;$B13)*unit_conv</f>
        <v>0</v>
      </c>
      <c r="AH13">
        <f t="shared" si="13"/>
        <v>0</v>
      </c>
      <c r="AI13">
        <f t="shared" si="13"/>
        <v>0</v>
      </c>
      <c r="AJ13">
        <f t="shared" si="13"/>
        <v>0</v>
      </c>
      <c r="AK13">
        <f t="shared" si="13"/>
        <v>0</v>
      </c>
      <c r="AL13" s="31">
        <f>VLOOKUP($B$1,'Multipliers and Adjustments'!$A$70:$I$86,TRUNC(COLUMN(AL$2)/5)+2,FALSE)*SUMIFS('EPA Data'!$I:$I,'EPA Data'!$D:$D,'Country Selector'!$A$2,'EPA Data'!$J:$J,$B$1,'EPA Data'!$C:$C,AL$2,'EPA Data'!$G:$G,"&gt;="&amp;$A13,'EPA Data'!$G:$G,"&lt;"&amp;$B13)*unit_conv</f>
        <v>0</v>
      </c>
    </row>
    <row r="14" spans="1:38" x14ac:dyDescent="0.45">
      <c r="A14" s="12">
        <f t="shared" si="14"/>
        <v>-600</v>
      </c>
      <c r="B14" s="11">
        <f t="shared" si="7"/>
        <v>-550</v>
      </c>
      <c r="C14" s="31">
        <f>VLOOKUP($B$1,'Multipliers and Adjustments'!$A$70:$I$86,TRUNC(COLUMN(C$2)/5)+2,FALSE)*SUMIFS('EPA Data'!$I:$I,'EPA Data'!$D:$D,'Country Selector'!$A$2,'EPA Data'!$J:$J,$B$1,'EPA Data'!$C:$C,C$2,'EPA Data'!$G:$G,"&gt;="&amp;$A14,'EPA Data'!$G:$G,"&lt;"&amp;$B14)*unit_conv</f>
        <v>0</v>
      </c>
      <c r="D14">
        <f t="shared" si="0"/>
        <v>0</v>
      </c>
      <c r="E14">
        <f t="shared" si="0"/>
        <v>0</v>
      </c>
      <c r="F14">
        <f t="shared" si="0"/>
        <v>0</v>
      </c>
      <c r="G14">
        <f t="shared" si="0"/>
        <v>0</v>
      </c>
      <c r="H14" s="31">
        <f>VLOOKUP($B$1,'Multipliers and Adjustments'!$A$70:$I$86,TRUNC(COLUMN(H$2)/5)+2,FALSE)*SUMIFS('EPA Data'!$I:$I,'EPA Data'!$D:$D,'Country Selector'!$A$2,'EPA Data'!$J:$J,$B$1,'EPA Data'!$C:$C,H$2,'EPA Data'!$G:$G,"&gt;="&amp;$A14,'EPA Data'!$G:$G,"&lt;"&amp;$B14)*unit_conv</f>
        <v>0</v>
      </c>
      <c r="I14">
        <f t="shared" si="8"/>
        <v>0</v>
      </c>
      <c r="J14">
        <f t="shared" si="8"/>
        <v>0</v>
      </c>
      <c r="K14">
        <f t="shared" si="8"/>
        <v>0</v>
      </c>
      <c r="L14">
        <f t="shared" si="8"/>
        <v>0</v>
      </c>
      <c r="M14" s="31">
        <f>VLOOKUP($B$1,'Multipliers and Adjustments'!$A$70:$I$86,TRUNC(COLUMN(M$2)/5)+2,FALSE)*SUMIFS('EPA Data'!$I:$I,'EPA Data'!$D:$D,'Country Selector'!$A$2,'EPA Data'!$J:$J,$B$1,'EPA Data'!$C:$C,M$2,'EPA Data'!$G:$G,"&gt;="&amp;$A14,'EPA Data'!$G:$G,"&lt;"&amp;$B14)*unit_conv</f>
        <v>0</v>
      </c>
      <c r="N14">
        <f t="shared" si="9"/>
        <v>0</v>
      </c>
      <c r="O14">
        <f t="shared" si="9"/>
        <v>0</v>
      </c>
      <c r="P14">
        <f t="shared" si="9"/>
        <v>0</v>
      </c>
      <c r="Q14">
        <f t="shared" si="9"/>
        <v>0</v>
      </c>
      <c r="R14" s="31">
        <f>VLOOKUP($B$1,'Multipliers and Adjustments'!$A$70:$I$86,TRUNC(COLUMN(R$2)/5)+2,FALSE)*SUMIFS('EPA Data'!$I:$I,'EPA Data'!$D:$D,'Country Selector'!$A$2,'EPA Data'!$J:$J,$B$1,'EPA Data'!$C:$C,R$2,'EPA Data'!$G:$G,"&gt;="&amp;$A14,'EPA Data'!$G:$G,"&lt;"&amp;$B14)*unit_conv</f>
        <v>0</v>
      </c>
      <c r="S14">
        <f t="shared" si="10"/>
        <v>0</v>
      </c>
      <c r="T14">
        <f t="shared" si="10"/>
        <v>0</v>
      </c>
      <c r="U14">
        <f t="shared" si="10"/>
        <v>0</v>
      </c>
      <c r="V14">
        <f t="shared" si="10"/>
        <v>0</v>
      </c>
      <c r="W14" s="31">
        <f>VLOOKUP($B$1,'Multipliers and Adjustments'!$A$70:$I$86,TRUNC(COLUMN(W$2)/5)+2,FALSE)*SUMIFS('EPA Data'!$I:$I,'EPA Data'!$D:$D,'Country Selector'!$A$2,'EPA Data'!$J:$J,$B$1,'EPA Data'!$C:$C,W$2,'EPA Data'!$G:$G,"&gt;="&amp;$A14,'EPA Data'!$G:$G,"&lt;"&amp;$B14)*unit_conv</f>
        <v>0</v>
      </c>
      <c r="X14">
        <f t="shared" si="11"/>
        <v>0</v>
      </c>
      <c r="Y14">
        <f t="shared" si="11"/>
        <v>0</v>
      </c>
      <c r="Z14">
        <f t="shared" si="11"/>
        <v>0</v>
      </c>
      <c r="AA14">
        <f t="shared" si="11"/>
        <v>0</v>
      </c>
      <c r="AB14" s="31">
        <f>VLOOKUP($B$1,'Multipliers and Adjustments'!$A$70:$I$86,TRUNC(COLUMN(AB$2)/5)+2,FALSE)*SUMIFS('EPA Data'!$I:$I,'EPA Data'!$D:$D,'Country Selector'!$A$2,'EPA Data'!$J:$J,$B$1,'EPA Data'!$C:$C,AB$2,'EPA Data'!$G:$G,"&gt;="&amp;$A14,'EPA Data'!$G:$G,"&lt;"&amp;$B14)*unit_conv</f>
        <v>0</v>
      </c>
      <c r="AC14">
        <f t="shared" si="12"/>
        <v>0</v>
      </c>
      <c r="AD14">
        <f t="shared" si="12"/>
        <v>0</v>
      </c>
      <c r="AE14">
        <f t="shared" si="12"/>
        <v>0</v>
      </c>
      <c r="AF14">
        <f t="shared" si="12"/>
        <v>0</v>
      </c>
      <c r="AG14" s="31">
        <f>VLOOKUP($B$1,'Multipliers and Adjustments'!$A$70:$I$86,TRUNC(COLUMN(AG$2)/5)+2,FALSE)*SUMIFS('EPA Data'!$I:$I,'EPA Data'!$D:$D,'Country Selector'!$A$2,'EPA Data'!$J:$J,$B$1,'EPA Data'!$C:$C,AG$2,'EPA Data'!$G:$G,"&gt;="&amp;$A14,'EPA Data'!$G:$G,"&lt;"&amp;$B14)*unit_conv</f>
        <v>0</v>
      </c>
      <c r="AH14">
        <f t="shared" si="13"/>
        <v>0</v>
      </c>
      <c r="AI14">
        <f t="shared" si="13"/>
        <v>0</v>
      </c>
      <c r="AJ14">
        <f t="shared" si="13"/>
        <v>0</v>
      </c>
      <c r="AK14">
        <f t="shared" si="13"/>
        <v>0</v>
      </c>
      <c r="AL14" s="31">
        <f>VLOOKUP($B$1,'Multipliers and Adjustments'!$A$70:$I$86,TRUNC(COLUMN(AL$2)/5)+2,FALSE)*SUMIFS('EPA Data'!$I:$I,'EPA Data'!$D:$D,'Country Selector'!$A$2,'EPA Data'!$J:$J,$B$1,'EPA Data'!$C:$C,AL$2,'EPA Data'!$G:$G,"&gt;="&amp;$A14,'EPA Data'!$G:$G,"&lt;"&amp;$B14)*unit_conv</f>
        <v>0</v>
      </c>
    </row>
    <row r="15" spans="1:38" x14ac:dyDescent="0.45">
      <c r="A15" s="12">
        <f t="shared" si="14"/>
        <v>-550</v>
      </c>
      <c r="B15" s="11">
        <f t="shared" si="7"/>
        <v>-500</v>
      </c>
      <c r="C15" s="31">
        <f>VLOOKUP($B$1,'Multipliers and Adjustments'!$A$70:$I$86,TRUNC(COLUMN(C$2)/5)+2,FALSE)*SUMIFS('EPA Data'!$I:$I,'EPA Data'!$D:$D,'Country Selector'!$A$2,'EPA Data'!$J:$J,$B$1,'EPA Data'!$C:$C,C$2,'EPA Data'!$G:$G,"&gt;="&amp;$A15,'EPA Data'!$G:$G,"&lt;"&amp;$B15)*unit_conv</f>
        <v>0</v>
      </c>
      <c r="D15">
        <f t="shared" si="0"/>
        <v>0</v>
      </c>
      <c r="E15">
        <f t="shared" si="0"/>
        <v>0</v>
      </c>
      <c r="F15">
        <f t="shared" si="0"/>
        <v>0</v>
      </c>
      <c r="G15">
        <f t="shared" si="0"/>
        <v>0</v>
      </c>
      <c r="H15" s="31">
        <f>VLOOKUP($B$1,'Multipliers and Adjustments'!$A$70:$I$86,TRUNC(COLUMN(H$2)/5)+2,FALSE)*SUMIFS('EPA Data'!$I:$I,'EPA Data'!$D:$D,'Country Selector'!$A$2,'EPA Data'!$J:$J,$B$1,'EPA Data'!$C:$C,H$2,'EPA Data'!$G:$G,"&gt;="&amp;$A15,'EPA Data'!$G:$G,"&lt;"&amp;$B15)*unit_conv</f>
        <v>0</v>
      </c>
      <c r="I15">
        <f t="shared" si="8"/>
        <v>0</v>
      </c>
      <c r="J15">
        <f t="shared" si="8"/>
        <v>0</v>
      </c>
      <c r="K15">
        <f t="shared" si="8"/>
        <v>0</v>
      </c>
      <c r="L15">
        <f t="shared" si="8"/>
        <v>0</v>
      </c>
      <c r="M15" s="31">
        <f>VLOOKUP($B$1,'Multipliers and Adjustments'!$A$70:$I$86,TRUNC(COLUMN(M$2)/5)+2,FALSE)*SUMIFS('EPA Data'!$I:$I,'EPA Data'!$D:$D,'Country Selector'!$A$2,'EPA Data'!$J:$J,$B$1,'EPA Data'!$C:$C,M$2,'EPA Data'!$G:$G,"&gt;="&amp;$A15,'EPA Data'!$G:$G,"&lt;"&amp;$B15)*unit_conv</f>
        <v>0</v>
      </c>
      <c r="N15">
        <f t="shared" si="9"/>
        <v>0</v>
      </c>
      <c r="O15">
        <f t="shared" si="9"/>
        <v>0</v>
      </c>
      <c r="P15">
        <f t="shared" si="9"/>
        <v>0</v>
      </c>
      <c r="Q15">
        <f t="shared" si="9"/>
        <v>0</v>
      </c>
      <c r="R15" s="31">
        <f>VLOOKUP($B$1,'Multipliers and Adjustments'!$A$70:$I$86,TRUNC(COLUMN(R$2)/5)+2,FALSE)*SUMIFS('EPA Data'!$I:$I,'EPA Data'!$D:$D,'Country Selector'!$A$2,'EPA Data'!$J:$J,$B$1,'EPA Data'!$C:$C,R$2,'EPA Data'!$G:$G,"&gt;="&amp;$A15,'EPA Data'!$G:$G,"&lt;"&amp;$B15)*unit_conv</f>
        <v>0</v>
      </c>
      <c r="S15">
        <f t="shared" si="10"/>
        <v>0</v>
      </c>
      <c r="T15">
        <f t="shared" si="10"/>
        <v>0</v>
      </c>
      <c r="U15">
        <f t="shared" si="10"/>
        <v>0</v>
      </c>
      <c r="V15">
        <f t="shared" si="10"/>
        <v>0</v>
      </c>
      <c r="W15" s="31">
        <f>VLOOKUP($B$1,'Multipliers and Adjustments'!$A$70:$I$86,TRUNC(COLUMN(W$2)/5)+2,FALSE)*SUMIFS('EPA Data'!$I:$I,'EPA Data'!$D:$D,'Country Selector'!$A$2,'EPA Data'!$J:$J,$B$1,'EPA Data'!$C:$C,W$2,'EPA Data'!$G:$G,"&gt;="&amp;$A15,'EPA Data'!$G:$G,"&lt;"&amp;$B15)*unit_conv</f>
        <v>0</v>
      </c>
      <c r="X15">
        <f t="shared" si="11"/>
        <v>0</v>
      </c>
      <c r="Y15">
        <f t="shared" si="11"/>
        <v>0</v>
      </c>
      <c r="Z15">
        <f t="shared" si="11"/>
        <v>0</v>
      </c>
      <c r="AA15">
        <f t="shared" si="11"/>
        <v>0</v>
      </c>
      <c r="AB15" s="31">
        <f>VLOOKUP($B$1,'Multipliers and Adjustments'!$A$70:$I$86,TRUNC(COLUMN(AB$2)/5)+2,FALSE)*SUMIFS('EPA Data'!$I:$I,'EPA Data'!$D:$D,'Country Selector'!$A$2,'EPA Data'!$J:$J,$B$1,'EPA Data'!$C:$C,AB$2,'EPA Data'!$G:$G,"&gt;="&amp;$A15,'EPA Data'!$G:$G,"&lt;"&amp;$B15)*unit_conv</f>
        <v>0</v>
      </c>
      <c r="AC15">
        <f t="shared" si="12"/>
        <v>0</v>
      </c>
      <c r="AD15">
        <f t="shared" si="12"/>
        <v>0</v>
      </c>
      <c r="AE15">
        <f t="shared" si="12"/>
        <v>0</v>
      </c>
      <c r="AF15">
        <f t="shared" si="12"/>
        <v>0</v>
      </c>
      <c r="AG15" s="31">
        <f>VLOOKUP($B$1,'Multipliers and Adjustments'!$A$70:$I$86,TRUNC(COLUMN(AG$2)/5)+2,FALSE)*SUMIFS('EPA Data'!$I:$I,'EPA Data'!$D:$D,'Country Selector'!$A$2,'EPA Data'!$J:$J,$B$1,'EPA Data'!$C:$C,AG$2,'EPA Data'!$G:$G,"&gt;="&amp;$A15,'EPA Data'!$G:$G,"&lt;"&amp;$B15)*unit_conv</f>
        <v>0</v>
      </c>
      <c r="AH15">
        <f t="shared" si="13"/>
        <v>0</v>
      </c>
      <c r="AI15">
        <f t="shared" si="13"/>
        <v>0</v>
      </c>
      <c r="AJ15">
        <f t="shared" si="13"/>
        <v>0</v>
      </c>
      <c r="AK15">
        <f t="shared" si="13"/>
        <v>0</v>
      </c>
      <c r="AL15" s="31">
        <f>VLOOKUP($B$1,'Multipliers and Adjustments'!$A$70:$I$86,TRUNC(COLUMN(AL$2)/5)+2,FALSE)*SUMIFS('EPA Data'!$I:$I,'EPA Data'!$D:$D,'Country Selector'!$A$2,'EPA Data'!$J:$J,$B$1,'EPA Data'!$C:$C,AL$2,'EPA Data'!$G:$G,"&gt;="&amp;$A15,'EPA Data'!$G:$G,"&lt;"&amp;$B15)*unit_conv</f>
        <v>0</v>
      </c>
    </row>
    <row r="16" spans="1:38" x14ac:dyDescent="0.45">
      <c r="A16" s="12">
        <f t="shared" si="14"/>
        <v>-500</v>
      </c>
      <c r="B16" s="11">
        <f t="shared" si="7"/>
        <v>-450</v>
      </c>
      <c r="C16" s="31">
        <f>VLOOKUP($B$1,'Multipliers and Adjustments'!$A$70:$I$86,TRUNC(COLUMN(C$2)/5)+2,FALSE)*SUMIFS('EPA Data'!$I:$I,'EPA Data'!$D:$D,'Country Selector'!$A$2,'EPA Data'!$J:$J,$B$1,'EPA Data'!$C:$C,C$2,'EPA Data'!$G:$G,"&gt;="&amp;$A16,'EPA Data'!$G:$G,"&lt;"&amp;$B16)*unit_conv</f>
        <v>0</v>
      </c>
      <c r="D16">
        <f t="shared" si="0"/>
        <v>0</v>
      </c>
      <c r="E16">
        <f t="shared" si="0"/>
        <v>0</v>
      </c>
      <c r="F16">
        <f t="shared" si="0"/>
        <v>0</v>
      </c>
      <c r="G16">
        <f t="shared" si="0"/>
        <v>0</v>
      </c>
      <c r="H16" s="31">
        <f>VLOOKUP($B$1,'Multipliers and Adjustments'!$A$70:$I$86,TRUNC(COLUMN(H$2)/5)+2,FALSE)*SUMIFS('EPA Data'!$I:$I,'EPA Data'!$D:$D,'Country Selector'!$A$2,'EPA Data'!$J:$J,$B$1,'EPA Data'!$C:$C,H$2,'EPA Data'!$G:$G,"&gt;="&amp;$A16,'EPA Data'!$G:$G,"&lt;"&amp;$B16)*unit_conv</f>
        <v>0</v>
      </c>
      <c r="I16">
        <f t="shared" si="8"/>
        <v>0</v>
      </c>
      <c r="J16">
        <f t="shared" si="8"/>
        <v>0</v>
      </c>
      <c r="K16">
        <f t="shared" si="8"/>
        <v>0</v>
      </c>
      <c r="L16">
        <f t="shared" si="8"/>
        <v>0</v>
      </c>
      <c r="M16" s="31">
        <f>VLOOKUP($B$1,'Multipliers and Adjustments'!$A$70:$I$86,TRUNC(COLUMN(M$2)/5)+2,FALSE)*SUMIFS('EPA Data'!$I:$I,'EPA Data'!$D:$D,'Country Selector'!$A$2,'EPA Data'!$J:$J,$B$1,'EPA Data'!$C:$C,M$2,'EPA Data'!$G:$G,"&gt;="&amp;$A16,'EPA Data'!$G:$G,"&lt;"&amp;$B16)*unit_conv</f>
        <v>0</v>
      </c>
      <c r="N16">
        <f t="shared" si="9"/>
        <v>0</v>
      </c>
      <c r="O16">
        <f t="shared" si="9"/>
        <v>0</v>
      </c>
      <c r="P16">
        <f t="shared" si="9"/>
        <v>0</v>
      </c>
      <c r="Q16">
        <f t="shared" si="9"/>
        <v>0</v>
      </c>
      <c r="R16" s="31">
        <f>VLOOKUP($B$1,'Multipliers and Adjustments'!$A$70:$I$86,TRUNC(COLUMN(R$2)/5)+2,FALSE)*SUMIFS('EPA Data'!$I:$I,'EPA Data'!$D:$D,'Country Selector'!$A$2,'EPA Data'!$J:$J,$B$1,'EPA Data'!$C:$C,R$2,'EPA Data'!$G:$G,"&gt;="&amp;$A16,'EPA Data'!$G:$G,"&lt;"&amp;$B16)*unit_conv</f>
        <v>0</v>
      </c>
      <c r="S16">
        <f t="shared" si="10"/>
        <v>0</v>
      </c>
      <c r="T16">
        <f t="shared" si="10"/>
        <v>0</v>
      </c>
      <c r="U16">
        <f t="shared" si="10"/>
        <v>0</v>
      </c>
      <c r="V16">
        <f t="shared" si="10"/>
        <v>0</v>
      </c>
      <c r="W16" s="31">
        <f>VLOOKUP($B$1,'Multipliers and Adjustments'!$A$70:$I$86,TRUNC(COLUMN(W$2)/5)+2,FALSE)*SUMIFS('EPA Data'!$I:$I,'EPA Data'!$D:$D,'Country Selector'!$A$2,'EPA Data'!$J:$J,$B$1,'EPA Data'!$C:$C,W$2,'EPA Data'!$G:$G,"&gt;="&amp;$A16,'EPA Data'!$G:$G,"&lt;"&amp;$B16)*unit_conv</f>
        <v>0</v>
      </c>
      <c r="X16">
        <f t="shared" si="11"/>
        <v>0</v>
      </c>
      <c r="Y16">
        <f t="shared" si="11"/>
        <v>0</v>
      </c>
      <c r="Z16">
        <f t="shared" si="11"/>
        <v>0</v>
      </c>
      <c r="AA16">
        <f t="shared" si="11"/>
        <v>0</v>
      </c>
      <c r="AB16" s="31">
        <f>VLOOKUP($B$1,'Multipliers and Adjustments'!$A$70:$I$86,TRUNC(COLUMN(AB$2)/5)+2,FALSE)*SUMIFS('EPA Data'!$I:$I,'EPA Data'!$D:$D,'Country Selector'!$A$2,'EPA Data'!$J:$J,$B$1,'EPA Data'!$C:$C,AB$2,'EPA Data'!$G:$G,"&gt;="&amp;$A16,'EPA Data'!$G:$G,"&lt;"&amp;$B16)*unit_conv</f>
        <v>0</v>
      </c>
      <c r="AC16">
        <f t="shared" si="12"/>
        <v>0</v>
      </c>
      <c r="AD16">
        <f t="shared" si="12"/>
        <v>0</v>
      </c>
      <c r="AE16">
        <f t="shared" si="12"/>
        <v>0</v>
      </c>
      <c r="AF16">
        <f t="shared" si="12"/>
        <v>0</v>
      </c>
      <c r="AG16" s="31">
        <f>VLOOKUP($B$1,'Multipliers and Adjustments'!$A$70:$I$86,TRUNC(COLUMN(AG$2)/5)+2,FALSE)*SUMIFS('EPA Data'!$I:$I,'EPA Data'!$D:$D,'Country Selector'!$A$2,'EPA Data'!$J:$J,$B$1,'EPA Data'!$C:$C,AG$2,'EPA Data'!$G:$G,"&gt;="&amp;$A16,'EPA Data'!$G:$G,"&lt;"&amp;$B16)*unit_conv</f>
        <v>0</v>
      </c>
      <c r="AH16">
        <f t="shared" si="13"/>
        <v>0</v>
      </c>
      <c r="AI16">
        <f t="shared" si="13"/>
        <v>0</v>
      </c>
      <c r="AJ16">
        <f t="shared" si="13"/>
        <v>0</v>
      </c>
      <c r="AK16">
        <f t="shared" si="13"/>
        <v>0</v>
      </c>
      <c r="AL16" s="31">
        <f>VLOOKUP($B$1,'Multipliers and Adjustments'!$A$70:$I$86,TRUNC(COLUMN(AL$2)/5)+2,FALSE)*SUMIFS('EPA Data'!$I:$I,'EPA Data'!$D:$D,'Country Selector'!$A$2,'EPA Data'!$J:$J,$B$1,'EPA Data'!$C:$C,AL$2,'EPA Data'!$G:$G,"&gt;="&amp;$A16,'EPA Data'!$G:$G,"&lt;"&amp;$B16)*unit_conv</f>
        <v>0</v>
      </c>
    </row>
    <row r="17" spans="1:38" x14ac:dyDescent="0.45">
      <c r="A17" s="12">
        <f t="shared" si="14"/>
        <v>-450</v>
      </c>
      <c r="B17" s="11">
        <f t="shared" si="7"/>
        <v>-400</v>
      </c>
      <c r="C17" s="31">
        <f>VLOOKUP($B$1,'Multipliers and Adjustments'!$A$70:$I$86,TRUNC(COLUMN(C$2)/5)+2,FALSE)*SUMIFS('EPA Data'!$I:$I,'EPA Data'!$D:$D,'Country Selector'!$A$2,'EPA Data'!$J:$J,$B$1,'EPA Data'!$C:$C,C$2,'EPA Data'!$G:$G,"&gt;="&amp;$A17,'EPA Data'!$G:$G,"&lt;"&amp;$B17)*unit_conv</f>
        <v>0</v>
      </c>
      <c r="D17">
        <f>C17+($H17-$C17)/5</f>
        <v>0</v>
      </c>
      <c r="E17">
        <f t="shared" si="0"/>
        <v>0</v>
      </c>
      <c r="F17">
        <f t="shared" si="0"/>
        <v>0</v>
      </c>
      <c r="G17">
        <f t="shared" si="0"/>
        <v>0</v>
      </c>
      <c r="H17" s="31">
        <f>VLOOKUP($B$1,'Multipliers and Adjustments'!$A$70:$I$86,TRUNC(COLUMN(H$2)/5)+2,FALSE)*SUMIFS('EPA Data'!$I:$I,'EPA Data'!$D:$D,'Country Selector'!$A$2,'EPA Data'!$J:$J,$B$1,'EPA Data'!$C:$C,H$2,'EPA Data'!$G:$G,"&gt;="&amp;$A17,'EPA Data'!$G:$G,"&lt;"&amp;$B17)*unit_conv</f>
        <v>0</v>
      </c>
      <c r="I17">
        <f t="shared" si="8"/>
        <v>0</v>
      </c>
      <c r="J17">
        <f t="shared" si="8"/>
        <v>0</v>
      </c>
      <c r="K17">
        <f t="shared" si="8"/>
        <v>0</v>
      </c>
      <c r="L17">
        <f t="shared" si="8"/>
        <v>0</v>
      </c>
      <c r="M17" s="31">
        <f>VLOOKUP($B$1,'Multipliers and Adjustments'!$A$70:$I$86,TRUNC(COLUMN(M$2)/5)+2,FALSE)*SUMIFS('EPA Data'!$I:$I,'EPA Data'!$D:$D,'Country Selector'!$A$2,'EPA Data'!$J:$J,$B$1,'EPA Data'!$C:$C,M$2,'EPA Data'!$G:$G,"&gt;="&amp;$A17,'EPA Data'!$G:$G,"&lt;"&amp;$B17)*unit_conv</f>
        <v>0</v>
      </c>
      <c r="N17">
        <f t="shared" si="9"/>
        <v>0</v>
      </c>
      <c r="O17">
        <f t="shared" si="9"/>
        <v>0</v>
      </c>
      <c r="P17">
        <f t="shared" si="9"/>
        <v>0</v>
      </c>
      <c r="Q17">
        <f t="shared" si="9"/>
        <v>0</v>
      </c>
      <c r="R17" s="31">
        <f>VLOOKUP($B$1,'Multipliers and Adjustments'!$A$70:$I$86,TRUNC(COLUMN(R$2)/5)+2,FALSE)*SUMIFS('EPA Data'!$I:$I,'EPA Data'!$D:$D,'Country Selector'!$A$2,'EPA Data'!$J:$J,$B$1,'EPA Data'!$C:$C,R$2,'EPA Data'!$G:$G,"&gt;="&amp;$A17,'EPA Data'!$G:$G,"&lt;"&amp;$B17)*unit_conv</f>
        <v>0</v>
      </c>
      <c r="S17">
        <f t="shared" si="10"/>
        <v>0</v>
      </c>
      <c r="T17">
        <f t="shared" si="10"/>
        <v>0</v>
      </c>
      <c r="U17">
        <f t="shared" si="10"/>
        <v>0</v>
      </c>
      <c r="V17">
        <f t="shared" si="10"/>
        <v>0</v>
      </c>
      <c r="W17" s="31">
        <f>VLOOKUP($B$1,'Multipliers and Adjustments'!$A$70:$I$86,TRUNC(COLUMN(W$2)/5)+2,FALSE)*SUMIFS('EPA Data'!$I:$I,'EPA Data'!$D:$D,'Country Selector'!$A$2,'EPA Data'!$J:$J,$B$1,'EPA Data'!$C:$C,W$2,'EPA Data'!$G:$G,"&gt;="&amp;$A17,'EPA Data'!$G:$G,"&lt;"&amp;$B17)*unit_conv</f>
        <v>0</v>
      </c>
      <c r="X17">
        <f t="shared" si="11"/>
        <v>0</v>
      </c>
      <c r="Y17">
        <f t="shared" si="11"/>
        <v>0</v>
      </c>
      <c r="Z17">
        <f t="shared" si="11"/>
        <v>0</v>
      </c>
      <c r="AA17">
        <f t="shared" si="11"/>
        <v>0</v>
      </c>
      <c r="AB17" s="31">
        <f>VLOOKUP($B$1,'Multipliers and Adjustments'!$A$70:$I$86,TRUNC(COLUMN(AB$2)/5)+2,FALSE)*SUMIFS('EPA Data'!$I:$I,'EPA Data'!$D:$D,'Country Selector'!$A$2,'EPA Data'!$J:$J,$B$1,'EPA Data'!$C:$C,AB$2,'EPA Data'!$G:$G,"&gt;="&amp;$A17,'EPA Data'!$G:$G,"&lt;"&amp;$B17)*unit_conv</f>
        <v>0</v>
      </c>
      <c r="AC17">
        <f t="shared" si="12"/>
        <v>0</v>
      </c>
      <c r="AD17">
        <f t="shared" si="12"/>
        <v>0</v>
      </c>
      <c r="AE17">
        <f t="shared" si="12"/>
        <v>0</v>
      </c>
      <c r="AF17">
        <f t="shared" si="12"/>
        <v>0</v>
      </c>
      <c r="AG17" s="31">
        <f>VLOOKUP($B$1,'Multipliers and Adjustments'!$A$70:$I$86,TRUNC(COLUMN(AG$2)/5)+2,FALSE)*SUMIFS('EPA Data'!$I:$I,'EPA Data'!$D:$D,'Country Selector'!$A$2,'EPA Data'!$J:$J,$B$1,'EPA Data'!$C:$C,AG$2,'EPA Data'!$G:$G,"&gt;="&amp;$A17,'EPA Data'!$G:$G,"&lt;"&amp;$B17)*unit_conv</f>
        <v>0</v>
      </c>
      <c r="AH17">
        <f t="shared" si="13"/>
        <v>0</v>
      </c>
      <c r="AI17">
        <f t="shared" si="13"/>
        <v>0</v>
      </c>
      <c r="AJ17">
        <f t="shared" si="13"/>
        <v>0</v>
      </c>
      <c r="AK17">
        <f t="shared" si="13"/>
        <v>0</v>
      </c>
      <c r="AL17" s="31">
        <f>VLOOKUP($B$1,'Multipliers and Adjustments'!$A$70:$I$86,TRUNC(COLUMN(AL$2)/5)+2,FALSE)*SUMIFS('EPA Data'!$I:$I,'EPA Data'!$D:$D,'Country Selector'!$A$2,'EPA Data'!$J:$J,$B$1,'EPA Data'!$C:$C,AL$2,'EPA Data'!$G:$G,"&gt;="&amp;$A17,'EPA Data'!$G:$G,"&lt;"&amp;$B17)*unit_conv</f>
        <v>0</v>
      </c>
    </row>
    <row r="18" spans="1:38" x14ac:dyDescent="0.45">
      <c r="A18" s="12">
        <f t="shared" si="14"/>
        <v>-400</v>
      </c>
      <c r="B18" s="11">
        <f t="shared" si="7"/>
        <v>-350</v>
      </c>
      <c r="C18" s="31">
        <f>VLOOKUP($B$1,'Multipliers and Adjustments'!$A$70:$I$86,TRUNC(COLUMN(C$2)/5)+2,FALSE)*SUMIFS('EPA Data'!$I:$I,'EPA Data'!$D:$D,'Country Selector'!$A$2,'EPA Data'!$J:$J,$B$1,'EPA Data'!$C:$C,C$2,'EPA Data'!$G:$G,"&gt;="&amp;$A18,'EPA Data'!$G:$G,"&lt;"&amp;$B18)*unit_conv</f>
        <v>0</v>
      </c>
      <c r="D18">
        <f t="shared" ref="D18:G33" si="15">C18+($H18-$C18)/5</f>
        <v>0</v>
      </c>
      <c r="E18">
        <f t="shared" si="15"/>
        <v>0</v>
      </c>
      <c r="F18">
        <f t="shared" si="15"/>
        <v>0</v>
      </c>
      <c r="G18">
        <f t="shared" si="15"/>
        <v>0</v>
      </c>
      <c r="H18" s="31">
        <f>VLOOKUP($B$1,'Multipliers and Adjustments'!$A$70:$I$86,TRUNC(COLUMN(H$2)/5)+2,FALSE)*SUMIFS('EPA Data'!$I:$I,'EPA Data'!$D:$D,'Country Selector'!$A$2,'EPA Data'!$J:$J,$B$1,'EPA Data'!$C:$C,H$2,'EPA Data'!$G:$G,"&gt;="&amp;$A18,'EPA Data'!$G:$G,"&lt;"&amp;$B18)*unit_conv</f>
        <v>0</v>
      </c>
      <c r="I18">
        <f t="shared" si="8"/>
        <v>0</v>
      </c>
      <c r="J18">
        <f t="shared" si="8"/>
        <v>0</v>
      </c>
      <c r="K18">
        <f t="shared" si="8"/>
        <v>0</v>
      </c>
      <c r="L18">
        <f t="shared" si="8"/>
        <v>0</v>
      </c>
      <c r="M18" s="31">
        <f>VLOOKUP($B$1,'Multipliers and Adjustments'!$A$70:$I$86,TRUNC(COLUMN(M$2)/5)+2,FALSE)*SUMIFS('EPA Data'!$I:$I,'EPA Data'!$D:$D,'Country Selector'!$A$2,'EPA Data'!$J:$J,$B$1,'EPA Data'!$C:$C,M$2,'EPA Data'!$G:$G,"&gt;="&amp;$A18,'EPA Data'!$G:$G,"&lt;"&amp;$B18)*unit_conv</f>
        <v>0</v>
      </c>
      <c r="N18">
        <f t="shared" si="9"/>
        <v>0</v>
      </c>
      <c r="O18">
        <f t="shared" si="9"/>
        <v>0</v>
      </c>
      <c r="P18">
        <f t="shared" si="9"/>
        <v>0</v>
      </c>
      <c r="Q18">
        <f t="shared" si="9"/>
        <v>0</v>
      </c>
      <c r="R18" s="31">
        <f>VLOOKUP($B$1,'Multipliers and Adjustments'!$A$70:$I$86,TRUNC(COLUMN(R$2)/5)+2,FALSE)*SUMIFS('EPA Data'!$I:$I,'EPA Data'!$D:$D,'Country Selector'!$A$2,'EPA Data'!$J:$J,$B$1,'EPA Data'!$C:$C,R$2,'EPA Data'!$G:$G,"&gt;="&amp;$A18,'EPA Data'!$G:$G,"&lt;"&amp;$B18)*unit_conv</f>
        <v>0</v>
      </c>
      <c r="S18">
        <f t="shared" si="10"/>
        <v>0</v>
      </c>
      <c r="T18">
        <f t="shared" si="10"/>
        <v>0</v>
      </c>
      <c r="U18">
        <f t="shared" si="10"/>
        <v>0</v>
      </c>
      <c r="V18">
        <f t="shared" si="10"/>
        <v>0</v>
      </c>
      <c r="W18" s="31">
        <f>VLOOKUP($B$1,'Multipliers and Adjustments'!$A$70:$I$86,TRUNC(COLUMN(W$2)/5)+2,FALSE)*SUMIFS('EPA Data'!$I:$I,'EPA Data'!$D:$D,'Country Selector'!$A$2,'EPA Data'!$J:$J,$B$1,'EPA Data'!$C:$C,W$2,'EPA Data'!$G:$G,"&gt;="&amp;$A18,'EPA Data'!$G:$G,"&lt;"&amp;$B18)*unit_conv</f>
        <v>0</v>
      </c>
      <c r="X18">
        <f t="shared" si="11"/>
        <v>0</v>
      </c>
      <c r="Y18">
        <f t="shared" si="11"/>
        <v>0</v>
      </c>
      <c r="Z18">
        <f t="shared" si="11"/>
        <v>0</v>
      </c>
      <c r="AA18">
        <f t="shared" si="11"/>
        <v>0</v>
      </c>
      <c r="AB18" s="31">
        <f>VLOOKUP($B$1,'Multipliers and Adjustments'!$A$70:$I$86,TRUNC(COLUMN(AB$2)/5)+2,FALSE)*SUMIFS('EPA Data'!$I:$I,'EPA Data'!$D:$D,'Country Selector'!$A$2,'EPA Data'!$J:$J,$B$1,'EPA Data'!$C:$C,AB$2,'EPA Data'!$G:$G,"&gt;="&amp;$A18,'EPA Data'!$G:$G,"&lt;"&amp;$B18)*unit_conv</f>
        <v>0</v>
      </c>
      <c r="AC18">
        <f t="shared" si="12"/>
        <v>0</v>
      </c>
      <c r="AD18">
        <f t="shared" si="12"/>
        <v>0</v>
      </c>
      <c r="AE18">
        <f t="shared" si="12"/>
        <v>0</v>
      </c>
      <c r="AF18">
        <f t="shared" si="12"/>
        <v>0</v>
      </c>
      <c r="AG18" s="31">
        <f>VLOOKUP($B$1,'Multipliers and Adjustments'!$A$70:$I$86,TRUNC(COLUMN(AG$2)/5)+2,FALSE)*SUMIFS('EPA Data'!$I:$I,'EPA Data'!$D:$D,'Country Selector'!$A$2,'EPA Data'!$J:$J,$B$1,'EPA Data'!$C:$C,AG$2,'EPA Data'!$G:$G,"&gt;="&amp;$A18,'EPA Data'!$G:$G,"&lt;"&amp;$B18)*unit_conv</f>
        <v>0</v>
      </c>
      <c r="AH18">
        <f t="shared" si="13"/>
        <v>0</v>
      </c>
      <c r="AI18">
        <f t="shared" si="13"/>
        <v>0</v>
      </c>
      <c r="AJ18">
        <f t="shared" si="13"/>
        <v>0</v>
      </c>
      <c r="AK18">
        <f t="shared" si="13"/>
        <v>0</v>
      </c>
      <c r="AL18" s="31">
        <f>VLOOKUP($B$1,'Multipliers and Adjustments'!$A$70:$I$86,TRUNC(COLUMN(AL$2)/5)+2,FALSE)*SUMIFS('EPA Data'!$I:$I,'EPA Data'!$D:$D,'Country Selector'!$A$2,'EPA Data'!$J:$J,$B$1,'EPA Data'!$C:$C,AL$2,'EPA Data'!$G:$G,"&gt;="&amp;$A18,'EPA Data'!$G:$G,"&lt;"&amp;$B18)*unit_conv</f>
        <v>0</v>
      </c>
    </row>
    <row r="19" spans="1:38" x14ac:dyDescent="0.45">
      <c r="A19" s="12">
        <f t="shared" si="14"/>
        <v>-350</v>
      </c>
      <c r="B19" s="11">
        <f t="shared" si="7"/>
        <v>-300</v>
      </c>
      <c r="C19" s="31">
        <f>VLOOKUP($B$1,'Multipliers and Adjustments'!$A$70:$I$86,TRUNC(COLUMN(C$2)/5)+2,FALSE)*SUMIFS('EPA Data'!$I:$I,'EPA Data'!$D:$D,'Country Selector'!$A$2,'EPA Data'!$J:$J,$B$1,'EPA Data'!$C:$C,C$2,'EPA Data'!$G:$G,"&gt;="&amp;$A19,'EPA Data'!$G:$G,"&lt;"&amp;$B19)*unit_conv</f>
        <v>0</v>
      </c>
      <c r="D19">
        <f t="shared" si="15"/>
        <v>0</v>
      </c>
      <c r="E19">
        <f t="shared" si="15"/>
        <v>0</v>
      </c>
      <c r="F19">
        <f t="shared" si="15"/>
        <v>0</v>
      </c>
      <c r="G19">
        <f t="shared" si="15"/>
        <v>0</v>
      </c>
      <c r="H19" s="31">
        <f>VLOOKUP($B$1,'Multipliers and Adjustments'!$A$70:$I$86,TRUNC(COLUMN(H$2)/5)+2,FALSE)*SUMIFS('EPA Data'!$I:$I,'EPA Data'!$D:$D,'Country Selector'!$A$2,'EPA Data'!$J:$J,$B$1,'EPA Data'!$C:$C,H$2,'EPA Data'!$G:$G,"&gt;="&amp;$A19,'EPA Data'!$G:$G,"&lt;"&amp;$B19)*unit_conv</f>
        <v>0</v>
      </c>
      <c r="I19">
        <f t="shared" si="8"/>
        <v>0</v>
      </c>
      <c r="J19">
        <f t="shared" si="8"/>
        <v>0</v>
      </c>
      <c r="K19">
        <f t="shared" si="8"/>
        <v>0</v>
      </c>
      <c r="L19">
        <f t="shared" si="8"/>
        <v>0</v>
      </c>
      <c r="M19" s="31">
        <f>VLOOKUP($B$1,'Multipliers and Adjustments'!$A$70:$I$86,TRUNC(COLUMN(M$2)/5)+2,FALSE)*SUMIFS('EPA Data'!$I:$I,'EPA Data'!$D:$D,'Country Selector'!$A$2,'EPA Data'!$J:$J,$B$1,'EPA Data'!$C:$C,M$2,'EPA Data'!$G:$G,"&gt;="&amp;$A19,'EPA Data'!$G:$G,"&lt;"&amp;$B19)*unit_conv</f>
        <v>0</v>
      </c>
      <c r="N19">
        <f t="shared" si="9"/>
        <v>0</v>
      </c>
      <c r="O19">
        <f t="shared" si="9"/>
        <v>0</v>
      </c>
      <c r="P19">
        <f t="shared" si="9"/>
        <v>0</v>
      </c>
      <c r="Q19">
        <f t="shared" si="9"/>
        <v>0</v>
      </c>
      <c r="R19" s="31">
        <f>VLOOKUP($B$1,'Multipliers and Adjustments'!$A$70:$I$86,TRUNC(COLUMN(R$2)/5)+2,FALSE)*SUMIFS('EPA Data'!$I:$I,'EPA Data'!$D:$D,'Country Selector'!$A$2,'EPA Data'!$J:$J,$B$1,'EPA Data'!$C:$C,R$2,'EPA Data'!$G:$G,"&gt;="&amp;$A19,'EPA Data'!$G:$G,"&lt;"&amp;$B19)*unit_conv</f>
        <v>0</v>
      </c>
      <c r="S19">
        <f t="shared" si="10"/>
        <v>0</v>
      </c>
      <c r="T19">
        <f t="shared" si="10"/>
        <v>0</v>
      </c>
      <c r="U19">
        <f t="shared" si="10"/>
        <v>0</v>
      </c>
      <c r="V19">
        <f t="shared" si="10"/>
        <v>0</v>
      </c>
      <c r="W19" s="31">
        <f>VLOOKUP($B$1,'Multipliers and Adjustments'!$A$70:$I$86,TRUNC(COLUMN(W$2)/5)+2,FALSE)*SUMIFS('EPA Data'!$I:$I,'EPA Data'!$D:$D,'Country Selector'!$A$2,'EPA Data'!$J:$J,$B$1,'EPA Data'!$C:$C,W$2,'EPA Data'!$G:$G,"&gt;="&amp;$A19,'EPA Data'!$G:$G,"&lt;"&amp;$B19)*unit_conv</f>
        <v>0</v>
      </c>
      <c r="X19">
        <f t="shared" si="11"/>
        <v>0</v>
      </c>
      <c r="Y19">
        <f t="shared" si="11"/>
        <v>0</v>
      </c>
      <c r="Z19">
        <f t="shared" si="11"/>
        <v>0</v>
      </c>
      <c r="AA19">
        <f t="shared" si="11"/>
        <v>0</v>
      </c>
      <c r="AB19" s="31">
        <f>VLOOKUP($B$1,'Multipliers and Adjustments'!$A$70:$I$86,TRUNC(COLUMN(AB$2)/5)+2,FALSE)*SUMIFS('EPA Data'!$I:$I,'EPA Data'!$D:$D,'Country Selector'!$A$2,'EPA Data'!$J:$J,$B$1,'EPA Data'!$C:$C,AB$2,'EPA Data'!$G:$G,"&gt;="&amp;$A19,'EPA Data'!$G:$G,"&lt;"&amp;$B19)*unit_conv</f>
        <v>0</v>
      </c>
      <c r="AC19">
        <f t="shared" si="12"/>
        <v>0</v>
      </c>
      <c r="AD19">
        <f t="shared" si="12"/>
        <v>0</v>
      </c>
      <c r="AE19">
        <f t="shared" si="12"/>
        <v>0</v>
      </c>
      <c r="AF19">
        <f t="shared" si="12"/>
        <v>0</v>
      </c>
      <c r="AG19" s="31">
        <f>VLOOKUP($B$1,'Multipliers and Adjustments'!$A$70:$I$86,TRUNC(COLUMN(AG$2)/5)+2,FALSE)*SUMIFS('EPA Data'!$I:$I,'EPA Data'!$D:$D,'Country Selector'!$A$2,'EPA Data'!$J:$J,$B$1,'EPA Data'!$C:$C,AG$2,'EPA Data'!$G:$G,"&gt;="&amp;$A19,'EPA Data'!$G:$G,"&lt;"&amp;$B19)*unit_conv</f>
        <v>0</v>
      </c>
      <c r="AH19">
        <f t="shared" si="13"/>
        <v>0</v>
      </c>
      <c r="AI19">
        <f t="shared" si="13"/>
        <v>0</v>
      </c>
      <c r="AJ19">
        <f t="shared" si="13"/>
        <v>0</v>
      </c>
      <c r="AK19">
        <f t="shared" si="13"/>
        <v>0</v>
      </c>
      <c r="AL19" s="31">
        <f>VLOOKUP($B$1,'Multipliers and Adjustments'!$A$70:$I$86,TRUNC(COLUMN(AL$2)/5)+2,FALSE)*SUMIFS('EPA Data'!$I:$I,'EPA Data'!$D:$D,'Country Selector'!$A$2,'EPA Data'!$J:$J,$B$1,'EPA Data'!$C:$C,AL$2,'EPA Data'!$G:$G,"&gt;="&amp;$A19,'EPA Data'!$G:$G,"&lt;"&amp;$B19)*unit_conv</f>
        <v>0</v>
      </c>
    </row>
    <row r="20" spans="1:38" x14ac:dyDescent="0.45">
      <c r="A20" s="12">
        <f t="shared" si="14"/>
        <v>-300</v>
      </c>
      <c r="B20" s="11">
        <f t="shared" si="7"/>
        <v>-250</v>
      </c>
      <c r="C20" s="31">
        <f>VLOOKUP($B$1,'Multipliers and Adjustments'!$A$70:$I$86,TRUNC(COLUMN(C$2)/5)+2,FALSE)*SUMIFS('EPA Data'!$I:$I,'EPA Data'!$D:$D,'Country Selector'!$A$2,'EPA Data'!$J:$J,$B$1,'EPA Data'!$C:$C,C$2,'EPA Data'!$G:$G,"&gt;="&amp;$A20,'EPA Data'!$G:$G,"&lt;"&amp;$B20)*unit_conv</f>
        <v>0</v>
      </c>
      <c r="D20">
        <f t="shared" si="15"/>
        <v>0</v>
      </c>
      <c r="E20">
        <f t="shared" si="15"/>
        <v>0</v>
      </c>
      <c r="F20">
        <f t="shared" si="15"/>
        <v>0</v>
      </c>
      <c r="G20">
        <f t="shared" si="15"/>
        <v>0</v>
      </c>
      <c r="H20" s="31">
        <f>VLOOKUP($B$1,'Multipliers and Adjustments'!$A$70:$I$86,TRUNC(COLUMN(H$2)/5)+2,FALSE)*SUMIFS('EPA Data'!$I:$I,'EPA Data'!$D:$D,'Country Selector'!$A$2,'EPA Data'!$J:$J,$B$1,'EPA Data'!$C:$C,H$2,'EPA Data'!$G:$G,"&gt;="&amp;$A20,'EPA Data'!$G:$G,"&lt;"&amp;$B20)*unit_conv</f>
        <v>0</v>
      </c>
      <c r="I20">
        <f t="shared" ref="I20:L35" si="16">H20+($M20-$H20)/5</f>
        <v>0</v>
      </c>
      <c r="J20">
        <f t="shared" si="16"/>
        <v>0</v>
      </c>
      <c r="K20">
        <f t="shared" si="16"/>
        <v>0</v>
      </c>
      <c r="L20">
        <f t="shared" si="16"/>
        <v>0</v>
      </c>
      <c r="M20" s="31">
        <f>VLOOKUP($B$1,'Multipliers and Adjustments'!$A$70:$I$86,TRUNC(COLUMN(M$2)/5)+2,FALSE)*SUMIFS('EPA Data'!$I:$I,'EPA Data'!$D:$D,'Country Selector'!$A$2,'EPA Data'!$J:$J,$B$1,'EPA Data'!$C:$C,M$2,'EPA Data'!$G:$G,"&gt;="&amp;$A20,'EPA Data'!$G:$G,"&lt;"&amp;$B20)*unit_conv</f>
        <v>0</v>
      </c>
      <c r="N20">
        <f t="shared" ref="N20:Q35" si="17">M20+($R20-$M20)/5</f>
        <v>0</v>
      </c>
      <c r="O20">
        <f t="shared" si="17"/>
        <v>0</v>
      </c>
      <c r="P20">
        <f t="shared" si="17"/>
        <v>0</v>
      </c>
      <c r="Q20">
        <f t="shared" si="17"/>
        <v>0</v>
      </c>
      <c r="R20" s="31">
        <f>VLOOKUP($B$1,'Multipliers and Adjustments'!$A$70:$I$86,TRUNC(COLUMN(R$2)/5)+2,FALSE)*SUMIFS('EPA Data'!$I:$I,'EPA Data'!$D:$D,'Country Selector'!$A$2,'EPA Data'!$J:$J,$B$1,'EPA Data'!$C:$C,R$2,'EPA Data'!$G:$G,"&gt;="&amp;$A20,'EPA Data'!$G:$G,"&lt;"&amp;$B20)*unit_conv</f>
        <v>0</v>
      </c>
      <c r="S20">
        <f t="shared" ref="S20:V35" si="18">R20+($W20-$R20)/5</f>
        <v>0</v>
      </c>
      <c r="T20">
        <f t="shared" si="18"/>
        <v>0</v>
      </c>
      <c r="U20">
        <f t="shared" si="18"/>
        <v>0</v>
      </c>
      <c r="V20">
        <f t="shared" si="18"/>
        <v>0</v>
      </c>
      <c r="W20" s="31">
        <f>VLOOKUP($B$1,'Multipliers and Adjustments'!$A$70:$I$86,TRUNC(COLUMN(W$2)/5)+2,FALSE)*SUMIFS('EPA Data'!$I:$I,'EPA Data'!$D:$D,'Country Selector'!$A$2,'EPA Data'!$J:$J,$B$1,'EPA Data'!$C:$C,W$2,'EPA Data'!$G:$G,"&gt;="&amp;$A20,'EPA Data'!$G:$G,"&lt;"&amp;$B20)*unit_conv</f>
        <v>0</v>
      </c>
      <c r="X20">
        <f t="shared" ref="X20:AA35" si="19">W20+($AB20-$W20)/5</f>
        <v>0</v>
      </c>
      <c r="Y20">
        <f t="shared" si="19"/>
        <v>0</v>
      </c>
      <c r="Z20">
        <f t="shared" si="19"/>
        <v>0</v>
      </c>
      <c r="AA20">
        <f t="shared" si="19"/>
        <v>0</v>
      </c>
      <c r="AB20" s="31">
        <f>VLOOKUP($B$1,'Multipliers and Adjustments'!$A$70:$I$86,TRUNC(COLUMN(AB$2)/5)+2,FALSE)*SUMIFS('EPA Data'!$I:$I,'EPA Data'!$D:$D,'Country Selector'!$A$2,'EPA Data'!$J:$J,$B$1,'EPA Data'!$C:$C,AB$2,'EPA Data'!$G:$G,"&gt;="&amp;$A20,'EPA Data'!$G:$G,"&lt;"&amp;$B20)*unit_conv</f>
        <v>0</v>
      </c>
      <c r="AC20">
        <f t="shared" ref="AC20:AF35" si="20">AB20+($AG20-$AB20)/5</f>
        <v>0</v>
      </c>
      <c r="AD20">
        <f t="shared" si="20"/>
        <v>0</v>
      </c>
      <c r="AE20">
        <f t="shared" si="20"/>
        <v>0</v>
      </c>
      <c r="AF20">
        <f t="shared" si="20"/>
        <v>0</v>
      </c>
      <c r="AG20" s="31">
        <f>VLOOKUP($B$1,'Multipliers and Adjustments'!$A$70:$I$86,TRUNC(COLUMN(AG$2)/5)+2,FALSE)*SUMIFS('EPA Data'!$I:$I,'EPA Data'!$D:$D,'Country Selector'!$A$2,'EPA Data'!$J:$J,$B$1,'EPA Data'!$C:$C,AG$2,'EPA Data'!$G:$G,"&gt;="&amp;$A20,'EPA Data'!$G:$G,"&lt;"&amp;$B20)*unit_conv</f>
        <v>0</v>
      </c>
      <c r="AH20">
        <f t="shared" ref="AH20:AK35" si="21">AG20+($AL20-$AG20)/5</f>
        <v>0</v>
      </c>
      <c r="AI20">
        <f t="shared" si="21"/>
        <v>0</v>
      </c>
      <c r="AJ20">
        <f t="shared" si="21"/>
        <v>0</v>
      </c>
      <c r="AK20">
        <f t="shared" si="21"/>
        <v>0</v>
      </c>
      <c r="AL20" s="31">
        <f>VLOOKUP($B$1,'Multipliers and Adjustments'!$A$70:$I$86,TRUNC(COLUMN(AL$2)/5)+2,FALSE)*SUMIFS('EPA Data'!$I:$I,'EPA Data'!$D:$D,'Country Selector'!$A$2,'EPA Data'!$J:$J,$B$1,'EPA Data'!$C:$C,AL$2,'EPA Data'!$G:$G,"&gt;="&amp;$A20,'EPA Data'!$G:$G,"&lt;"&amp;$B20)*unit_conv</f>
        <v>0</v>
      </c>
    </row>
    <row r="21" spans="1:38" x14ac:dyDescent="0.45">
      <c r="A21" s="12">
        <f t="shared" si="14"/>
        <v>-250</v>
      </c>
      <c r="B21" s="11">
        <f t="shared" si="7"/>
        <v>-200</v>
      </c>
      <c r="C21" s="31">
        <f>VLOOKUP($B$1,'Multipliers and Adjustments'!$A$70:$I$86,TRUNC(COLUMN(C$2)/5)+2,FALSE)*SUMIFS('EPA Data'!$I:$I,'EPA Data'!$D:$D,'Country Selector'!$A$2,'EPA Data'!$J:$J,$B$1,'EPA Data'!$C:$C,C$2,'EPA Data'!$G:$G,"&gt;="&amp;$A21,'EPA Data'!$G:$G,"&lt;"&amp;$B21)*unit_conv</f>
        <v>0</v>
      </c>
      <c r="D21">
        <f t="shared" si="15"/>
        <v>0</v>
      </c>
      <c r="E21">
        <f t="shared" si="15"/>
        <v>0</v>
      </c>
      <c r="F21">
        <f t="shared" si="15"/>
        <v>0</v>
      </c>
      <c r="G21">
        <f t="shared" si="15"/>
        <v>0</v>
      </c>
      <c r="H21" s="31">
        <f>VLOOKUP($B$1,'Multipliers and Adjustments'!$A$70:$I$86,TRUNC(COLUMN(H$2)/5)+2,FALSE)*SUMIFS('EPA Data'!$I:$I,'EPA Data'!$D:$D,'Country Selector'!$A$2,'EPA Data'!$J:$J,$B$1,'EPA Data'!$C:$C,H$2,'EPA Data'!$G:$G,"&gt;="&amp;$A21,'EPA Data'!$G:$G,"&lt;"&amp;$B21)*unit_conv</f>
        <v>0</v>
      </c>
      <c r="I21">
        <f t="shared" si="16"/>
        <v>0</v>
      </c>
      <c r="J21">
        <f t="shared" si="16"/>
        <v>0</v>
      </c>
      <c r="K21">
        <f t="shared" si="16"/>
        <v>0</v>
      </c>
      <c r="L21">
        <f t="shared" si="16"/>
        <v>0</v>
      </c>
      <c r="M21" s="31">
        <f>VLOOKUP($B$1,'Multipliers and Adjustments'!$A$70:$I$86,TRUNC(COLUMN(M$2)/5)+2,FALSE)*SUMIFS('EPA Data'!$I:$I,'EPA Data'!$D:$D,'Country Selector'!$A$2,'EPA Data'!$J:$J,$B$1,'EPA Data'!$C:$C,M$2,'EPA Data'!$G:$G,"&gt;="&amp;$A21,'EPA Data'!$G:$G,"&lt;"&amp;$B21)*unit_conv</f>
        <v>0</v>
      </c>
      <c r="N21">
        <f t="shared" si="17"/>
        <v>0</v>
      </c>
      <c r="O21">
        <f t="shared" si="17"/>
        <v>0</v>
      </c>
      <c r="P21">
        <f t="shared" si="17"/>
        <v>0</v>
      </c>
      <c r="Q21">
        <f t="shared" si="17"/>
        <v>0</v>
      </c>
      <c r="R21" s="31">
        <f>VLOOKUP($B$1,'Multipliers and Adjustments'!$A$70:$I$86,TRUNC(COLUMN(R$2)/5)+2,FALSE)*SUMIFS('EPA Data'!$I:$I,'EPA Data'!$D:$D,'Country Selector'!$A$2,'EPA Data'!$J:$J,$B$1,'EPA Data'!$C:$C,R$2,'EPA Data'!$G:$G,"&gt;="&amp;$A21,'EPA Data'!$G:$G,"&lt;"&amp;$B21)*unit_conv</f>
        <v>0</v>
      </c>
      <c r="S21">
        <f t="shared" si="18"/>
        <v>0</v>
      </c>
      <c r="T21">
        <f t="shared" si="18"/>
        <v>0</v>
      </c>
      <c r="U21">
        <f t="shared" si="18"/>
        <v>0</v>
      </c>
      <c r="V21">
        <f t="shared" si="18"/>
        <v>0</v>
      </c>
      <c r="W21" s="31">
        <f>VLOOKUP($B$1,'Multipliers and Adjustments'!$A$70:$I$86,TRUNC(COLUMN(W$2)/5)+2,FALSE)*SUMIFS('EPA Data'!$I:$I,'EPA Data'!$D:$D,'Country Selector'!$A$2,'EPA Data'!$J:$J,$B$1,'EPA Data'!$C:$C,W$2,'EPA Data'!$G:$G,"&gt;="&amp;$A21,'EPA Data'!$G:$G,"&lt;"&amp;$B21)*unit_conv</f>
        <v>0</v>
      </c>
      <c r="X21">
        <f t="shared" si="19"/>
        <v>0</v>
      </c>
      <c r="Y21">
        <f t="shared" si="19"/>
        <v>0</v>
      </c>
      <c r="Z21">
        <f t="shared" si="19"/>
        <v>0</v>
      </c>
      <c r="AA21">
        <f t="shared" si="19"/>
        <v>0</v>
      </c>
      <c r="AB21" s="31">
        <f>VLOOKUP($B$1,'Multipliers and Adjustments'!$A$70:$I$86,TRUNC(COLUMN(AB$2)/5)+2,FALSE)*SUMIFS('EPA Data'!$I:$I,'EPA Data'!$D:$D,'Country Selector'!$A$2,'EPA Data'!$J:$J,$B$1,'EPA Data'!$C:$C,AB$2,'EPA Data'!$G:$G,"&gt;="&amp;$A21,'EPA Data'!$G:$G,"&lt;"&amp;$B21)*unit_conv</f>
        <v>0</v>
      </c>
      <c r="AC21">
        <f t="shared" si="20"/>
        <v>0</v>
      </c>
      <c r="AD21">
        <f t="shared" si="20"/>
        <v>0</v>
      </c>
      <c r="AE21">
        <f t="shared" si="20"/>
        <v>0</v>
      </c>
      <c r="AF21">
        <f t="shared" si="20"/>
        <v>0</v>
      </c>
      <c r="AG21" s="31">
        <f>VLOOKUP($B$1,'Multipliers and Adjustments'!$A$70:$I$86,TRUNC(COLUMN(AG$2)/5)+2,FALSE)*SUMIFS('EPA Data'!$I:$I,'EPA Data'!$D:$D,'Country Selector'!$A$2,'EPA Data'!$J:$J,$B$1,'EPA Data'!$C:$C,AG$2,'EPA Data'!$G:$G,"&gt;="&amp;$A21,'EPA Data'!$G:$G,"&lt;"&amp;$B21)*unit_conv</f>
        <v>0</v>
      </c>
      <c r="AH21">
        <f t="shared" si="21"/>
        <v>0</v>
      </c>
      <c r="AI21">
        <f t="shared" si="21"/>
        <v>0</v>
      </c>
      <c r="AJ21">
        <f t="shared" si="21"/>
        <v>0</v>
      </c>
      <c r="AK21">
        <f t="shared" si="21"/>
        <v>0</v>
      </c>
      <c r="AL21" s="31">
        <f>VLOOKUP($B$1,'Multipliers and Adjustments'!$A$70:$I$86,TRUNC(COLUMN(AL$2)/5)+2,FALSE)*SUMIFS('EPA Data'!$I:$I,'EPA Data'!$D:$D,'Country Selector'!$A$2,'EPA Data'!$J:$J,$B$1,'EPA Data'!$C:$C,AL$2,'EPA Data'!$G:$G,"&gt;="&amp;$A21,'EPA Data'!$G:$G,"&lt;"&amp;$B21)*unit_conv</f>
        <v>0</v>
      </c>
    </row>
    <row r="22" spans="1:38" x14ac:dyDescent="0.45">
      <c r="A22" s="12">
        <f t="shared" si="14"/>
        <v>-200</v>
      </c>
      <c r="B22" s="11">
        <f t="shared" si="7"/>
        <v>-150</v>
      </c>
      <c r="C22" s="31">
        <f>VLOOKUP($B$1,'Multipliers and Adjustments'!$A$70:$I$86,TRUNC(COLUMN(C$2)/5)+2,FALSE)*SUMIFS('EPA Data'!$I:$I,'EPA Data'!$D:$D,'Country Selector'!$A$2,'EPA Data'!$J:$J,$B$1,'EPA Data'!$C:$C,C$2,'EPA Data'!$G:$G,"&gt;="&amp;$A22,'EPA Data'!$G:$G,"&lt;"&amp;$B22)*unit_conv</f>
        <v>0</v>
      </c>
      <c r="D22">
        <f t="shared" si="15"/>
        <v>0</v>
      </c>
      <c r="E22">
        <f t="shared" si="15"/>
        <v>0</v>
      </c>
      <c r="F22">
        <f t="shared" si="15"/>
        <v>0</v>
      </c>
      <c r="G22">
        <f t="shared" si="15"/>
        <v>0</v>
      </c>
      <c r="H22" s="31">
        <f>VLOOKUP($B$1,'Multipliers and Adjustments'!$A$70:$I$86,TRUNC(COLUMN(H$2)/5)+2,FALSE)*SUMIFS('EPA Data'!$I:$I,'EPA Data'!$D:$D,'Country Selector'!$A$2,'EPA Data'!$J:$J,$B$1,'EPA Data'!$C:$C,H$2,'EPA Data'!$G:$G,"&gt;="&amp;$A22,'EPA Data'!$G:$G,"&lt;"&amp;$B22)*unit_conv</f>
        <v>0</v>
      </c>
      <c r="I22">
        <f t="shared" si="16"/>
        <v>0</v>
      </c>
      <c r="J22">
        <f t="shared" si="16"/>
        <v>0</v>
      </c>
      <c r="K22">
        <f t="shared" si="16"/>
        <v>0</v>
      </c>
      <c r="L22">
        <f t="shared" si="16"/>
        <v>0</v>
      </c>
      <c r="M22" s="31">
        <f>VLOOKUP($B$1,'Multipliers and Adjustments'!$A$70:$I$86,TRUNC(COLUMN(M$2)/5)+2,FALSE)*SUMIFS('EPA Data'!$I:$I,'EPA Data'!$D:$D,'Country Selector'!$A$2,'EPA Data'!$J:$J,$B$1,'EPA Data'!$C:$C,M$2,'EPA Data'!$G:$G,"&gt;="&amp;$A22,'EPA Data'!$G:$G,"&lt;"&amp;$B22)*unit_conv</f>
        <v>0</v>
      </c>
      <c r="N22">
        <f t="shared" si="17"/>
        <v>0</v>
      </c>
      <c r="O22">
        <f t="shared" si="17"/>
        <v>0</v>
      </c>
      <c r="P22">
        <f t="shared" si="17"/>
        <v>0</v>
      </c>
      <c r="Q22">
        <f t="shared" si="17"/>
        <v>0</v>
      </c>
      <c r="R22" s="31">
        <f>VLOOKUP($B$1,'Multipliers and Adjustments'!$A$70:$I$86,TRUNC(COLUMN(R$2)/5)+2,FALSE)*SUMIFS('EPA Data'!$I:$I,'EPA Data'!$D:$D,'Country Selector'!$A$2,'EPA Data'!$J:$J,$B$1,'EPA Data'!$C:$C,R$2,'EPA Data'!$G:$G,"&gt;="&amp;$A22,'EPA Data'!$G:$G,"&lt;"&amp;$B22)*unit_conv</f>
        <v>0</v>
      </c>
      <c r="S22">
        <f t="shared" si="18"/>
        <v>0</v>
      </c>
      <c r="T22">
        <f t="shared" si="18"/>
        <v>0</v>
      </c>
      <c r="U22">
        <f t="shared" si="18"/>
        <v>0</v>
      </c>
      <c r="V22">
        <f t="shared" si="18"/>
        <v>0</v>
      </c>
      <c r="W22" s="31">
        <f>VLOOKUP($B$1,'Multipliers and Adjustments'!$A$70:$I$86,TRUNC(COLUMN(W$2)/5)+2,FALSE)*SUMIFS('EPA Data'!$I:$I,'EPA Data'!$D:$D,'Country Selector'!$A$2,'EPA Data'!$J:$J,$B$1,'EPA Data'!$C:$C,W$2,'EPA Data'!$G:$G,"&gt;="&amp;$A22,'EPA Data'!$G:$G,"&lt;"&amp;$B22)*unit_conv</f>
        <v>0</v>
      </c>
      <c r="X22">
        <f t="shared" si="19"/>
        <v>0</v>
      </c>
      <c r="Y22">
        <f t="shared" si="19"/>
        <v>0</v>
      </c>
      <c r="Z22">
        <f t="shared" si="19"/>
        <v>0</v>
      </c>
      <c r="AA22">
        <f t="shared" si="19"/>
        <v>0</v>
      </c>
      <c r="AB22" s="31">
        <f>VLOOKUP($B$1,'Multipliers and Adjustments'!$A$70:$I$86,TRUNC(COLUMN(AB$2)/5)+2,FALSE)*SUMIFS('EPA Data'!$I:$I,'EPA Data'!$D:$D,'Country Selector'!$A$2,'EPA Data'!$J:$J,$B$1,'EPA Data'!$C:$C,AB$2,'EPA Data'!$G:$G,"&gt;="&amp;$A22,'EPA Data'!$G:$G,"&lt;"&amp;$B22)*unit_conv</f>
        <v>0</v>
      </c>
      <c r="AC22">
        <f t="shared" si="20"/>
        <v>0</v>
      </c>
      <c r="AD22">
        <f t="shared" si="20"/>
        <v>0</v>
      </c>
      <c r="AE22">
        <f t="shared" si="20"/>
        <v>0</v>
      </c>
      <c r="AF22">
        <f t="shared" si="20"/>
        <v>0</v>
      </c>
      <c r="AG22" s="31">
        <f>VLOOKUP($B$1,'Multipliers and Adjustments'!$A$70:$I$86,TRUNC(COLUMN(AG$2)/5)+2,FALSE)*SUMIFS('EPA Data'!$I:$I,'EPA Data'!$D:$D,'Country Selector'!$A$2,'EPA Data'!$J:$J,$B$1,'EPA Data'!$C:$C,AG$2,'EPA Data'!$G:$G,"&gt;="&amp;$A22,'EPA Data'!$G:$G,"&lt;"&amp;$B22)*unit_conv</f>
        <v>0</v>
      </c>
      <c r="AH22">
        <f t="shared" si="21"/>
        <v>0</v>
      </c>
      <c r="AI22">
        <f t="shared" si="21"/>
        <v>0</v>
      </c>
      <c r="AJ22">
        <f t="shared" si="21"/>
        <v>0</v>
      </c>
      <c r="AK22">
        <f t="shared" si="21"/>
        <v>0</v>
      </c>
      <c r="AL22" s="31">
        <f>VLOOKUP($B$1,'Multipliers and Adjustments'!$A$70:$I$86,TRUNC(COLUMN(AL$2)/5)+2,FALSE)*SUMIFS('EPA Data'!$I:$I,'EPA Data'!$D:$D,'Country Selector'!$A$2,'EPA Data'!$J:$J,$B$1,'EPA Data'!$C:$C,AL$2,'EPA Data'!$G:$G,"&gt;="&amp;$A22,'EPA Data'!$G:$G,"&lt;"&amp;$B22)*unit_conv</f>
        <v>0</v>
      </c>
    </row>
    <row r="23" spans="1:38" x14ac:dyDescent="0.45">
      <c r="A23" s="12">
        <f t="shared" si="14"/>
        <v>-150</v>
      </c>
      <c r="B23" s="11">
        <f t="shared" si="7"/>
        <v>-100</v>
      </c>
      <c r="C23" s="31">
        <f>VLOOKUP($B$1,'Multipliers and Adjustments'!$A$70:$I$86,TRUNC(COLUMN(C$2)/5)+2,FALSE)*SUMIFS('EPA Data'!$I:$I,'EPA Data'!$D:$D,'Country Selector'!$A$2,'EPA Data'!$J:$J,$B$1,'EPA Data'!$C:$C,C$2,'EPA Data'!$G:$G,"&gt;="&amp;$A23,'EPA Data'!$G:$G,"&lt;"&amp;$B23)*unit_conv</f>
        <v>0</v>
      </c>
      <c r="D23">
        <f t="shared" si="15"/>
        <v>0</v>
      </c>
      <c r="E23">
        <f t="shared" si="15"/>
        <v>0</v>
      </c>
      <c r="F23">
        <f t="shared" si="15"/>
        <v>0</v>
      </c>
      <c r="G23">
        <f t="shared" si="15"/>
        <v>0</v>
      </c>
      <c r="H23" s="31">
        <f>VLOOKUP($B$1,'Multipliers and Adjustments'!$A$70:$I$86,TRUNC(COLUMN(H$2)/5)+2,FALSE)*SUMIFS('EPA Data'!$I:$I,'EPA Data'!$D:$D,'Country Selector'!$A$2,'EPA Data'!$J:$J,$B$1,'EPA Data'!$C:$C,H$2,'EPA Data'!$G:$G,"&gt;="&amp;$A23,'EPA Data'!$G:$G,"&lt;"&amp;$B23)*unit_conv</f>
        <v>0</v>
      </c>
      <c r="I23">
        <f t="shared" si="16"/>
        <v>0</v>
      </c>
      <c r="J23">
        <f t="shared" si="16"/>
        <v>0</v>
      </c>
      <c r="K23">
        <f t="shared" si="16"/>
        <v>0</v>
      </c>
      <c r="L23">
        <f t="shared" si="16"/>
        <v>0</v>
      </c>
      <c r="M23" s="31">
        <f>VLOOKUP($B$1,'Multipliers and Adjustments'!$A$70:$I$86,TRUNC(COLUMN(M$2)/5)+2,FALSE)*SUMIFS('EPA Data'!$I:$I,'EPA Data'!$D:$D,'Country Selector'!$A$2,'EPA Data'!$J:$J,$B$1,'EPA Data'!$C:$C,M$2,'EPA Data'!$G:$G,"&gt;="&amp;$A23,'EPA Data'!$G:$G,"&lt;"&amp;$B23)*unit_conv</f>
        <v>0</v>
      </c>
      <c r="N23">
        <f t="shared" si="17"/>
        <v>0</v>
      </c>
      <c r="O23">
        <f t="shared" si="17"/>
        <v>0</v>
      </c>
      <c r="P23">
        <f t="shared" si="17"/>
        <v>0</v>
      </c>
      <c r="Q23">
        <f t="shared" si="17"/>
        <v>0</v>
      </c>
      <c r="R23" s="31">
        <f>VLOOKUP($B$1,'Multipliers and Adjustments'!$A$70:$I$86,TRUNC(COLUMN(R$2)/5)+2,FALSE)*SUMIFS('EPA Data'!$I:$I,'EPA Data'!$D:$D,'Country Selector'!$A$2,'EPA Data'!$J:$J,$B$1,'EPA Data'!$C:$C,R$2,'EPA Data'!$G:$G,"&gt;="&amp;$A23,'EPA Data'!$G:$G,"&lt;"&amp;$B23)*unit_conv</f>
        <v>0</v>
      </c>
      <c r="S23">
        <f t="shared" si="18"/>
        <v>0</v>
      </c>
      <c r="T23">
        <f t="shared" si="18"/>
        <v>0</v>
      </c>
      <c r="U23">
        <f t="shared" si="18"/>
        <v>0</v>
      </c>
      <c r="V23">
        <f t="shared" si="18"/>
        <v>0</v>
      </c>
      <c r="W23" s="31">
        <f>VLOOKUP($B$1,'Multipliers and Adjustments'!$A$70:$I$86,TRUNC(COLUMN(W$2)/5)+2,FALSE)*SUMIFS('EPA Data'!$I:$I,'EPA Data'!$D:$D,'Country Selector'!$A$2,'EPA Data'!$J:$J,$B$1,'EPA Data'!$C:$C,W$2,'EPA Data'!$G:$G,"&gt;="&amp;$A23,'EPA Data'!$G:$G,"&lt;"&amp;$B23)*unit_conv</f>
        <v>0</v>
      </c>
      <c r="X23">
        <f t="shared" si="19"/>
        <v>0</v>
      </c>
      <c r="Y23">
        <f t="shared" si="19"/>
        <v>0</v>
      </c>
      <c r="Z23">
        <f t="shared" si="19"/>
        <v>0</v>
      </c>
      <c r="AA23">
        <f t="shared" si="19"/>
        <v>0</v>
      </c>
      <c r="AB23" s="31">
        <f>VLOOKUP($B$1,'Multipliers and Adjustments'!$A$70:$I$86,TRUNC(COLUMN(AB$2)/5)+2,FALSE)*SUMIFS('EPA Data'!$I:$I,'EPA Data'!$D:$D,'Country Selector'!$A$2,'EPA Data'!$J:$J,$B$1,'EPA Data'!$C:$C,AB$2,'EPA Data'!$G:$G,"&gt;="&amp;$A23,'EPA Data'!$G:$G,"&lt;"&amp;$B23)*unit_conv</f>
        <v>0</v>
      </c>
      <c r="AC23">
        <f t="shared" si="20"/>
        <v>0</v>
      </c>
      <c r="AD23">
        <f t="shared" si="20"/>
        <v>0</v>
      </c>
      <c r="AE23">
        <f t="shared" si="20"/>
        <v>0</v>
      </c>
      <c r="AF23">
        <f t="shared" si="20"/>
        <v>0</v>
      </c>
      <c r="AG23" s="31">
        <f>VLOOKUP($B$1,'Multipliers and Adjustments'!$A$70:$I$86,TRUNC(COLUMN(AG$2)/5)+2,FALSE)*SUMIFS('EPA Data'!$I:$I,'EPA Data'!$D:$D,'Country Selector'!$A$2,'EPA Data'!$J:$J,$B$1,'EPA Data'!$C:$C,AG$2,'EPA Data'!$G:$G,"&gt;="&amp;$A23,'EPA Data'!$G:$G,"&lt;"&amp;$B23)*unit_conv</f>
        <v>0</v>
      </c>
      <c r="AH23">
        <f t="shared" si="21"/>
        <v>0</v>
      </c>
      <c r="AI23">
        <f t="shared" si="21"/>
        <v>0</v>
      </c>
      <c r="AJ23">
        <f t="shared" si="21"/>
        <v>0</v>
      </c>
      <c r="AK23">
        <f t="shared" si="21"/>
        <v>0</v>
      </c>
      <c r="AL23" s="31">
        <f>VLOOKUP($B$1,'Multipliers and Adjustments'!$A$70:$I$86,TRUNC(COLUMN(AL$2)/5)+2,FALSE)*SUMIFS('EPA Data'!$I:$I,'EPA Data'!$D:$D,'Country Selector'!$A$2,'EPA Data'!$J:$J,$B$1,'EPA Data'!$C:$C,AL$2,'EPA Data'!$G:$G,"&gt;="&amp;$A23,'EPA Data'!$G:$G,"&lt;"&amp;$B23)*unit_conv</f>
        <v>0</v>
      </c>
    </row>
    <row r="24" spans="1:38" x14ac:dyDescent="0.45">
      <c r="A24" s="15">
        <f t="shared" si="14"/>
        <v>-100</v>
      </c>
      <c r="B24" s="16">
        <f>A24+10</f>
        <v>-90</v>
      </c>
      <c r="C24" s="31">
        <f>VLOOKUP($B$1,'Multipliers and Adjustments'!$A$70:$I$86,TRUNC(COLUMN(C$2)/5)+2,FALSE)*SUMIFS('EPA Data'!$I:$I,'EPA Data'!$D:$D,'Country Selector'!$A$2,'EPA Data'!$J:$J,$B$1,'EPA Data'!$C:$C,C$2,'EPA Data'!$G:$G,"&gt;="&amp;$A24,'EPA Data'!$G:$G,"&lt;"&amp;$B24)*unit_conv</f>
        <v>0</v>
      </c>
      <c r="D24">
        <f t="shared" si="15"/>
        <v>0</v>
      </c>
      <c r="E24">
        <f t="shared" si="15"/>
        <v>0</v>
      </c>
      <c r="F24">
        <f t="shared" si="15"/>
        <v>0</v>
      </c>
      <c r="G24">
        <f t="shared" si="15"/>
        <v>0</v>
      </c>
      <c r="H24" s="31">
        <f>VLOOKUP($B$1,'Multipliers and Adjustments'!$A$70:$I$86,TRUNC(COLUMN(H$2)/5)+2,FALSE)*SUMIFS('EPA Data'!$I:$I,'EPA Data'!$D:$D,'Country Selector'!$A$2,'EPA Data'!$J:$J,$B$1,'EPA Data'!$C:$C,H$2,'EPA Data'!$G:$G,"&gt;="&amp;$A24,'EPA Data'!$G:$G,"&lt;"&amp;$B24)*unit_conv</f>
        <v>0</v>
      </c>
      <c r="I24">
        <f t="shared" si="16"/>
        <v>0</v>
      </c>
      <c r="J24">
        <f t="shared" si="16"/>
        <v>0</v>
      </c>
      <c r="K24">
        <f t="shared" si="16"/>
        <v>0</v>
      </c>
      <c r="L24">
        <f t="shared" si="16"/>
        <v>0</v>
      </c>
      <c r="M24" s="31">
        <f>VLOOKUP($B$1,'Multipliers and Adjustments'!$A$70:$I$86,TRUNC(COLUMN(M$2)/5)+2,FALSE)*SUMIFS('EPA Data'!$I:$I,'EPA Data'!$D:$D,'Country Selector'!$A$2,'EPA Data'!$J:$J,$B$1,'EPA Data'!$C:$C,M$2,'EPA Data'!$G:$G,"&gt;="&amp;$A24,'EPA Data'!$G:$G,"&lt;"&amp;$B24)*unit_conv</f>
        <v>0</v>
      </c>
      <c r="N24">
        <f t="shared" si="17"/>
        <v>0</v>
      </c>
      <c r="O24">
        <f t="shared" si="17"/>
        <v>0</v>
      </c>
      <c r="P24">
        <f t="shared" si="17"/>
        <v>0</v>
      </c>
      <c r="Q24">
        <f t="shared" si="17"/>
        <v>0</v>
      </c>
      <c r="R24" s="31">
        <f>VLOOKUP($B$1,'Multipliers and Adjustments'!$A$70:$I$86,TRUNC(COLUMN(R$2)/5)+2,FALSE)*SUMIFS('EPA Data'!$I:$I,'EPA Data'!$D:$D,'Country Selector'!$A$2,'EPA Data'!$J:$J,$B$1,'EPA Data'!$C:$C,R$2,'EPA Data'!$G:$G,"&gt;="&amp;$A24,'EPA Data'!$G:$G,"&lt;"&amp;$B24)*unit_conv</f>
        <v>0</v>
      </c>
      <c r="S24">
        <f t="shared" si="18"/>
        <v>0</v>
      </c>
      <c r="T24">
        <f t="shared" si="18"/>
        <v>0</v>
      </c>
      <c r="U24">
        <f t="shared" si="18"/>
        <v>0</v>
      </c>
      <c r="V24">
        <f t="shared" si="18"/>
        <v>0</v>
      </c>
      <c r="W24" s="31">
        <f>VLOOKUP($B$1,'Multipliers and Adjustments'!$A$70:$I$86,TRUNC(COLUMN(W$2)/5)+2,FALSE)*SUMIFS('EPA Data'!$I:$I,'EPA Data'!$D:$D,'Country Selector'!$A$2,'EPA Data'!$J:$J,$B$1,'EPA Data'!$C:$C,W$2,'EPA Data'!$G:$G,"&gt;="&amp;$A24,'EPA Data'!$G:$G,"&lt;"&amp;$B24)*unit_conv</f>
        <v>0</v>
      </c>
      <c r="X24">
        <f t="shared" si="19"/>
        <v>0</v>
      </c>
      <c r="Y24">
        <f t="shared" si="19"/>
        <v>0</v>
      </c>
      <c r="Z24">
        <f t="shared" si="19"/>
        <v>0</v>
      </c>
      <c r="AA24">
        <f t="shared" si="19"/>
        <v>0</v>
      </c>
      <c r="AB24" s="31">
        <f>VLOOKUP($B$1,'Multipliers and Adjustments'!$A$70:$I$86,TRUNC(COLUMN(AB$2)/5)+2,FALSE)*SUMIFS('EPA Data'!$I:$I,'EPA Data'!$D:$D,'Country Selector'!$A$2,'EPA Data'!$J:$J,$B$1,'EPA Data'!$C:$C,AB$2,'EPA Data'!$G:$G,"&gt;="&amp;$A24,'EPA Data'!$G:$G,"&lt;"&amp;$B24)*unit_conv</f>
        <v>0</v>
      </c>
      <c r="AC24">
        <f t="shared" si="20"/>
        <v>0</v>
      </c>
      <c r="AD24">
        <f t="shared" si="20"/>
        <v>0</v>
      </c>
      <c r="AE24">
        <f t="shared" si="20"/>
        <v>0</v>
      </c>
      <c r="AF24">
        <f t="shared" si="20"/>
        <v>0</v>
      </c>
      <c r="AG24" s="31">
        <f>VLOOKUP($B$1,'Multipliers and Adjustments'!$A$70:$I$86,TRUNC(COLUMN(AG$2)/5)+2,FALSE)*SUMIFS('EPA Data'!$I:$I,'EPA Data'!$D:$D,'Country Selector'!$A$2,'EPA Data'!$J:$J,$B$1,'EPA Data'!$C:$C,AG$2,'EPA Data'!$G:$G,"&gt;="&amp;$A24,'EPA Data'!$G:$G,"&lt;"&amp;$B24)*unit_conv</f>
        <v>0</v>
      </c>
      <c r="AH24">
        <f t="shared" si="21"/>
        <v>0</v>
      </c>
      <c r="AI24">
        <f t="shared" si="21"/>
        <v>0</v>
      </c>
      <c r="AJ24">
        <f t="shared" si="21"/>
        <v>0</v>
      </c>
      <c r="AK24">
        <f t="shared" si="21"/>
        <v>0</v>
      </c>
      <c r="AL24" s="31">
        <f>VLOOKUP($B$1,'Multipliers and Adjustments'!$A$70:$I$86,TRUNC(COLUMN(AL$2)/5)+2,FALSE)*SUMIFS('EPA Data'!$I:$I,'EPA Data'!$D:$D,'Country Selector'!$A$2,'EPA Data'!$J:$J,$B$1,'EPA Data'!$C:$C,AL$2,'EPA Data'!$G:$G,"&gt;="&amp;$A24,'EPA Data'!$G:$G,"&lt;"&amp;$B24)*unit_conv</f>
        <v>0</v>
      </c>
    </row>
    <row r="25" spans="1:38" x14ac:dyDescent="0.45">
      <c r="A25" s="15">
        <f t="shared" si="14"/>
        <v>-90</v>
      </c>
      <c r="B25" s="16">
        <f t="shared" ref="B25:B44" si="22">A25+10</f>
        <v>-80</v>
      </c>
      <c r="C25" s="31">
        <f>VLOOKUP($B$1,'Multipliers and Adjustments'!$A$70:$I$86,TRUNC(COLUMN(C$2)/5)+2,FALSE)*SUMIFS('EPA Data'!$I:$I,'EPA Data'!$D:$D,'Country Selector'!$A$2,'EPA Data'!$J:$J,$B$1,'EPA Data'!$C:$C,C$2,'EPA Data'!$G:$G,"&gt;="&amp;$A25,'EPA Data'!$G:$G,"&lt;"&amp;$B25)*unit_conv</f>
        <v>0</v>
      </c>
      <c r="D25">
        <f t="shared" si="15"/>
        <v>0</v>
      </c>
      <c r="E25">
        <f t="shared" si="15"/>
        <v>0</v>
      </c>
      <c r="F25">
        <f t="shared" si="15"/>
        <v>0</v>
      </c>
      <c r="G25">
        <f t="shared" si="15"/>
        <v>0</v>
      </c>
      <c r="H25" s="31">
        <f>VLOOKUP($B$1,'Multipliers and Adjustments'!$A$70:$I$86,TRUNC(COLUMN(H$2)/5)+2,FALSE)*SUMIFS('EPA Data'!$I:$I,'EPA Data'!$D:$D,'Country Selector'!$A$2,'EPA Data'!$J:$J,$B$1,'EPA Data'!$C:$C,H$2,'EPA Data'!$G:$G,"&gt;="&amp;$A25,'EPA Data'!$G:$G,"&lt;"&amp;$B25)*unit_conv</f>
        <v>0</v>
      </c>
      <c r="I25">
        <f t="shared" si="16"/>
        <v>0</v>
      </c>
      <c r="J25">
        <f t="shared" si="16"/>
        <v>0</v>
      </c>
      <c r="K25">
        <f t="shared" si="16"/>
        <v>0</v>
      </c>
      <c r="L25">
        <f t="shared" si="16"/>
        <v>0</v>
      </c>
      <c r="M25" s="31">
        <f>VLOOKUP($B$1,'Multipliers and Adjustments'!$A$70:$I$86,TRUNC(COLUMN(M$2)/5)+2,FALSE)*SUMIFS('EPA Data'!$I:$I,'EPA Data'!$D:$D,'Country Selector'!$A$2,'EPA Data'!$J:$J,$B$1,'EPA Data'!$C:$C,M$2,'EPA Data'!$G:$G,"&gt;="&amp;$A25,'EPA Data'!$G:$G,"&lt;"&amp;$B25)*unit_conv</f>
        <v>0</v>
      </c>
      <c r="N25">
        <f t="shared" si="17"/>
        <v>0</v>
      </c>
      <c r="O25">
        <f t="shared" si="17"/>
        <v>0</v>
      </c>
      <c r="P25">
        <f t="shared" si="17"/>
        <v>0</v>
      </c>
      <c r="Q25">
        <f t="shared" si="17"/>
        <v>0</v>
      </c>
      <c r="R25" s="31">
        <f>VLOOKUP($B$1,'Multipliers and Adjustments'!$A$70:$I$86,TRUNC(COLUMN(R$2)/5)+2,FALSE)*SUMIFS('EPA Data'!$I:$I,'EPA Data'!$D:$D,'Country Selector'!$A$2,'EPA Data'!$J:$J,$B$1,'EPA Data'!$C:$C,R$2,'EPA Data'!$G:$G,"&gt;="&amp;$A25,'EPA Data'!$G:$G,"&lt;"&amp;$B25)*unit_conv</f>
        <v>0</v>
      </c>
      <c r="S25">
        <f t="shared" si="18"/>
        <v>0</v>
      </c>
      <c r="T25">
        <f t="shared" si="18"/>
        <v>0</v>
      </c>
      <c r="U25">
        <f t="shared" si="18"/>
        <v>0</v>
      </c>
      <c r="V25">
        <f t="shared" si="18"/>
        <v>0</v>
      </c>
      <c r="W25" s="31">
        <f>VLOOKUP($B$1,'Multipliers and Adjustments'!$A$70:$I$86,TRUNC(COLUMN(W$2)/5)+2,FALSE)*SUMIFS('EPA Data'!$I:$I,'EPA Data'!$D:$D,'Country Selector'!$A$2,'EPA Data'!$J:$J,$B$1,'EPA Data'!$C:$C,W$2,'EPA Data'!$G:$G,"&gt;="&amp;$A25,'EPA Data'!$G:$G,"&lt;"&amp;$B25)*unit_conv</f>
        <v>0</v>
      </c>
      <c r="X25">
        <f t="shared" si="19"/>
        <v>0</v>
      </c>
      <c r="Y25">
        <f t="shared" si="19"/>
        <v>0</v>
      </c>
      <c r="Z25">
        <f t="shared" si="19"/>
        <v>0</v>
      </c>
      <c r="AA25">
        <f t="shared" si="19"/>
        <v>0</v>
      </c>
      <c r="AB25" s="31">
        <f>VLOOKUP($B$1,'Multipliers and Adjustments'!$A$70:$I$86,TRUNC(COLUMN(AB$2)/5)+2,FALSE)*SUMIFS('EPA Data'!$I:$I,'EPA Data'!$D:$D,'Country Selector'!$A$2,'EPA Data'!$J:$J,$B$1,'EPA Data'!$C:$C,AB$2,'EPA Data'!$G:$G,"&gt;="&amp;$A25,'EPA Data'!$G:$G,"&lt;"&amp;$B25)*unit_conv</f>
        <v>0</v>
      </c>
      <c r="AC25">
        <f t="shared" si="20"/>
        <v>0</v>
      </c>
      <c r="AD25">
        <f t="shared" si="20"/>
        <v>0</v>
      </c>
      <c r="AE25">
        <f t="shared" si="20"/>
        <v>0</v>
      </c>
      <c r="AF25">
        <f t="shared" si="20"/>
        <v>0</v>
      </c>
      <c r="AG25" s="31">
        <f>VLOOKUP($B$1,'Multipliers and Adjustments'!$A$70:$I$86,TRUNC(COLUMN(AG$2)/5)+2,FALSE)*SUMIFS('EPA Data'!$I:$I,'EPA Data'!$D:$D,'Country Selector'!$A$2,'EPA Data'!$J:$J,$B$1,'EPA Data'!$C:$C,AG$2,'EPA Data'!$G:$G,"&gt;="&amp;$A25,'EPA Data'!$G:$G,"&lt;"&amp;$B25)*unit_conv</f>
        <v>0</v>
      </c>
      <c r="AH25">
        <f t="shared" si="21"/>
        <v>0</v>
      </c>
      <c r="AI25">
        <f t="shared" si="21"/>
        <v>0</v>
      </c>
      <c r="AJ25">
        <f t="shared" si="21"/>
        <v>0</v>
      </c>
      <c r="AK25">
        <f t="shared" si="21"/>
        <v>0</v>
      </c>
      <c r="AL25" s="31">
        <f>VLOOKUP($B$1,'Multipliers and Adjustments'!$A$70:$I$86,TRUNC(COLUMN(AL$2)/5)+2,FALSE)*SUMIFS('EPA Data'!$I:$I,'EPA Data'!$D:$D,'Country Selector'!$A$2,'EPA Data'!$J:$J,$B$1,'EPA Data'!$C:$C,AL$2,'EPA Data'!$G:$G,"&gt;="&amp;$A25,'EPA Data'!$G:$G,"&lt;"&amp;$B25)*unit_conv</f>
        <v>0</v>
      </c>
    </row>
    <row r="26" spans="1:38" x14ac:dyDescent="0.45">
      <c r="A26" s="15">
        <f t="shared" si="14"/>
        <v>-80</v>
      </c>
      <c r="B26" s="16">
        <f t="shared" si="22"/>
        <v>-70</v>
      </c>
      <c r="C26" s="31">
        <f>VLOOKUP($B$1,'Multipliers and Adjustments'!$A$70:$I$86,TRUNC(COLUMN(C$2)/5)+2,FALSE)*SUMIFS('EPA Data'!$I:$I,'EPA Data'!$D:$D,'Country Selector'!$A$2,'EPA Data'!$J:$J,$B$1,'EPA Data'!$C:$C,C$2,'EPA Data'!$G:$G,"&gt;="&amp;$A26,'EPA Data'!$G:$G,"&lt;"&amp;$B26)*unit_conv</f>
        <v>0</v>
      </c>
      <c r="D26">
        <f t="shared" si="15"/>
        <v>0</v>
      </c>
      <c r="E26">
        <f t="shared" si="15"/>
        <v>0</v>
      </c>
      <c r="F26">
        <f t="shared" si="15"/>
        <v>0</v>
      </c>
      <c r="G26">
        <f t="shared" si="15"/>
        <v>0</v>
      </c>
      <c r="H26" s="31">
        <f>VLOOKUP($B$1,'Multipliers and Adjustments'!$A$70:$I$86,TRUNC(COLUMN(H$2)/5)+2,FALSE)*SUMIFS('EPA Data'!$I:$I,'EPA Data'!$D:$D,'Country Selector'!$A$2,'EPA Data'!$J:$J,$B$1,'EPA Data'!$C:$C,H$2,'EPA Data'!$G:$G,"&gt;="&amp;$A26,'EPA Data'!$G:$G,"&lt;"&amp;$B26)*unit_conv</f>
        <v>0</v>
      </c>
      <c r="I26">
        <f t="shared" si="16"/>
        <v>0</v>
      </c>
      <c r="J26">
        <f t="shared" si="16"/>
        <v>0</v>
      </c>
      <c r="K26">
        <f t="shared" si="16"/>
        <v>0</v>
      </c>
      <c r="L26">
        <f t="shared" si="16"/>
        <v>0</v>
      </c>
      <c r="M26" s="31">
        <f>VLOOKUP($B$1,'Multipliers and Adjustments'!$A$70:$I$86,TRUNC(COLUMN(M$2)/5)+2,FALSE)*SUMIFS('EPA Data'!$I:$I,'EPA Data'!$D:$D,'Country Selector'!$A$2,'EPA Data'!$J:$J,$B$1,'EPA Data'!$C:$C,M$2,'EPA Data'!$G:$G,"&gt;="&amp;$A26,'EPA Data'!$G:$G,"&lt;"&amp;$B26)*unit_conv</f>
        <v>0</v>
      </c>
      <c r="N26">
        <f t="shared" si="17"/>
        <v>0</v>
      </c>
      <c r="O26">
        <f t="shared" si="17"/>
        <v>0</v>
      </c>
      <c r="P26">
        <f t="shared" si="17"/>
        <v>0</v>
      </c>
      <c r="Q26">
        <f t="shared" si="17"/>
        <v>0</v>
      </c>
      <c r="R26" s="31">
        <f>VLOOKUP($B$1,'Multipliers and Adjustments'!$A$70:$I$86,TRUNC(COLUMN(R$2)/5)+2,FALSE)*SUMIFS('EPA Data'!$I:$I,'EPA Data'!$D:$D,'Country Selector'!$A$2,'EPA Data'!$J:$J,$B$1,'EPA Data'!$C:$C,R$2,'EPA Data'!$G:$G,"&gt;="&amp;$A26,'EPA Data'!$G:$G,"&lt;"&amp;$B26)*unit_conv</f>
        <v>0</v>
      </c>
      <c r="S26">
        <f t="shared" si="18"/>
        <v>0</v>
      </c>
      <c r="T26">
        <f t="shared" si="18"/>
        <v>0</v>
      </c>
      <c r="U26">
        <f t="shared" si="18"/>
        <v>0</v>
      </c>
      <c r="V26">
        <f t="shared" si="18"/>
        <v>0</v>
      </c>
      <c r="W26" s="31">
        <f>VLOOKUP($B$1,'Multipliers and Adjustments'!$A$70:$I$86,TRUNC(COLUMN(W$2)/5)+2,FALSE)*SUMIFS('EPA Data'!$I:$I,'EPA Data'!$D:$D,'Country Selector'!$A$2,'EPA Data'!$J:$J,$B$1,'EPA Data'!$C:$C,W$2,'EPA Data'!$G:$G,"&gt;="&amp;$A26,'EPA Data'!$G:$G,"&lt;"&amp;$B26)*unit_conv</f>
        <v>0</v>
      </c>
      <c r="X26">
        <f t="shared" si="19"/>
        <v>0</v>
      </c>
      <c r="Y26">
        <f t="shared" si="19"/>
        <v>0</v>
      </c>
      <c r="Z26">
        <f t="shared" si="19"/>
        <v>0</v>
      </c>
      <c r="AA26">
        <f t="shared" si="19"/>
        <v>0</v>
      </c>
      <c r="AB26" s="31">
        <f>VLOOKUP($B$1,'Multipliers and Adjustments'!$A$70:$I$86,TRUNC(COLUMN(AB$2)/5)+2,FALSE)*SUMIFS('EPA Data'!$I:$I,'EPA Data'!$D:$D,'Country Selector'!$A$2,'EPA Data'!$J:$J,$B$1,'EPA Data'!$C:$C,AB$2,'EPA Data'!$G:$G,"&gt;="&amp;$A26,'EPA Data'!$G:$G,"&lt;"&amp;$B26)*unit_conv</f>
        <v>0</v>
      </c>
      <c r="AC26">
        <f t="shared" si="20"/>
        <v>0</v>
      </c>
      <c r="AD26">
        <f t="shared" si="20"/>
        <v>0</v>
      </c>
      <c r="AE26">
        <f t="shared" si="20"/>
        <v>0</v>
      </c>
      <c r="AF26">
        <f t="shared" si="20"/>
        <v>0</v>
      </c>
      <c r="AG26" s="31">
        <f>VLOOKUP($B$1,'Multipliers and Adjustments'!$A$70:$I$86,TRUNC(COLUMN(AG$2)/5)+2,FALSE)*SUMIFS('EPA Data'!$I:$I,'EPA Data'!$D:$D,'Country Selector'!$A$2,'EPA Data'!$J:$J,$B$1,'EPA Data'!$C:$C,AG$2,'EPA Data'!$G:$G,"&gt;="&amp;$A26,'EPA Data'!$G:$G,"&lt;"&amp;$B26)*unit_conv</f>
        <v>0</v>
      </c>
      <c r="AH26">
        <f t="shared" si="21"/>
        <v>0</v>
      </c>
      <c r="AI26">
        <f t="shared" si="21"/>
        <v>0</v>
      </c>
      <c r="AJ26">
        <f t="shared" si="21"/>
        <v>0</v>
      </c>
      <c r="AK26">
        <f t="shared" si="21"/>
        <v>0</v>
      </c>
      <c r="AL26" s="31">
        <f>VLOOKUP($B$1,'Multipliers and Adjustments'!$A$70:$I$86,TRUNC(COLUMN(AL$2)/5)+2,FALSE)*SUMIFS('EPA Data'!$I:$I,'EPA Data'!$D:$D,'Country Selector'!$A$2,'EPA Data'!$J:$J,$B$1,'EPA Data'!$C:$C,AL$2,'EPA Data'!$G:$G,"&gt;="&amp;$A26,'EPA Data'!$G:$G,"&lt;"&amp;$B26)*unit_conv</f>
        <v>0</v>
      </c>
    </row>
    <row r="27" spans="1:38" x14ac:dyDescent="0.45">
      <c r="A27" s="15">
        <f t="shared" si="14"/>
        <v>-70</v>
      </c>
      <c r="B27" s="16">
        <f t="shared" si="22"/>
        <v>-60</v>
      </c>
      <c r="C27" s="31">
        <f>VLOOKUP($B$1,'Multipliers and Adjustments'!$A$70:$I$86,TRUNC(COLUMN(C$2)/5)+2,FALSE)*SUMIFS('EPA Data'!$I:$I,'EPA Data'!$D:$D,'Country Selector'!$A$2,'EPA Data'!$J:$J,$B$1,'EPA Data'!$C:$C,C$2,'EPA Data'!$G:$G,"&gt;="&amp;$A27,'EPA Data'!$G:$G,"&lt;"&amp;$B27)*unit_conv</f>
        <v>0</v>
      </c>
      <c r="D27">
        <f t="shared" si="15"/>
        <v>0</v>
      </c>
      <c r="E27">
        <f t="shared" si="15"/>
        <v>0</v>
      </c>
      <c r="F27">
        <f t="shared" si="15"/>
        <v>0</v>
      </c>
      <c r="G27">
        <f t="shared" si="15"/>
        <v>0</v>
      </c>
      <c r="H27" s="31">
        <f>VLOOKUP($B$1,'Multipliers and Adjustments'!$A$70:$I$86,TRUNC(COLUMN(H$2)/5)+2,FALSE)*SUMIFS('EPA Data'!$I:$I,'EPA Data'!$D:$D,'Country Selector'!$A$2,'EPA Data'!$J:$J,$B$1,'EPA Data'!$C:$C,H$2,'EPA Data'!$G:$G,"&gt;="&amp;$A27,'EPA Data'!$G:$G,"&lt;"&amp;$B27)*unit_conv</f>
        <v>0</v>
      </c>
      <c r="I27">
        <f t="shared" si="16"/>
        <v>0</v>
      </c>
      <c r="J27">
        <f t="shared" si="16"/>
        <v>0</v>
      </c>
      <c r="K27">
        <f t="shared" si="16"/>
        <v>0</v>
      </c>
      <c r="L27">
        <f t="shared" si="16"/>
        <v>0</v>
      </c>
      <c r="M27" s="31">
        <f>VLOOKUP($B$1,'Multipliers and Adjustments'!$A$70:$I$86,TRUNC(COLUMN(M$2)/5)+2,FALSE)*SUMIFS('EPA Data'!$I:$I,'EPA Data'!$D:$D,'Country Selector'!$A$2,'EPA Data'!$J:$J,$B$1,'EPA Data'!$C:$C,M$2,'EPA Data'!$G:$G,"&gt;="&amp;$A27,'EPA Data'!$G:$G,"&lt;"&amp;$B27)*unit_conv</f>
        <v>0</v>
      </c>
      <c r="N27">
        <f t="shared" si="17"/>
        <v>0</v>
      </c>
      <c r="O27">
        <f t="shared" si="17"/>
        <v>0</v>
      </c>
      <c r="P27">
        <f t="shared" si="17"/>
        <v>0</v>
      </c>
      <c r="Q27">
        <f t="shared" si="17"/>
        <v>0</v>
      </c>
      <c r="R27" s="31">
        <f>VLOOKUP($B$1,'Multipliers and Adjustments'!$A$70:$I$86,TRUNC(COLUMN(R$2)/5)+2,FALSE)*SUMIFS('EPA Data'!$I:$I,'EPA Data'!$D:$D,'Country Selector'!$A$2,'EPA Data'!$J:$J,$B$1,'EPA Data'!$C:$C,R$2,'EPA Data'!$G:$G,"&gt;="&amp;$A27,'EPA Data'!$G:$G,"&lt;"&amp;$B27)*unit_conv</f>
        <v>0</v>
      </c>
      <c r="S27">
        <f t="shared" si="18"/>
        <v>0</v>
      </c>
      <c r="T27">
        <f t="shared" si="18"/>
        <v>0</v>
      </c>
      <c r="U27">
        <f t="shared" si="18"/>
        <v>0</v>
      </c>
      <c r="V27">
        <f t="shared" si="18"/>
        <v>0</v>
      </c>
      <c r="W27" s="31">
        <f>VLOOKUP($B$1,'Multipliers and Adjustments'!$A$70:$I$86,TRUNC(COLUMN(W$2)/5)+2,FALSE)*SUMIFS('EPA Data'!$I:$I,'EPA Data'!$D:$D,'Country Selector'!$A$2,'EPA Data'!$J:$J,$B$1,'EPA Data'!$C:$C,W$2,'EPA Data'!$G:$G,"&gt;="&amp;$A27,'EPA Data'!$G:$G,"&lt;"&amp;$B27)*unit_conv</f>
        <v>0</v>
      </c>
      <c r="X27">
        <f t="shared" si="19"/>
        <v>0</v>
      </c>
      <c r="Y27">
        <f t="shared" si="19"/>
        <v>0</v>
      </c>
      <c r="Z27">
        <f t="shared" si="19"/>
        <v>0</v>
      </c>
      <c r="AA27">
        <f t="shared" si="19"/>
        <v>0</v>
      </c>
      <c r="AB27" s="31">
        <f>VLOOKUP($B$1,'Multipliers and Adjustments'!$A$70:$I$86,TRUNC(COLUMN(AB$2)/5)+2,FALSE)*SUMIFS('EPA Data'!$I:$I,'EPA Data'!$D:$D,'Country Selector'!$A$2,'EPA Data'!$J:$J,$B$1,'EPA Data'!$C:$C,AB$2,'EPA Data'!$G:$G,"&gt;="&amp;$A27,'EPA Data'!$G:$G,"&lt;"&amp;$B27)*unit_conv</f>
        <v>0</v>
      </c>
      <c r="AC27">
        <f t="shared" si="20"/>
        <v>0</v>
      </c>
      <c r="AD27">
        <f t="shared" si="20"/>
        <v>0</v>
      </c>
      <c r="AE27">
        <f t="shared" si="20"/>
        <v>0</v>
      </c>
      <c r="AF27">
        <f t="shared" si="20"/>
        <v>0</v>
      </c>
      <c r="AG27" s="31">
        <f>VLOOKUP($B$1,'Multipliers and Adjustments'!$A$70:$I$86,TRUNC(COLUMN(AG$2)/5)+2,FALSE)*SUMIFS('EPA Data'!$I:$I,'EPA Data'!$D:$D,'Country Selector'!$A$2,'EPA Data'!$J:$J,$B$1,'EPA Data'!$C:$C,AG$2,'EPA Data'!$G:$G,"&gt;="&amp;$A27,'EPA Data'!$G:$G,"&lt;"&amp;$B27)*unit_conv</f>
        <v>0</v>
      </c>
      <c r="AH27">
        <f t="shared" si="21"/>
        <v>0</v>
      </c>
      <c r="AI27">
        <f t="shared" si="21"/>
        <v>0</v>
      </c>
      <c r="AJ27">
        <f t="shared" si="21"/>
        <v>0</v>
      </c>
      <c r="AK27">
        <f t="shared" si="21"/>
        <v>0</v>
      </c>
      <c r="AL27" s="31">
        <f>VLOOKUP($B$1,'Multipliers and Adjustments'!$A$70:$I$86,TRUNC(COLUMN(AL$2)/5)+2,FALSE)*SUMIFS('EPA Data'!$I:$I,'EPA Data'!$D:$D,'Country Selector'!$A$2,'EPA Data'!$J:$J,$B$1,'EPA Data'!$C:$C,AL$2,'EPA Data'!$G:$G,"&gt;="&amp;$A27,'EPA Data'!$G:$G,"&lt;"&amp;$B27)*unit_conv</f>
        <v>0</v>
      </c>
    </row>
    <row r="28" spans="1:38" x14ac:dyDescent="0.45">
      <c r="A28" s="15">
        <f t="shared" si="14"/>
        <v>-60</v>
      </c>
      <c r="B28" s="16">
        <f t="shared" si="22"/>
        <v>-50</v>
      </c>
      <c r="C28" s="31">
        <f>VLOOKUP($B$1,'Multipliers and Adjustments'!$A$70:$I$86,TRUNC(COLUMN(C$2)/5)+2,FALSE)*SUMIFS('EPA Data'!$I:$I,'EPA Data'!$D:$D,'Country Selector'!$A$2,'EPA Data'!$J:$J,$B$1,'EPA Data'!$C:$C,C$2,'EPA Data'!$G:$G,"&gt;="&amp;$A28,'EPA Data'!$G:$G,"&lt;"&amp;$B28)*unit_conv</f>
        <v>0</v>
      </c>
      <c r="D28">
        <f t="shared" si="15"/>
        <v>0</v>
      </c>
      <c r="E28">
        <f t="shared" si="15"/>
        <v>0</v>
      </c>
      <c r="F28">
        <f t="shared" si="15"/>
        <v>0</v>
      </c>
      <c r="G28">
        <f t="shared" si="15"/>
        <v>0</v>
      </c>
      <c r="H28" s="31">
        <f>VLOOKUP($B$1,'Multipliers and Adjustments'!$A$70:$I$86,TRUNC(COLUMN(H$2)/5)+2,FALSE)*SUMIFS('EPA Data'!$I:$I,'EPA Data'!$D:$D,'Country Selector'!$A$2,'EPA Data'!$J:$J,$B$1,'EPA Data'!$C:$C,H$2,'EPA Data'!$G:$G,"&gt;="&amp;$A28,'EPA Data'!$G:$G,"&lt;"&amp;$B28)*unit_conv</f>
        <v>0</v>
      </c>
      <c r="I28">
        <f t="shared" si="16"/>
        <v>0</v>
      </c>
      <c r="J28">
        <f t="shared" si="16"/>
        <v>0</v>
      </c>
      <c r="K28">
        <f t="shared" si="16"/>
        <v>0</v>
      </c>
      <c r="L28">
        <f t="shared" si="16"/>
        <v>0</v>
      </c>
      <c r="M28" s="31">
        <f>VLOOKUP($B$1,'Multipliers and Adjustments'!$A$70:$I$86,TRUNC(COLUMN(M$2)/5)+2,FALSE)*SUMIFS('EPA Data'!$I:$I,'EPA Data'!$D:$D,'Country Selector'!$A$2,'EPA Data'!$J:$J,$B$1,'EPA Data'!$C:$C,M$2,'EPA Data'!$G:$G,"&gt;="&amp;$A28,'EPA Data'!$G:$G,"&lt;"&amp;$B28)*unit_conv</f>
        <v>0</v>
      </c>
      <c r="N28">
        <f t="shared" si="17"/>
        <v>0</v>
      </c>
      <c r="O28">
        <f t="shared" si="17"/>
        <v>0</v>
      </c>
      <c r="P28">
        <f t="shared" si="17"/>
        <v>0</v>
      </c>
      <c r="Q28">
        <f t="shared" si="17"/>
        <v>0</v>
      </c>
      <c r="R28" s="31">
        <f>VLOOKUP($B$1,'Multipliers and Adjustments'!$A$70:$I$86,TRUNC(COLUMN(R$2)/5)+2,FALSE)*SUMIFS('EPA Data'!$I:$I,'EPA Data'!$D:$D,'Country Selector'!$A$2,'EPA Data'!$J:$J,$B$1,'EPA Data'!$C:$C,R$2,'EPA Data'!$G:$G,"&gt;="&amp;$A28,'EPA Data'!$G:$G,"&lt;"&amp;$B28)*unit_conv</f>
        <v>0</v>
      </c>
      <c r="S28">
        <f t="shared" si="18"/>
        <v>0</v>
      </c>
      <c r="T28">
        <f t="shared" si="18"/>
        <v>0</v>
      </c>
      <c r="U28">
        <f t="shared" si="18"/>
        <v>0</v>
      </c>
      <c r="V28">
        <f t="shared" si="18"/>
        <v>0</v>
      </c>
      <c r="W28" s="31">
        <f>VLOOKUP($B$1,'Multipliers and Adjustments'!$A$70:$I$86,TRUNC(COLUMN(W$2)/5)+2,FALSE)*SUMIFS('EPA Data'!$I:$I,'EPA Data'!$D:$D,'Country Selector'!$A$2,'EPA Data'!$J:$J,$B$1,'EPA Data'!$C:$C,W$2,'EPA Data'!$G:$G,"&gt;="&amp;$A28,'EPA Data'!$G:$G,"&lt;"&amp;$B28)*unit_conv</f>
        <v>0</v>
      </c>
      <c r="X28">
        <f t="shared" si="19"/>
        <v>0</v>
      </c>
      <c r="Y28">
        <f t="shared" si="19"/>
        <v>0</v>
      </c>
      <c r="Z28">
        <f t="shared" si="19"/>
        <v>0</v>
      </c>
      <c r="AA28">
        <f t="shared" si="19"/>
        <v>0</v>
      </c>
      <c r="AB28" s="31">
        <f>VLOOKUP($B$1,'Multipliers and Adjustments'!$A$70:$I$86,TRUNC(COLUMN(AB$2)/5)+2,FALSE)*SUMIFS('EPA Data'!$I:$I,'EPA Data'!$D:$D,'Country Selector'!$A$2,'EPA Data'!$J:$J,$B$1,'EPA Data'!$C:$C,AB$2,'EPA Data'!$G:$G,"&gt;="&amp;$A28,'EPA Data'!$G:$G,"&lt;"&amp;$B28)*unit_conv</f>
        <v>0</v>
      </c>
      <c r="AC28">
        <f t="shared" si="20"/>
        <v>0</v>
      </c>
      <c r="AD28">
        <f t="shared" si="20"/>
        <v>0</v>
      </c>
      <c r="AE28">
        <f t="shared" si="20"/>
        <v>0</v>
      </c>
      <c r="AF28">
        <f t="shared" si="20"/>
        <v>0</v>
      </c>
      <c r="AG28" s="31">
        <f>VLOOKUP($B$1,'Multipliers and Adjustments'!$A$70:$I$86,TRUNC(COLUMN(AG$2)/5)+2,FALSE)*SUMIFS('EPA Data'!$I:$I,'EPA Data'!$D:$D,'Country Selector'!$A$2,'EPA Data'!$J:$J,$B$1,'EPA Data'!$C:$C,AG$2,'EPA Data'!$G:$G,"&gt;="&amp;$A28,'EPA Data'!$G:$G,"&lt;"&amp;$B28)*unit_conv</f>
        <v>0</v>
      </c>
      <c r="AH28">
        <f t="shared" si="21"/>
        <v>0</v>
      </c>
      <c r="AI28">
        <f t="shared" si="21"/>
        <v>0</v>
      </c>
      <c r="AJ28">
        <f t="shared" si="21"/>
        <v>0</v>
      </c>
      <c r="AK28">
        <f t="shared" si="21"/>
        <v>0</v>
      </c>
      <c r="AL28" s="31">
        <f>VLOOKUP($B$1,'Multipliers and Adjustments'!$A$70:$I$86,TRUNC(COLUMN(AL$2)/5)+2,FALSE)*SUMIFS('EPA Data'!$I:$I,'EPA Data'!$D:$D,'Country Selector'!$A$2,'EPA Data'!$J:$J,$B$1,'EPA Data'!$C:$C,AL$2,'EPA Data'!$G:$G,"&gt;="&amp;$A28,'EPA Data'!$G:$G,"&lt;"&amp;$B28)*unit_conv</f>
        <v>0</v>
      </c>
    </row>
    <row r="29" spans="1:38" x14ac:dyDescent="0.45">
      <c r="A29" s="15">
        <f t="shared" si="14"/>
        <v>-50</v>
      </c>
      <c r="B29" s="16">
        <f t="shared" si="22"/>
        <v>-40</v>
      </c>
      <c r="C29" s="31">
        <f>VLOOKUP($B$1,'Multipliers and Adjustments'!$A$70:$I$86,TRUNC(COLUMN(C$2)/5)+2,FALSE)*SUMIFS('EPA Data'!$I:$I,'EPA Data'!$D:$D,'Country Selector'!$A$2,'EPA Data'!$J:$J,$B$1,'EPA Data'!$C:$C,C$2,'EPA Data'!$G:$G,"&gt;="&amp;$A29,'EPA Data'!$G:$G,"&lt;"&amp;$B29)*unit_conv</f>
        <v>0</v>
      </c>
      <c r="D29">
        <f t="shared" si="15"/>
        <v>0</v>
      </c>
      <c r="E29">
        <f t="shared" si="15"/>
        <v>0</v>
      </c>
      <c r="F29">
        <f t="shared" si="15"/>
        <v>0</v>
      </c>
      <c r="G29">
        <f t="shared" si="15"/>
        <v>0</v>
      </c>
      <c r="H29" s="31">
        <f>VLOOKUP($B$1,'Multipliers and Adjustments'!$A$70:$I$86,TRUNC(COLUMN(H$2)/5)+2,FALSE)*SUMIFS('EPA Data'!$I:$I,'EPA Data'!$D:$D,'Country Selector'!$A$2,'EPA Data'!$J:$J,$B$1,'EPA Data'!$C:$C,H$2,'EPA Data'!$G:$G,"&gt;="&amp;$A29,'EPA Data'!$G:$G,"&lt;"&amp;$B29)*unit_conv</f>
        <v>0</v>
      </c>
      <c r="I29">
        <f t="shared" si="16"/>
        <v>0</v>
      </c>
      <c r="J29">
        <f t="shared" si="16"/>
        <v>0</v>
      </c>
      <c r="K29">
        <f t="shared" si="16"/>
        <v>0</v>
      </c>
      <c r="L29">
        <f t="shared" si="16"/>
        <v>0</v>
      </c>
      <c r="M29" s="31">
        <f>VLOOKUP($B$1,'Multipliers and Adjustments'!$A$70:$I$86,TRUNC(COLUMN(M$2)/5)+2,FALSE)*SUMIFS('EPA Data'!$I:$I,'EPA Data'!$D:$D,'Country Selector'!$A$2,'EPA Data'!$J:$J,$B$1,'EPA Data'!$C:$C,M$2,'EPA Data'!$G:$G,"&gt;="&amp;$A29,'EPA Data'!$G:$G,"&lt;"&amp;$B29)*unit_conv</f>
        <v>0</v>
      </c>
      <c r="N29">
        <f t="shared" si="17"/>
        <v>0</v>
      </c>
      <c r="O29">
        <f t="shared" si="17"/>
        <v>0</v>
      </c>
      <c r="P29">
        <f t="shared" si="17"/>
        <v>0</v>
      </c>
      <c r="Q29">
        <f t="shared" si="17"/>
        <v>0</v>
      </c>
      <c r="R29" s="31">
        <f>VLOOKUP($B$1,'Multipliers and Adjustments'!$A$70:$I$86,TRUNC(COLUMN(R$2)/5)+2,FALSE)*SUMIFS('EPA Data'!$I:$I,'EPA Data'!$D:$D,'Country Selector'!$A$2,'EPA Data'!$J:$J,$B$1,'EPA Data'!$C:$C,R$2,'EPA Data'!$G:$G,"&gt;="&amp;$A29,'EPA Data'!$G:$G,"&lt;"&amp;$B29)*unit_conv</f>
        <v>0</v>
      </c>
      <c r="S29">
        <f t="shared" si="18"/>
        <v>0</v>
      </c>
      <c r="T29">
        <f t="shared" si="18"/>
        <v>0</v>
      </c>
      <c r="U29">
        <f t="shared" si="18"/>
        <v>0</v>
      </c>
      <c r="V29">
        <f t="shared" si="18"/>
        <v>0</v>
      </c>
      <c r="W29" s="31">
        <f>VLOOKUP($B$1,'Multipliers and Adjustments'!$A$70:$I$86,TRUNC(COLUMN(W$2)/5)+2,FALSE)*SUMIFS('EPA Data'!$I:$I,'EPA Data'!$D:$D,'Country Selector'!$A$2,'EPA Data'!$J:$J,$B$1,'EPA Data'!$C:$C,W$2,'EPA Data'!$G:$G,"&gt;="&amp;$A29,'EPA Data'!$G:$G,"&lt;"&amp;$B29)*unit_conv</f>
        <v>0</v>
      </c>
      <c r="X29">
        <f t="shared" si="19"/>
        <v>0</v>
      </c>
      <c r="Y29">
        <f t="shared" si="19"/>
        <v>0</v>
      </c>
      <c r="Z29">
        <f t="shared" si="19"/>
        <v>0</v>
      </c>
      <c r="AA29">
        <f t="shared" si="19"/>
        <v>0</v>
      </c>
      <c r="AB29" s="31">
        <f>VLOOKUP($B$1,'Multipliers and Adjustments'!$A$70:$I$86,TRUNC(COLUMN(AB$2)/5)+2,FALSE)*SUMIFS('EPA Data'!$I:$I,'EPA Data'!$D:$D,'Country Selector'!$A$2,'EPA Data'!$J:$J,$B$1,'EPA Data'!$C:$C,AB$2,'EPA Data'!$G:$G,"&gt;="&amp;$A29,'EPA Data'!$G:$G,"&lt;"&amp;$B29)*unit_conv</f>
        <v>0</v>
      </c>
      <c r="AC29">
        <f t="shared" si="20"/>
        <v>0</v>
      </c>
      <c r="AD29">
        <f t="shared" si="20"/>
        <v>0</v>
      </c>
      <c r="AE29">
        <f t="shared" si="20"/>
        <v>0</v>
      </c>
      <c r="AF29">
        <f t="shared" si="20"/>
        <v>0</v>
      </c>
      <c r="AG29" s="31">
        <f>VLOOKUP($B$1,'Multipliers and Adjustments'!$A$70:$I$86,TRUNC(COLUMN(AG$2)/5)+2,FALSE)*SUMIFS('EPA Data'!$I:$I,'EPA Data'!$D:$D,'Country Selector'!$A$2,'EPA Data'!$J:$J,$B$1,'EPA Data'!$C:$C,AG$2,'EPA Data'!$G:$G,"&gt;="&amp;$A29,'EPA Data'!$G:$G,"&lt;"&amp;$B29)*unit_conv</f>
        <v>0</v>
      </c>
      <c r="AH29">
        <f t="shared" si="21"/>
        <v>0</v>
      </c>
      <c r="AI29">
        <f t="shared" si="21"/>
        <v>0</v>
      </c>
      <c r="AJ29">
        <f t="shared" si="21"/>
        <v>0</v>
      </c>
      <c r="AK29">
        <f t="shared" si="21"/>
        <v>0</v>
      </c>
      <c r="AL29" s="31">
        <f>VLOOKUP($B$1,'Multipliers and Adjustments'!$A$70:$I$86,TRUNC(COLUMN(AL$2)/5)+2,FALSE)*SUMIFS('EPA Data'!$I:$I,'EPA Data'!$D:$D,'Country Selector'!$A$2,'EPA Data'!$J:$J,$B$1,'EPA Data'!$C:$C,AL$2,'EPA Data'!$G:$G,"&gt;="&amp;$A29,'EPA Data'!$G:$G,"&lt;"&amp;$B29)*unit_conv</f>
        <v>0</v>
      </c>
    </row>
    <row r="30" spans="1:38" x14ac:dyDescent="0.45">
      <c r="A30" s="15">
        <f t="shared" si="14"/>
        <v>-40</v>
      </c>
      <c r="B30" s="16">
        <f t="shared" si="22"/>
        <v>-30</v>
      </c>
      <c r="C30" s="31">
        <f>VLOOKUP($B$1,'Multipliers and Adjustments'!$A$70:$I$86,TRUNC(COLUMN(C$2)/5)+2,FALSE)*SUMIFS('EPA Data'!$I:$I,'EPA Data'!$D:$D,'Country Selector'!$A$2,'EPA Data'!$J:$J,$B$1,'EPA Data'!$C:$C,C$2,'EPA Data'!$G:$G,"&gt;="&amp;$A30,'EPA Data'!$G:$G,"&lt;"&amp;$B30)*unit_conv</f>
        <v>0</v>
      </c>
      <c r="D30">
        <f t="shared" si="15"/>
        <v>0</v>
      </c>
      <c r="E30">
        <f t="shared" si="15"/>
        <v>0</v>
      </c>
      <c r="F30">
        <f t="shared" si="15"/>
        <v>0</v>
      </c>
      <c r="G30">
        <f t="shared" si="15"/>
        <v>0</v>
      </c>
      <c r="H30" s="31">
        <f>VLOOKUP($B$1,'Multipliers and Adjustments'!$A$70:$I$86,TRUNC(COLUMN(H$2)/5)+2,FALSE)*SUMIFS('EPA Data'!$I:$I,'EPA Data'!$D:$D,'Country Selector'!$A$2,'EPA Data'!$J:$J,$B$1,'EPA Data'!$C:$C,H$2,'EPA Data'!$G:$G,"&gt;="&amp;$A30,'EPA Data'!$G:$G,"&lt;"&amp;$B30)*unit_conv</f>
        <v>0</v>
      </c>
      <c r="I30">
        <f t="shared" si="16"/>
        <v>0</v>
      </c>
      <c r="J30">
        <f t="shared" si="16"/>
        <v>0</v>
      </c>
      <c r="K30">
        <f t="shared" si="16"/>
        <v>0</v>
      </c>
      <c r="L30">
        <f t="shared" si="16"/>
        <v>0</v>
      </c>
      <c r="M30" s="31">
        <f>VLOOKUP($B$1,'Multipliers and Adjustments'!$A$70:$I$86,TRUNC(COLUMN(M$2)/5)+2,FALSE)*SUMIFS('EPA Data'!$I:$I,'EPA Data'!$D:$D,'Country Selector'!$A$2,'EPA Data'!$J:$J,$B$1,'EPA Data'!$C:$C,M$2,'EPA Data'!$G:$G,"&gt;="&amp;$A30,'EPA Data'!$G:$G,"&lt;"&amp;$B30)*unit_conv</f>
        <v>0</v>
      </c>
      <c r="N30">
        <f t="shared" si="17"/>
        <v>0</v>
      </c>
      <c r="O30">
        <f t="shared" si="17"/>
        <v>0</v>
      </c>
      <c r="P30">
        <f t="shared" si="17"/>
        <v>0</v>
      </c>
      <c r="Q30">
        <f t="shared" si="17"/>
        <v>0</v>
      </c>
      <c r="R30" s="31">
        <f>VLOOKUP($B$1,'Multipliers and Adjustments'!$A$70:$I$86,TRUNC(COLUMN(R$2)/5)+2,FALSE)*SUMIFS('EPA Data'!$I:$I,'EPA Data'!$D:$D,'Country Selector'!$A$2,'EPA Data'!$J:$J,$B$1,'EPA Data'!$C:$C,R$2,'EPA Data'!$G:$G,"&gt;="&amp;$A30,'EPA Data'!$G:$G,"&lt;"&amp;$B30)*unit_conv</f>
        <v>0</v>
      </c>
      <c r="S30">
        <f t="shared" si="18"/>
        <v>0</v>
      </c>
      <c r="T30">
        <f t="shared" si="18"/>
        <v>0</v>
      </c>
      <c r="U30">
        <f t="shared" si="18"/>
        <v>0</v>
      </c>
      <c r="V30">
        <f t="shared" si="18"/>
        <v>0</v>
      </c>
      <c r="W30" s="31">
        <f>VLOOKUP($B$1,'Multipliers and Adjustments'!$A$70:$I$86,TRUNC(COLUMN(W$2)/5)+2,FALSE)*SUMIFS('EPA Data'!$I:$I,'EPA Data'!$D:$D,'Country Selector'!$A$2,'EPA Data'!$J:$J,$B$1,'EPA Data'!$C:$C,W$2,'EPA Data'!$G:$G,"&gt;="&amp;$A30,'EPA Data'!$G:$G,"&lt;"&amp;$B30)*unit_conv</f>
        <v>0</v>
      </c>
      <c r="X30">
        <f t="shared" si="19"/>
        <v>0</v>
      </c>
      <c r="Y30">
        <f t="shared" si="19"/>
        <v>0</v>
      </c>
      <c r="Z30">
        <f t="shared" si="19"/>
        <v>0</v>
      </c>
      <c r="AA30">
        <f t="shared" si="19"/>
        <v>0</v>
      </c>
      <c r="AB30" s="31">
        <f>VLOOKUP($B$1,'Multipliers and Adjustments'!$A$70:$I$86,TRUNC(COLUMN(AB$2)/5)+2,FALSE)*SUMIFS('EPA Data'!$I:$I,'EPA Data'!$D:$D,'Country Selector'!$A$2,'EPA Data'!$J:$J,$B$1,'EPA Data'!$C:$C,AB$2,'EPA Data'!$G:$G,"&gt;="&amp;$A30,'EPA Data'!$G:$G,"&lt;"&amp;$B30)*unit_conv</f>
        <v>0</v>
      </c>
      <c r="AC30">
        <f t="shared" si="20"/>
        <v>0</v>
      </c>
      <c r="AD30">
        <f t="shared" si="20"/>
        <v>0</v>
      </c>
      <c r="AE30">
        <f t="shared" si="20"/>
        <v>0</v>
      </c>
      <c r="AF30">
        <f t="shared" si="20"/>
        <v>0</v>
      </c>
      <c r="AG30" s="31">
        <f>VLOOKUP($B$1,'Multipliers and Adjustments'!$A$70:$I$86,TRUNC(COLUMN(AG$2)/5)+2,FALSE)*SUMIFS('EPA Data'!$I:$I,'EPA Data'!$D:$D,'Country Selector'!$A$2,'EPA Data'!$J:$J,$B$1,'EPA Data'!$C:$C,AG$2,'EPA Data'!$G:$G,"&gt;="&amp;$A30,'EPA Data'!$G:$G,"&lt;"&amp;$B30)*unit_conv</f>
        <v>0</v>
      </c>
      <c r="AH30">
        <f t="shared" si="21"/>
        <v>0</v>
      </c>
      <c r="AI30">
        <f t="shared" si="21"/>
        <v>0</v>
      </c>
      <c r="AJ30">
        <f t="shared" si="21"/>
        <v>0</v>
      </c>
      <c r="AK30">
        <f t="shared" si="21"/>
        <v>0</v>
      </c>
      <c r="AL30" s="31">
        <f>VLOOKUP($B$1,'Multipliers and Adjustments'!$A$70:$I$86,TRUNC(COLUMN(AL$2)/5)+2,FALSE)*SUMIFS('EPA Data'!$I:$I,'EPA Data'!$D:$D,'Country Selector'!$A$2,'EPA Data'!$J:$J,$B$1,'EPA Data'!$C:$C,AL$2,'EPA Data'!$G:$G,"&gt;="&amp;$A30,'EPA Data'!$G:$G,"&lt;"&amp;$B30)*unit_conv</f>
        <v>0</v>
      </c>
    </row>
    <row r="31" spans="1:38" x14ac:dyDescent="0.45">
      <c r="A31" s="15">
        <f t="shared" si="14"/>
        <v>-30</v>
      </c>
      <c r="B31" s="16">
        <f t="shared" si="22"/>
        <v>-20</v>
      </c>
      <c r="C31" s="31">
        <f>VLOOKUP($B$1,'Multipliers and Adjustments'!$A$70:$I$86,TRUNC(COLUMN(C$2)/5)+2,FALSE)*SUMIFS('EPA Data'!$I:$I,'EPA Data'!$D:$D,'Country Selector'!$A$2,'EPA Data'!$J:$J,$B$1,'EPA Data'!$C:$C,C$2,'EPA Data'!$G:$G,"&gt;="&amp;$A31,'EPA Data'!$G:$G,"&lt;"&amp;$B31)*unit_conv</f>
        <v>0</v>
      </c>
      <c r="D31">
        <f t="shared" si="15"/>
        <v>0</v>
      </c>
      <c r="E31">
        <f t="shared" si="15"/>
        <v>0</v>
      </c>
      <c r="F31">
        <f t="shared" si="15"/>
        <v>0</v>
      </c>
      <c r="G31">
        <f t="shared" si="15"/>
        <v>0</v>
      </c>
      <c r="H31" s="31">
        <f>VLOOKUP($B$1,'Multipliers and Adjustments'!$A$70:$I$86,TRUNC(COLUMN(H$2)/5)+2,FALSE)*SUMIFS('EPA Data'!$I:$I,'EPA Data'!$D:$D,'Country Selector'!$A$2,'EPA Data'!$J:$J,$B$1,'EPA Data'!$C:$C,H$2,'EPA Data'!$G:$G,"&gt;="&amp;$A31,'EPA Data'!$G:$G,"&lt;"&amp;$B31)*unit_conv</f>
        <v>0</v>
      </c>
      <c r="I31">
        <f t="shared" si="16"/>
        <v>0</v>
      </c>
      <c r="J31">
        <f t="shared" si="16"/>
        <v>0</v>
      </c>
      <c r="K31">
        <f t="shared" si="16"/>
        <v>0</v>
      </c>
      <c r="L31">
        <f t="shared" si="16"/>
        <v>0</v>
      </c>
      <c r="M31" s="31">
        <f>VLOOKUP($B$1,'Multipliers and Adjustments'!$A$70:$I$86,TRUNC(COLUMN(M$2)/5)+2,FALSE)*SUMIFS('EPA Data'!$I:$I,'EPA Data'!$D:$D,'Country Selector'!$A$2,'EPA Data'!$J:$J,$B$1,'EPA Data'!$C:$C,M$2,'EPA Data'!$G:$G,"&gt;="&amp;$A31,'EPA Data'!$G:$G,"&lt;"&amp;$B31)*unit_conv</f>
        <v>0</v>
      </c>
      <c r="N31">
        <f t="shared" si="17"/>
        <v>0</v>
      </c>
      <c r="O31">
        <f t="shared" si="17"/>
        <v>0</v>
      </c>
      <c r="P31">
        <f t="shared" si="17"/>
        <v>0</v>
      </c>
      <c r="Q31">
        <f t="shared" si="17"/>
        <v>0</v>
      </c>
      <c r="R31" s="31">
        <f>VLOOKUP($B$1,'Multipliers and Adjustments'!$A$70:$I$86,TRUNC(COLUMN(R$2)/5)+2,FALSE)*SUMIFS('EPA Data'!$I:$I,'EPA Data'!$D:$D,'Country Selector'!$A$2,'EPA Data'!$J:$J,$B$1,'EPA Data'!$C:$C,R$2,'EPA Data'!$G:$G,"&gt;="&amp;$A31,'EPA Data'!$G:$G,"&lt;"&amp;$B31)*unit_conv</f>
        <v>0</v>
      </c>
      <c r="S31">
        <f t="shared" si="18"/>
        <v>0</v>
      </c>
      <c r="T31">
        <f t="shared" si="18"/>
        <v>0</v>
      </c>
      <c r="U31">
        <f t="shared" si="18"/>
        <v>0</v>
      </c>
      <c r="V31">
        <f t="shared" si="18"/>
        <v>0</v>
      </c>
      <c r="W31" s="31">
        <f>VLOOKUP($B$1,'Multipliers and Adjustments'!$A$70:$I$86,TRUNC(COLUMN(W$2)/5)+2,FALSE)*SUMIFS('EPA Data'!$I:$I,'EPA Data'!$D:$D,'Country Selector'!$A$2,'EPA Data'!$J:$J,$B$1,'EPA Data'!$C:$C,W$2,'EPA Data'!$G:$G,"&gt;="&amp;$A31,'EPA Data'!$G:$G,"&lt;"&amp;$B31)*unit_conv</f>
        <v>0</v>
      </c>
      <c r="X31">
        <f t="shared" si="19"/>
        <v>0</v>
      </c>
      <c r="Y31">
        <f t="shared" si="19"/>
        <v>0</v>
      </c>
      <c r="Z31">
        <f t="shared" si="19"/>
        <v>0</v>
      </c>
      <c r="AA31">
        <f t="shared" si="19"/>
        <v>0</v>
      </c>
      <c r="AB31" s="31">
        <f>VLOOKUP($B$1,'Multipliers and Adjustments'!$A$70:$I$86,TRUNC(COLUMN(AB$2)/5)+2,FALSE)*SUMIFS('EPA Data'!$I:$I,'EPA Data'!$D:$D,'Country Selector'!$A$2,'EPA Data'!$J:$J,$B$1,'EPA Data'!$C:$C,AB$2,'EPA Data'!$G:$G,"&gt;="&amp;$A31,'EPA Data'!$G:$G,"&lt;"&amp;$B31)*unit_conv</f>
        <v>0</v>
      </c>
      <c r="AC31">
        <f t="shared" si="20"/>
        <v>0</v>
      </c>
      <c r="AD31">
        <f t="shared" si="20"/>
        <v>0</v>
      </c>
      <c r="AE31">
        <f t="shared" si="20"/>
        <v>0</v>
      </c>
      <c r="AF31">
        <f t="shared" si="20"/>
        <v>0</v>
      </c>
      <c r="AG31" s="31">
        <f>VLOOKUP($B$1,'Multipliers and Adjustments'!$A$70:$I$86,TRUNC(COLUMN(AG$2)/5)+2,FALSE)*SUMIFS('EPA Data'!$I:$I,'EPA Data'!$D:$D,'Country Selector'!$A$2,'EPA Data'!$J:$J,$B$1,'EPA Data'!$C:$C,AG$2,'EPA Data'!$G:$G,"&gt;="&amp;$A31,'EPA Data'!$G:$G,"&lt;"&amp;$B31)*unit_conv</f>
        <v>0</v>
      </c>
      <c r="AH31">
        <f t="shared" si="21"/>
        <v>0</v>
      </c>
      <c r="AI31">
        <f t="shared" si="21"/>
        <v>0</v>
      </c>
      <c r="AJ31">
        <f t="shared" si="21"/>
        <v>0</v>
      </c>
      <c r="AK31">
        <f t="shared" si="21"/>
        <v>0</v>
      </c>
      <c r="AL31" s="31">
        <f>VLOOKUP($B$1,'Multipliers and Adjustments'!$A$70:$I$86,TRUNC(COLUMN(AL$2)/5)+2,FALSE)*SUMIFS('EPA Data'!$I:$I,'EPA Data'!$D:$D,'Country Selector'!$A$2,'EPA Data'!$J:$J,$B$1,'EPA Data'!$C:$C,AL$2,'EPA Data'!$G:$G,"&gt;="&amp;$A31,'EPA Data'!$G:$G,"&lt;"&amp;$B31)*unit_conv</f>
        <v>0</v>
      </c>
    </row>
    <row r="32" spans="1:38" x14ac:dyDescent="0.45">
      <c r="A32" s="15">
        <f t="shared" si="14"/>
        <v>-20</v>
      </c>
      <c r="B32" s="16">
        <f t="shared" si="22"/>
        <v>-10</v>
      </c>
      <c r="C32" s="31">
        <f>VLOOKUP($B$1,'Multipliers and Adjustments'!$A$70:$I$86,TRUNC(COLUMN(C$2)/5)+2,FALSE)*SUMIFS('EPA Data'!$I:$I,'EPA Data'!$D:$D,'Country Selector'!$A$2,'EPA Data'!$J:$J,$B$1,'EPA Data'!$C:$C,C$2,'EPA Data'!$G:$G,"&gt;="&amp;$A32,'EPA Data'!$G:$G,"&lt;"&amp;$B32)*unit_conv</f>
        <v>0</v>
      </c>
      <c r="D32">
        <f t="shared" si="15"/>
        <v>0</v>
      </c>
      <c r="E32">
        <f t="shared" si="15"/>
        <v>0</v>
      </c>
      <c r="F32">
        <f t="shared" si="15"/>
        <v>0</v>
      </c>
      <c r="G32">
        <f t="shared" si="15"/>
        <v>0</v>
      </c>
      <c r="H32" s="31">
        <f>VLOOKUP($B$1,'Multipliers and Adjustments'!$A$70:$I$86,TRUNC(COLUMN(H$2)/5)+2,FALSE)*SUMIFS('EPA Data'!$I:$I,'EPA Data'!$D:$D,'Country Selector'!$A$2,'EPA Data'!$J:$J,$B$1,'EPA Data'!$C:$C,H$2,'EPA Data'!$G:$G,"&gt;="&amp;$A32,'EPA Data'!$G:$G,"&lt;"&amp;$B32)*unit_conv</f>
        <v>0</v>
      </c>
      <c r="I32">
        <f t="shared" si="16"/>
        <v>0</v>
      </c>
      <c r="J32">
        <f t="shared" si="16"/>
        <v>0</v>
      </c>
      <c r="K32">
        <f t="shared" si="16"/>
        <v>0</v>
      </c>
      <c r="L32">
        <f t="shared" si="16"/>
        <v>0</v>
      </c>
      <c r="M32" s="31">
        <f>VLOOKUP($B$1,'Multipliers and Adjustments'!$A$70:$I$86,TRUNC(COLUMN(M$2)/5)+2,FALSE)*SUMIFS('EPA Data'!$I:$I,'EPA Data'!$D:$D,'Country Selector'!$A$2,'EPA Data'!$J:$J,$B$1,'EPA Data'!$C:$C,M$2,'EPA Data'!$G:$G,"&gt;="&amp;$A32,'EPA Data'!$G:$G,"&lt;"&amp;$B32)*unit_conv</f>
        <v>0</v>
      </c>
      <c r="N32">
        <f t="shared" si="17"/>
        <v>0</v>
      </c>
      <c r="O32">
        <f t="shared" si="17"/>
        <v>0</v>
      </c>
      <c r="P32">
        <f t="shared" si="17"/>
        <v>0</v>
      </c>
      <c r="Q32">
        <f t="shared" si="17"/>
        <v>0</v>
      </c>
      <c r="R32" s="31">
        <f>VLOOKUP($B$1,'Multipliers and Adjustments'!$A$70:$I$86,TRUNC(COLUMN(R$2)/5)+2,FALSE)*SUMIFS('EPA Data'!$I:$I,'EPA Data'!$D:$D,'Country Selector'!$A$2,'EPA Data'!$J:$J,$B$1,'EPA Data'!$C:$C,R$2,'EPA Data'!$G:$G,"&gt;="&amp;$A32,'EPA Data'!$G:$G,"&lt;"&amp;$B32)*unit_conv</f>
        <v>0</v>
      </c>
      <c r="S32">
        <f t="shared" si="18"/>
        <v>0</v>
      </c>
      <c r="T32">
        <f t="shared" si="18"/>
        <v>0</v>
      </c>
      <c r="U32">
        <f t="shared" si="18"/>
        <v>0</v>
      </c>
      <c r="V32">
        <f t="shared" si="18"/>
        <v>0</v>
      </c>
      <c r="W32" s="31">
        <f>VLOOKUP($B$1,'Multipliers and Adjustments'!$A$70:$I$86,TRUNC(COLUMN(W$2)/5)+2,FALSE)*SUMIFS('EPA Data'!$I:$I,'EPA Data'!$D:$D,'Country Selector'!$A$2,'EPA Data'!$J:$J,$B$1,'EPA Data'!$C:$C,W$2,'EPA Data'!$G:$G,"&gt;="&amp;$A32,'EPA Data'!$G:$G,"&lt;"&amp;$B32)*unit_conv</f>
        <v>0</v>
      </c>
      <c r="X32">
        <f t="shared" si="19"/>
        <v>0</v>
      </c>
      <c r="Y32">
        <f t="shared" si="19"/>
        <v>0</v>
      </c>
      <c r="Z32">
        <f t="shared" si="19"/>
        <v>0</v>
      </c>
      <c r="AA32">
        <f t="shared" si="19"/>
        <v>0</v>
      </c>
      <c r="AB32" s="31">
        <f>VLOOKUP($B$1,'Multipliers and Adjustments'!$A$70:$I$86,TRUNC(COLUMN(AB$2)/5)+2,FALSE)*SUMIFS('EPA Data'!$I:$I,'EPA Data'!$D:$D,'Country Selector'!$A$2,'EPA Data'!$J:$J,$B$1,'EPA Data'!$C:$C,AB$2,'EPA Data'!$G:$G,"&gt;="&amp;$A32,'EPA Data'!$G:$G,"&lt;"&amp;$B32)*unit_conv</f>
        <v>0</v>
      </c>
      <c r="AC32">
        <f t="shared" si="20"/>
        <v>0</v>
      </c>
      <c r="AD32">
        <f t="shared" si="20"/>
        <v>0</v>
      </c>
      <c r="AE32">
        <f t="shared" si="20"/>
        <v>0</v>
      </c>
      <c r="AF32">
        <f t="shared" si="20"/>
        <v>0</v>
      </c>
      <c r="AG32" s="31">
        <f>VLOOKUP($B$1,'Multipliers and Adjustments'!$A$70:$I$86,TRUNC(COLUMN(AG$2)/5)+2,FALSE)*SUMIFS('EPA Data'!$I:$I,'EPA Data'!$D:$D,'Country Selector'!$A$2,'EPA Data'!$J:$J,$B$1,'EPA Data'!$C:$C,AG$2,'EPA Data'!$G:$G,"&gt;="&amp;$A32,'EPA Data'!$G:$G,"&lt;"&amp;$B32)*unit_conv</f>
        <v>0</v>
      </c>
      <c r="AH32">
        <f t="shared" si="21"/>
        <v>0</v>
      </c>
      <c r="AI32">
        <f t="shared" si="21"/>
        <v>0</v>
      </c>
      <c r="AJ32">
        <f t="shared" si="21"/>
        <v>0</v>
      </c>
      <c r="AK32">
        <f t="shared" si="21"/>
        <v>0</v>
      </c>
      <c r="AL32" s="31">
        <f>VLOOKUP($B$1,'Multipliers and Adjustments'!$A$70:$I$86,TRUNC(COLUMN(AL$2)/5)+2,FALSE)*SUMIFS('EPA Data'!$I:$I,'EPA Data'!$D:$D,'Country Selector'!$A$2,'EPA Data'!$J:$J,$B$1,'EPA Data'!$C:$C,AL$2,'EPA Data'!$G:$G,"&gt;="&amp;$A32,'EPA Data'!$G:$G,"&lt;"&amp;$B32)*unit_conv</f>
        <v>0</v>
      </c>
    </row>
    <row r="33" spans="1:38" x14ac:dyDescent="0.45">
      <c r="A33" s="15">
        <f t="shared" si="14"/>
        <v>-10</v>
      </c>
      <c r="B33" s="16">
        <f t="shared" si="22"/>
        <v>0</v>
      </c>
      <c r="C33" s="31">
        <f>VLOOKUP($B$1,'Multipliers and Adjustments'!$A$70:$I$86,TRUNC(COLUMN(C$2)/5)+2,FALSE)*SUMIFS('EPA Data'!$I:$I,'EPA Data'!$D:$D,'Country Selector'!$A$2,'EPA Data'!$J:$J,$B$1,'EPA Data'!$C:$C,C$2,'EPA Data'!$G:$G,"&gt;="&amp;$A33,'EPA Data'!$G:$G,"&lt;"&amp;$B33)*unit_conv</f>
        <v>0</v>
      </c>
      <c r="D33">
        <f t="shared" si="15"/>
        <v>0</v>
      </c>
      <c r="E33">
        <f t="shared" si="15"/>
        <v>0</v>
      </c>
      <c r="F33">
        <f t="shared" si="15"/>
        <v>0</v>
      </c>
      <c r="G33">
        <f t="shared" si="15"/>
        <v>0</v>
      </c>
      <c r="H33" s="31">
        <f>VLOOKUP($B$1,'Multipliers and Adjustments'!$A$70:$I$86,TRUNC(COLUMN(H$2)/5)+2,FALSE)*SUMIFS('EPA Data'!$I:$I,'EPA Data'!$D:$D,'Country Selector'!$A$2,'EPA Data'!$J:$J,$B$1,'EPA Data'!$C:$C,H$2,'EPA Data'!$G:$G,"&gt;="&amp;$A33,'EPA Data'!$G:$G,"&lt;"&amp;$B33)*unit_conv</f>
        <v>0</v>
      </c>
      <c r="I33">
        <f t="shared" si="16"/>
        <v>0</v>
      </c>
      <c r="J33">
        <f t="shared" si="16"/>
        <v>0</v>
      </c>
      <c r="K33">
        <f t="shared" si="16"/>
        <v>0</v>
      </c>
      <c r="L33">
        <f t="shared" si="16"/>
        <v>0</v>
      </c>
      <c r="M33" s="31">
        <f>VLOOKUP($B$1,'Multipliers and Adjustments'!$A$70:$I$86,TRUNC(COLUMN(M$2)/5)+2,FALSE)*SUMIFS('EPA Data'!$I:$I,'EPA Data'!$D:$D,'Country Selector'!$A$2,'EPA Data'!$J:$J,$B$1,'EPA Data'!$C:$C,M$2,'EPA Data'!$G:$G,"&gt;="&amp;$A33,'EPA Data'!$G:$G,"&lt;"&amp;$B33)*unit_conv</f>
        <v>0</v>
      </c>
      <c r="N33">
        <f t="shared" si="17"/>
        <v>0</v>
      </c>
      <c r="O33">
        <f t="shared" si="17"/>
        <v>0</v>
      </c>
      <c r="P33">
        <f t="shared" si="17"/>
        <v>0</v>
      </c>
      <c r="Q33">
        <f t="shared" si="17"/>
        <v>0</v>
      </c>
      <c r="R33" s="31">
        <f>VLOOKUP($B$1,'Multipliers and Adjustments'!$A$70:$I$86,TRUNC(COLUMN(R$2)/5)+2,FALSE)*SUMIFS('EPA Data'!$I:$I,'EPA Data'!$D:$D,'Country Selector'!$A$2,'EPA Data'!$J:$J,$B$1,'EPA Data'!$C:$C,R$2,'EPA Data'!$G:$G,"&gt;="&amp;$A33,'EPA Data'!$G:$G,"&lt;"&amp;$B33)*unit_conv</f>
        <v>0</v>
      </c>
      <c r="S33">
        <f t="shared" si="18"/>
        <v>0</v>
      </c>
      <c r="T33">
        <f t="shared" si="18"/>
        <v>0</v>
      </c>
      <c r="U33">
        <f t="shared" si="18"/>
        <v>0</v>
      </c>
      <c r="V33">
        <f t="shared" si="18"/>
        <v>0</v>
      </c>
      <c r="W33" s="31">
        <f>VLOOKUP($B$1,'Multipliers and Adjustments'!$A$70:$I$86,TRUNC(COLUMN(W$2)/5)+2,FALSE)*SUMIFS('EPA Data'!$I:$I,'EPA Data'!$D:$D,'Country Selector'!$A$2,'EPA Data'!$J:$J,$B$1,'EPA Data'!$C:$C,W$2,'EPA Data'!$G:$G,"&gt;="&amp;$A33,'EPA Data'!$G:$G,"&lt;"&amp;$B33)*unit_conv</f>
        <v>0</v>
      </c>
      <c r="X33">
        <f t="shared" si="19"/>
        <v>0</v>
      </c>
      <c r="Y33">
        <f t="shared" si="19"/>
        <v>0</v>
      </c>
      <c r="Z33">
        <f t="shared" si="19"/>
        <v>0</v>
      </c>
      <c r="AA33">
        <f t="shared" si="19"/>
        <v>0</v>
      </c>
      <c r="AB33" s="31">
        <f>VLOOKUP($B$1,'Multipliers and Adjustments'!$A$70:$I$86,TRUNC(COLUMN(AB$2)/5)+2,FALSE)*SUMIFS('EPA Data'!$I:$I,'EPA Data'!$D:$D,'Country Selector'!$A$2,'EPA Data'!$J:$J,$B$1,'EPA Data'!$C:$C,AB$2,'EPA Data'!$G:$G,"&gt;="&amp;$A33,'EPA Data'!$G:$G,"&lt;"&amp;$B33)*unit_conv</f>
        <v>0</v>
      </c>
      <c r="AC33">
        <f t="shared" si="20"/>
        <v>0</v>
      </c>
      <c r="AD33">
        <f t="shared" si="20"/>
        <v>0</v>
      </c>
      <c r="AE33">
        <f t="shared" si="20"/>
        <v>0</v>
      </c>
      <c r="AF33">
        <f t="shared" si="20"/>
        <v>0</v>
      </c>
      <c r="AG33" s="31">
        <f>VLOOKUP($B$1,'Multipliers and Adjustments'!$A$70:$I$86,TRUNC(COLUMN(AG$2)/5)+2,FALSE)*SUMIFS('EPA Data'!$I:$I,'EPA Data'!$D:$D,'Country Selector'!$A$2,'EPA Data'!$J:$J,$B$1,'EPA Data'!$C:$C,AG$2,'EPA Data'!$G:$G,"&gt;="&amp;$A33,'EPA Data'!$G:$G,"&lt;"&amp;$B33)*unit_conv</f>
        <v>0</v>
      </c>
      <c r="AH33">
        <f t="shared" si="21"/>
        <v>0</v>
      </c>
      <c r="AI33">
        <f t="shared" si="21"/>
        <v>0</v>
      </c>
      <c r="AJ33">
        <f t="shared" si="21"/>
        <v>0</v>
      </c>
      <c r="AK33">
        <f t="shared" si="21"/>
        <v>0</v>
      </c>
      <c r="AL33" s="31">
        <f>VLOOKUP($B$1,'Multipliers and Adjustments'!$A$70:$I$86,TRUNC(COLUMN(AL$2)/5)+2,FALSE)*SUMIFS('EPA Data'!$I:$I,'EPA Data'!$D:$D,'Country Selector'!$A$2,'EPA Data'!$J:$J,$B$1,'EPA Data'!$C:$C,AL$2,'EPA Data'!$G:$G,"&gt;="&amp;$A33,'EPA Data'!$G:$G,"&lt;"&amp;$B33)*unit_conv</f>
        <v>0</v>
      </c>
    </row>
    <row r="34" spans="1:38" x14ac:dyDescent="0.45">
      <c r="A34" s="17">
        <f t="shared" si="14"/>
        <v>0</v>
      </c>
      <c r="B34" s="18">
        <f>A34</f>
        <v>0</v>
      </c>
      <c r="C34" s="37">
        <f>VLOOKUP($B$1,'Multipliers and Adjustments'!$A$70:$I$86,TRUNC(COLUMN(C$2)/5)+2,FALSE)*SUMIFS('EPA Data'!$I:$I,'EPA Data'!$D:$D,'Country Selector'!$A$2,'EPA Data'!$J:$J,$B$1,'EPA Data'!$C:$C,C$2,'EPA Data'!$G:$G,$A34)*unit_conv</f>
        <v>0</v>
      </c>
      <c r="D34">
        <f t="shared" ref="D34:G49" si="23">C34+($H34-$C34)/5</f>
        <v>0</v>
      </c>
      <c r="E34">
        <f t="shared" si="23"/>
        <v>0</v>
      </c>
      <c r="F34">
        <f t="shared" si="23"/>
        <v>0</v>
      </c>
      <c r="G34">
        <f t="shared" si="23"/>
        <v>0</v>
      </c>
      <c r="H34" s="37">
        <f>VLOOKUP($B$1,'Multipliers and Adjustments'!$A$70:$I$86,TRUNC(COLUMN(H$2)/5)+2,FALSE)*SUMIFS('EPA Data'!$I:$I,'EPA Data'!$D:$D,'Country Selector'!$A$2,'EPA Data'!$J:$J,$B$1,'EPA Data'!$C:$C,H$2,'EPA Data'!$G:$G,$A34)*unit_conv</f>
        <v>0</v>
      </c>
      <c r="I34">
        <f t="shared" si="16"/>
        <v>0</v>
      </c>
      <c r="J34">
        <f t="shared" si="16"/>
        <v>0</v>
      </c>
      <c r="K34">
        <f t="shared" si="16"/>
        <v>0</v>
      </c>
      <c r="L34">
        <f t="shared" si="16"/>
        <v>0</v>
      </c>
      <c r="M34" s="37">
        <f>VLOOKUP($B$1,'Multipliers and Adjustments'!$A$70:$I$86,TRUNC(COLUMN(M$2)/5)+2,FALSE)*SUMIFS('EPA Data'!$I:$I,'EPA Data'!$D:$D,'Country Selector'!$A$2,'EPA Data'!$J:$J,$B$1,'EPA Data'!$C:$C,M$2,'EPA Data'!$G:$G,$A34)*unit_conv</f>
        <v>0</v>
      </c>
      <c r="N34">
        <f t="shared" si="17"/>
        <v>0</v>
      </c>
      <c r="O34">
        <f t="shared" si="17"/>
        <v>0</v>
      </c>
      <c r="P34">
        <f t="shared" si="17"/>
        <v>0</v>
      </c>
      <c r="Q34">
        <f t="shared" si="17"/>
        <v>0</v>
      </c>
      <c r="R34" s="37">
        <f>VLOOKUP($B$1,'Multipliers and Adjustments'!$A$70:$I$86,TRUNC(COLUMN(R$2)/5)+2,FALSE)*SUMIFS('EPA Data'!$I:$I,'EPA Data'!$D:$D,'Country Selector'!$A$2,'EPA Data'!$J:$J,$B$1,'EPA Data'!$C:$C,R$2,'EPA Data'!$G:$G,$A34)*unit_conv</f>
        <v>0</v>
      </c>
      <c r="S34">
        <f t="shared" si="18"/>
        <v>0</v>
      </c>
      <c r="T34">
        <f t="shared" si="18"/>
        <v>0</v>
      </c>
      <c r="U34">
        <f t="shared" si="18"/>
        <v>0</v>
      </c>
      <c r="V34">
        <f t="shared" si="18"/>
        <v>0</v>
      </c>
      <c r="W34" s="37">
        <f>VLOOKUP($B$1,'Multipliers and Adjustments'!$A$70:$I$86,TRUNC(COLUMN(W$2)/5)+2,FALSE)*SUMIFS('EPA Data'!$I:$I,'EPA Data'!$D:$D,'Country Selector'!$A$2,'EPA Data'!$J:$J,$B$1,'EPA Data'!$C:$C,W$2,'EPA Data'!$G:$G,$A34)*unit_conv</f>
        <v>0</v>
      </c>
      <c r="X34">
        <f t="shared" si="19"/>
        <v>0</v>
      </c>
      <c r="Y34">
        <f t="shared" si="19"/>
        <v>0</v>
      </c>
      <c r="Z34">
        <f t="shared" si="19"/>
        <v>0</v>
      </c>
      <c r="AA34">
        <f t="shared" si="19"/>
        <v>0</v>
      </c>
      <c r="AB34" s="37">
        <f>VLOOKUP($B$1,'Multipliers and Adjustments'!$A$70:$I$86,TRUNC(COLUMN(AB$2)/5)+2,FALSE)*SUMIFS('EPA Data'!$I:$I,'EPA Data'!$D:$D,'Country Selector'!$A$2,'EPA Data'!$J:$J,$B$1,'EPA Data'!$C:$C,AB$2,'EPA Data'!$G:$G,$A34)*unit_conv</f>
        <v>0</v>
      </c>
      <c r="AC34">
        <f t="shared" si="20"/>
        <v>0</v>
      </c>
      <c r="AD34">
        <f t="shared" si="20"/>
        <v>0</v>
      </c>
      <c r="AE34">
        <f t="shared" si="20"/>
        <v>0</v>
      </c>
      <c r="AF34">
        <f t="shared" si="20"/>
        <v>0</v>
      </c>
      <c r="AG34" s="37">
        <f>VLOOKUP($B$1,'Multipliers and Adjustments'!$A$70:$I$86,TRUNC(COLUMN(AG$2)/5)+2,FALSE)*SUMIFS('EPA Data'!$I:$I,'EPA Data'!$D:$D,'Country Selector'!$A$2,'EPA Data'!$J:$J,$B$1,'EPA Data'!$C:$C,AG$2,'EPA Data'!$G:$G,$A34)*unit_conv</f>
        <v>0</v>
      </c>
      <c r="AH34">
        <f t="shared" si="21"/>
        <v>0</v>
      </c>
      <c r="AI34">
        <f t="shared" si="21"/>
        <v>0</v>
      </c>
      <c r="AJ34">
        <f t="shared" si="21"/>
        <v>0</v>
      </c>
      <c r="AK34">
        <f t="shared" si="21"/>
        <v>0</v>
      </c>
      <c r="AL34" s="37">
        <f>VLOOKUP($B$1,'Multipliers and Adjustments'!$A$70:$I$86,TRUNC(COLUMN(AL$2)/5)+2,FALSE)*SUMIFS('EPA Data'!$I:$I,'EPA Data'!$D:$D,'Country Selector'!$A$2,'EPA Data'!$J:$J,$B$1,'EPA Data'!$C:$C,AL$2,'EPA Data'!$G:$G,$A34)*unit_conv</f>
        <v>0</v>
      </c>
    </row>
    <row r="35" spans="1:38" x14ac:dyDescent="0.45">
      <c r="A35" s="19">
        <v>0.1</v>
      </c>
      <c r="B35" s="20">
        <f>A35+9.9</f>
        <v>10</v>
      </c>
      <c r="C35" s="31">
        <f>VLOOKUP($B$1,'Multipliers and Adjustments'!$A$70:$I$86,TRUNC(COLUMN(C$2)/5)+2,FALSE)*SUMIFS('EPA Data'!$I:$I,'EPA Data'!$D:$D,'Country Selector'!$A$2,'EPA Data'!$J:$J,$B$1,'EPA Data'!$C:$C,C$2,'EPA Data'!$G:$G,"&gt;="&amp;$A35,'EPA Data'!$G:$G,"&lt;"&amp;$B35)*unit_conv</f>
        <v>0</v>
      </c>
      <c r="D35">
        <f t="shared" si="23"/>
        <v>0</v>
      </c>
      <c r="E35">
        <f t="shared" si="23"/>
        <v>0</v>
      </c>
      <c r="F35">
        <f t="shared" si="23"/>
        <v>0</v>
      </c>
      <c r="G35">
        <f t="shared" si="23"/>
        <v>0</v>
      </c>
      <c r="H35" s="31">
        <f>VLOOKUP($B$1,'Multipliers and Adjustments'!$A$70:$I$86,TRUNC(COLUMN(H$2)/5)+2,FALSE)*SUMIFS('EPA Data'!$I:$I,'EPA Data'!$D:$D,'Country Selector'!$A$2,'EPA Data'!$J:$J,$B$1,'EPA Data'!$C:$C,H$2,'EPA Data'!$G:$G,"&gt;="&amp;$A35,'EPA Data'!$G:$G,"&lt;"&amp;$B35)*unit_conv</f>
        <v>0</v>
      </c>
      <c r="I35">
        <f t="shared" si="16"/>
        <v>0</v>
      </c>
      <c r="J35">
        <f t="shared" si="16"/>
        <v>0</v>
      </c>
      <c r="K35">
        <f t="shared" si="16"/>
        <v>0</v>
      </c>
      <c r="L35">
        <f t="shared" si="16"/>
        <v>0</v>
      </c>
      <c r="M35" s="31">
        <f>VLOOKUP($B$1,'Multipliers and Adjustments'!$A$70:$I$86,TRUNC(COLUMN(M$2)/5)+2,FALSE)*SUMIFS('EPA Data'!$I:$I,'EPA Data'!$D:$D,'Country Selector'!$A$2,'EPA Data'!$J:$J,$B$1,'EPA Data'!$C:$C,M$2,'EPA Data'!$G:$G,"&gt;="&amp;$A35,'EPA Data'!$G:$G,"&lt;"&amp;$B35)*unit_conv</f>
        <v>0</v>
      </c>
      <c r="N35">
        <f t="shared" si="17"/>
        <v>0</v>
      </c>
      <c r="O35">
        <f t="shared" si="17"/>
        <v>0</v>
      </c>
      <c r="P35">
        <f t="shared" si="17"/>
        <v>0</v>
      </c>
      <c r="Q35">
        <f t="shared" si="17"/>
        <v>0</v>
      </c>
      <c r="R35" s="31">
        <f>VLOOKUP($B$1,'Multipliers and Adjustments'!$A$70:$I$86,TRUNC(COLUMN(R$2)/5)+2,FALSE)*SUMIFS('EPA Data'!$I:$I,'EPA Data'!$D:$D,'Country Selector'!$A$2,'EPA Data'!$J:$J,$B$1,'EPA Data'!$C:$C,R$2,'EPA Data'!$G:$G,"&gt;="&amp;$A35,'EPA Data'!$G:$G,"&lt;"&amp;$B35)*unit_conv</f>
        <v>0</v>
      </c>
      <c r="S35">
        <f t="shared" si="18"/>
        <v>0</v>
      </c>
      <c r="T35">
        <f t="shared" si="18"/>
        <v>0</v>
      </c>
      <c r="U35">
        <f t="shared" si="18"/>
        <v>0</v>
      </c>
      <c r="V35">
        <f t="shared" si="18"/>
        <v>0</v>
      </c>
      <c r="W35" s="31">
        <f>VLOOKUP($B$1,'Multipliers and Adjustments'!$A$70:$I$86,TRUNC(COLUMN(W$2)/5)+2,FALSE)*SUMIFS('EPA Data'!$I:$I,'EPA Data'!$D:$D,'Country Selector'!$A$2,'EPA Data'!$J:$J,$B$1,'EPA Data'!$C:$C,W$2,'EPA Data'!$G:$G,"&gt;="&amp;$A35,'EPA Data'!$G:$G,"&lt;"&amp;$B35)*unit_conv</f>
        <v>0</v>
      </c>
      <c r="X35">
        <f t="shared" si="19"/>
        <v>0</v>
      </c>
      <c r="Y35">
        <f t="shared" si="19"/>
        <v>0</v>
      </c>
      <c r="Z35">
        <f t="shared" si="19"/>
        <v>0</v>
      </c>
      <c r="AA35">
        <f t="shared" si="19"/>
        <v>0</v>
      </c>
      <c r="AB35" s="31">
        <f>VLOOKUP($B$1,'Multipliers and Adjustments'!$A$70:$I$86,TRUNC(COLUMN(AB$2)/5)+2,FALSE)*SUMIFS('EPA Data'!$I:$I,'EPA Data'!$D:$D,'Country Selector'!$A$2,'EPA Data'!$J:$J,$B$1,'EPA Data'!$C:$C,AB$2,'EPA Data'!$G:$G,"&gt;="&amp;$A35,'EPA Data'!$G:$G,"&lt;"&amp;$B35)*unit_conv</f>
        <v>0</v>
      </c>
      <c r="AC35">
        <f t="shared" si="20"/>
        <v>0</v>
      </c>
      <c r="AD35">
        <f t="shared" si="20"/>
        <v>0</v>
      </c>
      <c r="AE35">
        <f t="shared" si="20"/>
        <v>0</v>
      </c>
      <c r="AF35">
        <f t="shared" si="20"/>
        <v>0</v>
      </c>
      <c r="AG35" s="31">
        <f>VLOOKUP($B$1,'Multipliers and Adjustments'!$A$70:$I$86,TRUNC(COLUMN(AG$2)/5)+2,FALSE)*SUMIFS('EPA Data'!$I:$I,'EPA Data'!$D:$D,'Country Selector'!$A$2,'EPA Data'!$J:$J,$B$1,'EPA Data'!$C:$C,AG$2,'EPA Data'!$G:$G,"&gt;="&amp;$A35,'EPA Data'!$G:$G,"&lt;"&amp;$B35)*unit_conv</f>
        <v>0</v>
      </c>
      <c r="AH35">
        <f t="shared" si="21"/>
        <v>0</v>
      </c>
      <c r="AI35">
        <f t="shared" si="21"/>
        <v>0</v>
      </c>
      <c r="AJ35">
        <f t="shared" si="21"/>
        <v>0</v>
      </c>
      <c r="AK35">
        <f t="shared" si="21"/>
        <v>0</v>
      </c>
      <c r="AL35" s="31">
        <f>VLOOKUP($B$1,'Multipliers and Adjustments'!$A$70:$I$86,TRUNC(COLUMN(AL$2)/5)+2,FALSE)*SUMIFS('EPA Data'!$I:$I,'EPA Data'!$D:$D,'Country Selector'!$A$2,'EPA Data'!$J:$J,$B$1,'EPA Data'!$C:$C,AL$2,'EPA Data'!$G:$G,"&gt;="&amp;$A35,'EPA Data'!$G:$G,"&lt;"&amp;$B35)*unit_conv</f>
        <v>0</v>
      </c>
    </row>
    <row r="36" spans="1:38" x14ac:dyDescent="0.45">
      <c r="A36" s="15">
        <f t="shared" si="14"/>
        <v>10</v>
      </c>
      <c r="B36" s="16">
        <f t="shared" si="22"/>
        <v>20</v>
      </c>
      <c r="C36" s="31">
        <f>VLOOKUP($B$1,'Multipliers and Adjustments'!$A$70:$I$86,TRUNC(COLUMN(C$2)/5)+2,FALSE)*SUMIFS('EPA Data'!$I:$I,'EPA Data'!$D:$D,'Country Selector'!$A$2,'EPA Data'!$J:$J,$B$1,'EPA Data'!$C:$C,C$2,'EPA Data'!$G:$G,"&gt;="&amp;$A36,'EPA Data'!$G:$G,"&lt;"&amp;$B36)*unit_conv</f>
        <v>0</v>
      </c>
      <c r="D36">
        <f t="shared" si="23"/>
        <v>0</v>
      </c>
      <c r="E36">
        <f t="shared" si="23"/>
        <v>0</v>
      </c>
      <c r="F36">
        <f t="shared" si="23"/>
        <v>0</v>
      </c>
      <c r="G36">
        <f t="shared" si="23"/>
        <v>0</v>
      </c>
      <c r="H36" s="31">
        <f>VLOOKUP($B$1,'Multipliers and Adjustments'!$A$70:$I$86,TRUNC(COLUMN(H$2)/5)+2,FALSE)*SUMIFS('EPA Data'!$I:$I,'EPA Data'!$D:$D,'Country Selector'!$A$2,'EPA Data'!$J:$J,$B$1,'EPA Data'!$C:$C,H$2,'EPA Data'!$G:$G,"&gt;="&amp;$A36,'EPA Data'!$G:$G,"&lt;"&amp;$B36)*unit_conv</f>
        <v>0</v>
      </c>
      <c r="I36">
        <f t="shared" ref="I36:L51" si="24">H36+($M36-$H36)/5</f>
        <v>0</v>
      </c>
      <c r="J36">
        <f t="shared" si="24"/>
        <v>0</v>
      </c>
      <c r="K36">
        <f t="shared" si="24"/>
        <v>0</v>
      </c>
      <c r="L36">
        <f t="shared" si="24"/>
        <v>0</v>
      </c>
      <c r="M36" s="31">
        <f>VLOOKUP($B$1,'Multipliers and Adjustments'!$A$70:$I$86,TRUNC(COLUMN(M$2)/5)+2,FALSE)*SUMIFS('EPA Data'!$I:$I,'EPA Data'!$D:$D,'Country Selector'!$A$2,'EPA Data'!$J:$J,$B$1,'EPA Data'!$C:$C,M$2,'EPA Data'!$G:$G,"&gt;="&amp;$A36,'EPA Data'!$G:$G,"&lt;"&amp;$B36)*unit_conv</f>
        <v>0</v>
      </c>
      <c r="N36">
        <f t="shared" ref="N36:Q51" si="25">M36+($R36-$M36)/5</f>
        <v>0</v>
      </c>
      <c r="O36">
        <f t="shared" si="25"/>
        <v>0</v>
      </c>
      <c r="P36">
        <f t="shared" si="25"/>
        <v>0</v>
      </c>
      <c r="Q36">
        <f t="shared" si="25"/>
        <v>0</v>
      </c>
      <c r="R36" s="31">
        <f>VLOOKUP($B$1,'Multipliers and Adjustments'!$A$70:$I$86,TRUNC(COLUMN(R$2)/5)+2,FALSE)*SUMIFS('EPA Data'!$I:$I,'EPA Data'!$D:$D,'Country Selector'!$A$2,'EPA Data'!$J:$J,$B$1,'EPA Data'!$C:$C,R$2,'EPA Data'!$G:$G,"&gt;="&amp;$A36,'EPA Data'!$G:$G,"&lt;"&amp;$B36)*unit_conv</f>
        <v>0</v>
      </c>
      <c r="S36">
        <f t="shared" ref="S36:V51" si="26">R36+($W36-$R36)/5</f>
        <v>0</v>
      </c>
      <c r="T36">
        <f t="shared" si="26"/>
        <v>0</v>
      </c>
      <c r="U36">
        <f t="shared" si="26"/>
        <v>0</v>
      </c>
      <c r="V36">
        <f t="shared" si="26"/>
        <v>0</v>
      </c>
      <c r="W36" s="31">
        <f>VLOOKUP($B$1,'Multipliers and Adjustments'!$A$70:$I$86,TRUNC(COLUMN(W$2)/5)+2,FALSE)*SUMIFS('EPA Data'!$I:$I,'EPA Data'!$D:$D,'Country Selector'!$A$2,'EPA Data'!$J:$J,$B$1,'EPA Data'!$C:$C,W$2,'EPA Data'!$G:$G,"&gt;="&amp;$A36,'EPA Data'!$G:$G,"&lt;"&amp;$B36)*unit_conv</f>
        <v>0</v>
      </c>
      <c r="X36">
        <f t="shared" ref="X36:AA51" si="27">W36+($AB36-$W36)/5</f>
        <v>0</v>
      </c>
      <c r="Y36">
        <f t="shared" si="27"/>
        <v>0</v>
      </c>
      <c r="Z36">
        <f t="shared" si="27"/>
        <v>0</v>
      </c>
      <c r="AA36">
        <f t="shared" si="27"/>
        <v>0</v>
      </c>
      <c r="AB36" s="31">
        <f>VLOOKUP($B$1,'Multipliers and Adjustments'!$A$70:$I$86,TRUNC(COLUMN(AB$2)/5)+2,FALSE)*SUMIFS('EPA Data'!$I:$I,'EPA Data'!$D:$D,'Country Selector'!$A$2,'EPA Data'!$J:$J,$B$1,'EPA Data'!$C:$C,AB$2,'EPA Data'!$G:$G,"&gt;="&amp;$A36,'EPA Data'!$G:$G,"&lt;"&amp;$B36)*unit_conv</f>
        <v>0</v>
      </c>
      <c r="AC36">
        <f t="shared" ref="AC36:AF51" si="28">AB36+($AG36-$AB36)/5</f>
        <v>0</v>
      </c>
      <c r="AD36">
        <f t="shared" si="28"/>
        <v>0</v>
      </c>
      <c r="AE36">
        <f t="shared" si="28"/>
        <v>0</v>
      </c>
      <c r="AF36">
        <f t="shared" si="28"/>
        <v>0</v>
      </c>
      <c r="AG36" s="31">
        <f>VLOOKUP($B$1,'Multipliers and Adjustments'!$A$70:$I$86,TRUNC(COLUMN(AG$2)/5)+2,FALSE)*SUMIFS('EPA Data'!$I:$I,'EPA Data'!$D:$D,'Country Selector'!$A$2,'EPA Data'!$J:$J,$B$1,'EPA Data'!$C:$C,AG$2,'EPA Data'!$G:$G,"&gt;="&amp;$A36,'EPA Data'!$G:$G,"&lt;"&amp;$B36)*unit_conv</f>
        <v>0</v>
      </c>
      <c r="AH36">
        <f t="shared" ref="AH36:AK51" si="29">AG36+($AL36-$AG36)/5</f>
        <v>0</v>
      </c>
      <c r="AI36">
        <f t="shared" si="29"/>
        <v>0</v>
      </c>
      <c r="AJ36">
        <f t="shared" si="29"/>
        <v>0</v>
      </c>
      <c r="AK36">
        <f t="shared" si="29"/>
        <v>0</v>
      </c>
      <c r="AL36" s="31">
        <f>VLOOKUP($B$1,'Multipliers and Adjustments'!$A$70:$I$86,TRUNC(COLUMN(AL$2)/5)+2,FALSE)*SUMIFS('EPA Data'!$I:$I,'EPA Data'!$D:$D,'Country Selector'!$A$2,'EPA Data'!$J:$J,$B$1,'EPA Data'!$C:$C,AL$2,'EPA Data'!$G:$G,"&gt;="&amp;$A36,'EPA Data'!$G:$G,"&lt;"&amp;$B36)*unit_conv</f>
        <v>0</v>
      </c>
    </row>
    <row r="37" spans="1:38" x14ac:dyDescent="0.45">
      <c r="A37" s="15">
        <f t="shared" si="14"/>
        <v>20</v>
      </c>
      <c r="B37" s="16">
        <f t="shared" si="22"/>
        <v>30</v>
      </c>
      <c r="C37" s="31">
        <f>VLOOKUP($B$1,'Multipliers and Adjustments'!$A$70:$I$86,TRUNC(COLUMN(C$2)/5)+2,FALSE)*SUMIFS('EPA Data'!$I:$I,'EPA Data'!$D:$D,'Country Selector'!$A$2,'EPA Data'!$J:$J,$B$1,'EPA Data'!$C:$C,C$2,'EPA Data'!$G:$G,"&gt;="&amp;$A37,'EPA Data'!$G:$G,"&lt;"&amp;$B37)*unit_conv</f>
        <v>0</v>
      </c>
      <c r="D37">
        <f t="shared" si="23"/>
        <v>0</v>
      </c>
      <c r="E37">
        <f t="shared" si="23"/>
        <v>0</v>
      </c>
      <c r="F37">
        <f t="shared" si="23"/>
        <v>0</v>
      </c>
      <c r="G37">
        <f t="shared" si="23"/>
        <v>0</v>
      </c>
      <c r="H37" s="31">
        <f>VLOOKUP($B$1,'Multipliers and Adjustments'!$A$70:$I$86,TRUNC(COLUMN(H$2)/5)+2,FALSE)*SUMIFS('EPA Data'!$I:$I,'EPA Data'!$D:$D,'Country Selector'!$A$2,'EPA Data'!$J:$J,$B$1,'EPA Data'!$C:$C,H$2,'EPA Data'!$G:$G,"&gt;="&amp;$A37,'EPA Data'!$G:$G,"&lt;"&amp;$B37)*unit_conv</f>
        <v>0</v>
      </c>
      <c r="I37">
        <f t="shared" si="24"/>
        <v>0</v>
      </c>
      <c r="J37">
        <f t="shared" si="24"/>
        <v>0</v>
      </c>
      <c r="K37">
        <f t="shared" si="24"/>
        <v>0</v>
      </c>
      <c r="L37">
        <f t="shared" si="24"/>
        <v>0</v>
      </c>
      <c r="M37" s="31">
        <f>VLOOKUP($B$1,'Multipliers and Adjustments'!$A$70:$I$86,TRUNC(COLUMN(M$2)/5)+2,FALSE)*SUMIFS('EPA Data'!$I:$I,'EPA Data'!$D:$D,'Country Selector'!$A$2,'EPA Data'!$J:$J,$B$1,'EPA Data'!$C:$C,M$2,'EPA Data'!$G:$G,"&gt;="&amp;$A37,'EPA Data'!$G:$G,"&lt;"&amp;$B37)*unit_conv</f>
        <v>0</v>
      </c>
      <c r="N37">
        <f t="shared" si="25"/>
        <v>0</v>
      </c>
      <c r="O37">
        <f t="shared" si="25"/>
        <v>0</v>
      </c>
      <c r="P37">
        <f t="shared" si="25"/>
        <v>0</v>
      </c>
      <c r="Q37">
        <f t="shared" si="25"/>
        <v>0</v>
      </c>
      <c r="R37" s="31">
        <f>VLOOKUP($B$1,'Multipliers and Adjustments'!$A$70:$I$86,TRUNC(COLUMN(R$2)/5)+2,FALSE)*SUMIFS('EPA Data'!$I:$I,'EPA Data'!$D:$D,'Country Selector'!$A$2,'EPA Data'!$J:$J,$B$1,'EPA Data'!$C:$C,R$2,'EPA Data'!$G:$G,"&gt;="&amp;$A37,'EPA Data'!$G:$G,"&lt;"&amp;$B37)*unit_conv</f>
        <v>0</v>
      </c>
      <c r="S37">
        <f t="shared" si="26"/>
        <v>0</v>
      </c>
      <c r="T37">
        <f t="shared" si="26"/>
        <v>0</v>
      </c>
      <c r="U37">
        <f t="shared" si="26"/>
        <v>0</v>
      </c>
      <c r="V37">
        <f t="shared" si="26"/>
        <v>0</v>
      </c>
      <c r="W37" s="31">
        <f>VLOOKUP($B$1,'Multipliers and Adjustments'!$A$70:$I$86,TRUNC(COLUMN(W$2)/5)+2,FALSE)*SUMIFS('EPA Data'!$I:$I,'EPA Data'!$D:$D,'Country Selector'!$A$2,'EPA Data'!$J:$J,$B$1,'EPA Data'!$C:$C,W$2,'EPA Data'!$G:$G,"&gt;="&amp;$A37,'EPA Data'!$G:$G,"&lt;"&amp;$B37)*unit_conv</f>
        <v>0</v>
      </c>
      <c r="X37">
        <f t="shared" si="27"/>
        <v>0</v>
      </c>
      <c r="Y37">
        <f t="shared" si="27"/>
        <v>0</v>
      </c>
      <c r="Z37">
        <f t="shared" si="27"/>
        <v>0</v>
      </c>
      <c r="AA37">
        <f t="shared" si="27"/>
        <v>0</v>
      </c>
      <c r="AB37" s="31">
        <f>VLOOKUP($B$1,'Multipliers and Adjustments'!$A$70:$I$86,TRUNC(COLUMN(AB$2)/5)+2,FALSE)*SUMIFS('EPA Data'!$I:$I,'EPA Data'!$D:$D,'Country Selector'!$A$2,'EPA Data'!$J:$J,$B$1,'EPA Data'!$C:$C,AB$2,'EPA Data'!$G:$G,"&gt;="&amp;$A37,'EPA Data'!$G:$G,"&lt;"&amp;$B37)*unit_conv</f>
        <v>0</v>
      </c>
      <c r="AC37">
        <f t="shared" si="28"/>
        <v>0</v>
      </c>
      <c r="AD37">
        <f t="shared" si="28"/>
        <v>0</v>
      </c>
      <c r="AE37">
        <f t="shared" si="28"/>
        <v>0</v>
      </c>
      <c r="AF37">
        <f t="shared" si="28"/>
        <v>0</v>
      </c>
      <c r="AG37" s="31">
        <f>VLOOKUP($B$1,'Multipliers and Adjustments'!$A$70:$I$86,TRUNC(COLUMN(AG$2)/5)+2,FALSE)*SUMIFS('EPA Data'!$I:$I,'EPA Data'!$D:$D,'Country Selector'!$A$2,'EPA Data'!$J:$J,$B$1,'EPA Data'!$C:$C,AG$2,'EPA Data'!$G:$G,"&gt;="&amp;$A37,'EPA Data'!$G:$G,"&lt;"&amp;$B37)*unit_conv</f>
        <v>0</v>
      </c>
      <c r="AH37">
        <f t="shared" si="29"/>
        <v>0</v>
      </c>
      <c r="AI37">
        <f t="shared" si="29"/>
        <v>0</v>
      </c>
      <c r="AJ37">
        <f t="shared" si="29"/>
        <v>0</v>
      </c>
      <c r="AK37">
        <f t="shared" si="29"/>
        <v>0</v>
      </c>
      <c r="AL37" s="31">
        <f>VLOOKUP($B$1,'Multipliers and Adjustments'!$A$70:$I$86,TRUNC(COLUMN(AL$2)/5)+2,FALSE)*SUMIFS('EPA Data'!$I:$I,'EPA Data'!$D:$D,'Country Selector'!$A$2,'EPA Data'!$J:$J,$B$1,'EPA Data'!$C:$C,AL$2,'EPA Data'!$G:$G,"&gt;="&amp;$A37,'EPA Data'!$G:$G,"&lt;"&amp;$B37)*unit_conv</f>
        <v>0</v>
      </c>
    </row>
    <row r="38" spans="1:38" x14ac:dyDescent="0.45">
      <c r="A38" s="15">
        <f t="shared" si="14"/>
        <v>30</v>
      </c>
      <c r="B38" s="16">
        <f t="shared" si="22"/>
        <v>40</v>
      </c>
      <c r="C38" s="31">
        <f>VLOOKUP($B$1,'Multipliers and Adjustments'!$A$70:$I$86,TRUNC(COLUMN(C$2)/5)+2,FALSE)*SUMIFS('EPA Data'!$I:$I,'EPA Data'!$D:$D,'Country Selector'!$A$2,'EPA Data'!$J:$J,$B$1,'EPA Data'!$C:$C,C$2,'EPA Data'!$G:$G,"&gt;="&amp;$A38,'EPA Data'!$G:$G,"&lt;"&amp;$B38)*unit_conv</f>
        <v>0</v>
      </c>
      <c r="D38">
        <f t="shared" si="23"/>
        <v>0</v>
      </c>
      <c r="E38">
        <f t="shared" si="23"/>
        <v>0</v>
      </c>
      <c r="F38">
        <f t="shared" si="23"/>
        <v>0</v>
      </c>
      <c r="G38">
        <f t="shared" si="23"/>
        <v>0</v>
      </c>
      <c r="H38" s="31">
        <f>VLOOKUP($B$1,'Multipliers and Adjustments'!$A$70:$I$86,TRUNC(COLUMN(H$2)/5)+2,FALSE)*SUMIFS('EPA Data'!$I:$I,'EPA Data'!$D:$D,'Country Selector'!$A$2,'EPA Data'!$J:$J,$B$1,'EPA Data'!$C:$C,H$2,'EPA Data'!$G:$G,"&gt;="&amp;$A38,'EPA Data'!$G:$G,"&lt;"&amp;$B38)*unit_conv</f>
        <v>0</v>
      </c>
      <c r="I38">
        <f t="shared" si="24"/>
        <v>0</v>
      </c>
      <c r="J38">
        <f t="shared" si="24"/>
        <v>0</v>
      </c>
      <c r="K38">
        <f t="shared" si="24"/>
        <v>0</v>
      </c>
      <c r="L38">
        <f t="shared" si="24"/>
        <v>0</v>
      </c>
      <c r="M38" s="31">
        <f>VLOOKUP($B$1,'Multipliers and Adjustments'!$A$70:$I$86,TRUNC(COLUMN(M$2)/5)+2,FALSE)*SUMIFS('EPA Data'!$I:$I,'EPA Data'!$D:$D,'Country Selector'!$A$2,'EPA Data'!$J:$J,$B$1,'EPA Data'!$C:$C,M$2,'EPA Data'!$G:$G,"&gt;="&amp;$A38,'EPA Data'!$G:$G,"&lt;"&amp;$B38)*unit_conv</f>
        <v>0</v>
      </c>
      <c r="N38">
        <f t="shared" si="25"/>
        <v>0</v>
      </c>
      <c r="O38">
        <f t="shared" si="25"/>
        <v>0</v>
      </c>
      <c r="P38">
        <f t="shared" si="25"/>
        <v>0</v>
      </c>
      <c r="Q38">
        <f t="shared" si="25"/>
        <v>0</v>
      </c>
      <c r="R38" s="31">
        <f>VLOOKUP($B$1,'Multipliers and Adjustments'!$A$70:$I$86,TRUNC(COLUMN(R$2)/5)+2,FALSE)*SUMIFS('EPA Data'!$I:$I,'EPA Data'!$D:$D,'Country Selector'!$A$2,'EPA Data'!$J:$J,$B$1,'EPA Data'!$C:$C,R$2,'EPA Data'!$G:$G,"&gt;="&amp;$A38,'EPA Data'!$G:$G,"&lt;"&amp;$B38)*unit_conv</f>
        <v>0</v>
      </c>
      <c r="S38">
        <f t="shared" si="26"/>
        <v>0</v>
      </c>
      <c r="T38">
        <f t="shared" si="26"/>
        <v>0</v>
      </c>
      <c r="U38">
        <f t="shared" si="26"/>
        <v>0</v>
      </c>
      <c r="V38">
        <f t="shared" si="26"/>
        <v>0</v>
      </c>
      <c r="W38" s="31">
        <f>VLOOKUP($B$1,'Multipliers and Adjustments'!$A$70:$I$86,TRUNC(COLUMN(W$2)/5)+2,FALSE)*SUMIFS('EPA Data'!$I:$I,'EPA Data'!$D:$D,'Country Selector'!$A$2,'EPA Data'!$J:$J,$B$1,'EPA Data'!$C:$C,W$2,'EPA Data'!$G:$G,"&gt;="&amp;$A38,'EPA Data'!$G:$G,"&lt;"&amp;$B38)*unit_conv</f>
        <v>0</v>
      </c>
      <c r="X38">
        <f t="shared" si="27"/>
        <v>0</v>
      </c>
      <c r="Y38">
        <f t="shared" si="27"/>
        <v>0</v>
      </c>
      <c r="Z38">
        <f t="shared" si="27"/>
        <v>0</v>
      </c>
      <c r="AA38">
        <f t="shared" si="27"/>
        <v>0</v>
      </c>
      <c r="AB38" s="31">
        <f>VLOOKUP($B$1,'Multipliers and Adjustments'!$A$70:$I$86,TRUNC(COLUMN(AB$2)/5)+2,FALSE)*SUMIFS('EPA Data'!$I:$I,'EPA Data'!$D:$D,'Country Selector'!$A$2,'EPA Data'!$J:$J,$B$1,'EPA Data'!$C:$C,AB$2,'EPA Data'!$G:$G,"&gt;="&amp;$A38,'EPA Data'!$G:$G,"&lt;"&amp;$B38)*unit_conv</f>
        <v>0</v>
      </c>
      <c r="AC38">
        <f t="shared" si="28"/>
        <v>0</v>
      </c>
      <c r="AD38">
        <f t="shared" si="28"/>
        <v>0</v>
      </c>
      <c r="AE38">
        <f t="shared" si="28"/>
        <v>0</v>
      </c>
      <c r="AF38">
        <f t="shared" si="28"/>
        <v>0</v>
      </c>
      <c r="AG38" s="31">
        <f>VLOOKUP($B$1,'Multipliers and Adjustments'!$A$70:$I$86,TRUNC(COLUMN(AG$2)/5)+2,FALSE)*SUMIFS('EPA Data'!$I:$I,'EPA Data'!$D:$D,'Country Selector'!$A$2,'EPA Data'!$J:$J,$B$1,'EPA Data'!$C:$C,AG$2,'EPA Data'!$G:$G,"&gt;="&amp;$A38,'EPA Data'!$G:$G,"&lt;"&amp;$B38)*unit_conv</f>
        <v>0</v>
      </c>
      <c r="AH38">
        <f t="shared" si="29"/>
        <v>0</v>
      </c>
      <c r="AI38">
        <f t="shared" si="29"/>
        <v>0</v>
      </c>
      <c r="AJ38">
        <f t="shared" si="29"/>
        <v>0</v>
      </c>
      <c r="AK38">
        <f t="shared" si="29"/>
        <v>0</v>
      </c>
      <c r="AL38" s="31">
        <f>VLOOKUP($B$1,'Multipliers and Adjustments'!$A$70:$I$86,TRUNC(COLUMN(AL$2)/5)+2,FALSE)*SUMIFS('EPA Data'!$I:$I,'EPA Data'!$D:$D,'Country Selector'!$A$2,'EPA Data'!$J:$J,$B$1,'EPA Data'!$C:$C,AL$2,'EPA Data'!$G:$G,"&gt;="&amp;$A38,'EPA Data'!$G:$G,"&lt;"&amp;$B38)*unit_conv</f>
        <v>0</v>
      </c>
    </row>
    <row r="39" spans="1:38" x14ac:dyDescent="0.45">
      <c r="A39" s="15">
        <f t="shared" si="14"/>
        <v>40</v>
      </c>
      <c r="B39" s="16">
        <f t="shared" si="22"/>
        <v>50</v>
      </c>
      <c r="C39" s="31">
        <f>VLOOKUP($B$1,'Multipliers and Adjustments'!$A$70:$I$86,TRUNC(COLUMN(C$2)/5)+2,FALSE)*SUMIFS('EPA Data'!$I:$I,'EPA Data'!$D:$D,'Country Selector'!$A$2,'EPA Data'!$J:$J,$B$1,'EPA Data'!$C:$C,C$2,'EPA Data'!$G:$G,"&gt;="&amp;$A39,'EPA Data'!$G:$G,"&lt;"&amp;$B39)*unit_conv</f>
        <v>0</v>
      </c>
      <c r="D39">
        <f t="shared" si="23"/>
        <v>0</v>
      </c>
      <c r="E39">
        <f t="shared" si="23"/>
        <v>0</v>
      </c>
      <c r="F39">
        <f t="shared" si="23"/>
        <v>0</v>
      </c>
      <c r="G39">
        <f t="shared" si="23"/>
        <v>0</v>
      </c>
      <c r="H39" s="31">
        <f>VLOOKUP($B$1,'Multipliers and Adjustments'!$A$70:$I$86,TRUNC(COLUMN(H$2)/5)+2,FALSE)*SUMIFS('EPA Data'!$I:$I,'EPA Data'!$D:$D,'Country Selector'!$A$2,'EPA Data'!$J:$J,$B$1,'EPA Data'!$C:$C,H$2,'EPA Data'!$G:$G,"&gt;="&amp;$A39,'EPA Data'!$G:$G,"&lt;"&amp;$B39)*unit_conv</f>
        <v>0</v>
      </c>
      <c r="I39">
        <f t="shared" si="24"/>
        <v>0</v>
      </c>
      <c r="J39">
        <f t="shared" si="24"/>
        <v>0</v>
      </c>
      <c r="K39">
        <f t="shared" si="24"/>
        <v>0</v>
      </c>
      <c r="L39">
        <f t="shared" si="24"/>
        <v>0</v>
      </c>
      <c r="M39" s="31">
        <f>VLOOKUP($B$1,'Multipliers and Adjustments'!$A$70:$I$86,TRUNC(COLUMN(M$2)/5)+2,FALSE)*SUMIFS('EPA Data'!$I:$I,'EPA Data'!$D:$D,'Country Selector'!$A$2,'EPA Data'!$J:$J,$B$1,'EPA Data'!$C:$C,M$2,'EPA Data'!$G:$G,"&gt;="&amp;$A39,'EPA Data'!$G:$G,"&lt;"&amp;$B39)*unit_conv</f>
        <v>0</v>
      </c>
      <c r="N39">
        <f t="shared" si="25"/>
        <v>0</v>
      </c>
      <c r="O39">
        <f t="shared" si="25"/>
        <v>0</v>
      </c>
      <c r="P39">
        <f t="shared" si="25"/>
        <v>0</v>
      </c>
      <c r="Q39">
        <f t="shared" si="25"/>
        <v>0</v>
      </c>
      <c r="R39" s="31">
        <f>VLOOKUP($B$1,'Multipliers and Adjustments'!$A$70:$I$86,TRUNC(COLUMN(R$2)/5)+2,FALSE)*SUMIFS('EPA Data'!$I:$I,'EPA Data'!$D:$D,'Country Selector'!$A$2,'EPA Data'!$J:$J,$B$1,'EPA Data'!$C:$C,R$2,'EPA Data'!$G:$G,"&gt;="&amp;$A39,'EPA Data'!$G:$G,"&lt;"&amp;$B39)*unit_conv</f>
        <v>0</v>
      </c>
      <c r="S39">
        <f t="shared" si="26"/>
        <v>0</v>
      </c>
      <c r="T39">
        <f t="shared" si="26"/>
        <v>0</v>
      </c>
      <c r="U39">
        <f t="shared" si="26"/>
        <v>0</v>
      </c>
      <c r="V39">
        <f t="shared" si="26"/>
        <v>0</v>
      </c>
      <c r="W39" s="31">
        <f>VLOOKUP($B$1,'Multipliers and Adjustments'!$A$70:$I$86,TRUNC(COLUMN(W$2)/5)+2,FALSE)*SUMIFS('EPA Data'!$I:$I,'EPA Data'!$D:$D,'Country Selector'!$A$2,'EPA Data'!$J:$J,$B$1,'EPA Data'!$C:$C,W$2,'EPA Data'!$G:$G,"&gt;="&amp;$A39,'EPA Data'!$G:$G,"&lt;"&amp;$B39)*unit_conv</f>
        <v>0</v>
      </c>
      <c r="X39">
        <f t="shared" si="27"/>
        <v>0</v>
      </c>
      <c r="Y39">
        <f t="shared" si="27"/>
        <v>0</v>
      </c>
      <c r="Z39">
        <f t="shared" si="27"/>
        <v>0</v>
      </c>
      <c r="AA39">
        <f t="shared" si="27"/>
        <v>0</v>
      </c>
      <c r="AB39" s="31">
        <f>VLOOKUP($B$1,'Multipliers and Adjustments'!$A$70:$I$86,TRUNC(COLUMN(AB$2)/5)+2,FALSE)*SUMIFS('EPA Data'!$I:$I,'EPA Data'!$D:$D,'Country Selector'!$A$2,'EPA Data'!$J:$J,$B$1,'EPA Data'!$C:$C,AB$2,'EPA Data'!$G:$G,"&gt;="&amp;$A39,'EPA Data'!$G:$G,"&lt;"&amp;$B39)*unit_conv</f>
        <v>0</v>
      </c>
      <c r="AC39">
        <f t="shared" si="28"/>
        <v>0</v>
      </c>
      <c r="AD39">
        <f t="shared" si="28"/>
        <v>0</v>
      </c>
      <c r="AE39">
        <f t="shared" si="28"/>
        <v>0</v>
      </c>
      <c r="AF39">
        <f t="shared" si="28"/>
        <v>0</v>
      </c>
      <c r="AG39" s="31">
        <f>VLOOKUP($B$1,'Multipliers and Adjustments'!$A$70:$I$86,TRUNC(COLUMN(AG$2)/5)+2,FALSE)*SUMIFS('EPA Data'!$I:$I,'EPA Data'!$D:$D,'Country Selector'!$A$2,'EPA Data'!$J:$J,$B$1,'EPA Data'!$C:$C,AG$2,'EPA Data'!$G:$G,"&gt;="&amp;$A39,'EPA Data'!$G:$G,"&lt;"&amp;$B39)*unit_conv</f>
        <v>0</v>
      </c>
      <c r="AH39">
        <f t="shared" si="29"/>
        <v>0</v>
      </c>
      <c r="AI39">
        <f t="shared" si="29"/>
        <v>0</v>
      </c>
      <c r="AJ39">
        <f t="shared" si="29"/>
        <v>0</v>
      </c>
      <c r="AK39">
        <f t="shared" si="29"/>
        <v>0</v>
      </c>
      <c r="AL39" s="31">
        <f>VLOOKUP($B$1,'Multipliers and Adjustments'!$A$70:$I$86,TRUNC(COLUMN(AL$2)/5)+2,FALSE)*SUMIFS('EPA Data'!$I:$I,'EPA Data'!$D:$D,'Country Selector'!$A$2,'EPA Data'!$J:$J,$B$1,'EPA Data'!$C:$C,AL$2,'EPA Data'!$G:$G,"&gt;="&amp;$A39,'EPA Data'!$G:$G,"&lt;"&amp;$B39)*unit_conv</f>
        <v>0</v>
      </c>
    </row>
    <row r="40" spans="1:38" x14ac:dyDescent="0.45">
      <c r="A40" s="15">
        <f t="shared" si="14"/>
        <v>50</v>
      </c>
      <c r="B40" s="16">
        <f t="shared" si="22"/>
        <v>60</v>
      </c>
      <c r="C40" s="31">
        <f>VLOOKUP($B$1,'Multipliers and Adjustments'!$A$70:$I$86,TRUNC(COLUMN(C$2)/5)+2,FALSE)*SUMIFS('EPA Data'!$I:$I,'EPA Data'!$D:$D,'Country Selector'!$A$2,'EPA Data'!$J:$J,$B$1,'EPA Data'!$C:$C,C$2,'EPA Data'!$G:$G,"&gt;="&amp;$A40,'EPA Data'!$G:$G,"&lt;"&amp;$B40)*unit_conv</f>
        <v>0</v>
      </c>
      <c r="D40">
        <f t="shared" si="23"/>
        <v>0</v>
      </c>
      <c r="E40">
        <f t="shared" si="23"/>
        <v>0</v>
      </c>
      <c r="F40">
        <f t="shared" si="23"/>
        <v>0</v>
      </c>
      <c r="G40">
        <f t="shared" si="23"/>
        <v>0</v>
      </c>
      <c r="H40" s="31">
        <f>VLOOKUP($B$1,'Multipliers and Adjustments'!$A$70:$I$86,TRUNC(COLUMN(H$2)/5)+2,FALSE)*SUMIFS('EPA Data'!$I:$I,'EPA Data'!$D:$D,'Country Selector'!$A$2,'EPA Data'!$J:$J,$B$1,'EPA Data'!$C:$C,H$2,'EPA Data'!$G:$G,"&gt;="&amp;$A40,'EPA Data'!$G:$G,"&lt;"&amp;$B40)*unit_conv</f>
        <v>0</v>
      </c>
      <c r="I40">
        <f t="shared" si="24"/>
        <v>0</v>
      </c>
      <c r="J40">
        <f t="shared" si="24"/>
        <v>0</v>
      </c>
      <c r="K40">
        <f t="shared" si="24"/>
        <v>0</v>
      </c>
      <c r="L40">
        <f t="shared" si="24"/>
        <v>0</v>
      </c>
      <c r="M40" s="31">
        <f>VLOOKUP($B$1,'Multipliers and Adjustments'!$A$70:$I$86,TRUNC(COLUMN(M$2)/5)+2,FALSE)*SUMIFS('EPA Data'!$I:$I,'EPA Data'!$D:$D,'Country Selector'!$A$2,'EPA Data'!$J:$J,$B$1,'EPA Data'!$C:$C,M$2,'EPA Data'!$G:$G,"&gt;="&amp;$A40,'EPA Data'!$G:$G,"&lt;"&amp;$B40)*unit_conv</f>
        <v>0</v>
      </c>
      <c r="N40">
        <f t="shared" si="25"/>
        <v>0</v>
      </c>
      <c r="O40">
        <f t="shared" si="25"/>
        <v>0</v>
      </c>
      <c r="P40">
        <f t="shared" si="25"/>
        <v>0</v>
      </c>
      <c r="Q40">
        <f t="shared" si="25"/>
        <v>0</v>
      </c>
      <c r="R40" s="31">
        <f>VLOOKUP($B$1,'Multipliers and Adjustments'!$A$70:$I$86,TRUNC(COLUMN(R$2)/5)+2,FALSE)*SUMIFS('EPA Data'!$I:$I,'EPA Data'!$D:$D,'Country Selector'!$A$2,'EPA Data'!$J:$J,$B$1,'EPA Data'!$C:$C,R$2,'EPA Data'!$G:$G,"&gt;="&amp;$A40,'EPA Data'!$G:$G,"&lt;"&amp;$B40)*unit_conv</f>
        <v>0</v>
      </c>
      <c r="S40">
        <f t="shared" si="26"/>
        <v>0</v>
      </c>
      <c r="T40">
        <f t="shared" si="26"/>
        <v>0</v>
      </c>
      <c r="U40">
        <f t="shared" si="26"/>
        <v>0</v>
      </c>
      <c r="V40">
        <f t="shared" si="26"/>
        <v>0</v>
      </c>
      <c r="W40" s="31">
        <f>VLOOKUP($B$1,'Multipliers and Adjustments'!$A$70:$I$86,TRUNC(COLUMN(W$2)/5)+2,FALSE)*SUMIFS('EPA Data'!$I:$I,'EPA Data'!$D:$D,'Country Selector'!$A$2,'EPA Data'!$J:$J,$B$1,'EPA Data'!$C:$C,W$2,'EPA Data'!$G:$G,"&gt;="&amp;$A40,'EPA Data'!$G:$G,"&lt;"&amp;$B40)*unit_conv</f>
        <v>0</v>
      </c>
      <c r="X40">
        <f t="shared" si="27"/>
        <v>0</v>
      </c>
      <c r="Y40">
        <f t="shared" si="27"/>
        <v>0</v>
      </c>
      <c r="Z40">
        <f t="shared" si="27"/>
        <v>0</v>
      </c>
      <c r="AA40">
        <f t="shared" si="27"/>
        <v>0</v>
      </c>
      <c r="AB40" s="31">
        <f>VLOOKUP($B$1,'Multipliers and Adjustments'!$A$70:$I$86,TRUNC(COLUMN(AB$2)/5)+2,FALSE)*SUMIFS('EPA Data'!$I:$I,'EPA Data'!$D:$D,'Country Selector'!$A$2,'EPA Data'!$J:$J,$B$1,'EPA Data'!$C:$C,AB$2,'EPA Data'!$G:$G,"&gt;="&amp;$A40,'EPA Data'!$G:$G,"&lt;"&amp;$B40)*unit_conv</f>
        <v>0</v>
      </c>
      <c r="AC40">
        <f t="shared" si="28"/>
        <v>0</v>
      </c>
      <c r="AD40">
        <f t="shared" si="28"/>
        <v>0</v>
      </c>
      <c r="AE40">
        <f t="shared" si="28"/>
        <v>0</v>
      </c>
      <c r="AF40">
        <f t="shared" si="28"/>
        <v>0</v>
      </c>
      <c r="AG40" s="31">
        <f>VLOOKUP($B$1,'Multipliers and Adjustments'!$A$70:$I$86,TRUNC(COLUMN(AG$2)/5)+2,FALSE)*SUMIFS('EPA Data'!$I:$I,'EPA Data'!$D:$D,'Country Selector'!$A$2,'EPA Data'!$J:$J,$B$1,'EPA Data'!$C:$C,AG$2,'EPA Data'!$G:$G,"&gt;="&amp;$A40,'EPA Data'!$G:$G,"&lt;"&amp;$B40)*unit_conv</f>
        <v>0</v>
      </c>
      <c r="AH40">
        <f t="shared" si="29"/>
        <v>0</v>
      </c>
      <c r="AI40">
        <f t="shared" si="29"/>
        <v>0</v>
      </c>
      <c r="AJ40">
        <f t="shared" si="29"/>
        <v>0</v>
      </c>
      <c r="AK40">
        <f t="shared" si="29"/>
        <v>0</v>
      </c>
      <c r="AL40" s="31">
        <f>VLOOKUP($B$1,'Multipliers and Adjustments'!$A$70:$I$86,TRUNC(COLUMN(AL$2)/5)+2,FALSE)*SUMIFS('EPA Data'!$I:$I,'EPA Data'!$D:$D,'Country Selector'!$A$2,'EPA Data'!$J:$J,$B$1,'EPA Data'!$C:$C,AL$2,'EPA Data'!$G:$G,"&gt;="&amp;$A40,'EPA Data'!$G:$G,"&lt;"&amp;$B40)*unit_conv</f>
        <v>0</v>
      </c>
    </row>
    <row r="41" spans="1:38" x14ac:dyDescent="0.45">
      <c r="A41" s="15">
        <f t="shared" si="14"/>
        <v>60</v>
      </c>
      <c r="B41" s="16">
        <f t="shared" si="22"/>
        <v>70</v>
      </c>
      <c r="C41" s="31">
        <f>VLOOKUP($B$1,'Multipliers and Adjustments'!$A$70:$I$86,TRUNC(COLUMN(C$2)/5)+2,FALSE)*SUMIFS('EPA Data'!$I:$I,'EPA Data'!$D:$D,'Country Selector'!$A$2,'EPA Data'!$J:$J,$B$1,'EPA Data'!$C:$C,C$2,'EPA Data'!$G:$G,"&gt;="&amp;$A41,'EPA Data'!$G:$G,"&lt;"&amp;$B41)*unit_conv</f>
        <v>0</v>
      </c>
      <c r="D41">
        <f t="shared" si="23"/>
        <v>0</v>
      </c>
      <c r="E41">
        <f t="shared" si="23"/>
        <v>0</v>
      </c>
      <c r="F41">
        <f t="shared" si="23"/>
        <v>0</v>
      </c>
      <c r="G41">
        <f t="shared" si="23"/>
        <v>0</v>
      </c>
      <c r="H41" s="31">
        <f>VLOOKUP($B$1,'Multipliers and Adjustments'!$A$70:$I$86,TRUNC(COLUMN(H$2)/5)+2,FALSE)*SUMIFS('EPA Data'!$I:$I,'EPA Data'!$D:$D,'Country Selector'!$A$2,'EPA Data'!$J:$J,$B$1,'EPA Data'!$C:$C,H$2,'EPA Data'!$G:$G,"&gt;="&amp;$A41,'EPA Data'!$G:$G,"&lt;"&amp;$B41)*unit_conv</f>
        <v>0</v>
      </c>
      <c r="I41">
        <f t="shared" si="24"/>
        <v>0</v>
      </c>
      <c r="J41">
        <f t="shared" si="24"/>
        <v>0</v>
      </c>
      <c r="K41">
        <f t="shared" si="24"/>
        <v>0</v>
      </c>
      <c r="L41">
        <f t="shared" si="24"/>
        <v>0</v>
      </c>
      <c r="M41" s="31">
        <f>VLOOKUP($B$1,'Multipliers and Adjustments'!$A$70:$I$86,TRUNC(COLUMN(M$2)/5)+2,FALSE)*SUMIFS('EPA Data'!$I:$I,'EPA Data'!$D:$D,'Country Selector'!$A$2,'EPA Data'!$J:$J,$B$1,'EPA Data'!$C:$C,M$2,'EPA Data'!$G:$G,"&gt;="&amp;$A41,'EPA Data'!$G:$G,"&lt;"&amp;$B41)*unit_conv</f>
        <v>0</v>
      </c>
      <c r="N41">
        <f t="shared" si="25"/>
        <v>0</v>
      </c>
      <c r="O41">
        <f t="shared" si="25"/>
        <v>0</v>
      </c>
      <c r="P41">
        <f t="shared" si="25"/>
        <v>0</v>
      </c>
      <c r="Q41">
        <f t="shared" si="25"/>
        <v>0</v>
      </c>
      <c r="R41" s="31">
        <f>VLOOKUP($B$1,'Multipliers and Adjustments'!$A$70:$I$86,TRUNC(COLUMN(R$2)/5)+2,FALSE)*SUMIFS('EPA Data'!$I:$I,'EPA Data'!$D:$D,'Country Selector'!$A$2,'EPA Data'!$J:$J,$B$1,'EPA Data'!$C:$C,R$2,'EPA Data'!$G:$G,"&gt;="&amp;$A41,'EPA Data'!$G:$G,"&lt;"&amp;$B41)*unit_conv</f>
        <v>0</v>
      </c>
      <c r="S41">
        <f t="shared" si="26"/>
        <v>0</v>
      </c>
      <c r="T41">
        <f t="shared" si="26"/>
        <v>0</v>
      </c>
      <c r="U41">
        <f t="shared" si="26"/>
        <v>0</v>
      </c>
      <c r="V41">
        <f t="shared" si="26"/>
        <v>0</v>
      </c>
      <c r="W41" s="31">
        <f>VLOOKUP($B$1,'Multipliers and Adjustments'!$A$70:$I$86,TRUNC(COLUMN(W$2)/5)+2,FALSE)*SUMIFS('EPA Data'!$I:$I,'EPA Data'!$D:$D,'Country Selector'!$A$2,'EPA Data'!$J:$J,$B$1,'EPA Data'!$C:$C,W$2,'EPA Data'!$G:$G,"&gt;="&amp;$A41,'EPA Data'!$G:$G,"&lt;"&amp;$B41)*unit_conv</f>
        <v>0</v>
      </c>
      <c r="X41">
        <f t="shared" si="27"/>
        <v>0</v>
      </c>
      <c r="Y41">
        <f t="shared" si="27"/>
        <v>0</v>
      </c>
      <c r="Z41">
        <f t="shared" si="27"/>
        <v>0</v>
      </c>
      <c r="AA41">
        <f t="shared" si="27"/>
        <v>0</v>
      </c>
      <c r="AB41" s="31">
        <f>VLOOKUP($B$1,'Multipliers and Adjustments'!$A$70:$I$86,TRUNC(COLUMN(AB$2)/5)+2,FALSE)*SUMIFS('EPA Data'!$I:$I,'EPA Data'!$D:$D,'Country Selector'!$A$2,'EPA Data'!$J:$J,$B$1,'EPA Data'!$C:$C,AB$2,'EPA Data'!$G:$G,"&gt;="&amp;$A41,'EPA Data'!$G:$G,"&lt;"&amp;$B41)*unit_conv</f>
        <v>0</v>
      </c>
      <c r="AC41">
        <f t="shared" si="28"/>
        <v>0</v>
      </c>
      <c r="AD41">
        <f t="shared" si="28"/>
        <v>0</v>
      </c>
      <c r="AE41">
        <f t="shared" si="28"/>
        <v>0</v>
      </c>
      <c r="AF41">
        <f t="shared" si="28"/>
        <v>0</v>
      </c>
      <c r="AG41" s="31">
        <f>VLOOKUP($B$1,'Multipliers and Adjustments'!$A$70:$I$86,TRUNC(COLUMN(AG$2)/5)+2,FALSE)*SUMIFS('EPA Data'!$I:$I,'EPA Data'!$D:$D,'Country Selector'!$A$2,'EPA Data'!$J:$J,$B$1,'EPA Data'!$C:$C,AG$2,'EPA Data'!$G:$G,"&gt;="&amp;$A41,'EPA Data'!$G:$G,"&lt;"&amp;$B41)*unit_conv</f>
        <v>0</v>
      </c>
      <c r="AH41">
        <f t="shared" si="29"/>
        <v>0</v>
      </c>
      <c r="AI41">
        <f t="shared" si="29"/>
        <v>0</v>
      </c>
      <c r="AJ41">
        <f t="shared" si="29"/>
        <v>0</v>
      </c>
      <c r="AK41">
        <f t="shared" si="29"/>
        <v>0</v>
      </c>
      <c r="AL41" s="31">
        <f>VLOOKUP($B$1,'Multipliers and Adjustments'!$A$70:$I$86,TRUNC(COLUMN(AL$2)/5)+2,FALSE)*SUMIFS('EPA Data'!$I:$I,'EPA Data'!$D:$D,'Country Selector'!$A$2,'EPA Data'!$J:$J,$B$1,'EPA Data'!$C:$C,AL$2,'EPA Data'!$G:$G,"&gt;="&amp;$A41,'EPA Data'!$G:$G,"&lt;"&amp;$B41)*unit_conv</f>
        <v>0</v>
      </c>
    </row>
    <row r="42" spans="1:38" x14ac:dyDescent="0.45">
      <c r="A42" s="15">
        <f t="shared" si="14"/>
        <v>70</v>
      </c>
      <c r="B42" s="16">
        <f t="shared" si="22"/>
        <v>80</v>
      </c>
      <c r="C42" s="31">
        <f>VLOOKUP($B$1,'Multipliers and Adjustments'!$A$70:$I$86,TRUNC(COLUMN(C$2)/5)+2,FALSE)*SUMIFS('EPA Data'!$I:$I,'EPA Data'!$D:$D,'Country Selector'!$A$2,'EPA Data'!$J:$J,$B$1,'EPA Data'!$C:$C,C$2,'EPA Data'!$G:$G,"&gt;="&amp;$A42,'EPA Data'!$G:$G,"&lt;"&amp;$B42)*unit_conv</f>
        <v>0</v>
      </c>
      <c r="D42">
        <f t="shared" si="23"/>
        <v>0</v>
      </c>
      <c r="E42">
        <f t="shared" si="23"/>
        <v>0</v>
      </c>
      <c r="F42">
        <f t="shared" si="23"/>
        <v>0</v>
      </c>
      <c r="G42">
        <f t="shared" si="23"/>
        <v>0</v>
      </c>
      <c r="H42" s="31">
        <f>VLOOKUP($B$1,'Multipliers and Adjustments'!$A$70:$I$86,TRUNC(COLUMN(H$2)/5)+2,FALSE)*SUMIFS('EPA Data'!$I:$I,'EPA Data'!$D:$D,'Country Selector'!$A$2,'EPA Data'!$J:$J,$B$1,'EPA Data'!$C:$C,H$2,'EPA Data'!$G:$G,"&gt;="&amp;$A42,'EPA Data'!$G:$G,"&lt;"&amp;$B42)*unit_conv</f>
        <v>0</v>
      </c>
      <c r="I42">
        <f t="shared" si="24"/>
        <v>0</v>
      </c>
      <c r="J42">
        <f t="shared" si="24"/>
        <v>0</v>
      </c>
      <c r="K42">
        <f t="shared" si="24"/>
        <v>0</v>
      </c>
      <c r="L42">
        <f t="shared" si="24"/>
        <v>0</v>
      </c>
      <c r="M42" s="31">
        <f>VLOOKUP($B$1,'Multipliers and Adjustments'!$A$70:$I$86,TRUNC(COLUMN(M$2)/5)+2,FALSE)*SUMIFS('EPA Data'!$I:$I,'EPA Data'!$D:$D,'Country Selector'!$A$2,'EPA Data'!$J:$J,$B$1,'EPA Data'!$C:$C,M$2,'EPA Data'!$G:$G,"&gt;="&amp;$A42,'EPA Data'!$G:$G,"&lt;"&amp;$B42)*unit_conv</f>
        <v>0</v>
      </c>
      <c r="N42">
        <f t="shared" si="25"/>
        <v>0</v>
      </c>
      <c r="O42">
        <f t="shared" si="25"/>
        <v>0</v>
      </c>
      <c r="P42">
        <f t="shared" si="25"/>
        <v>0</v>
      </c>
      <c r="Q42">
        <f t="shared" si="25"/>
        <v>0</v>
      </c>
      <c r="R42" s="31">
        <f>VLOOKUP($B$1,'Multipliers and Adjustments'!$A$70:$I$86,TRUNC(COLUMN(R$2)/5)+2,FALSE)*SUMIFS('EPA Data'!$I:$I,'EPA Data'!$D:$D,'Country Selector'!$A$2,'EPA Data'!$J:$J,$B$1,'EPA Data'!$C:$C,R$2,'EPA Data'!$G:$G,"&gt;="&amp;$A42,'EPA Data'!$G:$G,"&lt;"&amp;$B42)*unit_conv</f>
        <v>0</v>
      </c>
      <c r="S42">
        <f t="shared" si="26"/>
        <v>0</v>
      </c>
      <c r="T42">
        <f t="shared" si="26"/>
        <v>0</v>
      </c>
      <c r="U42">
        <f t="shared" si="26"/>
        <v>0</v>
      </c>
      <c r="V42">
        <f t="shared" si="26"/>
        <v>0</v>
      </c>
      <c r="W42" s="31">
        <f>VLOOKUP($B$1,'Multipliers and Adjustments'!$A$70:$I$86,TRUNC(COLUMN(W$2)/5)+2,FALSE)*SUMIFS('EPA Data'!$I:$I,'EPA Data'!$D:$D,'Country Selector'!$A$2,'EPA Data'!$J:$J,$B$1,'EPA Data'!$C:$C,W$2,'EPA Data'!$G:$G,"&gt;="&amp;$A42,'EPA Data'!$G:$G,"&lt;"&amp;$B42)*unit_conv</f>
        <v>0</v>
      </c>
      <c r="X42">
        <f t="shared" si="27"/>
        <v>0</v>
      </c>
      <c r="Y42">
        <f t="shared" si="27"/>
        <v>0</v>
      </c>
      <c r="Z42">
        <f t="shared" si="27"/>
        <v>0</v>
      </c>
      <c r="AA42">
        <f t="shared" si="27"/>
        <v>0</v>
      </c>
      <c r="AB42" s="31">
        <f>VLOOKUP($B$1,'Multipliers and Adjustments'!$A$70:$I$86,TRUNC(COLUMN(AB$2)/5)+2,FALSE)*SUMIFS('EPA Data'!$I:$I,'EPA Data'!$D:$D,'Country Selector'!$A$2,'EPA Data'!$J:$J,$B$1,'EPA Data'!$C:$C,AB$2,'EPA Data'!$G:$G,"&gt;="&amp;$A42,'EPA Data'!$G:$G,"&lt;"&amp;$B42)*unit_conv</f>
        <v>0</v>
      </c>
      <c r="AC42">
        <f t="shared" si="28"/>
        <v>0</v>
      </c>
      <c r="AD42">
        <f t="shared" si="28"/>
        <v>0</v>
      </c>
      <c r="AE42">
        <f t="shared" si="28"/>
        <v>0</v>
      </c>
      <c r="AF42">
        <f t="shared" si="28"/>
        <v>0</v>
      </c>
      <c r="AG42" s="31">
        <f>VLOOKUP($B$1,'Multipliers and Adjustments'!$A$70:$I$86,TRUNC(COLUMN(AG$2)/5)+2,FALSE)*SUMIFS('EPA Data'!$I:$I,'EPA Data'!$D:$D,'Country Selector'!$A$2,'EPA Data'!$J:$J,$B$1,'EPA Data'!$C:$C,AG$2,'EPA Data'!$G:$G,"&gt;="&amp;$A42,'EPA Data'!$G:$G,"&lt;"&amp;$B42)*unit_conv</f>
        <v>0</v>
      </c>
      <c r="AH42">
        <f t="shared" si="29"/>
        <v>0</v>
      </c>
      <c r="AI42">
        <f t="shared" si="29"/>
        <v>0</v>
      </c>
      <c r="AJ42">
        <f t="shared" si="29"/>
        <v>0</v>
      </c>
      <c r="AK42">
        <f t="shared" si="29"/>
        <v>0</v>
      </c>
      <c r="AL42" s="31">
        <f>VLOOKUP($B$1,'Multipliers and Adjustments'!$A$70:$I$86,TRUNC(COLUMN(AL$2)/5)+2,FALSE)*SUMIFS('EPA Data'!$I:$I,'EPA Data'!$D:$D,'Country Selector'!$A$2,'EPA Data'!$J:$J,$B$1,'EPA Data'!$C:$C,AL$2,'EPA Data'!$G:$G,"&gt;="&amp;$A42,'EPA Data'!$G:$G,"&lt;"&amp;$B42)*unit_conv</f>
        <v>0</v>
      </c>
    </row>
    <row r="43" spans="1:38" x14ac:dyDescent="0.45">
      <c r="A43" s="15">
        <f t="shared" si="14"/>
        <v>80</v>
      </c>
      <c r="B43" s="16">
        <f t="shared" si="22"/>
        <v>90</v>
      </c>
      <c r="C43" s="31">
        <f>VLOOKUP($B$1,'Multipliers and Adjustments'!$A$70:$I$86,TRUNC(COLUMN(C$2)/5)+2,FALSE)*SUMIFS('EPA Data'!$I:$I,'EPA Data'!$D:$D,'Country Selector'!$A$2,'EPA Data'!$J:$J,$B$1,'EPA Data'!$C:$C,C$2,'EPA Data'!$G:$G,"&gt;="&amp;$A43,'EPA Data'!$G:$G,"&lt;"&amp;$B43)*unit_conv</f>
        <v>0</v>
      </c>
      <c r="D43">
        <f t="shared" si="23"/>
        <v>0</v>
      </c>
      <c r="E43">
        <f t="shared" si="23"/>
        <v>0</v>
      </c>
      <c r="F43">
        <f t="shared" si="23"/>
        <v>0</v>
      </c>
      <c r="G43">
        <f t="shared" si="23"/>
        <v>0</v>
      </c>
      <c r="H43" s="31">
        <f>VLOOKUP($B$1,'Multipliers and Adjustments'!$A$70:$I$86,TRUNC(COLUMN(H$2)/5)+2,FALSE)*SUMIFS('EPA Data'!$I:$I,'EPA Data'!$D:$D,'Country Selector'!$A$2,'EPA Data'!$J:$J,$B$1,'EPA Data'!$C:$C,H$2,'EPA Data'!$G:$G,"&gt;="&amp;$A43,'EPA Data'!$G:$G,"&lt;"&amp;$B43)*unit_conv</f>
        <v>0</v>
      </c>
      <c r="I43">
        <f t="shared" si="24"/>
        <v>0</v>
      </c>
      <c r="J43">
        <f t="shared" si="24"/>
        <v>0</v>
      </c>
      <c r="K43">
        <f t="shared" si="24"/>
        <v>0</v>
      </c>
      <c r="L43">
        <f t="shared" si="24"/>
        <v>0</v>
      </c>
      <c r="M43" s="31">
        <f>VLOOKUP($B$1,'Multipliers and Adjustments'!$A$70:$I$86,TRUNC(COLUMN(M$2)/5)+2,FALSE)*SUMIFS('EPA Data'!$I:$I,'EPA Data'!$D:$D,'Country Selector'!$A$2,'EPA Data'!$J:$J,$B$1,'EPA Data'!$C:$C,M$2,'EPA Data'!$G:$G,"&gt;="&amp;$A43,'EPA Data'!$G:$G,"&lt;"&amp;$B43)*unit_conv</f>
        <v>0</v>
      </c>
      <c r="N43">
        <f t="shared" si="25"/>
        <v>0</v>
      </c>
      <c r="O43">
        <f t="shared" si="25"/>
        <v>0</v>
      </c>
      <c r="P43">
        <f t="shared" si="25"/>
        <v>0</v>
      </c>
      <c r="Q43">
        <f t="shared" si="25"/>
        <v>0</v>
      </c>
      <c r="R43" s="31">
        <f>VLOOKUP($B$1,'Multipliers and Adjustments'!$A$70:$I$86,TRUNC(COLUMN(R$2)/5)+2,FALSE)*SUMIFS('EPA Data'!$I:$I,'EPA Data'!$D:$D,'Country Selector'!$A$2,'EPA Data'!$J:$J,$B$1,'EPA Data'!$C:$C,R$2,'EPA Data'!$G:$G,"&gt;="&amp;$A43,'EPA Data'!$G:$G,"&lt;"&amp;$B43)*unit_conv</f>
        <v>0</v>
      </c>
      <c r="S43">
        <f t="shared" si="26"/>
        <v>0</v>
      </c>
      <c r="T43">
        <f t="shared" si="26"/>
        <v>0</v>
      </c>
      <c r="U43">
        <f t="shared" si="26"/>
        <v>0</v>
      </c>
      <c r="V43">
        <f t="shared" si="26"/>
        <v>0</v>
      </c>
      <c r="W43" s="31">
        <f>VLOOKUP($B$1,'Multipliers and Adjustments'!$A$70:$I$86,TRUNC(COLUMN(W$2)/5)+2,FALSE)*SUMIFS('EPA Data'!$I:$I,'EPA Data'!$D:$D,'Country Selector'!$A$2,'EPA Data'!$J:$J,$B$1,'EPA Data'!$C:$C,W$2,'EPA Data'!$G:$G,"&gt;="&amp;$A43,'EPA Data'!$G:$G,"&lt;"&amp;$B43)*unit_conv</f>
        <v>0</v>
      </c>
      <c r="X43">
        <f t="shared" si="27"/>
        <v>0</v>
      </c>
      <c r="Y43">
        <f t="shared" si="27"/>
        <v>0</v>
      </c>
      <c r="Z43">
        <f t="shared" si="27"/>
        <v>0</v>
      </c>
      <c r="AA43">
        <f t="shared" si="27"/>
        <v>0</v>
      </c>
      <c r="AB43" s="31">
        <f>VLOOKUP($B$1,'Multipliers and Adjustments'!$A$70:$I$86,TRUNC(COLUMN(AB$2)/5)+2,FALSE)*SUMIFS('EPA Data'!$I:$I,'EPA Data'!$D:$D,'Country Selector'!$A$2,'EPA Data'!$J:$J,$B$1,'EPA Data'!$C:$C,AB$2,'EPA Data'!$G:$G,"&gt;="&amp;$A43,'EPA Data'!$G:$G,"&lt;"&amp;$B43)*unit_conv</f>
        <v>0</v>
      </c>
      <c r="AC43">
        <f t="shared" si="28"/>
        <v>0</v>
      </c>
      <c r="AD43">
        <f t="shared" si="28"/>
        <v>0</v>
      </c>
      <c r="AE43">
        <f t="shared" si="28"/>
        <v>0</v>
      </c>
      <c r="AF43">
        <f t="shared" si="28"/>
        <v>0</v>
      </c>
      <c r="AG43" s="31">
        <f>VLOOKUP($B$1,'Multipliers and Adjustments'!$A$70:$I$86,TRUNC(COLUMN(AG$2)/5)+2,FALSE)*SUMIFS('EPA Data'!$I:$I,'EPA Data'!$D:$D,'Country Selector'!$A$2,'EPA Data'!$J:$J,$B$1,'EPA Data'!$C:$C,AG$2,'EPA Data'!$G:$G,"&gt;="&amp;$A43,'EPA Data'!$G:$G,"&lt;"&amp;$B43)*unit_conv</f>
        <v>0</v>
      </c>
      <c r="AH43">
        <f t="shared" si="29"/>
        <v>0</v>
      </c>
      <c r="AI43">
        <f t="shared" si="29"/>
        <v>0</v>
      </c>
      <c r="AJ43">
        <f t="shared" si="29"/>
        <v>0</v>
      </c>
      <c r="AK43">
        <f t="shared" si="29"/>
        <v>0</v>
      </c>
      <c r="AL43" s="31">
        <f>VLOOKUP($B$1,'Multipliers and Adjustments'!$A$70:$I$86,TRUNC(COLUMN(AL$2)/5)+2,FALSE)*SUMIFS('EPA Data'!$I:$I,'EPA Data'!$D:$D,'Country Selector'!$A$2,'EPA Data'!$J:$J,$B$1,'EPA Data'!$C:$C,AL$2,'EPA Data'!$G:$G,"&gt;="&amp;$A43,'EPA Data'!$G:$G,"&lt;"&amp;$B43)*unit_conv</f>
        <v>0</v>
      </c>
    </row>
    <row r="44" spans="1:38" x14ac:dyDescent="0.45">
      <c r="A44" s="15">
        <f t="shared" si="14"/>
        <v>90</v>
      </c>
      <c r="B44" s="16">
        <f t="shared" si="22"/>
        <v>100</v>
      </c>
      <c r="C44" s="31">
        <f>VLOOKUP($B$1,'Multipliers and Adjustments'!$A$70:$I$86,TRUNC(COLUMN(C$2)/5)+2,FALSE)*SUMIFS('EPA Data'!$I:$I,'EPA Data'!$D:$D,'Country Selector'!$A$2,'EPA Data'!$J:$J,$B$1,'EPA Data'!$C:$C,C$2,'EPA Data'!$G:$G,"&gt;="&amp;$A44,'EPA Data'!$G:$G,"&lt;"&amp;$B44)*unit_conv</f>
        <v>0</v>
      </c>
      <c r="D44">
        <f t="shared" si="23"/>
        <v>0</v>
      </c>
      <c r="E44">
        <f t="shared" si="23"/>
        <v>0</v>
      </c>
      <c r="F44">
        <f t="shared" si="23"/>
        <v>0</v>
      </c>
      <c r="G44">
        <f t="shared" si="23"/>
        <v>0</v>
      </c>
      <c r="H44" s="31">
        <f>VLOOKUP($B$1,'Multipliers and Adjustments'!$A$70:$I$86,TRUNC(COLUMN(H$2)/5)+2,FALSE)*SUMIFS('EPA Data'!$I:$I,'EPA Data'!$D:$D,'Country Selector'!$A$2,'EPA Data'!$J:$J,$B$1,'EPA Data'!$C:$C,H$2,'EPA Data'!$G:$G,"&gt;="&amp;$A44,'EPA Data'!$G:$G,"&lt;"&amp;$B44)*unit_conv</f>
        <v>0</v>
      </c>
      <c r="I44">
        <f t="shared" si="24"/>
        <v>0</v>
      </c>
      <c r="J44">
        <f t="shared" si="24"/>
        <v>0</v>
      </c>
      <c r="K44">
        <f t="shared" si="24"/>
        <v>0</v>
      </c>
      <c r="L44">
        <f t="shared" si="24"/>
        <v>0</v>
      </c>
      <c r="M44" s="31">
        <f>VLOOKUP($B$1,'Multipliers and Adjustments'!$A$70:$I$86,TRUNC(COLUMN(M$2)/5)+2,FALSE)*SUMIFS('EPA Data'!$I:$I,'EPA Data'!$D:$D,'Country Selector'!$A$2,'EPA Data'!$J:$J,$B$1,'EPA Data'!$C:$C,M$2,'EPA Data'!$G:$G,"&gt;="&amp;$A44,'EPA Data'!$G:$G,"&lt;"&amp;$B44)*unit_conv</f>
        <v>0</v>
      </c>
      <c r="N44">
        <f t="shared" si="25"/>
        <v>0</v>
      </c>
      <c r="O44">
        <f t="shared" si="25"/>
        <v>0</v>
      </c>
      <c r="P44">
        <f t="shared" si="25"/>
        <v>0</v>
      </c>
      <c r="Q44">
        <f t="shared" si="25"/>
        <v>0</v>
      </c>
      <c r="R44" s="31">
        <f>VLOOKUP($B$1,'Multipliers and Adjustments'!$A$70:$I$86,TRUNC(COLUMN(R$2)/5)+2,FALSE)*SUMIFS('EPA Data'!$I:$I,'EPA Data'!$D:$D,'Country Selector'!$A$2,'EPA Data'!$J:$J,$B$1,'EPA Data'!$C:$C,R$2,'EPA Data'!$G:$G,"&gt;="&amp;$A44,'EPA Data'!$G:$G,"&lt;"&amp;$B44)*unit_conv</f>
        <v>0</v>
      </c>
      <c r="S44">
        <f t="shared" si="26"/>
        <v>0</v>
      </c>
      <c r="T44">
        <f t="shared" si="26"/>
        <v>0</v>
      </c>
      <c r="U44">
        <f t="shared" si="26"/>
        <v>0</v>
      </c>
      <c r="V44">
        <f t="shared" si="26"/>
        <v>0</v>
      </c>
      <c r="W44" s="31">
        <f>VLOOKUP($B$1,'Multipliers and Adjustments'!$A$70:$I$86,TRUNC(COLUMN(W$2)/5)+2,FALSE)*SUMIFS('EPA Data'!$I:$I,'EPA Data'!$D:$D,'Country Selector'!$A$2,'EPA Data'!$J:$J,$B$1,'EPA Data'!$C:$C,W$2,'EPA Data'!$G:$G,"&gt;="&amp;$A44,'EPA Data'!$G:$G,"&lt;"&amp;$B44)*unit_conv</f>
        <v>0</v>
      </c>
      <c r="X44">
        <f t="shared" si="27"/>
        <v>0</v>
      </c>
      <c r="Y44">
        <f t="shared" si="27"/>
        <v>0</v>
      </c>
      <c r="Z44">
        <f t="shared" si="27"/>
        <v>0</v>
      </c>
      <c r="AA44">
        <f t="shared" si="27"/>
        <v>0</v>
      </c>
      <c r="AB44" s="31">
        <f>VLOOKUP($B$1,'Multipliers and Adjustments'!$A$70:$I$86,TRUNC(COLUMN(AB$2)/5)+2,FALSE)*SUMIFS('EPA Data'!$I:$I,'EPA Data'!$D:$D,'Country Selector'!$A$2,'EPA Data'!$J:$J,$B$1,'EPA Data'!$C:$C,AB$2,'EPA Data'!$G:$G,"&gt;="&amp;$A44,'EPA Data'!$G:$G,"&lt;"&amp;$B44)*unit_conv</f>
        <v>0</v>
      </c>
      <c r="AC44">
        <f t="shared" si="28"/>
        <v>0</v>
      </c>
      <c r="AD44">
        <f t="shared" si="28"/>
        <v>0</v>
      </c>
      <c r="AE44">
        <f t="shared" si="28"/>
        <v>0</v>
      </c>
      <c r="AF44">
        <f t="shared" si="28"/>
        <v>0</v>
      </c>
      <c r="AG44" s="31">
        <f>VLOOKUP($B$1,'Multipliers and Adjustments'!$A$70:$I$86,TRUNC(COLUMN(AG$2)/5)+2,FALSE)*SUMIFS('EPA Data'!$I:$I,'EPA Data'!$D:$D,'Country Selector'!$A$2,'EPA Data'!$J:$J,$B$1,'EPA Data'!$C:$C,AG$2,'EPA Data'!$G:$G,"&gt;="&amp;$A44,'EPA Data'!$G:$G,"&lt;"&amp;$B44)*unit_conv</f>
        <v>0</v>
      </c>
      <c r="AH44">
        <f t="shared" si="29"/>
        <v>0</v>
      </c>
      <c r="AI44">
        <f t="shared" si="29"/>
        <v>0</v>
      </c>
      <c r="AJ44">
        <f t="shared" si="29"/>
        <v>0</v>
      </c>
      <c r="AK44">
        <f t="shared" si="29"/>
        <v>0</v>
      </c>
      <c r="AL44" s="31">
        <f>VLOOKUP($B$1,'Multipliers and Adjustments'!$A$70:$I$86,TRUNC(COLUMN(AL$2)/5)+2,FALSE)*SUMIFS('EPA Data'!$I:$I,'EPA Data'!$D:$D,'Country Selector'!$A$2,'EPA Data'!$J:$J,$B$1,'EPA Data'!$C:$C,AL$2,'EPA Data'!$G:$G,"&gt;="&amp;$A44,'EPA Data'!$G:$G,"&lt;"&amp;$B44)*unit_conv</f>
        <v>0</v>
      </c>
    </row>
    <row r="45" spans="1:38" x14ac:dyDescent="0.45">
      <c r="A45" s="12">
        <f>B44</f>
        <v>100</v>
      </c>
      <c r="B45" s="11">
        <f t="shared" si="7"/>
        <v>150</v>
      </c>
      <c r="C45" s="31">
        <f>VLOOKUP($B$1,'Multipliers and Adjustments'!$A$70:$I$86,TRUNC(COLUMN(C$2)/5)+2,FALSE)*SUMIFS('EPA Data'!$I:$I,'EPA Data'!$D:$D,'Country Selector'!$A$2,'EPA Data'!$J:$J,$B$1,'EPA Data'!$C:$C,C$2,'EPA Data'!$G:$G,"&gt;="&amp;$A45,'EPA Data'!$G:$G,"&lt;"&amp;$B45)*unit_conv</f>
        <v>0</v>
      </c>
      <c r="D45">
        <f t="shared" si="23"/>
        <v>0</v>
      </c>
      <c r="E45">
        <f t="shared" si="23"/>
        <v>0</v>
      </c>
      <c r="F45">
        <f t="shared" si="23"/>
        <v>0</v>
      </c>
      <c r="G45">
        <f t="shared" si="23"/>
        <v>0</v>
      </c>
      <c r="H45" s="31">
        <f>VLOOKUP($B$1,'Multipliers and Adjustments'!$A$70:$I$86,TRUNC(COLUMN(H$2)/5)+2,FALSE)*SUMIFS('EPA Data'!$I:$I,'EPA Data'!$D:$D,'Country Selector'!$A$2,'EPA Data'!$J:$J,$B$1,'EPA Data'!$C:$C,H$2,'EPA Data'!$G:$G,"&gt;="&amp;$A45,'EPA Data'!$G:$G,"&lt;"&amp;$B45)*unit_conv</f>
        <v>0</v>
      </c>
      <c r="I45">
        <f t="shared" si="24"/>
        <v>0</v>
      </c>
      <c r="J45">
        <f t="shared" si="24"/>
        <v>0</v>
      </c>
      <c r="K45">
        <f t="shared" si="24"/>
        <v>0</v>
      </c>
      <c r="L45">
        <f t="shared" si="24"/>
        <v>0</v>
      </c>
      <c r="M45" s="31">
        <f>VLOOKUP($B$1,'Multipliers and Adjustments'!$A$70:$I$86,TRUNC(COLUMN(M$2)/5)+2,FALSE)*SUMIFS('EPA Data'!$I:$I,'EPA Data'!$D:$D,'Country Selector'!$A$2,'EPA Data'!$J:$J,$B$1,'EPA Data'!$C:$C,M$2,'EPA Data'!$G:$G,"&gt;="&amp;$A45,'EPA Data'!$G:$G,"&lt;"&amp;$B45)*unit_conv</f>
        <v>0</v>
      </c>
      <c r="N45">
        <f t="shared" si="25"/>
        <v>0</v>
      </c>
      <c r="O45">
        <f t="shared" si="25"/>
        <v>0</v>
      </c>
      <c r="P45">
        <f t="shared" si="25"/>
        <v>0</v>
      </c>
      <c r="Q45">
        <f t="shared" si="25"/>
        <v>0</v>
      </c>
      <c r="R45" s="31">
        <f>VLOOKUP($B$1,'Multipliers and Adjustments'!$A$70:$I$86,TRUNC(COLUMN(R$2)/5)+2,FALSE)*SUMIFS('EPA Data'!$I:$I,'EPA Data'!$D:$D,'Country Selector'!$A$2,'EPA Data'!$J:$J,$B$1,'EPA Data'!$C:$C,R$2,'EPA Data'!$G:$G,"&gt;="&amp;$A45,'EPA Data'!$G:$G,"&lt;"&amp;$B45)*unit_conv</f>
        <v>0</v>
      </c>
      <c r="S45">
        <f t="shared" si="26"/>
        <v>0</v>
      </c>
      <c r="T45">
        <f t="shared" si="26"/>
        <v>0</v>
      </c>
      <c r="U45">
        <f t="shared" si="26"/>
        <v>0</v>
      </c>
      <c r="V45">
        <f t="shared" si="26"/>
        <v>0</v>
      </c>
      <c r="W45" s="31">
        <f>VLOOKUP($B$1,'Multipliers and Adjustments'!$A$70:$I$86,TRUNC(COLUMN(W$2)/5)+2,FALSE)*SUMIFS('EPA Data'!$I:$I,'EPA Data'!$D:$D,'Country Selector'!$A$2,'EPA Data'!$J:$J,$B$1,'EPA Data'!$C:$C,W$2,'EPA Data'!$G:$G,"&gt;="&amp;$A45,'EPA Data'!$G:$G,"&lt;"&amp;$B45)*unit_conv</f>
        <v>0</v>
      </c>
      <c r="X45">
        <f t="shared" si="27"/>
        <v>0</v>
      </c>
      <c r="Y45">
        <f t="shared" si="27"/>
        <v>0</v>
      </c>
      <c r="Z45">
        <f t="shared" si="27"/>
        <v>0</v>
      </c>
      <c r="AA45">
        <f t="shared" si="27"/>
        <v>0</v>
      </c>
      <c r="AB45" s="31">
        <f>VLOOKUP($B$1,'Multipliers and Adjustments'!$A$70:$I$86,TRUNC(COLUMN(AB$2)/5)+2,FALSE)*SUMIFS('EPA Data'!$I:$I,'EPA Data'!$D:$D,'Country Selector'!$A$2,'EPA Data'!$J:$J,$B$1,'EPA Data'!$C:$C,AB$2,'EPA Data'!$G:$G,"&gt;="&amp;$A45,'EPA Data'!$G:$G,"&lt;"&amp;$B45)*unit_conv</f>
        <v>0</v>
      </c>
      <c r="AC45">
        <f t="shared" si="28"/>
        <v>0</v>
      </c>
      <c r="AD45">
        <f t="shared" si="28"/>
        <v>0</v>
      </c>
      <c r="AE45">
        <f t="shared" si="28"/>
        <v>0</v>
      </c>
      <c r="AF45">
        <f t="shared" si="28"/>
        <v>0</v>
      </c>
      <c r="AG45" s="31">
        <f>VLOOKUP($B$1,'Multipliers and Adjustments'!$A$70:$I$86,TRUNC(COLUMN(AG$2)/5)+2,FALSE)*SUMIFS('EPA Data'!$I:$I,'EPA Data'!$D:$D,'Country Selector'!$A$2,'EPA Data'!$J:$J,$B$1,'EPA Data'!$C:$C,AG$2,'EPA Data'!$G:$G,"&gt;="&amp;$A45,'EPA Data'!$G:$G,"&lt;"&amp;$B45)*unit_conv</f>
        <v>0</v>
      </c>
      <c r="AH45">
        <f t="shared" si="29"/>
        <v>0</v>
      </c>
      <c r="AI45">
        <f t="shared" si="29"/>
        <v>0</v>
      </c>
      <c r="AJ45">
        <f t="shared" si="29"/>
        <v>0</v>
      </c>
      <c r="AK45">
        <f t="shared" si="29"/>
        <v>0</v>
      </c>
      <c r="AL45" s="31">
        <f>VLOOKUP($B$1,'Multipliers and Adjustments'!$A$70:$I$86,TRUNC(COLUMN(AL$2)/5)+2,FALSE)*SUMIFS('EPA Data'!$I:$I,'EPA Data'!$D:$D,'Country Selector'!$A$2,'EPA Data'!$J:$J,$B$1,'EPA Data'!$C:$C,AL$2,'EPA Data'!$G:$G,"&gt;="&amp;$A45,'EPA Data'!$G:$G,"&lt;"&amp;$B45)*unit_conv</f>
        <v>0</v>
      </c>
    </row>
    <row r="46" spans="1:38" x14ac:dyDescent="0.45">
      <c r="A46" s="12">
        <f t="shared" si="14"/>
        <v>150</v>
      </c>
      <c r="B46" s="11">
        <f t="shared" si="7"/>
        <v>200</v>
      </c>
      <c r="C46" s="31">
        <f>VLOOKUP($B$1,'Multipliers and Adjustments'!$A$70:$I$86,TRUNC(COLUMN(C$2)/5)+2,FALSE)*SUMIFS('EPA Data'!$I:$I,'EPA Data'!$D:$D,'Country Selector'!$A$2,'EPA Data'!$J:$J,$B$1,'EPA Data'!$C:$C,C$2,'EPA Data'!$G:$G,"&gt;="&amp;$A46,'EPA Data'!$G:$G,"&lt;"&amp;$B46)*unit_conv</f>
        <v>0</v>
      </c>
      <c r="D46">
        <f t="shared" si="23"/>
        <v>0</v>
      </c>
      <c r="E46">
        <f t="shared" si="23"/>
        <v>0</v>
      </c>
      <c r="F46">
        <f t="shared" si="23"/>
        <v>0</v>
      </c>
      <c r="G46">
        <f t="shared" si="23"/>
        <v>0</v>
      </c>
      <c r="H46" s="31">
        <f>VLOOKUP($B$1,'Multipliers and Adjustments'!$A$70:$I$86,TRUNC(COLUMN(H$2)/5)+2,FALSE)*SUMIFS('EPA Data'!$I:$I,'EPA Data'!$D:$D,'Country Selector'!$A$2,'EPA Data'!$J:$J,$B$1,'EPA Data'!$C:$C,H$2,'EPA Data'!$G:$G,"&gt;="&amp;$A46,'EPA Data'!$G:$G,"&lt;"&amp;$B46)*unit_conv</f>
        <v>0</v>
      </c>
      <c r="I46">
        <f t="shared" si="24"/>
        <v>0</v>
      </c>
      <c r="J46">
        <f t="shared" si="24"/>
        <v>0</v>
      </c>
      <c r="K46">
        <f t="shared" si="24"/>
        <v>0</v>
      </c>
      <c r="L46">
        <f t="shared" si="24"/>
        <v>0</v>
      </c>
      <c r="M46" s="31">
        <f>VLOOKUP($B$1,'Multipliers and Adjustments'!$A$70:$I$86,TRUNC(COLUMN(M$2)/5)+2,FALSE)*SUMIFS('EPA Data'!$I:$I,'EPA Data'!$D:$D,'Country Selector'!$A$2,'EPA Data'!$J:$J,$B$1,'EPA Data'!$C:$C,M$2,'EPA Data'!$G:$G,"&gt;="&amp;$A46,'EPA Data'!$G:$G,"&lt;"&amp;$B46)*unit_conv</f>
        <v>0</v>
      </c>
      <c r="N46">
        <f t="shared" si="25"/>
        <v>0</v>
      </c>
      <c r="O46">
        <f t="shared" si="25"/>
        <v>0</v>
      </c>
      <c r="P46">
        <f t="shared" si="25"/>
        <v>0</v>
      </c>
      <c r="Q46">
        <f t="shared" si="25"/>
        <v>0</v>
      </c>
      <c r="R46" s="31">
        <f>VLOOKUP($B$1,'Multipliers and Adjustments'!$A$70:$I$86,TRUNC(COLUMN(R$2)/5)+2,FALSE)*SUMIFS('EPA Data'!$I:$I,'EPA Data'!$D:$D,'Country Selector'!$A$2,'EPA Data'!$J:$J,$B$1,'EPA Data'!$C:$C,R$2,'EPA Data'!$G:$G,"&gt;="&amp;$A46,'EPA Data'!$G:$G,"&lt;"&amp;$B46)*unit_conv</f>
        <v>0</v>
      </c>
      <c r="S46">
        <f t="shared" si="26"/>
        <v>0</v>
      </c>
      <c r="T46">
        <f t="shared" si="26"/>
        <v>0</v>
      </c>
      <c r="U46">
        <f t="shared" si="26"/>
        <v>0</v>
      </c>
      <c r="V46">
        <f t="shared" si="26"/>
        <v>0</v>
      </c>
      <c r="W46" s="31">
        <f>VLOOKUP($B$1,'Multipliers and Adjustments'!$A$70:$I$86,TRUNC(COLUMN(W$2)/5)+2,FALSE)*SUMIFS('EPA Data'!$I:$I,'EPA Data'!$D:$D,'Country Selector'!$A$2,'EPA Data'!$J:$J,$B$1,'EPA Data'!$C:$C,W$2,'EPA Data'!$G:$G,"&gt;="&amp;$A46,'EPA Data'!$G:$G,"&lt;"&amp;$B46)*unit_conv</f>
        <v>0</v>
      </c>
      <c r="X46">
        <f t="shared" si="27"/>
        <v>0</v>
      </c>
      <c r="Y46">
        <f t="shared" si="27"/>
        <v>0</v>
      </c>
      <c r="Z46">
        <f t="shared" si="27"/>
        <v>0</v>
      </c>
      <c r="AA46">
        <f t="shared" si="27"/>
        <v>0</v>
      </c>
      <c r="AB46" s="31">
        <f>VLOOKUP($B$1,'Multipliers and Adjustments'!$A$70:$I$86,TRUNC(COLUMN(AB$2)/5)+2,FALSE)*SUMIFS('EPA Data'!$I:$I,'EPA Data'!$D:$D,'Country Selector'!$A$2,'EPA Data'!$J:$J,$B$1,'EPA Data'!$C:$C,AB$2,'EPA Data'!$G:$G,"&gt;="&amp;$A46,'EPA Data'!$G:$G,"&lt;"&amp;$B46)*unit_conv</f>
        <v>0</v>
      </c>
      <c r="AC46">
        <f t="shared" si="28"/>
        <v>0</v>
      </c>
      <c r="AD46">
        <f t="shared" si="28"/>
        <v>0</v>
      </c>
      <c r="AE46">
        <f t="shared" si="28"/>
        <v>0</v>
      </c>
      <c r="AF46">
        <f t="shared" si="28"/>
        <v>0</v>
      </c>
      <c r="AG46" s="31">
        <f>VLOOKUP($B$1,'Multipliers and Adjustments'!$A$70:$I$86,TRUNC(COLUMN(AG$2)/5)+2,FALSE)*SUMIFS('EPA Data'!$I:$I,'EPA Data'!$D:$D,'Country Selector'!$A$2,'EPA Data'!$J:$J,$B$1,'EPA Data'!$C:$C,AG$2,'EPA Data'!$G:$G,"&gt;="&amp;$A46,'EPA Data'!$G:$G,"&lt;"&amp;$B46)*unit_conv</f>
        <v>0</v>
      </c>
      <c r="AH46">
        <f t="shared" si="29"/>
        <v>0</v>
      </c>
      <c r="AI46">
        <f t="shared" si="29"/>
        <v>0</v>
      </c>
      <c r="AJ46">
        <f t="shared" si="29"/>
        <v>0</v>
      </c>
      <c r="AK46">
        <f t="shared" si="29"/>
        <v>0</v>
      </c>
      <c r="AL46" s="31">
        <f>VLOOKUP($B$1,'Multipliers and Adjustments'!$A$70:$I$86,TRUNC(COLUMN(AL$2)/5)+2,FALSE)*SUMIFS('EPA Data'!$I:$I,'EPA Data'!$D:$D,'Country Selector'!$A$2,'EPA Data'!$J:$J,$B$1,'EPA Data'!$C:$C,AL$2,'EPA Data'!$G:$G,"&gt;="&amp;$A46,'EPA Data'!$G:$G,"&lt;"&amp;$B46)*unit_conv</f>
        <v>0</v>
      </c>
    </row>
    <row r="47" spans="1:38" x14ac:dyDescent="0.45">
      <c r="A47" s="12">
        <f t="shared" si="14"/>
        <v>200</v>
      </c>
      <c r="B47" s="11">
        <f t="shared" si="7"/>
        <v>250</v>
      </c>
      <c r="C47" s="31">
        <f>VLOOKUP($B$1,'Multipliers and Adjustments'!$A$70:$I$86,TRUNC(COLUMN(C$2)/5)+2,FALSE)*SUMIFS('EPA Data'!$I:$I,'EPA Data'!$D:$D,'Country Selector'!$A$2,'EPA Data'!$J:$J,$B$1,'EPA Data'!$C:$C,C$2,'EPA Data'!$G:$G,"&gt;="&amp;$A47,'EPA Data'!$G:$G,"&lt;"&amp;$B47)*unit_conv</f>
        <v>0</v>
      </c>
      <c r="D47">
        <f t="shared" si="23"/>
        <v>0</v>
      </c>
      <c r="E47">
        <f t="shared" si="23"/>
        <v>0</v>
      </c>
      <c r="F47">
        <f t="shared" si="23"/>
        <v>0</v>
      </c>
      <c r="G47">
        <f t="shared" si="23"/>
        <v>0</v>
      </c>
      <c r="H47" s="31">
        <f>VLOOKUP($B$1,'Multipliers and Adjustments'!$A$70:$I$86,TRUNC(COLUMN(H$2)/5)+2,FALSE)*SUMIFS('EPA Data'!$I:$I,'EPA Data'!$D:$D,'Country Selector'!$A$2,'EPA Data'!$J:$J,$B$1,'EPA Data'!$C:$C,H$2,'EPA Data'!$G:$G,"&gt;="&amp;$A47,'EPA Data'!$G:$G,"&lt;"&amp;$B47)*unit_conv</f>
        <v>0</v>
      </c>
      <c r="I47">
        <f t="shared" si="24"/>
        <v>0</v>
      </c>
      <c r="J47">
        <f t="shared" si="24"/>
        <v>0</v>
      </c>
      <c r="K47">
        <f t="shared" si="24"/>
        <v>0</v>
      </c>
      <c r="L47">
        <f t="shared" si="24"/>
        <v>0</v>
      </c>
      <c r="M47" s="31">
        <f>VLOOKUP($B$1,'Multipliers and Adjustments'!$A$70:$I$86,TRUNC(COLUMN(M$2)/5)+2,FALSE)*SUMIFS('EPA Data'!$I:$I,'EPA Data'!$D:$D,'Country Selector'!$A$2,'EPA Data'!$J:$J,$B$1,'EPA Data'!$C:$C,M$2,'EPA Data'!$G:$G,"&gt;="&amp;$A47,'EPA Data'!$G:$G,"&lt;"&amp;$B47)*unit_conv</f>
        <v>0</v>
      </c>
      <c r="N47">
        <f t="shared" si="25"/>
        <v>0</v>
      </c>
      <c r="O47">
        <f t="shared" si="25"/>
        <v>0</v>
      </c>
      <c r="P47">
        <f t="shared" si="25"/>
        <v>0</v>
      </c>
      <c r="Q47">
        <f t="shared" si="25"/>
        <v>0</v>
      </c>
      <c r="R47" s="31">
        <f>VLOOKUP($B$1,'Multipliers and Adjustments'!$A$70:$I$86,TRUNC(COLUMN(R$2)/5)+2,FALSE)*SUMIFS('EPA Data'!$I:$I,'EPA Data'!$D:$D,'Country Selector'!$A$2,'EPA Data'!$J:$J,$B$1,'EPA Data'!$C:$C,R$2,'EPA Data'!$G:$G,"&gt;="&amp;$A47,'EPA Data'!$G:$G,"&lt;"&amp;$B47)*unit_conv</f>
        <v>0</v>
      </c>
      <c r="S47">
        <f t="shared" si="26"/>
        <v>0</v>
      </c>
      <c r="T47">
        <f t="shared" si="26"/>
        <v>0</v>
      </c>
      <c r="U47">
        <f t="shared" si="26"/>
        <v>0</v>
      </c>
      <c r="V47">
        <f t="shared" si="26"/>
        <v>0</v>
      </c>
      <c r="W47" s="31">
        <f>VLOOKUP($B$1,'Multipliers and Adjustments'!$A$70:$I$86,TRUNC(COLUMN(W$2)/5)+2,FALSE)*SUMIFS('EPA Data'!$I:$I,'EPA Data'!$D:$D,'Country Selector'!$A$2,'EPA Data'!$J:$J,$B$1,'EPA Data'!$C:$C,W$2,'EPA Data'!$G:$G,"&gt;="&amp;$A47,'EPA Data'!$G:$G,"&lt;"&amp;$B47)*unit_conv</f>
        <v>0</v>
      </c>
      <c r="X47">
        <f t="shared" si="27"/>
        <v>0</v>
      </c>
      <c r="Y47">
        <f t="shared" si="27"/>
        <v>0</v>
      </c>
      <c r="Z47">
        <f t="shared" si="27"/>
        <v>0</v>
      </c>
      <c r="AA47">
        <f t="shared" si="27"/>
        <v>0</v>
      </c>
      <c r="AB47" s="31">
        <f>VLOOKUP($B$1,'Multipliers and Adjustments'!$A$70:$I$86,TRUNC(COLUMN(AB$2)/5)+2,FALSE)*SUMIFS('EPA Data'!$I:$I,'EPA Data'!$D:$D,'Country Selector'!$A$2,'EPA Data'!$J:$J,$B$1,'EPA Data'!$C:$C,AB$2,'EPA Data'!$G:$G,"&gt;="&amp;$A47,'EPA Data'!$G:$G,"&lt;"&amp;$B47)*unit_conv</f>
        <v>0</v>
      </c>
      <c r="AC47">
        <f t="shared" si="28"/>
        <v>0</v>
      </c>
      <c r="AD47">
        <f t="shared" si="28"/>
        <v>0</v>
      </c>
      <c r="AE47">
        <f t="shared" si="28"/>
        <v>0</v>
      </c>
      <c r="AF47">
        <f t="shared" si="28"/>
        <v>0</v>
      </c>
      <c r="AG47" s="31">
        <f>VLOOKUP($B$1,'Multipliers and Adjustments'!$A$70:$I$86,TRUNC(COLUMN(AG$2)/5)+2,FALSE)*SUMIFS('EPA Data'!$I:$I,'EPA Data'!$D:$D,'Country Selector'!$A$2,'EPA Data'!$J:$J,$B$1,'EPA Data'!$C:$C,AG$2,'EPA Data'!$G:$G,"&gt;="&amp;$A47,'EPA Data'!$G:$G,"&lt;"&amp;$B47)*unit_conv</f>
        <v>0</v>
      </c>
      <c r="AH47">
        <f t="shared" si="29"/>
        <v>0</v>
      </c>
      <c r="AI47">
        <f t="shared" si="29"/>
        <v>0</v>
      </c>
      <c r="AJ47">
        <f t="shared" si="29"/>
        <v>0</v>
      </c>
      <c r="AK47">
        <f t="shared" si="29"/>
        <v>0</v>
      </c>
      <c r="AL47" s="31">
        <f>VLOOKUP($B$1,'Multipliers and Adjustments'!$A$70:$I$86,TRUNC(COLUMN(AL$2)/5)+2,FALSE)*SUMIFS('EPA Data'!$I:$I,'EPA Data'!$D:$D,'Country Selector'!$A$2,'EPA Data'!$J:$J,$B$1,'EPA Data'!$C:$C,AL$2,'EPA Data'!$G:$G,"&gt;="&amp;$A47,'EPA Data'!$G:$G,"&lt;"&amp;$B47)*unit_conv</f>
        <v>0</v>
      </c>
    </row>
    <row r="48" spans="1:38" x14ac:dyDescent="0.45">
      <c r="A48" s="12">
        <f t="shared" si="14"/>
        <v>250</v>
      </c>
      <c r="B48" s="11">
        <f t="shared" si="7"/>
        <v>300</v>
      </c>
      <c r="C48" s="31">
        <f>VLOOKUP($B$1,'Multipliers and Adjustments'!$A$70:$I$86,TRUNC(COLUMN(C$2)/5)+2,FALSE)*SUMIFS('EPA Data'!$I:$I,'EPA Data'!$D:$D,'Country Selector'!$A$2,'EPA Data'!$J:$J,$B$1,'EPA Data'!$C:$C,C$2,'EPA Data'!$G:$G,"&gt;="&amp;$A48,'EPA Data'!$G:$G,"&lt;"&amp;$B48)*unit_conv</f>
        <v>0</v>
      </c>
      <c r="D48">
        <f t="shared" si="23"/>
        <v>0</v>
      </c>
      <c r="E48">
        <f t="shared" si="23"/>
        <v>0</v>
      </c>
      <c r="F48">
        <f t="shared" si="23"/>
        <v>0</v>
      </c>
      <c r="G48">
        <f t="shared" si="23"/>
        <v>0</v>
      </c>
      <c r="H48" s="31">
        <f>VLOOKUP($B$1,'Multipliers and Adjustments'!$A$70:$I$86,TRUNC(COLUMN(H$2)/5)+2,FALSE)*SUMIFS('EPA Data'!$I:$I,'EPA Data'!$D:$D,'Country Selector'!$A$2,'EPA Data'!$J:$J,$B$1,'EPA Data'!$C:$C,H$2,'EPA Data'!$G:$G,"&gt;="&amp;$A48,'EPA Data'!$G:$G,"&lt;"&amp;$B48)*unit_conv</f>
        <v>0</v>
      </c>
      <c r="I48">
        <f t="shared" si="24"/>
        <v>0</v>
      </c>
      <c r="J48">
        <f t="shared" si="24"/>
        <v>0</v>
      </c>
      <c r="K48">
        <f t="shared" si="24"/>
        <v>0</v>
      </c>
      <c r="L48">
        <f t="shared" si="24"/>
        <v>0</v>
      </c>
      <c r="M48" s="31">
        <f>VLOOKUP($B$1,'Multipliers and Adjustments'!$A$70:$I$86,TRUNC(COLUMN(M$2)/5)+2,FALSE)*SUMIFS('EPA Data'!$I:$I,'EPA Data'!$D:$D,'Country Selector'!$A$2,'EPA Data'!$J:$J,$B$1,'EPA Data'!$C:$C,M$2,'EPA Data'!$G:$G,"&gt;="&amp;$A48,'EPA Data'!$G:$G,"&lt;"&amp;$B48)*unit_conv</f>
        <v>0</v>
      </c>
      <c r="N48">
        <f t="shared" si="25"/>
        <v>0</v>
      </c>
      <c r="O48">
        <f t="shared" si="25"/>
        <v>0</v>
      </c>
      <c r="P48">
        <f t="shared" si="25"/>
        <v>0</v>
      </c>
      <c r="Q48">
        <f t="shared" si="25"/>
        <v>0</v>
      </c>
      <c r="R48" s="31">
        <f>VLOOKUP($B$1,'Multipliers and Adjustments'!$A$70:$I$86,TRUNC(COLUMN(R$2)/5)+2,FALSE)*SUMIFS('EPA Data'!$I:$I,'EPA Data'!$D:$D,'Country Selector'!$A$2,'EPA Data'!$J:$J,$B$1,'EPA Data'!$C:$C,R$2,'EPA Data'!$G:$G,"&gt;="&amp;$A48,'EPA Data'!$G:$G,"&lt;"&amp;$B48)*unit_conv</f>
        <v>0</v>
      </c>
      <c r="S48">
        <f t="shared" si="26"/>
        <v>0</v>
      </c>
      <c r="T48">
        <f t="shared" si="26"/>
        <v>0</v>
      </c>
      <c r="U48">
        <f t="shared" si="26"/>
        <v>0</v>
      </c>
      <c r="V48">
        <f t="shared" si="26"/>
        <v>0</v>
      </c>
      <c r="W48" s="31">
        <f>VLOOKUP($B$1,'Multipliers and Adjustments'!$A$70:$I$86,TRUNC(COLUMN(W$2)/5)+2,FALSE)*SUMIFS('EPA Data'!$I:$I,'EPA Data'!$D:$D,'Country Selector'!$A$2,'EPA Data'!$J:$J,$B$1,'EPA Data'!$C:$C,W$2,'EPA Data'!$G:$G,"&gt;="&amp;$A48,'EPA Data'!$G:$G,"&lt;"&amp;$B48)*unit_conv</f>
        <v>0</v>
      </c>
      <c r="X48">
        <f t="shared" si="27"/>
        <v>0</v>
      </c>
      <c r="Y48">
        <f t="shared" si="27"/>
        <v>0</v>
      </c>
      <c r="Z48">
        <f t="shared" si="27"/>
        <v>0</v>
      </c>
      <c r="AA48">
        <f t="shared" si="27"/>
        <v>0</v>
      </c>
      <c r="AB48" s="31">
        <f>VLOOKUP($B$1,'Multipliers and Adjustments'!$A$70:$I$86,TRUNC(COLUMN(AB$2)/5)+2,FALSE)*SUMIFS('EPA Data'!$I:$I,'EPA Data'!$D:$D,'Country Selector'!$A$2,'EPA Data'!$J:$J,$B$1,'EPA Data'!$C:$C,AB$2,'EPA Data'!$G:$G,"&gt;="&amp;$A48,'EPA Data'!$G:$G,"&lt;"&amp;$B48)*unit_conv</f>
        <v>0</v>
      </c>
      <c r="AC48">
        <f t="shared" si="28"/>
        <v>0</v>
      </c>
      <c r="AD48">
        <f t="shared" si="28"/>
        <v>0</v>
      </c>
      <c r="AE48">
        <f t="shared" si="28"/>
        <v>0</v>
      </c>
      <c r="AF48">
        <f t="shared" si="28"/>
        <v>0</v>
      </c>
      <c r="AG48" s="31">
        <f>VLOOKUP($B$1,'Multipliers and Adjustments'!$A$70:$I$86,TRUNC(COLUMN(AG$2)/5)+2,FALSE)*SUMIFS('EPA Data'!$I:$I,'EPA Data'!$D:$D,'Country Selector'!$A$2,'EPA Data'!$J:$J,$B$1,'EPA Data'!$C:$C,AG$2,'EPA Data'!$G:$G,"&gt;="&amp;$A48,'EPA Data'!$G:$G,"&lt;"&amp;$B48)*unit_conv</f>
        <v>0</v>
      </c>
      <c r="AH48">
        <f t="shared" si="29"/>
        <v>0</v>
      </c>
      <c r="AI48">
        <f t="shared" si="29"/>
        <v>0</v>
      </c>
      <c r="AJ48">
        <f t="shared" si="29"/>
        <v>0</v>
      </c>
      <c r="AK48">
        <f t="shared" si="29"/>
        <v>0</v>
      </c>
      <c r="AL48" s="31">
        <f>VLOOKUP($B$1,'Multipliers and Adjustments'!$A$70:$I$86,TRUNC(COLUMN(AL$2)/5)+2,FALSE)*SUMIFS('EPA Data'!$I:$I,'EPA Data'!$D:$D,'Country Selector'!$A$2,'EPA Data'!$J:$J,$B$1,'EPA Data'!$C:$C,AL$2,'EPA Data'!$G:$G,"&gt;="&amp;$A48,'EPA Data'!$G:$G,"&lt;"&amp;$B48)*unit_conv</f>
        <v>0</v>
      </c>
    </row>
    <row r="49" spans="1:38" x14ac:dyDescent="0.45">
      <c r="A49" s="12">
        <f t="shared" si="14"/>
        <v>300</v>
      </c>
      <c r="B49" s="11">
        <f t="shared" si="7"/>
        <v>350</v>
      </c>
      <c r="C49" s="31">
        <f>VLOOKUP($B$1,'Multipliers and Adjustments'!$A$70:$I$86,TRUNC(COLUMN(C$2)/5)+2,FALSE)*SUMIFS('EPA Data'!$I:$I,'EPA Data'!$D:$D,'Country Selector'!$A$2,'EPA Data'!$J:$J,$B$1,'EPA Data'!$C:$C,C$2,'EPA Data'!$G:$G,"&gt;="&amp;$A49,'EPA Data'!$G:$G,"&lt;"&amp;$B49)*unit_conv</f>
        <v>0</v>
      </c>
      <c r="D49">
        <f t="shared" si="23"/>
        <v>0</v>
      </c>
      <c r="E49">
        <f t="shared" si="23"/>
        <v>0</v>
      </c>
      <c r="F49">
        <f t="shared" si="23"/>
        <v>0</v>
      </c>
      <c r="G49">
        <f t="shared" si="23"/>
        <v>0</v>
      </c>
      <c r="H49" s="31">
        <f>VLOOKUP($B$1,'Multipliers and Adjustments'!$A$70:$I$86,TRUNC(COLUMN(H$2)/5)+2,FALSE)*SUMIFS('EPA Data'!$I:$I,'EPA Data'!$D:$D,'Country Selector'!$A$2,'EPA Data'!$J:$J,$B$1,'EPA Data'!$C:$C,H$2,'EPA Data'!$G:$G,"&gt;="&amp;$A49,'EPA Data'!$G:$G,"&lt;"&amp;$B49)*unit_conv</f>
        <v>0</v>
      </c>
      <c r="I49">
        <f t="shared" si="24"/>
        <v>0</v>
      </c>
      <c r="J49">
        <f t="shared" si="24"/>
        <v>0</v>
      </c>
      <c r="K49">
        <f t="shared" si="24"/>
        <v>0</v>
      </c>
      <c r="L49">
        <f t="shared" si="24"/>
        <v>0</v>
      </c>
      <c r="M49" s="31">
        <f>VLOOKUP($B$1,'Multipliers and Adjustments'!$A$70:$I$86,TRUNC(COLUMN(M$2)/5)+2,FALSE)*SUMIFS('EPA Data'!$I:$I,'EPA Data'!$D:$D,'Country Selector'!$A$2,'EPA Data'!$J:$J,$B$1,'EPA Data'!$C:$C,M$2,'EPA Data'!$G:$G,"&gt;="&amp;$A49,'EPA Data'!$G:$G,"&lt;"&amp;$B49)*unit_conv</f>
        <v>0</v>
      </c>
      <c r="N49">
        <f t="shared" si="25"/>
        <v>0</v>
      </c>
      <c r="O49">
        <f t="shared" si="25"/>
        <v>0</v>
      </c>
      <c r="P49">
        <f t="shared" si="25"/>
        <v>0</v>
      </c>
      <c r="Q49">
        <f t="shared" si="25"/>
        <v>0</v>
      </c>
      <c r="R49" s="31">
        <f>VLOOKUP($B$1,'Multipliers and Adjustments'!$A$70:$I$86,TRUNC(COLUMN(R$2)/5)+2,FALSE)*SUMIFS('EPA Data'!$I:$I,'EPA Data'!$D:$D,'Country Selector'!$A$2,'EPA Data'!$J:$J,$B$1,'EPA Data'!$C:$C,R$2,'EPA Data'!$G:$G,"&gt;="&amp;$A49,'EPA Data'!$G:$G,"&lt;"&amp;$B49)*unit_conv</f>
        <v>0</v>
      </c>
      <c r="S49">
        <f t="shared" si="26"/>
        <v>0</v>
      </c>
      <c r="T49">
        <f t="shared" si="26"/>
        <v>0</v>
      </c>
      <c r="U49">
        <f t="shared" si="26"/>
        <v>0</v>
      </c>
      <c r="V49">
        <f t="shared" si="26"/>
        <v>0</v>
      </c>
      <c r="W49" s="31">
        <f>VLOOKUP($B$1,'Multipliers and Adjustments'!$A$70:$I$86,TRUNC(COLUMN(W$2)/5)+2,FALSE)*SUMIFS('EPA Data'!$I:$I,'EPA Data'!$D:$D,'Country Selector'!$A$2,'EPA Data'!$J:$J,$B$1,'EPA Data'!$C:$C,W$2,'EPA Data'!$G:$G,"&gt;="&amp;$A49,'EPA Data'!$G:$G,"&lt;"&amp;$B49)*unit_conv</f>
        <v>0</v>
      </c>
      <c r="X49">
        <f t="shared" si="27"/>
        <v>0</v>
      </c>
      <c r="Y49">
        <f t="shared" si="27"/>
        <v>0</v>
      </c>
      <c r="Z49">
        <f t="shared" si="27"/>
        <v>0</v>
      </c>
      <c r="AA49">
        <f t="shared" si="27"/>
        <v>0</v>
      </c>
      <c r="AB49" s="31">
        <f>VLOOKUP($B$1,'Multipliers and Adjustments'!$A$70:$I$86,TRUNC(COLUMN(AB$2)/5)+2,FALSE)*SUMIFS('EPA Data'!$I:$I,'EPA Data'!$D:$D,'Country Selector'!$A$2,'EPA Data'!$J:$J,$B$1,'EPA Data'!$C:$C,AB$2,'EPA Data'!$G:$G,"&gt;="&amp;$A49,'EPA Data'!$G:$G,"&lt;"&amp;$B49)*unit_conv</f>
        <v>0</v>
      </c>
      <c r="AC49">
        <f t="shared" si="28"/>
        <v>0</v>
      </c>
      <c r="AD49">
        <f t="shared" si="28"/>
        <v>0</v>
      </c>
      <c r="AE49">
        <f t="shared" si="28"/>
        <v>0</v>
      </c>
      <c r="AF49">
        <f t="shared" si="28"/>
        <v>0</v>
      </c>
      <c r="AG49" s="31">
        <f>VLOOKUP($B$1,'Multipliers and Adjustments'!$A$70:$I$86,TRUNC(COLUMN(AG$2)/5)+2,FALSE)*SUMIFS('EPA Data'!$I:$I,'EPA Data'!$D:$D,'Country Selector'!$A$2,'EPA Data'!$J:$J,$B$1,'EPA Data'!$C:$C,AG$2,'EPA Data'!$G:$G,"&gt;="&amp;$A49,'EPA Data'!$G:$G,"&lt;"&amp;$B49)*unit_conv</f>
        <v>0</v>
      </c>
      <c r="AH49">
        <f t="shared" si="29"/>
        <v>0</v>
      </c>
      <c r="AI49">
        <f t="shared" si="29"/>
        <v>0</v>
      </c>
      <c r="AJ49">
        <f t="shared" si="29"/>
        <v>0</v>
      </c>
      <c r="AK49">
        <f t="shared" si="29"/>
        <v>0</v>
      </c>
      <c r="AL49" s="31">
        <f>VLOOKUP($B$1,'Multipliers and Adjustments'!$A$70:$I$86,TRUNC(COLUMN(AL$2)/5)+2,FALSE)*SUMIFS('EPA Data'!$I:$I,'EPA Data'!$D:$D,'Country Selector'!$A$2,'EPA Data'!$J:$J,$B$1,'EPA Data'!$C:$C,AL$2,'EPA Data'!$G:$G,"&gt;="&amp;$A49,'EPA Data'!$G:$G,"&lt;"&amp;$B49)*unit_conv</f>
        <v>0</v>
      </c>
    </row>
    <row r="50" spans="1:38" x14ac:dyDescent="0.45">
      <c r="A50" s="12">
        <f t="shared" si="14"/>
        <v>350</v>
      </c>
      <c r="B50" s="11">
        <f t="shared" si="7"/>
        <v>400</v>
      </c>
      <c r="C50" s="31">
        <f>VLOOKUP($B$1,'Multipliers and Adjustments'!$A$70:$I$86,TRUNC(COLUMN(C$2)/5)+2,FALSE)*SUMIFS('EPA Data'!$I:$I,'EPA Data'!$D:$D,'Country Selector'!$A$2,'EPA Data'!$J:$J,$B$1,'EPA Data'!$C:$C,C$2,'EPA Data'!$G:$G,"&gt;="&amp;$A50,'EPA Data'!$G:$G,"&lt;"&amp;$B50)*unit_conv</f>
        <v>0</v>
      </c>
      <c r="D50">
        <f t="shared" ref="D50:G65" si="30">C50+($H50-$C50)/5</f>
        <v>0</v>
      </c>
      <c r="E50">
        <f t="shared" si="30"/>
        <v>0</v>
      </c>
      <c r="F50">
        <f t="shared" si="30"/>
        <v>0</v>
      </c>
      <c r="G50">
        <f t="shared" si="30"/>
        <v>0</v>
      </c>
      <c r="H50" s="31">
        <f>VLOOKUP($B$1,'Multipliers and Adjustments'!$A$70:$I$86,TRUNC(COLUMN(H$2)/5)+2,FALSE)*SUMIFS('EPA Data'!$I:$I,'EPA Data'!$D:$D,'Country Selector'!$A$2,'EPA Data'!$J:$J,$B$1,'EPA Data'!$C:$C,H$2,'EPA Data'!$G:$G,"&gt;="&amp;$A50,'EPA Data'!$G:$G,"&lt;"&amp;$B50)*unit_conv</f>
        <v>0</v>
      </c>
      <c r="I50">
        <f t="shared" si="24"/>
        <v>0</v>
      </c>
      <c r="J50">
        <f t="shared" si="24"/>
        <v>0</v>
      </c>
      <c r="K50">
        <f t="shared" si="24"/>
        <v>0</v>
      </c>
      <c r="L50">
        <f t="shared" si="24"/>
        <v>0</v>
      </c>
      <c r="M50" s="31">
        <f>VLOOKUP($B$1,'Multipliers and Adjustments'!$A$70:$I$86,TRUNC(COLUMN(M$2)/5)+2,FALSE)*SUMIFS('EPA Data'!$I:$I,'EPA Data'!$D:$D,'Country Selector'!$A$2,'EPA Data'!$J:$J,$B$1,'EPA Data'!$C:$C,M$2,'EPA Data'!$G:$G,"&gt;="&amp;$A50,'EPA Data'!$G:$G,"&lt;"&amp;$B50)*unit_conv</f>
        <v>0</v>
      </c>
      <c r="N50">
        <f t="shared" si="25"/>
        <v>0</v>
      </c>
      <c r="O50">
        <f t="shared" si="25"/>
        <v>0</v>
      </c>
      <c r="P50">
        <f t="shared" si="25"/>
        <v>0</v>
      </c>
      <c r="Q50">
        <f t="shared" si="25"/>
        <v>0</v>
      </c>
      <c r="R50" s="31">
        <f>VLOOKUP($B$1,'Multipliers and Adjustments'!$A$70:$I$86,TRUNC(COLUMN(R$2)/5)+2,FALSE)*SUMIFS('EPA Data'!$I:$I,'EPA Data'!$D:$D,'Country Selector'!$A$2,'EPA Data'!$J:$J,$B$1,'EPA Data'!$C:$C,R$2,'EPA Data'!$G:$G,"&gt;="&amp;$A50,'EPA Data'!$G:$G,"&lt;"&amp;$B50)*unit_conv</f>
        <v>0</v>
      </c>
      <c r="S50">
        <f t="shared" si="26"/>
        <v>0</v>
      </c>
      <c r="T50">
        <f t="shared" si="26"/>
        <v>0</v>
      </c>
      <c r="U50">
        <f t="shared" si="26"/>
        <v>0</v>
      </c>
      <c r="V50">
        <f t="shared" si="26"/>
        <v>0</v>
      </c>
      <c r="W50" s="31">
        <f>VLOOKUP($B$1,'Multipliers and Adjustments'!$A$70:$I$86,TRUNC(COLUMN(W$2)/5)+2,FALSE)*SUMIFS('EPA Data'!$I:$I,'EPA Data'!$D:$D,'Country Selector'!$A$2,'EPA Data'!$J:$J,$B$1,'EPA Data'!$C:$C,W$2,'EPA Data'!$G:$G,"&gt;="&amp;$A50,'EPA Data'!$G:$G,"&lt;"&amp;$B50)*unit_conv</f>
        <v>0</v>
      </c>
      <c r="X50">
        <f t="shared" si="27"/>
        <v>0</v>
      </c>
      <c r="Y50">
        <f t="shared" si="27"/>
        <v>0</v>
      </c>
      <c r="Z50">
        <f t="shared" si="27"/>
        <v>0</v>
      </c>
      <c r="AA50">
        <f t="shared" si="27"/>
        <v>0</v>
      </c>
      <c r="AB50" s="31">
        <f>VLOOKUP($B$1,'Multipliers and Adjustments'!$A$70:$I$86,TRUNC(COLUMN(AB$2)/5)+2,FALSE)*SUMIFS('EPA Data'!$I:$I,'EPA Data'!$D:$D,'Country Selector'!$A$2,'EPA Data'!$J:$J,$B$1,'EPA Data'!$C:$C,AB$2,'EPA Data'!$G:$G,"&gt;="&amp;$A50,'EPA Data'!$G:$G,"&lt;"&amp;$B50)*unit_conv</f>
        <v>0</v>
      </c>
      <c r="AC50">
        <f t="shared" si="28"/>
        <v>0</v>
      </c>
      <c r="AD50">
        <f t="shared" si="28"/>
        <v>0</v>
      </c>
      <c r="AE50">
        <f t="shared" si="28"/>
        <v>0</v>
      </c>
      <c r="AF50">
        <f t="shared" si="28"/>
        <v>0</v>
      </c>
      <c r="AG50" s="31">
        <f>VLOOKUP($B$1,'Multipliers and Adjustments'!$A$70:$I$86,TRUNC(COLUMN(AG$2)/5)+2,FALSE)*SUMIFS('EPA Data'!$I:$I,'EPA Data'!$D:$D,'Country Selector'!$A$2,'EPA Data'!$J:$J,$B$1,'EPA Data'!$C:$C,AG$2,'EPA Data'!$G:$G,"&gt;="&amp;$A50,'EPA Data'!$G:$G,"&lt;"&amp;$B50)*unit_conv</f>
        <v>0</v>
      </c>
      <c r="AH50">
        <f t="shared" si="29"/>
        <v>0</v>
      </c>
      <c r="AI50">
        <f t="shared" si="29"/>
        <v>0</v>
      </c>
      <c r="AJ50">
        <f t="shared" si="29"/>
        <v>0</v>
      </c>
      <c r="AK50">
        <f t="shared" si="29"/>
        <v>0</v>
      </c>
      <c r="AL50" s="31">
        <f>VLOOKUP($B$1,'Multipliers and Adjustments'!$A$70:$I$86,TRUNC(COLUMN(AL$2)/5)+2,FALSE)*SUMIFS('EPA Data'!$I:$I,'EPA Data'!$D:$D,'Country Selector'!$A$2,'EPA Data'!$J:$J,$B$1,'EPA Data'!$C:$C,AL$2,'EPA Data'!$G:$G,"&gt;="&amp;$A50,'EPA Data'!$G:$G,"&lt;"&amp;$B50)*unit_conv</f>
        <v>0</v>
      </c>
    </row>
    <row r="51" spans="1:38" x14ac:dyDescent="0.45">
      <c r="A51" s="12">
        <f t="shared" si="14"/>
        <v>400</v>
      </c>
      <c r="B51" s="11">
        <f t="shared" si="7"/>
        <v>450</v>
      </c>
      <c r="C51" s="31">
        <f>VLOOKUP($B$1,'Multipliers and Adjustments'!$A$70:$I$86,TRUNC(COLUMN(C$2)/5)+2,FALSE)*SUMIFS('EPA Data'!$I:$I,'EPA Data'!$D:$D,'Country Selector'!$A$2,'EPA Data'!$J:$J,$B$1,'EPA Data'!$C:$C,C$2,'EPA Data'!$G:$G,"&gt;="&amp;$A51,'EPA Data'!$G:$G,"&lt;"&amp;$B51)*unit_conv</f>
        <v>0</v>
      </c>
      <c r="D51">
        <f t="shared" si="30"/>
        <v>0</v>
      </c>
      <c r="E51">
        <f t="shared" si="30"/>
        <v>0</v>
      </c>
      <c r="F51">
        <f t="shared" si="30"/>
        <v>0</v>
      </c>
      <c r="G51">
        <f t="shared" si="30"/>
        <v>0</v>
      </c>
      <c r="H51" s="31">
        <f>VLOOKUP($B$1,'Multipliers and Adjustments'!$A$70:$I$86,TRUNC(COLUMN(H$2)/5)+2,FALSE)*SUMIFS('EPA Data'!$I:$I,'EPA Data'!$D:$D,'Country Selector'!$A$2,'EPA Data'!$J:$J,$B$1,'EPA Data'!$C:$C,H$2,'EPA Data'!$G:$G,"&gt;="&amp;$A51,'EPA Data'!$G:$G,"&lt;"&amp;$B51)*unit_conv</f>
        <v>0</v>
      </c>
      <c r="I51">
        <f t="shared" si="24"/>
        <v>0</v>
      </c>
      <c r="J51">
        <f t="shared" si="24"/>
        <v>0</v>
      </c>
      <c r="K51">
        <f t="shared" si="24"/>
        <v>0</v>
      </c>
      <c r="L51">
        <f t="shared" si="24"/>
        <v>0</v>
      </c>
      <c r="M51" s="31">
        <f>VLOOKUP($B$1,'Multipliers and Adjustments'!$A$70:$I$86,TRUNC(COLUMN(M$2)/5)+2,FALSE)*SUMIFS('EPA Data'!$I:$I,'EPA Data'!$D:$D,'Country Selector'!$A$2,'EPA Data'!$J:$J,$B$1,'EPA Data'!$C:$C,M$2,'EPA Data'!$G:$G,"&gt;="&amp;$A51,'EPA Data'!$G:$G,"&lt;"&amp;$B51)*unit_conv</f>
        <v>0</v>
      </c>
      <c r="N51">
        <f t="shared" si="25"/>
        <v>0</v>
      </c>
      <c r="O51">
        <f t="shared" si="25"/>
        <v>0</v>
      </c>
      <c r="P51">
        <f t="shared" si="25"/>
        <v>0</v>
      </c>
      <c r="Q51">
        <f t="shared" si="25"/>
        <v>0</v>
      </c>
      <c r="R51" s="31">
        <f>VLOOKUP($B$1,'Multipliers and Adjustments'!$A$70:$I$86,TRUNC(COLUMN(R$2)/5)+2,FALSE)*SUMIFS('EPA Data'!$I:$I,'EPA Data'!$D:$D,'Country Selector'!$A$2,'EPA Data'!$J:$J,$B$1,'EPA Data'!$C:$C,R$2,'EPA Data'!$G:$G,"&gt;="&amp;$A51,'EPA Data'!$G:$G,"&lt;"&amp;$B51)*unit_conv</f>
        <v>0</v>
      </c>
      <c r="S51">
        <f t="shared" si="26"/>
        <v>0</v>
      </c>
      <c r="T51">
        <f t="shared" si="26"/>
        <v>0</v>
      </c>
      <c r="U51">
        <f t="shared" si="26"/>
        <v>0</v>
      </c>
      <c r="V51">
        <f t="shared" si="26"/>
        <v>0</v>
      </c>
      <c r="W51" s="31">
        <f>VLOOKUP($B$1,'Multipliers and Adjustments'!$A$70:$I$86,TRUNC(COLUMN(W$2)/5)+2,FALSE)*SUMIFS('EPA Data'!$I:$I,'EPA Data'!$D:$D,'Country Selector'!$A$2,'EPA Data'!$J:$J,$B$1,'EPA Data'!$C:$C,W$2,'EPA Data'!$G:$G,"&gt;="&amp;$A51,'EPA Data'!$G:$G,"&lt;"&amp;$B51)*unit_conv</f>
        <v>0</v>
      </c>
      <c r="X51">
        <f t="shared" si="27"/>
        <v>0</v>
      </c>
      <c r="Y51">
        <f t="shared" si="27"/>
        <v>0</v>
      </c>
      <c r="Z51">
        <f t="shared" si="27"/>
        <v>0</v>
      </c>
      <c r="AA51">
        <f t="shared" si="27"/>
        <v>0</v>
      </c>
      <c r="AB51" s="31">
        <f>VLOOKUP($B$1,'Multipliers and Adjustments'!$A$70:$I$86,TRUNC(COLUMN(AB$2)/5)+2,FALSE)*SUMIFS('EPA Data'!$I:$I,'EPA Data'!$D:$D,'Country Selector'!$A$2,'EPA Data'!$J:$J,$B$1,'EPA Data'!$C:$C,AB$2,'EPA Data'!$G:$G,"&gt;="&amp;$A51,'EPA Data'!$G:$G,"&lt;"&amp;$B51)*unit_conv</f>
        <v>0</v>
      </c>
      <c r="AC51">
        <f t="shared" si="28"/>
        <v>0</v>
      </c>
      <c r="AD51">
        <f t="shared" si="28"/>
        <v>0</v>
      </c>
      <c r="AE51">
        <f t="shared" si="28"/>
        <v>0</v>
      </c>
      <c r="AF51">
        <f t="shared" si="28"/>
        <v>0</v>
      </c>
      <c r="AG51" s="31">
        <f>VLOOKUP($B$1,'Multipliers and Adjustments'!$A$70:$I$86,TRUNC(COLUMN(AG$2)/5)+2,FALSE)*SUMIFS('EPA Data'!$I:$I,'EPA Data'!$D:$D,'Country Selector'!$A$2,'EPA Data'!$J:$J,$B$1,'EPA Data'!$C:$C,AG$2,'EPA Data'!$G:$G,"&gt;="&amp;$A51,'EPA Data'!$G:$G,"&lt;"&amp;$B51)*unit_conv</f>
        <v>0</v>
      </c>
      <c r="AH51">
        <f t="shared" si="29"/>
        <v>0</v>
      </c>
      <c r="AI51">
        <f t="shared" si="29"/>
        <v>0</v>
      </c>
      <c r="AJ51">
        <f t="shared" si="29"/>
        <v>0</v>
      </c>
      <c r="AK51">
        <f t="shared" si="29"/>
        <v>0</v>
      </c>
      <c r="AL51" s="31">
        <f>VLOOKUP($B$1,'Multipliers and Adjustments'!$A$70:$I$86,TRUNC(COLUMN(AL$2)/5)+2,FALSE)*SUMIFS('EPA Data'!$I:$I,'EPA Data'!$D:$D,'Country Selector'!$A$2,'EPA Data'!$J:$J,$B$1,'EPA Data'!$C:$C,AL$2,'EPA Data'!$G:$G,"&gt;="&amp;$A51,'EPA Data'!$G:$G,"&lt;"&amp;$B51)*unit_conv</f>
        <v>0</v>
      </c>
    </row>
    <row r="52" spans="1:38" x14ac:dyDescent="0.45">
      <c r="A52" s="12">
        <f t="shared" si="14"/>
        <v>450</v>
      </c>
      <c r="B52" s="11">
        <f t="shared" si="7"/>
        <v>500</v>
      </c>
      <c r="C52" s="31">
        <f>VLOOKUP($B$1,'Multipliers and Adjustments'!$A$70:$I$86,TRUNC(COLUMN(C$2)/5)+2,FALSE)*SUMIFS('EPA Data'!$I:$I,'EPA Data'!$D:$D,'Country Selector'!$A$2,'EPA Data'!$J:$J,$B$1,'EPA Data'!$C:$C,C$2,'EPA Data'!$G:$G,"&gt;="&amp;$A52,'EPA Data'!$G:$G,"&lt;"&amp;$B52)*unit_conv</f>
        <v>0</v>
      </c>
      <c r="D52">
        <f t="shared" si="30"/>
        <v>0</v>
      </c>
      <c r="E52">
        <f t="shared" si="30"/>
        <v>0</v>
      </c>
      <c r="F52">
        <f t="shared" si="30"/>
        <v>0</v>
      </c>
      <c r="G52">
        <f t="shared" si="30"/>
        <v>0</v>
      </c>
      <c r="H52" s="31">
        <f>VLOOKUP($B$1,'Multipliers and Adjustments'!$A$70:$I$86,TRUNC(COLUMN(H$2)/5)+2,FALSE)*SUMIFS('EPA Data'!$I:$I,'EPA Data'!$D:$D,'Country Selector'!$A$2,'EPA Data'!$J:$J,$B$1,'EPA Data'!$C:$C,H$2,'EPA Data'!$G:$G,"&gt;="&amp;$A52,'EPA Data'!$G:$G,"&lt;"&amp;$B52)*unit_conv</f>
        <v>0</v>
      </c>
      <c r="I52">
        <f t="shared" ref="I52:L67" si="31">H52+($M52-$H52)/5</f>
        <v>0</v>
      </c>
      <c r="J52">
        <f t="shared" si="31"/>
        <v>0</v>
      </c>
      <c r="K52">
        <f t="shared" si="31"/>
        <v>0</v>
      </c>
      <c r="L52">
        <f t="shared" si="31"/>
        <v>0</v>
      </c>
      <c r="M52" s="31">
        <f>VLOOKUP($B$1,'Multipliers and Adjustments'!$A$70:$I$86,TRUNC(COLUMN(M$2)/5)+2,FALSE)*SUMIFS('EPA Data'!$I:$I,'EPA Data'!$D:$D,'Country Selector'!$A$2,'EPA Data'!$J:$J,$B$1,'EPA Data'!$C:$C,M$2,'EPA Data'!$G:$G,"&gt;="&amp;$A52,'EPA Data'!$G:$G,"&lt;"&amp;$B52)*unit_conv</f>
        <v>0</v>
      </c>
      <c r="N52">
        <f t="shared" ref="N52:Q67" si="32">M52+($R52-$M52)/5</f>
        <v>0</v>
      </c>
      <c r="O52">
        <f t="shared" si="32"/>
        <v>0</v>
      </c>
      <c r="P52">
        <f t="shared" si="32"/>
        <v>0</v>
      </c>
      <c r="Q52">
        <f t="shared" si="32"/>
        <v>0</v>
      </c>
      <c r="R52" s="31">
        <f>VLOOKUP($B$1,'Multipliers and Adjustments'!$A$70:$I$86,TRUNC(COLUMN(R$2)/5)+2,FALSE)*SUMIFS('EPA Data'!$I:$I,'EPA Data'!$D:$D,'Country Selector'!$A$2,'EPA Data'!$J:$J,$B$1,'EPA Data'!$C:$C,R$2,'EPA Data'!$G:$G,"&gt;="&amp;$A52,'EPA Data'!$G:$G,"&lt;"&amp;$B52)*unit_conv</f>
        <v>0</v>
      </c>
      <c r="S52">
        <f t="shared" ref="S52:V67" si="33">R52+($W52-$R52)/5</f>
        <v>0</v>
      </c>
      <c r="T52">
        <f t="shared" si="33"/>
        <v>0</v>
      </c>
      <c r="U52">
        <f t="shared" si="33"/>
        <v>0</v>
      </c>
      <c r="V52">
        <f t="shared" si="33"/>
        <v>0</v>
      </c>
      <c r="W52" s="31">
        <f>VLOOKUP($B$1,'Multipliers and Adjustments'!$A$70:$I$86,TRUNC(COLUMN(W$2)/5)+2,FALSE)*SUMIFS('EPA Data'!$I:$I,'EPA Data'!$D:$D,'Country Selector'!$A$2,'EPA Data'!$J:$J,$B$1,'EPA Data'!$C:$C,W$2,'EPA Data'!$G:$G,"&gt;="&amp;$A52,'EPA Data'!$G:$G,"&lt;"&amp;$B52)*unit_conv</f>
        <v>0</v>
      </c>
      <c r="X52">
        <f t="shared" ref="X52:AA67" si="34">W52+($AB52-$W52)/5</f>
        <v>0</v>
      </c>
      <c r="Y52">
        <f t="shared" si="34"/>
        <v>0</v>
      </c>
      <c r="Z52">
        <f t="shared" si="34"/>
        <v>0</v>
      </c>
      <c r="AA52">
        <f t="shared" si="34"/>
        <v>0</v>
      </c>
      <c r="AB52" s="31">
        <f>VLOOKUP($B$1,'Multipliers and Adjustments'!$A$70:$I$86,TRUNC(COLUMN(AB$2)/5)+2,FALSE)*SUMIFS('EPA Data'!$I:$I,'EPA Data'!$D:$D,'Country Selector'!$A$2,'EPA Data'!$J:$J,$B$1,'EPA Data'!$C:$C,AB$2,'EPA Data'!$G:$G,"&gt;="&amp;$A52,'EPA Data'!$G:$G,"&lt;"&amp;$B52)*unit_conv</f>
        <v>0</v>
      </c>
      <c r="AC52">
        <f t="shared" ref="AC52:AF67" si="35">AB52+($AG52-$AB52)/5</f>
        <v>0</v>
      </c>
      <c r="AD52">
        <f t="shared" si="35"/>
        <v>0</v>
      </c>
      <c r="AE52">
        <f t="shared" si="35"/>
        <v>0</v>
      </c>
      <c r="AF52">
        <f t="shared" si="35"/>
        <v>0</v>
      </c>
      <c r="AG52" s="31">
        <f>VLOOKUP($B$1,'Multipliers and Adjustments'!$A$70:$I$86,TRUNC(COLUMN(AG$2)/5)+2,FALSE)*SUMIFS('EPA Data'!$I:$I,'EPA Data'!$D:$D,'Country Selector'!$A$2,'EPA Data'!$J:$J,$B$1,'EPA Data'!$C:$C,AG$2,'EPA Data'!$G:$G,"&gt;="&amp;$A52,'EPA Data'!$G:$G,"&lt;"&amp;$B52)*unit_conv</f>
        <v>0</v>
      </c>
      <c r="AH52">
        <f t="shared" ref="AH52:AK67" si="36">AG52+($AL52-$AG52)/5</f>
        <v>0</v>
      </c>
      <c r="AI52">
        <f t="shared" si="36"/>
        <v>0</v>
      </c>
      <c r="AJ52">
        <f t="shared" si="36"/>
        <v>0</v>
      </c>
      <c r="AK52">
        <f t="shared" si="36"/>
        <v>0</v>
      </c>
      <c r="AL52" s="31">
        <f>VLOOKUP($B$1,'Multipliers and Adjustments'!$A$70:$I$86,TRUNC(COLUMN(AL$2)/5)+2,FALSE)*SUMIFS('EPA Data'!$I:$I,'EPA Data'!$D:$D,'Country Selector'!$A$2,'EPA Data'!$J:$J,$B$1,'EPA Data'!$C:$C,AL$2,'EPA Data'!$G:$G,"&gt;="&amp;$A52,'EPA Data'!$G:$G,"&lt;"&amp;$B52)*unit_conv</f>
        <v>0</v>
      </c>
    </row>
    <row r="53" spans="1:38" x14ac:dyDescent="0.45">
      <c r="A53" s="12">
        <f t="shared" si="14"/>
        <v>500</v>
      </c>
      <c r="B53" s="11">
        <f t="shared" si="7"/>
        <v>550</v>
      </c>
      <c r="C53" s="31">
        <f>VLOOKUP($B$1,'Multipliers and Adjustments'!$A$70:$I$86,TRUNC(COLUMN(C$2)/5)+2,FALSE)*SUMIFS('EPA Data'!$I:$I,'EPA Data'!$D:$D,'Country Selector'!$A$2,'EPA Data'!$J:$J,$B$1,'EPA Data'!$C:$C,C$2,'EPA Data'!$G:$G,"&gt;="&amp;$A53,'EPA Data'!$G:$G,"&lt;"&amp;$B53)*unit_conv</f>
        <v>0</v>
      </c>
      <c r="D53">
        <f t="shared" si="30"/>
        <v>0</v>
      </c>
      <c r="E53">
        <f t="shared" si="30"/>
        <v>0</v>
      </c>
      <c r="F53">
        <f t="shared" si="30"/>
        <v>0</v>
      </c>
      <c r="G53">
        <f t="shared" si="30"/>
        <v>0</v>
      </c>
      <c r="H53" s="31">
        <f>VLOOKUP($B$1,'Multipliers and Adjustments'!$A$70:$I$86,TRUNC(COLUMN(H$2)/5)+2,FALSE)*SUMIFS('EPA Data'!$I:$I,'EPA Data'!$D:$D,'Country Selector'!$A$2,'EPA Data'!$J:$J,$B$1,'EPA Data'!$C:$C,H$2,'EPA Data'!$G:$G,"&gt;="&amp;$A53,'EPA Data'!$G:$G,"&lt;"&amp;$B53)*unit_conv</f>
        <v>0</v>
      </c>
      <c r="I53">
        <f t="shared" si="31"/>
        <v>0</v>
      </c>
      <c r="J53">
        <f t="shared" si="31"/>
        <v>0</v>
      </c>
      <c r="K53">
        <f t="shared" si="31"/>
        <v>0</v>
      </c>
      <c r="L53">
        <f t="shared" si="31"/>
        <v>0</v>
      </c>
      <c r="M53" s="31">
        <f>VLOOKUP($B$1,'Multipliers and Adjustments'!$A$70:$I$86,TRUNC(COLUMN(M$2)/5)+2,FALSE)*SUMIFS('EPA Data'!$I:$I,'EPA Data'!$D:$D,'Country Selector'!$A$2,'EPA Data'!$J:$J,$B$1,'EPA Data'!$C:$C,M$2,'EPA Data'!$G:$G,"&gt;="&amp;$A53,'EPA Data'!$G:$G,"&lt;"&amp;$B53)*unit_conv</f>
        <v>0</v>
      </c>
      <c r="N53">
        <f t="shared" si="32"/>
        <v>0</v>
      </c>
      <c r="O53">
        <f t="shared" si="32"/>
        <v>0</v>
      </c>
      <c r="P53">
        <f t="shared" si="32"/>
        <v>0</v>
      </c>
      <c r="Q53">
        <f t="shared" si="32"/>
        <v>0</v>
      </c>
      <c r="R53" s="31">
        <f>VLOOKUP($B$1,'Multipliers and Adjustments'!$A$70:$I$86,TRUNC(COLUMN(R$2)/5)+2,FALSE)*SUMIFS('EPA Data'!$I:$I,'EPA Data'!$D:$D,'Country Selector'!$A$2,'EPA Data'!$J:$J,$B$1,'EPA Data'!$C:$C,R$2,'EPA Data'!$G:$G,"&gt;="&amp;$A53,'EPA Data'!$G:$G,"&lt;"&amp;$B53)*unit_conv</f>
        <v>0</v>
      </c>
      <c r="S53">
        <f t="shared" si="33"/>
        <v>0</v>
      </c>
      <c r="T53">
        <f t="shared" si="33"/>
        <v>0</v>
      </c>
      <c r="U53">
        <f t="shared" si="33"/>
        <v>0</v>
      </c>
      <c r="V53">
        <f t="shared" si="33"/>
        <v>0</v>
      </c>
      <c r="W53" s="31">
        <f>VLOOKUP($B$1,'Multipliers and Adjustments'!$A$70:$I$86,TRUNC(COLUMN(W$2)/5)+2,FALSE)*SUMIFS('EPA Data'!$I:$I,'EPA Data'!$D:$D,'Country Selector'!$A$2,'EPA Data'!$J:$J,$B$1,'EPA Data'!$C:$C,W$2,'EPA Data'!$G:$G,"&gt;="&amp;$A53,'EPA Data'!$G:$G,"&lt;"&amp;$B53)*unit_conv</f>
        <v>0</v>
      </c>
      <c r="X53">
        <f t="shared" si="34"/>
        <v>0</v>
      </c>
      <c r="Y53">
        <f t="shared" si="34"/>
        <v>0</v>
      </c>
      <c r="Z53">
        <f t="shared" si="34"/>
        <v>0</v>
      </c>
      <c r="AA53">
        <f t="shared" si="34"/>
        <v>0</v>
      </c>
      <c r="AB53" s="31">
        <f>VLOOKUP($B$1,'Multipliers and Adjustments'!$A$70:$I$86,TRUNC(COLUMN(AB$2)/5)+2,FALSE)*SUMIFS('EPA Data'!$I:$I,'EPA Data'!$D:$D,'Country Selector'!$A$2,'EPA Data'!$J:$J,$B$1,'EPA Data'!$C:$C,AB$2,'EPA Data'!$G:$G,"&gt;="&amp;$A53,'EPA Data'!$G:$G,"&lt;"&amp;$B53)*unit_conv</f>
        <v>0</v>
      </c>
      <c r="AC53">
        <f t="shared" si="35"/>
        <v>0</v>
      </c>
      <c r="AD53">
        <f t="shared" si="35"/>
        <v>0</v>
      </c>
      <c r="AE53">
        <f t="shared" si="35"/>
        <v>0</v>
      </c>
      <c r="AF53">
        <f t="shared" si="35"/>
        <v>0</v>
      </c>
      <c r="AG53" s="31">
        <f>VLOOKUP($B$1,'Multipliers and Adjustments'!$A$70:$I$86,TRUNC(COLUMN(AG$2)/5)+2,FALSE)*SUMIFS('EPA Data'!$I:$I,'EPA Data'!$D:$D,'Country Selector'!$A$2,'EPA Data'!$J:$J,$B$1,'EPA Data'!$C:$C,AG$2,'EPA Data'!$G:$G,"&gt;="&amp;$A53,'EPA Data'!$G:$G,"&lt;"&amp;$B53)*unit_conv</f>
        <v>0</v>
      </c>
      <c r="AH53">
        <f t="shared" si="36"/>
        <v>0</v>
      </c>
      <c r="AI53">
        <f t="shared" si="36"/>
        <v>0</v>
      </c>
      <c r="AJ53">
        <f t="shared" si="36"/>
        <v>0</v>
      </c>
      <c r="AK53">
        <f t="shared" si="36"/>
        <v>0</v>
      </c>
      <c r="AL53" s="31">
        <f>VLOOKUP($B$1,'Multipliers and Adjustments'!$A$70:$I$86,TRUNC(COLUMN(AL$2)/5)+2,FALSE)*SUMIFS('EPA Data'!$I:$I,'EPA Data'!$D:$D,'Country Selector'!$A$2,'EPA Data'!$J:$J,$B$1,'EPA Data'!$C:$C,AL$2,'EPA Data'!$G:$G,"&gt;="&amp;$A53,'EPA Data'!$G:$G,"&lt;"&amp;$B53)*unit_conv</f>
        <v>0</v>
      </c>
    </row>
    <row r="54" spans="1:38" x14ac:dyDescent="0.45">
      <c r="A54" s="12">
        <f t="shared" si="14"/>
        <v>550</v>
      </c>
      <c r="B54" s="11">
        <f t="shared" si="7"/>
        <v>600</v>
      </c>
      <c r="C54" s="31">
        <f>VLOOKUP($B$1,'Multipliers and Adjustments'!$A$70:$I$86,TRUNC(COLUMN(C$2)/5)+2,FALSE)*SUMIFS('EPA Data'!$I:$I,'EPA Data'!$D:$D,'Country Selector'!$A$2,'EPA Data'!$J:$J,$B$1,'EPA Data'!$C:$C,C$2,'EPA Data'!$G:$G,"&gt;="&amp;$A54,'EPA Data'!$G:$G,"&lt;"&amp;$B54)*unit_conv</f>
        <v>0</v>
      </c>
      <c r="D54">
        <f t="shared" si="30"/>
        <v>0</v>
      </c>
      <c r="E54">
        <f t="shared" si="30"/>
        <v>0</v>
      </c>
      <c r="F54">
        <f t="shared" si="30"/>
        <v>0</v>
      </c>
      <c r="G54">
        <f t="shared" si="30"/>
        <v>0</v>
      </c>
      <c r="H54" s="31">
        <f>VLOOKUP($B$1,'Multipliers and Adjustments'!$A$70:$I$86,TRUNC(COLUMN(H$2)/5)+2,FALSE)*SUMIFS('EPA Data'!$I:$I,'EPA Data'!$D:$D,'Country Selector'!$A$2,'EPA Data'!$J:$J,$B$1,'EPA Data'!$C:$C,H$2,'EPA Data'!$G:$G,"&gt;="&amp;$A54,'EPA Data'!$G:$G,"&lt;"&amp;$B54)*unit_conv</f>
        <v>0</v>
      </c>
      <c r="I54">
        <f t="shared" si="31"/>
        <v>0</v>
      </c>
      <c r="J54">
        <f t="shared" si="31"/>
        <v>0</v>
      </c>
      <c r="K54">
        <f t="shared" si="31"/>
        <v>0</v>
      </c>
      <c r="L54">
        <f t="shared" si="31"/>
        <v>0</v>
      </c>
      <c r="M54" s="31">
        <f>VLOOKUP($B$1,'Multipliers and Adjustments'!$A$70:$I$86,TRUNC(COLUMN(M$2)/5)+2,FALSE)*SUMIFS('EPA Data'!$I:$I,'EPA Data'!$D:$D,'Country Selector'!$A$2,'EPA Data'!$J:$J,$B$1,'EPA Data'!$C:$C,M$2,'EPA Data'!$G:$G,"&gt;="&amp;$A54,'EPA Data'!$G:$G,"&lt;"&amp;$B54)*unit_conv</f>
        <v>0</v>
      </c>
      <c r="N54">
        <f t="shared" si="32"/>
        <v>0</v>
      </c>
      <c r="O54">
        <f t="shared" si="32"/>
        <v>0</v>
      </c>
      <c r="P54">
        <f t="shared" si="32"/>
        <v>0</v>
      </c>
      <c r="Q54">
        <f t="shared" si="32"/>
        <v>0</v>
      </c>
      <c r="R54" s="31">
        <f>VLOOKUP($B$1,'Multipliers and Adjustments'!$A$70:$I$86,TRUNC(COLUMN(R$2)/5)+2,FALSE)*SUMIFS('EPA Data'!$I:$I,'EPA Data'!$D:$D,'Country Selector'!$A$2,'EPA Data'!$J:$J,$B$1,'EPA Data'!$C:$C,R$2,'EPA Data'!$G:$G,"&gt;="&amp;$A54,'EPA Data'!$G:$G,"&lt;"&amp;$B54)*unit_conv</f>
        <v>0</v>
      </c>
      <c r="S54">
        <f t="shared" si="33"/>
        <v>0</v>
      </c>
      <c r="T54">
        <f t="shared" si="33"/>
        <v>0</v>
      </c>
      <c r="U54">
        <f t="shared" si="33"/>
        <v>0</v>
      </c>
      <c r="V54">
        <f t="shared" si="33"/>
        <v>0</v>
      </c>
      <c r="W54" s="31">
        <f>VLOOKUP($B$1,'Multipliers and Adjustments'!$A$70:$I$86,TRUNC(COLUMN(W$2)/5)+2,FALSE)*SUMIFS('EPA Data'!$I:$I,'EPA Data'!$D:$D,'Country Selector'!$A$2,'EPA Data'!$J:$J,$B$1,'EPA Data'!$C:$C,W$2,'EPA Data'!$G:$G,"&gt;="&amp;$A54,'EPA Data'!$G:$G,"&lt;"&amp;$B54)*unit_conv</f>
        <v>0</v>
      </c>
      <c r="X54">
        <f t="shared" si="34"/>
        <v>0</v>
      </c>
      <c r="Y54">
        <f t="shared" si="34"/>
        <v>0</v>
      </c>
      <c r="Z54">
        <f t="shared" si="34"/>
        <v>0</v>
      </c>
      <c r="AA54">
        <f t="shared" si="34"/>
        <v>0</v>
      </c>
      <c r="AB54" s="31">
        <f>VLOOKUP($B$1,'Multipliers and Adjustments'!$A$70:$I$86,TRUNC(COLUMN(AB$2)/5)+2,FALSE)*SUMIFS('EPA Data'!$I:$I,'EPA Data'!$D:$D,'Country Selector'!$A$2,'EPA Data'!$J:$J,$B$1,'EPA Data'!$C:$C,AB$2,'EPA Data'!$G:$G,"&gt;="&amp;$A54,'EPA Data'!$G:$G,"&lt;"&amp;$B54)*unit_conv</f>
        <v>0</v>
      </c>
      <c r="AC54">
        <f t="shared" si="35"/>
        <v>0</v>
      </c>
      <c r="AD54">
        <f t="shared" si="35"/>
        <v>0</v>
      </c>
      <c r="AE54">
        <f t="shared" si="35"/>
        <v>0</v>
      </c>
      <c r="AF54">
        <f t="shared" si="35"/>
        <v>0</v>
      </c>
      <c r="AG54" s="31">
        <f>VLOOKUP($B$1,'Multipliers and Adjustments'!$A$70:$I$86,TRUNC(COLUMN(AG$2)/5)+2,FALSE)*SUMIFS('EPA Data'!$I:$I,'EPA Data'!$D:$D,'Country Selector'!$A$2,'EPA Data'!$J:$J,$B$1,'EPA Data'!$C:$C,AG$2,'EPA Data'!$G:$G,"&gt;="&amp;$A54,'EPA Data'!$G:$G,"&lt;"&amp;$B54)*unit_conv</f>
        <v>0</v>
      </c>
      <c r="AH54">
        <f t="shared" si="36"/>
        <v>0</v>
      </c>
      <c r="AI54">
        <f t="shared" si="36"/>
        <v>0</v>
      </c>
      <c r="AJ54">
        <f t="shared" si="36"/>
        <v>0</v>
      </c>
      <c r="AK54">
        <f t="shared" si="36"/>
        <v>0</v>
      </c>
      <c r="AL54" s="31">
        <f>VLOOKUP($B$1,'Multipliers and Adjustments'!$A$70:$I$86,TRUNC(COLUMN(AL$2)/5)+2,FALSE)*SUMIFS('EPA Data'!$I:$I,'EPA Data'!$D:$D,'Country Selector'!$A$2,'EPA Data'!$J:$J,$B$1,'EPA Data'!$C:$C,AL$2,'EPA Data'!$G:$G,"&gt;="&amp;$A54,'EPA Data'!$G:$G,"&lt;"&amp;$B54)*unit_conv</f>
        <v>0</v>
      </c>
    </row>
    <row r="55" spans="1:38" x14ac:dyDescent="0.45">
      <c r="A55" s="12">
        <f t="shared" si="14"/>
        <v>600</v>
      </c>
      <c r="B55" s="11">
        <f t="shared" si="7"/>
        <v>650</v>
      </c>
      <c r="C55" s="31">
        <f>VLOOKUP($B$1,'Multipliers and Adjustments'!$A$70:$I$86,TRUNC(COLUMN(C$2)/5)+2,FALSE)*SUMIFS('EPA Data'!$I:$I,'EPA Data'!$D:$D,'Country Selector'!$A$2,'EPA Data'!$J:$J,$B$1,'EPA Data'!$C:$C,C$2,'EPA Data'!$G:$G,"&gt;="&amp;$A55,'EPA Data'!$G:$G,"&lt;"&amp;$B55)*unit_conv</f>
        <v>0</v>
      </c>
      <c r="D55">
        <f t="shared" si="30"/>
        <v>0</v>
      </c>
      <c r="E55">
        <f t="shared" si="30"/>
        <v>0</v>
      </c>
      <c r="F55">
        <f t="shared" si="30"/>
        <v>0</v>
      </c>
      <c r="G55">
        <f t="shared" si="30"/>
        <v>0</v>
      </c>
      <c r="H55" s="31">
        <f>VLOOKUP($B$1,'Multipliers and Adjustments'!$A$70:$I$86,TRUNC(COLUMN(H$2)/5)+2,FALSE)*SUMIFS('EPA Data'!$I:$I,'EPA Data'!$D:$D,'Country Selector'!$A$2,'EPA Data'!$J:$J,$B$1,'EPA Data'!$C:$C,H$2,'EPA Data'!$G:$G,"&gt;="&amp;$A55,'EPA Data'!$G:$G,"&lt;"&amp;$B55)*unit_conv</f>
        <v>0</v>
      </c>
      <c r="I55">
        <f t="shared" si="31"/>
        <v>0</v>
      </c>
      <c r="J55">
        <f t="shared" si="31"/>
        <v>0</v>
      </c>
      <c r="K55">
        <f t="shared" si="31"/>
        <v>0</v>
      </c>
      <c r="L55">
        <f t="shared" si="31"/>
        <v>0</v>
      </c>
      <c r="M55" s="31">
        <f>VLOOKUP($B$1,'Multipliers and Adjustments'!$A$70:$I$86,TRUNC(COLUMN(M$2)/5)+2,FALSE)*SUMIFS('EPA Data'!$I:$I,'EPA Data'!$D:$D,'Country Selector'!$A$2,'EPA Data'!$J:$J,$B$1,'EPA Data'!$C:$C,M$2,'EPA Data'!$G:$G,"&gt;="&amp;$A55,'EPA Data'!$G:$G,"&lt;"&amp;$B55)*unit_conv</f>
        <v>0</v>
      </c>
      <c r="N55">
        <f t="shared" si="32"/>
        <v>0</v>
      </c>
      <c r="O55">
        <f t="shared" si="32"/>
        <v>0</v>
      </c>
      <c r="P55">
        <f t="shared" si="32"/>
        <v>0</v>
      </c>
      <c r="Q55">
        <f t="shared" si="32"/>
        <v>0</v>
      </c>
      <c r="R55" s="31">
        <f>VLOOKUP($B$1,'Multipliers and Adjustments'!$A$70:$I$86,TRUNC(COLUMN(R$2)/5)+2,FALSE)*SUMIFS('EPA Data'!$I:$I,'EPA Data'!$D:$D,'Country Selector'!$A$2,'EPA Data'!$J:$J,$B$1,'EPA Data'!$C:$C,R$2,'EPA Data'!$G:$G,"&gt;="&amp;$A55,'EPA Data'!$G:$G,"&lt;"&amp;$B55)*unit_conv</f>
        <v>0</v>
      </c>
      <c r="S55">
        <f t="shared" si="33"/>
        <v>0</v>
      </c>
      <c r="T55">
        <f t="shared" si="33"/>
        <v>0</v>
      </c>
      <c r="U55">
        <f t="shared" si="33"/>
        <v>0</v>
      </c>
      <c r="V55">
        <f t="shared" si="33"/>
        <v>0</v>
      </c>
      <c r="W55" s="31">
        <f>VLOOKUP($B$1,'Multipliers and Adjustments'!$A$70:$I$86,TRUNC(COLUMN(W$2)/5)+2,FALSE)*SUMIFS('EPA Data'!$I:$I,'EPA Data'!$D:$D,'Country Selector'!$A$2,'EPA Data'!$J:$J,$B$1,'EPA Data'!$C:$C,W$2,'EPA Data'!$G:$G,"&gt;="&amp;$A55,'EPA Data'!$G:$G,"&lt;"&amp;$B55)*unit_conv</f>
        <v>0</v>
      </c>
      <c r="X55">
        <f t="shared" si="34"/>
        <v>0</v>
      </c>
      <c r="Y55">
        <f t="shared" si="34"/>
        <v>0</v>
      </c>
      <c r="Z55">
        <f t="shared" si="34"/>
        <v>0</v>
      </c>
      <c r="AA55">
        <f t="shared" si="34"/>
        <v>0</v>
      </c>
      <c r="AB55" s="31">
        <f>VLOOKUP($B$1,'Multipliers and Adjustments'!$A$70:$I$86,TRUNC(COLUMN(AB$2)/5)+2,FALSE)*SUMIFS('EPA Data'!$I:$I,'EPA Data'!$D:$D,'Country Selector'!$A$2,'EPA Data'!$J:$J,$B$1,'EPA Data'!$C:$C,AB$2,'EPA Data'!$G:$G,"&gt;="&amp;$A55,'EPA Data'!$G:$G,"&lt;"&amp;$B55)*unit_conv</f>
        <v>0</v>
      </c>
      <c r="AC55">
        <f t="shared" si="35"/>
        <v>0</v>
      </c>
      <c r="AD55">
        <f t="shared" si="35"/>
        <v>0</v>
      </c>
      <c r="AE55">
        <f t="shared" si="35"/>
        <v>0</v>
      </c>
      <c r="AF55">
        <f t="shared" si="35"/>
        <v>0</v>
      </c>
      <c r="AG55" s="31">
        <f>VLOOKUP($B$1,'Multipliers and Adjustments'!$A$70:$I$86,TRUNC(COLUMN(AG$2)/5)+2,FALSE)*SUMIFS('EPA Data'!$I:$I,'EPA Data'!$D:$D,'Country Selector'!$A$2,'EPA Data'!$J:$J,$B$1,'EPA Data'!$C:$C,AG$2,'EPA Data'!$G:$G,"&gt;="&amp;$A55,'EPA Data'!$G:$G,"&lt;"&amp;$B55)*unit_conv</f>
        <v>0</v>
      </c>
      <c r="AH55">
        <f t="shared" si="36"/>
        <v>0</v>
      </c>
      <c r="AI55">
        <f t="shared" si="36"/>
        <v>0</v>
      </c>
      <c r="AJ55">
        <f t="shared" si="36"/>
        <v>0</v>
      </c>
      <c r="AK55">
        <f t="shared" si="36"/>
        <v>0</v>
      </c>
      <c r="AL55" s="31">
        <f>VLOOKUP($B$1,'Multipliers and Adjustments'!$A$70:$I$86,TRUNC(COLUMN(AL$2)/5)+2,FALSE)*SUMIFS('EPA Data'!$I:$I,'EPA Data'!$D:$D,'Country Selector'!$A$2,'EPA Data'!$J:$J,$B$1,'EPA Data'!$C:$C,AL$2,'EPA Data'!$G:$G,"&gt;="&amp;$A55,'EPA Data'!$G:$G,"&lt;"&amp;$B55)*unit_conv</f>
        <v>0</v>
      </c>
    </row>
    <row r="56" spans="1:38" x14ac:dyDescent="0.45">
      <c r="A56" s="12">
        <f t="shared" si="14"/>
        <v>650</v>
      </c>
      <c r="B56" s="11">
        <f t="shared" si="7"/>
        <v>700</v>
      </c>
      <c r="C56" s="31">
        <f>VLOOKUP($B$1,'Multipliers and Adjustments'!$A$70:$I$86,TRUNC(COLUMN(C$2)/5)+2,FALSE)*SUMIFS('EPA Data'!$I:$I,'EPA Data'!$D:$D,'Country Selector'!$A$2,'EPA Data'!$J:$J,$B$1,'EPA Data'!$C:$C,C$2,'EPA Data'!$G:$G,"&gt;="&amp;$A56,'EPA Data'!$G:$G,"&lt;"&amp;$B56)*unit_conv</f>
        <v>0</v>
      </c>
      <c r="D56">
        <f t="shared" si="30"/>
        <v>0</v>
      </c>
      <c r="E56">
        <f t="shared" si="30"/>
        <v>0</v>
      </c>
      <c r="F56">
        <f t="shared" si="30"/>
        <v>0</v>
      </c>
      <c r="G56">
        <f t="shared" si="30"/>
        <v>0</v>
      </c>
      <c r="H56" s="31">
        <f>VLOOKUP($B$1,'Multipliers and Adjustments'!$A$70:$I$86,TRUNC(COLUMN(H$2)/5)+2,FALSE)*SUMIFS('EPA Data'!$I:$I,'EPA Data'!$D:$D,'Country Selector'!$A$2,'EPA Data'!$J:$J,$B$1,'EPA Data'!$C:$C,H$2,'EPA Data'!$G:$G,"&gt;="&amp;$A56,'EPA Data'!$G:$G,"&lt;"&amp;$B56)*unit_conv</f>
        <v>0</v>
      </c>
      <c r="I56">
        <f t="shared" si="31"/>
        <v>0</v>
      </c>
      <c r="J56">
        <f t="shared" si="31"/>
        <v>0</v>
      </c>
      <c r="K56">
        <f t="shared" si="31"/>
        <v>0</v>
      </c>
      <c r="L56">
        <f t="shared" si="31"/>
        <v>0</v>
      </c>
      <c r="M56" s="31">
        <f>VLOOKUP($B$1,'Multipliers and Adjustments'!$A$70:$I$86,TRUNC(COLUMN(M$2)/5)+2,FALSE)*SUMIFS('EPA Data'!$I:$I,'EPA Data'!$D:$D,'Country Selector'!$A$2,'EPA Data'!$J:$J,$B$1,'EPA Data'!$C:$C,M$2,'EPA Data'!$G:$G,"&gt;="&amp;$A56,'EPA Data'!$G:$G,"&lt;"&amp;$B56)*unit_conv</f>
        <v>0</v>
      </c>
      <c r="N56">
        <f t="shared" si="32"/>
        <v>0</v>
      </c>
      <c r="O56">
        <f t="shared" si="32"/>
        <v>0</v>
      </c>
      <c r="P56">
        <f t="shared" si="32"/>
        <v>0</v>
      </c>
      <c r="Q56">
        <f t="shared" si="32"/>
        <v>0</v>
      </c>
      <c r="R56" s="31">
        <f>VLOOKUP($B$1,'Multipliers and Adjustments'!$A$70:$I$86,TRUNC(COLUMN(R$2)/5)+2,FALSE)*SUMIFS('EPA Data'!$I:$I,'EPA Data'!$D:$D,'Country Selector'!$A$2,'EPA Data'!$J:$J,$B$1,'EPA Data'!$C:$C,R$2,'EPA Data'!$G:$G,"&gt;="&amp;$A56,'EPA Data'!$G:$G,"&lt;"&amp;$B56)*unit_conv</f>
        <v>0</v>
      </c>
      <c r="S56">
        <f t="shared" si="33"/>
        <v>0</v>
      </c>
      <c r="T56">
        <f t="shared" si="33"/>
        <v>0</v>
      </c>
      <c r="U56">
        <f t="shared" si="33"/>
        <v>0</v>
      </c>
      <c r="V56">
        <f t="shared" si="33"/>
        <v>0</v>
      </c>
      <c r="W56" s="31">
        <f>VLOOKUP($B$1,'Multipliers and Adjustments'!$A$70:$I$86,TRUNC(COLUMN(W$2)/5)+2,FALSE)*SUMIFS('EPA Data'!$I:$I,'EPA Data'!$D:$D,'Country Selector'!$A$2,'EPA Data'!$J:$J,$B$1,'EPA Data'!$C:$C,W$2,'EPA Data'!$G:$G,"&gt;="&amp;$A56,'EPA Data'!$G:$G,"&lt;"&amp;$B56)*unit_conv</f>
        <v>0</v>
      </c>
      <c r="X56">
        <f t="shared" si="34"/>
        <v>0</v>
      </c>
      <c r="Y56">
        <f t="shared" si="34"/>
        <v>0</v>
      </c>
      <c r="Z56">
        <f t="shared" si="34"/>
        <v>0</v>
      </c>
      <c r="AA56">
        <f t="shared" si="34"/>
        <v>0</v>
      </c>
      <c r="AB56" s="31">
        <f>VLOOKUP($B$1,'Multipliers and Adjustments'!$A$70:$I$86,TRUNC(COLUMN(AB$2)/5)+2,FALSE)*SUMIFS('EPA Data'!$I:$I,'EPA Data'!$D:$D,'Country Selector'!$A$2,'EPA Data'!$J:$J,$B$1,'EPA Data'!$C:$C,AB$2,'EPA Data'!$G:$G,"&gt;="&amp;$A56,'EPA Data'!$G:$G,"&lt;"&amp;$B56)*unit_conv</f>
        <v>0</v>
      </c>
      <c r="AC56">
        <f t="shared" si="35"/>
        <v>0</v>
      </c>
      <c r="AD56">
        <f t="shared" si="35"/>
        <v>0</v>
      </c>
      <c r="AE56">
        <f t="shared" si="35"/>
        <v>0</v>
      </c>
      <c r="AF56">
        <f t="shared" si="35"/>
        <v>0</v>
      </c>
      <c r="AG56" s="31">
        <f>VLOOKUP($B$1,'Multipliers and Adjustments'!$A$70:$I$86,TRUNC(COLUMN(AG$2)/5)+2,FALSE)*SUMIFS('EPA Data'!$I:$I,'EPA Data'!$D:$D,'Country Selector'!$A$2,'EPA Data'!$J:$J,$B$1,'EPA Data'!$C:$C,AG$2,'EPA Data'!$G:$G,"&gt;="&amp;$A56,'EPA Data'!$G:$G,"&lt;"&amp;$B56)*unit_conv</f>
        <v>0</v>
      </c>
      <c r="AH56">
        <f t="shared" si="36"/>
        <v>0</v>
      </c>
      <c r="AI56">
        <f t="shared" si="36"/>
        <v>0</v>
      </c>
      <c r="AJ56">
        <f t="shared" si="36"/>
        <v>0</v>
      </c>
      <c r="AK56">
        <f t="shared" si="36"/>
        <v>0</v>
      </c>
      <c r="AL56" s="31">
        <f>VLOOKUP($B$1,'Multipliers and Adjustments'!$A$70:$I$86,TRUNC(COLUMN(AL$2)/5)+2,FALSE)*SUMIFS('EPA Data'!$I:$I,'EPA Data'!$D:$D,'Country Selector'!$A$2,'EPA Data'!$J:$J,$B$1,'EPA Data'!$C:$C,AL$2,'EPA Data'!$G:$G,"&gt;="&amp;$A56,'EPA Data'!$G:$G,"&lt;"&amp;$B56)*unit_conv</f>
        <v>0</v>
      </c>
    </row>
    <row r="57" spans="1:38" x14ac:dyDescent="0.45">
      <c r="A57" s="12">
        <f t="shared" si="14"/>
        <v>700</v>
      </c>
      <c r="B57" s="11">
        <f t="shared" si="7"/>
        <v>750</v>
      </c>
      <c r="C57" s="31">
        <f>VLOOKUP($B$1,'Multipliers and Adjustments'!$A$70:$I$86,TRUNC(COLUMN(C$2)/5)+2,FALSE)*SUMIFS('EPA Data'!$I:$I,'EPA Data'!$D:$D,'Country Selector'!$A$2,'EPA Data'!$J:$J,$B$1,'EPA Data'!$C:$C,C$2,'EPA Data'!$G:$G,"&gt;="&amp;$A57,'EPA Data'!$G:$G,"&lt;"&amp;$B57)*unit_conv</f>
        <v>0</v>
      </c>
      <c r="D57">
        <f t="shared" si="30"/>
        <v>0</v>
      </c>
      <c r="E57">
        <f t="shared" si="30"/>
        <v>0</v>
      </c>
      <c r="F57">
        <f t="shared" si="30"/>
        <v>0</v>
      </c>
      <c r="G57">
        <f t="shared" si="30"/>
        <v>0</v>
      </c>
      <c r="H57" s="31">
        <f>VLOOKUP($B$1,'Multipliers and Adjustments'!$A$70:$I$86,TRUNC(COLUMN(H$2)/5)+2,FALSE)*SUMIFS('EPA Data'!$I:$I,'EPA Data'!$D:$D,'Country Selector'!$A$2,'EPA Data'!$J:$J,$B$1,'EPA Data'!$C:$C,H$2,'EPA Data'!$G:$G,"&gt;="&amp;$A57,'EPA Data'!$G:$G,"&lt;"&amp;$B57)*unit_conv</f>
        <v>0</v>
      </c>
      <c r="I57">
        <f t="shared" si="31"/>
        <v>0</v>
      </c>
      <c r="J57">
        <f t="shared" si="31"/>
        <v>0</v>
      </c>
      <c r="K57">
        <f t="shared" si="31"/>
        <v>0</v>
      </c>
      <c r="L57">
        <f t="shared" si="31"/>
        <v>0</v>
      </c>
      <c r="M57" s="31">
        <f>VLOOKUP($B$1,'Multipliers and Adjustments'!$A$70:$I$86,TRUNC(COLUMN(M$2)/5)+2,FALSE)*SUMIFS('EPA Data'!$I:$I,'EPA Data'!$D:$D,'Country Selector'!$A$2,'EPA Data'!$J:$J,$B$1,'EPA Data'!$C:$C,M$2,'EPA Data'!$G:$G,"&gt;="&amp;$A57,'EPA Data'!$G:$G,"&lt;"&amp;$B57)*unit_conv</f>
        <v>0</v>
      </c>
      <c r="N57">
        <f t="shared" si="32"/>
        <v>0</v>
      </c>
      <c r="O57">
        <f t="shared" si="32"/>
        <v>0</v>
      </c>
      <c r="P57">
        <f t="shared" si="32"/>
        <v>0</v>
      </c>
      <c r="Q57">
        <f t="shared" si="32"/>
        <v>0</v>
      </c>
      <c r="R57" s="31">
        <f>VLOOKUP($B$1,'Multipliers and Adjustments'!$A$70:$I$86,TRUNC(COLUMN(R$2)/5)+2,FALSE)*SUMIFS('EPA Data'!$I:$I,'EPA Data'!$D:$D,'Country Selector'!$A$2,'EPA Data'!$J:$J,$B$1,'EPA Data'!$C:$C,R$2,'EPA Data'!$G:$G,"&gt;="&amp;$A57,'EPA Data'!$G:$G,"&lt;"&amp;$B57)*unit_conv</f>
        <v>0</v>
      </c>
      <c r="S57">
        <f t="shared" si="33"/>
        <v>0</v>
      </c>
      <c r="T57">
        <f t="shared" si="33"/>
        <v>0</v>
      </c>
      <c r="U57">
        <f t="shared" si="33"/>
        <v>0</v>
      </c>
      <c r="V57">
        <f t="shared" si="33"/>
        <v>0</v>
      </c>
      <c r="W57" s="31">
        <f>VLOOKUP($B$1,'Multipliers and Adjustments'!$A$70:$I$86,TRUNC(COLUMN(W$2)/5)+2,FALSE)*SUMIFS('EPA Data'!$I:$I,'EPA Data'!$D:$D,'Country Selector'!$A$2,'EPA Data'!$J:$J,$B$1,'EPA Data'!$C:$C,W$2,'EPA Data'!$G:$G,"&gt;="&amp;$A57,'EPA Data'!$G:$G,"&lt;"&amp;$B57)*unit_conv</f>
        <v>0</v>
      </c>
      <c r="X57">
        <f t="shared" si="34"/>
        <v>0</v>
      </c>
      <c r="Y57">
        <f t="shared" si="34"/>
        <v>0</v>
      </c>
      <c r="Z57">
        <f t="shared" si="34"/>
        <v>0</v>
      </c>
      <c r="AA57">
        <f t="shared" si="34"/>
        <v>0</v>
      </c>
      <c r="AB57" s="31">
        <f>VLOOKUP($B$1,'Multipliers and Adjustments'!$A$70:$I$86,TRUNC(COLUMN(AB$2)/5)+2,FALSE)*SUMIFS('EPA Data'!$I:$I,'EPA Data'!$D:$D,'Country Selector'!$A$2,'EPA Data'!$J:$J,$B$1,'EPA Data'!$C:$C,AB$2,'EPA Data'!$G:$G,"&gt;="&amp;$A57,'EPA Data'!$G:$G,"&lt;"&amp;$B57)*unit_conv</f>
        <v>0</v>
      </c>
      <c r="AC57">
        <f t="shared" si="35"/>
        <v>0</v>
      </c>
      <c r="AD57">
        <f t="shared" si="35"/>
        <v>0</v>
      </c>
      <c r="AE57">
        <f t="shared" si="35"/>
        <v>0</v>
      </c>
      <c r="AF57">
        <f t="shared" si="35"/>
        <v>0</v>
      </c>
      <c r="AG57" s="31">
        <f>VLOOKUP($B$1,'Multipliers and Adjustments'!$A$70:$I$86,TRUNC(COLUMN(AG$2)/5)+2,FALSE)*SUMIFS('EPA Data'!$I:$I,'EPA Data'!$D:$D,'Country Selector'!$A$2,'EPA Data'!$J:$J,$B$1,'EPA Data'!$C:$C,AG$2,'EPA Data'!$G:$G,"&gt;="&amp;$A57,'EPA Data'!$G:$G,"&lt;"&amp;$B57)*unit_conv</f>
        <v>0</v>
      </c>
      <c r="AH57">
        <f t="shared" si="36"/>
        <v>0</v>
      </c>
      <c r="AI57">
        <f t="shared" si="36"/>
        <v>0</v>
      </c>
      <c r="AJ57">
        <f t="shared" si="36"/>
        <v>0</v>
      </c>
      <c r="AK57">
        <f t="shared" si="36"/>
        <v>0</v>
      </c>
      <c r="AL57" s="31">
        <f>VLOOKUP($B$1,'Multipliers and Adjustments'!$A$70:$I$86,TRUNC(COLUMN(AL$2)/5)+2,FALSE)*SUMIFS('EPA Data'!$I:$I,'EPA Data'!$D:$D,'Country Selector'!$A$2,'EPA Data'!$J:$J,$B$1,'EPA Data'!$C:$C,AL$2,'EPA Data'!$G:$G,"&gt;="&amp;$A57,'EPA Data'!$G:$G,"&lt;"&amp;$B57)*unit_conv</f>
        <v>0</v>
      </c>
    </row>
    <row r="58" spans="1:38" x14ac:dyDescent="0.45">
      <c r="A58" s="12">
        <f t="shared" si="14"/>
        <v>750</v>
      </c>
      <c r="B58" s="11">
        <f t="shared" si="7"/>
        <v>800</v>
      </c>
      <c r="C58" s="31">
        <f>VLOOKUP($B$1,'Multipliers and Adjustments'!$A$70:$I$86,TRUNC(COLUMN(C$2)/5)+2,FALSE)*SUMIFS('EPA Data'!$I:$I,'EPA Data'!$D:$D,'Country Selector'!$A$2,'EPA Data'!$J:$J,$B$1,'EPA Data'!$C:$C,C$2,'EPA Data'!$G:$G,"&gt;="&amp;$A58,'EPA Data'!$G:$G,"&lt;"&amp;$B58)*unit_conv</f>
        <v>0</v>
      </c>
      <c r="D58">
        <f t="shared" si="30"/>
        <v>0</v>
      </c>
      <c r="E58">
        <f t="shared" si="30"/>
        <v>0</v>
      </c>
      <c r="F58">
        <f t="shared" si="30"/>
        <v>0</v>
      </c>
      <c r="G58">
        <f t="shared" si="30"/>
        <v>0</v>
      </c>
      <c r="H58" s="31">
        <f>VLOOKUP($B$1,'Multipliers and Adjustments'!$A$70:$I$86,TRUNC(COLUMN(H$2)/5)+2,FALSE)*SUMIFS('EPA Data'!$I:$I,'EPA Data'!$D:$D,'Country Selector'!$A$2,'EPA Data'!$J:$J,$B$1,'EPA Data'!$C:$C,H$2,'EPA Data'!$G:$G,"&gt;="&amp;$A58,'EPA Data'!$G:$G,"&lt;"&amp;$B58)*unit_conv</f>
        <v>0</v>
      </c>
      <c r="I58">
        <f t="shared" si="31"/>
        <v>0</v>
      </c>
      <c r="J58">
        <f t="shared" si="31"/>
        <v>0</v>
      </c>
      <c r="K58">
        <f t="shared" si="31"/>
        <v>0</v>
      </c>
      <c r="L58">
        <f t="shared" si="31"/>
        <v>0</v>
      </c>
      <c r="M58" s="31">
        <f>VLOOKUP($B$1,'Multipliers and Adjustments'!$A$70:$I$86,TRUNC(COLUMN(M$2)/5)+2,FALSE)*SUMIFS('EPA Data'!$I:$I,'EPA Data'!$D:$D,'Country Selector'!$A$2,'EPA Data'!$J:$J,$B$1,'EPA Data'!$C:$C,M$2,'EPA Data'!$G:$G,"&gt;="&amp;$A58,'EPA Data'!$G:$G,"&lt;"&amp;$B58)*unit_conv</f>
        <v>0</v>
      </c>
      <c r="N58">
        <f t="shared" si="32"/>
        <v>0</v>
      </c>
      <c r="O58">
        <f t="shared" si="32"/>
        <v>0</v>
      </c>
      <c r="P58">
        <f t="shared" si="32"/>
        <v>0</v>
      </c>
      <c r="Q58">
        <f t="shared" si="32"/>
        <v>0</v>
      </c>
      <c r="R58" s="31">
        <f>VLOOKUP($B$1,'Multipliers and Adjustments'!$A$70:$I$86,TRUNC(COLUMN(R$2)/5)+2,FALSE)*SUMIFS('EPA Data'!$I:$I,'EPA Data'!$D:$D,'Country Selector'!$A$2,'EPA Data'!$J:$J,$B$1,'EPA Data'!$C:$C,R$2,'EPA Data'!$G:$G,"&gt;="&amp;$A58,'EPA Data'!$G:$G,"&lt;"&amp;$B58)*unit_conv</f>
        <v>0</v>
      </c>
      <c r="S58">
        <f t="shared" si="33"/>
        <v>0</v>
      </c>
      <c r="T58">
        <f t="shared" si="33"/>
        <v>0</v>
      </c>
      <c r="U58">
        <f t="shared" si="33"/>
        <v>0</v>
      </c>
      <c r="V58">
        <f t="shared" si="33"/>
        <v>0</v>
      </c>
      <c r="W58" s="31">
        <f>VLOOKUP($B$1,'Multipliers and Adjustments'!$A$70:$I$86,TRUNC(COLUMN(W$2)/5)+2,FALSE)*SUMIFS('EPA Data'!$I:$I,'EPA Data'!$D:$D,'Country Selector'!$A$2,'EPA Data'!$J:$J,$B$1,'EPA Data'!$C:$C,W$2,'EPA Data'!$G:$G,"&gt;="&amp;$A58,'EPA Data'!$G:$G,"&lt;"&amp;$B58)*unit_conv</f>
        <v>0</v>
      </c>
      <c r="X58">
        <f t="shared" si="34"/>
        <v>0</v>
      </c>
      <c r="Y58">
        <f t="shared" si="34"/>
        <v>0</v>
      </c>
      <c r="Z58">
        <f t="shared" si="34"/>
        <v>0</v>
      </c>
      <c r="AA58">
        <f t="shared" si="34"/>
        <v>0</v>
      </c>
      <c r="AB58" s="31">
        <f>VLOOKUP($B$1,'Multipliers and Adjustments'!$A$70:$I$86,TRUNC(COLUMN(AB$2)/5)+2,FALSE)*SUMIFS('EPA Data'!$I:$I,'EPA Data'!$D:$D,'Country Selector'!$A$2,'EPA Data'!$J:$J,$B$1,'EPA Data'!$C:$C,AB$2,'EPA Data'!$G:$G,"&gt;="&amp;$A58,'EPA Data'!$G:$G,"&lt;"&amp;$B58)*unit_conv</f>
        <v>0</v>
      </c>
      <c r="AC58">
        <f t="shared" si="35"/>
        <v>0</v>
      </c>
      <c r="AD58">
        <f t="shared" si="35"/>
        <v>0</v>
      </c>
      <c r="AE58">
        <f t="shared" si="35"/>
        <v>0</v>
      </c>
      <c r="AF58">
        <f t="shared" si="35"/>
        <v>0</v>
      </c>
      <c r="AG58" s="31">
        <f>VLOOKUP($B$1,'Multipliers and Adjustments'!$A$70:$I$86,TRUNC(COLUMN(AG$2)/5)+2,FALSE)*SUMIFS('EPA Data'!$I:$I,'EPA Data'!$D:$D,'Country Selector'!$A$2,'EPA Data'!$J:$J,$B$1,'EPA Data'!$C:$C,AG$2,'EPA Data'!$G:$G,"&gt;="&amp;$A58,'EPA Data'!$G:$G,"&lt;"&amp;$B58)*unit_conv</f>
        <v>0</v>
      </c>
      <c r="AH58">
        <f t="shared" si="36"/>
        <v>0</v>
      </c>
      <c r="AI58">
        <f t="shared" si="36"/>
        <v>0</v>
      </c>
      <c r="AJ58">
        <f t="shared" si="36"/>
        <v>0</v>
      </c>
      <c r="AK58">
        <f t="shared" si="36"/>
        <v>0</v>
      </c>
      <c r="AL58" s="31">
        <f>VLOOKUP($B$1,'Multipliers and Adjustments'!$A$70:$I$86,TRUNC(COLUMN(AL$2)/5)+2,FALSE)*SUMIFS('EPA Data'!$I:$I,'EPA Data'!$D:$D,'Country Selector'!$A$2,'EPA Data'!$J:$J,$B$1,'EPA Data'!$C:$C,AL$2,'EPA Data'!$G:$G,"&gt;="&amp;$A58,'EPA Data'!$G:$G,"&lt;"&amp;$B58)*unit_conv</f>
        <v>0</v>
      </c>
    </row>
    <row r="59" spans="1:38" x14ac:dyDescent="0.45">
      <c r="A59" s="12">
        <f t="shared" si="14"/>
        <v>800</v>
      </c>
      <c r="B59" s="11">
        <f t="shared" si="7"/>
        <v>850</v>
      </c>
      <c r="C59" s="31">
        <f>VLOOKUP($B$1,'Multipliers and Adjustments'!$A$70:$I$86,TRUNC(COLUMN(C$2)/5)+2,FALSE)*SUMIFS('EPA Data'!$I:$I,'EPA Data'!$D:$D,'Country Selector'!$A$2,'EPA Data'!$J:$J,$B$1,'EPA Data'!$C:$C,C$2,'EPA Data'!$G:$G,"&gt;="&amp;$A59,'EPA Data'!$G:$G,"&lt;"&amp;$B59)*unit_conv</f>
        <v>0</v>
      </c>
      <c r="D59">
        <f t="shared" si="30"/>
        <v>0</v>
      </c>
      <c r="E59">
        <f t="shared" si="30"/>
        <v>0</v>
      </c>
      <c r="F59">
        <f t="shared" si="30"/>
        <v>0</v>
      </c>
      <c r="G59">
        <f t="shared" si="30"/>
        <v>0</v>
      </c>
      <c r="H59" s="31">
        <f>VLOOKUP($B$1,'Multipliers and Adjustments'!$A$70:$I$86,TRUNC(COLUMN(H$2)/5)+2,FALSE)*SUMIFS('EPA Data'!$I:$I,'EPA Data'!$D:$D,'Country Selector'!$A$2,'EPA Data'!$J:$J,$B$1,'EPA Data'!$C:$C,H$2,'EPA Data'!$G:$G,"&gt;="&amp;$A59,'EPA Data'!$G:$G,"&lt;"&amp;$B59)*unit_conv</f>
        <v>0</v>
      </c>
      <c r="I59">
        <f t="shared" si="31"/>
        <v>0</v>
      </c>
      <c r="J59">
        <f t="shared" si="31"/>
        <v>0</v>
      </c>
      <c r="K59">
        <f t="shared" si="31"/>
        <v>0</v>
      </c>
      <c r="L59">
        <f t="shared" si="31"/>
        <v>0</v>
      </c>
      <c r="M59" s="31">
        <f>VLOOKUP($B$1,'Multipliers and Adjustments'!$A$70:$I$86,TRUNC(COLUMN(M$2)/5)+2,FALSE)*SUMIFS('EPA Data'!$I:$I,'EPA Data'!$D:$D,'Country Selector'!$A$2,'EPA Data'!$J:$J,$B$1,'EPA Data'!$C:$C,M$2,'EPA Data'!$G:$G,"&gt;="&amp;$A59,'EPA Data'!$G:$G,"&lt;"&amp;$B59)*unit_conv</f>
        <v>0</v>
      </c>
      <c r="N59">
        <f t="shared" si="32"/>
        <v>0</v>
      </c>
      <c r="O59">
        <f t="shared" si="32"/>
        <v>0</v>
      </c>
      <c r="P59">
        <f t="shared" si="32"/>
        <v>0</v>
      </c>
      <c r="Q59">
        <f t="shared" si="32"/>
        <v>0</v>
      </c>
      <c r="R59" s="31">
        <f>VLOOKUP($B$1,'Multipliers and Adjustments'!$A$70:$I$86,TRUNC(COLUMN(R$2)/5)+2,FALSE)*SUMIFS('EPA Data'!$I:$I,'EPA Data'!$D:$D,'Country Selector'!$A$2,'EPA Data'!$J:$J,$B$1,'EPA Data'!$C:$C,R$2,'EPA Data'!$G:$G,"&gt;="&amp;$A59,'EPA Data'!$G:$G,"&lt;"&amp;$B59)*unit_conv</f>
        <v>0</v>
      </c>
      <c r="S59">
        <f t="shared" si="33"/>
        <v>0</v>
      </c>
      <c r="T59">
        <f t="shared" si="33"/>
        <v>0</v>
      </c>
      <c r="U59">
        <f t="shared" si="33"/>
        <v>0</v>
      </c>
      <c r="V59">
        <f t="shared" si="33"/>
        <v>0</v>
      </c>
      <c r="W59" s="31">
        <f>VLOOKUP($B$1,'Multipliers and Adjustments'!$A$70:$I$86,TRUNC(COLUMN(W$2)/5)+2,FALSE)*SUMIFS('EPA Data'!$I:$I,'EPA Data'!$D:$D,'Country Selector'!$A$2,'EPA Data'!$J:$J,$B$1,'EPA Data'!$C:$C,W$2,'EPA Data'!$G:$G,"&gt;="&amp;$A59,'EPA Data'!$G:$G,"&lt;"&amp;$B59)*unit_conv</f>
        <v>0</v>
      </c>
      <c r="X59">
        <f t="shared" si="34"/>
        <v>0</v>
      </c>
      <c r="Y59">
        <f t="shared" si="34"/>
        <v>0</v>
      </c>
      <c r="Z59">
        <f t="shared" si="34"/>
        <v>0</v>
      </c>
      <c r="AA59">
        <f t="shared" si="34"/>
        <v>0</v>
      </c>
      <c r="AB59" s="31">
        <f>VLOOKUP($B$1,'Multipliers and Adjustments'!$A$70:$I$86,TRUNC(COLUMN(AB$2)/5)+2,FALSE)*SUMIFS('EPA Data'!$I:$I,'EPA Data'!$D:$D,'Country Selector'!$A$2,'EPA Data'!$J:$J,$B$1,'EPA Data'!$C:$C,AB$2,'EPA Data'!$G:$G,"&gt;="&amp;$A59,'EPA Data'!$G:$G,"&lt;"&amp;$B59)*unit_conv</f>
        <v>0</v>
      </c>
      <c r="AC59">
        <f t="shared" si="35"/>
        <v>0</v>
      </c>
      <c r="AD59">
        <f t="shared" si="35"/>
        <v>0</v>
      </c>
      <c r="AE59">
        <f t="shared" si="35"/>
        <v>0</v>
      </c>
      <c r="AF59">
        <f t="shared" si="35"/>
        <v>0</v>
      </c>
      <c r="AG59" s="31">
        <f>VLOOKUP($B$1,'Multipliers and Adjustments'!$A$70:$I$86,TRUNC(COLUMN(AG$2)/5)+2,FALSE)*SUMIFS('EPA Data'!$I:$I,'EPA Data'!$D:$D,'Country Selector'!$A$2,'EPA Data'!$J:$J,$B$1,'EPA Data'!$C:$C,AG$2,'EPA Data'!$G:$G,"&gt;="&amp;$A59,'EPA Data'!$G:$G,"&lt;"&amp;$B59)*unit_conv</f>
        <v>0</v>
      </c>
      <c r="AH59">
        <f t="shared" si="36"/>
        <v>0</v>
      </c>
      <c r="AI59">
        <f t="shared" si="36"/>
        <v>0</v>
      </c>
      <c r="AJ59">
        <f t="shared" si="36"/>
        <v>0</v>
      </c>
      <c r="AK59">
        <f t="shared" si="36"/>
        <v>0</v>
      </c>
      <c r="AL59" s="31">
        <f>VLOOKUP($B$1,'Multipliers and Adjustments'!$A$70:$I$86,TRUNC(COLUMN(AL$2)/5)+2,FALSE)*SUMIFS('EPA Data'!$I:$I,'EPA Data'!$D:$D,'Country Selector'!$A$2,'EPA Data'!$J:$J,$B$1,'EPA Data'!$C:$C,AL$2,'EPA Data'!$G:$G,"&gt;="&amp;$A59,'EPA Data'!$G:$G,"&lt;"&amp;$B59)*unit_conv</f>
        <v>0</v>
      </c>
    </row>
    <row r="60" spans="1:38" x14ac:dyDescent="0.45">
      <c r="A60" s="12">
        <f t="shared" si="14"/>
        <v>850</v>
      </c>
      <c r="B60" s="11">
        <f t="shared" si="7"/>
        <v>900</v>
      </c>
      <c r="C60" s="31">
        <f>VLOOKUP($B$1,'Multipliers and Adjustments'!$A$70:$I$86,TRUNC(COLUMN(C$2)/5)+2,FALSE)*SUMIFS('EPA Data'!$I:$I,'EPA Data'!$D:$D,'Country Selector'!$A$2,'EPA Data'!$J:$J,$B$1,'EPA Data'!$C:$C,C$2,'EPA Data'!$G:$G,"&gt;="&amp;$A60,'EPA Data'!$G:$G,"&lt;"&amp;$B60)*unit_conv</f>
        <v>0</v>
      </c>
      <c r="D60">
        <f t="shared" si="30"/>
        <v>0</v>
      </c>
      <c r="E60">
        <f t="shared" si="30"/>
        <v>0</v>
      </c>
      <c r="F60">
        <f t="shared" si="30"/>
        <v>0</v>
      </c>
      <c r="G60">
        <f t="shared" si="30"/>
        <v>0</v>
      </c>
      <c r="H60" s="31">
        <f>VLOOKUP($B$1,'Multipliers and Adjustments'!$A$70:$I$86,TRUNC(COLUMN(H$2)/5)+2,FALSE)*SUMIFS('EPA Data'!$I:$I,'EPA Data'!$D:$D,'Country Selector'!$A$2,'EPA Data'!$J:$J,$B$1,'EPA Data'!$C:$C,H$2,'EPA Data'!$G:$G,"&gt;="&amp;$A60,'EPA Data'!$G:$G,"&lt;"&amp;$B60)*unit_conv</f>
        <v>0</v>
      </c>
      <c r="I60">
        <f t="shared" si="31"/>
        <v>0</v>
      </c>
      <c r="J60">
        <f t="shared" si="31"/>
        <v>0</v>
      </c>
      <c r="K60">
        <f t="shared" si="31"/>
        <v>0</v>
      </c>
      <c r="L60">
        <f t="shared" si="31"/>
        <v>0</v>
      </c>
      <c r="M60" s="31">
        <f>VLOOKUP($B$1,'Multipliers and Adjustments'!$A$70:$I$86,TRUNC(COLUMN(M$2)/5)+2,FALSE)*SUMIFS('EPA Data'!$I:$I,'EPA Data'!$D:$D,'Country Selector'!$A$2,'EPA Data'!$J:$J,$B$1,'EPA Data'!$C:$C,M$2,'EPA Data'!$G:$G,"&gt;="&amp;$A60,'EPA Data'!$G:$G,"&lt;"&amp;$B60)*unit_conv</f>
        <v>0</v>
      </c>
      <c r="N60">
        <f t="shared" si="32"/>
        <v>0</v>
      </c>
      <c r="O60">
        <f t="shared" si="32"/>
        <v>0</v>
      </c>
      <c r="P60">
        <f t="shared" si="32"/>
        <v>0</v>
      </c>
      <c r="Q60">
        <f t="shared" si="32"/>
        <v>0</v>
      </c>
      <c r="R60" s="31">
        <f>VLOOKUP($B$1,'Multipliers and Adjustments'!$A$70:$I$86,TRUNC(COLUMN(R$2)/5)+2,FALSE)*SUMIFS('EPA Data'!$I:$I,'EPA Data'!$D:$D,'Country Selector'!$A$2,'EPA Data'!$J:$J,$B$1,'EPA Data'!$C:$C,R$2,'EPA Data'!$G:$G,"&gt;="&amp;$A60,'EPA Data'!$G:$G,"&lt;"&amp;$B60)*unit_conv</f>
        <v>0</v>
      </c>
      <c r="S60">
        <f t="shared" si="33"/>
        <v>0</v>
      </c>
      <c r="T60">
        <f t="shared" si="33"/>
        <v>0</v>
      </c>
      <c r="U60">
        <f t="shared" si="33"/>
        <v>0</v>
      </c>
      <c r="V60">
        <f t="shared" si="33"/>
        <v>0</v>
      </c>
      <c r="W60" s="31">
        <f>VLOOKUP($B$1,'Multipliers and Adjustments'!$A$70:$I$86,TRUNC(COLUMN(W$2)/5)+2,FALSE)*SUMIFS('EPA Data'!$I:$I,'EPA Data'!$D:$D,'Country Selector'!$A$2,'EPA Data'!$J:$J,$B$1,'EPA Data'!$C:$C,W$2,'EPA Data'!$G:$G,"&gt;="&amp;$A60,'EPA Data'!$G:$G,"&lt;"&amp;$B60)*unit_conv</f>
        <v>0</v>
      </c>
      <c r="X60">
        <f t="shared" si="34"/>
        <v>0</v>
      </c>
      <c r="Y60">
        <f t="shared" si="34"/>
        <v>0</v>
      </c>
      <c r="Z60">
        <f t="shared" si="34"/>
        <v>0</v>
      </c>
      <c r="AA60">
        <f t="shared" si="34"/>
        <v>0</v>
      </c>
      <c r="AB60" s="31">
        <f>VLOOKUP($B$1,'Multipliers and Adjustments'!$A$70:$I$86,TRUNC(COLUMN(AB$2)/5)+2,FALSE)*SUMIFS('EPA Data'!$I:$I,'EPA Data'!$D:$D,'Country Selector'!$A$2,'EPA Data'!$J:$J,$B$1,'EPA Data'!$C:$C,AB$2,'EPA Data'!$G:$G,"&gt;="&amp;$A60,'EPA Data'!$G:$G,"&lt;"&amp;$B60)*unit_conv</f>
        <v>0</v>
      </c>
      <c r="AC60">
        <f t="shared" si="35"/>
        <v>0</v>
      </c>
      <c r="AD60">
        <f t="shared" si="35"/>
        <v>0</v>
      </c>
      <c r="AE60">
        <f t="shared" si="35"/>
        <v>0</v>
      </c>
      <c r="AF60">
        <f t="shared" si="35"/>
        <v>0</v>
      </c>
      <c r="AG60" s="31">
        <f>VLOOKUP($B$1,'Multipliers and Adjustments'!$A$70:$I$86,TRUNC(COLUMN(AG$2)/5)+2,FALSE)*SUMIFS('EPA Data'!$I:$I,'EPA Data'!$D:$D,'Country Selector'!$A$2,'EPA Data'!$J:$J,$B$1,'EPA Data'!$C:$C,AG$2,'EPA Data'!$G:$G,"&gt;="&amp;$A60,'EPA Data'!$G:$G,"&lt;"&amp;$B60)*unit_conv</f>
        <v>0</v>
      </c>
      <c r="AH60">
        <f t="shared" si="36"/>
        <v>0</v>
      </c>
      <c r="AI60">
        <f t="shared" si="36"/>
        <v>0</v>
      </c>
      <c r="AJ60">
        <f t="shared" si="36"/>
        <v>0</v>
      </c>
      <c r="AK60">
        <f t="shared" si="36"/>
        <v>0</v>
      </c>
      <c r="AL60" s="31">
        <f>VLOOKUP($B$1,'Multipliers and Adjustments'!$A$70:$I$86,TRUNC(COLUMN(AL$2)/5)+2,FALSE)*SUMIFS('EPA Data'!$I:$I,'EPA Data'!$D:$D,'Country Selector'!$A$2,'EPA Data'!$J:$J,$B$1,'EPA Data'!$C:$C,AL$2,'EPA Data'!$G:$G,"&gt;="&amp;$A60,'EPA Data'!$G:$G,"&lt;"&amp;$B60)*unit_conv</f>
        <v>0</v>
      </c>
    </row>
    <row r="61" spans="1:38" x14ac:dyDescent="0.45">
      <c r="A61" s="12">
        <f t="shared" si="14"/>
        <v>900</v>
      </c>
      <c r="B61" s="11">
        <f t="shared" si="7"/>
        <v>950</v>
      </c>
      <c r="C61" s="31">
        <f>VLOOKUP($B$1,'Multipliers and Adjustments'!$A$70:$I$86,TRUNC(COLUMN(C$2)/5)+2,FALSE)*SUMIFS('EPA Data'!$I:$I,'EPA Data'!$D:$D,'Country Selector'!$A$2,'EPA Data'!$J:$J,$B$1,'EPA Data'!$C:$C,C$2,'EPA Data'!$G:$G,"&gt;="&amp;$A61,'EPA Data'!$G:$G,"&lt;"&amp;$B61)*unit_conv</f>
        <v>0</v>
      </c>
      <c r="D61">
        <f t="shared" si="30"/>
        <v>0</v>
      </c>
      <c r="E61">
        <f t="shared" si="30"/>
        <v>0</v>
      </c>
      <c r="F61">
        <f t="shared" si="30"/>
        <v>0</v>
      </c>
      <c r="G61">
        <f t="shared" si="30"/>
        <v>0</v>
      </c>
      <c r="H61" s="31">
        <f>VLOOKUP($B$1,'Multipliers and Adjustments'!$A$70:$I$86,TRUNC(COLUMN(H$2)/5)+2,FALSE)*SUMIFS('EPA Data'!$I:$I,'EPA Data'!$D:$D,'Country Selector'!$A$2,'EPA Data'!$J:$J,$B$1,'EPA Data'!$C:$C,H$2,'EPA Data'!$G:$G,"&gt;="&amp;$A61,'EPA Data'!$G:$G,"&lt;"&amp;$B61)*unit_conv</f>
        <v>0</v>
      </c>
      <c r="I61">
        <f t="shared" si="31"/>
        <v>0</v>
      </c>
      <c r="J61">
        <f t="shared" si="31"/>
        <v>0</v>
      </c>
      <c r="K61">
        <f t="shared" si="31"/>
        <v>0</v>
      </c>
      <c r="L61">
        <f t="shared" si="31"/>
        <v>0</v>
      </c>
      <c r="M61" s="31">
        <f>VLOOKUP($B$1,'Multipliers and Adjustments'!$A$70:$I$86,TRUNC(COLUMN(M$2)/5)+2,FALSE)*SUMIFS('EPA Data'!$I:$I,'EPA Data'!$D:$D,'Country Selector'!$A$2,'EPA Data'!$J:$J,$B$1,'EPA Data'!$C:$C,M$2,'EPA Data'!$G:$G,"&gt;="&amp;$A61,'EPA Data'!$G:$G,"&lt;"&amp;$B61)*unit_conv</f>
        <v>0</v>
      </c>
      <c r="N61">
        <f t="shared" si="32"/>
        <v>0</v>
      </c>
      <c r="O61">
        <f t="shared" si="32"/>
        <v>0</v>
      </c>
      <c r="P61">
        <f t="shared" si="32"/>
        <v>0</v>
      </c>
      <c r="Q61">
        <f t="shared" si="32"/>
        <v>0</v>
      </c>
      <c r="R61" s="31">
        <f>VLOOKUP($B$1,'Multipliers and Adjustments'!$A$70:$I$86,TRUNC(COLUMN(R$2)/5)+2,FALSE)*SUMIFS('EPA Data'!$I:$I,'EPA Data'!$D:$D,'Country Selector'!$A$2,'EPA Data'!$J:$J,$B$1,'EPA Data'!$C:$C,R$2,'EPA Data'!$G:$G,"&gt;="&amp;$A61,'EPA Data'!$G:$G,"&lt;"&amp;$B61)*unit_conv</f>
        <v>0</v>
      </c>
      <c r="S61">
        <f t="shared" si="33"/>
        <v>0</v>
      </c>
      <c r="T61">
        <f t="shared" si="33"/>
        <v>0</v>
      </c>
      <c r="U61">
        <f t="shared" si="33"/>
        <v>0</v>
      </c>
      <c r="V61">
        <f t="shared" si="33"/>
        <v>0</v>
      </c>
      <c r="W61" s="31">
        <f>VLOOKUP($B$1,'Multipliers and Adjustments'!$A$70:$I$86,TRUNC(COLUMN(W$2)/5)+2,FALSE)*SUMIFS('EPA Data'!$I:$I,'EPA Data'!$D:$D,'Country Selector'!$A$2,'EPA Data'!$J:$J,$B$1,'EPA Data'!$C:$C,W$2,'EPA Data'!$G:$G,"&gt;="&amp;$A61,'EPA Data'!$G:$G,"&lt;"&amp;$B61)*unit_conv</f>
        <v>0</v>
      </c>
      <c r="X61">
        <f t="shared" si="34"/>
        <v>0</v>
      </c>
      <c r="Y61">
        <f t="shared" si="34"/>
        <v>0</v>
      </c>
      <c r="Z61">
        <f t="shared" si="34"/>
        <v>0</v>
      </c>
      <c r="AA61">
        <f t="shared" si="34"/>
        <v>0</v>
      </c>
      <c r="AB61" s="31">
        <f>VLOOKUP($B$1,'Multipliers and Adjustments'!$A$70:$I$86,TRUNC(COLUMN(AB$2)/5)+2,FALSE)*SUMIFS('EPA Data'!$I:$I,'EPA Data'!$D:$D,'Country Selector'!$A$2,'EPA Data'!$J:$J,$B$1,'EPA Data'!$C:$C,AB$2,'EPA Data'!$G:$G,"&gt;="&amp;$A61,'EPA Data'!$G:$G,"&lt;"&amp;$B61)*unit_conv</f>
        <v>0</v>
      </c>
      <c r="AC61">
        <f t="shared" si="35"/>
        <v>0</v>
      </c>
      <c r="AD61">
        <f t="shared" si="35"/>
        <v>0</v>
      </c>
      <c r="AE61">
        <f t="shared" si="35"/>
        <v>0</v>
      </c>
      <c r="AF61">
        <f t="shared" si="35"/>
        <v>0</v>
      </c>
      <c r="AG61" s="31">
        <f>VLOOKUP($B$1,'Multipliers and Adjustments'!$A$70:$I$86,TRUNC(COLUMN(AG$2)/5)+2,FALSE)*SUMIFS('EPA Data'!$I:$I,'EPA Data'!$D:$D,'Country Selector'!$A$2,'EPA Data'!$J:$J,$B$1,'EPA Data'!$C:$C,AG$2,'EPA Data'!$G:$G,"&gt;="&amp;$A61,'EPA Data'!$G:$G,"&lt;"&amp;$B61)*unit_conv</f>
        <v>0</v>
      </c>
      <c r="AH61">
        <f t="shared" si="36"/>
        <v>0</v>
      </c>
      <c r="AI61">
        <f t="shared" si="36"/>
        <v>0</v>
      </c>
      <c r="AJ61">
        <f t="shared" si="36"/>
        <v>0</v>
      </c>
      <c r="AK61">
        <f t="shared" si="36"/>
        <v>0</v>
      </c>
      <c r="AL61" s="31">
        <f>VLOOKUP($B$1,'Multipliers and Adjustments'!$A$70:$I$86,TRUNC(COLUMN(AL$2)/5)+2,FALSE)*SUMIFS('EPA Data'!$I:$I,'EPA Data'!$D:$D,'Country Selector'!$A$2,'EPA Data'!$J:$J,$B$1,'EPA Data'!$C:$C,AL$2,'EPA Data'!$G:$G,"&gt;="&amp;$A61,'EPA Data'!$G:$G,"&lt;"&amp;$B61)*unit_conv</f>
        <v>0</v>
      </c>
    </row>
    <row r="62" spans="1:38" x14ac:dyDescent="0.45">
      <c r="A62" s="12">
        <f t="shared" si="14"/>
        <v>950</v>
      </c>
      <c r="B62" s="11">
        <f t="shared" si="7"/>
        <v>1000</v>
      </c>
      <c r="C62" s="31">
        <f>VLOOKUP($B$1,'Multipliers and Adjustments'!$A$70:$I$86,TRUNC(COLUMN(C$2)/5)+2,FALSE)*SUMIFS('EPA Data'!$I:$I,'EPA Data'!$D:$D,'Country Selector'!$A$2,'EPA Data'!$J:$J,$B$1,'EPA Data'!$C:$C,C$2,'EPA Data'!$G:$G,"&gt;="&amp;$A62,'EPA Data'!$G:$G,"&lt;"&amp;$B62)*unit_conv</f>
        <v>0</v>
      </c>
      <c r="D62">
        <f t="shared" si="30"/>
        <v>0</v>
      </c>
      <c r="E62">
        <f t="shared" si="30"/>
        <v>0</v>
      </c>
      <c r="F62">
        <f t="shared" si="30"/>
        <v>0</v>
      </c>
      <c r="G62">
        <f t="shared" si="30"/>
        <v>0</v>
      </c>
      <c r="H62" s="31">
        <f>VLOOKUP($B$1,'Multipliers and Adjustments'!$A$70:$I$86,TRUNC(COLUMN(H$2)/5)+2,FALSE)*SUMIFS('EPA Data'!$I:$I,'EPA Data'!$D:$D,'Country Selector'!$A$2,'EPA Data'!$J:$J,$B$1,'EPA Data'!$C:$C,H$2,'EPA Data'!$G:$G,"&gt;="&amp;$A62,'EPA Data'!$G:$G,"&lt;"&amp;$B62)*unit_conv</f>
        <v>0</v>
      </c>
      <c r="I62">
        <f t="shared" si="31"/>
        <v>0</v>
      </c>
      <c r="J62">
        <f t="shared" si="31"/>
        <v>0</v>
      </c>
      <c r="K62">
        <f t="shared" si="31"/>
        <v>0</v>
      </c>
      <c r="L62">
        <f t="shared" si="31"/>
        <v>0</v>
      </c>
      <c r="M62" s="31">
        <f>VLOOKUP($B$1,'Multipliers and Adjustments'!$A$70:$I$86,TRUNC(COLUMN(M$2)/5)+2,FALSE)*SUMIFS('EPA Data'!$I:$I,'EPA Data'!$D:$D,'Country Selector'!$A$2,'EPA Data'!$J:$J,$B$1,'EPA Data'!$C:$C,M$2,'EPA Data'!$G:$G,"&gt;="&amp;$A62,'EPA Data'!$G:$G,"&lt;"&amp;$B62)*unit_conv</f>
        <v>0</v>
      </c>
      <c r="N62">
        <f t="shared" si="32"/>
        <v>0</v>
      </c>
      <c r="O62">
        <f t="shared" si="32"/>
        <v>0</v>
      </c>
      <c r="P62">
        <f t="shared" si="32"/>
        <v>0</v>
      </c>
      <c r="Q62">
        <f t="shared" si="32"/>
        <v>0</v>
      </c>
      <c r="R62" s="31">
        <f>VLOOKUP($B$1,'Multipliers and Adjustments'!$A$70:$I$86,TRUNC(COLUMN(R$2)/5)+2,FALSE)*SUMIFS('EPA Data'!$I:$I,'EPA Data'!$D:$D,'Country Selector'!$A$2,'EPA Data'!$J:$J,$B$1,'EPA Data'!$C:$C,R$2,'EPA Data'!$G:$G,"&gt;="&amp;$A62,'EPA Data'!$G:$G,"&lt;"&amp;$B62)*unit_conv</f>
        <v>0</v>
      </c>
      <c r="S62">
        <f t="shared" si="33"/>
        <v>0</v>
      </c>
      <c r="T62">
        <f t="shared" si="33"/>
        <v>0</v>
      </c>
      <c r="U62">
        <f t="shared" si="33"/>
        <v>0</v>
      </c>
      <c r="V62">
        <f t="shared" si="33"/>
        <v>0</v>
      </c>
      <c r="W62" s="31">
        <f>VLOOKUP($B$1,'Multipliers and Adjustments'!$A$70:$I$86,TRUNC(COLUMN(W$2)/5)+2,FALSE)*SUMIFS('EPA Data'!$I:$I,'EPA Data'!$D:$D,'Country Selector'!$A$2,'EPA Data'!$J:$J,$B$1,'EPA Data'!$C:$C,W$2,'EPA Data'!$G:$G,"&gt;="&amp;$A62,'EPA Data'!$G:$G,"&lt;"&amp;$B62)*unit_conv</f>
        <v>0</v>
      </c>
      <c r="X62">
        <f t="shared" si="34"/>
        <v>0</v>
      </c>
      <c r="Y62">
        <f t="shared" si="34"/>
        <v>0</v>
      </c>
      <c r="Z62">
        <f t="shared" si="34"/>
        <v>0</v>
      </c>
      <c r="AA62">
        <f t="shared" si="34"/>
        <v>0</v>
      </c>
      <c r="AB62" s="31">
        <f>VLOOKUP($B$1,'Multipliers and Adjustments'!$A$70:$I$86,TRUNC(COLUMN(AB$2)/5)+2,FALSE)*SUMIFS('EPA Data'!$I:$I,'EPA Data'!$D:$D,'Country Selector'!$A$2,'EPA Data'!$J:$J,$B$1,'EPA Data'!$C:$C,AB$2,'EPA Data'!$G:$G,"&gt;="&amp;$A62,'EPA Data'!$G:$G,"&lt;"&amp;$B62)*unit_conv</f>
        <v>0</v>
      </c>
      <c r="AC62">
        <f t="shared" si="35"/>
        <v>0</v>
      </c>
      <c r="AD62">
        <f t="shared" si="35"/>
        <v>0</v>
      </c>
      <c r="AE62">
        <f t="shared" si="35"/>
        <v>0</v>
      </c>
      <c r="AF62">
        <f t="shared" si="35"/>
        <v>0</v>
      </c>
      <c r="AG62" s="31">
        <f>VLOOKUP($B$1,'Multipliers and Adjustments'!$A$70:$I$86,TRUNC(COLUMN(AG$2)/5)+2,FALSE)*SUMIFS('EPA Data'!$I:$I,'EPA Data'!$D:$D,'Country Selector'!$A$2,'EPA Data'!$J:$J,$B$1,'EPA Data'!$C:$C,AG$2,'EPA Data'!$G:$G,"&gt;="&amp;$A62,'EPA Data'!$G:$G,"&lt;"&amp;$B62)*unit_conv</f>
        <v>0</v>
      </c>
      <c r="AH62">
        <f t="shared" si="36"/>
        <v>0</v>
      </c>
      <c r="AI62">
        <f t="shared" si="36"/>
        <v>0</v>
      </c>
      <c r="AJ62">
        <f t="shared" si="36"/>
        <v>0</v>
      </c>
      <c r="AK62">
        <f t="shared" si="36"/>
        <v>0</v>
      </c>
      <c r="AL62" s="31">
        <f>VLOOKUP($B$1,'Multipliers and Adjustments'!$A$70:$I$86,TRUNC(COLUMN(AL$2)/5)+2,FALSE)*SUMIFS('EPA Data'!$I:$I,'EPA Data'!$D:$D,'Country Selector'!$A$2,'EPA Data'!$J:$J,$B$1,'EPA Data'!$C:$C,AL$2,'EPA Data'!$G:$G,"&gt;="&amp;$A62,'EPA Data'!$G:$G,"&lt;"&amp;$B62)*unit_conv</f>
        <v>0</v>
      </c>
    </row>
    <row r="63" spans="1:38" x14ac:dyDescent="0.45">
      <c r="A63" s="12">
        <f t="shared" si="14"/>
        <v>1000</v>
      </c>
      <c r="B63" s="11">
        <f t="shared" si="7"/>
        <v>1050</v>
      </c>
      <c r="C63" s="31">
        <f>VLOOKUP($B$1,'Multipliers and Adjustments'!$A$70:$I$86,TRUNC(COLUMN(C$2)/5)+2,FALSE)*SUMIFS('EPA Data'!$I:$I,'EPA Data'!$D:$D,'Country Selector'!$A$2,'EPA Data'!$J:$J,$B$1,'EPA Data'!$C:$C,C$2,'EPA Data'!$G:$G,"&gt;="&amp;$A63,'EPA Data'!$G:$G,"&lt;"&amp;$B63)*unit_conv</f>
        <v>0</v>
      </c>
      <c r="D63">
        <f t="shared" si="30"/>
        <v>0</v>
      </c>
      <c r="E63">
        <f t="shared" si="30"/>
        <v>0</v>
      </c>
      <c r="F63">
        <f t="shared" si="30"/>
        <v>0</v>
      </c>
      <c r="G63">
        <f t="shared" si="30"/>
        <v>0</v>
      </c>
      <c r="H63" s="31">
        <f>VLOOKUP($B$1,'Multipliers and Adjustments'!$A$70:$I$86,TRUNC(COLUMN(H$2)/5)+2,FALSE)*SUMIFS('EPA Data'!$I:$I,'EPA Data'!$D:$D,'Country Selector'!$A$2,'EPA Data'!$J:$J,$B$1,'EPA Data'!$C:$C,H$2,'EPA Data'!$G:$G,"&gt;="&amp;$A63,'EPA Data'!$G:$G,"&lt;"&amp;$B63)*unit_conv</f>
        <v>0</v>
      </c>
      <c r="I63">
        <f t="shared" si="31"/>
        <v>0</v>
      </c>
      <c r="J63">
        <f t="shared" si="31"/>
        <v>0</v>
      </c>
      <c r="K63">
        <f t="shared" si="31"/>
        <v>0</v>
      </c>
      <c r="L63">
        <f t="shared" si="31"/>
        <v>0</v>
      </c>
      <c r="M63" s="31">
        <f>VLOOKUP($B$1,'Multipliers and Adjustments'!$A$70:$I$86,TRUNC(COLUMN(M$2)/5)+2,FALSE)*SUMIFS('EPA Data'!$I:$I,'EPA Data'!$D:$D,'Country Selector'!$A$2,'EPA Data'!$J:$J,$B$1,'EPA Data'!$C:$C,M$2,'EPA Data'!$G:$G,"&gt;="&amp;$A63,'EPA Data'!$G:$G,"&lt;"&amp;$B63)*unit_conv</f>
        <v>0</v>
      </c>
      <c r="N63">
        <f t="shared" si="32"/>
        <v>0</v>
      </c>
      <c r="O63">
        <f t="shared" si="32"/>
        <v>0</v>
      </c>
      <c r="P63">
        <f t="shared" si="32"/>
        <v>0</v>
      </c>
      <c r="Q63">
        <f t="shared" si="32"/>
        <v>0</v>
      </c>
      <c r="R63" s="31">
        <f>VLOOKUP($B$1,'Multipliers and Adjustments'!$A$70:$I$86,TRUNC(COLUMN(R$2)/5)+2,FALSE)*SUMIFS('EPA Data'!$I:$I,'EPA Data'!$D:$D,'Country Selector'!$A$2,'EPA Data'!$J:$J,$B$1,'EPA Data'!$C:$C,R$2,'EPA Data'!$G:$G,"&gt;="&amp;$A63,'EPA Data'!$G:$G,"&lt;"&amp;$B63)*unit_conv</f>
        <v>0</v>
      </c>
      <c r="S63">
        <f t="shared" si="33"/>
        <v>0</v>
      </c>
      <c r="T63">
        <f t="shared" si="33"/>
        <v>0</v>
      </c>
      <c r="U63">
        <f t="shared" si="33"/>
        <v>0</v>
      </c>
      <c r="V63">
        <f t="shared" si="33"/>
        <v>0</v>
      </c>
      <c r="W63" s="31">
        <f>VLOOKUP($B$1,'Multipliers and Adjustments'!$A$70:$I$86,TRUNC(COLUMN(W$2)/5)+2,FALSE)*SUMIFS('EPA Data'!$I:$I,'EPA Data'!$D:$D,'Country Selector'!$A$2,'EPA Data'!$J:$J,$B$1,'EPA Data'!$C:$C,W$2,'EPA Data'!$G:$G,"&gt;="&amp;$A63,'EPA Data'!$G:$G,"&lt;"&amp;$B63)*unit_conv</f>
        <v>0</v>
      </c>
      <c r="X63">
        <f t="shared" si="34"/>
        <v>0</v>
      </c>
      <c r="Y63">
        <f t="shared" si="34"/>
        <v>0</v>
      </c>
      <c r="Z63">
        <f t="shared" si="34"/>
        <v>0</v>
      </c>
      <c r="AA63">
        <f t="shared" si="34"/>
        <v>0</v>
      </c>
      <c r="AB63" s="31">
        <f>VLOOKUP($B$1,'Multipliers and Adjustments'!$A$70:$I$86,TRUNC(COLUMN(AB$2)/5)+2,FALSE)*SUMIFS('EPA Data'!$I:$I,'EPA Data'!$D:$D,'Country Selector'!$A$2,'EPA Data'!$J:$J,$B$1,'EPA Data'!$C:$C,AB$2,'EPA Data'!$G:$G,"&gt;="&amp;$A63,'EPA Data'!$G:$G,"&lt;"&amp;$B63)*unit_conv</f>
        <v>0</v>
      </c>
      <c r="AC63">
        <f t="shared" si="35"/>
        <v>0</v>
      </c>
      <c r="AD63">
        <f t="shared" si="35"/>
        <v>0</v>
      </c>
      <c r="AE63">
        <f t="shared" si="35"/>
        <v>0</v>
      </c>
      <c r="AF63">
        <f t="shared" si="35"/>
        <v>0</v>
      </c>
      <c r="AG63" s="31">
        <f>VLOOKUP($B$1,'Multipliers and Adjustments'!$A$70:$I$86,TRUNC(COLUMN(AG$2)/5)+2,FALSE)*SUMIFS('EPA Data'!$I:$I,'EPA Data'!$D:$D,'Country Selector'!$A$2,'EPA Data'!$J:$J,$B$1,'EPA Data'!$C:$C,AG$2,'EPA Data'!$G:$G,"&gt;="&amp;$A63,'EPA Data'!$G:$G,"&lt;"&amp;$B63)*unit_conv</f>
        <v>0</v>
      </c>
      <c r="AH63">
        <f t="shared" si="36"/>
        <v>0</v>
      </c>
      <c r="AI63">
        <f t="shared" si="36"/>
        <v>0</v>
      </c>
      <c r="AJ63">
        <f t="shared" si="36"/>
        <v>0</v>
      </c>
      <c r="AK63">
        <f t="shared" si="36"/>
        <v>0</v>
      </c>
      <c r="AL63" s="31">
        <f>VLOOKUP($B$1,'Multipliers and Adjustments'!$A$70:$I$86,TRUNC(COLUMN(AL$2)/5)+2,FALSE)*SUMIFS('EPA Data'!$I:$I,'EPA Data'!$D:$D,'Country Selector'!$A$2,'EPA Data'!$J:$J,$B$1,'EPA Data'!$C:$C,AL$2,'EPA Data'!$G:$G,"&gt;="&amp;$A63,'EPA Data'!$G:$G,"&lt;"&amp;$B63)*unit_conv</f>
        <v>0</v>
      </c>
    </row>
    <row r="64" spans="1:38" x14ac:dyDescent="0.45">
      <c r="A64" s="12">
        <f t="shared" si="14"/>
        <v>1050</v>
      </c>
      <c r="B64" s="11">
        <f t="shared" si="7"/>
        <v>1100</v>
      </c>
      <c r="C64" s="31">
        <f>VLOOKUP($B$1,'Multipliers and Adjustments'!$A$70:$I$86,TRUNC(COLUMN(C$2)/5)+2,FALSE)*SUMIFS('EPA Data'!$I:$I,'EPA Data'!$D:$D,'Country Selector'!$A$2,'EPA Data'!$J:$J,$B$1,'EPA Data'!$C:$C,C$2,'EPA Data'!$G:$G,"&gt;="&amp;$A64,'EPA Data'!$G:$G,"&lt;"&amp;$B64)*unit_conv</f>
        <v>0</v>
      </c>
      <c r="D64">
        <f t="shared" si="30"/>
        <v>0</v>
      </c>
      <c r="E64">
        <f t="shared" si="30"/>
        <v>0</v>
      </c>
      <c r="F64">
        <f t="shared" si="30"/>
        <v>0</v>
      </c>
      <c r="G64">
        <f t="shared" si="30"/>
        <v>0</v>
      </c>
      <c r="H64" s="31">
        <f>VLOOKUP($B$1,'Multipliers and Adjustments'!$A$70:$I$86,TRUNC(COLUMN(H$2)/5)+2,FALSE)*SUMIFS('EPA Data'!$I:$I,'EPA Data'!$D:$D,'Country Selector'!$A$2,'EPA Data'!$J:$J,$B$1,'EPA Data'!$C:$C,H$2,'EPA Data'!$G:$G,"&gt;="&amp;$A64,'EPA Data'!$G:$G,"&lt;"&amp;$B64)*unit_conv</f>
        <v>0</v>
      </c>
      <c r="I64">
        <f t="shared" si="31"/>
        <v>0</v>
      </c>
      <c r="J64">
        <f t="shared" si="31"/>
        <v>0</v>
      </c>
      <c r="K64">
        <f t="shared" si="31"/>
        <v>0</v>
      </c>
      <c r="L64">
        <f t="shared" si="31"/>
        <v>0</v>
      </c>
      <c r="M64" s="31">
        <f>VLOOKUP($B$1,'Multipliers and Adjustments'!$A$70:$I$86,TRUNC(COLUMN(M$2)/5)+2,FALSE)*SUMIFS('EPA Data'!$I:$I,'EPA Data'!$D:$D,'Country Selector'!$A$2,'EPA Data'!$J:$J,$B$1,'EPA Data'!$C:$C,M$2,'EPA Data'!$G:$G,"&gt;="&amp;$A64,'EPA Data'!$G:$G,"&lt;"&amp;$B64)*unit_conv</f>
        <v>0</v>
      </c>
      <c r="N64">
        <f t="shared" si="32"/>
        <v>0</v>
      </c>
      <c r="O64">
        <f t="shared" si="32"/>
        <v>0</v>
      </c>
      <c r="P64">
        <f t="shared" si="32"/>
        <v>0</v>
      </c>
      <c r="Q64">
        <f t="shared" si="32"/>
        <v>0</v>
      </c>
      <c r="R64" s="31">
        <f>VLOOKUP($B$1,'Multipliers and Adjustments'!$A$70:$I$86,TRUNC(COLUMN(R$2)/5)+2,FALSE)*SUMIFS('EPA Data'!$I:$I,'EPA Data'!$D:$D,'Country Selector'!$A$2,'EPA Data'!$J:$J,$B$1,'EPA Data'!$C:$C,R$2,'EPA Data'!$G:$G,"&gt;="&amp;$A64,'EPA Data'!$G:$G,"&lt;"&amp;$B64)*unit_conv</f>
        <v>0</v>
      </c>
      <c r="S64">
        <f t="shared" si="33"/>
        <v>0</v>
      </c>
      <c r="T64">
        <f t="shared" si="33"/>
        <v>0</v>
      </c>
      <c r="U64">
        <f t="shared" si="33"/>
        <v>0</v>
      </c>
      <c r="V64">
        <f t="shared" si="33"/>
        <v>0</v>
      </c>
      <c r="W64" s="31">
        <f>VLOOKUP($B$1,'Multipliers and Adjustments'!$A$70:$I$86,TRUNC(COLUMN(W$2)/5)+2,FALSE)*SUMIFS('EPA Data'!$I:$I,'EPA Data'!$D:$D,'Country Selector'!$A$2,'EPA Data'!$J:$J,$B$1,'EPA Data'!$C:$C,W$2,'EPA Data'!$G:$G,"&gt;="&amp;$A64,'EPA Data'!$G:$G,"&lt;"&amp;$B64)*unit_conv</f>
        <v>0</v>
      </c>
      <c r="X64">
        <f t="shared" si="34"/>
        <v>0</v>
      </c>
      <c r="Y64">
        <f t="shared" si="34"/>
        <v>0</v>
      </c>
      <c r="Z64">
        <f t="shared" si="34"/>
        <v>0</v>
      </c>
      <c r="AA64">
        <f t="shared" si="34"/>
        <v>0</v>
      </c>
      <c r="AB64" s="31">
        <f>VLOOKUP($B$1,'Multipliers and Adjustments'!$A$70:$I$86,TRUNC(COLUMN(AB$2)/5)+2,FALSE)*SUMIFS('EPA Data'!$I:$I,'EPA Data'!$D:$D,'Country Selector'!$A$2,'EPA Data'!$J:$J,$B$1,'EPA Data'!$C:$C,AB$2,'EPA Data'!$G:$G,"&gt;="&amp;$A64,'EPA Data'!$G:$G,"&lt;"&amp;$B64)*unit_conv</f>
        <v>0</v>
      </c>
      <c r="AC64">
        <f t="shared" si="35"/>
        <v>0</v>
      </c>
      <c r="AD64">
        <f t="shared" si="35"/>
        <v>0</v>
      </c>
      <c r="AE64">
        <f t="shared" si="35"/>
        <v>0</v>
      </c>
      <c r="AF64">
        <f t="shared" si="35"/>
        <v>0</v>
      </c>
      <c r="AG64" s="31">
        <f>VLOOKUP($B$1,'Multipliers and Adjustments'!$A$70:$I$86,TRUNC(COLUMN(AG$2)/5)+2,FALSE)*SUMIFS('EPA Data'!$I:$I,'EPA Data'!$D:$D,'Country Selector'!$A$2,'EPA Data'!$J:$J,$B$1,'EPA Data'!$C:$C,AG$2,'EPA Data'!$G:$G,"&gt;="&amp;$A64,'EPA Data'!$G:$G,"&lt;"&amp;$B64)*unit_conv</f>
        <v>0</v>
      </c>
      <c r="AH64">
        <f t="shared" si="36"/>
        <v>0</v>
      </c>
      <c r="AI64">
        <f t="shared" si="36"/>
        <v>0</v>
      </c>
      <c r="AJ64">
        <f t="shared" si="36"/>
        <v>0</v>
      </c>
      <c r="AK64">
        <f t="shared" si="36"/>
        <v>0</v>
      </c>
      <c r="AL64" s="31">
        <f>VLOOKUP($B$1,'Multipliers and Adjustments'!$A$70:$I$86,TRUNC(COLUMN(AL$2)/5)+2,FALSE)*SUMIFS('EPA Data'!$I:$I,'EPA Data'!$D:$D,'Country Selector'!$A$2,'EPA Data'!$J:$J,$B$1,'EPA Data'!$C:$C,AL$2,'EPA Data'!$G:$G,"&gt;="&amp;$A64,'EPA Data'!$G:$G,"&lt;"&amp;$B64)*unit_conv</f>
        <v>0</v>
      </c>
    </row>
    <row r="65" spans="1:38" x14ac:dyDescent="0.45">
      <c r="A65" s="12">
        <f t="shared" si="14"/>
        <v>1100</v>
      </c>
      <c r="B65" s="11">
        <f t="shared" si="7"/>
        <v>1150</v>
      </c>
      <c r="C65" s="31">
        <f>VLOOKUP($B$1,'Multipliers and Adjustments'!$A$70:$I$86,TRUNC(COLUMN(C$2)/5)+2,FALSE)*SUMIFS('EPA Data'!$I:$I,'EPA Data'!$D:$D,'Country Selector'!$A$2,'EPA Data'!$J:$J,$B$1,'EPA Data'!$C:$C,C$2,'EPA Data'!$G:$G,"&gt;="&amp;$A65,'EPA Data'!$G:$G,"&lt;"&amp;$B65)*unit_conv</f>
        <v>0</v>
      </c>
      <c r="D65">
        <f t="shared" si="30"/>
        <v>0</v>
      </c>
      <c r="E65">
        <f t="shared" si="30"/>
        <v>0</v>
      </c>
      <c r="F65">
        <f t="shared" si="30"/>
        <v>0</v>
      </c>
      <c r="G65">
        <f t="shared" si="30"/>
        <v>0</v>
      </c>
      <c r="H65" s="31">
        <f>VLOOKUP($B$1,'Multipliers and Adjustments'!$A$70:$I$86,TRUNC(COLUMN(H$2)/5)+2,FALSE)*SUMIFS('EPA Data'!$I:$I,'EPA Data'!$D:$D,'Country Selector'!$A$2,'EPA Data'!$J:$J,$B$1,'EPA Data'!$C:$C,H$2,'EPA Data'!$G:$G,"&gt;="&amp;$A65,'EPA Data'!$G:$G,"&lt;"&amp;$B65)*unit_conv</f>
        <v>0</v>
      </c>
      <c r="I65">
        <f t="shared" si="31"/>
        <v>0</v>
      </c>
      <c r="J65">
        <f t="shared" si="31"/>
        <v>0</v>
      </c>
      <c r="K65">
        <f t="shared" si="31"/>
        <v>0</v>
      </c>
      <c r="L65">
        <f t="shared" si="31"/>
        <v>0</v>
      </c>
      <c r="M65" s="31">
        <f>VLOOKUP($B$1,'Multipliers and Adjustments'!$A$70:$I$86,TRUNC(COLUMN(M$2)/5)+2,FALSE)*SUMIFS('EPA Data'!$I:$I,'EPA Data'!$D:$D,'Country Selector'!$A$2,'EPA Data'!$J:$J,$B$1,'EPA Data'!$C:$C,M$2,'EPA Data'!$G:$G,"&gt;="&amp;$A65,'EPA Data'!$G:$G,"&lt;"&amp;$B65)*unit_conv</f>
        <v>0</v>
      </c>
      <c r="N65">
        <f t="shared" si="32"/>
        <v>0</v>
      </c>
      <c r="O65">
        <f t="shared" si="32"/>
        <v>0</v>
      </c>
      <c r="P65">
        <f t="shared" si="32"/>
        <v>0</v>
      </c>
      <c r="Q65">
        <f t="shared" si="32"/>
        <v>0</v>
      </c>
      <c r="R65" s="31">
        <f>VLOOKUP($B$1,'Multipliers and Adjustments'!$A$70:$I$86,TRUNC(COLUMN(R$2)/5)+2,FALSE)*SUMIFS('EPA Data'!$I:$I,'EPA Data'!$D:$D,'Country Selector'!$A$2,'EPA Data'!$J:$J,$B$1,'EPA Data'!$C:$C,R$2,'EPA Data'!$G:$G,"&gt;="&amp;$A65,'EPA Data'!$G:$G,"&lt;"&amp;$B65)*unit_conv</f>
        <v>0</v>
      </c>
      <c r="S65">
        <f t="shared" si="33"/>
        <v>0</v>
      </c>
      <c r="T65">
        <f t="shared" si="33"/>
        <v>0</v>
      </c>
      <c r="U65">
        <f t="shared" si="33"/>
        <v>0</v>
      </c>
      <c r="V65">
        <f t="shared" si="33"/>
        <v>0</v>
      </c>
      <c r="W65" s="31">
        <f>VLOOKUP($B$1,'Multipliers and Adjustments'!$A$70:$I$86,TRUNC(COLUMN(W$2)/5)+2,FALSE)*SUMIFS('EPA Data'!$I:$I,'EPA Data'!$D:$D,'Country Selector'!$A$2,'EPA Data'!$J:$J,$B$1,'EPA Data'!$C:$C,W$2,'EPA Data'!$G:$G,"&gt;="&amp;$A65,'EPA Data'!$G:$G,"&lt;"&amp;$B65)*unit_conv</f>
        <v>0</v>
      </c>
      <c r="X65">
        <f t="shared" si="34"/>
        <v>0</v>
      </c>
      <c r="Y65">
        <f t="shared" si="34"/>
        <v>0</v>
      </c>
      <c r="Z65">
        <f t="shared" si="34"/>
        <v>0</v>
      </c>
      <c r="AA65">
        <f t="shared" si="34"/>
        <v>0</v>
      </c>
      <c r="AB65" s="31">
        <f>VLOOKUP($B$1,'Multipliers and Adjustments'!$A$70:$I$86,TRUNC(COLUMN(AB$2)/5)+2,FALSE)*SUMIFS('EPA Data'!$I:$I,'EPA Data'!$D:$D,'Country Selector'!$A$2,'EPA Data'!$J:$J,$B$1,'EPA Data'!$C:$C,AB$2,'EPA Data'!$G:$G,"&gt;="&amp;$A65,'EPA Data'!$G:$G,"&lt;"&amp;$B65)*unit_conv</f>
        <v>0</v>
      </c>
      <c r="AC65">
        <f t="shared" si="35"/>
        <v>0</v>
      </c>
      <c r="AD65">
        <f t="shared" si="35"/>
        <v>0</v>
      </c>
      <c r="AE65">
        <f t="shared" si="35"/>
        <v>0</v>
      </c>
      <c r="AF65">
        <f t="shared" si="35"/>
        <v>0</v>
      </c>
      <c r="AG65" s="31">
        <f>VLOOKUP($B$1,'Multipliers and Adjustments'!$A$70:$I$86,TRUNC(COLUMN(AG$2)/5)+2,FALSE)*SUMIFS('EPA Data'!$I:$I,'EPA Data'!$D:$D,'Country Selector'!$A$2,'EPA Data'!$J:$J,$B$1,'EPA Data'!$C:$C,AG$2,'EPA Data'!$G:$G,"&gt;="&amp;$A65,'EPA Data'!$G:$G,"&lt;"&amp;$B65)*unit_conv</f>
        <v>0</v>
      </c>
      <c r="AH65">
        <f t="shared" si="36"/>
        <v>0</v>
      </c>
      <c r="AI65">
        <f t="shared" si="36"/>
        <v>0</v>
      </c>
      <c r="AJ65">
        <f t="shared" si="36"/>
        <v>0</v>
      </c>
      <c r="AK65">
        <f t="shared" si="36"/>
        <v>0</v>
      </c>
      <c r="AL65" s="31">
        <f>VLOOKUP($B$1,'Multipliers and Adjustments'!$A$70:$I$86,TRUNC(COLUMN(AL$2)/5)+2,FALSE)*SUMIFS('EPA Data'!$I:$I,'EPA Data'!$D:$D,'Country Selector'!$A$2,'EPA Data'!$J:$J,$B$1,'EPA Data'!$C:$C,AL$2,'EPA Data'!$G:$G,"&gt;="&amp;$A65,'EPA Data'!$G:$G,"&lt;"&amp;$B65)*unit_conv</f>
        <v>0</v>
      </c>
    </row>
    <row r="66" spans="1:38" x14ac:dyDescent="0.45">
      <c r="A66" s="12">
        <f t="shared" si="14"/>
        <v>1150</v>
      </c>
      <c r="B66" s="11">
        <f t="shared" si="7"/>
        <v>1200</v>
      </c>
      <c r="C66" s="31">
        <f>VLOOKUP($B$1,'Multipliers and Adjustments'!$A$70:$I$86,TRUNC(COLUMN(C$2)/5)+2,FALSE)*SUMIFS('EPA Data'!$I:$I,'EPA Data'!$D:$D,'Country Selector'!$A$2,'EPA Data'!$J:$J,$B$1,'EPA Data'!$C:$C,C$2,'EPA Data'!$G:$G,"&gt;="&amp;$A66,'EPA Data'!$G:$G,"&lt;"&amp;$B66)*unit_conv</f>
        <v>0</v>
      </c>
      <c r="D66">
        <f t="shared" ref="D66:G74" si="37">C66+($H66-$C66)/5</f>
        <v>0</v>
      </c>
      <c r="E66">
        <f t="shared" si="37"/>
        <v>0</v>
      </c>
      <c r="F66">
        <f t="shared" si="37"/>
        <v>0</v>
      </c>
      <c r="G66">
        <f t="shared" si="37"/>
        <v>0</v>
      </c>
      <c r="H66" s="31">
        <f>VLOOKUP($B$1,'Multipliers and Adjustments'!$A$70:$I$86,TRUNC(COLUMN(H$2)/5)+2,FALSE)*SUMIFS('EPA Data'!$I:$I,'EPA Data'!$D:$D,'Country Selector'!$A$2,'EPA Data'!$J:$J,$B$1,'EPA Data'!$C:$C,H$2,'EPA Data'!$G:$G,"&gt;="&amp;$A66,'EPA Data'!$G:$G,"&lt;"&amp;$B66)*unit_conv</f>
        <v>0</v>
      </c>
      <c r="I66">
        <f t="shared" si="31"/>
        <v>0</v>
      </c>
      <c r="J66">
        <f t="shared" si="31"/>
        <v>0</v>
      </c>
      <c r="K66">
        <f t="shared" si="31"/>
        <v>0</v>
      </c>
      <c r="L66">
        <f t="shared" si="31"/>
        <v>0</v>
      </c>
      <c r="M66" s="31">
        <f>VLOOKUP($B$1,'Multipliers and Adjustments'!$A$70:$I$86,TRUNC(COLUMN(M$2)/5)+2,FALSE)*SUMIFS('EPA Data'!$I:$I,'EPA Data'!$D:$D,'Country Selector'!$A$2,'EPA Data'!$J:$J,$B$1,'EPA Data'!$C:$C,M$2,'EPA Data'!$G:$G,"&gt;="&amp;$A66,'EPA Data'!$G:$G,"&lt;"&amp;$B66)*unit_conv</f>
        <v>0</v>
      </c>
      <c r="N66">
        <f t="shared" si="32"/>
        <v>0</v>
      </c>
      <c r="O66">
        <f t="shared" si="32"/>
        <v>0</v>
      </c>
      <c r="P66">
        <f t="shared" si="32"/>
        <v>0</v>
      </c>
      <c r="Q66">
        <f t="shared" si="32"/>
        <v>0</v>
      </c>
      <c r="R66" s="31">
        <f>VLOOKUP($B$1,'Multipliers and Adjustments'!$A$70:$I$86,TRUNC(COLUMN(R$2)/5)+2,FALSE)*SUMIFS('EPA Data'!$I:$I,'EPA Data'!$D:$D,'Country Selector'!$A$2,'EPA Data'!$J:$J,$B$1,'EPA Data'!$C:$C,R$2,'EPA Data'!$G:$G,"&gt;="&amp;$A66,'EPA Data'!$G:$G,"&lt;"&amp;$B66)*unit_conv</f>
        <v>0</v>
      </c>
      <c r="S66">
        <f t="shared" si="33"/>
        <v>0</v>
      </c>
      <c r="T66">
        <f t="shared" si="33"/>
        <v>0</v>
      </c>
      <c r="U66">
        <f t="shared" si="33"/>
        <v>0</v>
      </c>
      <c r="V66">
        <f t="shared" si="33"/>
        <v>0</v>
      </c>
      <c r="W66" s="31">
        <f>VLOOKUP($B$1,'Multipliers and Adjustments'!$A$70:$I$86,TRUNC(COLUMN(W$2)/5)+2,FALSE)*SUMIFS('EPA Data'!$I:$I,'EPA Data'!$D:$D,'Country Selector'!$A$2,'EPA Data'!$J:$J,$B$1,'EPA Data'!$C:$C,W$2,'EPA Data'!$G:$G,"&gt;="&amp;$A66,'EPA Data'!$G:$G,"&lt;"&amp;$B66)*unit_conv</f>
        <v>0</v>
      </c>
      <c r="X66">
        <f t="shared" si="34"/>
        <v>0</v>
      </c>
      <c r="Y66">
        <f t="shared" si="34"/>
        <v>0</v>
      </c>
      <c r="Z66">
        <f t="shared" si="34"/>
        <v>0</v>
      </c>
      <c r="AA66">
        <f t="shared" si="34"/>
        <v>0</v>
      </c>
      <c r="AB66" s="31">
        <f>VLOOKUP($B$1,'Multipliers and Adjustments'!$A$70:$I$86,TRUNC(COLUMN(AB$2)/5)+2,FALSE)*SUMIFS('EPA Data'!$I:$I,'EPA Data'!$D:$D,'Country Selector'!$A$2,'EPA Data'!$J:$J,$B$1,'EPA Data'!$C:$C,AB$2,'EPA Data'!$G:$G,"&gt;="&amp;$A66,'EPA Data'!$G:$G,"&lt;"&amp;$B66)*unit_conv</f>
        <v>0</v>
      </c>
      <c r="AC66">
        <f t="shared" si="35"/>
        <v>0</v>
      </c>
      <c r="AD66">
        <f t="shared" si="35"/>
        <v>0</v>
      </c>
      <c r="AE66">
        <f t="shared" si="35"/>
        <v>0</v>
      </c>
      <c r="AF66">
        <f t="shared" si="35"/>
        <v>0</v>
      </c>
      <c r="AG66" s="31">
        <f>VLOOKUP($B$1,'Multipliers and Adjustments'!$A$70:$I$86,TRUNC(COLUMN(AG$2)/5)+2,FALSE)*SUMIFS('EPA Data'!$I:$I,'EPA Data'!$D:$D,'Country Selector'!$A$2,'EPA Data'!$J:$J,$B$1,'EPA Data'!$C:$C,AG$2,'EPA Data'!$G:$G,"&gt;="&amp;$A66,'EPA Data'!$G:$G,"&lt;"&amp;$B66)*unit_conv</f>
        <v>0</v>
      </c>
      <c r="AH66">
        <f t="shared" si="36"/>
        <v>0</v>
      </c>
      <c r="AI66">
        <f t="shared" si="36"/>
        <v>0</v>
      </c>
      <c r="AJ66">
        <f t="shared" si="36"/>
        <v>0</v>
      </c>
      <c r="AK66">
        <f t="shared" si="36"/>
        <v>0</v>
      </c>
      <c r="AL66" s="31">
        <f>VLOOKUP($B$1,'Multipliers and Adjustments'!$A$70:$I$86,TRUNC(COLUMN(AL$2)/5)+2,FALSE)*SUMIFS('EPA Data'!$I:$I,'EPA Data'!$D:$D,'Country Selector'!$A$2,'EPA Data'!$J:$J,$B$1,'EPA Data'!$C:$C,AL$2,'EPA Data'!$G:$G,"&gt;="&amp;$A66,'EPA Data'!$G:$G,"&lt;"&amp;$B66)*unit_conv</f>
        <v>0</v>
      </c>
    </row>
    <row r="67" spans="1:38" x14ac:dyDescent="0.45">
      <c r="A67" s="12">
        <f t="shared" si="14"/>
        <v>1200</v>
      </c>
      <c r="B67" s="11">
        <f t="shared" si="7"/>
        <v>1250</v>
      </c>
      <c r="C67" s="31">
        <f>VLOOKUP($B$1,'Multipliers and Adjustments'!$A$70:$I$86,TRUNC(COLUMN(C$2)/5)+2,FALSE)*SUMIFS('EPA Data'!$I:$I,'EPA Data'!$D:$D,'Country Selector'!$A$2,'EPA Data'!$J:$J,$B$1,'EPA Data'!$C:$C,C$2,'EPA Data'!$G:$G,"&gt;="&amp;$A67,'EPA Data'!$G:$G,"&lt;"&amp;$B67)*unit_conv</f>
        <v>0</v>
      </c>
      <c r="D67">
        <f t="shared" si="37"/>
        <v>0</v>
      </c>
      <c r="E67">
        <f t="shared" si="37"/>
        <v>0</v>
      </c>
      <c r="F67">
        <f t="shared" si="37"/>
        <v>0</v>
      </c>
      <c r="G67">
        <f t="shared" si="37"/>
        <v>0</v>
      </c>
      <c r="H67" s="31">
        <f>VLOOKUP($B$1,'Multipliers and Adjustments'!$A$70:$I$86,TRUNC(COLUMN(H$2)/5)+2,FALSE)*SUMIFS('EPA Data'!$I:$I,'EPA Data'!$D:$D,'Country Selector'!$A$2,'EPA Data'!$J:$J,$B$1,'EPA Data'!$C:$C,H$2,'EPA Data'!$G:$G,"&gt;="&amp;$A67,'EPA Data'!$G:$G,"&lt;"&amp;$B67)*unit_conv</f>
        <v>0</v>
      </c>
      <c r="I67">
        <f t="shared" si="31"/>
        <v>0</v>
      </c>
      <c r="J67">
        <f t="shared" si="31"/>
        <v>0</v>
      </c>
      <c r="K67">
        <f t="shared" si="31"/>
        <v>0</v>
      </c>
      <c r="L67">
        <f t="shared" si="31"/>
        <v>0</v>
      </c>
      <c r="M67" s="31">
        <f>VLOOKUP($B$1,'Multipliers and Adjustments'!$A$70:$I$86,TRUNC(COLUMN(M$2)/5)+2,FALSE)*SUMIFS('EPA Data'!$I:$I,'EPA Data'!$D:$D,'Country Selector'!$A$2,'EPA Data'!$J:$J,$B$1,'EPA Data'!$C:$C,M$2,'EPA Data'!$G:$G,"&gt;="&amp;$A67,'EPA Data'!$G:$G,"&lt;"&amp;$B67)*unit_conv</f>
        <v>0</v>
      </c>
      <c r="N67">
        <f t="shared" si="32"/>
        <v>0</v>
      </c>
      <c r="O67">
        <f t="shared" si="32"/>
        <v>0</v>
      </c>
      <c r="P67">
        <f t="shared" si="32"/>
        <v>0</v>
      </c>
      <c r="Q67">
        <f t="shared" si="32"/>
        <v>0</v>
      </c>
      <c r="R67" s="31">
        <f>VLOOKUP($B$1,'Multipliers and Adjustments'!$A$70:$I$86,TRUNC(COLUMN(R$2)/5)+2,FALSE)*SUMIFS('EPA Data'!$I:$I,'EPA Data'!$D:$D,'Country Selector'!$A$2,'EPA Data'!$J:$J,$B$1,'EPA Data'!$C:$C,R$2,'EPA Data'!$G:$G,"&gt;="&amp;$A67,'EPA Data'!$G:$G,"&lt;"&amp;$B67)*unit_conv</f>
        <v>0</v>
      </c>
      <c r="S67">
        <f t="shared" si="33"/>
        <v>0</v>
      </c>
      <c r="T67">
        <f t="shared" si="33"/>
        <v>0</v>
      </c>
      <c r="U67">
        <f t="shared" si="33"/>
        <v>0</v>
      </c>
      <c r="V67">
        <f t="shared" si="33"/>
        <v>0</v>
      </c>
      <c r="W67" s="31">
        <f>VLOOKUP($B$1,'Multipliers and Adjustments'!$A$70:$I$86,TRUNC(COLUMN(W$2)/5)+2,FALSE)*SUMIFS('EPA Data'!$I:$I,'EPA Data'!$D:$D,'Country Selector'!$A$2,'EPA Data'!$J:$J,$B$1,'EPA Data'!$C:$C,W$2,'EPA Data'!$G:$G,"&gt;="&amp;$A67,'EPA Data'!$G:$G,"&lt;"&amp;$B67)*unit_conv</f>
        <v>0</v>
      </c>
      <c r="X67">
        <f t="shared" si="34"/>
        <v>0</v>
      </c>
      <c r="Y67">
        <f t="shared" si="34"/>
        <v>0</v>
      </c>
      <c r="Z67">
        <f t="shared" si="34"/>
        <v>0</v>
      </c>
      <c r="AA67">
        <f t="shared" si="34"/>
        <v>0</v>
      </c>
      <c r="AB67" s="31">
        <f>VLOOKUP($B$1,'Multipliers and Adjustments'!$A$70:$I$86,TRUNC(COLUMN(AB$2)/5)+2,FALSE)*SUMIFS('EPA Data'!$I:$I,'EPA Data'!$D:$D,'Country Selector'!$A$2,'EPA Data'!$J:$J,$B$1,'EPA Data'!$C:$C,AB$2,'EPA Data'!$G:$G,"&gt;="&amp;$A67,'EPA Data'!$G:$G,"&lt;"&amp;$B67)*unit_conv</f>
        <v>0</v>
      </c>
      <c r="AC67">
        <f t="shared" si="35"/>
        <v>0</v>
      </c>
      <c r="AD67">
        <f t="shared" si="35"/>
        <v>0</v>
      </c>
      <c r="AE67">
        <f t="shared" si="35"/>
        <v>0</v>
      </c>
      <c r="AF67">
        <f t="shared" si="35"/>
        <v>0</v>
      </c>
      <c r="AG67" s="31">
        <f>VLOOKUP($B$1,'Multipliers and Adjustments'!$A$70:$I$86,TRUNC(COLUMN(AG$2)/5)+2,FALSE)*SUMIFS('EPA Data'!$I:$I,'EPA Data'!$D:$D,'Country Selector'!$A$2,'EPA Data'!$J:$J,$B$1,'EPA Data'!$C:$C,AG$2,'EPA Data'!$G:$G,"&gt;="&amp;$A67,'EPA Data'!$G:$G,"&lt;"&amp;$B67)*unit_conv</f>
        <v>0</v>
      </c>
      <c r="AH67">
        <f t="shared" si="36"/>
        <v>0</v>
      </c>
      <c r="AI67">
        <f t="shared" si="36"/>
        <v>0</v>
      </c>
      <c r="AJ67">
        <f t="shared" si="36"/>
        <v>0</v>
      </c>
      <c r="AK67">
        <f t="shared" si="36"/>
        <v>0</v>
      </c>
      <c r="AL67" s="31">
        <f>VLOOKUP($B$1,'Multipliers and Adjustments'!$A$70:$I$86,TRUNC(COLUMN(AL$2)/5)+2,FALSE)*SUMIFS('EPA Data'!$I:$I,'EPA Data'!$D:$D,'Country Selector'!$A$2,'EPA Data'!$J:$J,$B$1,'EPA Data'!$C:$C,AL$2,'EPA Data'!$G:$G,"&gt;="&amp;$A67,'EPA Data'!$G:$G,"&lt;"&amp;$B67)*unit_conv</f>
        <v>0</v>
      </c>
    </row>
    <row r="68" spans="1:38" x14ac:dyDescent="0.45">
      <c r="A68" s="12">
        <f t="shared" si="14"/>
        <v>1250</v>
      </c>
      <c r="B68" s="11">
        <f t="shared" ref="B68:B74" si="38">A68+50</f>
        <v>1300</v>
      </c>
      <c r="C68" s="31">
        <f>VLOOKUP($B$1,'Multipliers and Adjustments'!$A$70:$I$86,TRUNC(COLUMN(C$2)/5)+2,FALSE)*SUMIFS('EPA Data'!$I:$I,'EPA Data'!$D:$D,'Country Selector'!$A$2,'EPA Data'!$J:$J,$B$1,'EPA Data'!$C:$C,C$2,'EPA Data'!$G:$G,"&gt;="&amp;$A68,'EPA Data'!$G:$G,"&lt;"&amp;$B68)*unit_conv</f>
        <v>0</v>
      </c>
      <c r="D68">
        <f t="shared" si="37"/>
        <v>0</v>
      </c>
      <c r="E68">
        <f t="shared" si="37"/>
        <v>0</v>
      </c>
      <c r="F68">
        <f t="shared" si="37"/>
        <v>0</v>
      </c>
      <c r="G68">
        <f t="shared" si="37"/>
        <v>0</v>
      </c>
      <c r="H68" s="31">
        <f>VLOOKUP($B$1,'Multipliers and Adjustments'!$A$70:$I$86,TRUNC(COLUMN(H$2)/5)+2,FALSE)*SUMIFS('EPA Data'!$I:$I,'EPA Data'!$D:$D,'Country Selector'!$A$2,'EPA Data'!$J:$J,$B$1,'EPA Data'!$C:$C,H$2,'EPA Data'!$G:$G,"&gt;="&amp;$A68,'EPA Data'!$G:$G,"&lt;"&amp;$B68)*unit_conv</f>
        <v>0</v>
      </c>
      <c r="I68">
        <f t="shared" ref="I68:L74" si="39">H68+($M68-$H68)/5</f>
        <v>0</v>
      </c>
      <c r="J68">
        <f t="shared" si="39"/>
        <v>0</v>
      </c>
      <c r="K68">
        <f t="shared" si="39"/>
        <v>0</v>
      </c>
      <c r="L68">
        <f t="shared" si="39"/>
        <v>0</v>
      </c>
      <c r="M68" s="31">
        <f>VLOOKUP($B$1,'Multipliers and Adjustments'!$A$70:$I$86,TRUNC(COLUMN(M$2)/5)+2,FALSE)*SUMIFS('EPA Data'!$I:$I,'EPA Data'!$D:$D,'Country Selector'!$A$2,'EPA Data'!$J:$J,$B$1,'EPA Data'!$C:$C,M$2,'EPA Data'!$G:$G,"&gt;="&amp;$A68,'EPA Data'!$G:$G,"&lt;"&amp;$B68)*unit_conv</f>
        <v>0</v>
      </c>
      <c r="N68">
        <f t="shared" ref="N68:Q74" si="40">M68+($R68-$M68)/5</f>
        <v>0</v>
      </c>
      <c r="O68">
        <f t="shared" si="40"/>
        <v>0</v>
      </c>
      <c r="P68">
        <f t="shared" si="40"/>
        <v>0</v>
      </c>
      <c r="Q68">
        <f t="shared" si="40"/>
        <v>0</v>
      </c>
      <c r="R68" s="31">
        <f>VLOOKUP($B$1,'Multipliers and Adjustments'!$A$70:$I$86,TRUNC(COLUMN(R$2)/5)+2,FALSE)*SUMIFS('EPA Data'!$I:$I,'EPA Data'!$D:$D,'Country Selector'!$A$2,'EPA Data'!$J:$J,$B$1,'EPA Data'!$C:$C,R$2,'EPA Data'!$G:$G,"&gt;="&amp;$A68,'EPA Data'!$G:$G,"&lt;"&amp;$B68)*unit_conv</f>
        <v>0</v>
      </c>
      <c r="S68">
        <f t="shared" ref="S68:V74" si="41">R68+($W68-$R68)/5</f>
        <v>0</v>
      </c>
      <c r="T68">
        <f t="shared" si="41"/>
        <v>0</v>
      </c>
      <c r="U68">
        <f t="shared" si="41"/>
        <v>0</v>
      </c>
      <c r="V68">
        <f t="shared" si="41"/>
        <v>0</v>
      </c>
      <c r="W68" s="31">
        <f>VLOOKUP($B$1,'Multipliers and Adjustments'!$A$70:$I$86,TRUNC(COLUMN(W$2)/5)+2,FALSE)*SUMIFS('EPA Data'!$I:$I,'EPA Data'!$D:$D,'Country Selector'!$A$2,'EPA Data'!$J:$J,$B$1,'EPA Data'!$C:$C,W$2,'EPA Data'!$G:$G,"&gt;="&amp;$A68,'EPA Data'!$G:$G,"&lt;"&amp;$B68)*unit_conv</f>
        <v>0</v>
      </c>
      <c r="X68">
        <f t="shared" ref="X68:AA74" si="42">W68+($AB68-$W68)/5</f>
        <v>0</v>
      </c>
      <c r="Y68">
        <f t="shared" si="42"/>
        <v>0</v>
      </c>
      <c r="Z68">
        <f t="shared" si="42"/>
        <v>0</v>
      </c>
      <c r="AA68">
        <f t="shared" si="42"/>
        <v>0</v>
      </c>
      <c r="AB68" s="31">
        <f>VLOOKUP($B$1,'Multipliers and Adjustments'!$A$70:$I$86,TRUNC(COLUMN(AB$2)/5)+2,FALSE)*SUMIFS('EPA Data'!$I:$I,'EPA Data'!$D:$D,'Country Selector'!$A$2,'EPA Data'!$J:$J,$B$1,'EPA Data'!$C:$C,AB$2,'EPA Data'!$G:$G,"&gt;="&amp;$A68,'EPA Data'!$G:$G,"&lt;"&amp;$B68)*unit_conv</f>
        <v>0</v>
      </c>
      <c r="AC68">
        <f t="shared" ref="AC68:AF74" si="43">AB68+($AG68-$AB68)/5</f>
        <v>0</v>
      </c>
      <c r="AD68">
        <f t="shared" si="43"/>
        <v>0</v>
      </c>
      <c r="AE68">
        <f t="shared" si="43"/>
        <v>0</v>
      </c>
      <c r="AF68">
        <f t="shared" si="43"/>
        <v>0</v>
      </c>
      <c r="AG68" s="31">
        <f>VLOOKUP($B$1,'Multipliers and Adjustments'!$A$70:$I$86,TRUNC(COLUMN(AG$2)/5)+2,FALSE)*SUMIFS('EPA Data'!$I:$I,'EPA Data'!$D:$D,'Country Selector'!$A$2,'EPA Data'!$J:$J,$B$1,'EPA Data'!$C:$C,AG$2,'EPA Data'!$G:$G,"&gt;="&amp;$A68,'EPA Data'!$G:$G,"&lt;"&amp;$B68)*unit_conv</f>
        <v>0</v>
      </c>
      <c r="AH68">
        <f t="shared" ref="AH68:AK74" si="44">AG68+($AL68-$AG68)/5</f>
        <v>0</v>
      </c>
      <c r="AI68">
        <f t="shared" si="44"/>
        <v>0</v>
      </c>
      <c r="AJ68">
        <f t="shared" si="44"/>
        <v>0</v>
      </c>
      <c r="AK68">
        <f t="shared" si="44"/>
        <v>0</v>
      </c>
      <c r="AL68" s="31">
        <f>VLOOKUP($B$1,'Multipliers and Adjustments'!$A$70:$I$86,TRUNC(COLUMN(AL$2)/5)+2,FALSE)*SUMIFS('EPA Data'!$I:$I,'EPA Data'!$D:$D,'Country Selector'!$A$2,'EPA Data'!$J:$J,$B$1,'EPA Data'!$C:$C,AL$2,'EPA Data'!$G:$G,"&gt;="&amp;$A68,'EPA Data'!$G:$G,"&lt;"&amp;$B68)*unit_conv</f>
        <v>0</v>
      </c>
    </row>
    <row r="69" spans="1:38" x14ac:dyDescent="0.45">
      <c r="A69" s="12">
        <f t="shared" si="14"/>
        <v>1300</v>
      </c>
      <c r="B69" s="11">
        <f t="shared" si="38"/>
        <v>1350</v>
      </c>
      <c r="C69" s="31">
        <f>VLOOKUP($B$1,'Multipliers and Adjustments'!$A$70:$I$86,TRUNC(COLUMN(C$2)/5)+2,FALSE)*SUMIFS('EPA Data'!$I:$I,'EPA Data'!$D:$D,'Country Selector'!$A$2,'EPA Data'!$J:$J,$B$1,'EPA Data'!$C:$C,C$2,'EPA Data'!$G:$G,"&gt;="&amp;$A69,'EPA Data'!$G:$G,"&lt;"&amp;$B69)*unit_conv</f>
        <v>0</v>
      </c>
      <c r="D69">
        <f t="shared" si="37"/>
        <v>0</v>
      </c>
      <c r="E69">
        <f t="shared" si="37"/>
        <v>0</v>
      </c>
      <c r="F69">
        <f t="shared" si="37"/>
        <v>0</v>
      </c>
      <c r="G69">
        <f t="shared" si="37"/>
        <v>0</v>
      </c>
      <c r="H69" s="31">
        <f>VLOOKUP($B$1,'Multipliers and Adjustments'!$A$70:$I$86,TRUNC(COLUMN(H$2)/5)+2,FALSE)*SUMIFS('EPA Data'!$I:$I,'EPA Data'!$D:$D,'Country Selector'!$A$2,'EPA Data'!$J:$J,$B$1,'EPA Data'!$C:$C,H$2,'EPA Data'!$G:$G,"&gt;="&amp;$A69,'EPA Data'!$G:$G,"&lt;"&amp;$B69)*unit_conv</f>
        <v>0</v>
      </c>
      <c r="I69">
        <f t="shared" si="39"/>
        <v>0</v>
      </c>
      <c r="J69">
        <f t="shared" si="39"/>
        <v>0</v>
      </c>
      <c r="K69">
        <f t="shared" si="39"/>
        <v>0</v>
      </c>
      <c r="L69">
        <f t="shared" si="39"/>
        <v>0</v>
      </c>
      <c r="M69" s="31">
        <f>VLOOKUP($B$1,'Multipliers and Adjustments'!$A$70:$I$86,TRUNC(COLUMN(M$2)/5)+2,FALSE)*SUMIFS('EPA Data'!$I:$I,'EPA Data'!$D:$D,'Country Selector'!$A$2,'EPA Data'!$J:$J,$B$1,'EPA Data'!$C:$C,M$2,'EPA Data'!$G:$G,"&gt;="&amp;$A69,'EPA Data'!$G:$G,"&lt;"&amp;$B69)*unit_conv</f>
        <v>0</v>
      </c>
      <c r="N69">
        <f t="shared" si="40"/>
        <v>0</v>
      </c>
      <c r="O69">
        <f t="shared" si="40"/>
        <v>0</v>
      </c>
      <c r="P69">
        <f t="shared" si="40"/>
        <v>0</v>
      </c>
      <c r="Q69">
        <f t="shared" si="40"/>
        <v>0</v>
      </c>
      <c r="R69" s="31">
        <f>VLOOKUP($B$1,'Multipliers and Adjustments'!$A$70:$I$86,TRUNC(COLUMN(R$2)/5)+2,FALSE)*SUMIFS('EPA Data'!$I:$I,'EPA Data'!$D:$D,'Country Selector'!$A$2,'EPA Data'!$J:$J,$B$1,'EPA Data'!$C:$C,R$2,'EPA Data'!$G:$G,"&gt;="&amp;$A69,'EPA Data'!$G:$G,"&lt;"&amp;$B69)*unit_conv</f>
        <v>0</v>
      </c>
      <c r="S69">
        <f t="shared" si="41"/>
        <v>0</v>
      </c>
      <c r="T69">
        <f t="shared" si="41"/>
        <v>0</v>
      </c>
      <c r="U69">
        <f t="shared" si="41"/>
        <v>0</v>
      </c>
      <c r="V69">
        <f t="shared" si="41"/>
        <v>0</v>
      </c>
      <c r="W69" s="31">
        <f>VLOOKUP($B$1,'Multipliers and Adjustments'!$A$70:$I$86,TRUNC(COLUMN(W$2)/5)+2,FALSE)*SUMIFS('EPA Data'!$I:$I,'EPA Data'!$D:$D,'Country Selector'!$A$2,'EPA Data'!$J:$J,$B$1,'EPA Data'!$C:$C,W$2,'EPA Data'!$G:$G,"&gt;="&amp;$A69,'EPA Data'!$G:$G,"&lt;"&amp;$B69)*unit_conv</f>
        <v>0</v>
      </c>
      <c r="X69">
        <f t="shared" si="42"/>
        <v>0</v>
      </c>
      <c r="Y69">
        <f t="shared" si="42"/>
        <v>0</v>
      </c>
      <c r="Z69">
        <f t="shared" si="42"/>
        <v>0</v>
      </c>
      <c r="AA69">
        <f t="shared" si="42"/>
        <v>0</v>
      </c>
      <c r="AB69" s="31">
        <f>VLOOKUP($B$1,'Multipliers and Adjustments'!$A$70:$I$86,TRUNC(COLUMN(AB$2)/5)+2,FALSE)*SUMIFS('EPA Data'!$I:$I,'EPA Data'!$D:$D,'Country Selector'!$A$2,'EPA Data'!$J:$J,$B$1,'EPA Data'!$C:$C,AB$2,'EPA Data'!$G:$G,"&gt;="&amp;$A69,'EPA Data'!$G:$G,"&lt;"&amp;$B69)*unit_conv</f>
        <v>0</v>
      </c>
      <c r="AC69">
        <f t="shared" si="43"/>
        <v>0</v>
      </c>
      <c r="AD69">
        <f t="shared" si="43"/>
        <v>0</v>
      </c>
      <c r="AE69">
        <f t="shared" si="43"/>
        <v>0</v>
      </c>
      <c r="AF69">
        <f t="shared" si="43"/>
        <v>0</v>
      </c>
      <c r="AG69" s="31">
        <f>VLOOKUP($B$1,'Multipliers and Adjustments'!$A$70:$I$86,TRUNC(COLUMN(AG$2)/5)+2,FALSE)*SUMIFS('EPA Data'!$I:$I,'EPA Data'!$D:$D,'Country Selector'!$A$2,'EPA Data'!$J:$J,$B$1,'EPA Data'!$C:$C,AG$2,'EPA Data'!$G:$G,"&gt;="&amp;$A69,'EPA Data'!$G:$G,"&lt;"&amp;$B69)*unit_conv</f>
        <v>0</v>
      </c>
      <c r="AH69">
        <f t="shared" si="44"/>
        <v>0</v>
      </c>
      <c r="AI69">
        <f t="shared" si="44"/>
        <v>0</v>
      </c>
      <c r="AJ69">
        <f t="shared" si="44"/>
        <v>0</v>
      </c>
      <c r="AK69">
        <f t="shared" si="44"/>
        <v>0</v>
      </c>
      <c r="AL69" s="31">
        <f>VLOOKUP($B$1,'Multipliers and Adjustments'!$A$70:$I$86,TRUNC(COLUMN(AL$2)/5)+2,FALSE)*SUMIFS('EPA Data'!$I:$I,'EPA Data'!$D:$D,'Country Selector'!$A$2,'EPA Data'!$J:$J,$B$1,'EPA Data'!$C:$C,AL$2,'EPA Data'!$G:$G,"&gt;="&amp;$A69,'EPA Data'!$G:$G,"&lt;"&amp;$B69)*unit_conv</f>
        <v>0</v>
      </c>
    </row>
    <row r="70" spans="1:38" x14ac:dyDescent="0.45">
      <c r="A70" s="12">
        <f t="shared" si="14"/>
        <v>1350</v>
      </c>
      <c r="B70" s="11">
        <f t="shared" si="38"/>
        <v>1400</v>
      </c>
      <c r="C70" s="31">
        <f>VLOOKUP($B$1,'Multipliers and Adjustments'!$A$70:$I$86,TRUNC(COLUMN(C$2)/5)+2,FALSE)*SUMIFS('EPA Data'!$I:$I,'EPA Data'!$D:$D,'Country Selector'!$A$2,'EPA Data'!$J:$J,$B$1,'EPA Data'!$C:$C,C$2,'EPA Data'!$G:$G,"&gt;="&amp;$A70,'EPA Data'!$G:$G,"&lt;"&amp;$B70)*unit_conv</f>
        <v>0</v>
      </c>
      <c r="D70">
        <f t="shared" si="37"/>
        <v>0</v>
      </c>
      <c r="E70">
        <f t="shared" si="37"/>
        <v>0</v>
      </c>
      <c r="F70">
        <f t="shared" si="37"/>
        <v>0</v>
      </c>
      <c r="G70">
        <f t="shared" si="37"/>
        <v>0</v>
      </c>
      <c r="H70" s="31">
        <f>VLOOKUP($B$1,'Multipliers and Adjustments'!$A$70:$I$86,TRUNC(COLUMN(H$2)/5)+2,FALSE)*SUMIFS('EPA Data'!$I:$I,'EPA Data'!$D:$D,'Country Selector'!$A$2,'EPA Data'!$J:$J,$B$1,'EPA Data'!$C:$C,H$2,'EPA Data'!$G:$G,"&gt;="&amp;$A70,'EPA Data'!$G:$G,"&lt;"&amp;$B70)*unit_conv</f>
        <v>0</v>
      </c>
      <c r="I70">
        <f t="shared" si="39"/>
        <v>0</v>
      </c>
      <c r="J70">
        <f t="shared" si="39"/>
        <v>0</v>
      </c>
      <c r="K70">
        <f t="shared" si="39"/>
        <v>0</v>
      </c>
      <c r="L70">
        <f t="shared" si="39"/>
        <v>0</v>
      </c>
      <c r="M70" s="31">
        <f>VLOOKUP($B$1,'Multipliers and Adjustments'!$A$70:$I$86,TRUNC(COLUMN(M$2)/5)+2,FALSE)*SUMIFS('EPA Data'!$I:$I,'EPA Data'!$D:$D,'Country Selector'!$A$2,'EPA Data'!$J:$J,$B$1,'EPA Data'!$C:$C,M$2,'EPA Data'!$G:$G,"&gt;="&amp;$A70,'EPA Data'!$G:$G,"&lt;"&amp;$B70)*unit_conv</f>
        <v>0</v>
      </c>
      <c r="N70">
        <f t="shared" si="40"/>
        <v>0</v>
      </c>
      <c r="O70">
        <f t="shared" si="40"/>
        <v>0</v>
      </c>
      <c r="P70">
        <f t="shared" si="40"/>
        <v>0</v>
      </c>
      <c r="Q70">
        <f t="shared" si="40"/>
        <v>0</v>
      </c>
      <c r="R70" s="31">
        <f>VLOOKUP($B$1,'Multipliers and Adjustments'!$A$70:$I$86,TRUNC(COLUMN(R$2)/5)+2,FALSE)*SUMIFS('EPA Data'!$I:$I,'EPA Data'!$D:$D,'Country Selector'!$A$2,'EPA Data'!$J:$J,$B$1,'EPA Data'!$C:$C,R$2,'EPA Data'!$G:$G,"&gt;="&amp;$A70,'EPA Data'!$G:$G,"&lt;"&amp;$B70)*unit_conv</f>
        <v>0</v>
      </c>
      <c r="S70">
        <f t="shared" si="41"/>
        <v>0</v>
      </c>
      <c r="T70">
        <f t="shared" si="41"/>
        <v>0</v>
      </c>
      <c r="U70">
        <f t="shared" si="41"/>
        <v>0</v>
      </c>
      <c r="V70">
        <f t="shared" si="41"/>
        <v>0</v>
      </c>
      <c r="W70" s="31">
        <f>VLOOKUP($B$1,'Multipliers and Adjustments'!$A$70:$I$86,TRUNC(COLUMN(W$2)/5)+2,FALSE)*SUMIFS('EPA Data'!$I:$I,'EPA Data'!$D:$D,'Country Selector'!$A$2,'EPA Data'!$J:$J,$B$1,'EPA Data'!$C:$C,W$2,'EPA Data'!$G:$G,"&gt;="&amp;$A70,'EPA Data'!$G:$G,"&lt;"&amp;$B70)*unit_conv</f>
        <v>0</v>
      </c>
      <c r="X70">
        <f t="shared" si="42"/>
        <v>0</v>
      </c>
      <c r="Y70">
        <f t="shared" si="42"/>
        <v>0</v>
      </c>
      <c r="Z70">
        <f t="shared" si="42"/>
        <v>0</v>
      </c>
      <c r="AA70">
        <f t="shared" si="42"/>
        <v>0</v>
      </c>
      <c r="AB70" s="31">
        <f>VLOOKUP($B$1,'Multipliers and Adjustments'!$A$70:$I$86,TRUNC(COLUMN(AB$2)/5)+2,FALSE)*SUMIFS('EPA Data'!$I:$I,'EPA Data'!$D:$D,'Country Selector'!$A$2,'EPA Data'!$J:$J,$B$1,'EPA Data'!$C:$C,AB$2,'EPA Data'!$G:$G,"&gt;="&amp;$A70,'EPA Data'!$G:$G,"&lt;"&amp;$B70)*unit_conv</f>
        <v>0</v>
      </c>
      <c r="AC70">
        <f t="shared" si="43"/>
        <v>0</v>
      </c>
      <c r="AD70">
        <f t="shared" si="43"/>
        <v>0</v>
      </c>
      <c r="AE70">
        <f t="shared" si="43"/>
        <v>0</v>
      </c>
      <c r="AF70">
        <f t="shared" si="43"/>
        <v>0</v>
      </c>
      <c r="AG70" s="31">
        <f>VLOOKUP($B$1,'Multipliers and Adjustments'!$A$70:$I$86,TRUNC(COLUMN(AG$2)/5)+2,FALSE)*SUMIFS('EPA Data'!$I:$I,'EPA Data'!$D:$D,'Country Selector'!$A$2,'EPA Data'!$J:$J,$B$1,'EPA Data'!$C:$C,AG$2,'EPA Data'!$G:$G,"&gt;="&amp;$A70,'EPA Data'!$G:$G,"&lt;"&amp;$B70)*unit_conv</f>
        <v>0</v>
      </c>
      <c r="AH70">
        <f t="shared" si="44"/>
        <v>0</v>
      </c>
      <c r="AI70">
        <f t="shared" si="44"/>
        <v>0</v>
      </c>
      <c r="AJ70">
        <f t="shared" si="44"/>
        <v>0</v>
      </c>
      <c r="AK70">
        <f t="shared" si="44"/>
        <v>0</v>
      </c>
      <c r="AL70" s="31">
        <f>VLOOKUP($B$1,'Multipliers and Adjustments'!$A$70:$I$86,TRUNC(COLUMN(AL$2)/5)+2,FALSE)*SUMIFS('EPA Data'!$I:$I,'EPA Data'!$D:$D,'Country Selector'!$A$2,'EPA Data'!$J:$J,$B$1,'EPA Data'!$C:$C,AL$2,'EPA Data'!$G:$G,"&gt;="&amp;$A70,'EPA Data'!$G:$G,"&lt;"&amp;$B70)*unit_conv</f>
        <v>0</v>
      </c>
    </row>
    <row r="71" spans="1:38" x14ac:dyDescent="0.45">
      <c r="A71" s="12">
        <f t="shared" si="14"/>
        <v>1400</v>
      </c>
      <c r="B71" s="11">
        <f t="shared" si="38"/>
        <v>1450</v>
      </c>
      <c r="C71" s="31">
        <f>VLOOKUP($B$1,'Multipliers and Adjustments'!$A$70:$I$86,TRUNC(COLUMN(C$2)/5)+2,FALSE)*SUMIFS('EPA Data'!$I:$I,'EPA Data'!$D:$D,'Country Selector'!$A$2,'EPA Data'!$J:$J,$B$1,'EPA Data'!$C:$C,C$2,'EPA Data'!$G:$G,"&gt;="&amp;$A71,'EPA Data'!$G:$G,"&lt;"&amp;$B71)*unit_conv</f>
        <v>0</v>
      </c>
      <c r="D71">
        <f t="shared" si="37"/>
        <v>0</v>
      </c>
      <c r="E71">
        <f t="shared" si="37"/>
        <v>0</v>
      </c>
      <c r="F71">
        <f t="shared" si="37"/>
        <v>0</v>
      </c>
      <c r="G71">
        <f t="shared" si="37"/>
        <v>0</v>
      </c>
      <c r="H71" s="31">
        <f>VLOOKUP($B$1,'Multipliers and Adjustments'!$A$70:$I$86,TRUNC(COLUMN(H$2)/5)+2,FALSE)*SUMIFS('EPA Data'!$I:$I,'EPA Data'!$D:$D,'Country Selector'!$A$2,'EPA Data'!$J:$J,$B$1,'EPA Data'!$C:$C,H$2,'EPA Data'!$G:$G,"&gt;="&amp;$A71,'EPA Data'!$G:$G,"&lt;"&amp;$B71)*unit_conv</f>
        <v>0</v>
      </c>
      <c r="I71">
        <f t="shared" si="39"/>
        <v>0</v>
      </c>
      <c r="J71">
        <f t="shared" si="39"/>
        <v>0</v>
      </c>
      <c r="K71">
        <f t="shared" si="39"/>
        <v>0</v>
      </c>
      <c r="L71">
        <f t="shared" si="39"/>
        <v>0</v>
      </c>
      <c r="M71" s="31">
        <f>VLOOKUP($B$1,'Multipliers and Adjustments'!$A$70:$I$86,TRUNC(COLUMN(M$2)/5)+2,FALSE)*SUMIFS('EPA Data'!$I:$I,'EPA Data'!$D:$D,'Country Selector'!$A$2,'EPA Data'!$J:$J,$B$1,'EPA Data'!$C:$C,M$2,'EPA Data'!$G:$G,"&gt;="&amp;$A71,'EPA Data'!$G:$G,"&lt;"&amp;$B71)*unit_conv</f>
        <v>0</v>
      </c>
      <c r="N71">
        <f t="shared" si="40"/>
        <v>0</v>
      </c>
      <c r="O71">
        <f t="shared" si="40"/>
        <v>0</v>
      </c>
      <c r="P71">
        <f t="shared" si="40"/>
        <v>0</v>
      </c>
      <c r="Q71">
        <f t="shared" si="40"/>
        <v>0</v>
      </c>
      <c r="R71" s="31">
        <f>VLOOKUP($B$1,'Multipliers and Adjustments'!$A$70:$I$86,TRUNC(COLUMN(R$2)/5)+2,FALSE)*SUMIFS('EPA Data'!$I:$I,'EPA Data'!$D:$D,'Country Selector'!$A$2,'EPA Data'!$J:$J,$B$1,'EPA Data'!$C:$C,R$2,'EPA Data'!$G:$G,"&gt;="&amp;$A71,'EPA Data'!$G:$G,"&lt;"&amp;$B71)*unit_conv</f>
        <v>0</v>
      </c>
      <c r="S71">
        <f t="shared" si="41"/>
        <v>0</v>
      </c>
      <c r="T71">
        <f t="shared" si="41"/>
        <v>0</v>
      </c>
      <c r="U71">
        <f t="shared" si="41"/>
        <v>0</v>
      </c>
      <c r="V71">
        <f t="shared" si="41"/>
        <v>0</v>
      </c>
      <c r="W71" s="31">
        <f>VLOOKUP($B$1,'Multipliers and Adjustments'!$A$70:$I$86,TRUNC(COLUMN(W$2)/5)+2,FALSE)*SUMIFS('EPA Data'!$I:$I,'EPA Data'!$D:$D,'Country Selector'!$A$2,'EPA Data'!$J:$J,$B$1,'EPA Data'!$C:$C,W$2,'EPA Data'!$G:$G,"&gt;="&amp;$A71,'EPA Data'!$G:$G,"&lt;"&amp;$B71)*unit_conv</f>
        <v>0</v>
      </c>
      <c r="X71">
        <f t="shared" si="42"/>
        <v>0</v>
      </c>
      <c r="Y71">
        <f t="shared" si="42"/>
        <v>0</v>
      </c>
      <c r="Z71">
        <f t="shared" si="42"/>
        <v>0</v>
      </c>
      <c r="AA71">
        <f t="shared" si="42"/>
        <v>0</v>
      </c>
      <c r="AB71" s="31">
        <f>VLOOKUP($B$1,'Multipliers and Adjustments'!$A$70:$I$86,TRUNC(COLUMN(AB$2)/5)+2,FALSE)*SUMIFS('EPA Data'!$I:$I,'EPA Data'!$D:$D,'Country Selector'!$A$2,'EPA Data'!$J:$J,$B$1,'EPA Data'!$C:$C,AB$2,'EPA Data'!$G:$G,"&gt;="&amp;$A71,'EPA Data'!$G:$G,"&lt;"&amp;$B71)*unit_conv</f>
        <v>0</v>
      </c>
      <c r="AC71">
        <f t="shared" si="43"/>
        <v>0</v>
      </c>
      <c r="AD71">
        <f t="shared" si="43"/>
        <v>0</v>
      </c>
      <c r="AE71">
        <f t="shared" si="43"/>
        <v>0</v>
      </c>
      <c r="AF71">
        <f t="shared" si="43"/>
        <v>0</v>
      </c>
      <c r="AG71" s="31">
        <f>VLOOKUP($B$1,'Multipliers and Adjustments'!$A$70:$I$86,TRUNC(COLUMN(AG$2)/5)+2,FALSE)*SUMIFS('EPA Data'!$I:$I,'EPA Data'!$D:$D,'Country Selector'!$A$2,'EPA Data'!$J:$J,$B$1,'EPA Data'!$C:$C,AG$2,'EPA Data'!$G:$G,"&gt;="&amp;$A71,'EPA Data'!$G:$G,"&lt;"&amp;$B71)*unit_conv</f>
        <v>0</v>
      </c>
      <c r="AH71">
        <f t="shared" si="44"/>
        <v>0</v>
      </c>
      <c r="AI71">
        <f t="shared" si="44"/>
        <v>0</v>
      </c>
      <c r="AJ71">
        <f t="shared" si="44"/>
        <v>0</v>
      </c>
      <c r="AK71">
        <f t="shared" si="44"/>
        <v>0</v>
      </c>
      <c r="AL71" s="31">
        <f>VLOOKUP($B$1,'Multipliers and Adjustments'!$A$70:$I$86,TRUNC(COLUMN(AL$2)/5)+2,FALSE)*SUMIFS('EPA Data'!$I:$I,'EPA Data'!$D:$D,'Country Selector'!$A$2,'EPA Data'!$J:$J,$B$1,'EPA Data'!$C:$C,AL$2,'EPA Data'!$G:$G,"&gt;="&amp;$A71,'EPA Data'!$G:$G,"&lt;"&amp;$B71)*unit_conv</f>
        <v>0</v>
      </c>
    </row>
    <row r="72" spans="1:38" x14ac:dyDescent="0.45">
      <c r="A72" s="12">
        <f t="shared" si="14"/>
        <v>1450</v>
      </c>
      <c r="B72" s="11">
        <f t="shared" si="38"/>
        <v>1500</v>
      </c>
      <c r="C72" s="31">
        <f>VLOOKUP($B$1,'Multipliers and Adjustments'!$A$70:$I$86,TRUNC(COLUMN(C$2)/5)+2,FALSE)*SUMIFS('EPA Data'!$I:$I,'EPA Data'!$D:$D,'Country Selector'!$A$2,'EPA Data'!$J:$J,$B$1,'EPA Data'!$C:$C,C$2,'EPA Data'!$G:$G,"&gt;="&amp;$A72,'EPA Data'!$G:$G,"&lt;"&amp;$B72)*unit_conv</f>
        <v>0</v>
      </c>
      <c r="D72">
        <f t="shared" si="37"/>
        <v>0</v>
      </c>
      <c r="E72">
        <f t="shared" si="37"/>
        <v>0</v>
      </c>
      <c r="F72">
        <f t="shared" si="37"/>
        <v>0</v>
      </c>
      <c r="G72">
        <f t="shared" si="37"/>
        <v>0</v>
      </c>
      <c r="H72" s="31">
        <f>VLOOKUP($B$1,'Multipliers and Adjustments'!$A$70:$I$86,TRUNC(COLUMN(H$2)/5)+2,FALSE)*SUMIFS('EPA Data'!$I:$I,'EPA Data'!$D:$D,'Country Selector'!$A$2,'EPA Data'!$J:$J,$B$1,'EPA Data'!$C:$C,H$2,'EPA Data'!$G:$G,"&gt;="&amp;$A72,'EPA Data'!$G:$G,"&lt;"&amp;$B72)*unit_conv</f>
        <v>0</v>
      </c>
      <c r="I72">
        <f t="shared" si="39"/>
        <v>0</v>
      </c>
      <c r="J72">
        <f t="shared" si="39"/>
        <v>0</v>
      </c>
      <c r="K72">
        <f t="shared" si="39"/>
        <v>0</v>
      </c>
      <c r="L72">
        <f t="shared" si="39"/>
        <v>0</v>
      </c>
      <c r="M72" s="31">
        <f>VLOOKUP($B$1,'Multipliers and Adjustments'!$A$70:$I$86,TRUNC(COLUMN(M$2)/5)+2,FALSE)*SUMIFS('EPA Data'!$I:$I,'EPA Data'!$D:$D,'Country Selector'!$A$2,'EPA Data'!$J:$J,$B$1,'EPA Data'!$C:$C,M$2,'EPA Data'!$G:$G,"&gt;="&amp;$A72,'EPA Data'!$G:$G,"&lt;"&amp;$B72)*unit_conv</f>
        <v>0</v>
      </c>
      <c r="N72">
        <f t="shared" si="40"/>
        <v>0</v>
      </c>
      <c r="O72">
        <f t="shared" si="40"/>
        <v>0</v>
      </c>
      <c r="P72">
        <f t="shared" si="40"/>
        <v>0</v>
      </c>
      <c r="Q72">
        <f t="shared" si="40"/>
        <v>0</v>
      </c>
      <c r="R72" s="31">
        <f>VLOOKUP($B$1,'Multipliers and Adjustments'!$A$70:$I$86,TRUNC(COLUMN(R$2)/5)+2,FALSE)*SUMIFS('EPA Data'!$I:$I,'EPA Data'!$D:$D,'Country Selector'!$A$2,'EPA Data'!$J:$J,$B$1,'EPA Data'!$C:$C,R$2,'EPA Data'!$G:$G,"&gt;="&amp;$A72,'EPA Data'!$G:$G,"&lt;"&amp;$B72)*unit_conv</f>
        <v>0</v>
      </c>
      <c r="S72">
        <f t="shared" si="41"/>
        <v>0</v>
      </c>
      <c r="T72">
        <f t="shared" si="41"/>
        <v>0</v>
      </c>
      <c r="U72">
        <f t="shared" si="41"/>
        <v>0</v>
      </c>
      <c r="V72">
        <f t="shared" si="41"/>
        <v>0</v>
      </c>
      <c r="W72" s="31">
        <f>VLOOKUP($B$1,'Multipliers and Adjustments'!$A$70:$I$86,TRUNC(COLUMN(W$2)/5)+2,FALSE)*SUMIFS('EPA Data'!$I:$I,'EPA Data'!$D:$D,'Country Selector'!$A$2,'EPA Data'!$J:$J,$B$1,'EPA Data'!$C:$C,W$2,'EPA Data'!$G:$G,"&gt;="&amp;$A72,'EPA Data'!$G:$G,"&lt;"&amp;$B72)*unit_conv</f>
        <v>0</v>
      </c>
      <c r="X72">
        <f t="shared" si="42"/>
        <v>0</v>
      </c>
      <c r="Y72">
        <f t="shared" si="42"/>
        <v>0</v>
      </c>
      <c r="Z72">
        <f t="shared" si="42"/>
        <v>0</v>
      </c>
      <c r="AA72">
        <f t="shared" si="42"/>
        <v>0</v>
      </c>
      <c r="AB72" s="31">
        <f>VLOOKUP($B$1,'Multipliers and Adjustments'!$A$70:$I$86,TRUNC(COLUMN(AB$2)/5)+2,FALSE)*SUMIFS('EPA Data'!$I:$I,'EPA Data'!$D:$D,'Country Selector'!$A$2,'EPA Data'!$J:$J,$B$1,'EPA Data'!$C:$C,AB$2,'EPA Data'!$G:$G,"&gt;="&amp;$A72,'EPA Data'!$G:$G,"&lt;"&amp;$B72)*unit_conv</f>
        <v>0</v>
      </c>
      <c r="AC72">
        <f t="shared" si="43"/>
        <v>0</v>
      </c>
      <c r="AD72">
        <f t="shared" si="43"/>
        <v>0</v>
      </c>
      <c r="AE72">
        <f t="shared" si="43"/>
        <v>0</v>
      </c>
      <c r="AF72">
        <f t="shared" si="43"/>
        <v>0</v>
      </c>
      <c r="AG72" s="31">
        <f>VLOOKUP($B$1,'Multipliers and Adjustments'!$A$70:$I$86,TRUNC(COLUMN(AG$2)/5)+2,FALSE)*SUMIFS('EPA Data'!$I:$I,'EPA Data'!$D:$D,'Country Selector'!$A$2,'EPA Data'!$J:$J,$B$1,'EPA Data'!$C:$C,AG$2,'EPA Data'!$G:$G,"&gt;="&amp;$A72,'EPA Data'!$G:$G,"&lt;"&amp;$B72)*unit_conv</f>
        <v>0</v>
      </c>
      <c r="AH72">
        <f t="shared" si="44"/>
        <v>0</v>
      </c>
      <c r="AI72">
        <f t="shared" si="44"/>
        <v>0</v>
      </c>
      <c r="AJ72">
        <f t="shared" si="44"/>
        <v>0</v>
      </c>
      <c r="AK72">
        <f t="shared" si="44"/>
        <v>0</v>
      </c>
      <c r="AL72" s="31">
        <f>VLOOKUP($B$1,'Multipliers and Adjustments'!$A$70:$I$86,TRUNC(COLUMN(AL$2)/5)+2,FALSE)*SUMIFS('EPA Data'!$I:$I,'EPA Data'!$D:$D,'Country Selector'!$A$2,'EPA Data'!$J:$J,$B$1,'EPA Data'!$C:$C,AL$2,'EPA Data'!$G:$G,"&gt;="&amp;$A72,'EPA Data'!$G:$G,"&lt;"&amp;$B72)*unit_conv</f>
        <v>0</v>
      </c>
    </row>
    <row r="73" spans="1:38" x14ac:dyDescent="0.45">
      <c r="A73" s="12">
        <f t="shared" si="14"/>
        <v>1500</v>
      </c>
      <c r="B73" s="11">
        <f t="shared" si="38"/>
        <v>1550</v>
      </c>
      <c r="C73" s="31">
        <f>VLOOKUP($B$1,'Multipliers and Adjustments'!$A$70:$I$86,TRUNC(COLUMN(C$2)/5)+2,FALSE)*SUMIFS('EPA Data'!$I:$I,'EPA Data'!$D:$D,'Country Selector'!$A$2,'EPA Data'!$J:$J,$B$1,'EPA Data'!$C:$C,C$2,'EPA Data'!$G:$G,"&gt;="&amp;$A73,'EPA Data'!$G:$G,"&lt;"&amp;$B73)*unit_conv</f>
        <v>0</v>
      </c>
      <c r="D73">
        <f t="shared" si="37"/>
        <v>0</v>
      </c>
      <c r="E73">
        <f t="shared" si="37"/>
        <v>0</v>
      </c>
      <c r="F73">
        <f t="shared" si="37"/>
        <v>0</v>
      </c>
      <c r="G73">
        <f t="shared" si="37"/>
        <v>0</v>
      </c>
      <c r="H73" s="31">
        <f>VLOOKUP($B$1,'Multipliers and Adjustments'!$A$70:$I$86,TRUNC(COLUMN(H$2)/5)+2,FALSE)*SUMIFS('EPA Data'!$I:$I,'EPA Data'!$D:$D,'Country Selector'!$A$2,'EPA Data'!$J:$J,$B$1,'EPA Data'!$C:$C,H$2,'EPA Data'!$G:$G,"&gt;="&amp;$A73,'EPA Data'!$G:$G,"&lt;"&amp;$B73)*unit_conv</f>
        <v>0</v>
      </c>
      <c r="I73">
        <f t="shared" si="39"/>
        <v>0</v>
      </c>
      <c r="J73">
        <f t="shared" si="39"/>
        <v>0</v>
      </c>
      <c r="K73">
        <f t="shared" si="39"/>
        <v>0</v>
      </c>
      <c r="L73">
        <f t="shared" si="39"/>
        <v>0</v>
      </c>
      <c r="M73" s="31">
        <f>VLOOKUP($B$1,'Multipliers and Adjustments'!$A$70:$I$86,TRUNC(COLUMN(M$2)/5)+2,FALSE)*SUMIFS('EPA Data'!$I:$I,'EPA Data'!$D:$D,'Country Selector'!$A$2,'EPA Data'!$J:$J,$B$1,'EPA Data'!$C:$C,M$2,'EPA Data'!$G:$G,"&gt;="&amp;$A73,'EPA Data'!$G:$G,"&lt;"&amp;$B73)*unit_conv</f>
        <v>0</v>
      </c>
      <c r="N73">
        <f t="shared" si="40"/>
        <v>0</v>
      </c>
      <c r="O73">
        <f t="shared" si="40"/>
        <v>0</v>
      </c>
      <c r="P73">
        <f t="shared" si="40"/>
        <v>0</v>
      </c>
      <c r="Q73">
        <f t="shared" si="40"/>
        <v>0</v>
      </c>
      <c r="R73" s="31">
        <f>VLOOKUP($B$1,'Multipliers and Adjustments'!$A$70:$I$86,TRUNC(COLUMN(R$2)/5)+2,FALSE)*SUMIFS('EPA Data'!$I:$I,'EPA Data'!$D:$D,'Country Selector'!$A$2,'EPA Data'!$J:$J,$B$1,'EPA Data'!$C:$C,R$2,'EPA Data'!$G:$G,"&gt;="&amp;$A73,'EPA Data'!$G:$G,"&lt;"&amp;$B73)*unit_conv</f>
        <v>0</v>
      </c>
      <c r="S73">
        <f t="shared" si="41"/>
        <v>0</v>
      </c>
      <c r="T73">
        <f t="shared" si="41"/>
        <v>0</v>
      </c>
      <c r="U73">
        <f t="shared" si="41"/>
        <v>0</v>
      </c>
      <c r="V73">
        <f t="shared" si="41"/>
        <v>0</v>
      </c>
      <c r="W73" s="31">
        <f>VLOOKUP($B$1,'Multipliers and Adjustments'!$A$70:$I$86,TRUNC(COLUMN(W$2)/5)+2,FALSE)*SUMIFS('EPA Data'!$I:$I,'EPA Data'!$D:$D,'Country Selector'!$A$2,'EPA Data'!$J:$J,$B$1,'EPA Data'!$C:$C,W$2,'EPA Data'!$G:$G,"&gt;="&amp;$A73,'EPA Data'!$G:$G,"&lt;"&amp;$B73)*unit_conv</f>
        <v>0</v>
      </c>
      <c r="X73">
        <f t="shared" si="42"/>
        <v>0</v>
      </c>
      <c r="Y73">
        <f t="shared" si="42"/>
        <v>0</v>
      </c>
      <c r="Z73">
        <f t="shared" si="42"/>
        <v>0</v>
      </c>
      <c r="AA73">
        <f t="shared" si="42"/>
        <v>0</v>
      </c>
      <c r="AB73" s="31">
        <f>VLOOKUP($B$1,'Multipliers and Adjustments'!$A$70:$I$86,TRUNC(COLUMN(AB$2)/5)+2,FALSE)*SUMIFS('EPA Data'!$I:$I,'EPA Data'!$D:$D,'Country Selector'!$A$2,'EPA Data'!$J:$J,$B$1,'EPA Data'!$C:$C,AB$2,'EPA Data'!$G:$G,"&gt;="&amp;$A73,'EPA Data'!$G:$G,"&lt;"&amp;$B73)*unit_conv</f>
        <v>0</v>
      </c>
      <c r="AC73">
        <f t="shared" si="43"/>
        <v>0</v>
      </c>
      <c r="AD73">
        <f t="shared" si="43"/>
        <v>0</v>
      </c>
      <c r="AE73">
        <f t="shared" si="43"/>
        <v>0</v>
      </c>
      <c r="AF73">
        <f t="shared" si="43"/>
        <v>0</v>
      </c>
      <c r="AG73" s="31">
        <f>VLOOKUP($B$1,'Multipliers and Adjustments'!$A$70:$I$86,TRUNC(COLUMN(AG$2)/5)+2,FALSE)*SUMIFS('EPA Data'!$I:$I,'EPA Data'!$D:$D,'Country Selector'!$A$2,'EPA Data'!$J:$J,$B$1,'EPA Data'!$C:$C,AG$2,'EPA Data'!$G:$G,"&gt;="&amp;$A73,'EPA Data'!$G:$G,"&lt;"&amp;$B73)*unit_conv</f>
        <v>0</v>
      </c>
      <c r="AH73">
        <f t="shared" si="44"/>
        <v>0</v>
      </c>
      <c r="AI73">
        <f t="shared" si="44"/>
        <v>0</v>
      </c>
      <c r="AJ73">
        <f t="shared" si="44"/>
        <v>0</v>
      </c>
      <c r="AK73">
        <f t="shared" si="44"/>
        <v>0</v>
      </c>
      <c r="AL73" s="31">
        <f>VLOOKUP($B$1,'Multipliers and Adjustments'!$A$70:$I$86,TRUNC(COLUMN(AL$2)/5)+2,FALSE)*SUMIFS('EPA Data'!$I:$I,'EPA Data'!$D:$D,'Country Selector'!$A$2,'EPA Data'!$J:$J,$B$1,'EPA Data'!$C:$C,AL$2,'EPA Data'!$G:$G,"&gt;="&amp;$A73,'EPA Data'!$G:$G,"&lt;"&amp;$B73)*unit_conv</f>
        <v>0</v>
      </c>
    </row>
    <row r="74" spans="1:38" x14ac:dyDescent="0.45">
      <c r="A74" s="12">
        <f t="shared" si="14"/>
        <v>1550</v>
      </c>
      <c r="B74" s="11">
        <f t="shared" si="38"/>
        <v>1600</v>
      </c>
      <c r="C74" s="31">
        <f>VLOOKUP($B$1,'Multipliers and Adjustments'!$A$70:$I$86,TRUNC(COLUMN(C$2)/5)+2,FALSE)*SUMIFS('EPA Data'!$I:$I,'EPA Data'!$D:$D,'Country Selector'!$A$2,'EPA Data'!$J:$J,$B$1,'EPA Data'!$C:$C,C$2,'EPA Data'!$G:$G,"&gt;="&amp;$A74,'EPA Data'!$G:$G,"&lt;"&amp;$B74)*unit_conv</f>
        <v>0</v>
      </c>
      <c r="D74">
        <f t="shared" si="37"/>
        <v>0</v>
      </c>
      <c r="E74">
        <f t="shared" si="37"/>
        <v>0</v>
      </c>
      <c r="F74">
        <f t="shared" si="37"/>
        <v>0</v>
      </c>
      <c r="G74">
        <f t="shared" si="37"/>
        <v>0</v>
      </c>
      <c r="H74" s="31">
        <f>VLOOKUP($B$1,'Multipliers and Adjustments'!$A$70:$I$86,TRUNC(COLUMN(H$2)/5)+2,FALSE)*SUMIFS('EPA Data'!$I:$I,'EPA Data'!$D:$D,'Country Selector'!$A$2,'EPA Data'!$J:$J,$B$1,'EPA Data'!$C:$C,H$2,'EPA Data'!$G:$G,"&gt;="&amp;$A74,'EPA Data'!$G:$G,"&lt;"&amp;$B74)*unit_conv</f>
        <v>0</v>
      </c>
      <c r="I74">
        <f t="shared" si="39"/>
        <v>0</v>
      </c>
      <c r="J74">
        <f t="shared" si="39"/>
        <v>0</v>
      </c>
      <c r="K74">
        <f t="shared" si="39"/>
        <v>0</v>
      </c>
      <c r="L74">
        <f t="shared" si="39"/>
        <v>0</v>
      </c>
      <c r="M74" s="31">
        <f>VLOOKUP($B$1,'Multipliers and Adjustments'!$A$70:$I$86,TRUNC(COLUMN(M$2)/5)+2,FALSE)*SUMIFS('EPA Data'!$I:$I,'EPA Data'!$D:$D,'Country Selector'!$A$2,'EPA Data'!$J:$J,$B$1,'EPA Data'!$C:$C,M$2,'EPA Data'!$G:$G,"&gt;="&amp;$A74,'EPA Data'!$G:$G,"&lt;"&amp;$B74)*unit_conv</f>
        <v>0</v>
      </c>
      <c r="N74">
        <f t="shared" si="40"/>
        <v>0</v>
      </c>
      <c r="O74">
        <f t="shared" si="40"/>
        <v>0</v>
      </c>
      <c r="P74">
        <f t="shared" si="40"/>
        <v>0</v>
      </c>
      <c r="Q74">
        <f t="shared" si="40"/>
        <v>0</v>
      </c>
      <c r="R74" s="31">
        <f>VLOOKUP($B$1,'Multipliers and Adjustments'!$A$70:$I$86,TRUNC(COLUMN(R$2)/5)+2,FALSE)*SUMIFS('EPA Data'!$I:$I,'EPA Data'!$D:$D,'Country Selector'!$A$2,'EPA Data'!$J:$J,$B$1,'EPA Data'!$C:$C,R$2,'EPA Data'!$G:$G,"&gt;="&amp;$A74,'EPA Data'!$G:$G,"&lt;"&amp;$B74)*unit_conv</f>
        <v>0</v>
      </c>
      <c r="S74">
        <f t="shared" si="41"/>
        <v>0</v>
      </c>
      <c r="T74">
        <f t="shared" si="41"/>
        <v>0</v>
      </c>
      <c r="U74">
        <f t="shared" si="41"/>
        <v>0</v>
      </c>
      <c r="V74">
        <f t="shared" si="41"/>
        <v>0</v>
      </c>
      <c r="W74" s="31">
        <f>VLOOKUP($B$1,'Multipliers and Adjustments'!$A$70:$I$86,TRUNC(COLUMN(W$2)/5)+2,FALSE)*SUMIFS('EPA Data'!$I:$I,'EPA Data'!$D:$D,'Country Selector'!$A$2,'EPA Data'!$J:$J,$B$1,'EPA Data'!$C:$C,W$2,'EPA Data'!$G:$G,"&gt;="&amp;$A74,'EPA Data'!$G:$G,"&lt;"&amp;$B74)*unit_conv</f>
        <v>0</v>
      </c>
      <c r="X74">
        <f t="shared" si="42"/>
        <v>0</v>
      </c>
      <c r="Y74">
        <f t="shared" si="42"/>
        <v>0</v>
      </c>
      <c r="Z74">
        <f t="shared" si="42"/>
        <v>0</v>
      </c>
      <c r="AA74">
        <f t="shared" si="42"/>
        <v>0</v>
      </c>
      <c r="AB74" s="31">
        <f>VLOOKUP($B$1,'Multipliers and Adjustments'!$A$70:$I$86,TRUNC(COLUMN(AB$2)/5)+2,FALSE)*SUMIFS('EPA Data'!$I:$I,'EPA Data'!$D:$D,'Country Selector'!$A$2,'EPA Data'!$J:$J,$B$1,'EPA Data'!$C:$C,AB$2,'EPA Data'!$G:$G,"&gt;="&amp;$A74,'EPA Data'!$G:$G,"&lt;"&amp;$B74)*unit_conv</f>
        <v>0</v>
      </c>
      <c r="AC74">
        <f t="shared" si="43"/>
        <v>0</v>
      </c>
      <c r="AD74">
        <f t="shared" si="43"/>
        <v>0</v>
      </c>
      <c r="AE74">
        <f t="shared" si="43"/>
        <v>0</v>
      </c>
      <c r="AF74">
        <f t="shared" si="43"/>
        <v>0</v>
      </c>
      <c r="AG74" s="31">
        <f>VLOOKUP($B$1,'Multipliers and Adjustments'!$A$70:$I$86,TRUNC(COLUMN(AG$2)/5)+2,FALSE)*SUMIFS('EPA Data'!$I:$I,'EPA Data'!$D:$D,'Country Selector'!$A$2,'EPA Data'!$J:$J,$B$1,'EPA Data'!$C:$C,AG$2,'EPA Data'!$G:$G,"&gt;="&amp;$A74,'EPA Data'!$G:$G,"&lt;"&amp;$B74)*unit_conv</f>
        <v>0</v>
      </c>
      <c r="AH74">
        <f t="shared" si="44"/>
        <v>0</v>
      </c>
      <c r="AI74">
        <f t="shared" si="44"/>
        <v>0</v>
      </c>
      <c r="AJ74">
        <f t="shared" si="44"/>
        <v>0</v>
      </c>
      <c r="AK74">
        <f t="shared" si="44"/>
        <v>0</v>
      </c>
      <c r="AL74" s="31">
        <f>VLOOKUP($B$1,'Multipliers and Adjustments'!$A$70:$I$86,TRUNC(COLUMN(AL$2)/5)+2,FALSE)*SUMIFS('EPA Data'!$I:$I,'EPA Data'!$D:$D,'Country Selector'!$A$2,'EPA Data'!$J:$J,$B$1,'EPA Data'!$C:$C,AL$2,'EPA Data'!$G:$G,"&gt;="&amp;$A74,'EPA Data'!$G:$G,"&lt;"&amp;$B74)*unit_conv</f>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B73"/>
  <sheetViews>
    <sheetView workbookViewId="0"/>
  </sheetViews>
  <sheetFormatPr defaultColWidth="8.86328125" defaultRowHeight="14.25" x14ac:dyDescent="0.45"/>
  <cols>
    <col min="1" max="1" width="14" customWidth="1"/>
    <col min="2" max="2" width="15" customWidth="1"/>
  </cols>
  <sheetData>
    <row r="1" spans="1:2" x14ac:dyDescent="0.45">
      <c r="B1" s="43" t="s">
        <v>940</v>
      </c>
    </row>
    <row r="2" spans="1:2" x14ac:dyDescent="0.45">
      <c r="A2" t="s">
        <v>868</v>
      </c>
      <c r="B2">
        <f>ROUND(AVERAGE('PERAC-livestock'!A3:B3),0)</f>
        <v>-1125</v>
      </c>
    </row>
    <row r="3" spans="1:2" x14ac:dyDescent="0.45">
      <c r="A3" t="s">
        <v>869</v>
      </c>
      <c r="B3">
        <f>ROUND(AVERAGE('PERAC-livestock'!A4:B4),0)</f>
        <v>-1075</v>
      </c>
    </row>
    <row r="4" spans="1:2" x14ac:dyDescent="0.45">
      <c r="A4" t="s">
        <v>870</v>
      </c>
      <c r="B4">
        <f>ROUND(AVERAGE('PERAC-livestock'!A5:B5),0)</f>
        <v>-1025</v>
      </c>
    </row>
    <row r="5" spans="1:2" x14ac:dyDescent="0.45">
      <c r="A5" t="s">
        <v>871</v>
      </c>
      <c r="B5">
        <f>ROUND(AVERAGE('PERAC-livestock'!A6:B6),0)</f>
        <v>-975</v>
      </c>
    </row>
    <row r="6" spans="1:2" x14ac:dyDescent="0.45">
      <c r="A6" t="s">
        <v>872</v>
      </c>
      <c r="B6">
        <f>ROUND(AVERAGE('PERAC-livestock'!A7:B7),0)</f>
        <v>-925</v>
      </c>
    </row>
    <row r="7" spans="1:2" x14ac:dyDescent="0.45">
      <c r="A7" t="s">
        <v>873</v>
      </c>
      <c r="B7">
        <f>ROUND(AVERAGE('PERAC-livestock'!A8:B8),0)</f>
        <v>-875</v>
      </c>
    </row>
    <row r="8" spans="1:2" x14ac:dyDescent="0.45">
      <c r="A8" t="s">
        <v>874</v>
      </c>
      <c r="B8">
        <f>ROUND(AVERAGE('PERAC-livestock'!A9:B9),0)</f>
        <v>-825</v>
      </c>
    </row>
    <row r="9" spans="1:2" x14ac:dyDescent="0.45">
      <c r="A9" t="s">
        <v>875</v>
      </c>
      <c r="B9">
        <f>ROUND(AVERAGE('PERAC-livestock'!A10:B10),0)</f>
        <v>-775</v>
      </c>
    </row>
    <row r="10" spans="1:2" x14ac:dyDescent="0.45">
      <c r="A10" t="s">
        <v>876</v>
      </c>
      <c r="B10">
        <f>ROUND(AVERAGE('PERAC-livestock'!A11:B11),0)</f>
        <v>-725</v>
      </c>
    </row>
    <row r="11" spans="1:2" x14ac:dyDescent="0.45">
      <c r="A11" t="s">
        <v>877</v>
      </c>
      <c r="B11">
        <f>ROUND(AVERAGE('PERAC-livestock'!A12:B12),0)</f>
        <v>-675</v>
      </c>
    </row>
    <row r="12" spans="1:2" x14ac:dyDescent="0.45">
      <c r="A12" t="s">
        <v>878</v>
      </c>
      <c r="B12">
        <f>ROUND(AVERAGE('PERAC-livestock'!A13:B13),0)</f>
        <v>-625</v>
      </c>
    </row>
    <row r="13" spans="1:2" x14ac:dyDescent="0.45">
      <c r="A13" t="s">
        <v>879</v>
      </c>
      <c r="B13">
        <f>ROUND(AVERAGE('PERAC-livestock'!A14:B14),0)</f>
        <v>-575</v>
      </c>
    </row>
    <row r="14" spans="1:2" x14ac:dyDescent="0.45">
      <c r="A14" t="s">
        <v>880</v>
      </c>
      <c r="B14">
        <f>ROUND(AVERAGE('PERAC-livestock'!A15:B15),0)</f>
        <v>-525</v>
      </c>
    </row>
    <row r="15" spans="1:2" x14ac:dyDescent="0.45">
      <c r="A15" t="s">
        <v>881</v>
      </c>
      <c r="B15">
        <f>ROUND(AVERAGE('PERAC-livestock'!A16:B16),0)</f>
        <v>-475</v>
      </c>
    </row>
    <row r="16" spans="1:2" x14ac:dyDescent="0.45">
      <c r="A16" t="s">
        <v>882</v>
      </c>
      <c r="B16">
        <f>ROUND(AVERAGE('PERAC-livestock'!A17:B17),0)</f>
        <v>-425</v>
      </c>
    </row>
    <row r="17" spans="1:2" x14ac:dyDescent="0.45">
      <c r="A17" t="s">
        <v>883</v>
      </c>
      <c r="B17">
        <f>ROUND(AVERAGE('PERAC-livestock'!A18:B18),0)</f>
        <v>-375</v>
      </c>
    </row>
    <row r="18" spans="1:2" x14ac:dyDescent="0.45">
      <c r="A18" t="s">
        <v>884</v>
      </c>
      <c r="B18">
        <f>ROUND(AVERAGE('PERAC-livestock'!A19:B19),0)</f>
        <v>-325</v>
      </c>
    </row>
    <row r="19" spans="1:2" x14ac:dyDescent="0.45">
      <c r="A19" t="s">
        <v>885</v>
      </c>
      <c r="B19">
        <f>ROUND(AVERAGE('PERAC-livestock'!A20:B20),0)</f>
        <v>-275</v>
      </c>
    </row>
    <row r="20" spans="1:2" x14ac:dyDescent="0.45">
      <c r="A20" t="s">
        <v>886</v>
      </c>
      <c r="B20">
        <f>ROUND(AVERAGE('PERAC-livestock'!A21:B21),0)</f>
        <v>-225</v>
      </c>
    </row>
    <row r="21" spans="1:2" x14ac:dyDescent="0.45">
      <c r="A21" t="s">
        <v>887</v>
      </c>
      <c r="B21">
        <f>ROUND(AVERAGE('PERAC-livestock'!A22:B22),0)</f>
        <v>-175</v>
      </c>
    </row>
    <row r="22" spans="1:2" x14ac:dyDescent="0.45">
      <c r="A22" t="s">
        <v>888</v>
      </c>
      <c r="B22">
        <f>ROUND(AVERAGE('PERAC-livestock'!A23:B23),0)</f>
        <v>-125</v>
      </c>
    </row>
    <row r="23" spans="1:2" x14ac:dyDescent="0.45">
      <c r="A23" t="s">
        <v>889</v>
      </c>
      <c r="B23">
        <f>ROUND(AVERAGE('PERAC-livestock'!A24:B24),0)</f>
        <v>-95</v>
      </c>
    </row>
    <row r="24" spans="1:2" x14ac:dyDescent="0.45">
      <c r="A24" t="s">
        <v>890</v>
      </c>
      <c r="B24">
        <f>ROUND(AVERAGE('PERAC-livestock'!A25:B25),0)</f>
        <v>-85</v>
      </c>
    </row>
    <row r="25" spans="1:2" x14ac:dyDescent="0.45">
      <c r="A25" t="s">
        <v>891</v>
      </c>
      <c r="B25">
        <f>ROUND(AVERAGE('PERAC-livestock'!A26:B26),0)</f>
        <v>-75</v>
      </c>
    </row>
    <row r="26" spans="1:2" x14ac:dyDescent="0.45">
      <c r="A26" t="s">
        <v>892</v>
      </c>
      <c r="B26">
        <f>ROUND(AVERAGE('PERAC-livestock'!A27:B27),0)</f>
        <v>-65</v>
      </c>
    </row>
    <row r="27" spans="1:2" x14ac:dyDescent="0.45">
      <c r="A27" t="s">
        <v>893</v>
      </c>
      <c r="B27">
        <f>ROUND(AVERAGE('PERAC-livestock'!A28:B28),0)</f>
        <v>-55</v>
      </c>
    </row>
    <row r="28" spans="1:2" x14ac:dyDescent="0.45">
      <c r="A28" t="s">
        <v>894</v>
      </c>
      <c r="B28">
        <f>ROUND(AVERAGE('PERAC-livestock'!A29:B29),0)</f>
        <v>-45</v>
      </c>
    </row>
    <row r="29" spans="1:2" x14ac:dyDescent="0.45">
      <c r="A29" t="s">
        <v>895</v>
      </c>
      <c r="B29">
        <f>ROUND(AVERAGE('PERAC-livestock'!A30:B30),0)</f>
        <v>-35</v>
      </c>
    </row>
    <row r="30" spans="1:2" x14ac:dyDescent="0.45">
      <c r="A30" t="s">
        <v>896</v>
      </c>
      <c r="B30">
        <f>ROUND(AVERAGE('PERAC-livestock'!A31:B31),0)</f>
        <v>-25</v>
      </c>
    </row>
    <row r="31" spans="1:2" x14ac:dyDescent="0.45">
      <c r="A31" t="s">
        <v>897</v>
      </c>
      <c r="B31">
        <f>ROUND(AVERAGE('PERAC-livestock'!A32:B32),0)</f>
        <v>-15</v>
      </c>
    </row>
    <row r="32" spans="1:2" x14ac:dyDescent="0.45">
      <c r="A32" t="s">
        <v>898</v>
      </c>
      <c r="B32">
        <f>ROUND(AVERAGE('PERAC-livestock'!A33:B33),0)</f>
        <v>-5</v>
      </c>
    </row>
    <row r="33" spans="1:2" x14ac:dyDescent="0.45">
      <c r="A33" t="s">
        <v>899</v>
      </c>
      <c r="B33">
        <f>ROUND(AVERAGE('PERAC-livestock'!A34:B34),0)</f>
        <v>0</v>
      </c>
    </row>
    <row r="34" spans="1:2" x14ac:dyDescent="0.45">
      <c r="A34" t="s">
        <v>900</v>
      </c>
      <c r="B34">
        <f>ROUND(AVERAGE('PERAC-livestock'!A35:B35),0)</f>
        <v>5</v>
      </c>
    </row>
    <row r="35" spans="1:2" x14ac:dyDescent="0.45">
      <c r="A35" t="s">
        <v>901</v>
      </c>
      <c r="B35">
        <f>ROUND(AVERAGE('PERAC-livestock'!A36:B36),0)</f>
        <v>15</v>
      </c>
    </row>
    <row r="36" spans="1:2" x14ac:dyDescent="0.45">
      <c r="A36" t="s">
        <v>902</v>
      </c>
      <c r="B36">
        <f>ROUND(AVERAGE('PERAC-livestock'!A37:B37),0)</f>
        <v>25</v>
      </c>
    </row>
    <row r="37" spans="1:2" x14ac:dyDescent="0.45">
      <c r="A37" t="s">
        <v>903</v>
      </c>
      <c r="B37">
        <f>ROUND(AVERAGE('PERAC-livestock'!A38:B38),0)</f>
        <v>35</v>
      </c>
    </row>
    <row r="38" spans="1:2" x14ac:dyDescent="0.45">
      <c r="A38" t="s">
        <v>904</v>
      </c>
      <c r="B38">
        <f>ROUND(AVERAGE('PERAC-livestock'!A39:B39),0)</f>
        <v>45</v>
      </c>
    </row>
    <row r="39" spans="1:2" x14ac:dyDescent="0.45">
      <c r="A39" t="s">
        <v>905</v>
      </c>
      <c r="B39">
        <f>ROUND(AVERAGE('PERAC-livestock'!A40:B40),0)</f>
        <v>55</v>
      </c>
    </row>
    <row r="40" spans="1:2" x14ac:dyDescent="0.45">
      <c r="A40" t="s">
        <v>906</v>
      </c>
      <c r="B40">
        <f>ROUND(AVERAGE('PERAC-livestock'!A41:B41),0)</f>
        <v>65</v>
      </c>
    </row>
    <row r="41" spans="1:2" x14ac:dyDescent="0.45">
      <c r="A41" t="s">
        <v>907</v>
      </c>
      <c r="B41">
        <f>ROUND(AVERAGE('PERAC-livestock'!A42:B42),0)</f>
        <v>75</v>
      </c>
    </row>
    <row r="42" spans="1:2" x14ac:dyDescent="0.45">
      <c r="A42" t="s">
        <v>908</v>
      </c>
      <c r="B42">
        <f>ROUND(AVERAGE('PERAC-livestock'!A43:B43),0)</f>
        <v>85</v>
      </c>
    </row>
    <row r="43" spans="1:2" x14ac:dyDescent="0.45">
      <c r="A43" t="s">
        <v>909</v>
      </c>
      <c r="B43">
        <f>ROUND(AVERAGE('PERAC-livestock'!A44:B44),0)</f>
        <v>95</v>
      </c>
    </row>
    <row r="44" spans="1:2" x14ac:dyDescent="0.45">
      <c r="A44" t="s">
        <v>910</v>
      </c>
      <c r="B44">
        <f>ROUND(AVERAGE('PERAC-livestock'!A45:B45),0)</f>
        <v>125</v>
      </c>
    </row>
    <row r="45" spans="1:2" x14ac:dyDescent="0.45">
      <c r="A45" t="s">
        <v>911</v>
      </c>
      <c r="B45">
        <f>ROUND(AVERAGE('PERAC-livestock'!A46:B46),0)</f>
        <v>175</v>
      </c>
    </row>
    <row r="46" spans="1:2" x14ac:dyDescent="0.45">
      <c r="A46" t="s">
        <v>912</v>
      </c>
      <c r="B46">
        <f>ROUND(AVERAGE('PERAC-livestock'!A47:B47),0)</f>
        <v>225</v>
      </c>
    </row>
    <row r="47" spans="1:2" x14ac:dyDescent="0.45">
      <c r="A47" t="s">
        <v>913</v>
      </c>
      <c r="B47">
        <f>ROUND(AVERAGE('PERAC-livestock'!A48:B48),0)</f>
        <v>275</v>
      </c>
    </row>
    <row r="48" spans="1:2" x14ac:dyDescent="0.45">
      <c r="A48" t="s">
        <v>914</v>
      </c>
      <c r="B48">
        <f>ROUND(AVERAGE('PERAC-livestock'!A49:B49),0)</f>
        <v>325</v>
      </c>
    </row>
    <row r="49" spans="1:2" x14ac:dyDescent="0.45">
      <c r="A49" t="s">
        <v>915</v>
      </c>
      <c r="B49">
        <f>ROUND(AVERAGE('PERAC-livestock'!A50:B50),0)</f>
        <v>375</v>
      </c>
    </row>
    <row r="50" spans="1:2" x14ac:dyDescent="0.45">
      <c r="A50" t="s">
        <v>916</v>
      </c>
      <c r="B50">
        <f>ROUND(AVERAGE('PERAC-livestock'!A51:B51),0)</f>
        <v>425</v>
      </c>
    </row>
    <row r="51" spans="1:2" x14ac:dyDescent="0.45">
      <c r="A51" t="s">
        <v>917</v>
      </c>
      <c r="B51">
        <f>ROUND(AVERAGE('PERAC-livestock'!A52:B52),0)</f>
        <v>475</v>
      </c>
    </row>
    <row r="52" spans="1:2" x14ac:dyDescent="0.45">
      <c r="A52" t="s">
        <v>918</v>
      </c>
      <c r="B52">
        <f>ROUND(AVERAGE('PERAC-livestock'!A53:B53),0)</f>
        <v>525</v>
      </c>
    </row>
    <row r="53" spans="1:2" x14ac:dyDescent="0.45">
      <c r="A53" t="s">
        <v>919</v>
      </c>
      <c r="B53">
        <f>ROUND(AVERAGE('PERAC-livestock'!A54:B54),0)</f>
        <v>575</v>
      </c>
    </row>
    <row r="54" spans="1:2" x14ac:dyDescent="0.45">
      <c r="A54" t="s">
        <v>920</v>
      </c>
      <c r="B54">
        <f>ROUND(AVERAGE('PERAC-livestock'!A55:B55),0)</f>
        <v>625</v>
      </c>
    </row>
    <row r="55" spans="1:2" x14ac:dyDescent="0.45">
      <c r="A55" t="s">
        <v>921</v>
      </c>
      <c r="B55">
        <f>ROUND(AVERAGE('PERAC-livestock'!A56:B56),0)</f>
        <v>675</v>
      </c>
    </row>
    <row r="56" spans="1:2" x14ac:dyDescent="0.45">
      <c r="A56" t="s">
        <v>922</v>
      </c>
      <c r="B56">
        <f>ROUND(AVERAGE('PERAC-livestock'!A57:B57),0)</f>
        <v>725</v>
      </c>
    </row>
    <row r="57" spans="1:2" x14ac:dyDescent="0.45">
      <c r="A57" t="s">
        <v>923</v>
      </c>
      <c r="B57">
        <f>ROUND(AVERAGE('PERAC-livestock'!A58:B58),0)</f>
        <v>775</v>
      </c>
    </row>
    <row r="58" spans="1:2" x14ac:dyDescent="0.45">
      <c r="A58" t="s">
        <v>924</v>
      </c>
      <c r="B58">
        <f>ROUND(AVERAGE('PERAC-livestock'!A59:B59),0)</f>
        <v>825</v>
      </c>
    </row>
    <row r="59" spans="1:2" x14ac:dyDescent="0.45">
      <c r="A59" t="s">
        <v>925</v>
      </c>
      <c r="B59">
        <f>ROUND(AVERAGE('PERAC-livestock'!A60:B60),0)</f>
        <v>875</v>
      </c>
    </row>
    <row r="60" spans="1:2" x14ac:dyDescent="0.45">
      <c r="A60" t="s">
        <v>926</v>
      </c>
      <c r="B60">
        <f>ROUND(AVERAGE('PERAC-livestock'!A61:B61),0)</f>
        <v>925</v>
      </c>
    </row>
    <row r="61" spans="1:2" x14ac:dyDescent="0.45">
      <c r="A61" t="s">
        <v>927</v>
      </c>
      <c r="B61">
        <f>ROUND(AVERAGE('PERAC-livestock'!A62:B62),0)</f>
        <v>975</v>
      </c>
    </row>
    <row r="62" spans="1:2" x14ac:dyDescent="0.45">
      <c r="A62" t="s">
        <v>928</v>
      </c>
      <c r="B62">
        <f>ROUND(AVERAGE('PERAC-livestock'!A63:B63),0)</f>
        <v>1025</v>
      </c>
    </row>
    <row r="63" spans="1:2" x14ac:dyDescent="0.45">
      <c r="A63" t="s">
        <v>929</v>
      </c>
      <c r="B63">
        <f>ROUND(AVERAGE('PERAC-livestock'!A64:B64),0)</f>
        <v>1075</v>
      </c>
    </row>
    <row r="64" spans="1:2" x14ac:dyDescent="0.45">
      <c r="A64" t="s">
        <v>930</v>
      </c>
      <c r="B64">
        <f>ROUND(AVERAGE('PERAC-livestock'!A65:B65),0)</f>
        <v>1125</v>
      </c>
    </row>
    <row r="65" spans="1:2" x14ac:dyDescent="0.45">
      <c r="A65" t="s">
        <v>931</v>
      </c>
      <c r="B65">
        <f>ROUND(AVERAGE('PERAC-livestock'!A66:B66),0)</f>
        <v>1175</v>
      </c>
    </row>
    <row r="66" spans="1:2" x14ac:dyDescent="0.45">
      <c r="A66" t="s">
        <v>932</v>
      </c>
      <c r="B66">
        <f>ROUND(AVERAGE('PERAC-livestock'!A67:B67),0)</f>
        <v>1225</v>
      </c>
    </row>
    <row r="67" spans="1:2" x14ac:dyDescent="0.45">
      <c r="A67" t="s">
        <v>933</v>
      </c>
      <c r="B67">
        <f>ROUND(AVERAGE('PERAC-livestock'!A68:B68),0)</f>
        <v>1275</v>
      </c>
    </row>
    <row r="68" spans="1:2" x14ac:dyDescent="0.45">
      <c r="A68" t="s">
        <v>934</v>
      </c>
      <c r="B68">
        <f>ROUND(AVERAGE('PERAC-livestock'!A69:B69),0)</f>
        <v>1325</v>
      </c>
    </row>
    <row r="69" spans="1:2" x14ac:dyDescent="0.45">
      <c r="A69" t="s">
        <v>935</v>
      </c>
      <c r="B69">
        <f>ROUND(AVERAGE('PERAC-livestock'!A70:B70),0)</f>
        <v>1375</v>
      </c>
    </row>
    <row r="70" spans="1:2" x14ac:dyDescent="0.45">
      <c r="A70" t="s">
        <v>936</v>
      </c>
      <c r="B70">
        <f>ROUND(AVERAGE('PERAC-livestock'!A71:B71),0)</f>
        <v>1425</v>
      </c>
    </row>
    <row r="71" spans="1:2" x14ac:dyDescent="0.45">
      <c r="A71" t="s">
        <v>937</v>
      </c>
      <c r="B71">
        <f>ROUND(AVERAGE('PERAC-livestock'!A72:B72),0)</f>
        <v>1475</v>
      </c>
    </row>
    <row r="72" spans="1:2" x14ac:dyDescent="0.45">
      <c r="A72" t="s">
        <v>938</v>
      </c>
      <c r="B72">
        <f>ROUND(AVERAGE('PERAC-livestock'!A73:B73),0)</f>
        <v>1525</v>
      </c>
    </row>
    <row r="73" spans="1:2" x14ac:dyDescent="0.45">
      <c r="A73" t="s">
        <v>939</v>
      </c>
      <c r="B73">
        <f>ROUND(AVERAGE('PERAC-livestock'!A74:B74),0)</f>
        <v>1575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86"/>
  <sheetViews>
    <sheetView workbookViewId="0">
      <selection activeCell="A11" sqref="A11"/>
    </sheetView>
  </sheetViews>
  <sheetFormatPr defaultColWidth="8.86328125" defaultRowHeight="14.25" x14ac:dyDescent="0.45"/>
  <cols>
    <col min="1" max="1" width="39.73046875" customWidth="1"/>
    <col min="2" max="2" width="12.1328125" customWidth="1"/>
  </cols>
  <sheetData>
    <row r="1" spans="1:10" ht="18" x14ac:dyDescent="0.55000000000000004">
      <c r="A1" s="32" t="s">
        <v>645</v>
      </c>
      <c r="B1" s="33"/>
    </row>
    <row r="3" spans="1:10" x14ac:dyDescent="0.45">
      <c r="A3" t="s">
        <v>636</v>
      </c>
    </row>
    <row r="4" spans="1:10" x14ac:dyDescent="0.45">
      <c r="A4" t="s">
        <v>637</v>
      </c>
    </row>
    <row r="5" spans="1:10" x14ac:dyDescent="0.45">
      <c r="A5" t="s">
        <v>638</v>
      </c>
    </row>
    <row r="7" spans="1:10" x14ac:dyDescent="0.45">
      <c r="A7" t="s">
        <v>633</v>
      </c>
    </row>
    <row r="8" spans="1:10" x14ac:dyDescent="0.45">
      <c r="A8" t="s">
        <v>634</v>
      </c>
    </row>
    <row r="10" spans="1:10" x14ac:dyDescent="0.45">
      <c r="A10" s="22" t="s">
        <v>980</v>
      </c>
      <c r="B10" s="4"/>
      <c r="C10" s="4"/>
      <c r="D10" s="4"/>
      <c r="E10" s="4"/>
      <c r="F10" s="4"/>
      <c r="G10" s="4"/>
    </row>
    <row r="12" spans="1:10" ht="14.65" thickBot="1" x14ac:dyDescent="0.5">
      <c r="A12" s="79" t="s">
        <v>644</v>
      </c>
      <c r="B12" s="79" t="s">
        <v>969</v>
      </c>
      <c r="C12" s="80">
        <v>2015</v>
      </c>
      <c r="D12" s="79">
        <v>2020</v>
      </c>
      <c r="E12" s="80">
        <v>2025</v>
      </c>
      <c r="F12" s="79">
        <v>2030</v>
      </c>
      <c r="G12" s="80">
        <v>2035</v>
      </c>
      <c r="H12" s="79">
        <v>2040</v>
      </c>
      <c r="I12" s="80">
        <v>2045</v>
      </c>
      <c r="J12" s="79">
        <v>2050</v>
      </c>
    </row>
    <row r="13" spans="1:10" ht="14.65" thickBot="1" x14ac:dyDescent="0.5">
      <c r="A13" s="81" t="s">
        <v>970</v>
      </c>
      <c r="B13" s="81" t="s">
        <v>971</v>
      </c>
      <c r="C13" s="87">
        <v>0</v>
      </c>
      <c r="D13" s="87">
        <v>0</v>
      </c>
      <c r="E13" s="87">
        <v>0</v>
      </c>
      <c r="F13" s="87">
        <v>0</v>
      </c>
      <c r="G13" s="87">
        <v>0</v>
      </c>
      <c r="H13" s="87">
        <v>0</v>
      </c>
      <c r="I13" s="87">
        <v>0</v>
      </c>
      <c r="J13" s="87">
        <v>0</v>
      </c>
    </row>
    <row r="14" spans="1:10" ht="14.65" thickBot="1" x14ac:dyDescent="0.5">
      <c r="A14" s="82" t="s">
        <v>970</v>
      </c>
      <c r="B14" s="82" t="s">
        <v>948</v>
      </c>
      <c r="C14" s="87">
        <v>0</v>
      </c>
      <c r="D14" s="87">
        <v>0</v>
      </c>
      <c r="E14" s="87">
        <v>0</v>
      </c>
      <c r="F14" s="87">
        <v>0</v>
      </c>
      <c r="G14" s="87">
        <v>0</v>
      </c>
      <c r="H14" s="87">
        <v>0</v>
      </c>
      <c r="I14" s="87">
        <v>0</v>
      </c>
      <c r="J14" s="87">
        <v>0</v>
      </c>
    </row>
    <row r="15" spans="1:10" ht="14.65" thickBot="1" x14ac:dyDescent="0.5">
      <c r="A15" s="83" t="s">
        <v>970</v>
      </c>
      <c r="B15" s="83" t="s">
        <v>949</v>
      </c>
      <c r="C15" s="87">
        <v>0</v>
      </c>
      <c r="D15" s="87">
        <v>0</v>
      </c>
      <c r="E15" s="87">
        <v>0</v>
      </c>
      <c r="F15" s="87">
        <v>0</v>
      </c>
      <c r="G15" s="87">
        <v>0</v>
      </c>
      <c r="H15" s="87">
        <v>0</v>
      </c>
      <c r="I15" s="87">
        <v>0</v>
      </c>
      <c r="J15" s="87">
        <v>0</v>
      </c>
    </row>
    <row r="16" spans="1:10" ht="14.65" thickBot="1" x14ac:dyDescent="0.5">
      <c r="A16" s="84" t="s">
        <v>972</v>
      </c>
      <c r="B16" s="84" t="s">
        <v>971</v>
      </c>
      <c r="C16" s="87">
        <v>0</v>
      </c>
      <c r="D16" s="87">
        <v>0</v>
      </c>
      <c r="E16" s="87">
        <v>0</v>
      </c>
      <c r="F16" s="87">
        <v>0</v>
      </c>
      <c r="G16" s="87">
        <v>0</v>
      </c>
      <c r="H16" s="87">
        <v>0</v>
      </c>
      <c r="I16" s="87">
        <v>0</v>
      </c>
      <c r="J16" s="87">
        <v>0</v>
      </c>
    </row>
    <row r="17" spans="1:10" ht="14.65" thickBot="1" x14ac:dyDescent="0.5">
      <c r="A17" s="84" t="s">
        <v>972</v>
      </c>
      <c r="B17" s="84" t="s">
        <v>948</v>
      </c>
      <c r="C17" s="87">
        <v>0</v>
      </c>
      <c r="D17" s="87">
        <v>0</v>
      </c>
      <c r="E17" s="87">
        <v>0</v>
      </c>
      <c r="F17" s="87">
        <v>0</v>
      </c>
      <c r="G17" s="87">
        <v>0</v>
      </c>
      <c r="H17" s="87">
        <v>0</v>
      </c>
      <c r="I17" s="87">
        <v>0</v>
      </c>
      <c r="J17" s="87">
        <v>0</v>
      </c>
    </row>
    <row r="18" spans="1:10" ht="14.65" thickBot="1" x14ac:dyDescent="0.5">
      <c r="A18" s="85" t="s">
        <v>972</v>
      </c>
      <c r="B18" s="82" t="s">
        <v>949</v>
      </c>
      <c r="C18" s="87">
        <v>0</v>
      </c>
      <c r="D18" s="87">
        <v>0</v>
      </c>
      <c r="E18" s="87">
        <v>0</v>
      </c>
      <c r="F18" s="87">
        <v>0</v>
      </c>
      <c r="G18" s="87">
        <v>0</v>
      </c>
      <c r="H18" s="87">
        <v>0</v>
      </c>
      <c r="I18" s="87">
        <v>0</v>
      </c>
      <c r="J18" s="87">
        <v>0</v>
      </c>
    </row>
    <row r="19" spans="1:10" ht="14.65" thickBot="1" x14ac:dyDescent="0.5">
      <c r="A19" s="81" t="s">
        <v>973</v>
      </c>
      <c r="B19" s="81" t="s">
        <v>971</v>
      </c>
      <c r="C19" s="87">
        <v>0</v>
      </c>
      <c r="D19" s="87">
        <v>0</v>
      </c>
      <c r="E19" s="87">
        <v>0</v>
      </c>
      <c r="F19" s="87">
        <v>0</v>
      </c>
      <c r="G19" s="87">
        <v>0</v>
      </c>
      <c r="H19" s="87">
        <v>0</v>
      </c>
      <c r="I19" s="87">
        <v>0</v>
      </c>
      <c r="J19" s="87">
        <v>0</v>
      </c>
    </row>
    <row r="20" spans="1:10" ht="14.65" thickBot="1" x14ac:dyDescent="0.5">
      <c r="A20" s="82" t="s">
        <v>973</v>
      </c>
      <c r="B20" s="84" t="s">
        <v>948</v>
      </c>
      <c r="C20" s="87">
        <v>0</v>
      </c>
      <c r="D20" s="87">
        <v>0</v>
      </c>
      <c r="E20" s="87">
        <v>0</v>
      </c>
      <c r="F20" s="87">
        <v>0</v>
      </c>
      <c r="G20" s="87">
        <v>0</v>
      </c>
      <c r="H20" s="87">
        <v>0</v>
      </c>
      <c r="I20" s="87">
        <v>0</v>
      </c>
      <c r="J20" s="87">
        <v>0</v>
      </c>
    </row>
    <row r="21" spans="1:10" ht="14.65" thickBot="1" x14ac:dyDescent="0.5">
      <c r="A21" s="83" t="s">
        <v>973</v>
      </c>
      <c r="B21" s="83" t="s">
        <v>949</v>
      </c>
      <c r="C21" s="87">
        <v>0</v>
      </c>
      <c r="D21" s="87">
        <v>0</v>
      </c>
      <c r="E21" s="87">
        <v>0</v>
      </c>
      <c r="F21" s="87">
        <v>0</v>
      </c>
      <c r="G21" s="87">
        <v>0</v>
      </c>
      <c r="H21" s="87">
        <v>0</v>
      </c>
      <c r="I21" s="87">
        <v>0</v>
      </c>
      <c r="J21" s="87">
        <v>0</v>
      </c>
    </row>
    <row r="22" spans="1:10" ht="14.65" thickBot="1" x14ac:dyDescent="0.5">
      <c r="A22" s="82" t="s">
        <v>974</v>
      </c>
      <c r="B22" s="82" t="s">
        <v>971</v>
      </c>
      <c r="C22" s="87">
        <v>0</v>
      </c>
      <c r="D22" s="87">
        <v>0</v>
      </c>
      <c r="E22" s="87">
        <v>0</v>
      </c>
      <c r="F22" s="87">
        <v>0</v>
      </c>
      <c r="G22" s="87">
        <v>0</v>
      </c>
      <c r="H22" s="87">
        <v>0</v>
      </c>
      <c r="I22" s="87">
        <v>0</v>
      </c>
      <c r="J22" s="87">
        <v>0</v>
      </c>
    </row>
    <row r="23" spans="1:10" ht="14.65" thickBot="1" x14ac:dyDescent="0.5">
      <c r="A23" s="82" t="s">
        <v>974</v>
      </c>
      <c r="B23" s="84" t="s">
        <v>948</v>
      </c>
      <c r="C23" s="87">
        <v>0</v>
      </c>
      <c r="D23" s="87">
        <v>0</v>
      </c>
      <c r="E23" s="87">
        <v>0</v>
      </c>
      <c r="F23" s="87">
        <v>0</v>
      </c>
      <c r="G23" s="87">
        <v>0</v>
      </c>
      <c r="H23" s="87">
        <v>0</v>
      </c>
      <c r="I23" s="87">
        <v>0</v>
      </c>
      <c r="J23" s="87">
        <v>0</v>
      </c>
    </row>
    <row r="24" spans="1:10" ht="14.65" thickBot="1" x14ac:dyDescent="0.5">
      <c r="A24" s="82" t="s">
        <v>974</v>
      </c>
      <c r="B24" s="82" t="s">
        <v>949</v>
      </c>
      <c r="C24" s="87">
        <v>0</v>
      </c>
      <c r="D24" s="87">
        <v>0</v>
      </c>
      <c r="E24" s="87">
        <v>0</v>
      </c>
      <c r="F24" s="87">
        <v>0</v>
      </c>
      <c r="G24" s="87">
        <v>0</v>
      </c>
      <c r="H24" s="87">
        <v>0</v>
      </c>
      <c r="I24" s="87">
        <v>0</v>
      </c>
      <c r="J24" s="87">
        <v>0</v>
      </c>
    </row>
    <row r="25" spans="1:10" ht="14.65" thickBot="1" x14ac:dyDescent="0.5">
      <c r="A25" s="83" t="s">
        <v>974</v>
      </c>
      <c r="B25" s="86" t="s">
        <v>975</v>
      </c>
      <c r="C25" s="87">
        <v>0</v>
      </c>
      <c r="D25" s="87">
        <v>0</v>
      </c>
      <c r="E25" s="87">
        <v>0</v>
      </c>
      <c r="F25" s="87">
        <v>0</v>
      </c>
      <c r="G25" s="87">
        <v>0</v>
      </c>
      <c r="H25" s="87">
        <v>0</v>
      </c>
      <c r="I25" s="87">
        <v>0</v>
      </c>
      <c r="J25" s="87">
        <v>0</v>
      </c>
    </row>
    <row r="26" spans="1:10" ht="14.65" thickBot="1" x14ac:dyDescent="0.5">
      <c r="A26" s="82" t="s">
        <v>635</v>
      </c>
      <c r="B26" s="81" t="s">
        <v>971</v>
      </c>
      <c r="C26" s="87">
        <v>0</v>
      </c>
      <c r="D26" s="87">
        <v>0</v>
      </c>
      <c r="E26" s="87">
        <v>0</v>
      </c>
      <c r="F26" s="87">
        <v>0</v>
      </c>
      <c r="G26" s="87">
        <v>0</v>
      </c>
      <c r="H26" s="87">
        <v>0</v>
      </c>
      <c r="I26" s="87">
        <v>0</v>
      </c>
      <c r="J26" s="87">
        <v>0</v>
      </c>
    </row>
    <row r="27" spans="1:10" ht="14.65" thickBot="1" x14ac:dyDescent="0.5">
      <c r="A27" s="82" t="s">
        <v>635</v>
      </c>
      <c r="B27" s="84" t="s">
        <v>948</v>
      </c>
      <c r="C27" s="87">
        <v>0</v>
      </c>
      <c r="D27" s="87">
        <v>0</v>
      </c>
      <c r="E27" s="87">
        <v>0</v>
      </c>
      <c r="F27" s="87">
        <v>0</v>
      </c>
      <c r="G27" s="87">
        <v>0</v>
      </c>
      <c r="H27" s="87">
        <v>0</v>
      </c>
      <c r="I27" s="87">
        <v>0</v>
      </c>
      <c r="J27" s="87">
        <v>0</v>
      </c>
    </row>
    <row r="28" spans="1:10" ht="14.65" thickBot="1" x14ac:dyDescent="0.5">
      <c r="A28" s="83" t="s">
        <v>635</v>
      </c>
      <c r="B28" s="83" t="s">
        <v>949</v>
      </c>
      <c r="C28" s="87">
        <v>0</v>
      </c>
      <c r="D28" s="87">
        <v>0</v>
      </c>
      <c r="E28" s="87">
        <v>0</v>
      </c>
      <c r="F28" s="87">
        <v>0</v>
      </c>
      <c r="G28" s="87">
        <v>0</v>
      </c>
      <c r="H28" s="87">
        <v>0</v>
      </c>
      <c r="I28" s="87">
        <v>0</v>
      </c>
      <c r="J28" s="87">
        <v>0</v>
      </c>
    </row>
    <row r="29" spans="1:10" ht="14.65" thickBot="1" x14ac:dyDescent="0.5">
      <c r="A29" s="82" t="s">
        <v>976</v>
      </c>
      <c r="B29" s="82" t="s">
        <v>971</v>
      </c>
      <c r="C29" s="87">
        <v>0</v>
      </c>
      <c r="D29" s="87">
        <v>0</v>
      </c>
      <c r="E29" s="87">
        <v>0</v>
      </c>
      <c r="F29" s="87">
        <v>0</v>
      </c>
      <c r="G29" s="87">
        <v>0</v>
      </c>
      <c r="H29" s="87">
        <v>0</v>
      </c>
      <c r="I29" s="87">
        <v>0</v>
      </c>
      <c r="J29" s="87">
        <v>0</v>
      </c>
    </row>
    <row r="30" spans="1:10" ht="14.65" thickBot="1" x14ac:dyDescent="0.5">
      <c r="A30" s="82" t="s">
        <v>976</v>
      </c>
      <c r="B30" s="82" t="s">
        <v>948</v>
      </c>
      <c r="C30" s="87">
        <v>0</v>
      </c>
      <c r="D30" s="87">
        <v>0</v>
      </c>
      <c r="E30" s="87">
        <v>0</v>
      </c>
      <c r="F30" s="87">
        <v>0</v>
      </c>
      <c r="G30" s="87">
        <v>0</v>
      </c>
      <c r="H30" s="87">
        <v>0</v>
      </c>
      <c r="I30" s="87">
        <v>0</v>
      </c>
      <c r="J30" s="87">
        <v>0</v>
      </c>
    </row>
    <row r="31" spans="1:10" ht="14.65" thickBot="1" x14ac:dyDescent="0.5">
      <c r="A31" s="83" t="s">
        <v>976</v>
      </c>
      <c r="B31" s="83" t="s">
        <v>949</v>
      </c>
      <c r="C31" s="87">
        <v>0</v>
      </c>
      <c r="D31" s="87">
        <v>0</v>
      </c>
      <c r="E31" s="87">
        <v>0</v>
      </c>
      <c r="F31" s="87">
        <v>0</v>
      </c>
      <c r="G31" s="87">
        <v>0</v>
      </c>
      <c r="H31" s="87">
        <v>0</v>
      </c>
      <c r="I31" s="87">
        <v>0</v>
      </c>
      <c r="J31" s="87">
        <v>0</v>
      </c>
    </row>
    <row r="32" spans="1:10" ht="14.65" thickBot="1" x14ac:dyDescent="0.5">
      <c r="A32" s="82" t="s">
        <v>977</v>
      </c>
      <c r="B32" s="82" t="s">
        <v>971</v>
      </c>
      <c r="C32" s="87">
        <v>0</v>
      </c>
      <c r="D32" s="87">
        <v>0</v>
      </c>
      <c r="E32" s="87">
        <v>0</v>
      </c>
      <c r="F32" s="87">
        <v>0</v>
      </c>
      <c r="G32" s="87">
        <v>0</v>
      </c>
      <c r="H32" s="87">
        <v>0</v>
      </c>
      <c r="I32" s="87">
        <v>0</v>
      </c>
      <c r="J32" s="87">
        <v>0</v>
      </c>
    </row>
    <row r="33" spans="1:10" ht="14.65" thickBot="1" x14ac:dyDescent="0.5">
      <c r="A33" s="82" t="s">
        <v>977</v>
      </c>
      <c r="B33" s="82" t="s">
        <v>948</v>
      </c>
      <c r="C33" s="87">
        <v>0</v>
      </c>
      <c r="D33" s="87">
        <v>0</v>
      </c>
      <c r="E33" s="87">
        <v>0</v>
      </c>
      <c r="F33" s="87">
        <v>0</v>
      </c>
      <c r="G33" s="87">
        <v>0</v>
      </c>
      <c r="H33" s="87">
        <v>0</v>
      </c>
      <c r="I33" s="87">
        <v>0</v>
      </c>
      <c r="J33" s="87">
        <v>0</v>
      </c>
    </row>
    <row r="34" spans="1:10" ht="14.65" thickBot="1" x14ac:dyDescent="0.5">
      <c r="A34" s="83" t="s">
        <v>977</v>
      </c>
      <c r="B34" s="83" t="s">
        <v>949</v>
      </c>
      <c r="C34" s="87">
        <v>0</v>
      </c>
      <c r="D34" s="87">
        <v>0</v>
      </c>
      <c r="E34" s="87">
        <v>0</v>
      </c>
      <c r="F34" s="87">
        <v>0</v>
      </c>
      <c r="G34" s="87">
        <v>0</v>
      </c>
      <c r="H34" s="87">
        <v>0</v>
      </c>
      <c r="I34" s="87">
        <v>0</v>
      </c>
      <c r="J34" s="87">
        <v>0</v>
      </c>
    </row>
    <row r="35" spans="1:10" ht="14.65" thickBot="1" x14ac:dyDescent="0.5">
      <c r="A35" s="82" t="s">
        <v>978</v>
      </c>
      <c r="B35" s="82" t="s">
        <v>971</v>
      </c>
      <c r="C35" s="87">
        <v>0</v>
      </c>
      <c r="D35" s="87">
        <v>0</v>
      </c>
      <c r="E35" s="87">
        <v>0</v>
      </c>
      <c r="F35" s="87">
        <v>0</v>
      </c>
      <c r="G35" s="87">
        <v>0</v>
      </c>
      <c r="H35" s="87">
        <v>0</v>
      </c>
      <c r="I35" s="87">
        <v>0</v>
      </c>
      <c r="J35" s="87">
        <v>0</v>
      </c>
    </row>
    <row r="36" spans="1:10" ht="14.65" thickBot="1" x14ac:dyDescent="0.5">
      <c r="A36" s="82" t="s">
        <v>978</v>
      </c>
      <c r="B36" s="82" t="s">
        <v>948</v>
      </c>
      <c r="C36" s="87">
        <v>0</v>
      </c>
      <c r="D36" s="87">
        <v>0</v>
      </c>
      <c r="E36" s="87">
        <v>0</v>
      </c>
      <c r="F36" s="87">
        <v>0</v>
      </c>
      <c r="G36" s="87">
        <v>0</v>
      </c>
      <c r="H36" s="87">
        <v>0</v>
      </c>
      <c r="I36" s="87">
        <v>0</v>
      </c>
      <c r="J36" s="87">
        <v>0</v>
      </c>
    </row>
    <row r="37" spans="1:10" ht="14.65" thickBot="1" x14ac:dyDescent="0.5">
      <c r="A37" s="83" t="s">
        <v>978</v>
      </c>
      <c r="B37" s="83" t="s">
        <v>949</v>
      </c>
      <c r="C37" s="87">
        <v>0</v>
      </c>
      <c r="D37" s="87">
        <v>0</v>
      </c>
      <c r="E37" s="87">
        <v>0</v>
      </c>
      <c r="F37" s="87">
        <v>0</v>
      </c>
      <c r="G37" s="87">
        <v>0</v>
      </c>
      <c r="H37" s="87">
        <v>0</v>
      </c>
      <c r="I37" s="87">
        <v>0</v>
      </c>
      <c r="J37" s="87">
        <v>0</v>
      </c>
    </row>
    <row r="39" spans="1:10" x14ac:dyDescent="0.45">
      <c r="A39" s="34" t="s">
        <v>665</v>
      </c>
      <c r="B39" s="35"/>
      <c r="C39" s="35"/>
      <c r="D39" s="35"/>
      <c r="E39" s="35"/>
    </row>
    <row r="41" spans="1:10" ht="18" x14ac:dyDescent="0.55000000000000004">
      <c r="A41" s="32" t="s">
        <v>647</v>
      </c>
      <c r="B41" s="33"/>
    </row>
    <row r="42" spans="1:10" x14ac:dyDescent="0.45">
      <c r="A42" t="s">
        <v>648</v>
      </c>
    </row>
    <row r="43" spans="1:10" x14ac:dyDescent="0.45">
      <c r="A43" t="s">
        <v>649</v>
      </c>
    </row>
    <row r="44" spans="1:10" x14ac:dyDescent="0.45">
      <c r="A44" t="s">
        <v>650</v>
      </c>
    </row>
    <row r="45" spans="1:10" x14ac:dyDescent="0.45">
      <c r="A45" t="s">
        <v>651</v>
      </c>
    </row>
    <row r="47" spans="1:10" x14ac:dyDescent="0.45">
      <c r="A47" t="s">
        <v>652</v>
      </c>
    </row>
    <row r="48" spans="1:10" x14ac:dyDescent="0.45">
      <c r="A48" t="s">
        <v>653</v>
      </c>
    </row>
    <row r="49" spans="1:2" x14ac:dyDescent="0.45">
      <c r="A49" t="s">
        <v>654</v>
      </c>
    </row>
    <row r="50" spans="1:2" x14ac:dyDescent="0.45">
      <c r="A50" t="s">
        <v>655</v>
      </c>
    </row>
    <row r="51" spans="1:2" x14ac:dyDescent="0.45">
      <c r="A51" t="s">
        <v>656</v>
      </c>
    </row>
    <row r="52" spans="1:2" x14ac:dyDescent="0.45">
      <c r="A52" t="s">
        <v>657</v>
      </c>
    </row>
    <row r="53" spans="1:2" x14ac:dyDescent="0.45">
      <c r="A53" t="s">
        <v>658</v>
      </c>
    </row>
    <row r="55" spans="1:2" x14ac:dyDescent="0.45">
      <c r="A55" t="s">
        <v>659</v>
      </c>
    </row>
    <row r="56" spans="1:2" x14ac:dyDescent="0.45">
      <c r="A56" t="s">
        <v>660</v>
      </c>
    </row>
    <row r="57" spans="1:2" x14ac:dyDescent="0.45">
      <c r="A57" t="s">
        <v>661</v>
      </c>
    </row>
    <row r="58" spans="1:2" x14ac:dyDescent="0.45">
      <c r="A58" t="s">
        <v>662</v>
      </c>
    </row>
    <row r="59" spans="1:2" x14ac:dyDescent="0.45">
      <c r="A59" t="s">
        <v>663</v>
      </c>
    </row>
    <row r="61" spans="1:2" x14ac:dyDescent="0.45">
      <c r="A61" s="2" t="s">
        <v>729</v>
      </c>
      <c r="B61">
        <f>VLOOKUP('Country Selector'!$A$2,'Country Selector'!$C$2:$F$196,2,FALSE)</f>
        <v>1</v>
      </c>
    </row>
    <row r="62" spans="1:2" x14ac:dyDescent="0.45">
      <c r="A62" s="2" t="s">
        <v>730</v>
      </c>
      <c r="B62">
        <f>VLOOKUP('Country Selector'!$A$2,'Country Selector'!$C$2:$F$196,3,FALSE)</f>
        <v>1</v>
      </c>
    </row>
    <row r="63" spans="1:2" x14ac:dyDescent="0.45">
      <c r="A63" s="2" t="s">
        <v>732</v>
      </c>
      <c r="B63">
        <f>VLOOKUP('Country Selector'!$A$2,'Country Selector'!$C$2:$F$196,4,FALSE)</f>
        <v>1</v>
      </c>
    </row>
    <row r="64" spans="1:2" x14ac:dyDescent="0.45">
      <c r="A64" s="2"/>
    </row>
    <row r="65" spans="1:9" ht="18" x14ac:dyDescent="0.55000000000000004">
      <c r="A65" s="32" t="s">
        <v>951</v>
      </c>
      <c r="B65" s="33"/>
    </row>
    <row r="66" spans="1:9" x14ac:dyDescent="0.45">
      <c r="A66" s="2" t="s">
        <v>716</v>
      </c>
      <c r="B66" s="43" t="str">
        <f>VLOOKUP('Country Selector'!A2,'Country Selector'!C2:J196,5,FALSE)</f>
        <v>N</v>
      </c>
    </row>
    <row r="67" spans="1:9" ht="14.65" thickBot="1" x14ac:dyDescent="0.5"/>
    <row r="68" spans="1:9" x14ac:dyDescent="0.45">
      <c r="A68" s="24" t="s">
        <v>664</v>
      </c>
      <c r="B68" s="75"/>
      <c r="C68" s="75"/>
      <c r="D68" s="75"/>
      <c r="E68" s="75"/>
      <c r="F68" s="75"/>
      <c r="G68" s="75"/>
      <c r="H68" s="75"/>
      <c r="I68" s="25"/>
    </row>
    <row r="69" spans="1:9" x14ac:dyDescent="0.45">
      <c r="A69" s="26" t="s">
        <v>643</v>
      </c>
      <c r="B69" s="74">
        <v>2015</v>
      </c>
      <c r="C69" s="74">
        <v>2020</v>
      </c>
      <c r="D69" s="74">
        <v>2025</v>
      </c>
      <c r="E69" s="74">
        <v>2030</v>
      </c>
      <c r="F69" s="74">
        <v>2035</v>
      </c>
      <c r="G69" s="74">
        <v>2040</v>
      </c>
      <c r="H69" s="74">
        <v>2045</v>
      </c>
      <c r="I69" s="76">
        <v>2050</v>
      </c>
    </row>
    <row r="70" spans="1:9" x14ac:dyDescent="0.45">
      <c r="A70" s="27" t="s">
        <v>590</v>
      </c>
      <c r="B70" s="54">
        <f t="shared" ref="B70:I70" si="0">AVERAGE(C33:C34)</f>
        <v>0</v>
      </c>
      <c r="C70" s="54">
        <f t="shared" si="0"/>
        <v>0</v>
      </c>
      <c r="D70" s="54">
        <f t="shared" si="0"/>
        <v>0</v>
      </c>
      <c r="E70" s="54">
        <f t="shared" si="0"/>
        <v>0</v>
      </c>
      <c r="F70" s="54">
        <f t="shared" si="0"/>
        <v>0</v>
      </c>
      <c r="G70" s="54">
        <f t="shared" si="0"/>
        <v>0</v>
      </c>
      <c r="H70" s="54">
        <f t="shared" si="0"/>
        <v>0</v>
      </c>
      <c r="I70" s="28">
        <f t="shared" si="0"/>
        <v>0</v>
      </c>
    </row>
    <row r="71" spans="1:9" x14ac:dyDescent="0.45">
      <c r="A71" s="27" t="s">
        <v>589</v>
      </c>
      <c r="B71" s="54">
        <f>C33</f>
        <v>0</v>
      </c>
      <c r="C71" s="54">
        <f t="shared" ref="C71:I71" si="1">D33</f>
        <v>0</v>
      </c>
      <c r="D71" s="54">
        <f t="shared" si="1"/>
        <v>0</v>
      </c>
      <c r="E71" s="54">
        <f t="shared" si="1"/>
        <v>0</v>
      </c>
      <c r="F71" s="54">
        <f t="shared" si="1"/>
        <v>0</v>
      </c>
      <c r="G71" s="54">
        <f t="shared" si="1"/>
        <v>0</v>
      </c>
      <c r="H71" s="54">
        <f t="shared" si="1"/>
        <v>0</v>
      </c>
      <c r="I71" s="28">
        <f t="shared" si="1"/>
        <v>0</v>
      </c>
    </row>
    <row r="72" spans="1:9" x14ac:dyDescent="0.45">
      <c r="A72" s="27" t="s">
        <v>860</v>
      </c>
      <c r="B72" s="54">
        <f>C13</f>
        <v>0</v>
      </c>
      <c r="C72" s="54">
        <f t="shared" ref="C72:I72" si="2">D13</f>
        <v>0</v>
      </c>
      <c r="D72" s="54">
        <f t="shared" si="2"/>
        <v>0</v>
      </c>
      <c r="E72" s="54">
        <f t="shared" si="2"/>
        <v>0</v>
      </c>
      <c r="F72" s="54">
        <f t="shared" si="2"/>
        <v>0</v>
      </c>
      <c r="G72" s="54">
        <f t="shared" si="2"/>
        <v>0</v>
      </c>
      <c r="H72" s="54">
        <f t="shared" si="2"/>
        <v>0</v>
      </c>
      <c r="I72" s="28">
        <f t="shared" si="2"/>
        <v>0</v>
      </c>
    </row>
    <row r="73" spans="1:9" x14ac:dyDescent="0.45">
      <c r="A73" s="27" t="s">
        <v>623</v>
      </c>
      <c r="B73" s="54">
        <f>C27</f>
        <v>0</v>
      </c>
      <c r="C73" s="54">
        <f t="shared" ref="C73:I73" si="3">D27</f>
        <v>0</v>
      </c>
      <c r="D73" s="54">
        <f t="shared" si="3"/>
        <v>0</v>
      </c>
      <c r="E73" s="54">
        <f t="shared" si="3"/>
        <v>0</v>
      </c>
      <c r="F73" s="54">
        <f t="shared" si="3"/>
        <v>0</v>
      </c>
      <c r="G73" s="54">
        <f t="shared" si="3"/>
        <v>0</v>
      </c>
      <c r="H73" s="54">
        <f t="shared" si="3"/>
        <v>0</v>
      </c>
      <c r="I73" s="28">
        <f t="shared" si="3"/>
        <v>0</v>
      </c>
    </row>
    <row r="74" spans="1:9" x14ac:dyDescent="0.45">
      <c r="A74" s="27" t="s">
        <v>624</v>
      </c>
      <c r="B74" s="54">
        <f>C27</f>
        <v>0</v>
      </c>
      <c r="C74" s="54">
        <f t="shared" ref="C74:I74" si="4">D27</f>
        <v>0</v>
      </c>
      <c r="D74" s="54">
        <f t="shared" si="4"/>
        <v>0</v>
      </c>
      <c r="E74" s="54">
        <f t="shared" si="4"/>
        <v>0</v>
      </c>
      <c r="F74" s="54">
        <f t="shared" si="4"/>
        <v>0</v>
      </c>
      <c r="G74" s="54">
        <f t="shared" si="4"/>
        <v>0</v>
      </c>
      <c r="H74" s="54">
        <f t="shared" si="4"/>
        <v>0</v>
      </c>
      <c r="I74" s="28">
        <f t="shared" si="4"/>
        <v>0</v>
      </c>
    </row>
    <row r="75" spans="1:9" x14ac:dyDescent="0.45">
      <c r="A75" s="27" t="s">
        <v>724</v>
      </c>
      <c r="B75" s="54">
        <f t="shared" ref="B75:I75" si="5">C17*$B61</f>
        <v>0</v>
      </c>
      <c r="C75" s="54">
        <f t="shared" si="5"/>
        <v>0</v>
      </c>
      <c r="D75" s="54">
        <f t="shared" si="5"/>
        <v>0</v>
      </c>
      <c r="E75" s="54">
        <f t="shared" si="5"/>
        <v>0</v>
      </c>
      <c r="F75" s="54">
        <f t="shared" si="5"/>
        <v>0</v>
      </c>
      <c r="G75" s="54">
        <f t="shared" si="5"/>
        <v>0</v>
      </c>
      <c r="H75" s="54">
        <f t="shared" si="5"/>
        <v>0</v>
      </c>
      <c r="I75" s="28">
        <f t="shared" si="5"/>
        <v>0</v>
      </c>
    </row>
    <row r="76" spans="1:9" x14ac:dyDescent="0.45">
      <c r="A76" s="27" t="s">
        <v>725</v>
      </c>
      <c r="B76" s="54">
        <f t="shared" ref="B76:I76" si="6">C17*$B62</f>
        <v>0</v>
      </c>
      <c r="C76" s="54">
        <f t="shared" si="6"/>
        <v>0</v>
      </c>
      <c r="D76" s="54">
        <f t="shared" si="6"/>
        <v>0</v>
      </c>
      <c r="E76" s="54">
        <f t="shared" si="6"/>
        <v>0</v>
      </c>
      <c r="F76" s="54">
        <f t="shared" si="6"/>
        <v>0</v>
      </c>
      <c r="G76" s="54">
        <f t="shared" si="6"/>
        <v>0</v>
      </c>
      <c r="H76" s="54">
        <f t="shared" si="6"/>
        <v>0</v>
      </c>
      <c r="I76" s="28">
        <f t="shared" si="6"/>
        <v>0</v>
      </c>
    </row>
    <row r="77" spans="1:9" x14ac:dyDescent="0.45">
      <c r="A77" s="27" t="s">
        <v>726</v>
      </c>
      <c r="B77" s="54">
        <f t="shared" ref="B77:I77" si="7">C17*$B63</f>
        <v>0</v>
      </c>
      <c r="C77" s="54">
        <f t="shared" si="7"/>
        <v>0</v>
      </c>
      <c r="D77" s="54">
        <f t="shared" si="7"/>
        <v>0</v>
      </c>
      <c r="E77" s="54">
        <f t="shared" si="7"/>
        <v>0</v>
      </c>
      <c r="F77" s="54">
        <f t="shared" si="7"/>
        <v>0</v>
      </c>
      <c r="G77" s="54">
        <f t="shared" si="7"/>
        <v>0</v>
      </c>
      <c r="H77" s="54">
        <f t="shared" si="7"/>
        <v>0</v>
      </c>
      <c r="I77" s="28">
        <f t="shared" si="7"/>
        <v>0</v>
      </c>
    </row>
    <row r="78" spans="1:9" x14ac:dyDescent="0.45">
      <c r="A78" s="27" t="s">
        <v>727</v>
      </c>
      <c r="B78" s="54">
        <f t="shared" ref="B78:I78" si="8">C17*$B61</f>
        <v>0</v>
      </c>
      <c r="C78" s="54">
        <f t="shared" si="8"/>
        <v>0</v>
      </c>
      <c r="D78" s="54">
        <f t="shared" si="8"/>
        <v>0</v>
      </c>
      <c r="E78" s="54">
        <f t="shared" si="8"/>
        <v>0</v>
      </c>
      <c r="F78" s="54">
        <f t="shared" si="8"/>
        <v>0</v>
      </c>
      <c r="G78" s="54">
        <f t="shared" si="8"/>
        <v>0</v>
      </c>
      <c r="H78" s="54">
        <f t="shared" si="8"/>
        <v>0</v>
      </c>
      <c r="I78" s="28">
        <f t="shared" si="8"/>
        <v>0</v>
      </c>
    </row>
    <row r="79" spans="1:9" x14ac:dyDescent="0.45">
      <c r="A79" s="27" t="s">
        <v>728</v>
      </c>
      <c r="B79" s="54">
        <f t="shared" ref="B79:I79" si="9">C17*$B62</f>
        <v>0</v>
      </c>
      <c r="C79" s="54">
        <f t="shared" si="9"/>
        <v>0</v>
      </c>
      <c r="D79" s="54">
        <f t="shared" si="9"/>
        <v>0</v>
      </c>
      <c r="E79" s="54">
        <f t="shared" si="9"/>
        <v>0</v>
      </c>
      <c r="F79" s="54">
        <f t="shared" si="9"/>
        <v>0</v>
      </c>
      <c r="G79" s="54">
        <f t="shared" si="9"/>
        <v>0</v>
      </c>
      <c r="H79" s="54">
        <f t="shared" si="9"/>
        <v>0</v>
      </c>
      <c r="I79" s="28">
        <f t="shared" si="9"/>
        <v>0</v>
      </c>
    </row>
    <row r="80" spans="1:9" x14ac:dyDescent="0.45">
      <c r="A80" s="27" t="s">
        <v>733</v>
      </c>
      <c r="B80" s="54">
        <f t="shared" ref="B80:I80" si="10">C17*$B63</f>
        <v>0</v>
      </c>
      <c r="C80" s="54">
        <f t="shared" si="10"/>
        <v>0</v>
      </c>
      <c r="D80" s="54">
        <f t="shared" si="10"/>
        <v>0</v>
      </c>
      <c r="E80" s="54">
        <f t="shared" si="10"/>
        <v>0</v>
      </c>
      <c r="F80" s="54">
        <f t="shared" si="10"/>
        <v>0</v>
      </c>
      <c r="G80" s="54">
        <f t="shared" si="10"/>
        <v>0</v>
      </c>
      <c r="H80" s="54">
        <f t="shared" si="10"/>
        <v>0</v>
      </c>
      <c r="I80" s="28">
        <f t="shared" si="10"/>
        <v>0</v>
      </c>
    </row>
    <row r="81" spans="1:9" x14ac:dyDescent="0.45">
      <c r="A81" s="27" t="s">
        <v>718</v>
      </c>
      <c r="B81" s="54">
        <f>C25</f>
        <v>0</v>
      </c>
      <c r="C81" s="54">
        <f t="shared" ref="C81:I81" si="11">D25</f>
        <v>0</v>
      </c>
      <c r="D81" s="54">
        <f t="shared" si="11"/>
        <v>0</v>
      </c>
      <c r="E81" s="54">
        <f t="shared" si="11"/>
        <v>0</v>
      </c>
      <c r="F81" s="54">
        <f t="shared" si="11"/>
        <v>0</v>
      </c>
      <c r="G81" s="54">
        <f t="shared" si="11"/>
        <v>0</v>
      </c>
      <c r="H81" s="54">
        <f t="shared" si="11"/>
        <v>0</v>
      </c>
      <c r="I81" s="28">
        <f t="shared" si="11"/>
        <v>0</v>
      </c>
    </row>
    <row r="82" spans="1:9" x14ac:dyDescent="0.45">
      <c r="A82" s="27" t="s">
        <v>720</v>
      </c>
      <c r="B82" s="54">
        <f>C25</f>
        <v>0</v>
      </c>
      <c r="C82" s="54">
        <f t="shared" ref="C82:I82" si="12">D25</f>
        <v>0</v>
      </c>
      <c r="D82" s="54">
        <f t="shared" si="12"/>
        <v>0</v>
      </c>
      <c r="E82" s="54">
        <f t="shared" si="12"/>
        <v>0</v>
      </c>
      <c r="F82" s="54">
        <f t="shared" si="12"/>
        <v>0</v>
      </c>
      <c r="G82" s="54">
        <f t="shared" si="12"/>
        <v>0</v>
      </c>
      <c r="H82" s="54">
        <f t="shared" si="12"/>
        <v>0</v>
      </c>
      <c r="I82" s="28">
        <f t="shared" si="12"/>
        <v>0</v>
      </c>
    </row>
    <row r="83" spans="1:9" x14ac:dyDescent="0.45">
      <c r="A83" s="27" t="s">
        <v>719</v>
      </c>
      <c r="B83" s="54">
        <f>C25</f>
        <v>0</v>
      </c>
      <c r="C83" s="54">
        <f t="shared" ref="C83:I83" si="13">D25</f>
        <v>0</v>
      </c>
      <c r="D83" s="54">
        <f t="shared" si="13"/>
        <v>0</v>
      </c>
      <c r="E83" s="54">
        <f t="shared" si="13"/>
        <v>0</v>
      </c>
      <c r="F83" s="54">
        <f t="shared" si="13"/>
        <v>0</v>
      </c>
      <c r="G83" s="54">
        <f t="shared" si="13"/>
        <v>0</v>
      </c>
      <c r="H83" s="54">
        <f t="shared" si="13"/>
        <v>0</v>
      </c>
      <c r="I83" s="28">
        <f t="shared" si="13"/>
        <v>0</v>
      </c>
    </row>
    <row r="84" spans="1:9" x14ac:dyDescent="0.45">
      <c r="A84" s="27" t="s">
        <v>979</v>
      </c>
      <c r="B84" s="54">
        <f>C25</f>
        <v>0</v>
      </c>
      <c r="C84" s="54">
        <f t="shared" ref="C84:I84" si="14">D25</f>
        <v>0</v>
      </c>
      <c r="D84" s="54">
        <f t="shared" si="14"/>
        <v>0</v>
      </c>
      <c r="E84" s="54">
        <f t="shared" si="14"/>
        <v>0</v>
      </c>
      <c r="F84" s="54">
        <f t="shared" si="14"/>
        <v>0</v>
      </c>
      <c r="G84" s="54">
        <f t="shared" si="14"/>
        <v>0</v>
      </c>
      <c r="H84" s="54">
        <f t="shared" si="14"/>
        <v>0</v>
      </c>
      <c r="I84" s="28">
        <f t="shared" si="14"/>
        <v>0</v>
      </c>
    </row>
    <row r="85" spans="1:9" x14ac:dyDescent="0.45">
      <c r="A85" s="27" t="s">
        <v>625</v>
      </c>
      <c r="B85" s="54">
        <f>C30</f>
        <v>0</v>
      </c>
      <c r="C85" s="54">
        <f t="shared" ref="C85:I85" si="15">D30</f>
        <v>0</v>
      </c>
      <c r="D85" s="54">
        <f t="shared" si="15"/>
        <v>0</v>
      </c>
      <c r="E85" s="54">
        <f t="shared" si="15"/>
        <v>0</v>
      </c>
      <c r="F85" s="54">
        <f t="shared" si="15"/>
        <v>0</v>
      </c>
      <c r="G85" s="54">
        <f t="shared" si="15"/>
        <v>0</v>
      </c>
      <c r="H85" s="54">
        <f t="shared" si="15"/>
        <v>0</v>
      </c>
      <c r="I85" s="28">
        <f t="shared" si="15"/>
        <v>0</v>
      </c>
    </row>
    <row r="86" spans="1:9" ht="14.65" thickBot="1" x14ac:dyDescent="0.5">
      <c r="A86" s="29" t="s">
        <v>626</v>
      </c>
      <c r="B86" s="77">
        <f>C30</f>
        <v>0</v>
      </c>
      <c r="C86" s="77">
        <f t="shared" ref="C86:I86" si="16">D30</f>
        <v>0</v>
      </c>
      <c r="D86" s="77">
        <f t="shared" si="16"/>
        <v>0</v>
      </c>
      <c r="E86" s="77">
        <f t="shared" si="16"/>
        <v>0</v>
      </c>
      <c r="F86" s="77">
        <f t="shared" si="16"/>
        <v>0</v>
      </c>
      <c r="G86" s="77">
        <f t="shared" si="16"/>
        <v>0</v>
      </c>
      <c r="H86" s="77">
        <f t="shared" si="16"/>
        <v>0</v>
      </c>
      <c r="I86" s="30">
        <f t="shared" si="16"/>
        <v>0</v>
      </c>
    </row>
  </sheetData>
  <pageMargins left="0.7" right="0.7" top="0.75" bottom="0.75" header="0.3" footer="0.3"/>
  <pageSetup orientation="portrait" r:id="rId1"/>
  <ignoredErrors>
    <ignoredError sqref="B70:I70"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00"/>
  <sheetViews>
    <sheetView workbookViewId="0">
      <pane ySplit="1" topLeftCell="A2" activePane="bottomLeft" state="frozen"/>
      <selection pane="bottomLeft"/>
    </sheetView>
  </sheetViews>
  <sheetFormatPr defaultColWidth="8.86328125" defaultRowHeight="14.25" x14ac:dyDescent="0.45"/>
  <cols>
    <col min="1" max="1" width="17" customWidth="1"/>
    <col min="4" max="4" width="15.265625" customWidth="1"/>
    <col min="5" max="5" width="15.86328125" customWidth="1"/>
    <col min="6" max="6" width="33.86328125" customWidth="1"/>
    <col min="9" max="9" width="18.265625" customWidth="1"/>
    <col min="10" max="10" width="23.86328125" style="9" customWidth="1"/>
  </cols>
  <sheetData>
    <row r="1" spans="1:10" x14ac:dyDescent="0.45">
      <c r="A1" s="2" t="s">
        <v>0</v>
      </c>
      <c r="B1" s="2" t="s">
        <v>1</v>
      </c>
      <c r="C1" s="2" t="s">
        <v>2</v>
      </c>
      <c r="D1" s="2" t="s">
        <v>3</v>
      </c>
      <c r="E1" s="2" t="s">
        <v>4</v>
      </c>
      <c r="F1" s="2" t="s">
        <v>5</v>
      </c>
      <c r="G1" s="2" t="s">
        <v>6</v>
      </c>
      <c r="H1" s="2" t="s">
        <v>7</v>
      </c>
      <c r="I1" s="2" t="s">
        <v>941</v>
      </c>
      <c r="J1" s="3" t="s">
        <v>622</v>
      </c>
    </row>
    <row r="2" spans="1:10" x14ac:dyDescent="0.45">
      <c r="A2" t="s">
        <v>8</v>
      </c>
      <c r="B2" t="s">
        <v>9</v>
      </c>
      <c r="C2">
        <v>2015</v>
      </c>
      <c r="D2" t="s">
        <v>82</v>
      </c>
      <c r="E2" t="s">
        <v>83</v>
      </c>
      <c r="F2" t="s">
        <v>14</v>
      </c>
      <c r="G2">
        <v>-100000</v>
      </c>
      <c r="H2">
        <v>0</v>
      </c>
      <c r="I2">
        <f>IF(OR(B2="GAS",B2="COL",B2="LAN",B2="RICE"),H2*About!$B$113,IF(B2="CROP",H2*About!$B$114,'EPA Data'!H2))</f>
        <v>0</v>
      </c>
      <c r="J2" s="9" t="str">
        <f>VLOOKUP(F2,'Tech to Policy Mapping'!C:D,2,FALSE)</f>
        <v>crop and rice measures</v>
      </c>
    </row>
    <row r="3" spans="1:10" x14ac:dyDescent="0.45">
      <c r="A3" t="s">
        <v>8</v>
      </c>
      <c r="B3" t="s">
        <v>9</v>
      </c>
      <c r="C3">
        <v>2015</v>
      </c>
      <c r="D3" t="s">
        <v>82</v>
      </c>
      <c r="E3" t="s">
        <v>83</v>
      </c>
      <c r="F3" t="s">
        <v>14</v>
      </c>
      <c r="G3">
        <v>-1212</v>
      </c>
      <c r="H3">
        <v>0</v>
      </c>
      <c r="I3">
        <f>IF(OR(B3="GAS",B3="COL",B3="LAN",B3="RICE"),H3*About!$B$113,IF(B3="CROP",H3*About!$B$114,'EPA Data'!H3))</f>
        <v>0</v>
      </c>
      <c r="J3" s="9" t="str">
        <f>VLOOKUP(F3,'Tech to Policy Mapping'!C:D,2,FALSE)</f>
        <v>crop and rice measures</v>
      </c>
    </row>
    <row r="4" spans="1:10" x14ac:dyDescent="0.45">
      <c r="A4" t="s">
        <v>8</v>
      </c>
      <c r="B4" t="s">
        <v>9</v>
      </c>
      <c r="C4">
        <v>2015</v>
      </c>
      <c r="D4" t="s">
        <v>82</v>
      </c>
      <c r="E4" t="s">
        <v>83</v>
      </c>
      <c r="F4" t="s">
        <v>14</v>
      </c>
      <c r="G4">
        <v>-1212</v>
      </c>
      <c r="H4">
        <v>0.264509618282318</v>
      </c>
      <c r="I4">
        <f>IF(OR(B4="GAS",B4="COL",B4="LAN",B4="RICE"),H4*About!$B$113,IF(B4="CROP",H4*About!$B$114,'EPA Data'!H4))</f>
        <v>0.23521828471414186</v>
      </c>
      <c r="J4" s="9" t="str">
        <f>VLOOKUP(F4,'Tech to Policy Mapping'!C:D,2,FALSE)</f>
        <v>crop and rice measures</v>
      </c>
    </row>
    <row r="5" spans="1:10" x14ac:dyDescent="0.45">
      <c r="A5" t="s">
        <v>8</v>
      </c>
      <c r="B5" t="s">
        <v>9</v>
      </c>
      <c r="C5">
        <v>2015</v>
      </c>
      <c r="D5" t="s">
        <v>82</v>
      </c>
      <c r="E5" t="s">
        <v>83</v>
      </c>
      <c r="F5" t="s">
        <v>13</v>
      </c>
      <c r="G5">
        <v>-591</v>
      </c>
      <c r="H5">
        <v>2.82549727708101E-2</v>
      </c>
      <c r="I5">
        <f>IF(OR(B5="GAS",B5="COL",B5="LAN",B5="RICE"),H5*About!$B$113,IF(B5="CROP",H5*About!$B$114,'EPA Data'!H5))</f>
        <v>2.5126066390149922E-2</v>
      </c>
      <c r="J5" s="9" t="str">
        <f>VLOOKUP(F5,'Tech to Policy Mapping'!C:D,2,FALSE)</f>
        <v>crop and rice measures</v>
      </c>
    </row>
    <row r="6" spans="1:10" x14ac:dyDescent="0.45">
      <c r="A6" t="s">
        <v>8</v>
      </c>
      <c r="B6" t="s">
        <v>9</v>
      </c>
      <c r="C6">
        <v>2015</v>
      </c>
      <c r="D6" t="s">
        <v>82</v>
      </c>
      <c r="E6" t="s">
        <v>83</v>
      </c>
      <c r="F6" t="s">
        <v>13</v>
      </c>
      <c r="G6">
        <v>-355</v>
      </c>
      <c r="H6">
        <v>0.14396199584007199</v>
      </c>
      <c r="I6">
        <f>IF(OR(B6="GAS",B6="COL",B6="LAN",B6="RICE"),H6*About!$B$113,IF(B6="CROP",H6*About!$B$114,'EPA Data'!H6))</f>
        <v>0.12801989562959423</v>
      </c>
      <c r="J6" s="9" t="str">
        <f>VLOOKUP(F6,'Tech to Policy Mapping'!C:D,2,FALSE)</f>
        <v>crop and rice measures</v>
      </c>
    </row>
    <row r="7" spans="1:10" x14ac:dyDescent="0.45">
      <c r="A7" t="s">
        <v>8</v>
      </c>
      <c r="B7" t="s">
        <v>9</v>
      </c>
      <c r="C7">
        <v>2015</v>
      </c>
      <c r="D7" t="s">
        <v>82</v>
      </c>
      <c r="E7" t="s">
        <v>83</v>
      </c>
      <c r="F7" t="s">
        <v>12</v>
      </c>
      <c r="G7">
        <v>-312</v>
      </c>
      <c r="H7">
        <v>6.8510085344314603E-2</v>
      </c>
      <c r="I7">
        <f>IF(OR(B7="GAS",B7="COL",B7="LAN",B7="RICE"),H7*About!$B$113,IF(B7="CROP",H7*About!$B$114,'EPA Data'!H7))</f>
        <v>6.0923398041085132E-2</v>
      </c>
      <c r="J7" s="9" t="str">
        <f>VLOOKUP(F7,'Tech to Policy Mapping'!C:D,2,FALSE)</f>
        <v>crop and rice measures</v>
      </c>
    </row>
    <row r="8" spans="1:10" x14ac:dyDescent="0.45">
      <c r="A8" t="s">
        <v>8</v>
      </c>
      <c r="B8" t="s">
        <v>9</v>
      </c>
      <c r="C8">
        <v>2015</v>
      </c>
      <c r="D8" t="s">
        <v>82</v>
      </c>
      <c r="E8" t="s">
        <v>83</v>
      </c>
      <c r="F8" t="s">
        <v>12</v>
      </c>
      <c r="G8">
        <v>-296</v>
      </c>
      <c r="H8" s="1">
        <v>6.2700000853500003E-6</v>
      </c>
      <c r="I8">
        <f>IF(OR(B8="GAS",B8="COL",B8="LAN",B8="RICE"),H8*About!$B$113,IF(B8="CROP",H8*About!$B$114,'EPA Data'!H8))</f>
        <v>5.575671216838087E-6</v>
      </c>
      <c r="J8" s="9" t="str">
        <f>VLOOKUP(F8,'Tech to Policy Mapping'!C:D,2,FALSE)</f>
        <v>crop and rice measures</v>
      </c>
    </row>
    <row r="9" spans="1:10" x14ac:dyDescent="0.45">
      <c r="A9" t="s">
        <v>8</v>
      </c>
      <c r="B9" t="s">
        <v>9</v>
      </c>
      <c r="C9">
        <v>2015</v>
      </c>
      <c r="D9" t="s">
        <v>82</v>
      </c>
      <c r="E9" t="s">
        <v>83</v>
      </c>
      <c r="F9" t="s">
        <v>14</v>
      </c>
      <c r="G9">
        <v>-269</v>
      </c>
      <c r="H9">
        <v>7.6576165854930905E-2</v>
      </c>
      <c r="I9">
        <f>IF(OR(B9="GAS",B9="COL",B9="LAN",B9="RICE"),H9*About!$B$113,IF(B9="CROP",H9*About!$B$114,'EPA Data'!H9))</f>
        <v>6.8096254870995604E-2</v>
      </c>
      <c r="J9" s="9" t="str">
        <f>VLOOKUP(F9,'Tech to Policy Mapping'!C:D,2,FALSE)</f>
        <v>crop and rice measures</v>
      </c>
    </row>
    <row r="10" spans="1:10" x14ac:dyDescent="0.45">
      <c r="A10" t="s">
        <v>8</v>
      </c>
      <c r="B10" t="s">
        <v>9</v>
      </c>
      <c r="C10">
        <v>2015</v>
      </c>
      <c r="D10" t="s">
        <v>82</v>
      </c>
      <c r="E10" t="s">
        <v>83</v>
      </c>
      <c r="F10" t="s">
        <v>14</v>
      </c>
      <c r="G10">
        <v>-266</v>
      </c>
      <c r="H10">
        <v>2.8354644775390601E-2</v>
      </c>
      <c r="I10">
        <f>IF(OR(B10="GAS",B10="COL",B10="LAN",B10="RICE"),H10*About!$B$113,IF(B10="CROP",H10*About!$B$114,'EPA Data'!H10))</f>
        <v>2.521470089086748E-2</v>
      </c>
      <c r="J10" s="9" t="str">
        <f>VLOOKUP(F10,'Tech to Policy Mapping'!C:D,2,FALSE)</f>
        <v>crop and rice measures</v>
      </c>
    </row>
    <row r="11" spans="1:10" x14ac:dyDescent="0.45">
      <c r="A11" t="s">
        <v>8</v>
      </c>
      <c r="B11" t="s">
        <v>9</v>
      </c>
      <c r="C11">
        <v>2015</v>
      </c>
      <c r="D11" t="s">
        <v>82</v>
      </c>
      <c r="E11" t="s">
        <v>83</v>
      </c>
      <c r="F11" t="s">
        <v>14</v>
      </c>
      <c r="G11">
        <v>-253</v>
      </c>
      <c r="H11">
        <v>2.2881164550781201</v>
      </c>
      <c r="I11">
        <f>IF(OR(B11="GAS",B11="COL",B11="LAN",B11="RICE"),H11*About!$B$113,IF(B11="CROP",H11*About!$B$114,'EPA Data'!H11))</f>
        <v>2.0347344315292006</v>
      </c>
      <c r="J11" s="9" t="str">
        <f>VLOOKUP(F11,'Tech to Policy Mapping'!C:D,2,FALSE)</f>
        <v>crop and rice measures</v>
      </c>
    </row>
    <row r="12" spans="1:10" x14ac:dyDescent="0.45">
      <c r="A12" t="s">
        <v>8</v>
      </c>
      <c r="B12" t="s">
        <v>9</v>
      </c>
      <c r="C12">
        <v>2015</v>
      </c>
      <c r="D12" t="s">
        <v>82</v>
      </c>
      <c r="E12" t="s">
        <v>83</v>
      </c>
      <c r="F12" t="s">
        <v>14</v>
      </c>
      <c r="G12">
        <v>-212</v>
      </c>
      <c r="H12">
        <v>0.55447512865066495</v>
      </c>
      <c r="I12">
        <f>IF(OR(B12="GAS",B12="COL",B12="LAN",B12="RICE"),H12*About!$B$113,IF(B12="CROP",H12*About!$B$114,'EPA Data'!H12))</f>
        <v>0.49307352044438324</v>
      </c>
      <c r="J12" s="9" t="str">
        <f>VLOOKUP(F12,'Tech to Policy Mapping'!C:D,2,FALSE)</f>
        <v>crop and rice measures</v>
      </c>
    </row>
    <row r="13" spans="1:10" x14ac:dyDescent="0.45">
      <c r="A13" t="s">
        <v>8</v>
      </c>
      <c r="B13" t="s">
        <v>9</v>
      </c>
      <c r="C13">
        <v>2015</v>
      </c>
      <c r="D13" t="s">
        <v>82</v>
      </c>
      <c r="E13" t="s">
        <v>83</v>
      </c>
      <c r="F13" t="s">
        <v>12</v>
      </c>
      <c r="G13">
        <v>-195</v>
      </c>
      <c r="H13">
        <v>1.3338680146262E-3</v>
      </c>
      <c r="I13">
        <f>IF(OR(B13="GAS",B13="COL",B13="LAN",B13="RICE"),H13*About!$B$113,IF(B13="CROP",H13*About!$B$114,'EPA Data'!H13))</f>
        <v>1.1861577982414193E-3</v>
      </c>
      <c r="J13" s="9" t="str">
        <f>VLOOKUP(F13,'Tech to Policy Mapping'!C:D,2,FALSE)</f>
        <v>crop and rice measures</v>
      </c>
    </row>
    <row r="14" spans="1:10" x14ac:dyDescent="0.45">
      <c r="A14" t="s">
        <v>8</v>
      </c>
      <c r="B14" t="s">
        <v>9</v>
      </c>
      <c r="C14">
        <v>2015</v>
      </c>
      <c r="D14" t="s">
        <v>82</v>
      </c>
      <c r="E14" t="s">
        <v>83</v>
      </c>
      <c r="F14" t="s">
        <v>12</v>
      </c>
      <c r="G14">
        <v>-182</v>
      </c>
      <c r="H14">
        <v>6.2200000684200005E-5</v>
      </c>
      <c r="I14">
        <f>IF(OR(B14="GAS",B14="COL",B14="LAN",B14="RICE"),H14*About!$B$113,IF(B14="CROP",H14*About!$B$114,'EPA Data'!H14))</f>
        <v>5.5312081145345639E-5</v>
      </c>
      <c r="J14" s="9" t="str">
        <f>VLOOKUP(F14,'Tech to Policy Mapping'!C:D,2,FALSE)</f>
        <v>crop and rice measures</v>
      </c>
    </row>
    <row r="15" spans="1:10" x14ac:dyDescent="0.45">
      <c r="A15" t="s">
        <v>8</v>
      </c>
      <c r="B15" t="s">
        <v>9</v>
      </c>
      <c r="C15">
        <v>2015</v>
      </c>
      <c r="D15" t="s">
        <v>82</v>
      </c>
      <c r="E15" t="s">
        <v>83</v>
      </c>
      <c r="F15" t="s">
        <v>12</v>
      </c>
      <c r="G15">
        <v>-176</v>
      </c>
      <c r="H15">
        <v>3.5581910051405E-3</v>
      </c>
      <c r="I15">
        <f>IF(OR(B15="GAS",B15="COL",B15="LAN",B15="RICE"),H15*About!$B$113,IF(B15="CROP",H15*About!$B$114,'EPA Data'!H15))</f>
        <v>3.1641631421551425E-3</v>
      </c>
      <c r="J15" s="9" t="str">
        <f>VLOOKUP(F15,'Tech to Policy Mapping'!C:D,2,FALSE)</f>
        <v>crop and rice measures</v>
      </c>
    </row>
    <row r="16" spans="1:10" x14ac:dyDescent="0.45">
      <c r="A16" t="s">
        <v>8</v>
      </c>
      <c r="B16" t="s">
        <v>9</v>
      </c>
      <c r="C16">
        <v>2015</v>
      </c>
      <c r="D16" t="s">
        <v>82</v>
      </c>
      <c r="E16" t="s">
        <v>83</v>
      </c>
      <c r="F16" t="s">
        <v>14</v>
      </c>
      <c r="G16">
        <v>-158</v>
      </c>
      <c r="H16">
        <v>0.174464792013168</v>
      </c>
      <c r="I16">
        <f>IF(OR(B16="GAS",B16="COL",B16="LAN",B16="RICE"),H16*About!$B$113,IF(B16="CROP",H16*About!$B$114,'EPA Data'!H16))</f>
        <v>0.15514486538083733</v>
      </c>
      <c r="J16" s="9" t="str">
        <f>VLOOKUP(F16,'Tech to Policy Mapping'!C:D,2,FALSE)</f>
        <v>crop and rice measures</v>
      </c>
    </row>
    <row r="17" spans="1:10" x14ac:dyDescent="0.45">
      <c r="A17" t="s">
        <v>8</v>
      </c>
      <c r="B17" t="s">
        <v>9</v>
      </c>
      <c r="C17">
        <v>2015</v>
      </c>
      <c r="D17" t="s">
        <v>82</v>
      </c>
      <c r="E17" t="s">
        <v>83</v>
      </c>
      <c r="F17" t="s">
        <v>14</v>
      </c>
      <c r="G17">
        <v>-133</v>
      </c>
      <c r="H17">
        <v>0.15741637349128701</v>
      </c>
      <c r="I17">
        <f>IF(OR(B17="GAS",B17="COL",B17="LAN",B17="RICE"),H17*About!$B$113,IF(B17="CROP",H17*About!$B$114,'EPA Data'!H17))</f>
        <v>0.1399843589771512</v>
      </c>
      <c r="J17" s="9" t="str">
        <f>VLOOKUP(F17,'Tech to Policy Mapping'!C:D,2,FALSE)</f>
        <v>crop and rice measures</v>
      </c>
    </row>
    <row r="18" spans="1:10" x14ac:dyDescent="0.45">
      <c r="A18" t="s">
        <v>8</v>
      </c>
      <c r="B18" t="s">
        <v>9</v>
      </c>
      <c r="C18">
        <v>2015</v>
      </c>
      <c r="D18" t="s">
        <v>82</v>
      </c>
      <c r="E18" t="s">
        <v>83</v>
      </c>
      <c r="F18" t="s">
        <v>14</v>
      </c>
      <c r="G18">
        <v>-118</v>
      </c>
      <c r="H18">
        <v>2.0952010527252999E-3</v>
      </c>
      <c r="I18">
        <f>IF(OR(B18="GAS",B18="COL",B18="LAN",B18="RICE"),H18*About!$B$113,IF(B18="CROP",H18*About!$B$114,'EPA Data'!H18))</f>
        <v>1.8631821442020285E-3</v>
      </c>
      <c r="J18" s="9" t="str">
        <f>VLOOKUP(F18,'Tech to Policy Mapping'!C:D,2,FALSE)</f>
        <v>crop and rice measures</v>
      </c>
    </row>
    <row r="19" spans="1:10" x14ac:dyDescent="0.45">
      <c r="A19" t="s">
        <v>8</v>
      </c>
      <c r="B19" t="s">
        <v>9</v>
      </c>
      <c r="C19">
        <v>2015</v>
      </c>
      <c r="D19" t="s">
        <v>82</v>
      </c>
      <c r="E19" t="s">
        <v>83</v>
      </c>
      <c r="F19" t="s">
        <v>14</v>
      </c>
      <c r="G19">
        <v>-109</v>
      </c>
      <c r="H19">
        <v>0.81773120164871205</v>
      </c>
      <c r="I19">
        <f>IF(OR(B19="GAS",B19="COL",B19="LAN",B19="RICE"),H19*About!$B$113,IF(B19="CROP",H19*About!$B$114,'EPA Data'!H19))</f>
        <v>0.72717707529163989</v>
      </c>
      <c r="J19" s="9" t="str">
        <f>VLOOKUP(F19,'Tech to Policy Mapping'!C:D,2,FALSE)</f>
        <v>crop and rice measures</v>
      </c>
    </row>
    <row r="20" spans="1:10" x14ac:dyDescent="0.45">
      <c r="A20" t="s">
        <v>8</v>
      </c>
      <c r="B20" t="s">
        <v>9</v>
      </c>
      <c r="C20">
        <v>2015</v>
      </c>
      <c r="D20" t="s">
        <v>82</v>
      </c>
      <c r="E20" t="s">
        <v>83</v>
      </c>
      <c r="F20" t="s">
        <v>14</v>
      </c>
      <c r="G20">
        <v>-80</v>
      </c>
      <c r="H20">
        <v>0.86746282683452502</v>
      </c>
      <c r="I20">
        <f>IF(OR(B20="GAS",B20="COL",B20="LAN",B20="RICE"),H20*About!$B$113,IF(B20="CROP",H20*About!$B$114,'EPA Data'!H20))</f>
        <v>0.77140150708439303</v>
      </c>
      <c r="J20" s="9" t="str">
        <f>VLOOKUP(F20,'Tech to Policy Mapping'!C:D,2,FALSE)</f>
        <v>crop and rice measures</v>
      </c>
    </row>
    <row r="21" spans="1:10" x14ac:dyDescent="0.45">
      <c r="A21" t="s">
        <v>8</v>
      </c>
      <c r="B21" t="s">
        <v>9</v>
      </c>
      <c r="C21">
        <v>2015</v>
      </c>
      <c r="D21" t="s">
        <v>82</v>
      </c>
      <c r="E21" t="s">
        <v>83</v>
      </c>
      <c r="F21" t="s">
        <v>13</v>
      </c>
      <c r="G21">
        <v>-77</v>
      </c>
      <c r="H21">
        <v>0.263832783326506</v>
      </c>
      <c r="I21">
        <f>IF(OR(B21="GAS",B21="COL",B21="LAN",B21="RICE"),H21*About!$B$113,IF(B21="CROP",H21*About!$B$114,'EPA Data'!H21))</f>
        <v>0.23461640128028219</v>
      </c>
      <c r="J21" s="9" t="str">
        <f>VLOOKUP(F21,'Tech to Policy Mapping'!C:D,2,FALSE)</f>
        <v>crop and rice measures</v>
      </c>
    </row>
    <row r="22" spans="1:10" x14ac:dyDescent="0.45">
      <c r="A22" t="s">
        <v>8</v>
      </c>
      <c r="B22" t="s">
        <v>9</v>
      </c>
      <c r="C22">
        <v>2015</v>
      </c>
      <c r="D22" t="s">
        <v>82</v>
      </c>
      <c r="E22" t="s">
        <v>83</v>
      </c>
      <c r="F22" t="s">
        <v>14</v>
      </c>
      <c r="G22">
        <v>-46</v>
      </c>
      <c r="H22">
        <v>5.2260927855968503E-2</v>
      </c>
      <c r="I22">
        <f>IF(OR(B22="GAS",B22="COL",B22="LAN",B22="RICE"),H22*About!$B$113,IF(B22="CROP",H22*About!$B$114,'EPA Data'!H22))</f>
        <v>4.647364389876394E-2</v>
      </c>
      <c r="J22" s="9" t="str">
        <f>VLOOKUP(F22,'Tech to Policy Mapping'!C:D,2,FALSE)</f>
        <v>crop and rice measures</v>
      </c>
    </row>
    <row r="23" spans="1:10" x14ac:dyDescent="0.45">
      <c r="A23" t="s">
        <v>8</v>
      </c>
      <c r="B23" t="s">
        <v>9</v>
      </c>
      <c r="C23">
        <v>2015</v>
      </c>
      <c r="D23" t="s">
        <v>82</v>
      </c>
      <c r="E23" t="s">
        <v>83</v>
      </c>
      <c r="F23" t="s">
        <v>14</v>
      </c>
      <c r="G23">
        <v>-45</v>
      </c>
      <c r="H23">
        <v>2.1981149911879999E-3</v>
      </c>
      <c r="I23">
        <f>IF(OR(B23="GAS",B23="COL",B23="LAN",B23="RICE"),H23*About!$B$113,IF(B23="CROP",H23*About!$B$114,'EPA Data'!H23))</f>
        <v>1.9546995727007382E-3</v>
      </c>
      <c r="J23" s="9" t="str">
        <f>VLOOKUP(F23,'Tech to Policy Mapping'!C:D,2,FALSE)</f>
        <v>crop and rice measures</v>
      </c>
    </row>
    <row r="24" spans="1:10" x14ac:dyDescent="0.45">
      <c r="A24" t="s">
        <v>8</v>
      </c>
      <c r="B24" t="s">
        <v>9</v>
      </c>
      <c r="C24">
        <v>2015</v>
      </c>
      <c r="D24" t="s">
        <v>82</v>
      </c>
      <c r="E24" t="s">
        <v>83</v>
      </c>
      <c r="F24" t="s">
        <v>13</v>
      </c>
      <c r="G24">
        <v>-44</v>
      </c>
      <c r="H24">
        <v>1.1228227615356401</v>
      </c>
      <c r="I24">
        <f>IF(OR(B24="GAS",B24="COL",B24="LAN",B24="RICE"),H24*About!$B$113,IF(B24="CROP",H24*About!$B$114,'EPA Data'!H24))</f>
        <v>0.99848332821122354</v>
      </c>
      <c r="J24" s="9" t="str">
        <f>VLOOKUP(F24,'Tech to Policy Mapping'!C:D,2,FALSE)</f>
        <v>crop and rice measures</v>
      </c>
    </row>
    <row r="25" spans="1:10" x14ac:dyDescent="0.45">
      <c r="A25" t="s">
        <v>8</v>
      </c>
      <c r="B25" t="s">
        <v>9</v>
      </c>
      <c r="C25">
        <v>2015</v>
      </c>
      <c r="D25" t="s">
        <v>82</v>
      </c>
      <c r="E25" t="s">
        <v>83</v>
      </c>
      <c r="F25" t="s">
        <v>13</v>
      </c>
      <c r="G25">
        <v>-42</v>
      </c>
      <c r="H25">
        <v>0.37483873963356001</v>
      </c>
      <c r="I25">
        <f>IF(OR(B25="GAS",B25="COL",B25="LAN",B25="RICE"),H25*About!$B$113,IF(B25="CROP",H25*About!$B$114,'EPA Data'!H25))</f>
        <v>0.33332975168756174</v>
      </c>
      <c r="J25" s="9" t="str">
        <f>VLOOKUP(F25,'Tech to Policy Mapping'!C:D,2,FALSE)</f>
        <v>crop and rice measures</v>
      </c>
    </row>
    <row r="26" spans="1:10" x14ac:dyDescent="0.45">
      <c r="A26" t="s">
        <v>8</v>
      </c>
      <c r="B26" t="s">
        <v>9</v>
      </c>
      <c r="C26">
        <v>2015</v>
      </c>
      <c r="D26" t="s">
        <v>82</v>
      </c>
      <c r="E26" t="s">
        <v>83</v>
      </c>
      <c r="F26" t="s">
        <v>12</v>
      </c>
      <c r="G26">
        <v>-36</v>
      </c>
      <c r="H26">
        <v>7.9414300853390002E-4</v>
      </c>
      <c r="I26">
        <f>IF(OR(B26="GAS",B26="COL",B26="LAN",B26="RICE"),H26*About!$B$113,IF(B26="CROP",H26*About!$B$114,'EPA Data'!H26))</f>
        <v>7.0620099752175675E-4</v>
      </c>
      <c r="J26" s="9" t="str">
        <f>VLOOKUP(F26,'Tech to Policy Mapping'!C:D,2,FALSE)</f>
        <v>crop and rice measures</v>
      </c>
    </row>
    <row r="27" spans="1:10" x14ac:dyDescent="0.45">
      <c r="A27" t="s">
        <v>8</v>
      </c>
      <c r="B27" t="s">
        <v>9</v>
      </c>
      <c r="C27">
        <v>2015</v>
      </c>
      <c r="D27" t="s">
        <v>82</v>
      </c>
      <c r="E27" t="s">
        <v>83</v>
      </c>
      <c r="F27" t="s">
        <v>13</v>
      </c>
      <c r="G27">
        <v>-33</v>
      </c>
      <c r="H27">
        <v>5.5372414588928196</v>
      </c>
      <c r="I27">
        <f>IF(OR(B27="GAS",B27="COL",B27="LAN",B27="RICE"),H27*About!$B$113,IF(B27="CROP",H27*About!$B$114,'EPA Data'!H27))</f>
        <v>4.9240570020355614</v>
      </c>
      <c r="J27" s="9" t="str">
        <f>VLOOKUP(F27,'Tech to Policy Mapping'!C:D,2,FALSE)</f>
        <v>crop and rice measures</v>
      </c>
    </row>
    <row r="28" spans="1:10" x14ac:dyDescent="0.45">
      <c r="A28" t="s">
        <v>8</v>
      </c>
      <c r="B28" t="s">
        <v>9</v>
      </c>
      <c r="C28">
        <v>2015</v>
      </c>
      <c r="D28" t="s">
        <v>82</v>
      </c>
      <c r="E28" t="s">
        <v>83</v>
      </c>
      <c r="F28" t="s">
        <v>12</v>
      </c>
      <c r="G28">
        <v>-30</v>
      </c>
      <c r="H28">
        <v>0.167040631175041</v>
      </c>
      <c r="I28">
        <f>IF(OR(B28="GAS",B28="COL",B28="LAN",B28="RICE"),H28*About!$B$113,IF(B28="CROP",H28*About!$B$114,'EPA Data'!H28))</f>
        <v>0.14854284315901298</v>
      </c>
      <c r="J28" s="9" t="str">
        <f>VLOOKUP(F28,'Tech to Policy Mapping'!C:D,2,FALSE)</f>
        <v>crop and rice measures</v>
      </c>
    </row>
    <row r="29" spans="1:10" x14ac:dyDescent="0.45">
      <c r="A29" t="s">
        <v>8</v>
      </c>
      <c r="B29" t="s">
        <v>9</v>
      </c>
      <c r="C29">
        <v>2015</v>
      </c>
      <c r="D29" t="s">
        <v>82</v>
      </c>
      <c r="E29" t="s">
        <v>83</v>
      </c>
      <c r="F29" t="s">
        <v>12</v>
      </c>
      <c r="G29">
        <v>-23</v>
      </c>
      <c r="H29">
        <v>1.07765402644873E-2</v>
      </c>
      <c r="I29">
        <f>IF(OR(B29="GAS",B29="COL",B29="LAN",B29="RICE"),H29*About!$B$113,IF(B29="CROP",H29*About!$B$114,'EPA Data'!H29))</f>
        <v>9.5831650002991091E-3</v>
      </c>
      <c r="J29" s="9" t="str">
        <f>VLOOKUP(F29,'Tech to Policy Mapping'!C:D,2,FALSE)</f>
        <v>crop and rice measures</v>
      </c>
    </row>
    <row r="30" spans="1:10" x14ac:dyDescent="0.45">
      <c r="A30" t="s">
        <v>8</v>
      </c>
      <c r="B30" t="s">
        <v>9</v>
      </c>
      <c r="C30">
        <v>2015</v>
      </c>
      <c r="D30" t="s">
        <v>82</v>
      </c>
      <c r="E30" t="s">
        <v>83</v>
      </c>
      <c r="F30" t="s">
        <v>13</v>
      </c>
      <c r="G30">
        <v>-22</v>
      </c>
      <c r="H30">
        <v>4.5658978633583E-3</v>
      </c>
      <c r="I30">
        <f>IF(OR(B30="GAS",B30="COL",B30="LAN",B30="RICE"),H30*About!$B$113,IF(B30="CROP",H30*About!$B$114,'EPA Data'!H30))</f>
        <v>4.060278301308555E-3</v>
      </c>
      <c r="J30" s="9" t="str">
        <f>VLOOKUP(F30,'Tech to Policy Mapping'!C:D,2,FALSE)</f>
        <v>crop and rice measures</v>
      </c>
    </row>
    <row r="31" spans="1:10" x14ac:dyDescent="0.45">
      <c r="A31" t="s">
        <v>8</v>
      </c>
      <c r="B31" t="s">
        <v>9</v>
      </c>
      <c r="C31">
        <v>2015</v>
      </c>
      <c r="D31" t="s">
        <v>82</v>
      </c>
      <c r="E31" t="s">
        <v>83</v>
      </c>
      <c r="F31" t="s">
        <v>13</v>
      </c>
      <c r="G31">
        <v>-18</v>
      </c>
      <c r="H31">
        <v>0.69721378129906897</v>
      </c>
      <c r="I31">
        <f>IF(OR(B31="GAS",B31="COL",B31="LAN",B31="RICE"),H31*About!$B$113,IF(B31="CROP",H31*About!$B$114,'EPA Data'!H31))</f>
        <v>0.62000554377266204</v>
      </c>
      <c r="J31" s="9" t="str">
        <f>VLOOKUP(F31,'Tech to Policy Mapping'!C:D,2,FALSE)</f>
        <v>crop and rice measures</v>
      </c>
    </row>
    <row r="32" spans="1:10" x14ac:dyDescent="0.45">
      <c r="A32" t="s">
        <v>8</v>
      </c>
      <c r="B32" t="s">
        <v>9</v>
      </c>
      <c r="C32">
        <v>2015</v>
      </c>
      <c r="D32" t="s">
        <v>82</v>
      </c>
      <c r="E32" t="s">
        <v>83</v>
      </c>
      <c r="F32" t="s">
        <v>12</v>
      </c>
      <c r="G32">
        <v>-10</v>
      </c>
      <c r="H32">
        <v>8.9953027665615096E-2</v>
      </c>
      <c r="I32">
        <f>IF(OR(B32="GAS",B32="COL",B32="LAN",B32="RICE"),H32*About!$B$113,IF(B32="CROP",H32*About!$B$114,'EPA Data'!H32))</f>
        <v>7.9991786346939597E-2</v>
      </c>
      <c r="J32" s="9" t="str">
        <f>VLOOKUP(F32,'Tech to Policy Mapping'!C:D,2,FALSE)</f>
        <v>crop and rice measures</v>
      </c>
    </row>
    <row r="33" spans="1:10" x14ac:dyDescent="0.45">
      <c r="A33" t="s">
        <v>8</v>
      </c>
      <c r="B33" t="s">
        <v>9</v>
      </c>
      <c r="C33">
        <v>2015</v>
      </c>
      <c r="D33" t="s">
        <v>82</v>
      </c>
      <c r="E33" t="s">
        <v>83</v>
      </c>
      <c r="F33" t="s">
        <v>12</v>
      </c>
      <c r="G33">
        <v>7</v>
      </c>
      <c r="H33">
        <v>5.2692979574203498E-2</v>
      </c>
      <c r="I33">
        <f>IF(OR(B33="GAS",B33="COL",B33="LAN",B33="RICE"),H33*About!$B$113,IF(B33="CROP",H33*About!$B$114,'EPA Data'!H33))</f>
        <v>4.6857850963637336E-2</v>
      </c>
      <c r="J33" s="9" t="str">
        <f>VLOOKUP(F33,'Tech to Policy Mapping'!C:D,2,FALSE)</f>
        <v>crop and rice measures</v>
      </c>
    </row>
    <row r="34" spans="1:10" x14ac:dyDescent="0.45">
      <c r="A34" t="s">
        <v>8</v>
      </c>
      <c r="B34" t="s">
        <v>9</v>
      </c>
      <c r="C34">
        <v>2015</v>
      </c>
      <c r="D34" t="s">
        <v>82</v>
      </c>
      <c r="E34" t="s">
        <v>83</v>
      </c>
      <c r="F34" t="s">
        <v>14</v>
      </c>
      <c r="G34">
        <v>16</v>
      </c>
      <c r="H34">
        <v>9.9299596622586007E-3</v>
      </c>
      <c r="I34">
        <f>IF(OR(B34="GAS",B34="COL",B34="LAN",B34="RICE"),H34*About!$B$113,IF(B34="CROP",H34*About!$B$114,'EPA Data'!H34))</f>
        <v>8.830333256706473E-3</v>
      </c>
      <c r="J34" s="9" t="str">
        <f>VLOOKUP(F34,'Tech to Policy Mapping'!C:D,2,FALSE)</f>
        <v>crop and rice measures</v>
      </c>
    </row>
    <row r="35" spans="1:10" x14ac:dyDescent="0.45">
      <c r="A35" t="s">
        <v>8</v>
      </c>
      <c r="B35" t="s">
        <v>9</v>
      </c>
      <c r="C35">
        <v>2015</v>
      </c>
      <c r="D35" t="s">
        <v>82</v>
      </c>
      <c r="E35" t="s">
        <v>83</v>
      </c>
      <c r="F35" t="s">
        <v>12</v>
      </c>
      <c r="G35">
        <v>93</v>
      </c>
      <c r="H35">
        <v>1.3162791728973401E-2</v>
      </c>
      <c r="I35">
        <f>IF(OR(B35="GAS",B35="COL",B35="LAN",B35="RICE"),H35*About!$B$113,IF(B35="CROP",H35*About!$B$114,'EPA Data'!H35))</f>
        <v>1.1705167141536748E-2</v>
      </c>
      <c r="J35" s="9" t="str">
        <f>VLOOKUP(F35,'Tech to Policy Mapping'!C:D,2,FALSE)</f>
        <v>crop and rice measures</v>
      </c>
    </row>
    <row r="36" spans="1:10" x14ac:dyDescent="0.45">
      <c r="A36" t="s">
        <v>8</v>
      </c>
      <c r="B36" t="s">
        <v>9</v>
      </c>
      <c r="C36">
        <v>2015</v>
      </c>
      <c r="D36" t="s">
        <v>82</v>
      </c>
      <c r="E36" t="s">
        <v>83</v>
      </c>
      <c r="F36" t="s">
        <v>13</v>
      </c>
      <c r="G36">
        <v>105</v>
      </c>
      <c r="H36">
        <v>4.4634245336055797E-2</v>
      </c>
      <c r="I36">
        <f>IF(OR(B36="GAS",B36="COL",B36="LAN",B36="RICE"),H36*About!$B$113,IF(B36="CROP",H36*About!$B$114,'EPA Data'!H36))</f>
        <v>3.9691526892801296E-2</v>
      </c>
      <c r="J36" s="9" t="str">
        <f>VLOOKUP(F36,'Tech to Policy Mapping'!C:D,2,FALSE)</f>
        <v>crop and rice measures</v>
      </c>
    </row>
    <row r="37" spans="1:10" x14ac:dyDescent="0.45">
      <c r="A37" t="s">
        <v>8</v>
      </c>
      <c r="B37" t="s">
        <v>9</v>
      </c>
      <c r="C37">
        <v>2015</v>
      </c>
      <c r="D37" t="s">
        <v>82</v>
      </c>
      <c r="E37" t="s">
        <v>83</v>
      </c>
      <c r="F37" t="s">
        <v>13</v>
      </c>
      <c r="G37">
        <v>449</v>
      </c>
      <c r="H37">
        <v>7.4367062188685001E-3</v>
      </c>
      <c r="I37">
        <f>IF(OR(B37="GAS",B37="COL",B37="LAN",B37="RICE"),H37*About!$B$113,IF(B37="CROP",H37*About!$B$114,'EPA Data'!H37))</f>
        <v>6.6131783489938008E-3</v>
      </c>
      <c r="J37" s="9" t="str">
        <f>VLOOKUP(F37,'Tech to Policy Mapping'!C:D,2,FALSE)</f>
        <v>crop and rice measures</v>
      </c>
    </row>
    <row r="38" spans="1:10" x14ac:dyDescent="0.45">
      <c r="A38" t="s">
        <v>8</v>
      </c>
      <c r="B38" t="s">
        <v>9</v>
      </c>
      <c r="C38">
        <v>2015</v>
      </c>
      <c r="D38" t="s">
        <v>82</v>
      </c>
      <c r="E38" t="s">
        <v>83</v>
      </c>
      <c r="F38" t="s">
        <v>13</v>
      </c>
      <c r="G38">
        <v>488</v>
      </c>
      <c r="H38">
        <v>1.3315270189195999E-3</v>
      </c>
      <c r="I38">
        <f>IF(OR(B38="GAS",B38="COL",B38="LAN",B38="RICE"),H38*About!$B$113,IF(B38="CROP",H38*About!$B$114,'EPA Data'!H38))</f>
        <v>1.1840760403144094E-3</v>
      </c>
      <c r="J38" s="9" t="str">
        <f>VLOOKUP(F38,'Tech to Policy Mapping'!C:D,2,FALSE)</f>
        <v>crop and rice measures</v>
      </c>
    </row>
    <row r="39" spans="1:10" x14ac:dyDescent="0.45">
      <c r="A39" t="s">
        <v>8</v>
      </c>
      <c r="B39" t="s">
        <v>9</v>
      </c>
      <c r="C39">
        <v>2015</v>
      </c>
      <c r="D39" t="s">
        <v>82</v>
      </c>
      <c r="E39" t="s">
        <v>83</v>
      </c>
      <c r="F39" t="s">
        <v>15</v>
      </c>
      <c r="G39">
        <v>503</v>
      </c>
      <c r="H39">
        <v>0.13933078944683</v>
      </c>
      <c r="I39">
        <f>IF(OR(B39="GAS",B39="COL",B39="LAN",B39="RICE"),H39*About!$B$113,IF(B39="CROP",H39*About!$B$114,'EPA Data'!H39))</f>
        <v>0.1239015409510401</v>
      </c>
      <c r="J39" s="9" t="str">
        <f>VLOOKUP(F39,'Tech to Policy Mapping'!C:D,2,FALSE)</f>
        <v>crop and rice measures</v>
      </c>
    </row>
    <row r="40" spans="1:10" x14ac:dyDescent="0.45">
      <c r="A40" t="s">
        <v>8</v>
      </c>
      <c r="B40" t="s">
        <v>9</v>
      </c>
      <c r="C40">
        <v>2015</v>
      </c>
      <c r="D40" t="s">
        <v>82</v>
      </c>
      <c r="E40" t="s">
        <v>83</v>
      </c>
      <c r="F40" t="s">
        <v>15</v>
      </c>
      <c r="G40">
        <v>521</v>
      </c>
      <c r="H40">
        <v>3.4799419809133001E-3</v>
      </c>
      <c r="I40">
        <f>IF(OR(B40="GAS",B40="COL",B40="LAN",B40="RICE"),H40*About!$B$113,IF(B40="CROP",H40*About!$B$114,'EPA Data'!H40))</f>
        <v>3.0945792783289411E-3</v>
      </c>
      <c r="J40" s="9" t="str">
        <f>VLOOKUP(F40,'Tech to Policy Mapping'!C:D,2,FALSE)</f>
        <v>crop and rice measures</v>
      </c>
    </row>
    <row r="41" spans="1:10" x14ac:dyDescent="0.45">
      <c r="A41" t="s">
        <v>8</v>
      </c>
      <c r="B41" t="s">
        <v>9</v>
      </c>
      <c r="C41">
        <v>2015</v>
      </c>
      <c r="D41" t="s">
        <v>82</v>
      </c>
      <c r="E41" t="s">
        <v>83</v>
      </c>
      <c r="F41" t="s">
        <v>15</v>
      </c>
      <c r="G41">
        <v>586</v>
      </c>
      <c r="H41">
        <v>7.179889944382E-4</v>
      </c>
      <c r="I41">
        <f>IF(OR(B41="GAS",B41="COL",B41="LAN",B41="RICE"),H41*About!$B$113,IF(B41="CROP",H41*About!$B$114,'EPA Data'!H41))</f>
        <v>6.3848014606081543E-4</v>
      </c>
      <c r="J41" s="9" t="str">
        <f>VLOOKUP(F41,'Tech to Policy Mapping'!C:D,2,FALSE)</f>
        <v>crop and rice measures</v>
      </c>
    </row>
    <row r="42" spans="1:10" x14ac:dyDescent="0.45">
      <c r="A42" t="s">
        <v>8</v>
      </c>
      <c r="B42" t="s">
        <v>9</v>
      </c>
      <c r="C42">
        <v>2015</v>
      </c>
      <c r="D42" t="s">
        <v>82</v>
      </c>
      <c r="E42" t="s">
        <v>83</v>
      </c>
      <c r="F42" t="s">
        <v>15</v>
      </c>
      <c r="G42">
        <v>589</v>
      </c>
      <c r="H42">
        <v>0.169055700302124</v>
      </c>
      <c r="I42">
        <f>IF(OR(B42="GAS",B42="COL",B42="LAN",B42="RICE"),H42*About!$B$113,IF(B42="CROP",H42*About!$B$114,'EPA Data'!H42))</f>
        <v>0.15033476704719079</v>
      </c>
      <c r="J42" s="9" t="str">
        <f>VLOOKUP(F42,'Tech to Policy Mapping'!C:D,2,FALSE)</f>
        <v>crop and rice measures</v>
      </c>
    </row>
    <row r="43" spans="1:10" x14ac:dyDescent="0.45">
      <c r="A43" t="s">
        <v>8</v>
      </c>
      <c r="B43" t="s">
        <v>9</v>
      </c>
      <c r="C43">
        <v>2015</v>
      </c>
      <c r="D43" t="s">
        <v>82</v>
      </c>
      <c r="E43" t="s">
        <v>83</v>
      </c>
      <c r="F43" t="s">
        <v>15</v>
      </c>
      <c r="G43">
        <v>709</v>
      </c>
      <c r="H43">
        <v>0.14990973472595201</v>
      </c>
      <c r="I43">
        <f>IF(OR(B43="GAS",B43="COL",B43="LAN",B43="RICE"),H43*About!$B$113,IF(B43="CROP",H43*About!$B$114,'EPA Data'!H43))</f>
        <v>0.13330899228985665</v>
      </c>
      <c r="J43" s="9" t="str">
        <f>VLOOKUP(F43,'Tech to Policy Mapping'!C:D,2,FALSE)</f>
        <v>crop and rice measures</v>
      </c>
    </row>
    <row r="44" spans="1:10" x14ac:dyDescent="0.45">
      <c r="A44" t="s">
        <v>8</v>
      </c>
      <c r="B44" t="s">
        <v>9</v>
      </c>
      <c r="C44">
        <v>2015</v>
      </c>
      <c r="D44" t="s">
        <v>82</v>
      </c>
      <c r="E44" t="s">
        <v>83</v>
      </c>
      <c r="F44" t="s">
        <v>15</v>
      </c>
      <c r="G44">
        <v>758</v>
      </c>
      <c r="H44">
        <v>3.8284707814454998E-2</v>
      </c>
      <c r="I44">
        <f>IF(OR(B44="GAS",B44="COL",B44="LAN",B44="RICE"),H44*About!$B$113,IF(B44="CROP",H44*About!$B$114,'EPA Data'!H44))</f>
        <v>3.4045126076612663E-2</v>
      </c>
      <c r="J44" s="9" t="str">
        <f>VLOOKUP(F44,'Tech to Policy Mapping'!C:D,2,FALSE)</f>
        <v>crop and rice measures</v>
      </c>
    </row>
    <row r="45" spans="1:10" x14ac:dyDescent="0.45">
      <c r="A45" t="s">
        <v>8</v>
      </c>
      <c r="B45" t="s">
        <v>9</v>
      </c>
      <c r="C45">
        <v>2015</v>
      </c>
      <c r="D45" t="s">
        <v>82</v>
      </c>
      <c r="E45" t="s">
        <v>83</v>
      </c>
      <c r="F45" t="s">
        <v>15</v>
      </c>
      <c r="G45">
        <v>898</v>
      </c>
      <c r="H45">
        <v>0.120608948171138</v>
      </c>
      <c r="I45">
        <f>IF(OR(B45="GAS",B45="COL",B45="LAN",B45="RICE"),H45*About!$B$113,IF(B45="CROP",H45*About!$B$114,'EPA Data'!H45))</f>
        <v>0.10725292370923345</v>
      </c>
      <c r="J45" s="9" t="str">
        <f>VLOOKUP(F45,'Tech to Policy Mapping'!C:D,2,FALSE)</f>
        <v>crop and rice measures</v>
      </c>
    </row>
    <row r="46" spans="1:10" x14ac:dyDescent="0.45">
      <c r="A46" t="s">
        <v>8</v>
      </c>
      <c r="B46" t="s">
        <v>9</v>
      </c>
      <c r="C46">
        <v>2015</v>
      </c>
      <c r="D46" t="s">
        <v>82</v>
      </c>
      <c r="E46" t="s">
        <v>83</v>
      </c>
      <c r="F46" t="s">
        <v>15</v>
      </c>
      <c r="G46">
        <v>900</v>
      </c>
      <c r="H46">
        <v>1.06199895963073E-2</v>
      </c>
      <c r="I46">
        <f>IF(OR(B46="GAS",B46="COL",B46="LAN",B46="RICE"),H46*About!$B$113,IF(B46="CROP",H46*About!$B$114,'EPA Data'!H46))</f>
        <v>9.4439504799377003E-3</v>
      </c>
      <c r="J46" s="9" t="str">
        <f>VLOOKUP(F46,'Tech to Policy Mapping'!C:D,2,FALSE)</f>
        <v>crop and rice measures</v>
      </c>
    </row>
    <row r="47" spans="1:10" x14ac:dyDescent="0.45">
      <c r="A47" t="s">
        <v>8</v>
      </c>
      <c r="B47" t="s">
        <v>9</v>
      </c>
      <c r="C47">
        <v>2015</v>
      </c>
      <c r="D47" t="s">
        <v>82</v>
      </c>
      <c r="E47" t="s">
        <v>83</v>
      </c>
      <c r="F47" t="s">
        <v>15</v>
      </c>
      <c r="G47">
        <v>1377</v>
      </c>
      <c r="H47">
        <v>0.228874340653419</v>
      </c>
      <c r="I47">
        <f>IF(OR(B47="GAS",B47="COL",B47="LAN",B47="RICE"),H47*About!$B$113,IF(B47="CROP",H47*About!$B$114,'EPA Data'!H47))</f>
        <v>0.20352919554750346</v>
      </c>
      <c r="J47" s="9" t="str">
        <f>VLOOKUP(F47,'Tech to Policy Mapping'!C:D,2,FALSE)</f>
        <v>crop and rice measures</v>
      </c>
    </row>
    <row r="48" spans="1:10" x14ac:dyDescent="0.45">
      <c r="A48" t="s">
        <v>8</v>
      </c>
      <c r="B48" t="s">
        <v>9</v>
      </c>
      <c r="C48">
        <v>2015</v>
      </c>
      <c r="D48" t="s">
        <v>82</v>
      </c>
      <c r="E48" t="s">
        <v>83</v>
      </c>
      <c r="F48" t="s">
        <v>15</v>
      </c>
      <c r="G48">
        <v>1640</v>
      </c>
      <c r="H48">
        <v>1.9743377342820199E-2</v>
      </c>
      <c r="I48">
        <f>IF(OR(B48="GAS",B48="COL",B48="LAN",B48="RICE"),H48*About!$B$113,IF(B48="CROP",H48*About!$B$114,'EPA Data'!H48))</f>
        <v>1.7557030187407223E-2</v>
      </c>
      <c r="J48" s="9" t="str">
        <f>VLOOKUP(F48,'Tech to Policy Mapping'!C:D,2,FALSE)</f>
        <v>crop and rice measures</v>
      </c>
    </row>
    <row r="49" spans="1:10" x14ac:dyDescent="0.45">
      <c r="A49" t="s">
        <v>8</v>
      </c>
      <c r="B49" t="s">
        <v>9</v>
      </c>
      <c r="C49">
        <v>2015</v>
      </c>
      <c r="D49" t="s">
        <v>82</v>
      </c>
      <c r="E49" t="s">
        <v>83</v>
      </c>
      <c r="F49" t="s">
        <v>15</v>
      </c>
      <c r="G49">
        <v>2128</v>
      </c>
      <c r="H49">
        <v>1.3799999578600001E-5</v>
      </c>
      <c r="I49">
        <f>IF(OR(B49="GAS",B49="COL",B49="LAN",B49="RICE"),H49*About!$B$113,IF(B49="CROP",H49*About!$B$114,'EPA Data'!H49))</f>
        <v>1.2271811705802014E-5</v>
      </c>
      <c r="J49" s="9" t="str">
        <f>VLOOKUP(F49,'Tech to Policy Mapping'!C:D,2,FALSE)</f>
        <v>crop and rice measures</v>
      </c>
    </row>
    <row r="50" spans="1:10" x14ac:dyDescent="0.45">
      <c r="A50" t="s">
        <v>8</v>
      </c>
      <c r="B50" t="s">
        <v>9</v>
      </c>
      <c r="C50">
        <v>2015</v>
      </c>
      <c r="D50" t="s">
        <v>82</v>
      </c>
      <c r="E50" t="s">
        <v>83</v>
      </c>
      <c r="F50" t="s">
        <v>15</v>
      </c>
      <c r="G50">
        <v>2272</v>
      </c>
      <c r="H50">
        <v>2.9991960618645E-3</v>
      </c>
      <c r="I50">
        <f>IF(OR(B50="GAS",B50="COL",B50="LAN",B50="RICE"),H50*About!$B$113,IF(B50="CROP",H50*About!$B$114,'EPA Data'!H50))</f>
        <v>2.6670703234701089E-3</v>
      </c>
      <c r="J50" s="9" t="str">
        <f>VLOOKUP(F50,'Tech to Policy Mapping'!C:D,2,FALSE)</f>
        <v>crop and rice measures</v>
      </c>
    </row>
    <row r="51" spans="1:10" x14ac:dyDescent="0.45">
      <c r="A51" t="s">
        <v>8</v>
      </c>
      <c r="B51" t="s">
        <v>9</v>
      </c>
      <c r="C51">
        <v>2015</v>
      </c>
      <c r="D51" t="s">
        <v>82</v>
      </c>
      <c r="E51" t="s">
        <v>83</v>
      </c>
      <c r="F51" t="s">
        <v>15</v>
      </c>
      <c r="G51">
        <v>3541</v>
      </c>
      <c r="H51">
        <v>1.49282766506076E-2</v>
      </c>
      <c r="I51">
        <f>IF(OR(B51="GAS",B51="COL",B51="LAN",B51="RICE"),H51*About!$B$113,IF(B51="CROP",H51*About!$B$114,'EPA Data'!H51))</f>
        <v>1.3275145343661121E-2</v>
      </c>
      <c r="J51" s="9" t="str">
        <f>VLOOKUP(F51,'Tech to Policy Mapping'!C:D,2,FALSE)</f>
        <v>crop and rice measures</v>
      </c>
    </row>
    <row r="52" spans="1:10" x14ac:dyDescent="0.45">
      <c r="A52" t="s">
        <v>8</v>
      </c>
      <c r="B52" t="s">
        <v>9</v>
      </c>
      <c r="C52">
        <v>2015</v>
      </c>
      <c r="D52" t="s">
        <v>82</v>
      </c>
      <c r="E52" t="s">
        <v>83</v>
      </c>
      <c r="F52" t="s">
        <v>15</v>
      </c>
      <c r="G52">
        <v>6592</v>
      </c>
      <c r="H52">
        <v>1.209809997818E-4</v>
      </c>
      <c r="I52">
        <f>IF(OR(B52="GAS",B52="COL",B52="LAN",B52="RICE"),H52*About!$B$113,IF(B52="CROP",H52*About!$B$114,'EPA Data'!H52))</f>
        <v>1.0758377497374832E-4</v>
      </c>
      <c r="J52" s="9" t="str">
        <f>VLOOKUP(F52,'Tech to Policy Mapping'!C:D,2,FALSE)</f>
        <v>crop and rice measures</v>
      </c>
    </row>
    <row r="53" spans="1:10" x14ac:dyDescent="0.45">
      <c r="A53" t="s">
        <v>8</v>
      </c>
      <c r="B53" t="s">
        <v>9</v>
      </c>
      <c r="C53">
        <v>2015</v>
      </c>
      <c r="D53" t="s">
        <v>82</v>
      </c>
      <c r="E53" t="s">
        <v>83</v>
      </c>
      <c r="F53" t="s">
        <v>15</v>
      </c>
      <c r="G53">
        <v>100000</v>
      </c>
      <c r="H53" s="1">
        <v>9.9999999999999998E-13</v>
      </c>
      <c r="I53">
        <f>IF(OR(B53="GAS",B53="COL",B53="LAN",B53="RICE"),H53*About!$B$113,IF(B53="CROP",H53*About!$B$114,'EPA Data'!H53))</f>
        <v>8.8926174496644289E-13</v>
      </c>
      <c r="J53" s="9" t="str">
        <f>VLOOKUP(F53,'Tech to Policy Mapping'!C:D,2,FALSE)</f>
        <v>crop and rice measures</v>
      </c>
    </row>
    <row r="54" spans="1:10" x14ac:dyDescent="0.45">
      <c r="A54" t="s">
        <v>8</v>
      </c>
      <c r="B54" t="s">
        <v>9</v>
      </c>
      <c r="C54">
        <v>2020</v>
      </c>
      <c r="D54" t="s">
        <v>82</v>
      </c>
      <c r="E54" t="s">
        <v>83</v>
      </c>
      <c r="F54" t="s">
        <v>14</v>
      </c>
      <c r="G54">
        <v>-100000</v>
      </c>
      <c r="H54">
        <v>0</v>
      </c>
      <c r="I54">
        <f>IF(OR(B54="GAS",B54="COL",B54="LAN",B54="RICE"),H54*About!$B$113,IF(B54="CROP",H54*About!$B$114,'EPA Data'!H54))</f>
        <v>0</v>
      </c>
      <c r="J54" s="9" t="str">
        <f>VLOOKUP(F54,'Tech to Policy Mapping'!C:D,2,FALSE)</f>
        <v>crop and rice measures</v>
      </c>
    </row>
    <row r="55" spans="1:10" x14ac:dyDescent="0.45">
      <c r="A55" t="s">
        <v>8</v>
      </c>
      <c r="B55" t="s">
        <v>9</v>
      </c>
      <c r="C55">
        <v>2020</v>
      </c>
      <c r="D55" t="s">
        <v>82</v>
      </c>
      <c r="E55" t="s">
        <v>83</v>
      </c>
      <c r="F55" t="s">
        <v>14</v>
      </c>
      <c r="G55">
        <v>-1559</v>
      </c>
      <c r="H55">
        <v>0</v>
      </c>
      <c r="I55">
        <f>IF(OR(B55="GAS",B55="COL",B55="LAN",B55="RICE"),H55*About!$B$113,IF(B55="CROP",H55*About!$B$114,'EPA Data'!H55))</f>
        <v>0</v>
      </c>
      <c r="J55" s="9" t="str">
        <f>VLOOKUP(F55,'Tech to Policy Mapping'!C:D,2,FALSE)</f>
        <v>crop and rice measures</v>
      </c>
    </row>
    <row r="56" spans="1:10" x14ac:dyDescent="0.45">
      <c r="A56" t="s">
        <v>8</v>
      </c>
      <c r="B56" t="s">
        <v>9</v>
      </c>
      <c r="C56">
        <v>2020</v>
      </c>
      <c r="D56" t="s">
        <v>82</v>
      </c>
      <c r="E56" t="s">
        <v>83</v>
      </c>
      <c r="F56" t="s">
        <v>14</v>
      </c>
      <c r="G56">
        <v>-1559</v>
      </c>
      <c r="H56">
        <v>0.21178534626960699</v>
      </c>
      <c r="I56">
        <f>IF(OR(B56="GAS",B56="COL",B56="LAN",B56="RICE"),H56*About!$B$113,IF(B56="CROP",H56*About!$B$114,'EPA Data'!H56))</f>
        <v>0.18833260658203305</v>
      </c>
      <c r="J56" s="9" t="str">
        <f>VLOOKUP(F56,'Tech to Policy Mapping'!C:D,2,FALSE)</f>
        <v>crop and rice measures</v>
      </c>
    </row>
    <row r="57" spans="1:10" x14ac:dyDescent="0.45">
      <c r="A57" t="s">
        <v>8</v>
      </c>
      <c r="B57" t="s">
        <v>9</v>
      </c>
      <c r="C57">
        <v>2020</v>
      </c>
      <c r="D57" t="s">
        <v>82</v>
      </c>
      <c r="E57" t="s">
        <v>83</v>
      </c>
      <c r="F57" t="s">
        <v>12</v>
      </c>
      <c r="G57">
        <v>-905</v>
      </c>
      <c r="H57" s="1">
        <v>2.0600000425499998E-6</v>
      </c>
      <c r="I57">
        <f>IF(OR(B57="GAS",B57="COL",B57="LAN",B57="RICE"),H57*About!$B$113,IF(B57="CROP",H57*About!$B$114,'EPA Data'!H57))</f>
        <v>1.8318792324689596E-6</v>
      </c>
      <c r="J57" s="9" t="str">
        <f>VLOOKUP(F57,'Tech to Policy Mapping'!C:D,2,FALSE)</f>
        <v>crop and rice measures</v>
      </c>
    </row>
    <row r="58" spans="1:10" x14ac:dyDescent="0.45">
      <c r="A58" t="s">
        <v>8</v>
      </c>
      <c r="B58" t="s">
        <v>9</v>
      </c>
      <c r="C58">
        <v>2020</v>
      </c>
      <c r="D58" t="s">
        <v>82</v>
      </c>
      <c r="E58" t="s">
        <v>83</v>
      </c>
      <c r="F58" t="s">
        <v>13</v>
      </c>
      <c r="G58">
        <v>-639</v>
      </c>
      <c r="H58">
        <v>2.8931932523846599E-2</v>
      </c>
      <c r="I58">
        <f>IF(OR(B58="GAS",B58="COL",B58="LAN",B58="RICE"),H58*About!$B$113,IF(B58="CROP",H58*About!$B$114,'EPA Data'!H58))</f>
        <v>2.5728060801407208E-2</v>
      </c>
      <c r="J58" s="9" t="str">
        <f>VLOOKUP(F58,'Tech to Policy Mapping'!C:D,2,FALSE)</f>
        <v>crop and rice measures</v>
      </c>
    </row>
    <row r="59" spans="1:10" x14ac:dyDescent="0.45">
      <c r="A59" t="s">
        <v>8</v>
      </c>
      <c r="B59" t="s">
        <v>9</v>
      </c>
      <c r="C59">
        <v>2020</v>
      </c>
      <c r="D59" t="s">
        <v>82</v>
      </c>
      <c r="E59" t="s">
        <v>83</v>
      </c>
      <c r="F59" t="s">
        <v>14</v>
      </c>
      <c r="G59">
        <v>-372</v>
      </c>
      <c r="H59">
        <v>2.0984323695301999E-2</v>
      </c>
      <c r="I59">
        <f>IF(OR(B59="GAS",B59="COL",B59="LAN",B59="RICE"),H59*About!$B$113,IF(B59="CROP",H59*About!$B$114,'EPA Data'!H59))</f>
        <v>1.8660556306224933E-2</v>
      </c>
      <c r="J59" s="9" t="str">
        <f>VLOOKUP(F59,'Tech to Policy Mapping'!C:D,2,FALSE)</f>
        <v>crop and rice measures</v>
      </c>
    </row>
    <row r="60" spans="1:10" x14ac:dyDescent="0.45">
      <c r="A60" t="s">
        <v>8</v>
      </c>
      <c r="B60" t="s">
        <v>9</v>
      </c>
      <c r="C60">
        <v>2020</v>
      </c>
      <c r="D60" t="s">
        <v>82</v>
      </c>
      <c r="E60" t="s">
        <v>83</v>
      </c>
      <c r="F60" t="s">
        <v>14</v>
      </c>
      <c r="G60">
        <v>-370</v>
      </c>
      <c r="H60">
        <v>6.2559828162193298E-2</v>
      </c>
      <c r="I60">
        <f>IF(OR(B60="GAS",B60="COL",B60="LAN",B60="RICE"),H60*About!$B$113,IF(B60="CROP",H60*About!$B$114,'EPA Data'!H60))</f>
        <v>5.5632061956312831E-2</v>
      </c>
      <c r="J60" s="9" t="str">
        <f>VLOOKUP(F60,'Tech to Policy Mapping'!C:D,2,FALSE)</f>
        <v>crop and rice measures</v>
      </c>
    </row>
    <row r="61" spans="1:10" x14ac:dyDescent="0.45">
      <c r="A61" t="s">
        <v>8</v>
      </c>
      <c r="B61" t="s">
        <v>9</v>
      </c>
      <c r="C61">
        <v>2020</v>
      </c>
      <c r="D61" t="s">
        <v>82</v>
      </c>
      <c r="E61" t="s">
        <v>83</v>
      </c>
      <c r="F61" t="s">
        <v>13</v>
      </c>
      <c r="G61">
        <v>-370</v>
      </c>
      <c r="H61">
        <v>0.14217415452003401</v>
      </c>
      <c r="I61">
        <f>IF(OR(B61="GAS",B61="COL",B61="LAN",B61="RICE"),H61*About!$B$113,IF(B61="CROP",H61*About!$B$114,'EPA Data'!H61))</f>
        <v>0.12643003673761413</v>
      </c>
      <c r="J61" s="9" t="str">
        <f>VLOOKUP(F61,'Tech to Policy Mapping'!C:D,2,FALSE)</f>
        <v>crop and rice measures</v>
      </c>
    </row>
    <row r="62" spans="1:10" x14ac:dyDescent="0.45">
      <c r="A62" t="s">
        <v>8</v>
      </c>
      <c r="B62" t="s">
        <v>9</v>
      </c>
      <c r="C62">
        <v>2020</v>
      </c>
      <c r="D62" t="s">
        <v>82</v>
      </c>
      <c r="E62" t="s">
        <v>83</v>
      </c>
      <c r="F62" t="s">
        <v>14</v>
      </c>
      <c r="G62">
        <v>-340</v>
      </c>
      <c r="H62">
        <v>0.432038784027099</v>
      </c>
      <c r="I62">
        <f>IF(OR(B62="GAS",B62="COL",B62="LAN",B62="RICE"),H62*About!$B$113,IF(B62="CROP",H62*About!$B$114,'EPA Data'!H62))</f>
        <v>0.38419556297711821</v>
      </c>
      <c r="J62" s="9" t="str">
        <f>VLOOKUP(F62,'Tech to Policy Mapping'!C:D,2,FALSE)</f>
        <v>crop and rice measures</v>
      </c>
    </row>
    <row r="63" spans="1:10" x14ac:dyDescent="0.45">
      <c r="A63" t="s">
        <v>8</v>
      </c>
      <c r="B63" t="s">
        <v>9</v>
      </c>
      <c r="C63">
        <v>2020</v>
      </c>
      <c r="D63" t="s">
        <v>82</v>
      </c>
      <c r="E63" t="s">
        <v>83</v>
      </c>
      <c r="F63" t="s">
        <v>14</v>
      </c>
      <c r="G63">
        <v>-333</v>
      </c>
      <c r="H63">
        <v>1.9286141395568801</v>
      </c>
      <c r="I63">
        <f>IF(OR(B63="GAS",B63="COL",B63="LAN",B63="RICE"),H63*About!$B$113,IF(B63="CROP",H63*About!$B$114,'EPA Data'!H63))</f>
        <v>1.715042775109306</v>
      </c>
      <c r="J63" s="9" t="str">
        <f>VLOOKUP(F63,'Tech to Policy Mapping'!C:D,2,FALSE)</f>
        <v>crop and rice measures</v>
      </c>
    </row>
    <row r="64" spans="1:10" x14ac:dyDescent="0.45">
      <c r="A64" t="s">
        <v>8</v>
      </c>
      <c r="B64" t="s">
        <v>9</v>
      </c>
      <c r="C64">
        <v>2020</v>
      </c>
      <c r="D64" t="s">
        <v>82</v>
      </c>
      <c r="E64" t="s">
        <v>83</v>
      </c>
      <c r="F64" t="s">
        <v>12</v>
      </c>
      <c r="G64">
        <v>-236</v>
      </c>
      <c r="H64">
        <v>5.3634934127330801E-2</v>
      </c>
      <c r="I64">
        <f>IF(OR(B64="GAS",B64="COL",B64="LAN",B64="RICE"),H64*About!$B$113,IF(B64="CROP",H64*About!$B$114,'EPA Data'!H64))</f>
        <v>4.7695495113230409E-2</v>
      </c>
      <c r="J64" s="9" t="str">
        <f>VLOOKUP(F64,'Tech to Policy Mapping'!C:D,2,FALSE)</f>
        <v>crop and rice measures</v>
      </c>
    </row>
    <row r="65" spans="1:10" x14ac:dyDescent="0.45">
      <c r="A65" t="s">
        <v>8</v>
      </c>
      <c r="B65" t="s">
        <v>9</v>
      </c>
      <c r="C65">
        <v>2020</v>
      </c>
      <c r="D65" t="s">
        <v>82</v>
      </c>
      <c r="E65" t="s">
        <v>83</v>
      </c>
      <c r="F65" t="s">
        <v>12</v>
      </c>
      <c r="G65">
        <v>-209</v>
      </c>
      <c r="H65">
        <v>5.1800001529000002E-5</v>
      </c>
      <c r="I65">
        <f>IF(OR(B65="GAS",B65="COL",B65="LAN",B65="RICE"),H65*About!$B$113,IF(B65="CROP",H65*About!$B$114,'EPA Data'!H65))</f>
        <v>4.6063759748942953E-5</v>
      </c>
      <c r="J65" s="9" t="str">
        <f>VLOOKUP(F65,'Tech to Policy Mapping'!C:D,2,FALSE)</f>
        <v>crop and rice measures</v>
      </c>
    </row>
    <row r="66" spans="1:10" x14ac:dyDescent="0.45">
      <c r="A66" t="s">
        <v>8</v>
      </c>
      <c r="B66" t="s">
        <v>9</v>
      </c>
      <c r="C66">
        <v>2020</v>
      </c>
      <c r="D66" t="s">
        <v>82</v>
      </c>
      <c r="E66" t="s">
        <v>83</v>
      </c>
      <c r="F66" t="s">
        <v>14</v>
      </c>
      <c r="G66">
        <v>-183</v>
      </c>
      <c r="H66">
        <v>0.15949159860610901</v>
      </c>
      <c r="I66">
        <f>IF(OR(B66="GAS",B66="COL",B66="LAN",B66="RICE"),H66*About!$B$113,IF(B66="CROP",H66*About!$B$114,'EPA Data'!H66))</f>
        <v>0.14182977728395599</v>
      </c>
      <c r="J66" s="9" t="str">
        <f>VLOOKUP(F66,'Tech to Policy Mapping'!C:D,2,FALSE)</f>
        <v>crop and rice measures</v>
      </c>
    </row>
    <row r="67" spans="1:10" x14ac:dyDescent="0.45">
      <c r="A67" t="s">
        <v>8</v>
      </c>
      <c r="B67" t="s">
        <v>9</v>
      </c>
      <c r="C67">
        <v>2020</v>
      </c>
      <c r="D67" t="s">
        <v>82</v>
      </c>
      <c r="E67" t="s">
        <v>83</v>
      </c>
      <c r="F67" t="s">
        <v>12</v>
      </c>
      <c r="G67">
        <v>-179</v>
      </c>
      <c r="H67">
        <v>1.7345929518342001E-3</v>
      </c>
      <c r="I67">
        <f>IF(OR(B67="GAS",B67="COL",B67="LAN",B67="RICE"),H67*About!$B$113,IF(B67="CROP",H67*About!$B$114,'EPA Data'!H67))</f>
        <v>1.5425071551545739E-3</v>
      </c>
      <c r="J67" s="9" t="str">
        <f>VLOOKUP(F67,'Tech to Policy Mapping'!C:D,2,FALSE)</f>
        <v>crop and rice measures</v>
      </c>
    </row>
    <row r="68" spans="1:10" x14ac:dyDescent="0.45">
      <c r="A68" t="s">
        <v>8</v>
      </c>
      <c r="B68" t="s">
        <v>9</v>
      </c>
      <c r="C68">
        <v>2020</v>
      </c>
      <c r="D68" t="s">
        <v>82</v>
      </c>
      <c r="E68" t="s">
        <v>83</v>
      </c>
      <c r="F68" t="s">
        <v>12</v>
      </c>
      <c r="G68">
        <v>-171</v>
      </c>
      <c r="H68">
        <v>3.4854710102081E-3</v>
      </c>
      <c r="I68">
        <f>IF(OR(B68="GAS",B68="COL",B68="LAN",B68="RICE"),H68*About!$B$113,IF(B68="CROP",H68*About!$B$114,'EPA Data'!H68))</f>
        <v>3.0994960325676055E-3</v>
      </c>
      <c r="J68" s="9" t="str">
        <f>VLOOKUP(F68,'Tech to Policy Mapping'!C:D,2,FALSE)</f>
        <v>crop and rice measures</v>
      </c>
    </row>
    <row r="69" spans="1:10" x14ac:dyDescent="0.45">
      <c r="A69" t="s">
        <v>8</v>
      </c>
      <c r="B69" t="s">
        <v>9</v>
      </c>
      <c r="C69">
        <v>2020</v>
      </c>
      <c r="D69" t="s">
        <v>82</v>
      </c>
      <c r="E69" t="s">
        <v>83</v>
      </c>
      <c r="F69" t="s">
        <v>14</v>
      </c>
      <c r="G69">
        <v>-171</v>
      </c>
      <c r="H69">
        <v>0.115759765496477</v>
      </c>
      <c r="I69">
        <f>IF(OR(B69="GAS",B69="COL",B69="LAN",B69="RICE"),H69*About!$B$113,IF(B69="CROP",H69*About!$B$114,'EPA Data'!H69))</f>
        <v>0.10294073106230336</v>
      </c>
      <c r="J69" s="9" t="str">
        <f>VLOOKUP(F69,'Tech to Policy Mapping'!C:D,2,FALSE)</f>
        <v>crop and rice measures</v>
      </c>
    </row>
    <row r="70" spans="1:10" x14ac:dyDescent="0.45">
      <c r="A70" t="s">
        <v>8</v>
      </c>
      <c r="B70" t="s">
        <v>9</v>
      </c>
      <c r="C70">
        <v>2020</v>
      </c>
      <c r="D70" t="s">
        <v>82</v>
      </c>
      <c r="E70" t="s">
        <v>83</v>
      </c>
      <c r="F70" t="s">
        <v>14</v>
      </c>
      <c r="G70">
        <v>-139</v>
      </c>
      <c r="H70">
        <v>0.73313581943511896</v>
      </c>
      <c r="I70">
        <f>IF(OR(B70="GAS",B70="COL",B70="LAN",B70="RICE"),H70*About!$B$113,IF(B70="CROP",H70*About!$B$114,'EPA Data'!H70))</f>
        <v>0.65194963808827688</v>
      </c>
      <c r="J70" s="9" t="str">
        <f>VLOOKUP(F70,'Tech to Policy Mapping'!C:D,2,FALSE)</f>
        <v>crop and rice measures</v>
      </c>
    </row>
    <row r="71" spans="1:10" x14ac:dyDescent="0.45">
      <c r="A71" t="s">
        <v>8</v>
      </c>
      <c r="B71" t="s">
        <v>9</v>
      </c>
      <c r="C71">
        <v>2020</v>
      </c>
      <c r="D71" t="s">
        <v>82</v>
      </c>
      <c r="E71" t="s">
        <v>83</v>
      </c>
      <c r="F71" t="s">
        <v>12</v>
      </c>
      <c r="G71">
        <v>-120</v>
      </c>
      <c r="H71">
        <v>8.6569271981716198E-2</v>
      </c>
      <c r="I71">
        <f>IF(OR(B71="GAS",B71="COL",B71="LAN",B71="RICE"),H71*About!$B$113,IF(B71="CROP",H71*About!$B$114,'EPA Data'!H71))</f>
        <v>7.698274186293555E-2</v>
      </c>
      <c r="J71" s="9" t="str">
        <f>VLOOKUP(F71,'Tech to Policy Mapping'!C:D,2,FALSE)</f>
        <v>crop and rice measures</v>
      </c>
    </row>
    <row r="72" spans="1:10" x14ac:dyDescent="0.45">
      <c r="A72" t="s">
        <v>8</v>
      </c>
      <c r="B72" t="s">
        <v>9</v>
      </c>
      <c r="C72">
        <v>2020</v>
      </c>
      <c r="D72" t="s">
        <v>82</v>
      </c>
      <c r="E72" t="s">
        <v>83</v>
      </c>
      <c r="F72" t="s">
        <v>14</v>
      </c>
      <c r="G72">
        <v>-103</v>
      </c>
      <c r="H72">
        <v>0.69304132461547796</v>
      </c>
      <c r="I72">
        <f>IF(OR(B72="GAS",B72="COL",B72="LAN",B72="RICE"),H72*About!$B$113,IF(B72="CROP",H72*About!$B$114,'EPA Data'!H72))</f>
        <v>0.61629513766141497</v>
      </c>
      <c r="J72" s="9" t="str">
        <f>VLOOKUP(F72,'Tech to Policy Mapping'!C:D,2,FALSE)</f>
        <v>crop and rice measures</v>
      </c>
    </row>
    <row r="73" spans="1:10" x14ac:dyDescent="0.45">
      <c r="A73" t="s">
        <v>8</v>
      </c>
      <c r="B73" t="s">
        <v>9</v>
      </c>
      <c r="C73">
        <v>2020</v>
      </c>
      <c r="D73" t="s">
        <v>82</v>
      </c>
      <c r="E73" t="s">
        <v>83</v>
      </c>
      <c r="F73" t="s">
        <v>14</v>
      </c>
      <c r="G73">
        <v>-90</v>
      </c>
      <c r="H73">
        <v>2.7852598577739998E-4</v>
      </c>
      <c r="I73">
        <f>IF(OR(B73="GAS",B73="COL",B73="LAN",B73="RICE"),H73*About!$B$113,IF(B73="CROP",H73*About!$B$114,'EPA Data'!H73))</f>
        <v>2.4768250413090937E-4</v>
      </c>
      <c r="J73" s="9" t="str">
        <f>VLOOKUP(F73,'Tech to Policy Mapping'!C:D,2,FALSE)</f>
        <v>crop and rice measures</v>
      </c>
    </row>
    <row r="74" spans="1:10" x14ac:dyDescent="0.45">
      <c r="A74" t="s">
        <v>8</v>
      </c>
      <c r="B74" t="s">
        <v>9</v>
      </c>
      <c r="C74">
        <v>2020</v>
      </c>
      <c r="D74" t="s">
        <v>82</v>
      </c>
      <c r="E74" t="s">
        <v>83</v>
      </c>
      <c r="F74" t="s">
        <v>12</v>
      </c>
      <c r="G74">
        <v>-68</v>
      </c>
      <c r="H74">
        <v>7.5718399602920001E-4</v>
      </c>
      <c r="I74">
        <f>IF(OR(B74="GAS",B74="COL",B74="LAN",B74="RICE"),H74*About!$B$113,IF(B74="CROP",H74*About!$B$114,'EPA Data'!H74))</f>
        <v>6.7333476156959064E-4</v>
      </c>
      <c r="J74" s="9" t="str">
        <f>VLOOKUP(F74,'Tech to Policy Mapping'!C:D,2,FALSE)</f>
        <v>crop and rice measures</v>
      </c>
    </row>
    <row r="75" spans="1:10" x14ac:dyDescent="0.45">
      <c r="A75" t="s">
        <v>8</v>
      </c>
      <c r="B75" t="s">
        <v>9</v>
      </c>
      <c r="C75">
        <v>2020</v>
      </c>
      <c r="D75" t="s">
        <v>82</v>
      </c>
      <c r="E75" t="s">
        <v>83</v>
      </c>
      <c r="F75" t="s">
        <v>14</v>
      </c>
      <c r="G75">
        <v>-65</v>
      </c>
      <c r="H75">
        <v>7.7624600380658999E-3</v>
      </c>
      <c r="I75">
        <f>IF(OR(B75="GAS",B75="COL",B75="LAN",B75="RICE"),H75*About!$B$113,IF(B75="CROP",H75*About!$B$114,'EPA Data'!H75))</f>
        <v>6.9028587586827629E-3</v>
      </c>
      <c r="J75" s="9" t="str">
        <f>VLOOKUP(F75,'Tech to Policy Mapping'!C:D,2,FALSE)</f>
        <v>crop and rice measures</v>
      </c>
    </row>
    <row r="76" spans="1:10" x14ac:dyDescent="0.45">
      <c r="A76" t="s">
        <v>8</v>
      </c>
      <c r="B76" t="s">
        <v>9</v>
      </c>
      <c r="C76">
        <v>2020</v>
      </c>
      <c r="D76" t="s">
        <v>82</v>
      </c>
      <c r="E76" t="s">
        <v>83</v>
      </c>
      <c r="F76" t="s">
        <v>13</v>
      </c>
      <c r="G76">
        <v>-65</v>
      </c>
      <c r="H76">
        <v>0.29382687807083102</v>
      </c>
      <c r="I76">
        <f>IF(OR(B76="GAS",B76="COL",B76="LAN",B76="RICE"),H76*About!$B$113,IF(B76="CROP",H76*About!$B$114,'EPA Data'!H76))</f>
        <v>0.26128900231130947</v>
      </c>
      <c r="J76" s="9" t="str">
        <f>VLOOKUP(F76,'Tech to Policy Mapping'!C:D,2,FALSE)</f>
        <v>crop and rice measures</v>
      </c>
    </row>
    <row r="77" spans="1:10" x14ac:dyDescent="0.45">
      <c r="A77" t="s">
        <v>8</v>
      </c>
      <c r="B77" t="s">
        <v>9</v>
      </c>
      <c r="C77">
        <v>2020</v>
      </c>
      <c r="D77" t="s">
        <v>82</v>
      </c>
      <c r="E77" t="s">
        <v>83</v>
      </c>
      <c r="F77" t="s">
        <v>14</v>
      </c>
      <c r="G77">
        <v>-60</v>
      </c>
      <c r="H77">
        <v>4.38362881541252E-2</v>
      </c>
      <c r="I77">
        <f>IF(OR(B77="GAS",B77="COL",B77="LAN",B77="RICE"),H77*About!$B$113,IF(B77="CROP",H77*About!$B$114,'EPA Data'!H77))</f>
        <v>3.8981934096789191E-2</v>
      </c>
      <c r="J77" s="9" t="str">
        <f>VLOOKUP(F77,'Tech to Policy Mapping'!C:D,2,FALSE)</f>
        <v>crop and rice measures</v>
      </c>
    </row>
    <row r="78" spans="1:10" x14ac:dyDescent="0.45">
      <c r="A78" t="s">
        <v>8</v>
      </c>
      <c r="B78" t="s">
        <v>9</v>
      </c>
      <c r="C78">
        <v>2020</v>
      </c>
      <c r="D78" t="s">
        <v>82</v>
      </c>
      <c r="E78" t="s">
        <v>83</v>
      </c>
      <c r="F78" t="s">
        <v>14</v>
      </c>
      <c r="G78">
        <v>-56</v>
      </c>
      <c r="H78">
        <v>1.668783952482E-3</v>
      </c>
      <c r="I78">
        <f>IF(OR(B78="GAS",B78="COL",B78="LAN",B78="RICE"),H78*About!$B$113,IF(B78="CROP",H78*About!$B$114,'EPA Data'!H78))</f>
        <v>1.4839857295561409E-3</v>
      </c>
      <c r="J78" s="9" t="str">
        <f>VLOOKUP(F78,'Tech to Policy Mapping'!C:D,2,FALSE)</f>
        <v>crop and rice measures</v>
      </c>
    </row>
    <row r="79" spans="1:10" x14ac:dyDescent="0.45">
      <c r="A79" t="s">
        <v>8</v>
      </c>
      <c r="B79" t="s">
        <v>9</v>
      </c>
      <c r="C79">
        <v>2020</v>
      </c>
      <c r="D79" t="s">
        <v>82</v>
      </c>
      <c r="E79" t="s">
        <v>83</v>
      </c>
      <c r="F79" t="s">
        <v>12</v>
      </c>
      <c r="G79">
        <v>-47</v>
      </c>
      <c r="H79">
        <v>6.9532562047242997E-3</v>
      </c>
      <c r="I79">
        <f>IF(OR(B79="GAS",B79="COL",B79="LAN",B79="RICE"),H79*About!$B$113,IF(B79="CROP",H79*About!$B$114,'EPA Data'!H79))</f>
        <v>6.1832647458118775E-3</v>
      </c>
      <c r="J79" s="9" t="str">
        <f>VLOOKUP(F79,'Tech to Policy Mapping'!C:D,2,FALSE)</f>
        <v>crop and rice measures</v>
      </c>
    </row>
    <row r="80" spans="1:10" x14ac:dyDescent="0.45">
      <c r="A80" t="s">
        <v>8</v>
      </c>
      <c r="B80" t="s">
        <v>9</v>
      </c>
      <c r="C80">
        <v>2020</v>
      </c>
      <c r="D80" t="s">
        <v>82</v>
      </c>
      <c r="E80" t="s">
        <v>83</v>
      </c>
      <c r="F80" t="s">
        <v>13</v>
      </c>
      <c r="G80">
        <v>-41</v>
      </c>
      <c r="H80">
        <v>1.3095343112945499</v>
      </c>
      <c r="I80">
        <f>IF(OR(B80="GAS",B80="COL",B80="LAN",B80="RICE"),H80*About!$B$113,IF(B80="CROP",H80*About!$B$114,'EPA Data'!H80))</f>
        <v>1.1645187667552206</v>
      </c>
      <c r="J80" s="9" t="str">
        <f>VLOOKUP(F80,'Tech to Policy Mapping'!C:D,2,FALSE)</f>
        <v>crop and rice measures</v>
      </c>
    </row>
    <row r="81" spans="1:10" x14ac:dyDescent="0.45">
      <c r="A81" t="s">
        <v>8</v>
      </c>
      <c r="B81" t="s">
        <v>9</v>
      </c>
      <c r="C81">
        <v>2020</v>
      </c>
      <c r="D81" t="s">
        <v>82</v>
      </c>
      <c r="E81" t="s">
        <v>83</v>
      </c>
      <c r="F81" t="s">
        <v>13</v>
      </c>
      <c r="G81">
        <v>-31</v>
      </c>
      <c r="H81">
        <v>4.6833553314208896</v>
      </c>
      <c r="I81">
        <f>IF(OR(B81="GAS",B81="COL",B81="LAN",B81="RICE"),H81*About!$B$113,IF(B81="CROP",H81*About!$B$114,'EPA Data'!H81))</f>
        <v>4.1647287343172339</v>
      </c>
      <c r="J81" s="9" t="str">
        <f>VLOOKUP(F81,'Tech to Policy Mapping'!C:D,2,FALSE)</f>
        <v>crop and rice measures</v>
      </c>
    </row>
    <row r="82" spans="1:10" x14ac:dyDescent="0.45">
      <c r="A82" t="s">
        <v>8</v>
      </c>
      <c r="B82" t="s">
        <v>9</v>
      </c>
      <c r="C82">
        <v>2020</v>
      </c>
      <c r="D82" t="s">
        <v>82</v>
      </c>
      <c r="E82" t="s">
        <v>83</v>
      </c>
      <c r="F82" t="s">
        <v>13</v>
      </c>
      <c r="G82">
        <v>-30</v>
      </c>
      <c r="H82">
        <v>0.46215781569480902</v>
      </c>
      <c r="I82">
        <f>IF(OR(B82="GAS",B82="COL",B82="LAN",B82="RICE"),H82*About!$B$113,IF(B82="CROP",H82*About!$B$114,'EPA Data'!H82))</f>
        <v>0.4109792656346456</v>
      </c>
      <c r="J82" s="9" t="str">
        <f>VLOOKUP(F82,'Tech to Policy Mapping'!C:D,2,FALSE)</f>
        <v>crop and rice measures</v>
      </c>
    </row>
    <row r="83" spans="1:10" x14ac:dyDescent="0.45">
      <c r="A83" t="s">
        <v>8</v>
      </c>
      <c r="B83" t="s">
        <v>9</v>
      </c>
      <c r="C83">
        <v>2020</v>
      </c>
      <c r="D83" t="s">
        <v>82</v>
      </c>
      <c r="E83" t="s">
        <v>83</v>
      </c>
      <c r="F83" t="s">
        <v>13</v>
      </c>
      <c r="G83">
        <v>-29</v>
      </c>
      <c r="H83">
        <v>1.64996349811554</v>
      </c>
      <c r="I83">
        <f>IF(OR(B83="GAS",B83="COL",B83="LAN",B83="RICE"),H83*About!$B$113,IF(B83="CROP",H83*About!$B$114,'EPA Data'!H83))</f>
        <v>1.4672494194651613</v>
      </c>
      <c r="J83" s="9" t="str">
        <f>VLOOKUP(F83,'Tech to Policy Mapping'!C:D,2,FALSE)</f>
        <v>crop and rice measures</v>
      </c>
    </row>
    <row r="84" spans="1:10" x14ac:dyDescent="0.45">
      <c r="A84" t="s">
        <v>8</v>
      </c>
      <c r="B84" t="s">
        <v>9</v>
      </c>
      <c r="C84">
        <v>2020</v>
      </c>
      <c r="D84" t="s">
        <v>82</v>
      </c>
      <c r="E84" t="s">
        <v>83</v>
      </c>
      <c r="F84" t="s">
        <v>13</v>
      </c>
      <c r="G84">
        <v>-28</v>
      </c>
      <c r="H84">
        <v>2.69735977053642E-2</v>
      </c>
      <c r="I84">
        <f>IF(OR(B84="GAS",B84="COL",B84="LAN",B84="RICE"),H84*About!$B$113,IF(B84="CROP",H84*About!$B$114,'EPA Data'!H84))</f>
        <v>2.3986588563495011E-2</v>
      </c>
      <c r="J84" s="9" t="str">
        <f>VLOOKUP(F84,'Tech to Policy Mapping'!C:D,2,FALSE)</f>
        <v>crop and rice measures</v>
      </c>
    </row>
    <row r="85" spans="1:10" x14ac:dyDescent="0.45">
      <c r="A85" t="s">
        <v>8</v>
      </c>
      <c r="B85" t="s">
        <v>9</v>
      </c>
      <c r="C85">
        <v>2020</v>
      </c>
      <c r="D85" t="s">
        <v>82</v>
      </c>
      <c r="E85" t="s">
        <v>83</v>
      </c>
      <c r="F85" t="s">
        <v>12</v>
      </c>
      <c r="G85">
        <v>-26</v>
      </c>
      <c r="H85">
        <v>3.2790251076221501E-2</v>
      </c>
      <c r="I85">
        <f>IF(OR(B85="GAS",B85="COL",B85="LAN",B85="RICE"),H85*About!$B$113,IF(B85="CROP",H85*About!$B$114,'EPA Data'!H85))</f>
        <v>2.9159115889928516E-2</v>
      </c>
      <c r="J85" s="9" t="str">
        <f>VLOOKUP(F85,'Tech to Policy Mapping'!C:D,2,FALSE)</f>
        <v>crop and rice measures</v>
      </c>
    </row>
    <row r="86" spans="1:10" x14ac:dyDescent="0.45">
      <c r="A86" t="s">
        <v>8</v>
      </c>
      <c r="B86" t="s">
        <v>9</v>
      </c>
      <c r="C86">
        <v>2020</v>
      </c>
      <c r="D86" t="s">
        <v>82</v>
      </c>
      <c r="E86" t="s">
        <v>83</v>
      </c>
      <c r="F86" t="s">
        <v>13</v>
      </c>
      <c r="G86">
        <v>-25</v>
      </c>
      <c r="H86">
        <v>0.79267090559005704</v>
      </c>
      <c r="I86">
        <f>IF(OR(B86="GAS",B86="COL",B86="LAN",B86="RICE"),H86*About!$B$113,IF(B86="CROP",H86*About!$B$114,'EPA Data'!H86))</f>
        <v>0.70489191268914464</v>
      </c>
      <c r="J86" s="9" t="str">
        <f>VLOOKUP(F86,'Tech to Policy Mapping'!C:D,2,FALSE)</f>
        <v>crop and rice measures</v>
      </c>
    </row>
    <row r="87" spans="1:10" x14ac:dyDescent="0.45">
      <c r="A87" t="s">
        <v>8</v>
      </c>
      <c r="B87" t="s">
        <v>9</v>
      </c>
      <c r="C87">
        <v>2020</v>
      </c>
      <c r="D87" t="s">
        <v>82</v>
      </c>
      <c r="E87" t="s">
        <v>83</v>
      </c>
      <c r="F87" t="s">
        <v>13</v>
      </c>
      <c r="G87">
        <v>-22</v>
      </c>
      <c r="H87">
        <v>5.5312640033661998E-3</v>
      </c>
      <c r="I87">
        <f>IF(OR(B87="GAS",B87="COL",B87="LAN",B87="RICE"),H87*About!$B$113,IF(B87="CROP",H87*About!$B$114,'EPA Data'!H87))</f>
        <v>4.9187414795035002E-3</v>
      </c>
      <c r="J87" s="9" t="str">
        <f>VLOOKUP(F87,'Tech to Policy Mapping'!C:D,2,FALSE)</f>
        <v>crop and rice measures</v>
      </c>
    </row>
    <row r="88" spans="1:10" x14ac:dyDescent="0.45">
      <c r="A88" t="s">
        <v>8</v>
      </c>
      <c r="B88" t="s">
        <v>9</v>
      </c>
      <c r="C88">
        <v>2020</v>
      </c>
      <c r="D88" t="s">
        <v>82</v>
      </c>
      <c r="E88" t="s">
        <v>83</v>
      </c>
      <c r="F88" t="s">
        <v>13</v>
      </c>
      <c r="G88">
        <v>-15</v>
      </c>
      <c r="H88">
        <v>4.2602699249979999E-4</v>
      </c>
      <c r="I88">
        <f>IF(OR(B88="GAS",B88="COL",B88="LAN",B88="RICE"),H88*About!$B$113,IF(B88="CROP",H88*About!$B$114,'EPA Data'!H88))</f>
        <v>3.7884950675317784E-4</v>
      </c>
      <c r="J88" s="9" t="str">
        <f>VLOOKUP(F88,'Tech to Policy Mapping'!C:D,2,FALSE)</f>
        <v>crop and rice measures</v>
      </c>
    </row>
    <row r="89" spans="1:10" x14ac:dyDescent="0.45">
      <c r="A89" t="s">
        <v>8</v>
      </c>
      <c r="B89" t="s">
        <v>9</v>
      </c>
      <c r="C89">
        <v>2020</v>
      </c>
      <c r="D89" t="s">
        <v>82</v>
      </c>
      <c r="E89" t="s">
        <v>83</v>
      </c>
      <c r="F89" t="s">
        <v>12</v>
      </c>
      <c r="G89">
        <v>5</v>
      </c>
      <c r="H89">
        <v>5.3367748856544502E-2</v>
      </c>
      <c r="I89">
        <f>IF(OR(B89="GAS",B89="COL",B89="LAN",B89="RICE"),H89*About!$B$113,IF(B89="CROP",H89*About!$B$114,'EPA Data'!H89))</f>
        <v>4.7457897473101654E-2</v>
      </c>
      <c r="J89" s="9" t="str">
        <f>VLOOKUP(F89,'Tech to Policy Mapping'!C:D,2,FALSE)</f>
        <v>crop and rice measures</v>
      </c>
    </row>
    <row r="90" spans="1:10" x14ac:dyDescent="0.45">
      <c r="A90" t="s">
        <v>8</v>
      </c>
      <c r="B90" t="s">
        <v>9</v>
      </c>
      <c r="C90">
        <v>2020</v>
      </c>
      <c r="D90" t="s">
        <v>82</v>
      </c>
      <c r="E90" t="s">
        <v>83</v>
      </c>
      <c r="F90" t="s">
        <v>13</v>
      </c>
      <c r="G90">
        <v>106</v>
      </c>
      <c r="H90">
        <v>5.6090980768203701E-2</v>
      </c>
      <c r="I90">
        <f>IF(OR(B90="GAS",B90="COL",B90="LAN",B90="RICE"),H90*About!$B$113,IF(B90="CROP",H90*About!$B$114,'EPA Data'!H90))</f>
        <v>4.9879563434812015E-2</v>
      </c>
      <c r="J90" s="9" t="str">
        <f>VLOOKUP(F90,'Tech to Policy Mapping'!C:D,2,FALSE)</f>
        <v>crop and rice measures</v>
      </c>
    </row>
    <row r="91" spans="1:10" x14ac:dyDescent="0.45">
      <c r="A91" t="s">
        <v>8</v>
      </c>
      <c r="B91" t="s">
        <v>9</v>
      </c>
      <c r="C91">
        <v>2020</v>
      </c>
      <c r="D91" t="s">
        <v>82</v>
      </c>
      <c r="E91" t="s">
        <v>83</v>
      </c>
      <c r="F91" t="s">
        <v>12</v>
      </c>
      <c r="G91">
        <v>109</v>
      </c>
      <c r="H91">
        <v>1.34503394365311E-2</v>
      </c>
      <c r="I91">
        <f>IF(OR(B91="GAS",B91="COL",B91="LAN",B91="RICE"),H91*About!$B$113,IF(B91="CROP",H91*About!$B$114,'EPA Data'!H91))</f>
        <v>1.1960872317720609E-2</v>
      </c>
      <c r="J91" s="9" t="str">
        <f>VLOOKUP(F91,'Tech to Policy Mapping'!C:D,2,FALSE)</f>
        <v>crop and rice measures</v>
      </c>
    </row>
    <row r="92" spans="1:10" x14ac:dyDescent="0.45">
      <c r="A92" t="s">
        <v>8</v>
      </c>
      <c r="B92" t="s">
        <v>9</v>
      </c>
      <c r="C92">
        <v>2020</v>
      </c>
      <c r="D92" t="s">
        <v>82</v>
      </c>
      <c r="E92" t="s">
        <v>83</v>
      </c>
      <c r="F92" t="s">
        <v>13</v>
      </c>
      <c r="G92">
        <v>486</v>
      </c>
      <c r="H92">
        <v>8.4157893434166995E-3</v>
      </c>
      <c r="I92">
        <f>IF(OR(B92="GAS",B92="COL",B92="LAN",B92="RICE"),H92*About!$B$113,IF(B92="CROP",H92*About!$B$114,'EPA Data'!H92))</f>
        <v>7.4838395167967295E-3</v>
      </c>
      <c r="J92" s="9" t="str">
        <f>VLOOKUP(F92,'Tech to Policy Mapping'!C:D,2,FALSE)</f>
        <v>crop and rice measures</v>
      </c>
    </row>
    <row r="93" spans="1:10" x14ac:dyDescent="0.45">
      <c r="A93" t="s">
        <v>8</v>
      </c>
      <c r="B93" t="s">
        <v>9</v>
      </c>
      <c r="C93">
        <v>2020</v>
      </c>
      <c r="D93" t="s">
        <v>82</v>
      </c>
      <c r="E93" t="s">
        <v>83</v>
      </c>
      <c r="F93" t="s">
        <v>13</v>
      </c>
      <c r="G93">
        <v>526</v>
      </c>
      <c r="H93">
        <v>1.5573280397802999E-3</v>
      </c>
      <c r="I93">
        <f>IF(OR(B93="GAS",B93="COL",B93="LAN",B93="RICE"),H93*About!$B$113,IF(B93="CROP",H93*About!$B$114,'EPA Data'!H93))</f>
        <v>1.3848722501401997E-3</v>
      </c>
      <c r="J93" s="9" t="str">
        <f>VLOOKUP(F93,'Tech to Policy Mapping'!C:D,2,FALSE)</f>
        <v>crop and rice measures</v>
      </c>
    </row>
    <row r="94" spans="1:10" x14ac:dyDescent="0.45">
      <c r="A94" t="s">
        <v>8</v>
      </c>
      <c r="B94" t="s">
        <v>9</v>
      </c>
      <c r="C94">
        <v>2020</v>
      </c>
      <c r="D94" t="s">
        <v>82</v>
      </c>
      <c r="E94" t="s">
        <v>83</v>
      </c>
      <c r="F94" t="s">
        <v>15</v>
      </c>
      <c r="G94">
        <v>552</v>
      </c>
      <c r="H94">
        <v>3.3123439643531999E-3</v>
      </c>
      <c r="I94">
        <f>IF(OR(B94="GAS",B94="COL",B94="LAN",B94="RICE"),H94*About!$B$113,IF(B94="CROP",H94*About!$B$114,'EPA Data'!H94))</f>
        <v>2.9455407736697918E-3</v>
      </c>
      <c r="J94" s="9" t="str">
        <f>VLOOKUP(F94,'Tech to Policy Mapping'!C:D,2,FALSE)</f>
        <v>crop and rice measures</v>
      </c>
    </row>
    <row r="95" spans="1:10" x14ac:dyDescent="0.45">
      <c r="A95" t="s">
        <v>8</v>
      </c>
      <c r="B95" t="s">
        <v>9</v>
      </c>
      <c r="C95">
        <v>2020</v>
      </c>
      <c r="D95" t="s">
        <v>82</v>
      </c>
      <c r="E95" t="s">
        <v>83</v>
      </c>
      <c r="F95" t="s">
        <v>15</v>
      </c>
      <c r="G95">
        <v>630</v>
      </c>
      <c r="H95">
        <v>0.13457332551479301</v>
      </c>
      <c r="I95">
        <f>IF(OR(B95="GAS",B95="COL",B95="LAN",B95="RICE"),H95*About!$B$113,IF(B95="CROP",H95*About!$B$114,'EPA Data'!H95))</f>
        <v>0.11967091027322196</v>
      </c>
      <c r="J95" s="9" t="str">
        <f>VLOOKUP(F95,'Tech to Policy Mapping'!C:D,2,FALSE)</f>
        <v>crop and rice measures</v>
      </c>
    </row>
    <row r="96" spans="1:10" x14ac:dyDescent="0.45">
      <c r="A96" t="s">
        <v>8</v>
      </c>
      <c r="B96" t="s">
        <v>9</v>
      </c>
      <c r="C96">
        <v>2020</v>
      </c>
      <c r="D96" t="s">
        <v>82</v>
      </c>
      <c r="E96" t="s">
        <v>83</v>
      </c>
      <c r="F96" t="s">
        <v>15</v>
      </c>
      <c r="G96">
        <v>632</v>
      </c>
      <c r="H96">
        <v>6.941269966774E-4</v>
      </c>
      <c r="I96">
        <f>IF(OR(B96="GAS",B96="COL",B96="LAN",B96="RICE"),H96*About!$B$113,IF(B96="CROP",H96*About!$B$114,'EPA Data'!H96))</f>
        <v>6.172605842936611E-4</v>
      </c>
      <c r="J96" s="9" t="str">
        <f>VLOOKUP(F96,'Tech to Policy Mapping'!C:D,2,FALSE)</f>
        <v>crop and rice measures</v>
      </c>
    </row>
    <row r="97" spans="1:10" x14ac:dyDescent="0.45">
      <c r="A97" t="s">
        <v>8</v>
      </c>
      <c r="B97" t="s">
        <v>9</v>
      </c>
      <c r="C97">
        <v>2020</v>
      </c>
      <c r="D97" t="s">
        <v>82</v>
      </c>
      <c r="E97" t="s">
        <v>83</v>
      </c>
      <c r="F97" t="s">
        <v>15</v>
      </c>
      <c r="G97">
        <v>792</v>
      </c>
      <c r="H97">
        <v>3.9380528032779701E-2</v>
      </c>
      <c r="I97">
        <f>IF(OR(B97="GAS",B97="COL",B97="LAN",B97="RICE"),H97*About!$B$113,IF(B97="CROP",H97*About!$B$114,'EPA Data'!H97))</f>
        <v>3.5019597076129602E-2</v>
      </c>
      <c r="J97" s="9" t="str">
        <f>VLOOKUP(F97,'Tech to Policy Mapping'!C:D,2,FALSE)</f>
        <v>crop and rice measures</v>
      </c>
    </row>
    <row r="98" spans="1:10" x14ac:dyDescent="0.45">
      <c r="A98" t="s">
        <v>8</v>
      </c>
      <c r="B98" t="s">
        <v>9</v>
      </c>
      <c r="C98">
        <v>2020</v>
      </c>
      <c r="D98" t="s">
        <v>82</v>
      </c>
      <c r="E98" t="s">
        <v>83</v>
      </c>
      <c r="F98" t="s">
        <v>15</v>
      </c>
      <c r="G98">
        <v>932</v>
      </c>
      <c r="H98">
        <v>0.11668561398983</v>
      </c>
      <c r="I98">
        <f>IF(OR(B98="GAS",B98="COL",B98="LAN",B98="RICE"),H98*About!$B$113,IF(B98="CROP",H98*About!$B$114,'EPA Data'!H98))</f>
        <v>0.10376405270907701</v>
      </c>
      <c r="J98" s="9" t="str">
        <f>VLOOKUP(F98,'Tech to Policy Mapping'!C:D,2,FALSE)</f>
        <v>crop and rice measures</v>
      </c>
    </row>
    <row r="99" spans="1:10" x14ac:dyDescent="0.45">
      <c r="A99" t="s">
        <v>8</v>
      </c>
      <c r="B99" t="s">
        <v>9</v>
      </c>
      <c r="C99">
        <v>2020</v>
      </c>
      <c r="D99" t="s">
        <v>82</v>
      </c>
      <c r="E99" t="s">
        <v>83</v>
      </c>
      <c r="F99" t="s">
        <v>15</v>
      </c>
      <c r="G99">
        <v>997</v>
      </c>
      <c r="H99">
        <v>0.10779619961976999</v>
      </c>
      <c r="I99">
        <f>IF(OR(B99="GAS",B99="COL",B99="LAN",B99="RICE"),H99*About!$B$113,IF(B99="CROP",H99*About!$B$114,'EPA Data'!H99))</f>
        <v>9.5859036574627673E-2</v>
      </c>
      <c r="J99" s="9" t="str">
        <f>VLOOKUP(F99,'Tech to Policy Mapping'!C:D,2,FALSE)</f>
        <v>crop and rice measures</v>
      </c>
    </row>
    <row r="100" spans="1:10" x14ac:dyDescent="0.45">
      <c r="A100" t="s">
        <v>8</v>
      </c>
      <c r="B100" t="s">
        <v>9</v>
      </c>
      <c r="C100">
        <v>2020</v>
      </c>
      <c r="D100" t="s">
        <v>82</v>
      </c>
      <c r="E100" t="s">
        <v>83</v>
      </c>
      <c r="F100" t="s">
        <v>15</v>
      </c>
      <c r="G100">
        <v>1273</v>
      </c>
      <c r="H100">
        <v>7.7872578985988998E-3</v>
      </c>
      <c r="I100">
        <f>IF(OR(B100="GAS",B100="COL",B100="LAN",B100="RICE"),H100*About!$B$113,IF(B100="CROP",H100*About!$B$114,'EPA Data'!H100))</f>
        <v>6.9249105474117733E-3</v>
      </c>
      <c r="J100" s="9" t="str">
        <f>VLOOKUP(F100,'Tech to Policy Mapping'!C:D,2,FALSE)</f>
        <v>crop and rice measures</v>
      </c>
    </row>
    <row r="101" spans="1:10" x14ac:dyDescent="0.45">
      <c r="A101" t="s">
        <v>8</v>
      </c>
      <c r="B101" t="s">
        <v>9</v>
      </c>
      <c r="C101">
        <v>2020</v>
      </c>
      <c r="D101" t="s">
        <v>82</v>
      </c>
      <c r="E101" t="s">
        <v>83</v>
      </c>
      <c r="F101" t="s">
        <v>15</v>
      </c>
      <c r="G101">
        <v>1519</v>
      </c>
      <c r="H101">
        <v>6.5998770296573597E-2</v>
      </c>
      <c r="I101">
        <f>IF(OR(B101="GAS",B101="COL",B101="LAN",B101="RICE"),H101*About!$B$113,IF(B101="CROP",H101*About!$B$114,'EPA Data'!H101))</f>
        <v>5.8690181639570481E-2</v>
      </c>
      <c r="J101" s="9" t="str">
        <f>VLOOKUP(F101,'Tech to Policy Mapping'!C:D,2,FALSE)</f>
        <v>crop and rice measures</v>
      </c>
    </row>
    <row r="102" spans="1:10" x14ac:dyDescent="0.45">
      <c r="A102" t="s">
        <v>8</v>
      </c>
      <c r="B102" t="s">
        <v>9</v>
      </c>
      <c r="C102">
        <v>2020</v>
      </c>
      <c r="D102" t="s">
        <v>82</v>
      </c>
      <c r="E102" t="s">
        <v>83</v>
      </c>
      <c r="F102" t="s">
        <v>15</v>
      </c>
      <c r="G102">
        <v>1539</v>
      </c>
      <c r="H102">
        <v>2.1925792098045301E-2</v>
      </c>
      <c r="I102">
        <f>IF(OR(B102="GAS",B102="COL",B102="LAN",B102="RICE"),H102*About!$B$113,IF(B102="CROP",H102*About!$B$114,'EPA Data'!H102))</f>
        <v>1.949776814087921E-2</v>
      </c>
      <c r="J102" s="9" t="str">
        <f>VLOOKUP(F102,'Tech to Policy Mapping'!C:D,2,FALSE)</f>
        <v>crop and rice measures</v>
      </c>
    </row>
    <row r="103" spans="1:10" x14ac:dyDescent="0.45">
      <c r="A103" t="s">
        <v>8</v>
      </c>
      <c r="B103" t="s">
        <v>9</v>
      </c>
      <c r="C103">
        <v>2020</v>
      </c>
      <c r="D103" t="s">
        <v>82</v>
      </c>
      <c r="E103" t="s">
        <v>83</v>
      </c>
      <c r="F103" t="s">
        <v>15</v>
      </c>
      <c r="G103">
        <v>1684</v>
      </c>
      <c r="H103">
        <v>0.19687066972255701</v>
      </c>
      <c r="I103">
        <f>IF(OR(B103="GAS",B103="COL",B103="LAN",B103="RICE"),H103*About!$B$113,IF(B103="CROP",H103*About!$B$114,'EPA Data'!H103))</f>
        <v>0.1750695552901933</v>
      </c>
      <c r="J103" s="9" t="str">
        <f>VLOOKUP(F103,'Tech to Policy Mapping'!C:D,2,FALSE)</f>
        <v>crop and rice measures</v>
      </c>
    </row>
    <row r="104" spans="1:10" x14ac:dyDescent="0.45">
      <c r="A104" t="s">
        <v>8</v>
      </c>
      <c r="B104" t="s">
        <v>9</v>
      </c>
      <c r="C104">
        <v>2020</v>
      </c>
      <c r="D104" t="s">
        <v>82</v>
      </c>
      <c r="E104" t="s">
        <v>83</v>
      </c>
      <c r="F104" t="s">
        <v>15</v>
      </c>
      <c r="G104">
        <v>1831</v>
      </c>
      <c r="H104">
        <v>3.7551699206232999E-3</v>
      </c>
      <c r="I104">
        <f>IF(OR(B104="GAS",B104="COL",B104="LAN",B104="RICE"),H104*About!$B$113,IF(B104="CROP",H104*About!$B$114,'EPA Data'!H104))</f>
        <v>3.3393289562589747E-3</v>
      </c>
      <c r="J104" s="9" t="str">
        <f>VLOOKUP(F104,'Tech to Policy Mapping'!C:D,2,FALSE)</f>
        <v>crop and rice measures</v>
      </c>
    </row>
    <row r="105" spans="1:10" x14ac:dyDescent="0.45">
      <c r="A105" t="s">
        <v>8</v>
      </c>
      <c r="B105" t="s">
        <v>9</v>
      </c>
      <c r="C105">
        <v>2020</v>
      </c>
      <c r="D105" t="s">
        <v>82</v>
      </c>
      <c r="E105" t="s">
        <v>83</v>
      </c>
      <c r="F105" t="s">
        <v>15</v>
      </c>
      <c r="G105">
        <v>2428</v>
      </c>
      <c r="H105">
        <v>1.2399999832300001E-5</v>
      </c>
      <c r="I105">
        <f>IF(OR(B105="GAS",B105="COL",B105="LAN",B105="RICE"),H105*About!$B$113,IF(B105="CROP",H105*About!$B$114,'EPA Data'!H105))</f>
        <v>1.1026845488454699E-5</v>
      </c>
      <c r="J105" s="9" t="str">
        <f>VLOOKUP(F105,'Tech to Policy Mapping'!C:D,2,FALSE)</f>
        <v>crop and rice measures</v>
      </c>
    </row>
    <row r="106" spans="1:10" x14ac:dyDescent="0.45">
      <c r="A106" t="s">
        <v>8</v>
      </c>
      <c r="B106" t="s">
        <v>9</v>
      </c>
      <c r="C106">
        <v>2020</v>
      </c>
      <c r="D106" t="s">
        <v>82</v>
      </c>
      <c r="E106" t="s">
        <v>83</v>
      </c>
      <c r="F106" t="s">
        <v>15</v>
      </c>
      <c r="G106">
        <v>3475</v>
      </c>
      <c r="H106">
        <v>1.38607211410999E-2</v>
      </c>
      <c r="I106">
        <f>IF(OR(B106="GAS",B106="COL",B106="LAN",B106="RICE"),H106*About!$B$113,IF(B106="CROP",H106*About!$B$114,'EPA Data'!H106))</f>
        <v>1.2325809068427764E-2</v>
      </c>
      <c r="J106" s="9" t="str">
        <f>VLOOKUP(F106,'Tech to Policy Mapping'!C:D,2,FALSE)</f>
        <v>crop and rice measures</v>
      </c>
    </row>
    <row r="107" spans="1:10" x14ac:dyDescent="0.45">
      <c r="A107" t="s">
        <v>8</v>
      </c>
      <c r="B107" t="s">
        <v>9</v>
      </c>
      <c r="C107">
        <v>2020</v>
      </c>
      <c r="D107" t="s">
        <v>82</v>
      </c>
      <c r="E107" t="s">
        <v>83</v>
      </c>
      <c r="F107" t="s">
        <v>15</v>
      </c>
      <c r="G107">
        <v>6395</v>
      </c>
      <c r="H107">
        <v>1.2859600246880001E-4</v>
      </c>
      <c r="I107">
        <f>IF(OR(B107="GAS",B107="COL",B107="LAN",B107="RICE"),H107*About!$B$113,IF(B107="CROP",H107*About!$B$114,'EPA Data'!H107))</f>
        <v>1.143555055511141E-4</v>
      </c>
      <c r="J107" s="9" t="str">
        <f>VLOOKUP(F107,'Tech to Policy Mapping'!C:D,2,FALSE)</f>
        <v>crop and rice measures</v>
      </c>
    </row>
    <row r="108" spans="1:10" x14ac:dyDescent="0.45">
      <c r="A108" t="s">
        <v>8</v>
      </c>
      <c r="B108" t="s">
        <v>9</v>
      </c>
      <c r="C108">
        <v>2020</v>
      </c>
      <c r="D108" t="s">
        <v>82</v>
      </c>
      <c r="E108" t="s">
        <v>83</v>
      </c>
      <c r="F108" t="s">
        <v>15</v>
      </c>
      <c r="G108">
        <v>100000</v>
      </c>
      <c r="H108" s="1">
        <v>9.9999999999999998E-13</v>
      </c>
      <c r="I108">
        <f>IF(OR(B108="GAS",B108="COL",B108="LAN",B108="RICE"),H108*About!$B$113,IF(B108="CROP",H108*About!$B$114,'EPA Data'!H108))</f>
        <v>8.8926174496644289E-13</v>
      </c>
      <c r="J108" s="9" t="str">
        <f>VLOOKUP(F108,'Tech to Policy Mapping'!C:D,2,FALSE)</f>
        <v>crop and rice measures</v>
      </c>
    </row>
    <row r="109" spans="1:10" x14ac:dyDescent="0.45">
      <c r="A109" t="s">
        <v>8</v>
      </c>
      <c r="B109" t="s">
        <v>9</v>
      </c>
      <c r="C109">
        <v>2025</v>
      </c>
      <c r="D109" t="s">
        <v>82</v>
      </c>
      <c r="E109" t="s">
        <v>83</v>
      </c>
      <c r="F109" t="s">
        <v>14</v>
      </c>
      <c r="G109">
        <v>-100000</v>
      </c>
      <c r="H109">
        <v>0</v>
      </c>
      <c r="I109">
        <f>IF(OR(B109="GAS",B109="COL",B109="LAN",B109="RICE"),H109*About!$B$113,IF(B109="CROP",H109*About!$B$114,'EPA Data'!H109))</f>
        <v>0</v>
      </c>
      <c r="J109" s="9" t="str">
        <f>VLOOKUP(F109,'Tech to Policy Mapping'!C:D,2,FALSE)</f>
        <v>crop and rice measures</v>
      </c>
    </row>
    <row r="110" spans="1:10" x14ac:dyDescent="0.45">
      <c r="A110" t="s">
        <v>8</v>
      </c>
      <c r="B110" t="s">
        <v>9</v>
      </c>
      <c r="C110">
        <v>2025</v>
      </c>
      <c r="D110" t="s">
        <v>82</v>
      </c>
      <c r="E110" t="s">
        <v>83</v>
      </c>
      <c r="F110" t="s">
        <v>14</v>
      </c>
      <c r="G110">
        <v>-1820</v>
      </c>
      <c r="H110">
        <v>0.17727208137512199</v>
      </c>
      <c r="I110">
        <f>IF(OR(B110="GAS",B110="COL",B110="LAN",B110="RICE"),H110*About!$B$113,IF(B110="CROP",H110*About!$B$114,'EPA Data'!H110))</f>
        <v>0.15764128041747424</v>
      </c>
      <c r="J110" s="9" t="str">
        <f>VLOOKUP(F110,'Tech to Policy Mapping'!C:D,2,FALSE)</f>
        <v>crop and rice measures</v>
      </c>
    </row>
    <row r="111" spans="1:10" x14ac:dyDescent="0.45">
      <c r="A111" t="s">
        <v>8</v>
      </c>
      <c r="B111" t="s">
        <v>9</v>
      </c>
      <c r="C111">
        <v>2025</v>
      </c>
      <c r="D111" t="s">
        <v>82</v>
      </c>
      <c r="E111" t="s">
        <v>83</v>
      </c>
      <c r="F111" t="s">
        <v>14</v>
      </c>
      <c r="G111">
        <v>-1820</v>
      </c>
      <c r="H111">
        <v>0</v>
      </c>
      <c r="I111">
        <f>IF(OR(B111="GAS",B111="COL",B111="LAN",B111="RICE"),H111*About!$B$113,IF(B111="CROP",H111*About!$B$114,'EPA Data'!H111))</f>
        <v>0</v>
      </c>
      <c r="J111" s="9" t="str">
        <f>VLOOKUP(F111,'Tech to Policy Mapping'!C:D,2,FALSE)</f>
        <v>crop and rice measures</v>
      </c>
    </row>
    <row r="112" spans="1:10" x14ac:dyDescent="0.45">
      <c r="A112" t="s">
        <v>8</v>
      </c>
      <c r="B112" t="s">
        <v>9</v>
      </c>
      <c r="C112">
        <v>2025</v>
      </c>
      <c r="D112" t="s">
        <v>82</v>
      </c>
      <c r="E112" t="s">
        <v>83</v>
      </c>
      <c r="F112" t="s">
        <v>12</v>
      </c>
      <c r="G112">
        <v>-827</v>
      </c>
      <c r="H112">
        <v>2.0398205146193501E-2</v>
      </c>
      <c r="I112">
        <f>IF(OR(B112="GAS",B112="COL",B112="LAN",B112="RICE"),H112*About!$B$113,IF(B112="CROP",H112*About!$B$114,'EPA Data'!H112))</f>
        <v>1.8139343502487509E-2</v>
      </c>
      <c r="J112" s="9" t="str">
        <f>VLOOKUP(F112,'Tech to Policy Mapping'!C:D,2,FALSE)</f>
        <v>crop and rice measures</v>
      </c>
    </row>
    <row r="113" spans="1:10" x14ac:dyDescent="0.45">
      <c r="A113" t="s">
        <v>8</v>
      </c>
      <c r="B113" t="s">
        <v>9</v>
      </c>
      <c r="C113">
        <v>2025</v>
      </c>
      <c r="D113" t="s">
        <v>82</v>
      </c>
      <c r="E113" t="s">
        <v>83</v>
      </c>
      <c r="F113" t="s">
        <v>13</v>
      </c>
      <c r="G113">
        <v>-677</v>
      </c>
      <c r="H113">
        <v>3.0304070562124301E-2</v>
      </c>
      <c r="I113">
        <f>IF(OR(B113="GAS",B113="COL",B113="LAN",B113="RICE"),H113*About!$B$113,IF(B113="CROP",H113*About!$B$114,'EPA Data'!H113))</f>
        <v>2.6948250667660871E-2</v>
      </c>
      <c r="J113" s="9" t="str">
        <f>VLOOKUP(F113,'Tech to Policy Mapping'!C:D,2,FALSE)</f>
        <v>crop and rice measures</v>
      </c>
    </row>
    <row r="114" spans="1:10" x14ac:dyDescent="0.45">
      <c r="A114" t="s">
        <v>8</v>
      </c>
      <c r="B114" t="s">
        <v>9</v>
      </c>
      <c r="C114">
        <v>2025</v>
      </c>
      <c r="D114" t="s">
        <v>82</v>
      </c>
      <c r="E114" t="s">
        <v>83</v>
      </c>
      <c r="F114" t="s">
        <v>14</v>
      </c>
      <c r="G114">
        <v>-570</v>
      </c>
      <c r="H114">
        <v>0.32217568159103299</v>
      </c>
      <c r="I114">
        <f>IF(OR(B114="GAS",B114="COL",B114="LAN",B114="RICE"),H114*About!$B$113,IF(B114="CROP",H114*About!$B$114,'EPA Data'!H114))</f>
        <v>0.28649850879739513</v>
      </c>
      <c r="J114" s="9" t="str">
        <f>VLOOKUP(F114,'Tech to Policy Mapping'!C:D,2,FALSE)</f>
        <v>crop and rice measures</v>
      </c>
    </row>
    <row r="115" spans="1:10" x14ac:dyDescent="0.45">
      <c r="A115" t="s">
        <v>8</v>
      </c>
      <c r="B115" t="s">
        <v>9</v>
      </c>
      <c r="C115">
        <v>2025</v>
      </c>
      <c r="D115" t="s">
        <v>82</v>
      </c>
      <c r="E115" t="s">
        <v>83</v>
      </c>
      <c r="F115" t="s">
        <v>12</v>
      </c>
      <c r="G115">
        <v>-568</v>
      </c>
      <c r="H115">
        <v>3.5699998989000001E-5</v>
      </c>
      <c r="I115">
        <f>IF(OR(B115="GAS",B115="COL",B115="LAN",B115="RICE"),H115*About!$B$113,IF(B115="CROP",H115*About!$B$114,'EPA Data'!H115))</f>
        <v>3.1746643396258387E-5</v>
      </c>
      <c r="J115" s="9" t="str">
        <f>VLOOKUP(F115,'Tech to Policy Mapping'!C:D,2,FALSE)</f>
        <v>crop and rice measures</v>
      </c>
    </row>
    <row r="116" spans="1:10" x14ac:dyDescent="0.45">
      <c r="A116" t="s">
        <v>8</v>
      </c>
      <c r="B116" t="s">
        <v>9</v>
      </c>
      <c r="C116">
        <v>2025</v>
      </c>
      <c r="D116" t="s">
        <v>82</v>
      </c>
      <c r="E116" t="s">
        <v>83</v>
      </c>
      <c r="F116" t="s">
        <v>14</v>
      </c>
      <c r="G116">
        <v>-478</v>
      </c>
      <c r="H116">
        <v>5.3688611835241297E-2</v>
      </c>
      <c r="I116">
        <f>IF(OR(B116="GAS",B116="COL",B116="LAN",B116="RICE"),H116*About!$B$113,IF(B116="CROP",H116*About!$B$114,'EPA Data'!H116))</f>
        <v>4.7743228645432699E-2</v>
      </c>
      <c r="J116" s="9" t="str">
        <f>VLOOKUP(F116,'Tech to Policy Mapping'!C:D,2,FALSE)</f>
        <v>crop and rice measures</v>
      </c>
    </row>
    <row r="117" spans="1:10" x14ac:dyDescent="0.45">
      <c r="A117" t="s">
        <v>8</v>
      </c>
      <c r="B117" t="s">
        <v>9</v>
      </c>
      <c r="C117">
        <v>2025</v>
      </c>
      <c r="D117" t="s">
        <v>82</v>
      </c>
      <c r="E117" t="s">
        <v>83</v>
      </c>
      <c r="F117" t="s">
        <v>14</v>
      </c>
      <c r="G117">
        <v>-409</v>
      </c>
      <c r="H117">
        <v>1.8482518196105899</v>
      </c>
      <c r="I117">
        <f>IF(OR(B117="GAS",B117="COL",B117="LAN",B117="RICE"),H117*About!$B$113,IF(B117="CROP",H117*About!$B$114,'EPA Data'!H117))</f>
        <v>1.6435796382443166</v>
      </c>
      <c r="J117" s="9" t="str">
        <f>VLOOKUP(F117,'Tech to Policy Mapping'!C:D,2,FALSE)</f>
        <v>crop and rice measures</v>
      </c>
    </row>
    <row r="118" spans="1:10" x14ac:dyDescent="0.45">
      <c r="A118" t="s">
        <v>8</v>
      </c>
      <c r="B118" t="s">
        <v>9</v>
      </c>
      <c r="C118">
        <v>2025</v>
      </c>
      <c r="D118" t="s">
        <v>82</v>
      </c>
      <c r="E118" t="s">
        <v>83</v>
      </c>
      <c r="F118" t="s">
        <v>13</v>
      </c>
      <c r="G118">
        <v>-362</v>
      </c>
      <c r="H118">
        <v>0.14127925038337699</v>
      </c>
      <c r="I118">
        <f>IF(OR(B118="GAS",B118="COL",B118="LAN",B118="RICE"),H118*About!$B$113,IF(B118="CROP",H118*About!$B$114,'EPA Data'!H118))</f>
        <v>0.12563423272347282</v>
      </c>
      <c r="J118" s="9" t="str">
        <f>VLOOKUP(F118,'Tech to Policy Mapping'!C:D,2,FALSE)</f>
        <v>crop and rice measures</v>
      </c>
    </row>
    <row r="119" spans="1:10" x14ac:dyDescent="0.45">
      <c r="A119" t="s">
        <v>8</v>
      </c>
      <c r="B119" t="s">
        <v>9</v>
      </c>
      <c r="C119">
        <v>2025</v>
      </c>
      <c r="D119" t="s">
        <v>82</v>
      </c>
      <c r="E119" t="s">
        <v>83</v>
      </c>
      <c r="F119" t="s">
        <v>12</v>
      </c>
      <c r="G119">
        <v>-351</v>
      </c>
      <c r="H119">
        <v>5.572360241786E-4</v>
      </c>
      <c r="I119">
        <f>IF(OR(B119="GAS",B119="COL",B119="LAN",B119="RICE"),H119*About!$B$113,IF(B119="CROP",H119*About!$B$114,'EPA Data'!H119))</f>
        <v>4.9552867921922488E-4</v>
      </c>
      <c r="J119" s="9" t="str">
        <f>VLOOKUP(F119,'Tech to Policy Mapping'!C:D,2,FALSE)</f>
        <v>crop and rice measures</v>
      </c>
    </row>
    <row r="120" spans="1:10" x14ac:dyDescent="0.45">
      <c r="A120" t="s">
        <v>8</v>
      </c>
      <c r="B120" t="s">
        <v>9</v>
      </c>
      <c r="C120">
        <v>2025</v>
      </c>
      <c r="D120" t="s">
        <v>82</v>
      </c>
      <c r="E120" t="s">
        <v>83</v>
      </c>
      <c r="F120" t="s">
        <v>14</v>
      </c>
      <c r="G120">
        <v>-334</v>
      </c>
      <c r="H120">
        <v>1.9943246617913201E-2</v>
      </c>
      <c r="I120">
        <f>IF(OR(B120="GAS",B120="COL",B120="LAN",B120="RICE"),H120*About!$B$113,IF(B120="CROP",H120*About!$B$114,'EPA Data'!H120))</f>
        <v>1.7734766287741604E-2</v>
      </c>
      <c r="J120" s="9" t="str">
        <f>VLOOKUP(F120,'Tech to Policy Mapping'!C:D,2,FALSE)</f>
        <v>crop and rice measures</v>
      </c>
    </row>
    <row r="121" spans="1:10" x14ac:dyDescent="0.45">
      <c r="A121" t="s">
        <v>8</v>
      </c>
      <c r="B121" t="s">
        <v>9</v>
      </c>
      <c r="C121">
        <v>2025</v>
      </c>
      <c r="D121" t="s">
        <v>82</v>
      </c>
      <c r="E121" t="s">
        <v>83</v>
      </c>
      <c r="F121" t="s">
        <v>14</v>
      </c>
      <c r="G121">
        <v>-273</v>
      </c>
      <c r="H121">
        <v>0.11301016062498</v>
      </c>
      <c r="I121">
        <f>IF(OR(B121="GAS",B121="COL",B121="LAN",B121="RICE"),H121*About!$B$113,IF(B121="CROP",H121*About!$B$114,'EPA Data'!H121))</f>
        <v>0.10049561263630771</v>
      </c>
      <c r="J121" s="9" t="str">
        <f>VLOOKUP(F121,'Tech to Policy Mapping'!C:D,2,FALSE)</f>
        <v>crop and rice measures</v>
      </c>
    </row>
    <row r="122" spans="1:10" x14ac:dyDescent="0.45">
      <c r="A122" t="s">
        <v>8</v>
      </c>
      <c r="B122" t="s">
        <v>9</v>
      </c>
      <c r="C122">
        <v>2025</v>
      </c>
      <c r="D122" t="s">
        <v>82</v>
      </c>
      <c r="E122" t="s">
        <v>83</v>
      </c>
      <c r="F122" t="s">
        <v>12</v>
      </c>
      <c r="G122">
        <v>-225</v>
      </c>
      <c r="H122">
        <v>4.7486964613199199E-2</v>
      </c>
      <c r="I122">
        <f>IF(OR(B122="GAS",B122="COL",B122="LAN",B122="RICE"),H122*About!$B$113,IF(B122="CROP",H122*About!$B$114,'EPA Data'!H122))</f>
        <v>4.2228341015093249E-2</v>
      </c>
      <c r="J122" s="9" t="str">
        <f>VLOOKUP(F122,'Tech to Policy Mapping'!C:D,2,FALSE)</f>
        <v>crop and rice measures</v>
      </c>
    </row>
    <row r="123" spans="1:10" x14ac:dyDescent="0.45">
      <c r="A123" t="s">
        <v>8</v>
      </c>
      <c r="B123" t="s">
        <v>9</v>
      </c>
      <c r="C123">
        <v>2025</v>
      </c>
      <c r="D123" t="s">
        <v>82</v>
      </c>
      <c r="E123" t="s">
        <v>83</v>
      </c>
      <c r="F123" t="s">
        <v>12</v>
      </c>
      <c r="G123">
        <v>-207</v>
      </c>
      <c r="H123">
        <v>3.4748020116239999E-3</v>
      </c>
      <c r="I123">
        <f>IF(OR(B123="GAS",B123="COL",B123="LAN",B123="RICE"),H123*About!$B$113,IF(B123="CROP",H123*About!$B$114,'EPA Data'!H123))</f>
        <v>3.0900085002696642E-3</v>
      </c>
      <c r="J123" s="9" t="str">
        <f>VLOOKUP(F123,'Tech to Policy Mapping'!C:D,2,FALSE)</f>
        <v>crop and rice measures</v>
      </c>
    </row>
    <row r="124" spans="1:10" x14ac:dyDescent="0.45">
      <c r="A124" t="s">
        <v>8</v>
      </c>
      <c r="B124" t="s">
        <v>9</v>
      </c>
      <c r="C124">
        <v>2025</v>
      </c>
      <c r="D124" t="s">
        <v>82</v>
      </c>
      <c r="E124" t="s">
        <v>83</v>
      </c>
      <c r="F124" t="s">
        <v>14</v>
      </c>
      <c r="G124">
        <v>-196</v>
      </c>
      <c r="H124">
        <v>8.6026340723037706E-2</v>
      </c>
      <c r="I124">
        <f>IF(OR(B124="GAS",B124="COL",B124="LAN",B124="RICE"),H124*About!$B$113,IF(B124="CROP",H124*About!$B$114,'EPA Data'!H124))</f>
        <v>7.6499933864446285E-2</v>
      </c>
      <c r="J124" s="9" t="str">
        <f>VLOOKUP(F124,'Tech to Policy Mapping'!C:D,2,FALSE)</f>
        <v>crop and rice measures</v>
      </c>
    </row>
    <row r="125" spans="1:10" x14ac:dyDescent="0.45">
      <c r="A125" t="s">
        <v>8</v>
      </c>
      <c r="B125" t="s">
        <v>9</v>
      </c>
      <c r="C125">
        <v>2025</v>
      </c>
      <c r="D125" t="s">
        <v>82</v>
      </c>
      <c r="E125" t="s">
        <v>83</v>
      </c>
      <c r="F125" t="s">
        <v>14</v>
      </c>
      <c r="G125">
        <v>-190</v>
      </c>
      <c r="H125">
        <v>0.57692754268646196</v>
      </c>
      <c r="I125">
        <f>IF(OR(B125="GAS",B125="COL",B125="LAN",B125="RICE"),H125*About!$B$113,IF(B125="CROP",H125*About!$B$114,'EPA Data'!H125))</f>
        <v>0.51303959332856519</v>
      </c>
      <c r="J125" s="9" t="str">
        <f>VLOOKUP(F125,'Tech to Policy Mapping'!C:D,2,FALSE)</f>
        <v>crop and rice measures</v>
      </c>
    </row>
    <row r="126" spans="1:10" x14ac:dyDescent="0.45">
      <c r="A126" t="s">
        <v>8</v>
      </c>
      <c r="B126" t="s">
        <v>9</v>
      </c>
      <c r="C126">
        <v>2025</v>
      </c>
      <c r="D126" t="s">
        <v>82</v>
      </c>
      <c r="E126" t="s">
        <v>83</v>
      </c>
      <c r="F126" t="s">
        <v>14</v>
      </c>
      <c r="G126">
        <v>-165</v>
      </c>
      <c r="H126">
        <v>6.2307431362569003E-3</v>
      </c>
      <c r="I126">
        <f>IF(OR(B126="GAS",B126="COL",B126="LAN",B126="RICE"),H126*About!$B$113,IF(B126="CROP",H126*About!$B$114,'EPA Data'!H126))</f>
        <v>5.5407615137854985E-3</v>
      </c>
      <c r="J126" s="9" t="str">
        <f>VLOOKUP(F126,'Tech to Policy Mapping'!C:D,2,FALSE)</f>
        <v>crop and rice measures</v>
      </c>
    </row>
    <row r="127" spans="1:10" x14ac:dyDescent="0.45">
      <c r="A127" t="s">
        <v>8</v>
      </c>
      <c r="B127" t="s">
        <v>9</v>
      </c>
      <c r="C127">
        <v>2025</v>
      </c>
      <c r="D127" t="s">
        <v>82</v>
      </c>
      <c r="E127" t="s">
        <v>83</v>
      </c>
      <c r="F127" t="s">
        <v>14</v>
      </c>
      <c r="G127">
        <v>-154</v>
      </c>
      <c r="H127">
        <v>1.3766209594904999E-3</v>
      </c>
      <c r="I127">
        <f>IF(OR(B127="GAS",B127="COL",B127="LAN",B127="RICE"),H127*About!$B$113,IF(B127="CROP",H127*About!$B$114,'EPA Data'!H127))</f>
        <v>1.2241763565939009E-3</v>
      </c>
      <c r="J127" s="9" t="str">
        <f>VLOOKUP(F127,'Tech to Policy Mapping'!C:D,2,FALSE)</f>
        <v>crop and rice measures</v>
      </c>
    </row>
    <row r="128" spans="1:10" x14ac:dyDescent="0.45">
      <c r="A128" t="s">
        <v>8</v>
      </c>
      <c r="B128" t="s">
        <v>9</v>
      </c>
      <c r="C128">
        <v>2025</v>
      </c>
      <c r="D128" t="s">
        <v>82</v>
      </c>
      <c r="E128" t="s">
        <v>83</v>
      </c>
      <c r="F128" t="s">
        <v>14</v>
      </c>
      <c r="G128">
        <v>-152</v>
      </c>
      <c r="H128">
        <v>0.60850298404693604</v>
      </c>
      <c r="I128">
        <f>IF(OR(B128="GAS",B128="COL",B128="LAN",B128="RICE"),H128*About!$B$113,IF(B128="CROP",H128*About!$B$114,'EPA Data'!H128))</f>
        <v>0.54111842541086597</v>
      </c>
      <c r="J128" s="9" t="str">
        <f>VLOOKUP(F128,'Tech to Policy Mapping'!C:D,2,FALSE)</f>
        <v>crop and rice measures</v>
      </c>
    </row>
    <row r="129" spans="1:10" x14ac:dyDescent="0.45">
      <c r="A129" t="s">
        <v>8</v>
      </c>
      <c r="B129" t="s">
        <v>9</v>
      </c>
      <c r="C129">
        <v>2025</v>
      </c>
      <c r="D129" t="s">
        <v>82</v>
      </c>
      <c r="E129" t="s">
        <v>83</v>
      </c>
      <c r="F129" t="s">
        <v>14</v>
      </c>
      <c r="G129">
        <v>-146</v>
      </c>
      <c r="H129">
        <v>1.2501910096034E-3</v>
      </c>
      <c r="I129">
        <f>IF(OR(B129="GAS",B129="COL",B129="LAN",B129="RICE"),H129*About!$B$113,IF(B129="CROP",H129*About!$B$114,'EPA Data'!H129))</f>
        <v>1.1117470387412786E-3</v>
      </c>
      <c r="J129" s="9" t="str">
        <f>VLOOKUP(F129,'Tech to Policy Mapping'!C:D,2,FALSE)</f>
        <v>crop and rice measures</v>
      </c>
    </row>
    <row r="130" spans="1:10" x14ac:dyDescent="0.45">
      <c r="A130" t="s">
        <v>8</v>
      </c>
      <c r="B130" t="s">
        <v>9</v>
      </c>
      <c r="C130">
        <v>2025</v>
      </c>
      <c r="D130" t="s">
        <v>82</v>
      </c>
      <c r="E130" t="s">
        <v>83</v>
      </c>
      <c r="F130" t="s">
        <v>14</v>
      </c>
      <c r="G130">
        <v>-99</v>
      </c>
      <c r="H130">
        <v>3.4748599864540001E-4</v>
      </c>
      <c r="I130">
        <f>IF(OR(B130="GAS",B130="COL",B130="LAN",B130="RICE"),H130*About!$B$113,IF(B130="CROP",H130*About!$B$114,'EPA Data'!H130))</f>
        <v>3.0900600550681545E-4</v>
      </c>
      <c r="J130" s="9" t="str">
        <f>VLOOKUP(F130,'Tech to Policy Mapping'!C:D,2,FALSE)</f>
        <v>crop and rice measures</v>
      </c>
    </row>
    <row r="131" spans="1:10" x14ac:dyDescent="0.45">
      <c r="A131" t="s">
        <v>8</v>
      </c>
      <c r="B131" t="s">
        <v>9</v>
      </c>
      <c r="C131">
        <v>2025</v>
      </c>
      <c r="D131" t="s">
        <v>82</v>
      </c>
      <c r="E131" t="s">
        <v>83</v>
      </c>
      <c r="F131" t="s">
        <v>14</v>
      </c>
      <c r="G131">
        <v>-72</v>
      </c>
      <c r="H131">
        <v>3.61373797059059E-2</v>
      </c>
      <c r="I131">
        <f>IF(OR(B131="GAS",B131="COL",B131="LAN",B131="RICE"),H131*About!$B$113,IF(B131="CROP",H131*About!$B$114,'EPA Data'!H131))</f>
        <v>3.2135589335788806E-2</v>
      </c>
      <c r="J131" s="9" t="str">
        <f>VLOOKUP(F131,'Tech to Policy Mapping'!C:D,2,FALSE)</f>
        <v>crop and rice measures</v>
      </c>
    </row>
    <row r="132" spans="1:10" x14ac:dyDescent="0.45">
      <c r="A132" t="s">
        <v>8</v>
      </c>
      <c r="B132" t="s">
        <v>9</v>
      </c>
      <c r="C132">
        <v>2025</v>
      </c>
      <c r="D132" t="s">
        <v>82</v>
      </c>
      <c r="E132" t="s">
        <v>83</v>
      </c>
      <c r="F132" t="s">
        <v>13</v>
      </c>
      <c r="G132">
        <v>-71</v>
      </c>
      <c r="H132">
        <v>0.28259587287902799</v>
      </c>
      <c r="I132">
        <f>IF(OR(B132="GAS",B132="COL",B132="LAN",B132="RICE"),H132*About!$B$113,IF(B132="CROP",H132*About!$B$114,'EPA Data'!H132))</f>
        <v>0.25130169903671951</v>
      </c>
      <c r="J132" s="9" t="str">
        <f>VLOOKUP(F132,'Tech to Policy Mapping'!C:D,2,FALSE)</f>
        <v>crop and rice measures</v>
      </c>
    </row>
    <row r="133" spans="1:10" x14ac:dyDescent="0.45">
      <c r="A133" t="s">
        <v>8</v>
      </c>
      <c r="B133" t="s">
        <v>9</v>
      </c>
      <c r="C133">
        <v>2025</v>
      </c>
      <c r="D133" t="s">
        <v>82</v>
      </c>
      <c r="E133" t="s">
        <v>83</v>
      </c>
      <c r="F133" t="s">
        <v>12</v>
      </c>
      <c r="G133">
        <v>-67</v>
      </c>
      <c r="H133">
        <v>7.129490259103E-4</v>
      </c>
      <c r="I133">
        <f>IF(OR(B133="GAS",B133="COL",B133="LAN",B133="RICE"),H133*About!$B$113,IF(B133="CROP",H133*About!$B$114,'EPA Data'!H133))</f>
        <v>6.3399829485311912E-4</v>
      </c>
      <c r="J133" s="9" t="str">
        <f>VLOOKUP(F133,'Tech to Policy Mapping'!C:D,2,FALSE)</f>
        <v>crop and rice measures</v>
      </c>
    </row>
    <row r="134" spans="1:10" x14ac:dyDescent="0.45">
      <c r="A134" t="s">
        <v>8</v>
      </c>
      <c r="B134" t="s">
        <v>9</v>
      </c>
      <c r="C134">
        <v>2025</v>
      </c>
      <c r="D134" t="s">
        <v>82</v>
      </c>
      <c r="E134" t="s">
        <v>83</v>
      </c>
      <c r="F134" t="s">
        <v>13</v>
      </c>
      <c r="G134">
        <v>-62</v>
      </c>
      <c r="H134">
        <v>2.72509604692459E-2</v>
      </c>
      <c r="I134">
        <f>IF(OR(B134="GAS",B134="COL",B134="LAN",B134="RICE"),H134*About!$B$113,IF(B134="CROP",H134*About!$B$114,'EPA Data'!H134))</f>
        <v>2.4233236658893167E-2</v>
      </c>
      <c r="J134" s="9" t="str">
        <f>VLOOKUP(F134,'Tech to Policy Mapping'!C:D,2,FALSE)</f>
        <v>crop and rice measures</v>
      </c>
    </row>
    <row r="135" spans="1:10" x14ac:dyDescent="0.45">
      <c r="A135" t="s">
        <v>8</v>
      </c>
      <c r="B135" t="s">
        <v>9</v>
      </c>
      <c r="C135">
        <v>2025</v>
      </c>
      <c r="D135" t="s">
        <v>82</v>
      </c>
      <c r="E135" t="s">
        <v>83</v>
      </c>
      <c r="F135" t="s">
        <v>12</v>
      </c>
      <c r="G135">
        <v>-58</v>
      </c>
      <c r="H135">
        <v>7.1933381259441003E-3</v>
      </c>
      <c r="I135">
        <f>IF(OR(B135="GAS",B135="COL",B135="LAN",B135="RICE"),H135*About!$B$113,IF(B135="CROP",H135*About!$B$114,'EPA Data'!H135))</f>
        <v>6.3967604140106934E-3</v>
      </c>
      <c r="J135" s="9" t="str">
        <f>VLOOKUP(F135,'Tech to Policy Mapping'!C:D,2,FALSE)</f>
        <v>crop and rice measures</v>
      </c>
    </row>
    <row r="136" spans="1:10" x14ac:dyDescent="0.45">
      <c r="A136" t="s">
        <v>8</v>
      </c>
      <c r="B136" t="s">
        <v>9</v>
      </c>
      <c r="C136">
        <v>2025</v>
      </c>
      <c r="D136" t="s">
        <v>82</v>
      </c>
      <c r="E136" t="s">
        <v>83</v>
      </c>
      <c r="F136" t="s">
        <v>13</v>
      </c>
      <c r="G136">
        <v>-36</v>
      </c>
      <c r="H136">
        <v>1.46037149429321</v>
      </c>
      <c r="I136">
        <f>IF(OR(B136="GAS",B136="COL",B136="LAN",B136="RICE"),H136*About!$B$113,IF(B136="CROP",H136*About!$B$114,'EPA Data'!H136))</f>
        <v>1.2986525033144316</v>
      </c>
      <c r="J136" s="9" t="str">
        <f>VLOOKUP(F136,'Tech to Policy Mapping'!C:D,2,FALSE)</f>
        <v>crop and rice measures</v>
      </c>
    </row>
    <row r="137" spans="1:10" x14ac:dyDescent="0.45">
      <c r="A137" t="s">
        <v>8</v>
      </c>
      <c r="B137" t="s">
        <v>9</v>
      </c>
      <c r="C137">
        <v>2025</v>
      </c>
      <c r="D137" t="s">
        <v>82</v>
      </c>
      <c r="E137" t="s">
        <v>83</v>
      </c>
      <c r="F137" t="s">
        <v>13</v>
      </c>
      <c r="G137">
        <v>-30</v>
      </c>
      <c r="H137">
        <v>5.3586702346801696</v>
      </c>
      <c r="I137">
        <f>IF(OR(B137="GAS",B137="COL",B137="LAN",B137="RICE"),H137*About!$B$113,IF(B137="CROP",H137*About!$B$114,'EPA Data'!H137))</f>
        <v>4.7652604435914263</v>
      </c>
      <c r="J137" s="9" t="str">
        <f>VLOOKUP(F137,'Tech to Policy Mapping'!C:D,2,FALSE)</f>
        <v>crop and rice measures</v>
      </c>
    </row>
    <row r="138" spans="1:10" x14ac:dyDescent="0.45">
      <c r="A138" t="s">
        <v>8</v>
      </c>
      <c r="B138" t="s">
        <v>9</v>
      </c>
      <c r="C138">
        <v>2025</v>
      </c>
      <c r="D138" t="s">
        <v>82</v>
      </c>
      <c r="E138" t="s">
        <v>83</v>
      </c>
      <c r="F138" t="s">
        <v>13</v>
      </c>
      <c r="G138">
        <v>-26</v>
      </c>
      <c r="H138">
        <v>0.94217413663864102</v>
      </c>
      <c r="I138">
        <f>IF(OR(B138="GAS",B138="COL",B138="LAN",B138="RICE"),H138*About!$B$113,IF(B138="CROP",H138*About!$B$114,'EPA Data'!H138))</f>
        <v>0.83783941680952978</v>
      </c>
      <c r="J138" s="9" t="str">
        <f>VLOOKUP(F138,'Tech to Policy Mapping'!C:D,2,FALSE)</f>
        <v>crop and rice measures</v>
      </c>
    </row>
    <row r="139" spans="1:10" x14ac:dyDescent="0.45">
      <c r="A139" t="s">
        <v>8</v>
      </c>
      <c r="B139" t="s">
        <v>9</v>
      </c>
      <c r="C139">
        <v>2025</v>
      </c>
      <c r="D139" t="s">
        <v>82</v>
      </c>
      <c r="E139" t="s">
        <v>83</v>
      </c>
      <c r="F139" t="s">
        <v>13</v>
      </c>
      <c r="G139">
        <v>-25</v>
      </c>
      <c r="H139">
        <v>2.7857002913951798</v>
      </c>
      <c r="I139">
        <f>IF(OR(B139="GAS",B139="COL",B139="LAN",B139="RICE"),H139*About!$B$113,IF(B139="CROP",H139*About!$B$114,'EPA Data'!H139))</f>
        <v>2.4772167020796063</v>
      </c>
      <c r="J139" s="9" t="str">
        <f>VLOOKUP(F139,'Tech to Policy Mapping'!C:D,2,FALSE)</f>
        <v>crop and rice measures</v>
      </c>
    </row>
    <row r="140" spans="1:10" x14ac:dyDescent="0.45">
      <c r="A140" t="s">
        <v>8</v>
      </c>
      <c r="B140" t="s">
        <v>9</v>
      </c>
      <c r="C140">
        <v>2025</v>
      </c>
      <c r="D140" t="s">
        <v>82</v>
      </c>
      <c r="E140" t="s">
        <v>83</v>
      </c>
      <c r="F140" t="s">
        <v>13</v>
      </c>
      <c r="G140">
        <v>-14</v>
      </c>
      <c r="H140">
        <v>6.1975902644920004E-4</v>
      </c>
      <c r="I140">
        <f>IF(OR(B140="GAS",B140="COL",B140="LAN",B140="RICE"),H140*About!$B$113,IF(B140="CROP",H140*About!$B$114,'EPA Data'!H140))</f>
        <v>5.5112799331891952E-4</v>
      </c>
      <c r="J140" s="9" t="str">
        <f>VLOOKUP(F140,'Tech to Policy Mapping'!C:D,2,FALSE)</f>
        <v>crop and rice measures</v>
      </c>
    </row>
    <row r="141" spans="1:10" x14ac:dyDescent="0.45">
      <c r="A141" t="s">
        <v>8</v>
      </c>
      <c r="B141" t="s">
        <v>9</v>
      </c>
      <c r="C141">
        <v>2025</v>
      </c>
      <c r="D141" t="s">
        <v>82</v>
      </c>
      <c r="E141" t="s">
        <v>83</v>
      </c>
      <c r="F141" t="s">
        <v>13</v>
      </c>
      <c r="G141">
        <v>-13</v>
      </c>
      <c r="H141">
        <v>4.9457550048828004E-3</v>
      </c>
      <c r="I141">
        <f>IF(OR(B141="GAS",B141="COL",B141="LAN",B141="RICE"),H141*About!$B$113,IF(B141="CROP",H141*About!$B$114,'EPA Data'!H141))</f>
        <v>4.3980707258185975E-3</v>
      </c>
      <c r="J141" s="9" t="str">
        <f>VLOOKUP(F141,'Tech to Policy Mapping'!C:D,2,FALSE)</f>
        <v>crop and rice measures</v>
      </c>
    </row>
    <row r="142" spans="1:10" x14ac:dyDescent="0.45">
      <c r="A142" t="s">
        <v>8</v>
      </c>
      <c r="B142" t="s">
        <v>9</v>
      </c>
      <c r="C142">
        <v>2025</v>
      </c>
      <c r="D142" t="s">
        <v>82</v>
      </c>
      <c r="E142" t="s">
        <v>83</v>
      </c>
      <c r="F142" t="s">
        <v>12</v>
      </c>
      <c r="G142">
        <v>10</v>
      </c>
      <c r="H142">
        <v>4.7493748366832698E-2</v>
      </c>
      <c r="I142">
        <f>IF(OR(B142="GAS",B142="COL",B142="LAN",B142="RICE"),H142*About!$B$113,IF(B142="CROP",H142*About!$B$114,'EPA Data'!H142))</f>
        <v>4.2234373547686797E-2</v>
      </c>
      <c r="J142" s="9" t="str">
        <f>VLOOKUP(F142,'Tech to Policy Mapping'!C:D,2,FALSE)</f>
        <v>crop and rice measures</v>
      </c>
    </row>
    <row r="143" spans="1:10" x14ac:dyDescent="0.45">
      <c r="A143" t="s">
        <v>8</v>
      </c>
      <c r="B143" t="s">
        <v>9</v>
      </c>
      <c r="C143">
        <v>2025</v>
      </c>
      <c r="D143" t="s">
        <v>82</v>
      </c>
      <c r="E143" t="s">
        <v>83</v>
      </c>
      <c r="F143" t="s">
        <v>13</v>
      </c>
      <c r="G143">
        <v>119</v>
      </c>
      <c r="H143">
        <v>5.6279722601175301E-2</v>
      </c>
      <c r="I143">
        <f>IF(OR(B143="GAS",B143="COL",B143="LAN",B143="RICE"),H143*About!$B$113,IF(B143="CROP",H143*About!$B$114,'EPA Data'!H143))</f>
        <v>5.0047404326548507E-2</v>
      </c>
      <c r="J143" s="9" t="str">
        <f>VLOOKUP(F143,'Tech to Policy Mapping'!C:D,2,FALSE)</f>
        <v>crop and rice measures</v>
      </c>
    </row>
    <row r="144" spans="1:10" x14ac:dyDescent="0.45">
      <c r="A144" t="s">
        <v>8</v>
      </c>
      <c r="B144" t="s">
        <v>9</v>
      </c>
      <c r="C144">
        <v>2025</v>
      </c>
      <c r="D144" t="s">
        <v>82</v>
      </c>
      <c r="E144" t="s">
        <v>83</v>
      </c>
      <c r="F144" t="s">
        <v>12</v>
      </c>
      <c r="G144">
        <v>127</v>
      </c>
      <c r="H144">
        <v>1.31619060412049E-2</v>
      </c>
      <c r="I144">
        <f>IF(OR(B144="GAS",B144="COL",B144="LAN",B144="RICE"),H144*About!$B$113,IF(B144="CROP",H144*About!$B$114,'EPA Data'!H144))</f>
        <v>1.1704379533286237E-2</v>
      </c>
      <c r="J144" s="9" t="str">
        <f>VLOOKUP(F144,'Tech to Policy Mapping'!C:D,2,FALSE)</f>
        <v>crop and rice measures</v>
      </c>
    </row>
    <row r="145" spans="1:10" x14ac:dyDescent="0.45">
      <c r="A145" t="s">
        <v>8</v>
      </c>
      <c r="B145" t="s">
        <v>9</v>
      </c>
      <c r="C145">
        <v>2025</v>
      </c>
      <c r="D145" t="s">
        <v>82</v>
      </c>
      <c r="E145" t="s">
        <v>83</v>
      </c>
      <c r="F145" t="s">
        <v>13</v>
      </c>
      <c r="G145">
        <v>441</v>
      </c>
      <c r="H145">
        <v>1.9013630226253999E-3</v>
      </c>
      <c r="I145">
        <f>IF(OR(B145="GAS",B145="COL",B145="LAN",B145="RICE"),H145*About!$B$113,IF(B145="CROP",H145*About!$B$114,'EPA Data'!H145))</f>
        <v>1.6908093993145334E-3</v>
      </c>
      <c r="J145" s="9" t="str">
        <f>VLOOKUP(F145,'Tech to Policy Mapping'!C:D,2,FALSE)</f>
        <v>crop and rice measures</v>
      </c>
    </row>
    <row r="146" spans="1:10" x14ac:dyDescent="0.45">
      <c r="A146" t="s">
        <v>8</v>
      </c>
      <c r="B146" t="s">
        <v>9</v>
      </c>
      <c r="C146">
        <v>2025</v>
      </c>
      <c r="D146" t="s">
        <v>82</v>
      </c>
      <c r="E146" t="s">
        <v>83</v>
      </c>
      <c r="F146" t="s">
        <v>13</v>
      </c>
      <c r="G146">
        <v>540</v>
      </c>
      <c r="H146">
        <v>9.0757375583052999E-3</v>
      </c>
      <c r="I146">
        <f>IF(OR(B146="GAS",B146="COL",B146="LAN",B146="RICE"),H146*About!$B$113,IF(B146="CROP",H146*About!$B$114,'EPA Data'!H146))</f>
        <v>8.0707062179560547E-3</v>
      </c>
      <c r="J146" s="9" t="str">
        <f>VLOOKUP(F146,'Tech to Policy Mapping'!C:D,2,FALSE)</f>
        <v>crop and rice measures</v>
      </c>
    </row>
    <row r="147" spans="1:10" x14ac:dyDescent="0.45">
      <c r="A147" t="s">
        <v>8</v>
      </c>
      <c r="B147" t="s">
        <v>9</v>
      </c>
      <c r="C147">
        <v>2025</v>
      </c>
      <c r="D147" t="s">
        <v>82</v>
      </c>
      <c r="E147" t="s">
        <v>83</v>
      </c>
      <c r="F147" t="s">
        <v>15</v>
      </c>
      <c r="G147">
        <v>574</v>
      </c>
      <c r="H147">
        <v>3.3779190853238002E-3</v>
      </c>
      <c r="I147">
        <f>IF(OR(B147="GAS",B147="COL",B147="LAN",B147="RICE"),H147*About!$B$113,IF(B147="CROP",H147*About!$B$114,'EPA Data'!H147))</f>
        <v>3.0038542201704936E-3</v>
      </c>
      <c r="J147" s="9" t="str">
        <f>VLOOKUP(F147,'Tech to Policy Mapping'!C:D,2,FALSE)</f>
        <v>crop and rice measures</v>
      </c>
    </row>
    <row r="148" spans="1:10" x14ac:dyDescent="0.45">
      <c r="A148" t="s">
        <v>8</v>
      </c>
      <c r="B148" t="s">
        <v>9</v>
      </c>
      <c r="C148">
        <v>2025</v>
      </c>
      <c r="D148" t="s">
        <v>82</v>
      </c>
      <c r="E148" t="s">
        <v>83</v>
      </c>
      <c r="F148" t="s">
        <v>15</v>
      </c>
      <c r="G148">
        <v>665</v>
      </c>
      <c r="H148">
        <v>6.8044097861279999E-4</v>
      </c>
      <c r="I148">
        <f>IF(OR(B148="GAS",B148="COL",B148="LAN",B148="RICE"),H148*About!$B$113,IF(B148="CROP",H148*About!$B$114,'EPA Data'!H148))</f>
        <v>6.0509013198789259E-4</v>
      </c>
      <c r="J148" s="9" t="str">
        <f>VLOOKUP(F148,'Tech to Policy Mapping'!C:D,2,FALSE)</f>
        <v>crop and rice measures</v>
      </c>
    </row>
    <row r="149" spans="1:10" x14ac:dyDescent="0.45">
      <c r="A149" t="s">
        <v>8</v>
      </c>
      <c r="B149" t="s">
        <v>9</v>
      </c>
      <c r="C149">
        <v>2025</v>
      </c>
      <c r="D149" t="s">
        <v>82</v>
      </c>
      <c r="E149" t="s">
        <v>83</v>
      </c>
      <c r="F149" t="s">
        <v>15</v>
      </c>
      <c r="G149">
        <v>754</v>
      </c>
      <c r="H149">
        <v>0.12910634279251099</v>
      </c>
      <c r="I149">
        <f>IF(OR(B149="GAS",B149="COL",B149="LAN",B149="RICE"),H149*About!$B$113,IF(B149="CROP",H149*About!$B$114,'EPA Data'!H149))</f>
        <v>0.11480933167790407</v>
      </c>
      <c r="J149" s="9" t="str">
        <f>VLOOKUP(F149,'Tech to Policy Mapping'!C:D,2,FALSE)</f>
        <v>crop and rice measures</v>
      </c>
    </row>
    <row r="150" spans="1:10" x14ac:dyDescent="0.45">
      <c r="A150" t="s">
        <v>8</v>
      </c>
      <c r="B150" t="s">
        <v>9</v>
      </c>
      <c r="C150">
        <v>2025</v>
      </c>
      <c r="D150" t="s">
        <v>82</v>
      </c>
      <c r="E150" t="s">
        <v>83</v>
      </c>
      <c r="F150" t="s">
        <v>15</v>
      </c>
      <c r="G150">
        <v>821</v>
      </c>
      <c r="H150">
        <v>4.0811300277710003E-2</v>
      </c>
      <c r="I150">
        <f>IF(OR(B150="GAS",B150="COL",B150="LAN",B150="RICE"),H150*About!$B$113,IF(B150="CROP",H150*About!$B$114,'EPA Data'!H150))</f>
        <v>3.6291928099305877E-2</v>
      </c>
      <c r="J150" s="9" t="str">
        <f>VLOOKUP(F150,'Tech to Policy Mapping'!C:D,2,FALSE)</f>
        <v>crop and rice measures</v>
      </c>
    </row>
    <row r="151" spans="1:10" x14ac:dyDescent="0.45">
      <c r="A151" t="s">
        <v>8</v>
      </c>
      <c r="B151" t="s">
        <v>9</v>
      </c>
      <c r="C151">
        <v>2025</v>
      </c>
      <c r="D151" t="s">
        <v>82</v>
      </c>
      <c r="E151" t="s">
        <v>83</v>
      </c>
      <c r="F151" t="s">
        <v>15</v>
      </c>
      <c r="G151">
        <v>968</v>
      </c>
      <c r="H151">
        <v>0.109310612082481</v>
      </c>
      <c r="I151">
        <f>IF(OR(B151="GAS",B151="COL",B151="LAN",B151="RICE"),H151*About!$B$113,IF(B151="CROP",H151*About!$B$114,'EPA Data'!H151))</f>
        <v>9.7205745643816996E-2</v>
      </c>
      <c r="J151" s="9" t="str">
        <f>VLOOKUP(F151,'Tech to Policy Mapping'!C:D,2,FALSE)</f>
        <v>crop and rice measures</v>
      </c>
    </row>
    <row r="152" spans="1:10" x14ac:dyDescent="0.45">
      <c r="A152" t="s">
        <v>8</v>
      </c>
      <c r="B152" t="s">
        <v>9</v>
      </c>
      <c r="C152">
        <v>2025</v>
      </c>
      <c r="D152" t="s">
        <v>82</v>
      </c>
      <c r="E152" t="s">
        <v>83</v>
      </c>
      <c r="F152" t="s">
        <v>15</v>
      </c>
      <c r="G152">
        <v>1222</v>
      </c>
      <c r="H152">
        <v>9.2154882848262801E-2</v>
      </c>
      <c r="I152">
        <f>IF(OR(B152="GAS",B152="COL",B152="LAN",B152="RICE"),H152*About!$B$113,IF(B152="CROP",H152*About!$B$114,'EPA Data'!H152))</f>
        <v>8.1949811928824307E-2</v>
      </c>
      <c r="J152" s="9" t="str">
        <f>VLOOKUP(F152,'Tech to Policy Mapping'!C:D,2,FALSE)</f>
        <v>crop and rice measures</v>
      </c>
    </row>
    <row r="153" spans="1:10" x14ac:dyDescent="0.45">
      <c r="A153" t="s">
        <v>8</v>
      </c>
      <c r="B153" t="s">
        <v>9</v>
      </c>
      <c r="C153">
        <v>2025</v>
      </c>
      <c r="D153" t="s">
        <v>82</v>
      </c>
      <c r="E153" t="s">
        <v>83</v>
      </c>
      <c r="F153" t="s">
        <v>15</v>
      </c>
      <c r="G153">
        <v>1255</v>
      </c>
      <c r="H153">
        <v>7.7435742132365998E-3</v>
      </c>
      <c r="I153">
        <f>IF(OR(B153="GAS",B153="COL",B153="LAN",B153="RICE"),H153*About!$B$113,IF(B153="CROP",H153*About!$B$114,'EPA Data'!H153))</f>
        <v>6.8860643171399297E-3</v>
      </c>
      <c r="J153" s="9" t="str">
        <f>VLOOKUP(F153,'Tech to Policy Mapping'!C:D,2,FALSE)</f>
        <v>crop and rice measures</v>
      </c>
    </row>
    <row r="154" spans="1:10" x14ac:dyDescent="0.45">
      <c r="A154" t="s">
        <v>8</v>
      </c>
      <c r="B154" t="s">
        <v>9</v>
      </c>
      <c r="C154">
        <v>2025</v>
      </c>
      <c r="D154" t="s">
        <v>82</v>
      </c>
      <c r="E154" t="s">
        <v>83</v>
      </c>
      <c r="F154" t="s">
        <v>15</v>
      </c>
      <c r="G154">
        <v>1413</v>
      </c>
      <c r="H154">
        <v>8.7547108530998202E-2</v>
      </c>
      <c r="I154">
        <f>IF(OR(B154="GAS",B154="COL",B154="LAN",B154="RICE"),H154*About!$B$113,IF(B154="CROP",H154*About!$B$114,'EPA Data'!H154))</f>
        <v>7.7852294499042018E-2</v>
      </c>
      <c r="J154" s="9" t="str">
        <f>VLOOKUP(F154,'Tech to Policy Mapping'!C:D,2,FALSE)</f>
        <v>crop and rice measures</v>
      </c>
    </row>
    <row r="155" spans="1:10" x14ac:dyDescent="0.45">
      <c r="A155" t="s">
        <v>8</v>
      </c>
      <c r="B155" t="s">
        <v>9</v>
      </c>
      <c r="C155">
        <v>2025</v>
      </c>
      <c r="D155" t="s">
        <v>82</v>
      </c>
      <c r="E155" t="s">
        <v>83</v>
      </c>
      <c r="F155" t="s">
        <v>15</v>
      </c>
      <c r="G155">
        <v>1949</v>
      </c>
      <c r="H155">
        <v>1.7964035272598301E-2</v>
      </c>
      <c r="I155">
        <f>IF(OR(B155="GAS",B155="COL",B155="LAN",B155="RICE"),H155*About!$B$113,IF(B155="CROP",H155*About!$B$114,'EPA Data'!H155))</f>
        <v>1.5974729353149496E-2</v>
      </c>
      <c r="J155" s="9" t="str">
        <f>VLOOKUP(F155,'Tech to Policy Mapping'!C:D,2,FALSE)</f>
        <v>crop and rice measures</v>
      </c>
    </row>
    <row r="156" spans="1:10" x14ac:dyDescent="0.45">
      <c r="A156" t="s">
        <v>8</v>
      </c>
      <c r="B156" t="s">
        <v>9</v>
      </c>
      <c r="C156">
        <v>2025</v>
      </c>
      <c r="D156" t="s">
        <v>82</v>
      </c>
      <c r="E156" t="s">
        <v>83</v>
      </c>
      <c r="F156" t="s">
        <v>15</v>
      </c>
      <c r="G156">
        <v>2000</v>
      </c>
      <c r="H156">
        <v>0.174087539315223</v>
      </c>
      <c r="I156">
        <f>IF(OR(B156="GAS",B156="COL",B156="LAN",B156="RICE"),H156*About!$B$113,IF(B156="CROP",H156*About!$B$114,'EPA Data'!H156))</f>
        <v>0.15480938898836943</v>
      </c>
      <c r="J156" s="9" t="str">
        <f>VLOOKUP(F156,'Tech to Policy Mapping'!C:D,2,FALSE)</f>
        <v>crop and rice measures</v>
      </c>
    </row>
    <row r="157" spans="1:10" x14ac:dyDescent="0.45">
      <c r="A157" t="s">
        <v>8</v>
      </c>
      <c r="B157" t="s">
        <v>9</v>
      </c>
      <c r="C157">
        <v>2025</v>
      </c>
      <c r="D157" t="s">
        <v>82</v>
      </c>
      <c r="E157" t="s">
        <v>83</v>
      </c>
      <c r="F157" t="s">
        <v>15</v>
      </c>
      <c r="G157">
        <v>2812</v>
      </c>
      <c r="H157">
        <v>2.2978759370743999E-3</v>
      </c>
      <c r="I157">
        <f>IF(OR(B157="GAS",B157="COL",B157="LAN",B157="RICE"),H157*About!$B$113,IF(B157="CROP",H157*About!$B$114,'EPA Data'!H157))</f>
        <v>2.0434131655191813E-3</v>
      </c>
      <c r="J157" s="9" t="str">
        <f>VLOOKUP(F157,'Tech to Policy Mapping'!C:D,2,FALSE)</f>
        <v>crop and rice measures</v>
      </c>
    </row>
    <row r="158" spans="1:10" x14ac:dyDescent="0.45">
      <c r="A158" t="s">
        <v>8</v>
      </c>
      <c r="B158" t="s">
        <v>9</v>
      </c>
      <c r="C158">
        <v>2025</v>
      </c>
      <c r="D158" t="s">
        <v>82</v>
      </c>
      <c r="E158" t="s">
        <v>83</v>
      </c>
      <c r="F158" t="s">
        <v>15</v>
      </c>
      <c r="G158">
        <v>3430</v>
      </c>
      <c r="H158">
        <v>1.2500688433647201E-2</v>
      </c>
      <c r="I158">
        <f>IF(OR(B158="GAS",B158="COL",B158="LAN",B158="RICE"),H158*About!$B$113,IF(B158="CROP",H158*About!$B$114,'EPA Data'!H158))</f>
        <v>1.111638400978694E-2</v>
      </c>
      <c r="J158" s="9" t="str">
        <f>VLOOKUP(F158,'Tech to Policy Mapping'!C:D,2,FALSE)</f>
        <v>crop and rice measures</v>
      </c>
    </row>
    <row r="159" spans="1:10" x14ac:dyDescent="0.45">
      <c r="A159" t="s">
        <v>8</v>
      </c>
      <c r="B159" t="s">
        <v>9</v>
      </c>
      <c r="C159">
        <v>2025</v>
      </c>
      <c r="D159" t="s">
        <v>82</v>
      </c>
      <c r="E159" t="s">
        <v>83</v>
      </c>
      <c r="F159" t="s">
        <v>15</v>
      </c>
      <c r="G159">
        <v>3712</v>
      </c>
      <c r="H159">
        <v>1.06999996206E-5</v>
      </c>
      <c r="I159">
        <f>IF(OR(B159="GAS",B159="COL",B159="LAN",B159="RICE"),H159*About!$B$113,IF(B159="CROP",H159*About!$B$114,'EPA Data'!H159))</f>
        <v>9.5151003337550333E-6</v>
      </c>
      <c r="J159" s="9" t="str">
        <f>VLOOKUP(F159,'Tech to Policy Mapping'!C:D,2,FALSE)</f>
        <v>crop and rice measures</v>
      </c>
    </row>
    <row r="160" spans="1:10" x14ac:dyDescent="0.45">
      <c r="A160" t="s">
        <v>8</v>
      </c>
      <c r="B160" t="s">
        <v>9</v>
      </c>
      <c r="C160">
        <v>2025</v>
      </c>
      <c r="D160" t="s">
        <v>82</v>
      </c>
      <c r="E160" t="s">
        <v>83</v>
      </c>
      <c r="F160" t="s">
        <v>15</v>
      </c>
      <c r="G160">
        <v>7580</v>
      </c>
      <c r="H160">
        <v>1.0051600111179999E-4</v>
      </c>
      <c r="I160">
        <f>IF(OR(B160="GAS",B160="COL",B160="LAN",B160="RICE"),H160*About!$B$113,IF(B160="CROP",H160*About!$B$114,'EPA Data'!H160))</f>
        <v>8.9385034545728188E-5</v>
      </c>
      <c r="J160" s="9" t="str">
        <f>VLOOKUP(F160,'Tech to Policy Mapping'!C:D,2,FALSE)</f>
        <v>crop and rice measures</v>
      </c>
    </row>
    <row r="161" spans="1:10" x14ac:dyDescent="0.45">
      <c r="A161" t="s">
        <v>8</v>
      </c>
      <c r="B161" t="s">
        <v>9</v>
      </c>
      <c r="C161">
        <v>2025</v>
      </c>
      <c r="D161" t="s">
        <v>82</v>
      </c>
      <c r="E161" t="s">
        <v>83</v>
      </c>
      <c r="F161" t="s">
        <v>15</v>
      </c>
      <c r="G161">
        <v>100000</v>
      </c>
      <c r="H161" s="1">
        <v>9.9999999999999998E-13</v>
      </c>
      <c r="I161">
        <f>IF(OR(B161="GAS",B161="COL",B161="LAN",B161="RICE"),H161*About!$B$113,IF(B161="CROP",H161*About!$B$114,'EPA Data'!H161))</f>
        <v>8.8926174496644289E-13</v>
      </c>
      <c r="J161" s="9" t="str">
        <f>VLOOKUP(F161,'Tech to Policy Mapping'!C:D,2,FALSE)</f>
        <v>crop and rice measures</v>
      </c>
    </row>
    <row r="162" spans="1:10" x14ac:dyDescent="0.45">
      <c r="A162" t="s">
        <v>8</v>
      </c>
      <c r="B162" t="s">
        <v>9</v>
      </c>
      <c r="C162">
        <v>2030</v>
      </c>
      <c r="D162" t="s">
        <v>82</v>
      </c>
      <c r="E162" t="s">
        <v>83</v>
      </c>
      <c r="F162" t="s">
        <v>14</v>
      </c>
      <c r="G162">
        <v>-100000</v>
      </c>
      <c r="H162">
        <v>0</v>
      </c>
      <c r="I162">
        <f>IF(OR(B162="GAS",B162="COL",B162="LAN",B162="RICE"),H162*About!$B$113,IF(B162="CROP",H162*About!$B$114,'EPA Data'!H162))</f>
        <v>0</v>
      </c>
      <c r="J162" s="9" t="str">
        <f>VLOOKUP(F162,'Tech to Policy Mapping'!C:D,2,FALSE)</f>
        <v>crop and rice measures</v>
      </c>
    </row>
    <row r="163" spans="1:10" x14ac:dyDescent="0.45">
      <c r="A163" t="s">
        <v>8</v>
      </c>
      <c r="B163" t="s">
        <v>9</v>
      </c>
      <c r="C163">
        <v>2030</v>
      </c>
      <c r="D163" t="s">
        <v>82</v>
      </c>
      <c r="E163" t="s">
        <v>83</v>
      </c>
      <c r="F163" t="s">
        <v>14</v>
      </c>
      <c r="G163">
        <v>-2070</v>
      </c>
      <c r="H163">
        <v>0.156734004616737</v>
      </c>
      <c r="I163">
        <f>IF(OR(B163="GAS",B163="COL",B163="LAN",B163="RICE"),H163*About!$B$113,IF(B163="CROP",H163*About!$B$114,'EPA Data'!H163))</f>
        <v>0.13937755444105807</v>
      </c>
      <c r="J163" s="9" t="str">
        <f>VLOOKUP(F163,'Tech to Policy Mapping'!C:D,2,FALSE)</f>
        <v>crop and rice measures</v>
      </c>
    </row>
    <row r="164" spans="1:10" x14ac:dyDescent="0.45">
      <c r="A164" t="s">
        <v>8</v>
      </c>
      <c r="B164" t="s">
        <v>9</v>
      </c>
      <c r="C164">
        <v>2030</v>
      </c>
      <c r="D164" t="s">
        <v>82</v>
      </c>
      <c r="E164" t="s">
        <v>83</v>
      </c>
      <c r="F164" t="s">
        <v>14</v>
      </c>
      <c r="G164">
        <v>-2070</v>
      </c>
      <c r="H164">
        <v>0</v>
      </c>
      <c r="I164">
        <f>IF(OR(B164="GAS",B164="COL",B164="LAN",B164="RICE"),H164*About!$B$113,IF(B164="CROP",H164*About!$B$114,'EPA Data'!H164))</f>
        <v>0</v>
      </c>
      <c r="J164" s="9" t="str">
        <f>VLOOKUP(F164,'Tech to Policy Mapping'!C:D,2,FALSE)</f>
        <v>crop and rice measures</v>
      </c>
    </row>
    <row r="165" spans="1:10" x14ac:dyDescent="0.45">
      <c r="A165" t="s">
        <v>8</v>
      </c>
      <c r="B165" t="s">
        <v>9</v>
      </c>
      <c r="C165">
        <v>2030</v>
      </c>
      <c r="D165" t="s">
        <v>82</v>
      </c>
      <c r="E165" t="s">
        <v>83</v>
      </c>
      <c r="F165" t="s">
        <v>14</v>
      </c>
      <c r="G165">
        <v>-902</v>
      </c>
      <c r="H165">
        <v>0.22136640548705999</v>
      </c>
      <c r="I165">
        <f>IF(OR(B165="GAS",B165="COL",B165="LAN",B165="RICE"),H165*About!$B$113,IF(B165="CROP",H165*About!$B$114,'EPA Data'!H165))</f>
        <v>0.19685267602037215</v>
      </c>
      <c r="J165" s="9" t="str">
        <f>VLOOKUP(F165,'Tech to Policy Mapping'!C:D,2,FALSE)</f>
        <v>crop and rice measures</v>
      </c>
    </row>
    <row r="166" spans="1:10" x14ac:dyDescent="0.45">
      <c r="A166" t="s">
        <v>8</v>
      </c>
      <c r="B166" t="s">
        <v>9</v>
      </c>
      <c r="C166">
        <v>2030</v>
      </c>
      <c r="D166" t="s">
        <v>82</v>
      </c>
      <c r="E166" t="s">
        <v>83</v>
      </c>
      <c r="F166" t="s">
        <v>13</v>
      </c>
      <c r="G166">
        <v>-711</v>
      </c>
      <c r="H166">
        <v>3.0595252290368101E-2</v>
      </c>
      <c r="I166">
        <f>IF(OR(B166="GAS",B166="COL",B166="LAN",B166="RICE"),H166*About!$B$113,IF(B166="CROP",H166*About!$B$114,'EPA Data'!H166))</f>
        <v>2.7207187439421299E-2</v>
      </c>
      <c r="J166" s="9" t="str">
        <f>VLOOKUP(F166,'Tech to Policy Mapping'!C:D,2,FALSE)</f>
        <v>crop and rice measures</v>
      </c>
    </row>
    <row r="167" spans="1:10" x14ac:dyDescent="0.45">
      <c r="A167" t="s">
        <v>8</v>
      </c>
      <c r="B167" t="s">
        <v>9</v>
      </c>
      <c r="C167">
        <v>2030</v>
      </c>
      <c r="D167" t="s">
        <v>82</v>
      </c>
      <c r="E167" t="s">
        <v>83</v>
      </c>
      <c r="F167" t="s">
        <v>14</v>
      </c>
      <c r="G167">
        <v>-570</v>
      </c>
      <c r="H167">
        <v>4.73485738039017E-2</v>
      </c>
      <c r="I167">
        <f>IF(OR(B167="GAS",B167="COL",B167="LAN",B167="RICE"),H167*About!$B$113,IF(B167="CROP",H167*About!$B$114,'EPA Data'!H167))</f>
        <v>4.2105275362530038E-2</v>
      </c>
      <c r="J167" s="9" t="str">
        <f>VLOOKUP(F167,'Tech to Policy Mapping'!C:D,2,FALSE)</f>
        <v>crop and rice measures</v>
      </c>
    </row>
    <row r="168" spans="1:10" x14ac:dyDescent="0.45">
      <c r="A168" t="s">
        <v>8</v>
      </c>
      <c r="B168" t="s">
        <v>9</v>
      </c>
      <c r="C168">
        <v>2030</v>
      </c>
      <c r="D168" t="s">
        <v>82</v>
      </c>
      <c r="E168" t="s">
        <v>83</v>
      </c>
      <c r="F168" t="s">
        <v>14</v>
      </c>
      <c r="G168">
        <v>-520</v>
      </c>
      <c r="H168">
        <v>1.6186172962188701</v>
      </c>
      <c r="I168">
        <f>IF(OR(B168="GAS",B168="COL",B168="LAN",B168="RICE"),H168*About!$B$113,IF(B168="CROP",H168*About!$B$114,'EPA Data'!H168))</f>
        <v>1.4393744412684584</v>
      </c>
      <c r="J168" s="9" t="str">
        <f>VLOOKUP(F168,'Tech to Policy Mapping'!C:D,2,FALSE)</f>
        <v>crop and rice measures</v>
      </c>
    </row>
    <row r="169" spans="1:10" x14ac:dyDescent="0.45">
      <c r="A169" t="s">
        <v>8</v>
      </c>
      <c r="B169" t="s">
        <v>9</v>
      </c>
      <c r="C169">
        <v>2030</v>
      </c>
      <c r="D169" t="s">
        <v>82</v>
      </c>
      <c r="E169" t="s">
        <v>83</v>
      </c>
      <c r="F169" t="s">
        <v>12</v>
      </c>
      <c r="G169">
        <v>-498</v>
      </c>
      <c r="H169">
        <v>3.4822691231965998E-2</v>
      </c>
      <c r="I169">
        <f>IF(OR(B169="GAS",B169="COL",B169="LAN",B169="RICE"),H169*About!$B$113,IF(B169="CROP",H169*About!$B$114,'EPA Data'!H169))</f>
        <v>3.0966487169365738E-2</v>
      </c>
      <c r="J169" s="9" t="str">
        <f>VLOOKUP(F169,'Tech to Policy Mapping'!C:D,2,FALSE)</f>
        <v>crop and rice measures</v>
      </c>
    </row>
    <row r="170" spans="1:10" x14ac:dyDescent="0.45">
      <c r="A170" t="s">
        <v>8</v>
      </c>
      <c r="B170" t="s">
        <v>9</v>
      </c>
      <c r="C170">
        <v>2030</v>
      </c>
      <c r="D170" t="s">
        <v>82</v>
      </c>
      <c r="E170" t="s">
        <v>83</v>
      </c>
      <c r="F170" t="s">
        <v>12</v>
      </c>
      <c r="G170">
        <v>-475</v>
      </c>
      <c r="H170">
        <v>3.40000005963E-5</v>
      </c>
      <c r="I170">
        <f>IF(OR(B170="GAS",B170="COL",B170="LAN",B170="RICE"),H170*About!$B$113,IF(B170="CROP",H170*About!$B$114,'EPA Data'!H170))</f>
        <v>3.0234899859125838E-5</v>
      </c>
      <c r="J170" s="9" t="str">
        <f>VLOOKUP(F170,'Tech to Policy Mapping'!C:D,2,FALSE)</f>
        <v>crop and rice measures</v>
      </c>
    </row>
    <row r="171" spans="1:10" x14ac:dyDescent="0.45">
      <c r="A171" t="s">
        <v>8</v>
      </c>
      <c r="B171" t="s">
        <v>9</v>
      </c>
      <c r="C171">
        <v>2030</v>
      </c>
      <c r="D171" t="s">
        <v>82</v>
      </c>
      <c r="E171" t="s">
        <v>83</v>
      </c>
      <c r="F171" t="s">
        <v>14</v>
      </c>
      <c r="G171">
        <v>-390</v>
      </c>
      <c r="H171">
        <v>1.7031736671924601E-2</v>
      </c>
      <c r="I171">
        <f>IF(OR(B171="GAS",B171="COL",B171="LAN",B171="RICE"),H171*About!$B$113,IF(B171="CROP",H171*About!$B$114,'EPA Data'!H171))</f>
        <v>1.5145671872684629E-2</v>
      </c>
      <c r="J171" s="9" t="str">
        <f>VLOOKUP(F171,'Tech to Policy Mapping'!C:D,2,FALSE)</f>
        <v>crop and rice measures</v>
      </c>
    </row>
    <row r="172" spans="1:10" x14ac:dyDescent="0.45">
      <c r="A172" t="s">
        <v>8</v>
      </c>
      <c r="B172" t="s">
        <v>9</v>
      </c>
      <c r="C172">
        <v>2030</v>
      </c>
      <c r="D172" t="s">
        <v>82</v>
      </c>
      <c r="E172" t="s">
        <v>83</v>
      </c>
      <c r="F172" t="s">
        <v>13</v>
      </c>
      <c r="G172">
        <v>-379</v>
      </c>
      <c r="H172">
        <v>0.13675841689109799</v>
      </c>
      <c r="I172">
        <f>IF(OR(B172="GAS",B172="COL",B172="LAN",B172="RICE"),H172*About!$B$113,IF(B172="CROP",H172*About!$B$114,'EPA Data'!H172))</f>
        <v>0.12161402844342607</v>
      </c>
      <c r="J172" s="9" t="str">
        <f>VLOOKUP(F172,'Tech to Policy Mapping'!C:D,2,FALSE)</f>
        <v>crop and rice measures</v>
      </c>
    </row>
    <row r="173" spans="1:10" x14ac:dyDescent="0.45">
      <c r="A173" t="s">
        <v>8</v>
      </c>
      <c r="B173" t="s">
        <v>9</v>
      </c>
      <c r="C173">
        <v>2030</v>
      </c>
      <c r="D173" t="s">
        <v>82</v>
      </c>
      <c r="E173" t="s">
        <v>83</v>
      </c>
      <c r="F173" t="s">
        <v>14</v>
      </c>
      <c r="G173">
        <v>-370</v>
      </c>
      <c r="H173">
        <v>8.61007794737816E-2</v>
      </c>
      <c r="I173">
        <f>IF(OR(B173="GAS",B173="COL",B173="LAN",B173="RICE"),H173*About!$B$113,IF(B173="CROP",H173*About!$B$114,'EPA Data'!H173))</f>
        <v>7.6566129397825922E-2</v>
      </c>
      <c r="J173" s="9" t="str">
        <f>VLOOKUP(F173,'Tech to Policy Mapping'!C:D,2,FALSE)</f>
        <v>crop and rice measures</v>
      </c>
    </row>
    <row r="174" spans="1:10" x14ac:dyDescent="0.45">
      <c r="A174" t="s">
        <v>8</v>
      </c>
      <c r="B174" t="s">
        <v>9</v>
      </c>
      <c r="C174">
        <v>2030</v>
      </c>
      <c r="D174" t="s">
        <v>82</v>
      </c>
      <c r="E174" t="s">
        <v>83</v>
      </c>
      <c r="F174" t="s">
        <v>14</v>
      </c>
      <c r="G174">
        <v>-340</v>
      </c>
      <c r="H174">
        <v>5.0241388380527002E-3</v>
      </c>
      <c r="I174">
        <f>IF(OR(B174="GAS",B174="COL",B174="LAN",B174="RICE"),H174*About!$B$113,IF(B174="CROP",H174*About!$B$114,'EPA Data'!H174))</f>
        <v>4.4677744700804215E-3</v>
      </c>
      <c r="J174" s="9" t="str">
        <f>VLOOKUP(F174,'Tech to Policy Mapping'!C:D,2,FALSE)</f>
        <v>crop and rice measures</v>
      </c>
    </row>
    <row r="175" spans="1:10" x14ac:dyDescent="0.45">
      <c r="A175" t="s">
        <v>8</v>
      </c>
      <c r="B175" t="s">
        <v>9</v>
      </c>
      <c r="C175">
        <v>2030</v>
      </c>
      <c r="D175" t="s">
        <v>82</v>
      </c>
      <c r="E175" t="s">
        <v>83</v>
      </c>
      <c r="F175" t="s">
        <v>14</v>
      </c>
      <c r="G175">
        <v>-336</v>
      </c>
      <c r="H175">
        <v>4.57875765860081E-2</v>
      </c>
      <c r="I175">
        <f>IF(OR(B175="GAS",B175="COL",B175="LAN",B175="RICE"),H175*About!$B$113,IF(B175="CROP",H175*About!$B$114,'EPA Data'!H175))</f>
        <v>4.0717140252658206E-2</v>
      </c>
      <c r="J175" s="9" t="str">
        <f>VLOOKUP(F175,'Tech to Policy Mapping'!C:D,2,FALSE)</f>
        <v>crop and rice measures</v>
      </c>
    </row>
    <row r="176" spans="1:10" x14ac:dyDescent="0.45">
      <c r="A176" t="s">
        <v>8</v>
      </c>
      <c r="B176" t="s">
        <v>9</v>
      </c>
      <c r="C176">
        <v>2030</v>
      </c>
      <c r="D176" t="s">
        <v>82</v>
      </c>
      <c r="E176" t="s">
        <v>83</v>
      </c>
      <c r="F176" t="s">
        <v>12</v>
      </c>
      <c r="G176">
        <v>-323</v>
      </c>
      <c r="H176">
        <v>1.4746950473636001E-3</v>
      </c>
      <c r="I176">
        <f>IF(OR(B176="GAS",B176="COL",B176="LAN",B176="RICE"),H176*About!$B$113,IF(B176="CROP",H176*About!$B$114,'EPA Data'!H176))</f>
        <v>1.3113898911119263E-3</v>
      </c>
      <c r="J176" s="9" t="str">
        <f>VLOOKUP(F176,'Tech to Policy Mapping'!C:D,2,FALSE)</f>
        <v>crop and rice measures</v>
      </c>
    </row>
    <row r="177" spans="1:10" x14ac:dyDescent="0.45">
      <c r="A177" t="s">
        <v>8</v>
      </c>
      <c r="B177" t="s">
        <v>9</v>
      </c>
      <c r="C177">
        <v>2030</v>
      </c>
      <c r="D177" t="s">
        <v>82</v>
      </c>
      <c r="E177" t="s">
        <v>83</v>
      </c>
      <c r="F177" t="s">
        <v>14</v>
      </c>
      <c r="G177">
        <v>-315</v>
      </c>
      <c r="H177">
        <v>8.7678898125889996E-4</v>
      </c>
      <c r="I177">
        <f>IF(OR(B177="GAS",B177="COL",B177="LAN",B177="RICE"),H177*About!$B$113,IF(B177="CROP",H177*About!$B$114,'EPA Data'!H177))</f>
        <v>7.7969489944163927E-4</v>
      </c>
      <c r="J177" s="9" t="str">
        <f>VLOOKUP(F177,'Tech to Policy Mapping'!C:D,2,FALSE)</f>
        <v>crop and rice measures</v>
      </c>
    </row>
    <row r="178" spans="1:10" x14ac:dyDescent="0.45">
      <c r="A178" t="s">
        <v>8</v>
      </c>
      <c r="B178" t="s">
        <v>9</v>
      </c>
      <c r="C178">
        <v>2030</v>
      </c>
      <c r="D178" t="s">
        <v>82</v>
      </c>
      <c r="E178" t="s">
        <v>83</v>
      </c>
      <c r="F178" t="s">
        <v>14</v>
      </c>
      <c r="G178">
        <v>-250</v>
      </c>
      <c r="H178">
        <v>0.44989693164825401</v>
      </c>
      <c r="I178">
        <f>IF(OR(B178="GAS",B178="COL",B178="LAN",B178="RICE"),H178*About!$B$113,IF(B178="CROP",H178*About!$B$114,'EPA Data'!H178))</f>
        <v>0.40007613049257484</v>
      </c>
      <c r="J178" s="9" t="str">
        <f>VLOOKUP(F178,'Tech to Policy Mapping'!C:D,2,FALSE)</f>
        <v>crop and rice measures</v>
      </c>
    </row>
    <row r="179" spans="1:10" x14ac:dyDescent="0.45">
      <c r="A179" t="s">
        <v>8</v>
      </c>
      <c r="B179" t="s">
        <v>9</v>
      </c>
      <c r="C179">
        <v>2030</v>
      </c>
      <c r="D179" t="s">
        <v>82</v>
      </c>
      <c r="E179" t="s">
        <v>83</v>
      </c>
      <c r="F179" t="s">
        <v>12</v>
      </c>
      <c r="G179">
        <v>-215</v>
      </c>
      <c r="H179">
        <v>3.6876359954476001E-3</v>
      </c>
      <c r="I179">
        <f>IF(OR(B179="GAS",B179="COL",B179="LAN",B179="RICE"),H179*About!$B$113,IF(B179="CROP",H179*About!$B$114,'EPA Data'!H179))</f>
        <v>3.2792736201127989E-3</v>
      </c>
      <c r="J179" s="9" t="str">
        <f>VLOOKUP(F179,'Tech to Policy Mapping'!C:D,2,FALSE)</f>
        <v>crop and rice measures</v>
      </c>
    </row>
    <row r="180" spans="1:10" x14ac:dyDescent="0.45">
      <c r="A180" t="s">
        <v>8</v>
      </c>
      <c r="B180" t="s">
        <v>9</v>
      </c>
      <c r="C180">
        <v>2030</v>
      </c>
      <c r="D180" t="s">
        <v>82</v>
      </c>
      <c r="E180" t="s">
        <v>83</v>
      </c>
      <c r="F180" t="s">
        <v>14</v>
      </c>
      <c r="G180">
        <v>-199</v>
      </c>
      <c r="H180">
        <v>1.1908579617738999E-3</v>
      </c>
      <c r="I180">
        <f>IF(OR(B180="GAS",B180="COL",B180="LAN",B180="RICE"),H180*About!$B$113,IF(B180="CROP",H180*About!$B$114,'EPA Data'!H180))</f>
        <v>1.0589844290942398E-3</v>
      </c>
      <c r="J180" s="9" t="str">
        <f>VLOOKUP(F180,'Tech to Policy Mapping'!C:D,2,FALSE)</f>
        <v>crop and rice measures</v>
      </c>
    </row>
    <row r="181" spans="1:10" x14ac:dyDescent="0.45">
      <c r="A181" t="s">
        <v>8</v>
      </c>
      <c r="B181" t="s">
        <v>9</v>
      </c>
      <c r="C181">
        <v>2030</v>
      </c>
      <c r="D181" t="s">
        <v>82</v>
      </c>
      <c r="E181" t="s">
        <v>83</v>
      </c>
      <c r="F181" t="s">
        <v>14</v>
      </c>
      <c r="G181">
        <v>-195</v>
      </c>
      <c r="H181">
        <v>0.29766234755516002</v>
      </c>
      <c r="I181">
        <f>IF(OR(B181="GAS",B181="COL",B181="LAN",B181="RICE"),H181*About!$B$113,IF(B181="CROP",H181*About!$B$114,'EPA Data'!H181))</f>
        <v>0.2646997385977094</v>
      </c>
      <c r="J181" s="9" t="str">
        <f>VLOOKUP(F181,'Tech to Policy Mapping'!C:D,2,FALSE)</f>
        <v>crop and rice measures</v>
      </c>
    </row>
    <row r="182" spans="1:10" x14ac:dyDescent="0.45">
      <c r="A182" t="s">
        <v>8</v>
      </c>
      <c r="B182" t="s">
        <v>9</v>
      </c>
      <c r="C182">
        <v>2030</v>
      </c>
      <c r="D182" t="s">
        <v>82</v>
      </c>
      <c r="E182" t="s">
        <v>83</v>
      </c>
      <c r="F182" t="s">
        <v>12</v>
      </c>
      <c r="G182">
        <v>-184</v>
      </c>
      <c r="H182">
        <v>9.0592901688070005E-4</v>
      </c>
      <c r="I182">
        <f>IF(OR(B182="GAS",B182="COL",B182="LAN",B182="RICE"),H182*About!$B$113,IF(B182="CROP",H182*About!$B$114,'EPA Data'!H182))</f>
        <v>8.0560801836706544E-4</v>
      </c>
      <c r="J182" s="9" t="str">
        <f>VLOOKUP(F182,'Tech to Policy Mapping'!C:D,2,FALSE)</f>
        <v>crop and rice measures</v>
      </c>
    </row>
    <row r="183" spans="1:10" x14ac:dyDescent="0.45">
      <c r="A183" t="s">
        <v>8</v>
      </c>
      <c r="B183" t="s">
        <v>9</v>
      </c>
      <c r="C183">
        <v>2030</v>
      </c>
      <c r="D183" t="s">
        <v>82</v>
      </c>
      <c r="E183" t="s">
        <v>83</v>
      </c>
      <c r="F183" t="s">
        <v>14</v>
      </c>
      <c r="G183">
        <v>-116</v>
      </c>
      <c r="H183">
        <v>3.0149199301380002E-4</v>
      </c>
      <c r="I183">
        <f>IF(OR(B183="GAS",B183="COL",B183="LAN",B183="RICE"),H183*About!$B$113,IF(B183="CROP",H183*About!$B$114,'EPA Data'!H183))</f>
        <v>2.6810529580086241E-4</v>
      </c>
      <c r="J183" s="9" t="str">
        <f>VLOOKUP(F183,'Tech to Policy Mapping'!C:D,2,FALSE)</f>
        <v>crop and rice measures</v>
      </c>
    </row>
    <row r="184" spans="1:10" x14ac:dyDescent="0.45">
      <c r="A184" t="s">
        <v>8</v>
      </c>
      <c r="B184" t="s">
        <v>9</v>
      </c>
      <c r="C184">
        <v>2030</v>
      </c>
      <c r="D184" t="s">
        <v>82</v>
      </c>
      <c r="E184" t="s">
        <v>83</v>
      </c>
      <c r="F184" t="s">
        <v>14</v>
      </c>
      <c r="G184">
        <v>-113</v>
      </c>
      <c r="H184">
        <v>2.8634054586291299E-2</v>
      </c>
      <c r="I184">
        <f>IF(OR(B184="GAS",B184="COL",B184="LAN",B184="RICE"),H184*About!$B$113,IF(B184="CROP",H184*About!$B$114,'EPA Data'!H184))</f>
        <v>2.546316934686978E-2</v>
      </c>
      <c r="J184" s="9" t="str">
        <f>VLOOKUP(F184,'Tech to Policy Mapping'!C:D,2,FALSE)</f>
        <v>crop and rice measures</v>
      </c>
    </row>
    <row r="185" spans="1:10" x14ac:dyDescent="0.45">
      <c r="A185" t="s">
        <v>8</v>
      </c>
      <c r="B185" t="s">
        <v>9</v>
      </c>
      <c r="C185">
        <v>2030</v>
      </c>
      <c r="D185" t="s">
        <v>82</v>
      </c>
      <c r="E185" t="s">
        <v>83</v>
      </c>
      <c r="F185" t="s">
        <v>13</v>
      </c>
      <c r="G185">
        <v>-69</v>
      </c>
      <c r="H185">
        <v>0.30143389105796797</v>
      </c>
      <c r="I185">
        <f>IF(OR(B185="GAS",B185="COL",B185="LAN",B185="RICE"),H185*About!$B$113,IF(B185="CROP",H185*About!$B$114,'EPA Data'!H185))</f>
        <v>0.26805362795423326</v>
      </c>
      <c r="J185" s="9" t="str">
        <f>VLOOKUP(F185,'Tech to Policy Mapping'!C:D,2,FALSE)</f>
        <v>crop and rice measures</v>
      </c>
    </row>
    <row r="186" spans="1:10" x14ac:dyDescent="0.45">
      <c r="A186" t="s">
        <v>8</v>
      </c>
      <c r="B186" t="s">
        <v>9</v>
      </c>
      <c r="C186">
        <v>2030</v>
      </c>
      <c r="D186" t="s">
        <v>82</v>
      </c>
      <c r="E186" t="s">
        <v>83</v>
      </c>
      <c r="F186" t="s">
        <v>12</v>
      </c>
      <c r="G186">
        <v>-61</v>
      </c>
      <c r="H186">
        <v>5.6477360427379601E-2</v>
      </c>
      <c r="I186">
        <f>IF(OR(B186="GAS",B186="COL",B186="LAN",B186="RICE"),H186*About!$B$113,IF(B186="CROP",H186*About!$B$114,'EPA Data'!H186))</f>
        <v>5.0223156084750316E-2</v>
      </c>
      <c r="J186" s="9" t="str">
        <f>VLOOKUP(F186,'Tech to Policy Mapping'!C:D,2,FALSE)</f>
        <v>crop and rice measures</v>
      </c>
    </row>
    <row r="187" spans="1:10" x14ac:dyDescent="0.45">
      <c r="A187" t="s">
        <v>8</v>
      </c>
      <c r="B187" t="s">
        <v>9</v>
      </c>
      <c r="C187">
        <v>2030</v>
      </c>
      <c r="D187" t="s">
        <v>82</v>
      </c>
      <c r="E187" t="s">
        <v>83</v>
      </c>
      <c r="F187" t="s">
        <v>12</v>
      </c>
      <c r="G187">
        <v>-60</v>
      </c>
      <c r="H187">
        <v>7.8177801333370004E-4</v>
      </c>
      <c r="I187">
        <f>IF(OR(B187="GAS",B187="COL",B187="LAN",B187="RICE"),H187*About!$B$113,IF(B187="CROP",H187*About!$B$114,'EPA Data'!H187))</f>
        <v>6.9520528031352517E-4</v>
      </c>
      <c r="J187" s="9" t="str">
        <f>VLOOKUP(F187,'Tech to Policy Mapping'!C:D,2,FALSE)</f>
        <v>crop and rice measures</v>
      </c>
    </row>
    <row r="188" spans="1:10" x14ac:dyDescent="0.45">
      <c r="A188" t="s">
        <v>8</v>
      </c>
      <c r="B188" t="s">
        <v>9</v>
      </c>
      <c r="C188">
        <v>2030</v>
      </c>
      <c r="D188" t="s">
        <v>82</v>
      </c>
      <c r="E188" t="s">
        <v>83</v>
      </c>
      <c r="F188" t="s">
        <v>12</v>
      </c>
      <c r="G188">
        <v>-45</v>
      </c>
      <c r="H188">
        <v>7.4290451593697002E-3</v>
      </c>
      <c r="I188">
        <f>IF(OR(B188="GAS",B188="COL",B188="LAN",B188="RICE"),H188*About!$B$113,IF(B188="CROP",H188*About!$B$114,'EPA Data'!H188))</f>
        <v>6.6063656618556054E-3</v>
      </c>
      <c r="J188" s="9" t="str">
        <f>VLOOKUP(F188,'Tech to Policy Mapping'!C:D,2,FALSE)</f>
        <v>crop and rice measures</v>
      </c>
    </row>
    <row r="189" spans="1:10" x14ac:dyDescent="0.45">
      <c r="A189" t="s">
        <v>8</v>
      </c>
      <c r="B189" t="s">
        <v>9</v>
      </c>
      <c r="C189">
        <v>2030</v>
      </c>
      <c r="D189" t="s">
        <v>82</v>
      </c>
      <c r="E189" t="s">
        <v>83</v>
      </c>
      <c r="F189" t="s">
        <v>13</v>
      </c>
      <c r="G189">
        <v>-39</v>
      </c>
      <c r="H189">
        <v>2.69685741513968E-2</v>
      </c>
      <c r="I189">
        <f>IF(OR(B189="GAS",B189="COL",B189="LAN",B189="RICE"),H189*About!$B$113,IF(B189="CROP",H189*About!$B$114,'EPA Data'!H189))</f>
        <v>2.3982121309128027E-2</v>
      </c>
      <c r="J189" s="9" t="str">
        <f>VLOOKUP(F189,'Tech to Policy Mapping'!C:D,2,FALSE)</f>
        <v>crop and rice measures</v>
      </c>
    </row>
    <row r="190" spans="1:10" x14ac:dyDescent="0.45">
      <c r="A190" t="s">
        <v>8</v>
      </c>
      <c r="B190" t="s">
        <v>9</v>
      </c>
      <c r="C190">
        <v>2030</v>
      </c>
      <c r="D190" t="s">
        <v>82</v>
      </c>
      <c r="E190" t="s">
        <v>83</v>
      </c>
      <c r="F190" t="s">
        <v>13</v>
      </c>
      <c r="G190">
        <v>-38</v>
      </c>
      <c r="H190">
        <v>1.5803884267807</v>
      </c>
      <c r="I190">
        <f>IF(OR(B190="GAS",B190="COL",B190="LAN",B190="RICE"),H190*About!$B$113,IF(B190="CROP",H190*About!$B$114,'EPA Data'!H190))</f>
        <v>1.4053789701237769</v>
      </c>
      <c r="J190" s="9" t="str">
        <f>VLOOKUP(F190,'Tech to Policy Mapping'!C:D,2,FALSE)</f>
        <v>crop and rice measures</v>
      </c>
    </row>
    <row r="191" spans="1:10" x14ac:dyDescent="0.45">
      <c r="A191" t="s">
        <v>8</v>
      </c>
      <c r="B191" t="s">
        <v>9</v>
      </c>
      <c r="C191">
        <v>2030</v>
      </c>
      <c r="D191" t="s">
        <v>82</v>
      </c>
      <c r="E191" t="s">
        <v>83</v>
      </c>
      <c r="F191" t="s">
        <v>13</v>
      </c>
      <c r="G191">
        <v>-34</v>
      </c>
      <c r="H191">
        <v>5.4034786224365199</v>
      </c>
      <c r="I191">
        <f>IF(OR(B191="GAS",B191="COL",B191="LAN",B191="RICE"),H191*About!$B$113,IF(B191="CROP",H191*About!$B$114,'EPA Data'!H191))</f>
        <v>4.8051068286767711</v>
      </c>
      <c r="J191" s="9" t="str">
        <f>VLOOKUP(F191,'Tech to Policy Mapping'!C:D,2,FALSE)</f>
        <v>crop and rice measures</v>
      </c>
    </row>
    <row r="192" spans="1:10" x14ac:dyDescent="0.45">
      <c r="A192" t="s">
        <v>8</v>
      </c>
      <c r="B192" t="s">
        <v>9</v>
      </c>
      <c r="C192">
        <v>2030</v>
      </c>
      <c r="D192" t="s">
        <v>82</v>
      </c>
      <c r="E192" t="s">
        <v>83</v>
      </c>
      <c r="F192" t="s">
        <v>13</v>
      </c>
      <c r="G192">
        <v>-29</v>
      </c>
      <c r="H192">
        <v>0.37117484211921598</v>
      </c>
      <c r="I192">
        <f>IF(OR(B192="GAS",B192="COL",B192="LAN",B192="RICE"),H192*About!$B$113,IF(B192="CROP",H192*About!$B$114,'EPA Data'!H192))</f>
        <v>0.33007158779057794</v>
      </c>
      <c r="J192" s="9" t="str">
        <f>VLOOKUP(F192,'Tech to Policy Mapping'!C:D,2,FALSE)</f>
        <v>crop and rice measures</v>
      </c>
    </row>
    <row r="193" spans="1:10" x14ac:dyDescent="0.45">
      <c r="A193" t="s">
        <v>8</v>
      </c>
      <c r="B193" t="s">
        <v>9</v>
      </c>
      <c r="C193">
        <v>2030</v>
      </c>
      <c r="D193" t="s">
        <v>82</v>
      </c>
      <c r="E193" t="s">
        <v>83</v>
      </c>
      <c r="F193" t="s">
        <v>13</v>
      </c>
      <c r="G193">
        <v>-26</v>
      </c>
      <c r="H193">
        <v>1.5263242721557599</v>
      </c>
      <c r="I193">
        <f>IF(OR(B193="GAS",B193="COL",B193="LAN",B193="RICE"),H193*About!$B$113,IF(B193="CROP",H193*About!$B$114,'EPA Data'!H193))</f>
        <v>1.357301785641867</v>
      </c>
      <c r="J193" s="9" t="str">
        <f>VLOOKUP(F193,'Tech to Policy Mapping'!C:D,2,FALSE)</f>
        <v>crop and rice measures</v>
      </c>
    </row>
    <row r="194" spans="1:10" x14ac:dyDescent="0.45">
      <c r="A194" t="s">
        <v>8</v>
      </c>
      <c r="B194" t="s">
        <v>9</v>
      </c>
      <c r="C194">
        <v>2030</v>
      </c>
      <c r="D194" t="s">
        <v>82</v>
      </c>
      <c r="E194" t="s">
        <v>83</v>
      </c>
      <c r="F194" t="s">
        <v>13</v>
      </c>
      <c r="G194">
        <v>-21</v>
      </c>
      <c r="H194">
        <v>0.99211513996124201</v>
      </c>
      <c r="I194">
        <f>IF(OR(B194="GAS",B194="COL",B194="LAN",B194="RICE"),H194*About!$B$113,IF(B194="CROP",H194*About!$B$114,'EPA Data'!H194))</f>
        <v>0.8822500405695608</v>
      </c>
      <c r="J194" s="9" t="str">
        <f>VLOOKUP(F194,'Tech to Policy Mapping'!C:D,2,FALSE)</f>
        <v>crop and rice measures</v>
      </c>
    </row>
    <row r="195" spans="1:10" x14ac:dyDescent="0.45">
      <c r="A195" t="s">
        <v>8</v>
      </c>
      <c r="B195" t="s">
        <v>9</v>
      </c>
      <c r="C195">
        <v>2030</v>
      </c>
      <c r="D195" t="s">
        <v>82</v>
      </c>
      <c r="E195" t="s">
        <v>83</v>
      </c>
      <c r="F195" t="s">
        <v>13</v>
      </c>
      <c r="G195">
        <v>-20</v>
      </c>
      <c r="H195">
        <v>4.1011669673025998E-3</v>
      </c>
      <c r="I195">
        <f>IF(OR(B195="GAS",B195="COL",B195="LAN",B195="RICE"),H195*About!$B$113,IF(B195="CROP",H195*About!$B$114,'EPA Data'!H195))</f>
        <v>3.6470108937422447E-3</v>
      </c>
      <c r="J195" s="9" t="str">
        <f>VLOOKUP(F195,'Tech to Policy Mapping'!C:D,2,FALSE)</f>
        <v>crop and rice measures</v>
      </c>
    </row>
    <row r="196" spans="1:10" x14ac:dyDescent="0.45">
      <c r="A196" t="s">
        <v>8</v>
      </c>
      <c r="B196" t="s">
        <v>9</v>
      </c>
      <c r="C196">
        <v>2030</v>
      </c>
      <c r="D196" t="s">
        <v>82</v>
      </c>
      <c r="E196" t="s">
        <v>83</v>
      </c>
      <c r="F196" t="s">
        <v>13</v>
      </c>
      <c r="G196">
        <v>-13</v>
      </c>
      <c r="H196">
        <v>6.3435302581639995E-4</v>
      </c>
      <c r="I196">
        <f>IF(OR(B196="GAS",B196="COL",B196="LAN",B196="RICE"),H196*About!$B$113,IF(B196="CROP",H196*About!$B$114,'EPA Data'!H196))</f>
        <v>5.6410587866223484E-4</v>
      </c>
      <c r="J196" s="9" t="str">
        <f>VLOOKUP(F196,'Tech to Policy Mapping'!C:D,2,FALSE)</f>
        <v>crop and rice measures</v>
      </c>
    </row>
    <row r="197" spans="1:10" x14ac:dyDescent="0.45">
      <c r="A197" t="s">
        <v>8</v>
      </c>
      <c r="B197" t="s">
        <v>9</v>
      </c>
      <c r="C197">
        <v>2030</v>
      </c>
      <c r="D197" t="s">
        <v>82</v>
      </c>
      <c r="E197" t="s">
        <v>83</v>
      </c>
      <c r="F197" t="s">
        <v>12</v>
      </c>
      <c r="G197">
        <v>11</v>
      </c>
      <c r="H197">
        <v>4.57373894751072E-2</v>
      </c>
      <c r="I197">
        <f>IF(OR(B197="GAS",B197="COL",B197="LAN",B197="RICE"),H197*About!$B$113,IF(B197="CROP",H197*About!$B$114,'EPA Data'!H197))</f>
        <v>4.067251077484365E-2</v>
      </c>
      <c r="J197" s="9" t="str">
        <f>VLOOKUP(F197,'Tech to Policy Mapping'!C:D,2,FALSE)</f>
        <v>crop and rice measures</v>
      </c>
    </row>
    <row r="198" spans="1:10" x14ac:dyDescent="0.45">
      <c r="A198" t="s">
        <v>8</v>
      </c>
      <c r="B198" t="s">
        <v>9</v>
      </c>
      <c r="C198">
        <v>2030</v>
      </c>
      <c r="D198" t="s">
        <v>82</v>
      </c>
      <c r="E198" t="s">
        <v>83</v>
      </c>
      <c r="F198" t="s">
        <v>13</v>
      </c>
      <c r="G198">
        <v>118</v>
      </c>
      <c r="H198">
        <v>5.7308048009872402E-2</v>
      </c>
      <c r="I198">
        <f>IF(OR(B198="GAS",B198="COL",B198="LAN",B198="RICE"),H198*About!$B$113,IF(B198="CROP",H198*About!$B$114,'EPA Data'!H198))</f>
        <v>5.0961854773879822E-2</v>
      </c>
      <c r="J198" s="9" t="str">
        <f>VLOOKUP(F198,'Tech to Policy Mapping'!C:D,2,FALSE)</f>
        <v>crop and rice measures</v>
      </c>
    </row>
    <row r="199" spans="1:10" x14ac:dyDescent="0.45">
      <c r="A199" t="s">
        <v>8</v>
      </c>
      <c r="B199" t="s">
        <v>9</v>
      </c>
      <c r="C199">
        <v>2030</v>
      </c>
      <c r="D199" t="s">
        <v>82</v>
      </c>
      <c r="E199" t="s">
        <v>83</v>
      </c>
      <c r="F199" t="s">
        <v>12</v>
      </c>
      <c r="G199">
        <v>149</v>
      </c>
      <c r="H199">
        <v>1.28273535519838E-2</v>
      </c>
      <c r="I199">
        <f>IF(OR(B199="GAS",B199="COL",B199="LAN",B199="RICE"),H199*About!$B$113,IF(B199="CROP",H199*About!$B$114,'EPA Data'!H199))</f>
        <v>1.1406874802938614E-2</v>
      </c>
      <c r="J199" s="9" t="str">
        <f>VLOOKUP(F199,'Tech to Policy Mapping'!C:D,2,FALSE)</f>
        <v>crop and rice measures</v>
      </c>
    </row>
    <row r="200" spans="1:10" x14ac:dyDescent="0.45">
      <c r="A200" t="s">
        <v>8</v>
      </c>
      <c r="B200" t="s">
        <v>9</v>
      </c>
      <c r="C200">
        <v>2030</v>
      </c>
      <c r="D200" t="s">
        <v>82</v>
      </c>
      <c r="E200" t="s">
        <v>83</v>
      </c>
      <c r="F200" t="s">
        <v>13</v>
      </c>
      <c r="G200">
        <v>432</v>
      </c>
      <c r="H200">
        <v>2.0425170660018999E-3</v>
      </c>
      <c r="I200">
        <f>IF(OR(B200="GAS",B200="COL",B200="LAN",B200="RICE"),H200*About!$B$113,IF(B200="CROP",H200*About!$B$114,'EPA Data'!H200))</f>
        <v>1.8163322902365888E-3</v>
      </c>
      <c r="J200" s="9" t="str">
        <f>VLOOKUP(F200,'Tech to Policy Mapping'!C:D,2,FALSE)</f>
        <v>crop and rice measures</v>
      </c>
    </row>
    <row r="201" spans="1:10" x14ac:dyDescent="0.45">
      <c r="A201" t="s">
        <v>8</v>
      </c>
      <c r="B201" t="s">
        <v>9</v>
      </c>
      <c r="C201">
        <v>2030</v>
      </c>
      <c r="D201" t="s">
        <v>82</v>
      </c>
      <c r="E201" t="s">
        <v>83</v>
      </c>
      <c r="F201" t="s">
        <v>13</v>
      </c>
      <c r="G201">
        <v>529</v>
      </c>
      <c r="H201">
        <v>1.00234169512987E-2</v>
      </c>
      <c r="I201">
        <f>IF(OR(B201="GAS",B201="COL",B201="LAN",B201="RICE"),H201*About!$B$113,IF(B201="CROP",H201*About!$B$114,'EPA Data'!H201))</f>
        <v>8.913441248638106E-3</v>
      </c>
      <c r="J201" s="9" t="str">
        <f>VLOOKUP(F201,'Tech to Policy Mapping'!C:D,2,FALSE)</f>
        <v>crop and rice measures</v>
      </c>
    </row>
    <row r="202" spans="1:10" x14ac:dyDescent="0.45">
      <c r="A202" t="s">
        <v>8</v>
      </c>
      <c r="B202" t="s">
        <v>9</v>
      </c>
      <c r="C202">
        <v>2030</v>
      </c>
      <c r="D202" t="s">
        <v>82</v>
      </c>
      <c r="E202" t="s">
        <v>83</v>
      </c>
      <c r="F202" t="s">
        <v>15</v>
      </c>
      <c r="G202">
        <v>560</v>
      </c>
      <c r="H202">
        <v>3.5031859297304999E-3</v>
      </c>
      <c r="I202">
        <f>IF(OR(B202="GAS",B202="COL",B202="LAN",B202="RICE"),H202*About!$B$113,IF(B202="CROP",H202*About!$B$114,'EPA Data'!H202))</f>
        <v>3.115249232814035E-3</v>
      </c>
      <c r="J202" s="9" t="str">
        <f>VLOOKUP(F202,'Tech to Policy Mapping'!C:D,2,FALSE)</f>
        <v>crop and rice measures</v>
      </c>
    </row>
    <row r="203" spans="1:10" x14ac:dyDescent="0.45">
      <c r="A203" t="s">
        <v>8</v>
      </c>
      <c r="B203" t="s">
        <v>9</v>
      </c>
      <c r="C203">
        <v>2030</v>
      </c>
      <c r="D203" t="s">
        <v>82</v>
      </c>
      <c r="E203" t="s">
        <v>83</v>
      </c>
      <c r="F203" t="s">
        <v>15</v>
      </c>
      <c r="G203">
        <v>623</v>
      </c>
      <c r="H203">
        <v>7.2807702235879997E-4</v>
      </c>
      <c r="I203">
        <f>IF(OR(B203="GAS",B203="COL",B203="LAN",B203="RICE"),H203*About!$B$113,IF(B203="CROP",H203*About!$B$114,'EPA Data'!H203))</f>
        <v>6.4745104337275835E-4</v>
      </c>
      <c r="J203" s="9" t="str">
        <f>VLOOKUP(F203,'Tech to Policy Mapping'!C:D,2,FALSE)</f>
        <v>crop and rice measures</v>
      </c>
    </row>
    <row r="204" spans="1:10" x14ac:dyDescent="0.45">
      <c r="A204" t="s">
        <v>8</v>
      </c>
      <c r="B204" t="s">
        <v>9</v>
      </c>
      <c r="C204">
        <v>2030</v>
      </c>
      <c r="D204" t="s">
        <v>82</v>
      </c>
      <c r="E204" t="s">
        <v>83</v>
      </c>
      <c r="F204" t="s">
        <v>15</v>
      </c>
      <c r="G204">
        <v>728</v>
      </c>
      <c r="H204">
        <v>0.14240582287311501</v>
      </c>
      <c r="I204">
        <f>IF(OR(B204="GAS",B204="COL",B204="LAN",B204="RICE"),H204*About!$B$113,IF(B204="CROP",H204*About!$B$114,'EPA Data'!H204))</f>
        <v>0.12663605054152846</v>
      </c>
      <c r="J204" s="9" t="str">
        <f>VLOOKUP(F204,'Tech to Policy Mapping'!C:D,2,FALSE)</f>
        <v>crop and rice measures</v>
      </c>
    </row>
    <row r="205" spans="1:10" x14ac:dyDescent="0.45">
      <c r="A205" t="s">
        <v>8</v>
      </c>
      <c r="B205" t="s">
        <v>9</v>
      </c>
      <c r="C205">
        <v>2030</v>
      </c>
      <c r="D205" t="s">
        <v>82</v>
      </c>
      <c r="E205" t="s">
        <v>83</v>
      </c>
      <c r="F205" t="s">
        <v>15</v>
      </c>
      <c r="G205">
        <v>835</v>
      </c>
      <c r="H205">
        <v>4.1920050978660597E-2</v>
      </c>
      <c r="I205">
        <f>IF(OR(B205="GAS",B205="COL",B205="LAN",B205="RICE"),H205*About!$B$113,IF(B205="CROP",H205*About!$B$114,'EPA Data'!H205))</f>
        <v>3.7277897682365967E-2</v>
      </c>
      <c r="J205" s="9" t="str">
        <f>VLOOKUP(F205,'Tech to Policy Mapping'!C:D,2,FALSE)</f>
        <v>crop and rice measures</v>
      </c>
    </row>
    <row r="206" spans="1:10" x14ac:dyDescent="0.45">
      <c r="A206" t="s">
        <v>8</v>
      </c>
      <c r="B206" t="s">
        <v>9</v>
      </c>
      <c r="C206">
        <v>2030</v>
      </c>
      <c r="D206" t="s">
        <v>82</v>
      </c>
      <c r="E206" t="s">
        <v>83</v>
      </c>
      <c r="F206" t="s">
        <v>15</v>
      </c>
      <c r="G206">
        <v>965</v>
      </c>
      <c r="H206">
        <v>0.10848916321992801</v>
      </c>
      <c r="I206">
        <f>IF(OR(B206="GAS",B206="COL",B206="LAN",B206="RICE"),H206*About!$B$113,IF(B206="CROP",H206*About!$B$114,'EPA Data'!H206))</f>
        <v>9.6475262594902425E-2</v>
      </c>
      <c r="J206" s="9" t="str">
        <f>VLOOKUP(F206,'Tech to Policy Mapping'!C:D,2,FALSE)</f>
        <v>crop and rice measures</v>
      </c>
    </row>
    <row r="207" spans="1:10" x14ac:dyDescent="0.45">
      <c r="A207" t="s">
        <v>8</v>
      </c>
      <c r="B207" t="s">
        <v>9</v>
      </c>
      <c r="C207">
        <v>2030</v>
      </c>
      <c r="D207" t="s">
        <v>82</v>
      </c>
      <c r="E207" t="s">
        <v>83</v>
      </c>
      <c r="F207" t="s">
        <v>15</v>
      </c>
      <c r="G207">
        <v>1237</v>
      </c>
      <c r="H207">
        <v>7.8577538952231008E-3</v>
      </c>
      <c r="I207">
        <f>IF(OR(B207="GAS",B207="COL",B207="LAN",B207="RICE"),H207*About!$B$113,IF(B207="CROP",H207*About!$B$114,'EPA Data'!H207))</f>
        <v>6.9875999403829587E-3</v>
      </c>
      <c r="J207" s="9" t="str">
        <f>VLOOKUP(F207,'Tech to Policy Mapping'!C:D,2,FALSE)</f>
        <v>crop and rice measures</v>
      </c>
    </row>
    <row r="208" spans="1:10" x14ac:dyDescent="0.45">
      <c r="A208" t="s">
        <v>8</v>
      </c>
      <c r="B208" t="s">
        <v>9</v>
      </c>
      <c r="C208">
        <v>2030</v>
      </c>
      <c r="D208" t="s">
        <v>82</v>
      </c>
      <c r="E208" t="s">
        <v>83</v>
      </c>
      <c r="F208" t="s">
        <v>15</v>
      </c>
      <c r="G208">
        <v>1255</v>
      </c>
      <c r="H208">
        <v>9.4354957342147799E-2</v>
      </c>
      <c r="I208">
        <f>IF(OR(B208="GAS",B208="COL",B208="LAN",B208="RICE"),H208*About!$B$113,IF(B208="CROP",H208*About!$B$114,'EPA Data'!H208))</f>
        <v>8.3906254012312637E-2</v>
      </c>
      <c r="J208" s="9" t="str">
        <f>VLOOKUP(F208,'Tech to Policy Mapping'!C:D,2,FALSE)</f>
        <v>crop and rice measures</v>
      </c>
    </row>
    <row r="209" spans="1:10" x14ac:dyDescent="0.45">
      <c r="A209" t="s">
        <v>8</v>
      </c>
      <c r="B209" t="s">
        <v>9</v>
      </c>
      <c r="C209">
        <v>2030</v>
      </c>
      <c r="D209" t="s">
        <v>82</v>
      </c>
      <c r="E209" t="s">
        <v>83</v>
      </c>
      <c r="F209" t="s">
        <v>15</v>
      </c>
      <c r="G209">
        <v>1412</v>
      </c>
      <c r="H209">
        <v>5.8238014578819303E-2</v>
      </c>
      <c r="I209">
        <f>IF(OR(B209="GAS",B209="COL",B209="LAN",B209="RICE"),H209*About!$B$113,IF(B209="CROP",H209*About!$B$114,'EPA Data'!H209))</f>
        <v>5.1788838467741995E-2</v>
      </c>
      <c r="J209" s="9" t="str">
        <f>VLOOKUP(F209,'Tech to Policy Mapping'!C:D,2,FALSE)</f>
        <v>crop and rice measures</v>
      </c>
    </row>
    <row r="210" spans="1:10" x14ac:dyDescent="0.45">
      <c r="A210" t="s">
        <v>8</v>
      </c>
      <c r="B210" t="s">
        <v>9</v>
      </c>
      <c r="C210">
        <v>2030</v>
      </c>
      <c r="D210" t="s">
        <v>82</v>
      </c>
      <c r="E210" t="s">
        <v>83</v>
      </c>
      <c r="F210" t="s">
        <v>15</v>
      </c>
      <c r="G210">
        <v>1797</v>
      </c>
      <c r="H210">
        <v>0.207461953163147</v>
      </c>
      <c r="I210">
        <f>IF(OR(B210="GAS",B210="COL",B210="LAN",B210="RICE"),H210*About!$B$113,IF(B210="CROP",H210*About!$B$114,'EPA Data'!H210))</f>
        <v>0.18448797848400655</v>
      </c>
      <c r="J210" s="9" t="str">
        <f>VLOOKUP(F210,'Tech to Policy Mapping'!C:D,2,FALSE)</f>
        <v>crop and rice measures</v>
      </c>
    </row>
    <row r="211" spans="1:10" x14ac:dyDescent="0.45">
      <c r="A211" t="s">
        <v>8</v>
      </c>
      <c r="B211" t="s">
        <v>9</v>
      </c>
      <c r="C211">
        <v>2030</v>
      </c>
      <c r="D211" t="s">
        <v>82</v>
      </c>
      <c r="E211" t="s">
        <v>83</v>
      </c>
      <c r="F211" t="s">
        <v>15</v>
      </c>
      <c r="G211">
        <v>1982</v>
      </c>
      <c r="H211">
        <v>1.8072860315442099E-2</v>
      </c>
      <c r="I211">
        <f>IF(OR(B211="GAS",B211="COL",B211="LAN",B211="RICE"),H211*About!$B$113,IF(B211="CROP",H211*About!$B$114,'EPA Data'!H211))</f>
        <v>1.6071503300644819E-2</v>
      </c>
      <c r="J211" s="9" t="str">
        <f>VLOOKUP(F211,'Tech to Policy Mapping'!C:D,2,FALSE)</f>
        <v>crop and rice measures</v>
      </c>
    </row>
    <row r="212" spans="1:10" x14ac:dyDescent="0.45">
      <c r="A212" t="s">
        <v>8</v>
      </c>
      <c r="B212" t="s">
        <v>9</v>
      </c>
      <c r="C212">
        <v>2030</v>
      </c>
      <c r="D212" t="s">
        <v>82</v>
      </c>
      <c r="E212" t="s">
        <v>83</v>
      </c>
      <c r="F212" t="s">
        <v>15</v>
      </c>
      <c r="G212">
        <v>2244</v>
      </c>
      <c r="H212">
        <v>2.8993990272284001E-3</v>
      </c>
      <c r="I212">
        <f>IF(OR(B212="GAS",B212="COL",B212="LAN",B212="RICE"),H212*About!$B$113,IF(B212="CROP",H212*About!$B$114,'EPA Data'!H212))</f>
        <v>2.5783246383071345E-3</v>
      </c>
      <c r="J212" s="9" t="str">
        <f>VLOOKUP(F212,'Tech to Policy Mapping'!C:D,2,FALSE)</f>
        <v>crop and rice measures</v>
      </c>
    </row>
    <row r="213" spans="1:10" x14ac:dyDescent="0.45">
      <c r="A213" t="s">
        <v>8</v>
      </c>
      <c r="B213" t="s">
        <v>9</v>
      </c>
      <c r="C213">
        <v>2030</v>
      </c>
      <c r="D213" t="s">
        <v>82</v>
      </c>
      <c r="E213" t="s">
        <v>83</v>
      </c>
      <c r="F213" t="s">
        <v>15</v>
      </c>
      <c r="G213">
        <v>3036</v>
      </c>
      <c r="H213">
        <v>1.29999998535E-5</v>
      </c>
      <c r="I213">
        <f>IF(OR(B213="GAS",B213="COL",B213="LAN",B213="RICE"),H213*About!$B$113,IF(B213="CROP",H213*About!$B$114,'EPA Data'!H213))</f>
        <v>1.1560402554286913E-5</v>
      </c>
      <c r="J213" s="9" t="str">
        <f>VLOOKUP(F213,'Tech to Policy Mapping'!C:D,2,FALSE)</f>
        <v>crop and rice measures</v>
      </c>
    </row>
    <row r="214" spans="1:10" x14ac:dyDescent="0.45">
      <c r="A214" t="s">
        <v>8</v>
      </c>
      <c r="B214" t="s">
        <v>9</v>
      </c>
      <c r="C214">
        <v>2030</v>
      </c>
      <c r="D214" t="s">
        <v>82</v>
      </c>
      <c r="E214" t="s">
        <v>83</v>
      </c>
      <c r="F214" t="s">
        <v>15</v>
      </c>
      <c r="G214">
        <v>3334</v>
      </c>
      <c r="H214">
        <v>1.1552467942237901E-2</v>
      </c>
      <c r="I214">
        <f>IF(OR(B214="GAS",B214="COL",B214="LAN",B214="RICE"),H214*About!$B$113,IF(B214="CROP",H214*About!$B$114,'EPA Data'!H214))</f>
        <v>1.0273167800983368E-2</v>
      </c>
      <c r="J214" s="9" t="str">
        <f>VLOOKUP(F214,'Tech to Policy Mapping'!C:D,2,FALSE)</f>
        <v>crop and rice measures</v>
      </c>
    </row>
    <row r="215" spans="1:10" x14ac:dyDescent="0.45">
      <c r="A215" t="s">
        <v>8</v>
      </c>
      <c r="B215" t="s">
        <v>9</v>
      </c>
      <c r="C215">
        <v>2030</v>
      </c>
      <c r="D215" t="s">
        <v>82</v>
      </c>
      <c r="E215" t="s">
        <v>83</v>
      </c>
      <c r="F215" t="s">
        <v>15</v>
      </c>
      <c r="G215">
        <v>8739</v>
      </c>
      <c r="H215">
        <v>8.9200002548799997E-5</v>
      </c>
      <c r="I215">
        <f>IF(OR(B215="GAS",B215="COL",B215="LAN",B215="RICE"),H215*About!$B$113,IF(B215="CROP",H215*About!$B$114,'EPA Data'!H215))</f>
        <v>7.9322149917557044E-5</v>
      </c>
      <c r="J215" s="9" t="str">
        <f>VLOOKUP(F215,'Tech to Policy Mapping'!C:D,2,FALSE)</f>
        <v>crop and rice measures</v>
      </c>
    </row>
    <row r="216" spans="1:10" x14ac:dyDescent="0.45">
      <c r="A216" t="s">
        <v>8</v>
      </c>
      <c r="B216" t="s">
        <v>9</v>
      </c>
      <c r="C216">
        <v>2030</v>
      </c>
      <c r="D216" t="s">
        <v>82</v>
      </c>
      <c r="E216" t="s">
        <v>83</v>
      </c>
      <c r="F216" t="s">
        <v>15</v>
      </c>
      <c r="G216">
        <v>100000</v>
      </c>
      <c r="H216" s="1">
        <v>9.9999999999999998E-13</v>
      </c>
      <c r="I216">
        <f>IF(OR(B216="GAS",B216="COL",B216="LAN",B216="RICE"),H216*About!$B$113,IF(B216="CROP",H216*About!$B$114,'EPA Data'!H216))</f>
        <v>8.8926174496644289E-13</v>
      </c>
      <c r="J216" s="9" t="str">
        <f>VLOOKUP(F216,'Tech to Policy Mapping'!C:D,2,FALSE)</f>
        <v>crop and rice measures</v>
      </c>
    </row>
    <row r="217" spans="1:10" x14ac:dyDescent="0.45">
      <c r="A217" t="s">
        <v>8</v>
      </c>
      <c r="B217" t="s">
        <v>9</v>
      </c>
      <c r="C217">
        <v>2035</v>
      </c>
      <c r="D217" t="s">
        <v>82</v>
      </c>
      <c r="E217" t="s">
        <v>83</v>
      </c>
      <c r="F217" t="s">
        <v>14</v>
      </c>
      <c r="G217">
        <v>-100000</v>
      </c>
      <c r="H217">
        <v>0</v>
      </c>
      <c r="I217">
        <f>IF(OR(B217="GAS",B217="COL",B217="LAN",B217="RICE"),H217*About!$B$113,IF(B217="CROP",H217*About!$B$114,'EPA Data'!H217))</f>
        <v>0</v>
      </c>
      <c r="J217" s="9" t="str">
        <f>VLOOKUP(F217,'Tech to Policy Mapping'!C:D,2,FALSE)</f>
        <v>crop and rice measures</v>
      </c>
    </row>
    <row r="218" spans="1:10" x14ac:dyDescent="0.45">
      <c r="A218" t="s">
        <v>8</v>
      </c>
      <c r="B218" t="s">
        <v>9</v>
      </c>
      <c r="C218">
        <v>2035</v>
      </c>
      <c r="D218" t="s">
        <v>82</v>
      </c>
      <c r="E218" t="s">
        <v>83</v>
      </c>
      <c r="F218" t="s">
        <v>14</v>
      </c>
      <c r="G218">
        <v>-2842</v>
      </c>
      <c r="H218">
        <v>0.12346559017896599</v>
      </c>
      <c r="I218">
        <f>IF(OR(B218="GAS",B218="COL",B218="LAN",B218="RICE"),H218*About!$B$113,IF(B218="CROP",H218*About!$B$114,'EPA Data'!H218))</f>
        <v>0.10979322616585901</v>
      </c>
      <c r="J218" s="9" t="str">
        <f>VLOOKUP(F218,'Tech to Policy Mapping'!C:D,2,FALSE)</f>
        <v>crop and rice measures</v>
      </c>
    </row>
    <row r="219" spans="1:10" x14ac:dyDescent="0.45">
      <c r="A219" t="s">
        <v>8</v>
      </c>
      <c r="B219" t="s">
        <v>9</v>
      </c>
      <c r="C219">
        <v>2035</v>
      </c>
      <c r="D219" t="s">
        <v>82</v>
      </c>
      <c r="E219" t="s">
        <v>83</v>
      </c>
      <c r="F219" t="s">
        <v>14</v>
      </c>
      <c r="G219">
        <v>-2842</v>
      </c>
      <c r="H219">
        <v>0</v>
      </c>
      <c r="I219">
        <f>IF(OR(B219="GAS",B219="COL",B219="LAN",B219="RICE"),H219*About!$B$113,IF(B219="CROP",H219*About!$B$114,'EPA Data'!H219))</f>
        <v>0</v>
      </c>
      <c r="J219" s="9" t="str">
        <f>VLOOKUP(F219,'Tech to Policy Mapping'!C:D,2,FALSE)</f>
        <v>crop and rice measures</v>
      </c>
    </row>
    <row r="220" spans="1:10" x14ac:dyDescent="0.45">
      <c r="A220" t="s">
        <v>8</v>
      </c>
      <c r="B220" t="s">
        <v>9</v>
      </c>
      <c r="C220">
        <v>2035</v>
      </c>
      <c r="D220" t="s">
        <v>82</v>
      </c>
      <c r="E220" t="s">
        <v>83</v>
      </c>
      <c r="F220" t="s">
        <v>12</v>
      </c>
      <c r="G220">
        <v>-1379</v>
      </c>
      <c r="H220">
        <v>1.7203280702233301E-2</v>
      </c>
      <c r="I220">
        <f>IF(OR(B220="GAS",B220="COL",B220="LAN",B220="RICE"),H220*About!$B$113,IF(B220="CROP",H220*About!$B$114,'EPA Data'!H220))</f>
        <v>1.5298219416415518E-2</v>
      </c>
      <c r="J220" s="9" t="str">
        <f>VLOOKUP(F220,'Tech to Policy Mapping'!C:D,2,FALSE)</f>
        <v>crop and rice measures</v>
      </c>
    </row>
    <row r="221" spans="1:10" x14ac:dyDescent="0.45">
      <c r="A221" t="s">
        <v>8</v>
      </c>
      <c r="B221" t="s">
        <v>9</v>
      </c>
      <c r="C221">
        <v>2035</v>
      </c>
      <c r="D221" t="s">
        <v>82</v>
      </c>
      <c r="E221" t="s">
        <v>83</v>
      </c>
      <c r="F221" t="s">
        <v>14</v>
      </c>
      <c r="G221">
        <v>-1291</v>
      </c>
      <c r="H221">
        <v>0.16792832314968101</v>
      </c>
      <c r="I221">
        <f>IF(OR(B221="GAS",B221="COL",B221="LAN",B221="RICE"),H221*About!$B$113,IF(B221="CROP",H221*About!$B$114,'EPA Data'!H221))</f>
        <v>0.14933223367337406</v>
      </c>
      <c r="J221" s="9" t="str">
        <f>VLOOKUP(F221,'Tech to Policy Mapping'!C:D,2,FALSE)</f>
        <v>crop and rice measures</v>
      </c>
    </row>
    <row r="222" spans="1:10" x14ac:dyDescent="0.45">
      <c r="A222" t="s">
        <v>8</v>
      </c>
      <c r="B222" t="s">
        <v>9</v>
      </c>
      <c r="C222">
        <v>2035</v>
      </c>
      <c r="D222" t="s">
        <v>82</v>
      </c>
      <c r="E222" t="s">
        <v>83</v>
      </c>
      <c r="F222" t="s">
        <v>14</v>
      </c>
      <c r="G222">
        <v>-841</v>
      </c>
      <c r="H222">
        <v>1.1141991615295399</v>
      </c>
      <c r="I222">
        <f>IF(OR(B222="GAS",B222="COL",B222="LAN",B222="RICE"),H222*About!$B$113,IF(B222="CROP",H222*About!$B$114,'EPA Data'!H222))</f>
        <v>0.9908146906219063</v>
      </c>
      <c r="J222" s="9" t="str">
        <f>VLOOKUP(F222,'Tech to Policy Mapping'!C:D,2,FALSE)</f>
        <v>crop and rice measures</v>
      </c>
    </row>
    <row r="223" spans="1:10" x14ac:dyDescent="0.45">
      <c r="A223" t="s">
        <v>8</v>
      </c>
      <c r="B223" t="s">
        <v>9</v>
      </c>
      <c r="C223">
        <v>2035</v>
      </c>
      <c r="D223" t="s">
        <v>82</v>
      </c>
      <c r="E223" t="s">
        <v>83</v>
      </c>
      <c r="F223" t="s">
        <v>14</v>
      </c>
      <c r="G223">
        <v>-815</v>
      </c>
      <c r="H223">
        <v>9.9449083209038006E-3</v>
      </c>
      <c r="I223">
        <f>IF(OR(B223="GAS",B223="COL",B223="LAN",B223="RICE"),H223*About!$B$113,IF(B223="CROP",H223*About!$B$114,'EPA Data'!H223))</f>
        <v>8.8436265269782113E-3</v>
      </c>
      <c r="J223" s="9" t="str">
        <f>VLOOKUP(F223,'Tech to Policy Mapping'!C:D,2,FALSE)</f>
        <v>crop and rice measures</v>
      </c>
    </row>
    <row r="224" spans="1:10" x14ac:dyDescent="0.45">
      <c r="A224" t="s">
        <v>8</v>
      </c>
      <c r="B224" t="s">
        <v>9</v>
      </c>
      <c r="C224">
        <v>2035</v>
      </c>
      <c r="D224" t="s">
        <v>82</v>
      </c>
      <c r="E224" t="s">
        <v>83</v>
      </c>
      <c r="F224" t="s">
        <v>13</v>
      </c>
      <c r="G224">
        <v>-731</v>
      </c>
      <c r="H224">
        <v>3.09601575136185E-2</v>
      </c>
      <c r="I224">
        <f>IF(OR(B224="GAS",B224="COL",B224="LAN",B224="RICE"),H224*About!$B$113,IF(B224="CROP",H224*About!$B$114,'EPA Data'!H224))</f>
        <v>2.7531683694996319E-2</v>
      </c>
      <c r="J224" s="9" t="str">
        <f>VLOOKUP(F224,'Tech to Policy Mapping'!C:D,2,FALSE)</f>
        <v>crop and rice measures</v>
      </c>
    </row>
    <row r="225" spans="1:10" x14ac:dyDescent="0.45">
      <c r="A225" t="s">
        <v>8</v>
      </c>
      <c r="B225" t="s">
        <v>9</v>
      </c>
      <c r="C225">
        <v>2035</v>
      </c>
      <c r="D225" t="s">
        <v>82</v>
      </c>
      <c r="E225" t="s">
        <v>83</v>
      </c>
      <c r="F225" t="s">
        <v>14</v>
      </c>
      <c r="G225">
        <v>-682</v>
      </c>
      <c r="H225">
        <v>4.1311379522085197E-2</v>
      </c>
      <c r="I225">
        <f>IF(OR(B225="GAS",B225="COL",B225="LAN",B225="RICE"),H225*About!$B$113,IF(B225="CROP",H225*About!$B$114,'EPA Data'!H225))</f>
        <v>3.6736629440780461E-2</v>
      </c>
      <c r="J225" s="9" t="str">
        <f>VLOOKUP(F225,'Tech to Policy Mapping'!C:D,2,FALSE)</f>
        <v>crop and rice measures</v>
      </c>
    </row>
    <row r="226" spans="1:10" x14ac:dyDescent="0.45">
      <c r="A226" t="s">
        <v>8</v>
      </c>
      <c r="B226" t="s">
        <v>9</v>
      </c>
      <c r="C226">
        <v>2035</v>
      </c>
      <c r="D226" t="s">
        <v>82</v>
      </c>
      <c r="E226" t="s">
        <v>83</v>
      </c>
      <c r="F226" t="s">
        <v>14</v>
      </c>
      <c r="G226">
        <v>-670</v>
      </c>
      <c r="H226">
        <v>3.6513120867311998E-3</v>
      </c>
      <c r="I226">
        <f>IF(OR(B226="GAS",B226="COL",B226="LAN",B226="RICE"),H226*About!$B$113,IF(B226="CROP",H226*About!$B$114,'EPA Data'!H226))</f>
        <v>3.2469721576636507E-3</v>
      </c>
      <c r="J226" s="9" t="str">
        <f>VLOOKUP(F226,'Tech to Policy Mapping'!C:D,2,FALSE)</f>
        <v>crop and rice measures</v>
      </c>
    </row>
    <row r="227" spans="1:10" x14ac:dyDescent="0.45">
      <c r="A227" t="s">
        <v>8</v>
      </c>
      <c r="B227" t="s">
        <v>9</v>
      </c>
      <c r="C227">
        <v>2035</v>
      </c>
      <c r="D227" t="s">
        <v>82</v>
      </c>
      <c r="E227" t="s">
        <v>83</v>
      </c>
      <c r="F227" t="s">
        <v>12</v>
      </c>
      <c r="G227">
        <v>-652</v>
      </c>
      <c r="H227">
        <v>3.7648400757459997E-4</v>
      </c>
      <c r="I227">
        <f>IF(OR(B227="GAS",B227="COL",B227="LAN",B227="RICE"),H227*About!$B$113,IF(B227="CROP",H227*About!$B$114,'EPA Data'!H227))</f>
        <v>3.3479282552774831E-4</v>
      </c>
      <c r="J227" s="9" t="str">
        <f>VLOOKUP(F227,'Tech to Policy Mapping'!C:D,2,FALSE)</f>
        <v>crop and rice measures</v>
      </c>
    </row>
    <row r="228" spans="1:10" x14ac:dyDescent="0.45">
      <c r="A228" t="s">
        <v>8</v>
      </c>
      <c r="B228" t="s">
        <v>9</v>
      </c>
      <c r="C228">
        <v>2035</v>
      </c>
      <c r="D228" t="s">
        <v>82</v>
      </c>
      <c r="E228" t="s">
        <v>83</v>
      </c>
      <c r="F228" t="s">
        <v>14</v>
      </c>
      <c r="G228">
        <v>-606</v>
      </c>
      <c r="H228">
        <v>5.5858801351860003E-4</v>
      </c>
      <c r="I228">
        <f>IF(OR(B228="GAS",B228="COL",B228="LAN",B228="RICE"),H228*About!$B$113,IF(B228="CROP",H228*About!$B$114,'EPA Data'!H228))</f>
        <v>4.9673095161888929E-4</v>
      </c>
      <c r="J228" s="9" t="str">
        <f>VLOOKUP(F228,'Tech to Policy Mapping'!C:D,2,FALSE)</f>
        <v>crop and rice measures</v>
      </c>
    </row>
    <row r="229" spans="1:10" x14ac:dyDescent="0.45">
      <c r="A229" t="s">
        <v>8</v>
      </c>
      <c r="B229" t="s">
        <v>9</v>
      </c>
      <c r="C229">
        <v>2035</v>
      </c>
      <c r="D229" t="s">
        <v>82</v>
      </c>
      <c r="E229" t="s">
        <v>83</v>
      </c>
      <c r="F229" t="s">
        <v>12</v>
      </c>
      <c r="G229">
        <v>-518</v>
      </c>
      <c r="H229">
        <v>2.2599999283600001E-5</v>
      </c>
      <c r="I229">
        <f>IF(OR(B229="GAS",B229="COL",B229="LAN",B229="RICE"),H229*About!$B$113,IF(B229="CROP",H229*About!$B$114,'EPA Data'!H229))</f>
        <v>2.0097314799174498E-5</v>
      </c>
      <c r="J229" s="9" t="str">
        <f>VLOOKUP(F229,'Tech to Policy Mapping'!C:D,2,FALSE)</f>
        <v>crop and rice measures</v>
      </c>
    </row>
    <row r="230" spans="1:10" x14ac:dyDescent="0.45">
      <c r="A230" t="s">
        <v>8</v>
      </c>
      <c r="B230" t="s">
        <v>9</v>
      </c>
      <c r="C230">
        <v>2035</v>
      </c>
      <c r="D230" t="s">
        <v>82</v>
      </c>
      <c r="E230" t="s">
        <v>83</v>
      </c>
      <c r="F230" t="s">
        <v>14</v>
      </c>
      <c r="G230">
        <v>-473</v>
      </c>
      <c r="H230">
        <v>3.5772010684013401E-2</v>
      </c>
      <c r="I230">
        <f>IF(OR(B230="GAS",B230="COL",B230="LAN",B230="RICE"),H230*About!$B$113,IF(B230="CROP",H230*About!$B$114,'EPA Data'!H230))</f>
        <v>3.1810680641823998E-2</v>
      </c>
      <c r="J230" s="9" t="str">
        <f>VLOOKUP(F230,'Tech to Policy Mapping'!C:D,2,FALSE)</f>
        <v>crop and rice measures</v>
      </c>
    </row>
    <row r="231" spans="1:10" x14ac:dyDescent="0.45">
      <c r="A231" t="s">
        <v>8</v>
      </c>
      <c r="B231" t="s">
        <v>9</v>
      </c>
      <c r="C231">
        <v>2035</v>
      </c>
      <c r="D231" t="s">
        <v>82</v>
      </c>
      <c r="E231" t="s">
        <v>83</v>
      </c>
      <c r="F231" t="s">
        <v>13</v>
      </c>
      <c r="G231">
        <v>-428</v>
      </c>
      <c r="H231">
        <v>0.130769342184066</v>
      </c>
      <c r="I231">
        <f>IF(OR(B231="GAS",B231="COL",B231="LAN",B231="RICE"),H231*About!$B$113,IF(B231="CROP",H231*About!$B$114,'EPA Data'!H231))</f>
        <v>0.1162881734187164</v>
      </c>
      <c r="J231" s="9" t="str">
        <f>VLOOKUP(F231,'Tech to Policy Mapping'!C:D,2,FALSE)</f>
        <v>crop and rice measures</v>
      </c>
    </row>
    <row r="232" spans="1:10" x14ac:dyDescent="0.45">
      <c r="A232" t="s">
        <v>8</v>
      </c>
      <c r="B232" t="s">
        <v>9</v>
      </c>
      <c r="C232">
        <v>2035</v>
      </c>
      <c r="D232" t="s">
        <v>82</v>
      </c>
      <c r="E232" t="s">
        <v>83</v>
      </c>
      <c r="F232" t="s">
        <v>14</v>
      </c>
      <c r="G232">
        <v>-410</v>
      </c>
      <c r="H232">
        <v>8.2936473190784496E-2</v>
      </c>
      <c r="I232">
        <f>IF(OR(B232="GAS",B232="COL",B232="LAN",B232="RICE"),H232*About!$B$113,IF(B232="CROP",H232*About!$B$114,'EPA Data'!H232))</f>
        <v>7.3752232870999634E-2</v>
      </c>
      <c r="J232" s="9" t="str">
        <f>VLOOKUP(F232,'Tech to Policy Mapping'!C:D,2,FALSE)</f>
        <v>crop and rice measures</v>
      </c>
    </row>
    <row r="233" spans="1:10" x14ac:dyDescent="0.45">
      <c r="A233" t="s">
        <v>8</v>
      </c>
      <c r="B233" t="s">
        <v>9</v>
      </c>
      <c r="C233">
        <v>2035</v>
      </c>
      <c r="D233" t="s">
        <v>82</v>
      </c>
      <c r="E233" t="s">
        <v>83</v>
      </c>
      <c r="F233" t="s">
        <v>14</v>
      </c>
      <c r="G233">
        <v>-397</v>
      </c>
      <c r="H233">
        <v>0.18661376833915699</v>
      </c>
      <c r="I233">
        <f>IF(OR(B233="GAS",B233="COL",B233="LAN",B233="RICE"),H233*About!$B$113,IF(B233="CROP",H233*About!$B$114,'EPA Data'!H233))</f>
        <v>0.16594848526804229</v>
      </c>
      <c r="J233" s="9" t="str">
        <f>VLOOKUP(F233,'Tech to Policy Mapping'!C:D,2,FALSE)</f>
        <v>crop and rice measures</v>
      </c>
    </row>
    <row r="234" spans="1:10" x14ac:dyDescent="0.45">
      <c r="A234" t="s">
        <v>8</v>
      </c>
      <c r="B234" t="s">
        <v>9</v>
      </c>
      <c r="C234">
        <v>2035</v>
      </c>
      <c r="D234" t="s">
        <v>82</v>
      </c>
      <c r="E234" t="s">
        <v>83</v>
      </c>
      <c r="F234" t="s">
        <v>14</v>
      </c>
      <c r="G234">
        <v>-314</v>
      </c>
      <c r="H234">
        <v>8.5127097554500003E-4</v>
      </c>
      <c r="I234">
        <f>IF(OR(B234="GAS",B234="COL",B234="LAN",B234="RICE"),H234*About!$B$113,IF(B234="CROP",H234*About!$B$114,'EPA Data'!H234))</f>
        <v>7.5700271315243294E-4</v>
      </c>
      <c r="J234" s="9" t="str">
        <f>VLOOKUP(F234,'Tech to Policy Mapping'!C:D,2,FALSE)</f>
        <v>crop and rice measures</v>
      </c>
    </row>
    <row r="235" spans="1:10" x14ac:dyDescent="0.45">
      <c r="A235" t="s">
        <v>8</v>
      </c>
      <c r="B235" t="s">
        <v>9</v>
      </c>
      <c r="C235">
        <v>2035</v>
      </c>
      <c r="D235" t="s">
        <v>82</v>
      </c>
      <c r="E235" t="s">
        <v>83</v>
      </c>
      <c r="F235" t="s">
        <v>12</v>
      </c>
      <c r="G235">
        <v>-285</v>
      </c>
      <c r="H235">
        <v>3.4887499641627E-3</v>
      </c>
      <c r="I235">
        <f>IF(OR(B235="GAS",B235="COL",B235="LAN",B235="RICE"),H235*About!$B$113,IF(B235="CROP",H235*About!$B$114,'EPA Data'!H235))</f>
        <v>3.102411880882938E-3</v>
      </c>
      <c r="J235" s="9" t="str">
        <f>VLOOKUP(F235,'Tech to Policy Mapping'!C:D,2,FALSE)</f>
        <v>crop and rice measures</v>
      </c>
    </row>
    <row r="236" spans="1:10" x14ac:dyDescent="0.45">
      <c r="A236" t="s">
        <v>8</v>
      </c>
      <c r="B236" t="s">
        <v>9</v>
      </c>
      <c r="C236">
        <v>2035</v>
      </c>
      <c r="D236" t="s">
        <v>82</v>
      </c>
      <c r="E236" t="s">
        <v>83</v>
      </c>
      <c r="F236" t="s">
        <v>14</v>
      </c>
      <c r="G236">
        <v>-285</v>
      </c>
      <c r="H236">
        <v>0.39934819936752303</v>
      </c>
      <c r="I236">
        <f>IF(OR(B236="GAS",B236="COL",B236="LAN",B236="RICE"),H236*About!$B$113,IF(B236="CROP",H236*About!$B$114,'EPA Data'!H236))</f>
        <v>0.35512507661877046</v>
      </c>
      <c r="J236" s="9" t="str">
        <f>VLOOKUP(F236,'Tech to Policy Mapping'!C:D,2,FALSE)</f>
        <v>crop and rice measures</v>
      </c>
    </row>
    <row r="237" spans="1:10" x14ac:dyDescent="0.45">
      <c r="A237" t="s">
        <v>8</v>
      </c>
      <c r="B237" t="s">
        <v>9</v>
      </c>
      <c r="C237">
        <v>2035</v>
      </c>
      <c r="D237" t="s">
        <v>82</v>
      </c>
      <c r="E237" t="s">
        <v>83</v>
      </c>
      <c r="F237" t="s">
        <v>14</v>
      </c>
      <c r="G237">
        <v>-167</v>
      </c>
      <c r="H237">
        <v>2.5903029367327701E-2</v>
      </c>
      <c r="I237">
        <f>IF(OR(B237="GAS",B237="COL",B237="LAN",B237="RICE"),H237*About!$B$113,IF(B237="CROP",H237*About!$B$114,'EPA Data'!H237))</f>
        <v>2.3034573095106849E-2</v>
      </c>
      <c r="J237" s="9" t="str">
        <f>VLOOKUP(F237,'Tech to Policy Mapping'!C:D,2,FALSE)</f>
        <v>crop and rice measures</v>
      </c>
    </row>
    <row r="238" spans="1:10" x14ac:dyDescent="0.45">
      <c r="A238" t="s">
        <v>8</v>
      </c>
      <c r="B238" t="s">
        <v>9</v>
      </c>
      <c r="C238">
        <v>2035</v>
      </c>
      <c r="D238" t="s">
        <v>82</v>
      </c>
      <c r="E238" t="s">
        <v>83</v>
      </c>
      <c r="F238" t="s">
        <v>14</v>
      </c>
      <c r="G238">
        <v>-149</v>
      </c>
      <c r="H238">
        <v>2.4304899852719999E-4</v>
      </c>
      <c r="I238">
        <f>IF(OR(B238="GAS",B238="COL",B238="LAN",B238="RICE"),H238*About!$B$113,IF(B238="CROP",H238*About!$B$114,'EPA Data'!H238))</f>
        <v>2.1613417654264429E-4</v>
      </c>
      <c r="J238" s="9" t="str">
        <f>VLOOKUP(F238,'Tech to Policy Mapping'!C:D,2,FALSE)</f>
        <v>crop and rice measures</v>
      </c>
    </row>
    <row r="239" spans="1:10" x14ac:dyDescent="0.45">
      <c r="A239" t="s">
        <v>8</v>
      </c>
      <c r="B239" t="s">
        <v>9</v>
      </c>
      <c r="C239">
        <v>2035</v>
      </c>
      <c r="D239" t="s">
        <v>82</v>
      </c>
      <c r="E239" t="s">
        <v>83</v>
      </c>
      <c r="F239" t="s">
        <v>12</v>
      </c>
      <c r="G239">
        <v>-132</v>
      </c>
      <c r="H239">
        <v>5.18201999366283E-2</v>
      </c>
      <c r="I239">
        <f>IF(OR(B239="GAS",B239="COL",B239="LAN",B239="RICE"),H239*About!$B$113,IF(B239="CROP",H239*About!$B$114,'EPA Data'!H239))</f>
        <v>4.6081721420156041E-2</v>
      </c>
      <c r="J239" s="9" t="str">
        <f>VLOOKUP(F239,'Tech to Policy Mapping'!C:D,2,FALSE)</f>
        <v>crop and rice measures</v>
      </c>
    </row>
    <row r="240" spans="1:10" x14ac:dyDescent="0.45">
      <c r="A240" t="s">
        <v>8</v>
      </c>
      <c r="B240" t="s">
        <v>9</v>
      </c>
      <c r="C240">
        <v>2035</v>
      </c>
      <c r="D240" t="s">
        <v>82</v>
      </c>
      <c r="E240" t="s">
        <v>83</v>
      </c>
      <c r="F240" t="s">
        <v>12</v>
      </c>
      <c r="G240">
        <v>-86</v>
      </c>
      <c r="H240">
        <v>7.4101000791419996E-4</v>
      </c>
      <c r="I240">
        <f>IF(OR(B240="GAS",B240="COL",B240="LAN",B240="RICE"),H240*About!$B$113,IF(B240="CROP",H240*About!$B$114,'EPA Data'!H240))</f>
        <v>6.5895185267537916E-4</v>
      </c>
      <c r="J240" s="9" t="str">
        <f>VLOOKUP(F240,'Tech to Policy Mapping'!C:D,2,FALSE)</f>
        <v>crop and rice measures</v>
      </c>
    </row>
    <row r="241" spans="1:10" x14ac:dyDescent="0.45">
      <c r="A241" t="s">
        <v>8</v>
      </c>
      <c r="B241" t="s">
        <v>9</v>
      </c>
      <c r="C241">
        <v>2035</v>
      </c>
      <c r="D241" t="s">
        <v>82</v>
      </c>
      <c r="E241" t="s">
        <v>83</v>
      </c>
      <c r="F241" t="s">
        <v>12</v>
      </c>
      <c r="G241">
        <v>-65</v>
      </c>
      <c r="H241">
        <v>6.7734648473561001E-3</v>
      </c>
      <c r="I241">
        <f>IF(OR(B241="GAS",B241="COL",B241="LAN",B241="RICE"),H241*About!$B$113,IF(B241="CROP",H241*About!$B$114,'EPA Data'!H241))</f>
        <v>6.023383169628747E-3</v>
      </c>
      <c r="J241" s="9" t="str">
        <f>VLOOKUP(F241,'Tech to Policy Mapping'!C:D,2,FALSE)</f>
        <v>crop and rice measures</v>
      </c>
    </row>
    <row r="242" spans="1:10" x14ac:dyDescent="0.45">
      <c r="A242" t="s">
        <v>8</v>
      </c>
      <c r="B242" t="s">
        <v>9</v>
      </c>
      <c r="C242">
        <v>2035</v>
      </c>
      <c r="D242" t="s">
        <v>82</v>
      </c>
      <c r="E242" t="s">
        <v>83</v>
      </c>
      <c r="F242" t="s">
        <v>13</v>
      </c>
      <c r="G242">
        <v>-57</v>
      </c>
      <c r="H242">
        <v>0.38609567284584001</v>
      </c>
      <c r="I242">
        <f>IF(OR(B242="GAS",B242="COL",B242="LAN",B242="RICE"),H242*About!$B$113,IF(B242="CROP",H242*About!$B$114,'EPA Data'!H242))</f>
        <v>0.34334011175888457</v>
      </c>
      <c r="J242" s="9" t="str">
        <f>VLOOKUP(F242,'Tech to Policy Mapping'!C:D,2,FALSE)</f>
        <v>crop and rice measures</v>
      </c>
    </row>
    <row r="243" spans="1:10" x14ac:dyDescent="0.45">
      <c r="A243" t="s">
        <v>8</v>
      </c>
      <c r="B243" t="s">
        <v>9</v>
      </c>
      <c r="C243">
        <v>2035</v>
      </c>
      <c r="D243" t="s">
        <v>82</v>
      </c>
      <c r="E243" t="s">
        <v>83</v>
      </c>
      <c r="F243" t="s">
        <v>13</v>
      </c>
      <c r="G243">
        <v>-53</v>
      </c>
      <c r="H243">
        <v>3.90123799443245E-2</v>
      </c>
      <c r="I243">
        <f>IF(OR(B243="GAS",B243="COL",B243="LAN",B243="RICE"),H243*About!$B$113,IF(B243="CROP",H243*About!$B$114,'EPA Data'!H243))</f>
        <v>3.469221706458387E-2</v>
      </c>
      <c r="J243" s="9" t="str">
        <f>VLOOKUP(F243,'Tech to Policy Mapping'!C:D,2,FALSE)</f>
        <v>crop and rice measures</v>
      </c>
    </row>
    <row r="244" spans="1:10" x14ac:dyDescent="0.45">
      <c r="A244" t="s">
        <v>8</v>
      </c>
      <c r="B244" t="s">
        <v>9</v>
      </c>
      <c r="C244">
        <v>2035</v>
      </c>
      <c r="D244" t="s">
        <v>82</v>
      </c>
      <c r="E244" t="s">
        <v>83</v>
      </c>
      <c r="F244" t="s">
        <v>13</v>
      </c>
      <c r="G244">
        <v>-38</v>
      </c>
      <c r="H244">
        <v>5.9188160896301198</v>
      </c>
      <c r="I244">
        <f>IF(OR(B244="GAS",B244="COL",B244="LAN",B244="RICE"),H244*About!$B$113,IF(B244="CROP",H244*About!$B$114,'EPA Data'!H244))</f>
        <v>5.2633767239999392</v>
      </c>
      <c r="J244" s="9" t="str">
        <f>VLOOKUP(F244,'Tech to Policy Mapping'!C:D,2,FALSE)</f>
        <v>crop and rice measures</v>
      </c>
    </row>
    <row r="245" spans="1:10" x14ac:dyDescent="0.45">
      <c r="A245" t="s">
        <v>8</v>
      </c>
      <c r="B245" t="s">
        <v>9</v>
      </c>
      <c r="C245">
        <v>2035</v>
      </c>
      <c r="D245" t="s">
        <v>82</v>
      </c>
      <c r="E245" t="s">
        <v>83</v>
      </c>
      <c r="F245" t="s">
        <v>13</v>
      </c>
      <c r="G245">
        <v>-37</v>
      </c>
      <c r="H245">
        <v>1.9567386507987901</v>
      </c>
      <c r="I245">
        <f>IF(OR(B245="GAS",B245="COL",B245="LAN",B245="RICE"),H245*About!$B$113,IF(B245="CROP",H245*About!$B$114,'EPA Data'!H245))</f>
        <v>1.7400528270526152</v>
      </c>
      <c r="J245" s="9" t="str">
        <f>VLOOKUP(F245,'Tech to Policy Mapping'!C:D,2,FALSE)</f>
        <v>crop and rice measures</v>
      </c>
    </row>
    <row r="246" spans="1:10" x14ac:dyDescent="0.45">
      <c r="A246" t="s">
        <v>8</v>
      </c>
      <c r="B246" t="s">
        <v>9</v>
      </c>
      <c r="C246">
        <v>2035</v>
      </c>
      <c r="D246" t="s">
        <v>82</v>
      </c>
      <c r="E246" t="s">
        <v>83</v>
      </c>
      <c r="F246" t="s">
        <v>13</v>
      </c>
      <c r="G246">
        <v>-28</v>
      </c>
      <c r="H246">
        <v>1.86144578456878</v>
      </c>
      <c r="I246">
        <f>IF(OR(B246="GAS",B246="COL",B246="LAN",B246="RICE"),H246*About!$B$113,IF(B246="CROP",H246*About!$B$114,'EPA Data'!H246))</f>
        <v>1.6553125265460626</v>
      </c>
      <c r="J246" s="9" t="str">
        <f>VLOOKUP(F246,'Tech to Policy Mapping'!C:D,2,FALSE)</f>
        <v>crop and rice measures</v>
      </c>
    </row>
    <row r="247" spans="1:10" x14ac:dyDescent="0.45">
      <c r="A247" t="s">
        <v>8</v>
      </c>
      <c r="B247" t="s">
        <v>9</v>
      </c>
      <c r="C247">
        <v>2035</v>
      </c>
      <c r="D247" t="s">
        <v>82</v>
      </c>
      <c r="E247" t="s">
        <v>83</v>
      </c>
      <c r="F247" t="s">
        <v>13</v>
      </c>
      <c r="G247">
        <v>-24</v>
      </c>
      <c r="H247">
        <v>1.09437775611877</v>
      </c>
      <c r="I247">
        <f>IF(OR(B247="GAS",B247="COL",B247="LAN",B247="RICE"),H247*About!$B$113,IF(B247="CROP",H247*About!$B$114,'EPA Data'!H247))</f>
        <v>0.97318827305863775</v>
      </c>
      <c r="J247" s="9" t="str">
        <f>VLOOKUP(F247,'Tech to Policy Mapping'!C:D,2,FALSE)</f>
        <v>crop and rice measures</v>
      </c>
    </row>
    <row r="248" spans="1:10" x14ac:dyDescent="0.45">
      <c r="A248" t="s">
        <v>8</v>
      </c>
      <c r="B248" t="s">
        <v>9</v>
      </c>
      <c r="C248">
        <v>2035</v>
      </c>
      <c r="D248" t="s">
        <v>82</v>
      </c>
      <c r="E248" t="s">
        <v>83</v>
      </c>
      <c r="F248" t="s">
        <v>13</v>
      </c>
      <c r="G248">
        <v>-13</v>
      </c>
      <c r="H248">
        <v>6.9012102903800001E-4</v>
      </c>
      <c r="I248">
        <f>IF(OR(B248="GAS",B248="COL",B248="LAN",B248="RICE"),H248*About!$B$113,IF(B248="CROP",H248*About!$B$114,'EPA Data'!H248))</f>
        <v>6.1369823052036916E-4</v>
      </c>
      <c r="J248" s="9" t="str">
        <f>VLOOKUP(F248,'Tech to Policy Mapping'!C:D,2,FALSE)</f>
        <v>crop and rice measures</v>
      </c>
    </row>
    <row r="249" spans="1:10" x14ac:dyDescent="0.45">
      <c r="A249" t="s">
        <v>8</v>
      </c>
      <c r="B249" t="s">
        <v>9</v>
      </c>
      <c r="C249">
        <v>2035</v>
      </c>
      <c r="D249" t="s">
        <v>82</v>
      </c>
      <c r="E249" t="s">
        <v>83</v>
      </c>
      <c r="F249" t="s">
        <v>13</v>
      </c>
      <c r="G249">
        <v>-12</v>
      </c>
      <c r="H249">
        <v>8.1830937415361005E-3</v>
      </c>
      <c r="I249">
        <f>IF(OR(B249="GAS",B249="COL",B249="LAN",B249="RICE"),H249*About!$B$113,IF(B249="CROP",H249*About!$B$114,'EPA Data'!H249))</f>
        <v>7.2769122198223712E-3</v>
      </c>
      <c r="J249" s="9" t="str">
        <f>VLOOKUP(F249,'Tech to Policy Mapping'!C:D,2,FALSE)</f>
        <v>crop and rice measures</v>
      </c>
    </row>
    <row r="250" spans="1:10" x14ac:dyDescent="0.45">
      <c r="A250" t="s">
        <v>8</v>
      </c>
      <c r="B250" t="s">
        <v>9</v>
      </c>
      <c r="C250">
        <v>2035</v>
      </c>
      <c r="D250" t="s">
        <v>82</v>
      </c>
      <c r="E250" t="s">
        <v>83</v>
      </c>
      <c r="F250" t="s">
        <v>12</v>
      </c>
      <c r="G250">
        <v>11</v>
      </c>
      <c r="H250">
        <v>4.36859801411629E-2</v>
      </c>
      <c r="I250">
        <f>IF(OR(B250="GAS",B250="COL",B250="LAN",B250="RICE"),H250*About!$B$113,IF(B250="CROP",H250*About!$B$114,'EPA Data'!H250))</f>
        <v>3.8848270930899896E-2</v>
      </c>
      <c r="J250" s="9" t="str">
        <f>VLOOKUP(F250,'Tech to Policy Mapping'!C:D,2,FALSE)</f>
        <v>crop and rice measures</v>
      </c>
    </row>
    <row r="251" spans="1:10" x14ac:dyDescent="0.45">
      <c r="A251" t="s">
        <v>8</v>
      </c>
      <c r="B251" t="s">
        <v>9</v>
      </c>
      <c r="C251">
        <v>2035</v>
      </c>
      <c r="D251" t="s">
        <v>82</v>
      </c>
      <c r="E251" t="s">
        <v>83</v>
      </c>
      <c r="F251" t="s">
        <v>13</v>
      </c>
      <c r="G251">
        <v>100</v>
      </c>
      <c r="H251">
        <v>6.8121217191219302E-2</v>
      </c>
      <c r="I251">
        <f>IF(OR(B251="GAS",B251="COL",B251="LAN",B251="RICE"),H251*About!$B$113,IF(B251="CROP",H251*About!$B$114,'EPA Data'!H251))</f>
        <v>6.057759246870173E-2</v>
      </c>
      <c r="J251" s="9" t="str">
        <f>VLOOKUP(F251,'Tech to Policy Mapping'!C:D,2,FALSE)</f>
        <v>crop and rice measures</v>
      </c>
    </row>
    <row r="252" spans="1:10" x14ac:dyDescent="0.45">
      <c r="A252" t="s">
        <v>8</v>
      </c>
      <c r="B252" t="s">
        <v>9</v>
      </c>
      <c r="C252">
        <v>2035</v>
      </c>
      <c r="D252" t="s">
        <v>82</v>
      </c>
      <c r="E252" t="s">
        <v>83</v>
      </c>
      <c r="F252" t="s">
        <v>12</v>
      </c>
      <c r="G252">
        <v>128</v>
      </c>
      <c r="H252">
        <v>1.3214391656219999E-2</v>
      </c>
      <c r="I252">
        <f>IF(OR(B252="GAS",B252="COL",B252="LAN",B252="RICE"),H252*About!$B$113,IF(B252="CROP",H252*About!$B$114,'EPA Data'!H252))</f>
        <v>1.1751052982880201E-2</v>
      </c>
      <c r="J252" s="9" t="str">
        <f>VLOOKUP(F252,'Tech to Policy Mapping'!C:D,2,FALSE)</f>
        <v>crop and rice measures</v>
      </c>
    </row>
    <row r="253" spans="1:10" x14ac:dyDescent="0.45">
      <c r="A253" t="s">
        <v>8</v>
      </c>
      <c r="B253" t="s">
        <v>9</v>
      </c>
      <c r="C253">
        <v>2035</v>
      </c>
      <c r="D253" t="s">
        <v>82</v>
      </c>
      <c r="E253" t="s">
        <v>83</v>
      </c>
      <c r="F253" t="s">
        <v>13</v>
      </c>
      <c r="G253">
        <v>454</v>
      </c>
      <c r="H253">
        <v>2.0353670697658998E-3</v>
      </c>
      <c r="I253">
        <f>IF(OR(B253="GAS",B253="COL",B253="LAN",B253="RICE"),H253*About!$B$113,IF(B253="CROP",H253*About!$B$114,'EPA Data'!H253))</f>
        <v>1.8099740721072598E-3</v>
      </c>
      <c r="J253" s="9" t="str">
        <f>VLOOKUP(F253,'Tech to Policy Mapping'!C:D,2,FALSE)</f>
        <v>crop and rice measures</v>
      </c>
    </row>
    <row r="254" spans="1:10" x14ac:dyDescent="0.45">
      <c r="A254" t="s">
        <v>8</v>
      </c>
      <c r="B254" t="s">
        <v>9</v>
      </c>
      <c r="C254">
        <v>2035</v>
      </c>
      <c r="D254" t="s">
        <v>82</v>
      </c>
      <c r="E254" t="s">
        <v>83</v>
      </c>
      <c r="F254" t="s">
        <v>13</v>
      </c>
      <c r="G254">
        <v>508</v>
      </c>
      <c r="H254">
        <v>1.0544308461248901E-2</v>
      </c>
      <c r="I254">
        <f>IF(OR(B254="GAS",B254="COL",B254="LAN",B254="RICE"),H254*About!$B$113,IF(B254="CROP",H254*About!$B$114,'EPA Data'!H254))</f>
        <v>9.3766501417146264E-3</v>
      </c>
      <c r="J254" s="9" t="str">
        <f>VLOOKUP(F254,'Tech to Policy Mapping'!C:D,2,FALSE)</f>
        <v>crop and rice measures</v>
      </c>
    </row>
    <row r="255" spans="1:10" x14ac:dyDescent="0.45">
      <c r="A255" t="s">
        <v>8</v>
      </c>
      <c r="B255" t="s">
        <v>9</v>
      </c>
      <c r="C255">
        <v>2035</v>
      </c>
      <c r="D255" t="s">
        <v>82</v>
      </c>
      <c r="E255" t="s">
        <v>83</v>
      </c>
      <c r="F255" t="s">
        <v>15</v>
      </c>
      <c r="G255">
        <v>538</v>
      </c>
      <c r="H255">
        <v>3.5791180562227999E-3</v>
      </c>
      <c r="I255">
        <f>IF(OR(B255="GAS",B255="COL",B255="LAN",B255="RICE"),H255*About!$B$113,IF(B255="CROP",H255*About!$B$114,'EPA Data'!H255))</f>
        <v>3.1827727681175903E-3</v>
      </c>
      <c r="J255" s="9" t="str">
        <f>VLOOKUP(F255,'Tech to Policy Mapping'!C:D,2,FALSE)</f>
        <v>crop and rice measures</v>
      </c>
    </row>
    <row r="256" spans="1:10" x14ac:dyDescent="0.45">
      <c r="A256" t="s">
        <v>8</v>
      </c>
      <c r="B256" t="s">
        <v>9</v>
      </c>
      <c r="C256">
        <v>2035</v>
      </c>
      <c r="D256" t="s">
        <v>82</v>
      </c>
      <c r="E256" t="s">
        <v>83</v>
      </c>
      <c r="F256" t="s">
        <v>15</v>
      </c>
      <c r="G256">
        <v>619</v>
      </c>
      <c r="H256">
        <v>7.1606098208579997E-4</v>
      </c>
      <c r="I256">
        <f>IF(OR(B256="GAS",B256="COL",B256="LAN",B256="RICE"),H256*About!$B$113,IF(B256="CROP",H256*About!$B$114,'EPA Data'!H256))</f>
        <v>6.367656384320033E-4</v>
      </c>
      <c r="J256" s="9" t="str">
        <f>VLOOKUP(F256,'Tech to Policy Mapping'!C:D,2,FALSE)</f>
        <v>crop and rice measures</v>
      </c>
    </row>
    <row r="257" spans="1:10" x14ac:dyDescent="0.45">
      <c r="A257" t="s">
        <v>8</v>
      </c>
      <c r="B257" t="s">
        <v>9</v>
      </c>
      <c r="C257">
        <v>2035</v>
      </c>
      <c r="D257" t="s">
        <v>82</v>
      </c>
      <c r="E257" t="s">
        <v>83</v>
      </c>
      <c r="F257" t="s">
        <v>15</v>
      </c>
      <c r="G257">
        <v>714</v>
      </c>
      <c r="H257">
        <v>0.14818948507308899</v>
      </c>
      <c r="I257">
        <f>IF(OR(B257="GAS",B257="COL",B257="LAN",B257="RICE"),H257*About!$B$113,IF(B257="CROP",H257*About!$B$114,'EPA Data'!H257))</f>
        <v>0.13177924008177377</v>
      </c>
      <c r="J257" s="9" t="str">
        <f>VLOOKUP(F257,'Tech to Policy Mapping'!C:D,2,FALSE)</f>
        <v>crop and rice measures</v>
      </c>
    </row>
    <row r="258" spans="1:10" x14ac:dyDescent="0.45">
      <c r="A258" t="s">
        <v>8</v>
      </c>
      <c r="B258" t="s">
        <v>9</v>
      </c>
      <c r="C258">
        <v>2035</v>
      </c>
      <c r="D258" t="s">
        <v>82</v>
      </c>
      <c r="E258" t="s">
        <v>83</v>
      </c>
      <c r="F258" t="s">
        <v>15</v>
      </c>
      <c r="G258">
        <v>877</v>
      </c>
      <c r="H258">
        <v>4.1269756853580503E-2</v>
      </c>
      <c r="I258">
        <f>IF(OR(B258="GAS",B258="COL",B258="LAN",B258="RICE"),H258*About!$B$113,IF(B258="CROP",H258*About!$B$114,'EPA Data'!H258))</f>
        <v>3.6699615993955818E-2</v>
      </c>
      <c r="J258" s="9" t="str">
        <f>VLOOKUP(F258,'Tech to Policy Mapping'!C:D,2,FALSE)</f>
        <v>crop and rice measures</v>
      </c>
    </row>
    <row r="259" spans="1:10" x14ac:dyDescent="0.45">
      <c r="A259" t="s">
        <v>8</v>
      </c>
      <c r="B259" t="s">
        <v>9</v>
      </c>
      <c r="C259">
        <v>2035</v>
      </c>
      <c r="D259" t="s">
        <v>82</v>
      </c>
      <c r="E259" t="s">
        <v>83</v>
      </c>
      <c r="F259" t="s">
        <v>15</v>
      </c>
      <c r="G259">
        <v>1017</v>
      </c>
      <c r="H259">
        <v>0.105487160384655</v>
      </c>
      <c r="I259">
        <f>IF(OR(B259="GAS",B259="COL",B259="LAN",B259="RICE"),H259*About!$B$113,IF(B259="CROP",H259*About!$B$114,'EPA Data'!H259))</f>
        <v>9.3805696315213336E-2</v>
      </c>
      <c r="J259" s="9" t="str">
        <f>VLOOKUP(F259,'Tech to Policy Mapping'!C:D,2,FALSE)</f>
        <v>crop and rice measures</v>
      </c>
    </row>
    <row r="260" spans="1:10" x14ac:dyDescent="0.45">
      <c r="A260" t="s">
        <v>8</v>
      </c>
      <c r="B260" t="s">
        <v>9</v>
      </c>
      <c r="C260">
        <v>2035</v>
      </c>
      <c r="D260" t="s">
        <v>82</v>
      </c>
      <c r="E260" t="s">
        <v>83</v>
      </c>
      <c r="F260" t="s">
        <v>15</v>
      </c>
      <c r="G260">
        <v>1140</v>
      </c>
      <c r="H260">
        <v>0.10241269320249501</v>
      </c>
      <c r="I260">
        <f>IF(OR(B260="GAS",B260="COL",B260="LAN",B260="RICE"),H260*About!$B$113,IF(B260="CROP",H260*About!$B$114,'EPA Data'!H260))</f>
        <v>9.1071690263963681E-2</v>
      </c>
      <c r="J260" s="9" t="str">
        <f>VLOOKUP(F260,'Tech to Policy Mapping'!C:D,2,FALSE)</f>
        <v>crop and rice measures</v>
      </c>
    </row>
    <row r="261" spans="1:10" x14ac:dyDescent="0.45">
      <c r="A261" t="s">
        <v>8</v>
      </c>
      <c r="B261" t="s">
        <v>9</v>
      </c>
      <c r="C261">
        <v>2035</v>
      </c>
      <c r="D261" t="s">
        <v>82</v>
      </c>
      <c r="E261" t="s">
        <v>83</v>
      </c>
      <c r="F261" t="s">
        <v>15</v>
      </c>
      <c r="G261">
        <v>1308</v>
      </c>
      <c r="H261">
        <v>7.5250877998768997E-3</v>
      </c>
      <c r="I261">
        <f>IF(OR(B261="GAS",B261="COL",B261="LAN",B261="RICE"),H261*About!$B$113,IF(B261="CROP",H261*About!$B$114,'EPA Data'!H261))</f>
        <v>6.6917727079442227E-3</v>
      </c>
      <c r="J261" s="9" t="str">
        <f>VLOOKUP(F261,'Tech to Policy Mapping'!C:D,2,FALSE)</f>
        <v>crop and rice measures</v>
      </c>
    </row>
    <row r="262" spans="1:10" x14ac:dyDescent="0.45">
      <c r="A262" t="s">
        <v>8</v>
      </c>
      <c r="B262" t="s">
        <v>9</v>
      </c>
      <c r="C262">
        <v>2035</v>
      </c>
      <c r="D262" t="s">
        <v>82</v>
      </c>
      <c r="E262" t="s">
        <v>83</v>
      </c>
      <c r="F262" t="s">
        <v>15</v>
      </c>
      <c r="G262">
        <v>1538</v>
      </c>
      <c r="H262">
        <v>6.6992186009883894E-2</v>
      </c>
      <c r="I262">
        <f>IF(OR(B262="GAS",B262="COL",B262="LAN",B262="RICE"),H262*About!$B$113,IF(B262="CROP",H262*About!$B$114,'EPA Data'!H262))</f>
        <v>5.957358823026588E-2</v>
      </c>
      <c r="J262" s="9" t="str">
        <f>VLOOKUP(F262,'Tech to Policy Mapping'!C:D,2,FALSE)</f>
        <v>crop and rice measures</v>
      </c>
    </row>
    <row r="263" spans="1:10" x14ac:dyDescent="0.45">
      <c r="A263" t="s">
        <v>8</v>
      </c>
      <c r="B263" t="s">
        <v>9</v>
      </c>
      <c r="C263">
        <v>2035</v>
      </c>
      <c r="D263" t="s">
        <v>82</v>
      </c>
      <c r="E263" t="s">
        <v>83</v>
      </c>
      <c r="F263" t="s">
        <v>15</v>
      </c>
      <c r="G263">
        <v>2292</v>
      </c>
      <c r="H263">
        <v>0.179382920265197</v>
      </c>
      <c r="I263">
        <f>IF(OR(B263="GAS",B263="COL",B263="LAN",B263="RICE"),H263*About!$B$113,IF(B263="CROP",H263*About!$B$114,'EPA Data'!H263))</f>
        <v>0.1595183686922054</v>
      </c>
      <c r="J263" s="9" t="str">
        <f>VLOOKUP(F263,'Tech to Policy Mapping'!C:D,2,FALSE)</f>
        <v>crop and rice measures</v>
      </c>
    </row>
    <row r="264" spans="1:10" x14ac:dyDescent="0.45">
      <c r="A264" t="s">
        <v>8</v>
      </c>
      <c r="B264" t="s">
        <v>9</v>
      </c>
      <c r="C264">
        <v>2035</v>
      </c>
      <c r="D264" t="s">
        <v>82</v>
      </c>
      <c r="E264" t="s">
        <v>83</v>
      </c>
      <c r="F264" t="s">
        <v>15</v>
      </c>
      <c r="G264">
        <v>2433</v>
      </c>
      <c r="H264">
        <v>1.5279311686754201E-2</v>
      </c>
      <c r="I264">
        <f>IF(OR(B264="GAS",B264="COL",B264="LAN",B264="RICE"),H264*About!$B$113,IF(B264="CROP",H264*About!$B$114,'EPA Data'!H264))</f>
        <v>1.3587307372449205E-2</v>
      </c>
      <c r="J264" s="9" t="str">
        <f>VLOOKUP(F264,'Tech to Policy Mapping'!C:D,2,FALSE)</f>
        <v>crop and rice measures</v>
      </c>
    </row>
    <row r="265" spans="1:10" x14ac:dyDescent="0.45">
      <c r="A265" t="s">
        <v>8</v>
      </c>
      <c r="B265" t="s">
        <v>9</v>
      </c>
      <c r="C265">
        <v>2035</v>
      </c>
      <c r="D265" t="s">
        <v>82</v>
      </c>
      <c r="E265" t="s">
        <v>83</v>
      </c>
      <c r="F265" t="s">
        <v>15</v>
      </c>
      <c r="G265">
        <v>2853</v>
      </c>
      <c r="H265">
        <v>2.4272180162370001E-3</v>
      </c>
      <c r="I265">
        <f>IF(OR(B265="GAS",B265="COL",B265="LAN",B265="RICE"),H265*About!$B$113,IF(B265="CROP",H265*About!$B$114,'EPA Data'!H265))</f>
        <v>2.1584321285329027E-3</v>
      </c>
      <c r="J265" s="9" t="str">
        <f>VLOOKUP(F265,'Tech to Policy Mapping'!C:D,2,FALSE)</f>
        <v>crop and rice measures</v>
      </c>
    </row>
    <row r="266" spans="1:10" x14ac:dyDescent="0.45">
      <c r="A266" t="s">
        <v>8</v>
      </c>
      <c r="B266" t="s">
        <v>9</v>
      </c>
      <c r="C266">
        <v>2035</v>
      </c>
      <c r="D266" t="s">
        <v>82</v>
      </c>
      <c r="E266" t="s">
        <v>83</v>
      </c>
      <c r="F266" t="s">
        <v>15</v>
      </c>
      <c r="G266">
        <v>3789</v>
      </c>
      <c r="H266">
        <v>9.8162796348332994E-3</v>
      </c>
      <c r="I266">
        <f>IF(OR(B266="GAS",B266="COL",B266="LAN",B266="RICE"),H266*About!$B$113,IF(B266="CROP",H266*About!$B$114,'EPA Data'!H266))</f>
        <v>8.7292419571504166E-3</v>
      </c>
      <c r="J266" s="9" t="str">
        <f>VLOOKUP(F266,'Tech to Policy Mapping'!C:D,2,FALSE)</f>
        <v>crop and rice measures</v>
      </c>
    </row>
    <row r="267" spans="1:10" x14ac:dyDescent="0.45">
      <c r="A267" t="s">
        <v>8</v>
      </c>
      <c r="B267" t="s">
        <v>9</v>
      </c>
      <c r="C267">
        <v>2035</v>
      </c>
      <c r="D267" t="s">
        <v>82</v>
      </c>
      <c r="E267" t="s">
        <v>83</v>
      </c>
      <c r="F267" t="s">
        <v>15</v>
      </c>
      <c r="G267">
        <v>4836</v>
      </c>
      <c r="H267" s="1">
        <v>8.2799997471699999E-6</v>
      </c>
      <c r="I267">
        <f>IF(OR(B267="GAS",B267="COL",B267="LAN",B267="RICE"),H267*About!$B$113,IF(B267="CROP",H267*About!$B$114,'EPA Data'!H267))</f>
        <v>7.3630870234901008E-6</v>
      </c>
      <c r="J267" s="9" t="str">
        <f>VLOOKUP(F267,'Tech to Policy Mapping'!C:D,2,FALSE)</f>
        <v>crop and rice measures</v>
      </c>
    </row>
    <row r="268" spans="1:10" x14ac:dyDescent="0.45">
      <c r="A268" t="s">
        <v>8</v>
      </c>
      <c r="B268" t="s">
        <v>9</v>
      </c>
      <c r="C268">
        <v>2035</v>
      </c>
      <c r="D268" t="s">
        <v>82</v>
      </c>
      <c r="E268" t="s">
        <v>83</v>
      </c>
      <c r="F268" t="s">
        <v>15</v>
      </c>
      <c r="G268">
        <v>7326</v>
      </c>
      <c r="H268">
        <v>1.068190031219E-4</v>
      </c>
      <c r="I268">
        <f>IF(OR(B268="GAS",B268="COL",B268="LAN",B268="RICE"),H268*About!$B$113,IF(B268="CROP",H268*About!$B$114,'EPA Data'!H268))</f>
        <v>9.4990053111756716E-5</v>
      </c>
      <c r="J268" s="9" t="str">
        <f>VLOOKUP(F268,'Tech to Policy Mapping'!C:D,2,FALSE)</f>
        <v>crop and rice measures</v>
      </c>
    </row>
    <row r="269" spans="1:10" x14ac:dyDescent="0.45">
      <c r="A269" t="s">
        <v>8</v>
      </c>
      <c r="B269" t="s">
        <v>9</v>
      </c>
      <c r="C269">
        <v>2035</v>
      </c>
      <c r="D269" t="s">
        <v>82</v>
      </c>
      <c r="E269" t="s">
        <v>83</v>
      </c>
      <c r="F269" t="s">
        <v>15</v>
      </c>
      <c r="G269">
        <v>100000</v>
      </c>
      <c r="H269" s="1">
        <v>9.9999999999999998E-13</v>
      </c>
      <c r="I269">
        <f>IF(OR(B269="GAS",B269="COL",B269="LAN",B269="RICE"),H269*About!$B$113,IF(B269="CROP",H269*About!$B$114,'EPA Data'!H269))</f>
        <v>8.8926174496644289E-13</v>
      </c>
      <c r="J269" s="9" t="str">
        <f>VLOOKUP(F269,'Tech to Policy Mapping'!C:D,2,FALSE)</f>
        <v>crop and rice measures</v>
      </c>
    </row>
    <row r="270" spans="1:10" x14ac:dyDescent="0.45">
      <c r="A270" t="s">
        <v>8</v>
      </c>
      <c r="B270" t="s">
        <v>9</v>
      </c>
      <c r="C270">
        <v>2040</v>
      </c>
      <c r="D270" t="s">
        <v>82</v>
      </c>
      <c r="E270" t="s">
        <v>83</v>
      </c>
      <c r="F270" t="s">
        <v>14</v>
      </c>
      <c r="G270">
        <v>-100000</v>
      </c>
      <c r="H270">
        <v>0</v>
      </c>
      <c r="I270">
        <f>IF(OR(B270="GAS",B270="COL",B270="LAN",B270="RICE"),H270*About!$B$113,IF(B270="CROP",H270*About!$B$114,'EPA Data'!H270))</f>
        <v>0</v>
      </c>
      <c r="J270" s="9" t="str">
        <f>VLOOKUP(F270,'Tech to Policy Mapping'!C:D,2,FALSE)</f>
        <v>crop and rice measures</v>
      </c>
    </row>
    <row r="271" spans="1:10" x14ac:dyDescent="0.45">
      <c r="A271" t="s">
        <v>8</v>
      </c>
      <c r="B271" t="s">
        <v>9</v>
      </c>
      <c r="C271">
        <v>2040</v>
      </c>
      <c r="D271" t="s">
        <v>82</v>
      </c>
      <c r="E271" t="s">
        <v>83</v>
      </c>
      <c r="F271" t="s">
        <v>14</v>
      </c>
      <c r="G271">
        <v>-3037</v>
      </c>
      <c r="H271">
        <v>0.11965129524469301</v>
      </c>
      <c r="I271">
        <f>IF(OR(B271="GAS",B271="COL",B271="LAN",B271="RICE"),H271*About!$B$113,IF(B271="CROP",H271*About!$B$114,'EPA Data'!H271))</f>
        <v>0.10640131959679076</v>
      </c>
      <c r="J271" s="9" t="str">
        <f>VLOOKUP(F271,'Tech to Policy Mapping'!C:D,2,FALSE)</f>
        <v>crop and rice measures</v>
      </c>
    </row>
    <row r="272" spans="1:10" x14ac:dyDescent="0.45">
      <c r="A272" t="s">
        <v>8</v>
      </c>
      <c r="B272" t="s">
        <v>9</v>
      </c>
      <c r="C272">
        <v>2040</v>
      </c>
      <c r="D272" t="s">
        <v>82</v>
      </c>
      <c r="E272" t="s">
        <v>83</v>
      </c>
      <c r="F272" t="s">
        <v>14</v>
      </c>
      <c r="G272">
        <v>-3037</v>
      </c>
      <c r="H272">
        <v>0</v>
      </c>
      <c r="I272">
        <f>IF(OR(B272="GAS",B272="COL",B272="LAN",B272="RICE"),H272*About!$B$113,IF(B272="CROP",H272*About!$B$114,'EPA Data'!H272))</f>
        <v>0</v>
      </c>
      <c r="J272" s="9" t="str">
        <f>VLOOKUP(F272,'Tech to Policy Mapping'!C:D,2,FALSE)</f>
        <v>crop and rice measures</v>
      </c>
    </row>
    <row r="273" spans="1:10" x14ac:dyDescent="0.45">
      <c r="A273" t="s">
        <v>8</v>
      </c>
      <c r="B273" t="s">
        <v>9</v>
      </c>
      <c r="C273">
        <v>2040</v>
      </c>
      <c r="D273" t="s">
        <v>82</v>
      </c>
      <c r="E273" t="s">
        <v>83</v>
      </c>
      <c r="F273" t="s">
        <v>12</v>
      </c>
      <c r="G273">
        <v>-1450</v>
      </c>
      <c r="H273">
        <v>1.7846956849098199E-2</v>
      </c>
      <c r="I273">
        <f>IF(OR(B273="GAS",B273="COL",B273="LAN",B273="RICE"),H273*About!$B$113,IF(B273="CROP",H273*About!$B$114,'EPA Data'!H273))</f>
        <v>1.5870615989969875E-2</v>
      </c>
      <c r="J273" s="9" t="str">
        <f>VLOOKUP(F273,'Tech to Policy Mapping'!C:D,2,FALSE)</f>
        <v>crop and rice measures</v>
      </c>
    </row>
    <row r="274" spans="1:10" x14ac:dyDescent="0.45">
      <c r="A274" t="s">
        <v>8</v>
      </c>
      <c r="B274" t="s">
        <v>9</v>
      </c>
      <c r="C274">
        <v>2040</v>
      </c>
      <c r="D274" t="s">
        <v>82</v>
      </c>
      <c r="E274" t="s">
        <v>83</v>
      </c>
      <c r="F274" t="s">
        <v>14</v>
      </c>
      <c r="G274">
        <v>-1436</v>
      </c>
      <c r="H274">
        <v>0.16468966007232599</v>
      </c>
      <c r="I274">
        <f>IF(OR(B274="GAS",B274="COL",B274="LAN",B274="RICE"),H274*About!$B$113,IF(B274="CROP",H274*About!$B$114,'EPA Data'!H274))</f>
        <v>0.14645221449384693</v>
      </c>
      <c r="J274" s="9" t="str">
        <f>VLOOKUP(F274,'Tech to Policy Mapping'!C:D,2,FALSE)</f>
        <v>crop and rice measures</v>
      </c>
    </row>
    <row r="275" spans="1:10" x14ac:dyDescent="0.45">
      <c r="A275" t="s">
        <v>8</v>
      </c>
      <c r="B275" t="s">
        <v>9</v>
      </c>
      <c r="C275">
        <v>2040</v>
      </c>
      <c r="D275" t="s">
        <v>82</v>
      </c>
      <c r="E275" t="s">
        <v>83</v>
      </c>
      <c r="F275" t="s">
        <v>14</v>
      </c>
      <c r="G275">
        <v>-925</v>
      </c>
      <c r="H275">
        <v>1.0971049070358201</v>
      </c>
      <c r="I275">
        <f>IF(OR(B275="GAS",B275="COL",B275="LAN",B275="RICE"),H275*About!$B$113,IF(B275="CROP",H275*About!$B$114,'EPA Data'!H275))</f>
        <v>0.97561342404192053</v>
      </c>
      <c r="J275" s="9" t="str">
        <f>VLOOKUP(F275,'Tech to Policy Mapping'!C:D,2,FALSE)</f>
        <v>crop and rice measures</v>
      </c>
    </row>
    <row r="276" spans="1:10" x14ac:dyDescent="0.45">
      <c r="A276" t="s">
        <v>8</v>
      </c>
      <c r="B276" t="s">
        <v>9</v>
      </c>
      <c r="C276">
        <v>2040</v>
      </c>
      <c r="D276" t="s">
        <v>82</v>
      </c>
      <c r="E276" t="s">
        <v>83</v>
      </c>
      <c r="F276" t="s">
        <v>14</v>
      </c>
      <c r="G276">
        <v>-842</v>
      </c>
      <c r="H276">
        <v>9.6422545611858004E-3</v>
      </c>
      <c r="I276">
        <f>IF(OR(B276="GAS",B276="COL",B276="LAN",B276="RICE"),H276*About!$B$113,IF(B276="CROP",H276*About!$B$114,'EPA Data'!H276))</f>
        <v>8.5744881164907284E-3</v>
      </c>
      <c r="J276" s="9" t="str">
        <f>VLOOKUP(F276,'Tech to Policy Mapping'!C:D,2,FALSE)</f>
        <v>crop and rice measures</v>
      </c>
    </row>
    <row r="277" spans="1:10" x14ac:dyDescent="0.45">
      <c r="A277" t="s">
        <v>8</v>
      </c>
      <c r="B277" t="s">
        <v>9</v>
      </c>
      <c r="C277">
        <v>2040</v>
      </c>
      <c r="D277" t="s">
        <v>82</v>
      </c>
      <c r="E277" t="s">
        <v>83</v>
      </c>
      <c r="F277" t="s">
        <v>13</v>
      </c>
      <c r="G277">
        <v>-774</v>
      </c>
      <c r="H277">
        <v>3.16207967698574E-2</v>
      </c>
      <c r="I277">
        <f>IF(OR(B277="GAS",B277="COL",B277="LAN",B277="RICE"),H277*About!$B$113,IF(B277="CROP",H277*About!$B$114,'EPA Data'!H277))</f>
        <v>2.8119164912792653E-2</v>
      </c>
      <c r="J277" s="9" t="str">
        <f>VLOOKUP(F277,'Tech to Policy Mapping'!C:D,2,FALSE)</f>
        <v>crop and rice measures</v>
      </c>
    </row>
    <row r="278" spans="1:10" x14ac:dyDescent="0.45">
      <c r="A278" t="s">
        <v>8</v>
      </c>
      <c r="B278" t="s">
        <v>9</v>
      </c>
      <c r="C278">
        <v>2040</v>
      </c>
      <c r="D278" t="s">
        <v>82</v>
      </c>
      <c r="E278" t="s">
        <v>83</v>
      </c>
      <c r="F278" t="s">
        <v>14</v>
      </c>
      <c r="G278">
        <v>-722</v>
      </c>
      <c r="H278">
        <v>4.2192894965410198E-2</v>
      </c>
      <c r="I278">
        <f>IF(OR(B278="GAS",B278="COL",B278="LAN",B278="RICE"),H278*About!$B$113,IF(B278="CROP",H278*About!$B$114,'EPA Data'!H278))</f>
        <v>3.7520527402126518E-2</v>
      </c>
      <c r="J278" s="9" t="str">
        <f>VLOOKUP(F278,'Tech to Policy Mapping'!C:D,2,FALSE)</f>
        <v>crop and rice measures</v>
      </c>
    </row>
    <row r="279" spans="1:10" x14ac:dyDescent="0.45">
      <c r="A279" t="s">
        <v>8</v>
      </c>
      <c r="B279" t="s">
        <v>9</v>
      </c>
      <c r="C279">
        <v>2040</v>
      </c>
      <c r="D279" t="s">
        <v>82</v>
      </c>
      <c r="E279" t="s">
        <v>83</v>
      </c>
      <c r="F279" t="s">
        <v>14</v>
      </c>
      <c r="G279">
        <v>-714</v>
      </c>
      <c r="H279">
        <v>3.5472740419208999E-3</v>
      </c>
      <c r="I279">
        <f>IF(OR(B279="GAS",B279="COL",B279="LAN",B279="RICE"),H279*About!$B$113,IF(B279="CROP",H279*About!$B$114,'EPA Data'!H279))</f>
        <v>3.1544551043927466E-3</v>
      </c>
      <c r="J279" s="9" t="str">
        <f>VLOOKUP(F279,'Tech to Policy Mapping'!C:D,2,FALSE)</f>
        <v>crop and rice measures</v>
      </c>
    </row>
    <row r="280" spans="1:10" x14ac:dyDescent="0.45">
      <c r="A280" t="s">
        <v>8</v>
      </c>
      <c r="B280" t="s">
        <v>9</v>
      </c>
      <c r="C280">
        <v>2040</v>
      </c>
      <c r="D280" t="s">
        <v>82</v>
      </c>
      <c r="E280" t="s">
        <v>83</v>
      </c>
      <c r="F280" t="s">
        <v>12</v>
      </c>
      <c r="G280">
        <v>-645</v>
      </c>
      <c r="H280">
        <v>3.8131600012999999E-4</v>
      </c>
      <c r="I280">
        <f>IF(OR(B280="GAS",B280="COL",B280="LAN",B280="RICE"),H280*About!$B$113,IF(B280="CROP",H280*About!$B$114,'EPA Data'!H280))</f>
        <v>3.390897316592282E-4</v>
      </c>
      <c r="J280" s="9" t="str">
        <f>VLOOKUP(F280,'Tech to Policy Mapping'!C:D,2,FALSE)</f>
        <v>crop and rice measures</v>
      </c>
    </row>
    <row r="281" spans="1:10" x14ac:dyDescent="0.45">
      <c r="A281" t="s">
        <v>8</v>
      </c>
      <c r="B281" t="s">
        <v>9</v>
      </c>
      <c r="C281">
        <v>2040</v>
      </c>
      <c r="D281" t="s">
        <v>82</v>
      </c>
      <c r="E281" t="s">
        <v>83</v>
      </c>
      <c r="F281" t="s">
        <v>14</v>
      </c>
      <c r="G281">
        <v>-641</v>
      </c>
      <c r="H281">
        <v>5.3249602206050005E-4</v>
      </c>
      <c r="I281">
        <f>IF(OR(B281="GAS",B281="COL",B281="LAN",B281="RICE"),H281*About!$B$113,IF(B281="CROP",H281*About!$B$114,'EPA Data'!H281))</f>
        <v>4.735283417652098E-4</v>
      </c>
      <c r="J281" s="9" t="str">
        <f>VLOOKUP(F281,'Tech to Policy Mapping'!C:D,2,FALSE)</f>
        <v>crop and rice measures</v>
      </c>
    </row>
    <row r="282" spans="1:10" x14ac:dyDescent="0.45">
      <c r="A282" t="s">
        <v>8</v>
      </c>
      <c r="B282" t="s">
        <v>9</v>
      </c>
      <c r="C282">
        <v>2040</v>
      </c>
      <c r="D282" t="s">
        <v>82</v>
      </c>
      <c r="E282" t="s">
        <v>83</v>
      </c>
      <c r="F282" t="s">
        <v>12</v>
      </c>
      <c r="G282">
        <v>-513</v>
      </c>
      <c r="H282">
        <v>2.2700000045E-5</v>
      </c>
      <c r="I282">
        <f>IF(OR(B282="GAS",B282="COL",B282="LAN",B282="RICE"),H282*About!$B$113,IF(B282="CROP",H282*About!$B$114,'EPA Data'!H282))</f>
        <v>2.0186241650755033E-5</v>
      </c>
      <c r="J282" s="9" t="str">
        <f>VLOOKUP(F282,'Tech to Policy Mapping'!C:D,2,FALSE)</f>
        <v>crop and rice measures</v>
      </c>
    </row>
    <row r="283" spans="1:10" x14ac:dyDescent="0.45">
      <c r="A283" t="s">
        <v>8</v>
      </c>
      <c r="B283" t="s">
        <v>9</v>
      </c>
      <c r="C283">
        <v>2040</v>
      </c>
      <c r="D283" t="s">
        <v>82</v>
      </c>
      <c r="E283" t="s">
        <v>83</v>
      </c>
      <c r="F283" t="s">
        <v>14</v>
      </c>
      <c r="G283">
        <v>-502</v>
      </c>
      <c r="H283">
        <v>3.13991457223892E-2</v>
      </c>
      <c r="I283">
        <f>IF(OR(B283="GAS",B283="COL",B283="LAN",B283="RICE"),H283*About!$B$113,IF(B283="CROP",H283*About!$B$114,'EPA Data'!H283))</f>
        <v>2.7922059115547442E-2</v>
      </c>
      <c r="J283" s="9" t="str">
        <f>VLOOKUP(F283,'Tech to Policy Mapping'!C:D,2,FALSE)</f>
        <v>crop and rice measures</v>
      </c>
    </row>
    <row r="284" spans="1:10" x14ac:dyDescent="0.45">
      <c r="A284" t="s">
        <v>8</v>
      </c>
      <c r="B284" t="s">
        <v>9</v>
      </c>
      <c r="C284">
        <v>2040</v>
      </c>
      <c r="D284" t="s">
        <v>82</v>
      </c>
      <c r="E284" t="s">
        <v>83</v>
      </c>
      <c r="F284" t="s">
        <v>13</v>
      </c>
      <c r="G284">
        <v>-458</v>
      </c>
      <c r="H284">
        <v>0.12672941386699599</v>
      </c>
      <c r="I284">
        <f>IF(OR(B284="GAS",B284="COL",B284="LAN",B284="RICE"),H284*About!$B$113,IF(B284="CROP",H284*About!$B$114,'EPA Data'!H284))</f>
        <v>0.11269561971393939</v>
      </c>
      <c r="J284" s="9" t="str">
        <f>VLOOKUP(F284,'Tech to Policy Mapping'!C:D,2,FALSE)</f>
        <v>crop and rice measures</v>
      </c>
    </row>
    <row r="285" spans="1:10" x14ac:dyDescent="0.45">
      <c r="A285" t="s">
        <v>8</v>
      </c>
      <c r="B285" t="s">
        <v>9</v>
      </c>
      <c r="C285">
        <v>2040</v>
      </c>
      <c r="D285" t="s">
        <v>82</v>
      </c>
      <c r="E285" t="s">
        <v>83</v>
      </c>
      <c r="F285" t="s">
        <v>14</v>
      </c>
      <c r="G285">
        <v>-424</v>
      </c>
      <c r="H285">
        <v>8.2372650504112202E-2</v>
      </c>
      <c r="I285">
        <f>IF(OR(B285="GAS",B285="COL",B285="LAN",B285="RICE"),H285*About!$B$113,IF(B285="CROP",H285*About!$B$114,'EPA Data'!H285))</f>
        <v>7.3250846924797761E-2</v>
      </c>
      <c r="J285" s="9" t="str">
        <f>VLOOKUP(F285,'Tech to Policy Mapping'!C:D,2,FALSE)</f>
        <v>crop and rice measures</v>
      </c>
    </row>
    <row r="286" spans="1:10" x14ac:dyDescent="0.45">
      <c r="A286" t="s">
        <v>8</v>
      </c>
      <c r="B286" t="s">
        <v>9</v>
      </c>
      <c r="C286">
        <v>2040</v>
      </c>
      <c r="D286" t="s">
        <v>82</v>
      </c>
      <c r="E286" t="s">
        <v>83</v>
      </c>
      <c r="F286" t="s">
        <v>14</v>
      </c>
      <c r="G286">
        <v>-419</v>
      </c>
      <c r="H286">
        <v>0.164953827857971</v>
      </c>
      <c r="I286">
        <f>IF(OR(B286="GAS",B286="COL",B286="LAN",B286="RICE"),H286*About!$B$113,IF(B286="CROP",H286*About!$B$114,'EPA Data'!H286))</f>
        <v>0.14668712879987353</v>
      </c>
      <c r="J286" s="9" t="str">
        <f>VLOOKUP(F286,'Tech to Policy Mapping'!C:D,2,FALSE)</f>
        <v>crop and rice measures</v>
      </c>
    </row>
    <row r="287" spans="1:10" x14ac:dyDescent="0.45">
      <c r="A287" t="s">
        <v>8</v>
      </c>
      <c r="B287" t="s">
        <v>9</v>
      </c>
      <c r="C287">
        <v>2040</v>
      </c>
      <c r="D287" t="s">
        <v>82</v>
      </c>
      <c r="E287" t="s">
        <v>83</v>
      </c>
      <c r="F287" t="s">
        <v>14</v>
      </c>
      <c r="G287">
        <v>-319</v>
      </c>
      <c r="H287">
        <v>8.3170901052649995E-4</v>
      </c>
      <c r="I287">
        <f>IF(OR(B287="GAS",B287="COL",B287="LAN",B287="RICE"),H287*About!$B$113,IF(B287="CROP",H287*About!$B$114,'EPA Data'!H287))</f>
        <v>7.3960700600510904E-4</v>
      </c>
      <c r="J287" s="9" t="str">
        <f>VLOOKUP(F287,'Tech to Policy Mapping'!C:D,2,FALSE)</f>
        <v>crop and rice measures</v>
      </c>
    </row>
    <row r="288" spans="1:10" x14ac:dyDescent="0.45">
      <c r="A288" t="s">
        <v>8</v>
      </c>
      <c r="B288" t="s">
        <v>9</v>
      </c>
      <c r="C288">
        <v>2040</v>
      </c>
      <c r="D288" t="s">
        <v>82</v>
      </c>
      <c r="E288" t="s">
        <v>83</v>
      </c>
      <c r="F288" t="s">
        <v>14</v>
      </c>
      <c r="G288">
        <v>-292</v>
      </c>
      <c r="H288">
        <v>0.40111181139945901</v>
      </c>
      <c r="I288">
        <f>IF(OR(B288="GAS",B288="COL",B288="LAN",B288="RICE"),H288*About!$B$113,IF(B288="CROP",H288*About!$B$114,'EPA Data'!H288))</f>
        <v>0.35669338933173367</v>
      </c>
      <c r="J288" s="9" t="str">
        <f>VLOOKUP(F288,'Tech to Policy Mapping'!C:D,2,FALSE)</f>
        <v>crop and rice measures</v>
      </c>
    </row>
    <row r="289" spans="1:10" x14ac:dyDescent="0.45">
      <c r="A289" t="s">
        <v>8</v>
      </c>
      <c r="B289" t="s">
        <v>9</v>
      </c>
      <c r="C289">
        <v>2040</v>
      </c>
      <c r="D289" t="s">
        <v>82</v>
      </c>
      <c r="E289" t="s">
        <v>83</v>
      </c>
      <c r="F289" t="s">
        <v>12</v>
      </c>
      <c r="G289">
        <v>-291</v>
      </c>
      <c r="H289">
        <v>3.5374739672989E-3</v>
      </c>
      <c r="I289">
        <f>IF(OR(B289="GAS",B289="COL",B289="LAN",B289="RICE"),H289*About!$B$113,IF(B289="CROP",H289*About!$B$114,'EPA Data'!H289))</f>
        <v>3.1457402729335856E-3</v>
      </c>
      <c r="J289" s="9" t="str">
        <f>VLOOKUP(F289,'Tech to Policy Mapping'!C:D,2,FALSE)</f>
        <v>crop and rice measures</v>
      </c>
    </row>
    <row r="290" spans="1:10" x14ac:dyDescent="0.45">
      <c r="A290" t="s">
        <v>8</v>
      </c>
      <c r="B290" t="s">
        <v>9</v>
      </c>
      <c r="C290">
        <v>2040</v>
      </c>
      <c r="D290" t="s">
        <v>82</v>
      </c>
      <c r="E290" t="s">
        <v>83</v>
      </c>
      <c r="F290" t="s">
        <v>14</v>
      </c>
      <c r="G290">
        <v>-168</v>
      </c>
      <c r="H290">
        <v>2.55545042455196E-2</v>
      </c>
      <c r="I290">
        <f>IF(OR(B290="GAS",B290="COL",B290="LAN",B290="RICE"),H290*About!$B$113,IF(B290="CROP",H290*About!$B$114,'EPA Data'!H290))</f>
        <v>2.2724643037123134E-2</v>
      </c>
      <c r="J290" s="9" t="str">
        <f>VLOOKUP(F290,'Tech to Policy Mapping'!C:D,2,FALSE)</f>
        <v>crop and rice measures</v>
      </c>
    </row>
    <row r="291" spans="1:10" x14ac:dyDescent="0.45">
      <c r="A291" t="s">
        <v>8</v>
      </c>
      <c r="B291" t="s">
        <v>9</v>
      </c>
      <c r="C291">
        <v>2040</v>
      </c>
      <c r="D291" t="s">
        <v>82</v>
      </c>
      <c r="E291" t="s">
        <v>83</v>
      </c>
      <c r="F291" t="s">
        <v>14</v>
      </c>
      <c r="G291">
        <v>-151</v>
      </c>
      <c r="H291">
        <v>2.4133399710990001E-4</v>
      </c>
      <c r="I291">
        <f>IF(OR(B291="GAS",B291="COL",B291="LAN",B291="RICE"),H291*About!$B$113,IF(B291="CROP",H291*About!$B$114,'EPA Data'!H291))</f>
        <v>2.1460909138967617E-4</v>
      </c>
      <c r="J291" s="9" t="str">
        <f>VLOOKUP(F291,'Tech to Policy Mapping'!C:D,2,FALSE)</f>
        <v>crop and rice measures</v>
      </c>
    </row>
    <row r="292" spans="1:10" x14ac:dyDescent="0.45">
      <c r="A292" t="s">
        <v>8</v>
      </c>
      <c r="B292" t="s">
        <v>9</v>
      </c>
      <c r="C292">
        <v>2040</v>
      </c>
      <c r="D292" t="s">
        <v>82</v>
      </c>
      <c r="E292" t="s">
        <v>83</v>
      </c>
      <c r="F292" t="s">
        <v>12</v>
      </c>
      <c r="G292">
        <v>-132</v>
      </c>
      <c r="H292">
        <v>5.3010839968919803E-2</v>
      </c>
      <c r="I292">
        <f>IF(OR(B292="GAS",B292="COL",B292="LAN",B292="RICE"),H292*About!$B$113,IF(B292="CROP",H292*About!$B$114,'EPA Data'!H292))</f>
        <v>4.714051205289848E-2</v>
      </c>
      <c r="J292" s="9" t="str">
        <f>VLOOKUP(F292,'Tech to Policy Mapping'!C:D,2,FALSE)</f>
        <v>crop and rice measures</v>
      </c>
    </row>
    <row r="293" spans="1:10" x14ac:dyDescent="0.45">
      <c r="A293" t="s">
        <v>8</v>
      </c>
      <c r="B293" t="s">
        <v>9</v>
      </c>
      <c r="C293">
        <v>2040</v>
      </c>
      <c r="D293" t="s">
        <v>82</v>
      </c>
      <c r="E293" t="s">
        <v>83</v>
      </c>
      <c r="F293" t="s">
        <v>12</v>
      </c>
      <c r="G293">
        <v>-86</v>
      </c>
      <c r="H293">
        <v>7.4573600431900001E-4</v>
      </c>
      <c r="I293">
        <f>IF(OR(B293="GAS",B293="COL",B293="LAN",B293="RICE"),H293*About!$B$113,IF(B293="CROP",H293*About!$B$114,'EPA Data'!H293))</f>
        <v>6.6315450048501682E-4</v>
      </c>
      <c r="J293" s="9" t="str">
        <f>VLOOKUP(F293,'Tech to Policy Mapping'!C:D,2,FALSE)</f>
        <v>crop and rice measures</v>
      </c>
    </row>
    <row r="294" spans="1:10" x14ac:dyDescent="0.45">
      <c r="A294" t="s">
        <v>8</v>
      </c>
      <c r="B294" t="s">
        <v>9</v>
      </c>
      <c r="C294">
        <v>2040</v>
      </c>
      <c r="D294" t="s">
        <v>82</v>
      </c>
      <c r="E294" t="s">
        <v>83</v>
      </c>
      <c r="F294" t="s">
        <v>12</v>
      </c>
      <c r="G294">
        <v>-64</v>
      </c>
      <c r="H294">
        <v>6.8146008998156002E-3</v>
      </c>
      <c r="I294">
        <f>IF(OR(B294="GAS",B294="COL",B294="LAN",B294="RICE"),H294*About!$B$113,IF(B294="CROP",H294*About!$B$114,'EPA Data'!H294))</f>
        <v>6.0599638874199125E-3</v>
      </c>
      <c r="J294" s="9" t="str">
        <f>VLOOKUP(F294,'Tech to Policy Mapping'!C:D,2,FALSE)</f>
        <v>crop and rice measures</v>
      </c>
    </row>
    <row r="295" spans="1:10" x14ac:dyDescent="0.45">
      <c r="A295" t="s">
        <v>8</v>
      </c>
      <c r="B295" t="s">
        <v>9</v>
      </c>
      <c r="C295">
        <v>2040</v>
      </c>
      <c r="D295" t="s">
        <v>82</v>
      </c>
      <c r="E295" t="s">
        <v>83</v>
      </c>
      <c r="F295" t="s">
        <v>13</v>
      </c>
      <c r="G295">
        <v>-58</v>
      </c>
      <c r="H295">
        <v>0.39506709575652998</v>
      </c>
      <c r="I295">
        <f>IF(OR(B295="GAS",B295="COL",B295="LAN",B295="RICE"),H295*About!$B$113,IF(B295="CROP",H295*About!$B$114,'EPA Data'!H295))</f>
        <v>0.35131805495127666</v>
      </c>
      <c r="J295" s="9" t="str">
        <f>VLOOKUP(F295,'Tech to Policy Mapping'!C:D,2,FALSE)</f>
        <v>crop and rice measures</v>
      </c>
    </row>
    <row r="296" spans="1:10" x14ac:dyDescent="0.45">
      <c r="A296" t="s">
        <v>8</v>
      </c>
      <c r="B296" t="s">
        <v>9</v>
      </c>
      <c r="C296">
        <v>2040</v>
      </c>
      <c r="D296" t="s">
        <v>82</v>
      </c>
      <c r="E296" t="s">
        <v>83</v>
      </c>
      <c r="F296" t="s">
        <v>13</v>
      </c>
      <c r="G296">
        <v>-53</v>
      </c>
      <c r="H296">
        <v>3.9581768214702599E-2</v>
      </c>
      <c r="I296">
        <f>IF(OR(B296="GAS",B296="COL",B296="LAN",B296="RICE"),H296*About!$B$113,IF(B296="CROP",H296*About!$B$114,'EPA Data'!H296))</f>
        <v>3.5198552271463721E-2</v>
      </c>
      <c r="J296" s="9" t="str">
        <f>VLOOKUP(F296,'Tech to Policy Mapping'!C:D,2,FALSE)</f>
        <v>crop and rice measures</v>
      </c>
    </row>
    <row r="297" spans="1:10" x14ac:dyDescent="0.45">
      <c r="A297" t="s">
        <v>8</v>
      </c>
      <c r="B297" t="s">
        <v>9</v>
      </c>
      <c r="C297">
        <v>2040</v>
      </c>
      <c r="D297" t="s">
        <v>82</v>
      </c>
      <c r="E297" t="s">
        <v>83</v>
      </c>
      <c r="F297" t="s">
        <v>13</v>
      </c>
      <c r="G297">
        <v>-41</v>
      </c>
      <c r="H297">
        <v>5.97155714035034</v>
      </c>
      <c r="I297">
        <f>IF(OR(B297="GAS",B297="COL",B297="LAN",B297="RICE"),H297*About!$B$113,IF(B297="CROP",H297*About!$B$114,'EPA Data'!H297))</f>
        <v>5.3102773227947653</v>
      </c>
      <c r="J297" s="9" t="str">
        <f>VLOOKUP(F297,'Tech to Policy Mapping'!C:D,2,FALSE)</f>
        <v>crop and rice measures</v>
      </c>
    </row>
    <row r="298" spans="1:10" x14ac:dyDescent="0.45">
      <c r="A298" t="s">
        <v>8</v>
      </c>
      <c r="B298" t="s">
        <v>9</v>
      </c>
      <c r="C298">
        <v>2040</v>
      </c>
      <c r="D298" t="s">
        <v>82</v>
      </c>
      <c r="E298" t="s">
        <v>83</v>
      </c>
      <c r="F298" t="s">
        <v>13</v>
      </c>
      <c r="G298">
        <v>-38</v>
      </c>
      <c r="H298">
        <v>1.9652429819107</v>
      </c>
      <c r="I298">
        <f>IF(OR(B298="GAS",B298="COL",B298="LAN",B298="RICE"),H298*About!$B$113,IF(B298="CROP",H298*About!$B$114,'EPA Data'!H298))</f>
        <v>1.7476154033769649</v>
      </c>
      <c r="J298" s="9" t="str">
        <f>VLOOKUP(F298,'Tech to Policy Mapping'!C:D,2,FALSE)</f>
        <v>crop and rice measures</v>
      </c>
    </row>
    <row r="299" spans="1:10" x14ac:dyDescent="0.45">
      <c r="A299" t="s">
        <v>8</v>
      </c>
      <c r="B299" t="s">
        <v>9</v>
      </c>
      <c r="C299">
        <v>2040</v>
      </c>
      <c r="D299" t="s">
        <v>82</v>
      </c>
      <c r="E299" t="s">
        <v>83</v>
      </c>
      <c r="F299" t="s">
        <v>13</v>
      </c>
      <c r="G299">
        <v>-28</v>
      </c>
      <c r="H299">
        <v>1.6981397867202701</v>
      </c>
      <c r="I299">
        <f>IF(OR(B299="GAS",B299="COL",B299="LAN",B299="RICE"),H299*About!$B$113,IF(B299="CROP",H299*About!$B$114,'EPA Data'!H299))</f>
        <v>1.5100907499358107</v>
      </c>
      <c r="J299" s="9" t="str">
        <f>VLOOKUP(F299,'Tech to Policy Mapping'!C:D,2,FALSE)</f>
        <v>crop and rice measures</v>
      </c>
    </row>
    <row r="300" spans="1:10" x14ac:dyDescent="0.45">
      <c r="A300" t="s">
        <v>8</v>
      </c>
      <c r="B300" t="s">
        <v>9</v>
      </c>
      <c r="C300">
        <v>2040</v>
      </c>
      <c r="D300" t="s">
        <v>82</v>
      </c>
      <c r="E300" t="s">
        <v>83</v>
      </c>
      <c r="F300" t="s">
        <v>13</v>
      </c>
      <c r="G300">
        <v>-25</v>
      </c>
      <c r="H300">
        <v>1.1384071111678999</v>
      </c>
      <c r="I300">
        <f>IF(OR(B300="GAS",B300="COL",B300="LAN",B300="RICE"),H300*About!$B$113,IF(B300="CROP",H300*About!$B$114,'EPA Data'!H300))</f>
        <v>1.012341894159374</v>
      </c>
      <c r="J300" s="9" t="str">
        <f>VLOOKUP(F300,'Tech to Policy Mapping'!C:D,2,FALSE)</f>
        <v>crop and rice measures</v>
      </c>
    </row>
    <row r="301" spans="1:10" x14ac:dyDescent="0.45">
      <c r="A301" t="s">
        <v>8</v>
      </c>
      <c r="B301" t="s">
        <v>9</v>
      </c>
      <c r="C301">
        <v>2040</v>
      </c>
      <c r="D301" t="s">
        <v>82</v>
      </c>
      <c r="E301" t="s">
        <v>83</v>
      </c>
      <c r="F301" t="s">
        <v>13</v>
      </c>
      <c r="G301">
        <v>-13</v>
      </c>
      <c r="H301">
        <v>6.9472298491750004E-4</v>
      </c>
      <c r="I301">
        <f>IF(OR(B301="GAS",B301="COL",B301="LAN",B301="RICE"),H301*About!$B$113,IF(B301="CROP",H301*About!$B$114,'EPA Data'!H301))</f>
        <v>6.1779057383603187E-4</v>
      </c>
      <c r="J301" s="9" t="str">
        <f>VLOOKUP(F301,'Tech to Policy Mapping'!C:D,2,FALSE)</f>
        <v>crop and rice measures</v>
      </c>
    </row>
    <row r="302" spans="1:10" x14ac:dyDescent="0.45">
      <c r="A302" t="s">
        <v>8</v>
      </c>
      <c r="B302" t="s">
        <v>9</v>
      </c>
      <c r="C302">
        <v>2040</v>
      </c>
      <c r="D302" t="s">
        <v>82</v>
      </c>
      <c r="E302" t="s">
        <v>83</v>
      </c>
      <c r="F302" t="s">
        <v>13</v>
      </c>
      <c r="G302">
        <v>-11</v>
      </c>
      <c r="H302">
        <v>8.2345837727188995E-3</v>
      </c>
      <c r="I302">
        <f>IF(OR(B302="GAS",B302="COL",B302="LAN",B302="RICE"),H302*About!$B$113,IF(B302="CROP",H302*About!$B$114,'EPA Data'!H302))</f>
        <v>7.3227003348003633E-3</v>
      </c>
      <c r="J302" s="9" t="str">
        <f>VLOOKUP(F302,'Tech to Policy Mapping'!C:D,2,FALSE)</f>
        <v>crop and rice measures</v>
      </c>
    </row>
    <row r="303" spans="1:10" x14ac:dyDescent="0.45">
      <c r="A303" t="s">
        <v>8</v>
      </c>
      <c r="B303" t="s">
        <v>9</v>
      </c>
      <c r="C303">
        <v>2040</v>
      </c>
      <c r="D303" t="s">
        <v>82</v>
      </c>
      <c r="E303" t="s">
        <v>83</v>
      </c>
      <c r="F303" t="s">
        <v>12</v>
      </c>
      <c r="G303">
        <v>11</v>
      </c>
      <c r="H303">
        <v>4.2336363345384598E-2</v>
      </c>
      <c r="I303">
        <f>IF(OR(B303="GAS",B303="COL",B303="LAN",B303="RICE"),H303*About!$B$113,IF(B303="CROP",H303*About!$B$114,'EPA Data'!H303))</f>
        <v>3.7648108344050059E-2</v>
      </c>
      <c r="J303" s="9" t="str">
        <f>VLOOKUP(F303,'Tech to Policy Mapping'!C:D,2,FALSE)</f>
        <v>crop and rice measures</v>
      </c>
    </row>
    <row r="304" spans="1:10" x14ac:dyDescent="0.45">
      <c r="A304" t="s">
        <v>8</v>
      </c>
      <c r="B304" t="s">
        <v>9</v>
      </c>
      <c r="C304">
        <v>2040</v>
      </c>
      <c r="D304" t="s">
        <v>82</v>
      </c>
      <c r="E304" t="s">
        <v>83</v>
      </c>
      <c r="F304" t="s">
        <v>13</v>
      </c>
      <c r="G304">
        <v>99</v>
      </c>
      <c r="H304">
        <v>6.8585358560085297E-2</v>
      </c>
      <c r="I304">
        <f>IF(OR(B304="GAS",B304="COL",B304="LAN",B304="RICE"),H304*About!$B$113,IF(B304="CROP",H304*About!$B$114,'EPA Data'!H304))</f>
        <v>6.0990335632290615E-2</v>
      </c>
      <c r="J304" s="9" t="str">
        <f>VLOOKUP(F304,'Tech to Policy Mapping'!C:D,2,FALSE)</f>
        <v>crop and rice measures</v>
      </c>
    </row>
    <row r="305" spans="1:10" x14ac:dyDescent="0.45">
      <c r="A305" t="s">
        <v>8</v>
      </c>
      <c r="B305" t="s">
        <v>9</v>
      </c>
      <c r="C305">
        <v>2040</v>
      </c>
      <c r="D305" t="s">
        <v>82</v>
      </c>
      <c r="E305" t="s">
        <v>83</v>
      </c>
      <c r="F305" t="s">
        <v>12</v>
      </c>
      <c r="G305">
        <v>135</v>
      </c>
      <c r="H305">
        <v>1.34963663294911E-2</v>
      </c>
      <c r="I305">
        <f>IF(OR(B305="GAS",B305="COL",B305="LAN",B305="RICE"),H305*About!$B$113,IF(B305="CROP",H305*About!$B$114,'EPA Data'!H305))</f>
        <v>1.2001802272869603E-2</v>
      </c>
      <c r="J305" s="9" t="str">
        <f>VLOOKUP(F305,'Tech to Policy Mapping'!C:D,2,FALSE)</f>
        <v>crop and rice measures</v>
      </c>
    </row>
    <row r="306" spans="1:10" x14ac:dyDescent="0.45">
      <c r="A306" t="s">
        <v>8</v>
      </c>
      <c r="B306" t="s">
        <v>9</v>
      </c>
      <c r="C306">
        <v>2040</v>
      </c>
      <c r="D306" t="s">
        <v>82</v>
      </c>
      <c r="E306" t="s">
        <v>83</v>
      </c>
      <c r="F306" t="s">
        <v>13</v>
      </c>
      <c r="G306">
        <v>454</v>
      </c>
      <c r="H306">
        <v>2.0524770952761E-3</v>
      </c>
      <c r="I306">
        <f>IF(OR(B306="GAS",B306="COL",B306="LAN",B306="RICE"),H306*About!$B$113,IF(B306="CROP",H306*About!$B$114,'EPA Data'!H306))</f>
        <v>1.8251893632488809E-3</v>
      </c>
      <c r="J306" s="9" t="str">
        <f>VLOOKUP(F306,'Tech to Policy Mapping'!C:D,2,FALSE)</f>
        <v>crop and rice measures</v>
      </c>
    </row>
    <row r="307" spans="1:10" x14ac:dyDescent="0.45">
      <c r="A307" t="s">
        <v>8</v>
      </c>
      <c r="B307" t="s">
        <v>9</v>
      </c>
      <c r="C307">
        <v>2040</v>
      </c>
      <c r="D307" t="s">
        <v>82</v>
      </c>
      <c r="E307" t="s">
        <v>83</v>
      </c>
      <c r="F307" t="s">
        <v>13</v>
      </c>
      <c r="G307">
        <v>518</v>
      </c>
      <c r="H307">
        <v>1.0713164694607299E-2</v>
      </c>
      <c r="I307">
        <f>IF(OR(B307="GAS",B307="COL",B307="LAN",B307="RICE"),H307*About!$B$113,IF(B307="CROP",H307*About!$B$114,'EPA Data'!H307))</f>
        <v>9.5268075304393764E-3</v>
      </c>
      <c r="J307" s="9" t="str">
        <f>VLOOKUP(F307,'Tech to Policy Mapping'!C:D,2,FALSE)</f>
        <v>crop and rice measures</v>
      </c>
    </row>
    <row r="308" spans="1:10" x14ac:dyDescent="0.45">
      <c r="A308" t="s">
        <v>8</v>
      </c>
      <c r="B308" t="s">
        <v>9</v>
      </c>
      <c r="C308">
        <v>2040</v>
      </c>
      <c r="D308" t="s">
        <v>82</v>
      </c>
      <c r="E308" t="s">
        <v>83</v>
      </c>
      <c r="F308" t="s">
        <v>15</v>
      </c>
      <c r="G308">
        <v>540</v>
      </c>
      <c r="H308">
        <v>3.6296749021857999E-3</v>
      </c>
      <c r="I308">
        <f>IF(OR(B308="GAS",B308="COL",B308="LAN",B308="RICE"),H308*About!$B$113,IF(B308="CROP",H308*About!$B$114,'EPA Data'!H308))</f>
        <v>3.2277310371786475E-3</v>
      </c>
      <c r="J308" s="9" t="str">
        <f>VLOOKUP(F308,'Tech to Policy Mapping'!C:D,2,FALSE)</f>
        <v>crop and rice measures</v>
      </c>
    </row>
    <row r="309" spans="1:10" x14ac:dyDescent="0.45">
      <c r="A309" t="s">
        <v>8</v>
      </c>
      <c r="B309" t="s">
        <v>9</v>
      </c>
      <c r="C309">
        <v>2040</v>
      </c>
      <c r="D309" t="s">
        <v>82</v>
      </c>
      <c r="E309" t="s">
        <v>83</v>
      </c>
      <c r="F309" t="s">
        <v>15</v>
      </c>
      <c r="G309">
        <v>612</v>
      </c>
      <c r="H309">
        <v>7.207010057755E-4</v>
      </c>
      <c r="I309">
        <f>IF(OR(B309="GAS",B309="COL",B309="LAN",B309="RICE"),H309*About!$B$113,IF(B309="CROP",H309*About!$B$114,'EPA Data'!H309))</f>
        <v>6.4089183399499165E-4</v>
      </c>
      <c r="J309" s="9" t="str">
        <f>VLOOKUP(F309,'Tech to Policy Mapping'!C:D,2,FALSE)</f>
        <v>crop and rice measures</v>
      </c>
    </row>
    <row r="310" spans="1:10" x14ac:dyDescent="0.45">
      <c r="A310" t="s">
        <v>8</v>
      </c>
      <c r="B310" t="s">
        <v>9</v>
      </c>
      <c r="C310">
        <v>2040</v>
      </c>
      <c r="D310" t="s">
        <v>82</v>
      </c>
      <c r="E310" t="s">
        <v>83</v>
      </c>
      <c r="F310" t="s">
        <v>15</v>
      </c>
      <c r="G310">
        <v>730</v>
      </c>
      <c r="H310">
        <v>0.15410666167736001</v>
      </c>
      <c r="I310">
        <f>IF(OR(B310="GAS",B310="COL",B310="LAN",B310="RICE"),H310*About!$B$113,IF(B310="CROP",H310*About!$B$114,'EPA Data'!H310))</f>
        <v>0.13704115887416243</v>
      </c>
      <c r="J310" s="9" t="str">
        <f>VLOOKUP(F310,'Tech to Policy Mapping'!C:D,2,FALSE)</f>
        <v>crop and rice measures</v>
      </c>
    </row>
    <row r="311" spans="1:10" x14ac:dyDescent="0.45">
      <c r="A311" t="s">
        <v>8</v>
      </c>
      <c r="B311" t="s">
        <v>9</v>
      </c>
      <c r="C311">
        <v>2040</v>
      </c>
      <c r="D311" t="s">
        <v>82</v>
      </c>
      <c r="E311" t="s">
        <v>83</v>
      </c>
      <c r="F311" t="s">
        <v>15</v>
      </c>
      <c r="G311">
        <v>910</v>
      </c>
      <c r="H311">
        <v>4.2150381952524199E-2</v>
      </c>
      <c r="I311">
        <f>IF(OR(B311="GAS",B311="COL",B311="LAN",B311="RICE"),H311*About!$B$113,IF(B311="CROP",H311*About!$B$114,'EPA Data'!H311))</f>
        <v>3.7482722206103734E-2</v>
      </c>
      <c r="J311" s="9" t="str">
        <f>VLOOKUP(F311,'Tech to Policy Mapping'!C:D,2,FALSE)</f>
        <v>crop and rice measures</v>
      </c>
    </row>
    <row r="312" spans="1:10" x14ac:dyDescent="0.45">
      <c r="A312" t="s">
        <v>8</v>
      </c>
      <c r="B312" t="s">
        <v>9</v>
      </c>
      <c r="C312">
        <v>2040</v>
      </c>
      <c r="D312" t="s">
        <v>82</v>
      </c>
      <c r="E312" t="s">
        <v>83</v>
      </c>
      <c r="F312" t="s">
        <v>15</v>
      </c>
      <c r="G312">
        <v>1054</v>
      </c>
      <c r="H312">
        <v>0.102228291332721</v>
      </c>
      <c r="I312">
        <f>IF(OR(B312="GAS",B312="COL",B312="LAN",B312="RICE"),H312*About!$B$113,IF(B312="CROP",H312*About!$B$114,'EPA Data'!H312))</f>
        <v>9.090770873547338E-2</v>
      </c>
      <c r="J312" s="9" t="str">
        <f>VLOOKUP(F312,'Tech to Policy Mapping'!C:D,2,FALSE)</f>
        <v>crop and rice measures</v>
      </c>
    </row>
    <row r="313" spans="1:10" x14ac:dyDescent="0.45">
      <c r="A313" t="s">
        <v>8</v>
      </c>
      <c r="B313" t="s">
        <v>9</v>
      </c>
      <c r="C313">
        <v>2040</v>
      </c>
      <c r="D313" t="s">
        <v>82</v>
      </c>
      <c r="E313" t="s">
        <v>83</v>
      </c>
      <c r="F313" t="s">
        <v>15</v>
      </c>
      <c r="G313">
        <v>1132</v>
      </c>
      <c r="H313">
        <v>0.104784965515136</v>
      </c>
      <c r="I313">
        <f>IF(OR(B313="GAS",B313="COL",B313="LAN",B313="RICE"),H313*About!$B$113,IF(B313="CROP",H313*About!$B$114,'EPA Data'!H313))</f>
        <v>9.3181261280238389E-2</v>
      </c>
      <c r="J313" s="9" t="str">
        <f>VLOOKUP(F313,'Tech to Policy Mapping'!C:D,2,FALSE)</f>
        <v>crop and rice measures</v>
      </c>
    </row>
    <row r="314" spans="1:10" x14ac:dyDescent="0.45">
      <c r="A314" t="s">
        <v>8</v>
      </c>
      <c r="B314" t="s">
        <v>9</v>
      </c>
      <c r="C314">
        <v>2040</v>
      </c>
      <c r="D314" t="s">
        <v>82</v>
      </c>
      <c r="E314" t="s">
        <v>83</v>
      </c>
      <c r="F314" t="s">
        <v>15</v>
      </c>
      <c r="G314">
        <v>1279</v>
      </c>
      <c r="H314">
        <v>7.5715519487858001E-3</v>
      </c>
      <c r="I314">
        <f>IF(OR(B314="GAS",B314="COL",B314="LAN",B314="RICE"),H314*About!$B$113,IF(B314="CROP",H314*About!$B$114,'EPA Data'!H314))</f>
        <v>6.7330914980813323E-3</v>
      </c>
      <c r="J314" s="9" t="str">
        <f>VLOOKUP(F314,'Tech to Policy Mapping'!C:D,2,FALSE)</f>
        <v>crop and rice measures</v>
      </c>
    </row>
    <row r="315" spans="1:10" x14ac:dyDescent="0.45">
      <c r="A315" t="s">
        <v>8</v>
      </c>
      <c r="B315" t="s">
        <v>9</v>
      </c>
      <c r="C315">
        <v>2040</v>
      </c>
      <c r="D315" t="s">
        <v>82</v>
      </c>
      <c r="E315" t="s">
        <v>83</v>
      </c>
      <c r="F315" t="s">
        <v>15</v>
      </c>
      <c r="G315">
        <v>1535</v>
      </c>
      <c r="H315">
        <v>6.1113346368074403E-2</v>
      </c>
      <c r="I315">
        <f>IF(OR(B315="GAS",B315="COL",B315="LAN",B315="RICE"),H315*About!$B$113,IF(B315="CROP",H315*About!$B$114,'EPA Data'!H315))</f>
        <v>5.4345761032012475E-2</v>
      </c>
      <c r="J315" s="9" t="str">
        <f>VLOOKUP(F315,'Tech to Policy Mapping'!C:D,2,FALSE)</f>
        <v>crop and rice measures</v>
      </c>
    </row>
    <row r="316" spans="1:10" x14ac:dyDescent="0.45">
      <c r="A316" t="s">
        <v>8</v>
      </c>
      <c r="B316" t="s">
        <v>9</v>
      </c>
      <c r="C316">
        <v>2040</v>
      </c>
      <c r="D316" t="s">
        <v>82</v>
      </c>
      <c r="E316" t="s">
        <v>83</v>
      </c>
      <c r="F316" t="s">
        <v>15</v>
      </c>
      <c r="G316">
        <v>2368</v>
      </c>
      <c r="H316">
        <v>0.18094943463802299</v>
      </c>
      <c r="I316">
        <f>IF(OR(B316="GAS",B316="COL",B316="LAN",B316="RICE"),H316*About!$B$113,IF(B316="CROP",H316*About!$B$114,'EPA Data'!H316))</f>
        <v>0.16091140999689962</v>
      </c>
      <c r="J316" s="9" t="str">
        <f>VLOOKUP(F316,'Tech to Policy Mapping'!C:D,2,FALSE)</f>
        <v>crop and rice measures</v>
      </c>
    </row>
    <row r="317" spans="1:10" x14ac:dyDescent="0.45">
      <c r="A317" t="s">
        <v>8</v>
      </c>
      <c r="B317" t="s">
        <v>9</v>
      </c>
      <c r="C317">
        <v>2040</v>
      </c>
      <c r="D317" t="s">
        <v>82</v>
      </c>
      <c r="E317" t="s">
        <v>83</v>
      </c>
      <c r="F317" t="s">
        <v>15</v>
      </c>
      <c r="G317">
        <v>2415</v>
      </c>
      <c r="H317">
        <v>1.5633134171366699E-2</v>
      </c>
      <c r="I317">
        <f>IF(OR(B317="GAS",B317="COL",B317="LAN",B317="RICE"),H317*About!$B$113,IF(B317="CROP",H317*About!$B$114,'EPA Data'!H317))</f>
        <v>1.3901948172524077E-2</v>
      </c>
      <c r="J317" s="9" t="str">
        <f>VLOOKUP(F317,'Tech to Policy Mapping'!C:D,2,FALSE)</f>
        <v>crop and rice measures</v>
      </c>
    </row>
    <row r="318" spans="1:10" x14ac:dyDescent="0.45">
      <c r="A318" t="s">
        <v>8</v>
      </c>
      <c r="B318" t="s">
        <v>9</v>
      </c>
      <c r="C318">
        <v>2040</v>
      </c>
      <c r="D318" t="s">
        <v>82</v>
      </c>
      <c r="E318" t="s">
        <v>83</v>
      </c>
      <c r="F318" t="s">
        <v>15</v>
      </c>
      <c r="G318">
        <v>2799</v>
      </c>
      <c r="H318">
        <v>2.4619959294795999E-3</v>
      </c>
      <c r="I318">
        <f>IF(OR(B318="GAS",B318="COL",B318="LAN",B318="RICE"),H318*About!$B$113,IF(B318="CROP",H318*About!$B$114,'EPA Data'!H318))</f>
        <v>2.1893587963493087E-3</v>
      </c>
      <c r="J318" s="9" t="str">
        <f>VLOOKUP(F318,'Tech to Policy Mapping'!C:D,2,FALSE)</f>
        <v>crop and rice measures</v>
      </c>
    </row>
    <row r="319" spans="1:10" x14ac:dyDescent="0.45">
      <c r="A319" t="s">
        <v>8</v>
      </c>
      <c r="B319" t="s">
        <v>9</v>
      </c>
      <c r="C319">
        <v>2040</v>
      </c>
      <c r="D319" t="s">
        <v>82</v>
      </c>
      <c r="E319" t="s">
        <v>83</v>
      </c>
      <c r="F319" t="s">
        <v>15</v>
      </c>
      <c r="G319">
        <v>3750</v>
      </c>
      <c r="H319">
        <v>8.9543359354137993E-3</v>
      </c>
      <c r="I319">
        <f>IF(OR(B319="GAS",B319="COL",B319="LAN",B319="RICE"),H319*About!$B$113,IF(B319="CROP",H319*About!$B$114,'EPA Data'!H319))</f>
        <v>7.9627483989418019E-3</v>
      </c>
      <c r="J319" s="9" t="str">
        <f>VLOOKUP(F319,'Tech to Policy Mapping'!C:D,2,FALSE)</f>
        <v>crop and rice measures</v>
      </c>
    </row>
    <row r="320" spans="1:10" x14ac:dyDescent="0.45">
      <c r="A320" t="s">
        <v>8</v>
      </c>
      <c r="B320" t="s">
        <v>9</v>
      </c>
      <c r="C320">
        <v>2040</v>
      </c>
      <c r="D320" t="s">
        <v>82</v>
      </c>
      <c r="E320" t="s">
        <v>83</v>
      </c>
      <c r="F320" t="s">
        <v>15</v>
      </c>
      <c r="G320">
        <v>4758</v>
      </c>
      <c r="H320" s="1">
        <v>8.3300001278999996E-6</v>
      </c>
      <c r="I320">
        <f>IF(OR(B320="GAS",B320="COL",B320="LAN",B320="RICE"),H320*About!$B$113,IF(B320="CROP",H320*About!$B$114,'EPA Data'!H320))</f>
        <v>7.4075504493070462E-6</v>
      </c>
      <c r="J320" s="9" t="str">
        <f>VLOOKUP(F320,'Tech to Policy Mapping'!C:D,2,FALSE)</f>
        <v>crop and rice measures</v>
      </c>
    </row>
    <row r="321" spans="1:10" x14ac:dyDescent="0.45">
      <c r="A321" t="s">
        <v>8</v>
      </c>
      <c r="B321" t="s">
        <v>9</v>
      </c>
      <c r="C321">
        <v>2040</v>
      </c>
      <c r="D321" t="s">
        <v>82</v>
      </c>
      <c r="E321" t="s">
        <v>83</v>
      </c>
      <c r="F321" t="s">
        <v>15</v>
      </c>
      <c r="G321">
        <v>7147</v>
      </c>
      <c r="H321">
        <v>1.074519968824E-4</v>
      </c>
      <c r="I321">
        <f>IF(OR(B321="GAS",B321="COL",B321="LAN",B321="RICE"),H321*About!$B$113,IF(B321="CROP",H321*About!$B$114,'EPA Data'!H321))</f>
        <v>9.5552950247771809E-5</v>
      </c>
      <c r="J321" s="9" t="str">
        <f>VLOOKUP(F321,'Tech to Policy Mapping'!C:D,2,FALSE)</f>
        <v>crop and rice measures</v>
      </c>
    </row>
    <row r="322" spans="1:10" x14ac:dyDescent="0.45">
      <c r="A322" t="s">
        <v>8</v>
      </c>
      <c r="B322" t="s">
        <v>9</v>
      </c>
      <c r="C322">
        <v>2040</v>
      </c>
      <c r="D322" t="s">
        <v>82</v>
      </c>
      <c r="E322" t="s">
        <v>83</v>
      </c>
      <c r="F322" t="s">
        <v>15</v>
      </c>
      <c r="G322">
        <v>100000</v>
      </c>
      <c r="H322" s="1">
        <v>9.9999999999999998E-13</v>
      </c>
      <c r="I322">
        <f>IF(OR(B322="GAS",B322="COL",B322="LAN",B322="RICE"),H322*About!$B$113,IF(B322="CROP",H322*About!$B$114,'EPA Data'!H322))</f>
        <v>8.8926174496644289E-13</v>
      </c>
      <c r="J322" s="9" t="str">
        <f>VLOOKUP(F322,'Tech to Policy Mapping'!C:D,2,FALSE)</f>
        <v>crop and rice measures</v>
      </c>
    </row>
    <row r="323" spans="1:10" x14ac:dyDescent="0.45">
      <c r="A323" t="s">
        <v>8</v>
      </c>
      <c r="B323" t="s">
        <v>9</v>
      </c>
      <c r="C323">
        <v>2045</v>
      </c>
      <c r="D323" t="s">
        <v>82</v>
      </c>
      <c r="E323" t="s">
        <v>83</v>
      </c>
      <c r="F323" t="s">
        <v>14</v>
      </c>
      <c r="G323">
        <v>-100000</v>
      </c>
      <c r="H323">
        <v>0</v>
      </c>
      <c r="I323">
        <f>IF(OR(B323="GAS",B323="COL",B323="LAN",B323="RICE"),H323*About!$B$113,IF(B323="CROP",H323*About!$B$114,'EPA Data'!H323))</f>
        <v>0</v>
      </c>
      <c r="J323" s="9" t="str">
        <f>VLOOKUP(F323,'Tech to Policy Mapping'!C:D,2,FALSE)</f>
        <v>crop and rice measures</v>
      </c>
    </row>
    <row r="324" spans="1:10" x14ac:dyDescent="0.45">
      <c r="A324" t="s">
        <v>8</v>
      </c>
      <c r="B324" t="s">
        <v>9</v>
      </c>
      <c r="C324">
        <v>2045</v>
      </c>
      <c r="D324" t="s">
        <v>82</v>
      </c>
      <c r="E324" t="s">
        <v>83</v>
      </c>
      <c r="F324" t="s">
        <v>14</v>
      </c>
      <c r="G324">
        <v>-3206</v>
      </c>
      <c r="H324">
        <v>0.115491732954978</v>
      </c>
      <c r="I324">
        <f>IF(OR(B324="GAS",B324="COL",B324="LAN",B324="RICE"),H324*About!$B$113,IF(B324="CROP",H324*About!$B$114,'EPA Data'!H324))</f>
        <v>0.10270237997674218</v>
      </c>
      <c r="J324" s="9" t="str">
        <f>VLOOKUP(F324,'Tech to Policy Mapping'!C:D,2,FALSE)</f>
        <v>crop and rice measures</v>
      </c>
    </row>
    <row r="325" spans="1:10" x14ac:dyDescent="0.45">
      <c r="A325" t="s">
        <v>8</v>
      </c>
      <c r="B325" t="s">
        <v>9</v>
      </c>
      <c r="C325">
        <v>2045</v>
      </c>
      <c r="D325" t="s">
        <v>82</v>
      </c>
      <c r="E325" t="s">
        <v>83</v>
      </c>
      <c r="F325" t="s">
        <v>14</v>
      </c>
      <c r="G325">
        <v>-3206</v>
      </c>
      <c r="H325">
        <v>0</v>
      </c>
      <c r="I325">
        <f>IF(OR(B325="GAS",B325="COL",B325="LAN",B325="RICE"),H325*About!$B$113,IF(B325="CROP",H325*About!$B$114,'EPA Data'!H325))</f>
        <v>0</v>
      </c>
      <c r="J325" s="9" t="str">
        <f>VLOOKUP(F325,'Tech to Policy Mapping'!C:D,2,FALSE)</f>
        <v>crop and rice measures</v>
      </c>
    </row>
    <row r="326" spans="1:10" x14ac:dyDescent="0.45">
      <c r="A326" t="s">
        <v>8</v>
      </c>
      <c r="B326" t="s">
        <v>9</v>
      </c>
      <c r="C326">
        <v>2045</v>
      </c>
      <c r="D326" t="s">
        <v>82</v>
      </c>
      <c r="E326" t="s">
        <v>83</v>
      </c>
      <c r="F326" t="s">
        <v>14</v>
      </c>
      <c r="G326">
        <v>-1629</v>
      </c>
      <c r="H326">
        <v>0.16157309710979401</v>
      </c>
      <c r="I326">
        <f>IF(OR(B326="GAS",B326="COL",B326="LAN",B326="RICE"),H326*About!$B$113,IF(B326="CROP",H326*About!$B$114,'EPA Data'!H326))</f>
        <v>0.14368077427548795</v>
      </c>
      <c r="J326" s="9" t="str">
        <f>VLOOKUP(F326,'Tech to Policy Mapping'!C:D,2,FALSE)</f>
        <v>crop and rice measures</v>
      </c>
    </row>
    <row r="327" spans="1:10" x14ac:dyDescent="0.45">
      <c r="A327" t="s">
        <v>8</v>
      </c>
      <c r="B327" t="s">
        <v>9</v>
      </c>
      <c r="C327">
        <v>2045</v>
      </c>
      <c r="D327" t="s">
        <v>82</v>
      </c>
      <c r="E327" t="s">
        <v>83</v>
      </c>
      <c r="F327" t="s">
        <v>12</v>
      </c>
      <c r="G327">
        <v>-1552</v>
      </c>
      <c r="H327">
        <v>1.8558457493781998E-2</v>
      </c>
      <c r="I327">
        <f>IF(OR(B327="GAS",B327="COL",B327="LAN",B327="RICE"),H327*About!$B$113,IF(B327="CROP",H327*About!$B$114,'EPA Data'!H327))</f>
        <v>1.650332629480614E-2</v>
      </c>
      <c r="J327" s="9" t="str">
        <f>VLOOKUP(F327,'Tech to Policy Mapping'!C:D,2,FALSE)</f>
        <v>crop and rice measures</v>
      </c>
    </row>
    <row r="328" spans="1:10" x14ac:dyDescent="0.45">
      <c r="A328" t="s">
        <v>8</v>
      </c>
      <c r="B328" t="s">
        <v>9</v>
      </c>
      <c r="C328">
        <v>2045</v>
      </c>
      <c r="D328" t="s">
        <v>82</v>
      </c>
      <c r="E328" t="s">
        <v>83</v>
      </c>
      <c r="F328" t="s">
        <v>14</v>
      </c>
      <c r="G328">
        <v>-1027</v>
      </c>
      <c r="H328">
        <v>1.08264601230621</v>
      </c>
      <c r="I328">
        <f>IF(OR(B328="GAS",B328="COL",B328="LAN",B328="RICE"),H328*About!$B$113,IF(B328="CROP",H328*About!$B$114,'EPA Data'!H328))</f>
        <v>0.96275568208438145</v>
      </c>
      <c r="J328" s="9" t="str">
        <f>VLOOKUP(F328,'Tech to Policy Mapping'!C:D,2,FALSE)</f>
        <v>crop and rice measures</v>
      </c>
    </row>
    <row r="329" spans="1:10" x14ac:dyDescent="0.45">
      <c r="A329" t="s">
        <v>8</v>
      </c>
      <c r="B329" t="s">
        <v>9</v>
      </c>
      <c r="C329">
        <v>2045</v>
      </c>
      <c r="D329" t="s">
        <v>82</v>
      </c>
      <c r="E329" t="s">
        <v>83</v>
      </c>
      <c r="F329" t="s">
        <v>14</v>
      </c>
      <c r="G329">
        <v>-875</v>
      </c>
      <c r="H329">
        <v>9.3352831900120007E-3</v>
      </c>
      <c r="I329">
        <f>IF(OR(B329="GAS",B329="COL",B329="LAN",B329="RICE"),H329*About!$B$113,IF(B329="CROP",H329*About!$B$114,'EPA Data'!H329))</f>
        <v>8.3015102193059742E-3</v>
      </c>
      <c r="J329" s="9" t="str">
        <f>VLOOKUP(F329,'Tech to Policy Mapping'!C:D,2,FALSE)</f>
        <v>crop and rice measures</v>
      </c>
    </row>
    <row r="330" spans="1:10" x14ac:dyDescent="0.45">
      <c r="A330" t="s">
        <v>8</v>
      </c>
      <c r="B330" t="s">
        <v>9</v>
      </c>
      <c r="C330">
        <v>2045</v>
      </c>
      <c r="D330" t="s">
        <v>82</v>
      </c>
      <c r="E330" t="s">
        <v>83</v>
      </c>
      <c r="F330" t="s">
        <v>13</v>
      </c>
      <c r="G330">
        <v>-821</v>
      </c>
      <c r="H330">
        <v>3.2151456922292702E-2</v>
      </c>
      <c r="I330">
        <f>IF(OR(B330="GAS",B330="COL",B330="LAN",B330="RICE"),H330*About!$B$113,IF(B330="CROP",H330*About!$B$114,'EPA Data'!H330))</f>
        <v>2.8591060685931431E-2</v>
      </c>
      <c r="J330" s="9" t="str">
        <f>VLOOKUP(F330,'Tech to Policy Mapping'!C:D,2,FALSE)</f>
        <v>crop and rice measures</v>
      </c>
    </row>
    <row r="331" spans="1:10" x14ac:dyDescent="0.45">
      <c r="A331" t="s">
        <v>8</v>
      </c>
      <c r="B331" t="s">
        <v>9</v>
      </c>
      <c r="C331">
        <v>2045</v>
      </c>
      <c r="D331" t="s">
        <v>82</v>
      </c>
      <c r="E331" t="s">
        <v>83</v>
      </c>
      <c r="F331" t="s">
        <v>14</v>
      </c>
      <c r="G331">
        <v>-766</v>
      </c>
      <c r="H331">
        <v>4.2900979518890402E-2</v>
      </c>
      <c r="I331">
        <f>IF(OR(B331="GAS",B331="COL",B331="LAN",B331="RICE"),H331*About!$B$113,IF(B331="CROP",H331*About!$B$114,'EPA Data'!H331))</f>
        <v>3.815019990773811E-2</v>
      </c>
      <c r="J331" s="9" t="str">
        <f>VLOOKUP(F331,'Tech to Policy Mapping'!C:D,2,FALSE)</f>
        <v>crop and rice measures</v>
      </c>
    </row>
    <row r="332" spans="1:10" x14ac:dyDescent="0.45">
      <c r="A332" t="s">
        <v>8</v>
      </c>
      <c r="B332" t="s">
        <v>9</v>
      </c>
      <c r="C332">
        <v>2045</v>
      </c>
      <c r="D332" t="s">
        <v>82</v>
      </c>
      <c r="E332" t="s">
        <v>83</v>
      </c>
      <c r="F332" t="s">
        <v>14</v>
      </c>
      <c r="G332">
        <v>-760</v>
      </c>
      <c r="H332">
        <v>3.4416508860886002E-3</v>
      </c>
      <c r="I332">
        <f>IF(OR(B332="GAS",B332="COL",B332="LAN",B332="RICE"),H332*About!$B$113,IF(B332="CROP",H332*About!$B$114,'EPA Data'!H332))</f>
        <v>3.0605284725284533E-3</v>
      </c>
      <c r="J332" s="9" t="str">
        <f>VLOOKUP(F332,'Tech to Policy Mapping'!C:D,2,FALSE)</f>
        <v>crop and rice measures</v>
      </c>
    </row>
    <row r="333" spans="1:10" x14ac:dyDescent="0.45">
      <c r="A333" t="s">
        <v>8</v>
      </c>
      <c r="B333" t="s">
        <v>9</v>
      </c>
      <c r="C333">
        <v>2045</v>
      </c>
      <c r="D333" t="s">
        <v>82</v>
      </c>
      <c r="E333" t="s">
        <v>83</v>
      </c>
      <c r="F333" t="s">
        <v>14</v>
      </c>
      <c r="G333">
        <v>-687</v>
      </c>
      <c r="H333">
        <v>5.0520402146500001E-4</v>
      </c>
      <c r="I333">
        <f>IF(OR(B333="GAS",B333="COL",B333="LAN",B333="RICE"),H333*About!$B$113,IF(B333="CROP",H333*About!$B$114,'EPA Data'!H333))</f>
        <v>4.4925860969203022E-4</v>
      </c>
      <c r="J333" s="9" t="str">
        <f>VLOOKUP(F333,'Tech to Policy Mapping'!C:D,2,FALSE)</f>
        <v>crop and rice measures</v>
      </c>
    </row>
    <row r="334" spans="1:10" x14ac:dyDescent="0.45">
      <c r="A334" t="s">
        <v>8</v>
      </c>
      <c r="B334" t="s">
        <v>9</v>
      </c>
      <c r="C334">
        <v>2045</v>
      </c>
      <c r="D334" t="s">
        <v>82</v>
      </c>
      <c r="E334" t="s">
        <v>83</v>
      </c>
      <c r="F334" t="s">
        <v>12</v>
      </c>
      <c r="G334">
        <v>-641</v>
      </c>
      <c r="H334">
        <v>3.8598899845969999E-4</v>
      </c>
      <c r="I334">
        <f>IF(OR(B334="GAS",B334="COL",B334="LAN",B334="RICE"),H334*About!$B$113,IF(B334="CROP",H334*About!$B$114,'EPA Data'!H334))</f>
        <v>3.4324525030812248E-4</v>
      </c>
      <c r="J334" s="9" t="str">
        <f>VLOOKUP(F334,'Tech to Policy Mapping'!C:D,2,FALSE)</f>
        <v>crop and rice measures</v>
      </c>
    </row>
    <row r="335" spans="1:10" x14ac:dyDescent="0.45">
      <c r="A335" t="s">
        <v>8</v>
      </c>
      <c r="B335" t="s">
        <v>9</v>
      </c>
      <c r="C335">
        <v>2045</v>
      </c>
      <c r="D335" t="s">
        <v>82</v>
      </c>
      <c r="E335" t="s">
        <v>83</v>
      </c>
      <c r="F335" t="s">
        <v>14</v>
      </c>
      <c r="G335">
        <v>-542</v>
      </c>
      <c r="H335">
        <v>2.7411149814724901E-2</v>
      </c>
      <c r="I335">
        <f>IF(OR(B335="GAS",B335="COL",B335="LAN",B335="RICE"),H335*About!$B$113,IF(B335="CROP",H335*About!$B$114,'EPA Data'!H335))</f>
        <v>2.4375686915778856E-2</v>
      </c>
      <c r="J335" s="9" t="str">
        <f>VLOOKUP(F335,'Tech to Policy Mapping'!C:D,2,FALSE)</f>
        <v>crop and rice measures</v>
      </c>
    </row>
    <row r="336" spans="1:10" x14ac:dyDescent="0.45">
      <c r="A336" t="s">
        <v>8</v>
      </c>
      <c r="B336" t="s">
        <v>9</v>
      </c>
      <c r="C336">
        <v>2045</v>
      </c>
      <c r="D336" t="s">
        <v>82</v>
      </c>
      <c r="E336" t="s">
        <v>83</v>
      </c>
      <c r="F336" t="s">
        <v>12</v>
      </c>
      <c r="G336">
        <v>-514</v>
      </c>
      <c r="H336">
        <v>2.2700000045E-5</v>
      </c>
      <c r="I336">
        <f>IF(OR(B336="GAS",B336="COL",B336="LAN",B336="RICE"),H336*About!$B$113,IF(B336="CROP",H336*About!$B$114,'EPA Data'!H336))</f>
        <v>2.0186241650755033E-5</v>
      </c>
      <c r="J336" s="9" t="str">
        <f>VLOOKUP(F336,'Tech to Policy Mapping'!C:D,2,FALSE)</f>
        <v>crop and rice measures</v>
      </c>
    </row>
    <row r="337" spans="1:10" x14ac:dyDescent="0.45">
      <c r="A337" t="s">
        <v>8</v>
      </c>
      <c r="B337" t="s">
        <v>9</v>
      </c>
      <c r="C337">
        <v>2045</v>
      </c>
      <c r="D337" t="s">
        <v>82</v>
      </c>
      <c r="E337" t="s">
        <v>83</v>
      </c>
      <c r="F337" t="s">
        <v>13</v>
      </c>
      <c r="G337">
        <v>-483</v>
      </c>
      <c r="H337">
        <v>0.122323796153068</v>
      </c>
      <c r="I337">
        <f>IF(OR(B337="GAS",B337="COL",B337="LAN",B337="RICE"),H337*About!$B$113,IF(B337="CROP",H337*About!$B$114,'EPA Data'!H337))</f>
        <v>0.10877787241799672</v>
      </c>
      <c r="J337" s="9" t="str">
        <f>VLOOKUP(F337,'Tech to Policy Mapping'!C:D,2,FALSE)</f>
        <v>crop and rice measures</v>
      </c>
    </row>
    <row r="338" spans="1:10" x14ac:dyDescent="0.45">
      <c r="A338" t="s">
        <v>8</v>
      </c>
      <c r="B338" t="s">
        <v>9</v>
      </c>
      <c r="C338">
        <v>2045</v>
      </c>
      <c r="D338" t="s">
        <v>82</v>
      </c>
      <c r="E338" t="s">
        <v>83</v>
      </c>
      <c r="F338" t="s">
        <v>14</v>
      </c>
      <c r="G338">
        <v>-448</v>
      </c>
      <c r="H338">
        <v>0.14506062865257199</v>
      </c>
      <c r="I338">
        <f>IF(OR(B338="GAS",B338="COL",B338="LAN",B338="RICE"),H338*About!$B$113,IF(B338="CROP",H338*About!$B$114,'EPA Data'!H338))</f>
        <v>0.12899686776151537</v>
      </c>
      <c r="J338" s="9" t="str">
        <f>VLOOKUP(F338,'Tech to Policy Mapping'!C:D,2,FALSE)</f>
        <v>crop and rice measures</v>
      </c>
    </row>
    <row r="339" spans="1:10" x14ac:dyDescent="0.45">
      <c r="A339" t="s">
        <v>8</v>
      </c>
      <c r="B339" t="s">
        <v>9</v>
      </c>
      <c r="C339">
        <v>2045</v>
      </c>
      <c r="D339" t="s">
        <v>82</v>
      </c>
      <c r="E339" t="s">
        <v>83</v>
      </c>
      <c r="F339" t="s">
        <v>14</v>
      </c>
      <c r="G339">
        <v>-446</v>
      </c>
      <c r="H339">
        <v>8.1408910453319494E-2</v>
      </c>
      <c r="I339">
        <f>IF(OR(B339="GAS",B339="COL",B339="LAN",B339="RICE"),H339*About!$B$113,IF(B339="CROP",H339*About!$B$114,'EPA Data'!H339))</f>
        <v>7.2393829765535794E-2</v>
      </c>
      <c r="J339" s="9" t="str">
        <f>VLOOKUP(F339,'Tech to Policy Mapping'!C:D,2,FALSE)</f>
        <v>crop and rice measures</v>
      </c>
    </row>
    <row r="340" spans="1:10" x14ac:dyDescent="0.45">
      <c r="A340" t="s">
        <v>8</v>
      </c>
      <c r="B340" t="s">
        <v>9</v>
      </c>
      <c r="C340">
        <v>2045</v>
      </c>
      <c r="D340" t="s">
        <v>82</v>
      </c>
      <c r="E340" t="s">
        <v>83</v>
      </c>
      <c r="F340" t="s">
        <v>14</v>
      </c>
      <c r="G340">
        <v>-329</v>
      </c>
      <c r="H340">
        <v>8.1001798389479995E-4</v>
      </c>
      <c r="I340">
        <f>IF(OR(B340="GAS",B340="COL",B340="LAN",B340="RICE"),H340*About!$B$113,IF(B340="CROP",H340*About!$B$114,'EPA Data'!H340))</f>
        <v>7.2031800581248988E-4</v>
      </c>
      <c r="J340" s="9" t="str">
        <f>VLOOKUP(F340,'Tech to Policy Mapping'!C:D,2,FALSE)</f>
        <v>crop and rice measures</v>
      </c>
    </row>
    <row r="341" spans="1:10" x14ac:dyDescent="0.45">
      <c r="A341" t="s">
        <v>8</v>
      </c>
      <c r="B341" t="s">
        <v>9</v>
      </c>
      <c r="C341">
        <v>2045</v>
      </c>
      <c r="D341" t="s">
        <v>82</v>
      </c>
      <c r="E341" t="s">
        <v>83</v>
      </c>
      <c r="F341" t="s">
        <v>14</v>
      </c>
      <c r="G341">
        <v>-303</v>
      </c>
      <c r="H341">
        <v>0.40098962187767001</v>
      </c>
      <c r="I341">
        <f>IF(OR(B341="GAS",B341="COL",B341="LAN",B341="RICE"),H341*About!$B$113,IF(B341="CROP",H341*About!$B$114,'EPA Data'!H341))</f>
        <v>0.35658473086437098</v>
      </c>
      <c r="J341" s="9" t="str">
        <f>VLOOKUP(F341,'Tech to Policy Mapping'!C:D,2,FALSE)</f>
        <v>crop and rice measures</v>
      </c>
    </row>
    <row r="342" spans="1:10" x14ac:dyDescent="0.45">
      <c r="A342" t="s">
        <v>8</v>
      </c>
      <c r="B342" t="s">
        <v>9</v>
      </c>
      <c r="C342">
        <v>2045</v>
      </c>
      <c r="D342" t="s">
        <v>82</v>
      </c>
      <c r="E342" t="s">
        <v>83</v>
      </c>
      <c r="F342" t="s">
        <v>12</v>
      </c>
      <c r="G342">
        <v>-297</v>
      </c>
      <c r="H342">
        <v>3.5847139079124E-3</v>
      </c>
      <c r="I342">
        <f>IF(OR(B342="GAS",B342="COL",B342="LAN",B342="RICE"),H342*About!$B$113,IF(B342="CROP",H342*About!$B$114,'EPA Data'!H342))</f>
        <v>3.1877489449556578E-3</v>
      </c>
      <c r="J342" s="9" t="str">
        <f>VLOOKUP(F342,'Tech to Policy Mapping'!C:D,2,FALSE)</f>
        <v>crop and rice measures</v>
      </c>
    </row>
    <row r="343" spans="1:10" x14ac:dyDescent="0.45">
      <c r="A343" t="s">
        <v>8</v>
      </c>
      <c r="B343" t="s">
        <v>9</v>
      </c>
      <c r="C343">
        <v>2045</v>
      </c>
      <c r="D343" t="s">
        <v>82</v>
      </c>
      <c r="E343" t="s">
        <v>83</v>
      </c>
      <c r="F343" t="s">
        <v>14</v>
      </c>
      <c r="G343">
        <v>-171</v>
      </c>
      <c r="H343">
        <v>2.5136025622487099E-2</v>
      </c>
      <c r="I343">
        <f>IF(OR(B343="GAS",B343="COL",B343="LAN",B343="RICE"),H343*About!$B$113,IF(B343="CROP",H343*About!$B$114,'EPA Data'!H343))</f>
        <v>2.2352506006574097E-2</v>
      </c>
      <c r="J343" s="9" t="str">
        <f>VLOOKUP(F343,'Tech to Policy Mapping'!C:D,2,FALSE)</f>
        <v>crop and rice measures</v>
      </c>
    </row>
    <row r="344" spans="1:10" x14ac:dyDescent="0.45">
      <c r="A344" t="s">
        <v>8</v>
      </c>
      <c r="B344" t="s">
        <v>9</v>
      </c>
      <c r="C344">
        <v>2045</v>
      </c>
      <c r="D344" t="s">
        <v>82</v>
      </c>
      <c r="E344" t="s">
        <v>83</v>
      </c>
      <c r="F344" t="s">
        <v>14</v>
      </c>
      <c r="G344">
        <v>-155</v>
      </c>
      <c r="H344">
        <v>2.3889899603090001E-4</v>
      </c>
      <c r="I344">
        <f>IF(OR(B344="GAS",B344="COL",B344="LAN",B344="RICE"),H344*About!$B$113,IF(B344="CROP",H344*About!$B$114,'EPA Data'!H344))</f>
        <v>2.1244373808116946E-4</v>
      </c>
      <c r="J344" s="9" t="str">
        <f>VLOOKUP(F344,'Tech to Policy Mapping'!C:D,2,FALSE)</f>
        <v>crop and rice measures</v>
      </c>
    </row>
    <row r="345" spans="1:10" x14ac:dyDescent="0.45">
      <c r="A345" t="s">
        <v>8</v>
      </c>
      <c r="B345" t="s">
        <v>9</v>
      </c>
      <c r="C345">
        <v>2045</v>
      </c>
      <c r="D345" t="s">
        <v>82</v>
      </c>
      <c r="E345" t="s">
        <v>83</v>
      </c>
      <c r="F345" t="s">
        <v>12</v>
      </c>
      <c r="G345">
        <v>-135</v>
      </c>
      <c r="H345">
        <v>5.3965337574481999E-2</v>
      </c>
      <c r="I345">
        <f>IF(OR(B345="GAS",B345="COL",B345="LAN",B345="RICE"),H345*About!$B$113,IF(B345="CROP",H345*About!$B$114,'EPA Data'!H345))</f>
        <v>4.7989310259187012E-2</v>
      </c>
      <c r="J345" s="9" t="str">
        <f>VLOOKUP(F345,'Tech to Policy Mapping'!C:D,2,FALSE)</f>
        <v>crop and rice measures</v>
      </c>
    </row>
    <row r="346" spans="1:10" x14ac:dyDescent="0.45">
      <c r="A346" t="s">
        <v>8</v>
      </c>
      <c r="B346" t="s">
        <v>9</v>
      </c>
      <c r="C346">
        <v>2045</v>
      </c>
      <c r="D346" t="s">
        <v>82</v>
      </c>
      <c r="E346" t="s">
        <v>83</v>
      </c>
      <c r="F346" t="s">
        <v>12</v>
      </c>
      <c r="G346">
        <v>-88</v>
      </c>
      <c r="H346">
        <v>7.4806297197940004E-4</v>
      </c>
      <c r="I346">
        <f>IF(OR(B346="GAS",B346="COL",B346="LAN",B346="RICE"),H346*About!$B$113,IF(B346="CROP",H346*About!$B$114,'EPA Data'!H346))</f>
        <v>6.6522378380718457E-4</v>
      </c>
      <c r="J346" s="9" t="str">
        <f>VLOOKUP(F346,'Tech to Policy Mapping'!C:D,2,FALSE)</f>
        <v>crop and rice measures</v>
      </c>
    </row>
    <row r="347" spans="1:10" x14ac:dyDescent="0.45">
      <c r="A347" t="s">
        <v>8</v>
      </c>
      <c r="B347" t="s">
        <v>9</v>
      </c>
      <c r="C347">
        <v>2045</v>
      </c>
      <c r="D347" t="s">
        <v>82</v>
      </c>
      <c r="E347" t="s">
        <v>83</v>
      </c>
      <c r="F347" t="s">
        <v>12</v>
      </c>
      <c r="G347">
        <v>-65</v>
      </c>
      <c r="H347">
        <v>6.8346741609275003E-3</v>
      </c>
      <c r="I347">
        <f>IF(OR(B347="GAS",B347="COL",B347="LAN",B347="RICE"),H347*About!$B$113,IF(B347="CROP",H347*About!$B$114,'EPA Data'!H347))</f>
        <v>6.0778142706234481E-3</v>
      </c>
      <c r="J347" s="9" t="str">
        <f>VLOOKUP(F347,'Tech to Policy Mapping'!C:D,2,FALSE)</f>
        <v>crop and rice measures</v>
      </c>
    </row>
    <row r="348" spans="1:10" x14ac:dyDescent="0.45">
      <c r="A348" t="s">
        <v>8</v>
      </c>
      <c r="B348" t="s">
        <v>9</v>
      </c>
      <c r="C348">
        <v>2045</v>
      </c>
      <c r="D348" t="s">
        <v>82</v>
      </c>
      <c r="E348" t="s">
        <v>83</v>
      </c>
      <c r="F348" t="s">
        <v>13</v>
      </c>
      <c r="G348">
        <v>-59</v>
      </c>
      <c r="H348">
        <v>0.402280002832412</v>
      </c>
      <c r="I348">
        <f>IF(OR(B348="GAS",B348="COL",B348="LAN",B348="RICE"),H348*About!$B$113,IF(B348="CROP",H348*About!$B$114,'EPA Data'!H348))</f>
        <v>0.35773221728385629</v>
      </c>
      <c r="J348" s="9" t="str">
        <f>VLOOKUP(F348,'Tech to Policy Mapping'!C:D,2,FALSE)</f>
        <v>crop and rice measures</v>
      </c>
    </row>
    <row r="349" spans="1:10" x14ac:dyDescent="0.45">
      <c r="A349" t="s">
        <v>8</v>
      </c>
      <c r="B349" t="s">
        <v>9</v>
      </c>
      <c r="C349">
        <v>2045</v>
      </c>
      <c r="D349" t="s">
        <v>82</v>
      </c>
      <c r="E349" t="s">
        <v>83</v>
      </c>
      <c r="F349" t="s">
        <v>13</v>
      </c>
      <c r="G349">
        <v>-52</v>
      </c>
      <c r="H349">
        <v>4.0134578943252598E-2</v>
      </c>
      <c r="I349">
        <f>IF(OR(B349="GAS",B349="COL",B349="LAN",B349="RICE"),H349*About!$B$113,IF(B349="CROP",H349*About!$B$114,'EPA Data'!H349))</f>
        <v>3.5690145704570263E-2</v>
      </c>
      <c r="J349" s="9" t="str">
        <f>VLOOKUP(F349,'Tech to Policy Mapping'!C:D,2,FALSE)</f>
        <v>crop and rice measures</v>
      </c>
    </row>
    <row r="350" spans="1:10" x14ac:dyDescent="0.45">
      <c r="A350" t="s">
        <v>8</v>
      </c>
      <c r="B350" t="s">
        <v>9</v>
      </c>
      <c r="C350">
        <v>2045</v>
      </c>
      <c r="D350" t="s">
        <v>82</v>
      </c>
      <c r="E350" t="s">
        <v>83</v>
      </c>
      <c r="F350" t="s">
        <v>13</v>
      </c>
      <c r="G350">
        <v>-44</v>
      </c>
      <c r="H350">
        <v>6.0375313758850098</v>
      </c>
      <c r="I350">
        <f>IF(OR(B350="GAS",B350="COL",B350="LAN",B350="RICE"),H350*About!$B$113,IF(B350="CROP",H350*About!$B$114,'EPA Data'!H350))</f>
        <v>5.3689456866091527</v>
      </c>
      <c r="J350" s="9" t="str">
        <f>VLOOKUP(F350,'Tech to Policy Mapping'!C:D,2,FALSE)</f>
        <v>crop and rice measures</v>
      </c>
    </row>
    <row r="351" spans="1:10" x14ac:dyDescent="0.45">
      <c r="A351" t="s">
        <v>8</v>
      </c>
      <c r="B351" t="s">
        <v>9</v>
      </c>
      <c r="C351">
        <v>2045</v>
      </c>
      <c r="D351" t="s">
        <v>82</v>
      </c>
      <c r="E351" t="s">
        <v>83</v>
      </c>
      <c r="F351" t="s">
        <v>13</v>
      </c>
      <c r="G351">
        <v>-40</v>
      </c>
      <c r="H351">
        <v>0.27608299255370999</v>
      </c>
      <c r="I351">
        <f>IF(OR(B351="GAS",B351="COL",B351="LAN",B351="RICE"),H351*About!$B$113,IF(B351="CROP",H351*About!$B$114,'EPA Data'!H351))</f>
        <v>0.24551004371386961</v>
      </c>
      <c r="J351" s="9" t="str">
        <f>VLOOKUP(F351,'Tech to Policy Mapping'!C:D,2,FALSE)</f>
        <v>crop and rice measures</v>
      </c>
    </row>
    <row r="352" spans="1:10" x14ac:dyDescent="0.45">
      <c r="A352" t="s">
        <v>8</v>
      </c>
      <c r="B352" t="s">
        <v>9</v>
      </c>
      <c r="C352">
        <v>2045</v>
      </c>
      <c r="D352" t="s">
        <v>82</v>
      </c>
      <c r="E352" t="s">
        <v>83</v>
      </c>
      <c r="F352" t="s">
        <v>13</v>
      </c>
      <c r="G352">
        <v>-38</v>
      </c>
      <c r="H352">
        <v>1.69145095348358</v>
      </c>
      <c r="I352">
        <f>IF(OR(B352="GAS",B352="COL",B352="LAN",B352="RICE"),H352*About!$B$113,IF(B352="CROP",H352*About!$B$114,'EPA Data'!H352))</f>
        <v>1.504142626419962</v>
      </c>
      <c r="J352" s="9" t="str">
        <f>VLOOKUP(F352,'Tech to Policy Mapping'!C:D,2,FALSE)</f>
        <v>crop and rice measures</v>
      </c>
    </row>
    <row r="353" spans="1:10" x14ac:dyDescent="0.45">
      <c r="A353" t="s">
        <v>8</v>
      </c>
      <c r="B353" t="s">
        <v>9</v>
      </c>
      <c r="C353">
        <v>2045</v>
      </c>
      <c r="D353" t="s">
        <v>82</v>
      </c>
      <c r="E353" t="s">
        <v>83</v>
      </c>
      <c r="F353" t="s">
        <v>13</v>
      </c>
      <c r="G353">
        <v>-29</v>
      </c>
      <c r="H353">
        <v>1.5414224863052299</v>
      </c>
      <c r="I353">
        <f>IF(OR(B353="GAS",B353="COL",B353="LAN",B353="RICE"),H353*About!$B$113,IF(B353="CROP",H353*About!$B$114,'EPA Data'!H353))</f>
        <v>1.3707280499023018</v>
      </c>
      <c r="J353" s="9" t="str">
        <f>VLOOKUP(F353,'Tech to Policy Mapping'!C:D,2,FALSE)</f>
        <v>crop and rice measures</v>
      </c>
    </row>
    <row r="354" spans="1:10" x14ac:dyDescent="0.45">
      <c r="A354" t="s">
        <v>8</v>
      </c>
      <c r="B354" t="s">
        <v>9</v>
      </c>
      <c r="C354">
        <v>2045</v>
      </c>
      <c r="D354" t="s">
        <v>82</v>
      </c>
      <c r="E354" t="s">
        <v>83</v>
      </c>
      <c r="F354" t="s">
        <v>13</v>
      </c>
      <c r="G354">
        <v>-27</v>
      </c>
      <c r="H354">
        <v>1.1869261264801001</v>
      </c>
      <c r="I354">
        <f>IF(OR(B354="GAS",B354="COL",B354="LAN",B354="RICE"),H354*About!$B$113,IF(B354="CROP",H354*About!$B$114,'EPA Data'!H354))</f>
        <v>1.0554879983799548</v>
      </c>
      <c r="J354" s="9" t="str">
        <f>VLOOKUP(F354,'Tech to Policy Mapping'!C:D,2,FALSE)</f>
        <v>crop and rice measures</v>
      </c>
    </row>
    <row r="355" spans="1:10" x14ac:dyDescent="0.45">
      <c r="A355" t="s">
        <v>8</v>
      </c>
      <c r="B355" t="s">
        <v>9</v>
      </c>
      <c r="C355">
        <v>2045</v>
      </c>
      <c r="D355" t="s">
        <v>82</v>
      </c>
      <c r="E355" t="s">
        <v>83</v>
      </c>
      <c r="F355" t="s">
        <v>13</v>
      </c>
      <c r="G355">
        <v>-14</v>
      </c>
      <c r="H355">
        <v>6.9708598311990001E-4</v>
      </c>
      <c r="I355">
        <f>IF(OR(B355="GAS",B355="COL",B355="LAN",B355="RICE"),H355*About!$B$113,IF(B355="CROP",H355*About!$B$114,'EPA Data'!H355))</f>
        <v>6.1989189774085064E-4</v>
      </c>
      <c r="J355" s="9" t="str">
        <f>VLOOKUP(F355,'Tech to Policy Mapping'!C:D,2,FALSE)</f>
        <v>crop and rice measures</v>
      </c>
    </row>
    <row r="356" spans="1:10" x14ac:dyDescent="0.45">
      <c r="A356" t="s">
        <v>8</v>
      </c>
      <c r="B356" t="s">
        <v>9</v>
      </c>
      <c r="C356">
        <v>2045</v>
      </c>
      <c r="D356" t="s">
        <v>82</v>
      </c>
      <c r="E356" t="s">
        <v>83</v>
      </c>
      <c r="F356" t="s">
        <v>13</v>
      </c>
      <c r="G356">
        <v>-11</v>
      </c>
      <c r="H356">
        <v>8.2605918869375992E-3</v>
      </c>
      <c r="I356">
        <f>IF(OR(B356="GAS",B356="COL",B356="LAN",B356="RICE"),H356*About!$B$113,IF(B356="CROP",H356*About!$B$114,'EPA Data'!H356))</f>
        <v>7.3458283558337709E-3</v>
      </c>
      <c r="J356" s="9" t="str">
        <f>VLOOKUP(F356,'Tech to Policy Mapping'!C:D,2,FALSE)</f>
        <v>crop and rice measures</v>
      </c>
    </row>
    <row r="357" spans="1:10" x14ac:dyDescent="0.45">
      <c r="A357" t="s">
        <v>8</v>
      </c>
      <c r="B357" t="s">
        <v>9</v>
      </c>
      <c r="C357">
        <v>2045</v>
      </c>
      <c r="D357" t="s">
        <v>82</v>
      </c>
      <c r="E357" t="s">
        <v>83</v>
      </c>
      <c r="F357" t="s">
        <v>12</v>
      </c>
      <c r="G357">
        <v>12</v>
      </c>
      <c r="H357">
        <v>4.0864583104848903E-2</v>
      </c>
      <c r="I357">
        <f>IF(OR(B357="GAS",B357="COL",B357="LAN",B357="RICE"),H357*About!$B$113,IF(B357="CROP",H357*About!$B$114,'EPA Data'!H357))</f>
        <v>3.6339310479144162E-2</v>
      </c>
      <c r="J357" s="9" t="str">
        <f>VLOOKUP(F357,'Tech to Policy Mapping'!C:D,2,FALSE)</f>
        <v>crop and rice measures</v>
      </c>
    </row>
    <row r="358" spans="1:10" x14ac:dyDescent="0.45">
      <c r="A358" t="s">
        <v>8</v>
      </c>
      <c r="B358" t="s">
        <v>9</v>
      </c>
      <c r="C358">
        <v>2045</v>
      </c>
      <c r="D358" t="s">
        <v>82</v>
      </c>
      <c r="E358" t="s">
        <v>83</v>
      </c>
      <c r="F358" t="s">
        <v>13</v>
      </c>
      <c r="G358">
        <v>99</v>
      </c>
      <c r="H358">
        <v>6.8836621940135997E-2</v>
      </c>
      <c r="I358">
        <f>IF(OR(B358="GAS",B358="COL",B358="LAN",B358="RICE"),H358*About!$B$113,IF(B358="CROP",H358*About!$B$114,'EPA Data'!H358))</f>
        <v>6.1213774544080668E-2</v>
      </c>
      <c r="J358" s="9" t="str">
        <f>VLOOKUP(F358,'Tech to Policy Mapping'!C:D,2,FALSE)</f>
        <v>crop and rice measures</v>
      </c>
    </row>
    <row r="359" spans="1:10" x14ac:dyDescent="0.45">
      <c r="A359" t="s">
        <v>8</v>
      </c>
      <c r="B359" t="s">
        <v>9</v>
      </c>
      <c r="C359">
        <v>2045</v>
      </c>
      <c r="D359" t="s">
        <v>82</v>
      </c>
      <c r="E359" t="s">
        <v>83</v>
      </c>
      <c r="F359" t="s">
        <v>12</v>
      </c>
      <c r="G359">
        <v>143</v>
      </c>
      <c r="H359">
        <v>1.37228621169925E-2</v>
      </c>
      <c r="I359">
        <f>IF(OR(B359="GAS",B359="COL",B359="LAN",B359="RICE"),H359*About!$B$113,IF(B359="CROP",H359*About!$B$114,'EPA Data'!H359))</f>
        <v>1.2203216312090646E-2</v>
      </c>
      <c r="J359" s="9" t="str">
        <f>VLOOKUP(F359,'Tech to Policy Mapping'!C:D,2,FALSE)</f>
        <v>crop and rice measures</v>
      </c>
    </row>
    <row r="360" spans="1:10" x14ac:dyDescent="0.45">
      <c r="A360" t="s">
        <v>8</v>
      </c>
      <c r="B360" t="s">
        <v>9</v>
      </c>
      <c r="C360">
        <v>2045</v>
      </c>
      <c r="D360" t="s">
        <v>82</v>
      </c>
      <c r="E360" t="s">
        <v>83</v>
      </c>
      <c r="F360" t="s">
        <v>13</v>
      </c>
      <c r="G360">
        <v>459</v>
      </c>
      <c r="H360">
        <v>2.0629148930310999E-3</v>
      </c>
      <c r="I360">
        <f>IF(OR(B360="GAS",B360="COL",B360="LAN",B360="RICE"),H360*About!$B$113,IF(B360="CROP",H360*About!$B$114,'EPA Data'!H360))</f>
        <v>1.8344712974940989E-3</v>
      </c>
      <c r="J360" s="9" t="str">
        <f>VLOOKUP(F360,'Tech to Policy Mapping'!C:D,2,FALSE)</f>
        <v>crop and rice measures</v>
      </c>
    </row>
    <row r="361" spans="1:10" x14ac:dyDescent="0.45">
      <c r="A361" t="s">
        <v>8</v>
      </c>
      <c r="B361" t="s">
        <v>9</v>
      </c>
      <c r="C361">
        <v>2045</v>
      </c>
      <c r="D361" t="s">
        <v>82</v>
      </c>
      <c r="E361" t="s">
        <v>83</v>
      </c>
      <c r="F361" t="s">
        <v>13</v>
      </c>
      <c r="G361">
        <v>527</v>
      </c>
      <c r="H361">
        <v>1.0877544060349501E-2</v>
      </c>
      <c r="I361">
        <f>IF(OR(B361="GAS",B361="COL",B361="LAN",B361="RICE"),H361*About!$B$113,IF(B361="CROP",H361*About!$B$114,'EPA Data'!H361))</f>
        <v>9.6729838120557642E-3</v>
      </c>
      <c r="J361" s="9" t="str">
        <f>VLOOKUP(F361,'Tech to Policy Mapping'!C:D,2,FALSE)</f>
        <v>crop and rice measures</v>
      </c>
    </row>
    <row r="362" spans="1:10" x14ac:dyDescent="0.45">
      <c r="A362" t="s">
        <v>8</v>
      </c>
      <c r="B362" t="s">
        <v>9</v>
      </c>
      <c r="C362">
        <v>2045</v>
      </c>
      <c r="D362" t="s">
        <v>82</v>
      </c>
      <c r="E362" t="s">
        <v>83</v>
      </c>
      <c r="F362" t="s">
        <v>15</v>
      </c>
      <c r="G362">
        <v>541</v>
      </c>
      <c r="H362">
        <v>3.6787099670618998E-3</v>
      </c>
      <c r="I362">
        <f>IF(OR(B362="GAS",B362="COL",B362="LAN",B362="RICE"),H362*About!$B$113,IF(B362="CROP",H362*About!$B$114,'EPA Data'!H362))</f>
        <v>3.271336044534911E-3</v>
      </c>
      <c r="J362" s="9" t="str">
        <f>VLOOKUP(F362,'Tech to Policy Mapping'!C:D,2,FALSE)</f>
        <v>crop and rice measures</v>
      </c>
    </row>
    <row r="363" spans="1:10" x14ac:dyDescent="0.45">
      <c r="A363" t="s">
        <v>8</v>
      </c>
      <c r="B363" t="s">
        <v>9</v>
      </c>
      <c r="C363">
        <v>2045</v>
      </c>
      <c r="D363" t="s">
        <v>82</v>
      </c>
      <c r="E363" t="s">
        <v>83</v>
      </c>
      <c r="F363" t="s">
        <v>15</v>
      </c>
      <c r="G363">
        <v>608</v>
      </c>
      <c r="H363">
        <v>7.2302302578459998E-4</v>
      </c>
      <c r="I363">
        <f>IF(OR(B363="GAS",B363="COL",B363="LAN",B363="RICE"),H363*About!$B$113,IF(B363="CROP",H363*About!$B$114,'EPA Data'!H363))</f>
        <v>6.4295671756013086E-4</v>
      </c>
      <c r="J363" s="9" t="str">
        <f>VLOOKUP(F363,'Tech to Policy Mapping'!C:D,2,FALSE)</f>
        <v>crop and rice measures</v>
      </c>
    </row>
    <row r="364" spans="1:10" x14ac:dyDescent="0.45">
      <c r="A364" t="s">
        <v>8</v>
      </c>
      <c r="B364" t="s">
        <v>9</v>
      </c>
      <c r="C364">
        <v>2045</v>
      </c>
      <c r="D364" t="s">
        <v>82</v>
      </c>
      <c r="E364" t="s">
        <v>83</v>
      </c>
      <c r="F364" t="s">
        <v>15</v>
      </c>
      <c r="G364">
        <v>757</v>
      </c>
      <c r="H364">
        <v>0.160629242658615</v>
      </c>
      <c r="I364">
        <f>IF(OR(B364="GAS",B364="COL",B364="LAN",B364="RICE"),H364*About!$B$113,IF(B364="CROP",H364*About!$B$114,'EPA Data'!H364))</f>
        <v>0.14284144061923817</v>
      </c>
      <c r="J364" s="9" t="str">
        <f>VLOOKUP(F364,'Tech to Policy Mapping'!C:D,2,FALSE)</f>
        <v>crop and rice measures</v>
      </c>
    </row>
    <row r="365" spans="1:10" x14ac:dyDescent="0.45">
      <c r="A365" t="s">
        <v>8</v>
      </c>
      <c r="B365" t="s">
        <v>9</v>
      </c>
      <c r="C365">
        <v>2045</v>
      </c>
      <c r="D365" t="s">
        <v>82</v>
      </c>
      <c r="E365" t="s">
        <v>83</v>
      </c>
      <c r="F365" t="s">
        <v>15</v>
      </c>
      <c r="G365">
        <v>946</v>
      </c>
      <c r="H365">
        <v>4.2857751250267001E-2</v>
      </c>
      <c r="I365">
        <f>IF(OR(B365="GAS",B365="COL",B365="LAN",B365="RICE"),H365*About!$B$113,IF(B365="CROP",H365*About!$B$114,'EPA Data'!H365))</f>
        <v>3.8111758662150184E-2</v>
      </c>
      <c r="J365" s="9" t="str">
        <f>VLOOKUP(F365,'Tech to Policy Mapping'!C:D,2,FALSE)</f>
        <v>crop and rice measures</v>
      </c>
    </row>
    <row r="366" spans="1:10" x14ac:dyDescent="0.45">
      <c r="A366" t="s">
        <v>8</v>
      </c>
      <c r="B366" t="s">
        <v>9</v>
      </c>
      <c r="C366">
        <v>2045</v>
      </c>
      <c r="D366" t="s">
        <v>82</v>
      </c>
      <c r="E366" t="s">
        <v>83</v>
      </c>
      <c r="F366" t="s">
        <v>15</v>
      </c>
      <c r="G366">
        <v>1086</v>
      </c>
      <c r="H366">
        <v>9.8674423992633806E-2</v>
      </c>
      <c r="I366">
        <f>IF(OR(B366="GAS",B366="COL",B366="LAN",B366="RICE"),H366*About!$B$113,IF(B366="CROP",H366*About!$B$114,'EPA Data'!H366))</f>
        <v>8.7747390463248184E-2</v>
      </c>
      <c r="J366" s="9" t="str">
        <f>VLOOKUP(F366,'Tech to Policy Mapping'!C:D,2,FALSE)</f>
        <v>crop and rice measures</v>
      </c>
    </row>
    <row r="367" spans="1:10" x14ac:dyDescent="0.45">
      <c r="A367" t="s">
        <v>8</v>
      </c>
      <c r="B367" t="s">
        <v>9</v>
      </c>
      <c r="C367">
        <v>2045</v>
      </c>
      <c r="D367" t="s">
        <v>82</v>
      </c>
      <c r="E367" t="s">
        <v>83</v>
      </c>
      <c r="F367" t="s">
        <v>15</v>
      </c>
      <c r="G367">
        <v>1136</v>
      </c>
      <c r="H367">
        <v>0.10669071227312001</v>
      </c>
      <c r="I367">
        <f>IF(OR(B367="GAS",B367="COL",B367="LAN",B367="RICE"),H367*About!$B$113,IF(B367="CROP",H367*About!$B$114,'EPA Data'!H367))</f>
        <v>9.4875968967707391E-2</v>
      </c>
      <c r="J367" s="9" t="str">
        <f>VLOOKUP(F367,'Tech to Policy Mapping'!C:D,2,FALSE)</f>
        <v>crop and rice measures</v>
      </c>
    </row>
    <row r="368" spans="1:10" x14ac:dyDescent="0.45">
      <c r="A368" t="s">
        <v>8</v>
      </c>
      <c r="B368" t="s">
        <v>9</v>
      </c>
      <c r="C368">
        <v>2045</v>
      </c>
      <c r="D368" t="s">
        <v>82</v>
      </c>
      <c r="E368" t="s">
        <v>83</v>
      </c>
      <c r="F368" t="s">
        <v>15</v>
      </c>
      <c r="G368">
        <v>1256</v>
      </c>
      <c r="H368">
        <v>7.5946007855236999E-3</v>
      </c>
      <c r="I368">
        <f>IF(OR(B368="GAS",B368="COL",B368="LAN",B368="RICE"),H368*About!$B$113,IF(B368="CROP",H368*About!$B$114,'EPA Data'!H368))</f>
        <v>6.7535879468583236E-3</v>
      </c>
      <c r="J368" s="9" t="str">
        <f>VLOOKUP(F368,'Tech to Policy Mapping'!C:D,2,FALSE)</f>
        <v>crop and rice measures</v>
      </c>
    </row>
    <row r="369" spans="1:10" x14ac:dyDescent="0.45">
      <c r="A369" t="s">
        <v>8</v>
      </c>
      <c r="B369" t="s">
        <v>9</v>
      </c>
      <c r="C369">
        <v>2045</v>
      </c>
      <c r="D369" t="s">
        <v>82</v>
      </c>
      <c r="E369" t="s">
        <v>83</v>
      </c>
      <c r="F369" t="s">
        <v>15</v>
      </c>
      <c r="G369">
        <v>1546</v>
      </c>
      <c r="H369">
        <v>5.5471964180469499E-2</v>
      </c>
      <c r="I369">
        <f>IF(OR(B369="GAS",B369="COL",B369="LAN",B369="RICE"),H369*About!$B$113,IF(B369="CROP",H369*About!$B$114,'EPA Data'!H369))</f>
        <v>4.9329095663840326E-2</v>
      </c>
      <c r="J369" s="9" t="str">
        <f>VLOOKUP(F369,'Tech to Policy Mapping'!C:D,2,FALSE)</f>
        <v>crop and rice measures</v>
      </c>
    </row>
    <row r="370" spans="1:10" x14ac:dyDescent="0.45">
      <c r="A370" t="s">
        <v>8</v>
      </c>
      <c r="B370" t="s">
        <v>9</v>
      </c>
      <c r="C370">
        <v>2045</v>
      </c>
      <c r="D370" t="s">
        <v>82</v>
      </c>
      <c r="E370" t="s">
        <v>83</v>
      </c>
      <c r="F370" t="s">
        <v>15</v>
      </c>
      <c r="G370">
        <v>2419</v>
      </c>
      <c r="H370">
        <v>1.5917353332042701E-2</v>
      </c>
      <c r="I370">
        <f>IF(OR(B370="GAS",B370="COL",B370="LAN",B370="RICE"),H370*About!$B$113,IF(B370="CROP",H370*About!$B$114,'EPA Data'!H370))</f>
        <v>1.4154693399299718E-2</v>
      </c>
      <c r="J370" s="9" t="str">
        <f>VLOOKUP(F370,'Tech to Policy Mapping'!C:D,2,FALSE)</f>
        <v>crop and rice measures</v>
      </c>
    </row>
    <row r="371" spans="1:10" x14ac:dyDescent="0.45">
      <c r="A371" t="s">
        <v>8</v>
      </c>
      <c r="B371" t="s">
        <v>9</v>
      </c>
      <c r="C371">
        <v>2045</v>
      </c>
      <c r="D371" t="s">
        <v>82</v>
      </c>
      <c r="E371" t="s">
        <v>83</v>
      </c>
      <c r="F371" t="s">
        <v>15</v>
      </c>
      <c r="G371">
        <v>2466</v>
      </c>
      <c r="H371">
        <v>0.18291717767715401</v>
      </c>
      <c r="I371">
        <f>IF(OR(B371="GAS",B371="COL",B371="LAN",B371="RICE"),H371*About!$B$113,IF(B371="CROP",H371*About!$B$114,'EPA Data'!H371))</f>
        <v>0.16266124860552286</v>
      </c>
      <c r="J371" s="9" t="str">
        <f>VLOOKUP(F371,'Tech to Policy Mapping'!C:D,2,FALSE)</f>
        <v>crop and rice measures</v>
      </c>
    </row>
    <row r="372" spans="1:10" x14ac:dyDescent="0.45">
      <c r="A372" t="s">
        <v>8</v>
      </c>
      <c r="B372" t="s">
        <v>9</v>
      </c>
      <c r="C372">
        <v>2045</v>
      </c>
      <c r="D372" t="s">
        <v>82</v>
      </c>
      <c r="E372" t="s">
        <v>83</v>
      </c>
      <c r="F372" t="s">
        <v>15</v>
      </c>
      <c r="G372">
        <v>2751</v>
      </c>
      <c r="H372">
        <v>2.4957419373095001E-3</v>
      </c>
      <c r="I372">
        <f>IF(OR(B372="GAS",B372="COL",B372="LAN",B372="RICE"),H372*About!$B$113,IF(B372="CROP",H372*About!$B$114,'EPA Data'!H372))</f>
        <v>2.219367830157777E-3</v>
      </c>
      <c r="J372" s="9" t="str">
        <f>VLOOKUP(F372,'Tech to Policy Mapping'!C:D,2,FALSE)</f>
        <v>crop and rice measures</v>
      </c>
    </row>
    <row r="373" spans="1:10" x14ac:dyDescent="0.45">
      <c r="A373" t="s">
        <v>8</v>
      </c>
      <c r="B373" t="s">
        <v>9</v>
      </c>
      <c r="C373">
        <v>2045</v>
      </c>
      <c r="D373" t="s">
        <v>82</v>
      </c>
      <c r="E373" t="s">
        <v>83</v>
      </c>
      <c r="F373" t="s">
        <v>15</v>
      </c>
      <c r="G373">
        <v>3733</v>
      </c>
      <c r="H373">
        <v>8.1272963434458004E-3</v>
      </c>
      <c r="I373">
        <f>IF(OR(B373="GAS",B373="COL",B373="LAN",B373="RICE"),H373*About!$B$113,IF(B373="CROP",H373*About!$B$114,'EPA Data'!H373))</f>
        <v>7.2272937282320034E-3</v>
      </c>
      <c r="J373" s="9" t="str">
        <f>VLOOKUP(F373,'Tech to Policy Mapping'!C:D,2,FALSE)</f>
        <v>crop and rice measures</v>
      </c>
    </row>
    <row r="374" spans="1:10" x14ac:dyDescent="0.45">
      <c r="A374" t="s">
        <v>8</v>
      </c>
      <c r="B374" t="s">
        <v>9</v>
      </c>
      <c r="C374">
        <v>2045</v>
      </c>
      <c r="D374" t="s">
        <v>82</v>
      </c>
      <c r="E374" t="s">
        <v>83</v>
      </c>
      <c r="F374" t="s">
        <v>15</v>
      </c>
      <c r="G374">
        <v>4700</v>
      </c>
      <c r="H374" s="1">
        <v>8.3599998106400007E-6</v>
      </c>
      <c r="I374">
        <f>IF(OR(B374="GAS",B374="COL",B374="LAN",B374="RICE"),H374*About!$B$113,IF(B374="CROP",H374*About!$B$114,'EPA Data'!H374))</f>
        <v>7.4342280195288594E-6</v>
      </c>
      <c r="J374" s="9" t="str">
        <f>VLOOKUP(F374,'Tech to Policy Mapping'!C:D,2,FALSE)</f>
        <v>crop and rice measures</v>
      </c>
    </row>
    <row r="375" spans="1:10" x14ac:dyDescent="0.45">
      <c r="A375" t="s">
        <v>8</v>
      </c>
      <c r="B375" t="s">
        <v>9</v>
      </c>
      <c r="C375">
        <v>2045</v>
      </c>
      <c r="D375" t="s">
        <v>82</v>
      </c>
      <c r="E375" t="s">
        <v>83</v>
      </c>
      <c r="F375" t="s">
        <v>15</v>
      </c>
      <c r="G375">
        <v>6987</v>
      </c>
      <c r="H375">
        <v>1.077519991668E-4</v>
      </c>
      <c r="I375">
        <f>IF(OR(B375="GAS",B375="COL",B375="LAN",B375="RICE"),H375*About!$B$113,IF(B375="CROP",H375*About!$B$114,'EPA Data'!H375))</f>
        <v>9.5819730802691283E-5</v>
      </c>
      <c r="J375" s="9" t="str">
        <f>VLOOKUP(F375,'Tech to Policy Mapping'!C:D,2,FALSE)</f>
        <v>crop and rice measures</v>
      </c>
    </row>
    <row r="376" spans="1:10" x14ac:dyDescent="0.45">
      <c r="A376" t="s">
        <v>8</v>
      </c>
      <c r="B376" t="s">
        <v>9</v>
      </c>
      <c r="C376">
        <v>2045</v>
      </c>
      <c r="D376" t="s">
        <v>82</v>
      </c>
      <c r="E376" t="s">
        <v>83</v>
      </c>
      <c r="F376" t="s">
        <v>15</v>
      </c>
      <c r="G376">
        <v>100000</v>
      </c>
      <c r="H376" s="1">
        <v>9.9999999999999998E-13</v>
      </c>
      <c r="I376">
        <f>IF(OR(B376="GAS",B376="COL",B376="LAN",B376="RICE"),H376*About!$B$113,IF(B376="CROP",H376*About!$B$114,'EPA Data'!H376))</f>
        <v>8.8926174496644289E-13</v>
      </c>
      <c r="J376" s="9" t="str">
        <f>VLOOKUP(F376,'Tech to Policy Mapping'!C:D,2,FALSE)</f>
        <v>crop and rice measures</v>
      </c>
    </row>
    <row r="377" spans="1:10" x14ac:dyDescent="0.45">
      <c r="A377" t="s">
        <v>8</v>
      </c>
      <c r="B377" t="s">
        <v>9</v>
      </c>
      <c r="C377">
        <v>2050</v>
      </c>
      <c r="D377" t="s">
        <v>82</v>
      </c>
      <c r="E377" t="s">
        <v>83</v>
      </c>
      <c r="F377" t="s">
        <v>14</v>
      </c>
      <c r="G377">
        <v>-100000</v>
      </c>
      <c r="H377">
        <v>0</v>
      </c>
      <c r="I377">
        <f>IF(OR(B377="GAS",B377="COL",B377="LAN",B377="RICE"),H377*About!$B$113,IF(B377="CROP",H377*About!$B$114,'EPA Data'!H377))</f>
        <v>0</v>
      </c>
      <c r="J377" s="9" t="str">
        <f>VLOOKUP(F377,'Tech to Policy Mapping'!C:D,2,FALSE)</f>
        <v>crop and rice measures</v>
      </c>
    </row>
    <row r="378" spans="1:10" x14ac:dyDescent="0.45">
      <c r="A378" t="s">
        <v>8</v>
      </c>
      <c r="B378" t="s">
        <v>9</v>
      </c>
      <c r="C378">
        <v>2050</v>
      </c>
      <c r="D378" t="s">
        <v>82</v>
      </c>
      <c r="E378" t="s">
        <v>83</v>
      </c>
      <c r="F378" t="s">
        <v>14</v>
      </c>
      <c r="G378">
        <v>-3456</v>
      </c>
      <c r="H378">
        <v>0</v>
      </c>
      <c r="I378">
        <f>IF(OR(B378="GAS",B378="COL",B378="LAN",B378="RICE"),H378*About!$B$113,IF(B378="CROP",H378*About!$B$114,'EPA Data'!H378))</f>
        <v>0</v>
      </c>
      <c r="J378" s="9" t="str">
        <f>VLOOKUP(F378,'Tech to Policy Mapping'!C:D,2,FALSE)</f>
        <v>crop and rice measures</v>
      </c>
    </row>
    <row r="379" spans="1:10" x14ac:dyDescent="0.45">
      <c r="A379" t="s">
        <v>8</v>
      </c>
      <c r="B379" t="s">
        <v>9</v>
      </c>
      <c r="C379">
        <v>2050</v>
      </c>
      <c r="D379" t="s">
        <v>82</v>
      </c>
      <c r="E379" t="s">
        <v>83</v>
      </c>
      <c r="F379" t="s">
        <v>14</v>
      </c>
      <c r="G379">
        <v>-3456</v>
      </c>
      <c r="H379">
        <v>0.111278623342514</v>
      </c>
      <c r="I379">
        <f>IF(OR(B379="GAS",B379="COL",B379="LAN",B379="RICE"),H379*About!$B$113,IF(B379="CROP",H379*About!$B$114,'EPA Data'!H379))</f>
        <v>9.8955822771027546E-2</v>
      </c>
      <c r="J379" s="9" t="str">
        <f>VLOOKUP(F379,'Tech to Policy Mapping'!C:D,2,FALSE)</f>
        <v>crop and rice measures</v>
      </c>
    </row>
    <row r="380" spans="1:10" x14ac:dyDescent="0.45">
      <c r="A380" t="s">
        <v>8</v>
      </c>
      <c r="B380" t="s">
        <v>9</v>
      </c>
      <c r="C380">
        <v>2050</v>
      </c>
      <c r="D380" t="s">
        <v>82</v>
      </c>
      <c r="E380" t="s">
        <v>83</v>
      </c>
      <c r="F380" t="s">
        <v>14</v>
      </c>
      <c r="G380">
        <v>-1852</v>
      </c>
      <c r="H380">
        <v>0.15795812010765001</v>
      </c>
      <c r="I380">
        <f>IF(OR(B380="GAS",B380="COL",B380="LAN",B380="RICE"),H380*About!$B$113,IF(B380="CROP",H380*About!$B$114,'EPA Data'!H380))</f>
        <v>0.14046611351854782</v>
      </c>
      <c r="J380" s="9" t="str">
        <f>VLOOKUP(F380,'Tech to Policy Mapping'!C:D,2,FALSE)</f>
        <v>crop and rice measures</v>
      </c>
    </row>
    <row r="381" spans="1:10" x14ac:dyDescent="0.45">
      <c r="A381" t="s">
        <v>8</v>
      </c>
      <c r="B381" t="s">
        <v>9</v>
      </c>
      <c r="C381">
        <v>2050</v>
      </c>
      <c r="D381" t="s">
        <v>82</v>
      </c>
      <c r="E381" t="s">
        <v>83</v>
      </c>
      <c r="F381" t="s">
        <v>12</v>
      </c>
      <c r="G381">
        <v>-1661</v>
      </c>
      <c r="H381">
        <v>1.9272424280643501E-2</v>
      </c>
      <c r="I381">
        <f>IF(OR(B381="GAS",B381="COL",B381="LAN",B381="RICE"),H381*About!$B$113,IF(B381="CROP",H381*About!$B$114,'EPA Data'!H381))</f>
        <v>1.7138229645538683E-2</v>
      </c>
      <c r="J381" s="9" t="str">
        <f>VLOOKUP(F381,'Tech to Policy Mapping'!C:D,2,FALSE)</f>
        <v>crop and rice measures</v>
      </c>
    </row>
    <row r="382" spans="1:10" x14ac:dyDescent="0.45">
      <c r="A382" t="s">
        <v>8</v>
      </c>
      <c r="B382" t="s">
        <v>9</v>
      </c>
      <c r="C382">
        <v>2050</v>
      </c>
      <c r="D382" t="s">
        <v>82</v>
      </c>
      <c r="E382" t="s">
        <v>83</v>
      </c>
      <c r="F382" t="s">
        <v>14</v>
      </c>
      <c r="G382">
        <v>-1132</v>
      </c>
      <c r="H382">
        <v>1.0667692422866799</v>
      </c>
      <c r="I382">
        <f>IF(OR(B382="GAS",B382="COL",B382="LAN",B382="RICE"),H382*About!$B$113,IF(B382="CROP",H382*About!$B$114,'EPA Data'!H382))</f>
        <v>0.94863707787238316</v>
      </c>
      <c r="J382" s="9" t="str">
        <f>VLOOKUP(F382,'Tech to Policy Mapping'!C:D,2,FALSE)</f>
        <v>crop and rice measures</v>
      </c>
    </row>
    <row r="383" spans="1:10" x14ac:dyDescent="0.45">
      <c r="A383" t="s">
        <v>8</v>
      </c>
      <c r="B383" t="s">
        <v>9</v>
      </c>
      <c r="C383">
        <v>2050</v>
      </c>
      <c r="D383" t="s">
        <v>82</v>
      </c>
      <c r="E383" t="s">
        <v>83</v>
      </c>
      <c r="F383" t="s">
        <v>14</v>
      </c>
      <c r="G383">
        <v>-905</v>
      </c>
      <c r="H383">
        <v>9.0078720822930006E-3</v>
      </c>
      <c r="I383">
        <f>IF(OR(B383="GAS",B383="COL",B383="LAN",B383="RICE"),H383*About!$B$113,IF(B383="CROP",H383*About!$B$114,'EPA Data'!H383))</f>
        <v>8.0103560463343805E-3</v>
      </c>
      <c r="J383" s="9" t="str">
        <f>VLOOKUP(F383,'Tech to Policy Mapping'!C:D,2,FALSE)</f>
        <v>crop and rice measures</v>
      </c>
    </row>
    <row r="384" spans="1:10" x14ac:dyDescent="0.45">
      <c r="A384" t="s">
        <v>8</v>
      </c>
      <c r="B384" t="s">
        <v>9</v>
      </c>
      <c r="C384">
        <v>2050</v>
      </c>
      <c r="D384" t="s">
        <v>82</v>
      </c>
      <c r="E384" t="s">
        <v>83</v>
      </c>
      <c r="F384" t="s">
        <v>13</v>
      </c>
      <c r="G384">
        <v>-889</v>
      </c>
      <c r="H384">
        <v>3.2617192715406397E-2</v>
      </c>
      <c r="I384">
        <f>IF(OR(B384="GAS",B384="COL",B384="LAN",B384="RICE"),H384*About!$B$113,IF(B384="CROP",H384*About!$B$114,'EPA Data'!H384))</f>
        <v>2.9005221710009046E-2</v>
      </c>
      <c r="J384" s="9" t="str">
        <f>VLOOKUP(F384,'Tech to Policy Mapping'!C:D,2,FALSE)</f>
        <v>crop and rice measures</v>
      </c>
    </row>
    <row r="385" spans="1:10" x14ac:dyDescent="0.45">
      <c r="A385" t="s">
        <v>8</v>
      </c>
      <c r="B385" t="s">
        <v>9</v>
      </c>
      <c r="C385">
        <v>2050</v>
      </c>
      <c r="D385" t="s">
        <v>82</v>
      </c>
      <c r="E385" t="s">
        <v>83</v>
      </c>
      <c r="F385" t="s">
        <v>14</v>
      </c>
      <c r="G385">
        <v>-829</v>
      </c>
      <c r="H385">
        <v>4.3522428721189499E-2</v>
      </c>
      <c r="I385">
        <f>IF(OR(B385="GAS",B385="COL",B385="LAN",B385="RICE"),H385*About!$B$113,IF(B385="CROP",H385*About!$B$114,'EPA Data'!H385))</f>
        <v>3.8702830909782611E-2</v>
      </c>
      <c r="J385" s="9" t="str">
        <f>VLOOKUP(F385,'Tech to Policy Mapping'!C:D,2,FALSE)</f>
        <v>crop and rice measures</v>
      </c>
    </row>
    <row r="386" spans="1:10" x14ac:dyDescent="0.45">
      <c r="A386" t="s">
        <v>8</v>
      </c>
      <c r="B386" t="s">
        <v>9</v>
      </c>
      <c r="C386">
        <v>2050</v>
      </c>
      <c r="D386" t="s">
        <v>82</v>
      </c>
      <c r="E386" t="s">
        <v>83</v>
      </c>
      <c r="F386" t="s">
        <v>14</v>
      </c>
      <c r="G386">
        <v>-803</v>
      </c>
      <c r="H386">
        <v>3.3284749370067999E-3</v>
      </c>
      <c r="I386">
        <f>IF(OR(B386="GAS",B386="COL",B386="LAN",B386="RICE"),H386*About!$B$113,IF(B386="CROP",H386*About!$B$114,'EPA Data'!H386))</f>
        <v>2.9598854305597382E-3</v>
      </c>
      <c r="J386" s="9" t="str">
        <f>VLOOKUP(F386,'Tech to Policy Mapping'!C:D,2,FALSE)</f>
        <v>crop and rice measures</v>
      </c>
    </row>
    <row r="387" spans="1:10" x14ac:dyDescent="0.45">
      <c r="A387" t="s">
        <v>8</v>
      </c>
      <c r="B387" t="s">
        <v>9</v>
      </c>
      <c r="C387">
        <v>2050</v>
      </c>
      <c r="D387" t="s">
        <v>82</v>
      </c>
      <c r="E387" t="s">
        <v>83</v>
      </c>
      <c r="F387" t="s">
        <v>14</v>
      </c>
      <c r="G387">
        <v>-731</v>
      </c>
      <c r="H387">
        <v>4.7505099792030002E-4</v>
      </c>
      <c r="I387">
        <f>IF(OR(B387="GAS",B387="COL",B387="LAN",B387="RICE"),H387*About!$B$113,IF(B387="CROP",H387*About!$B$114,'EPA Data'!H387))</f>
        <v>4.2244467935865604E-4</v>
      </c>
      <c r="J387" s="9" t="str">
        <f>VLOOKUP(F387,'Tech to Policy Mapping'!C:D,2,FALSE)</f>
        <v>crop and rice measures</v>
      </c>
    </row>
    <row r="388" spans="1:10" x14ac:dyDescent="0.45">
      <c r="A388" t="s">
        <v>8</v>
      </c>
      <c r="B388" t="s">
        <v>9</v>
      </c>
      <c r="C388">
        <v>2050</v>
      </c>
      <c r="D388" t="s">
        <v>82</v>
      </c>
      <c r="E388" t="s">
        <v>83</v>
      </c>
      <c r="F388" t="s">
        <v>12</v>
      </c>
      <c r="G388">
        <v>-633</v>
      </c>
      <c r="H388">
        <v>3.897729911841E-4</v>
      </c>
      <c r="I388">
        <f>IF(OR(B388="GAS",B388="COL",B388="LAN",B388="RICE"),H388*About!$B$113,IF(B388="CROP",H388*About!$B$114,'EPA Data'!H388))</f>
        <v>3.4661021028116273E-4</v>
      </c>
      <c r="J388" s="9" t="str">
        <f>VLOOKUP(F388,'Tech to Policy Mapping'!C:D,2,FALSE)</f>
        <v>crop and rice measures</v>
      </c>
    </row>
    <row r="389" spans="1:10" x14ac:dyDescent="0.45">
      <c r="A389" t="s">
        <v>8</v>
      </c>
      <c r="B389" t="s">
        <v>9</v>
      </c>
      <c r="C389">
        <v>2050</v>
      </c>
      <c r="D389" t="s">
        <v>82</v>
      </c>
      <c r="E389" t="s">
        <v>83</v>
      </c>
      <c r="F389" t="s">
        <v>14</v>
      </c>
      <c r="G389">
        <v>-590</v>
      </c>
      <c r="H389">
        <v>2.37661246210337E-2</v>
      </c>
      <c r="I389">
        <f>IF(OR(B389="GAS",B389="COL",B389="LAN",B389="RICE"),H389*About!$B$113,IF(B389="CROP",H389*About!$B$114,'EPA Data'!H389))</f>
        <v>2.1134305451590372E-2</v>
      </c>
      <c r="J389" s="9" t="str">
        <f>VLOOKUP(F389,'Tech to Policy Mapping'!C:D,2,FALSE)</f>
        <v>crop and rice measures</v>
      </c>
    </row>
    <row r="390" spans="1:10" x14ac:dyDescent="0.45">
      <c r="A390" t="s">
        <v>8</v>
      </c>
      <c r="B390" t="s">
        <v>9</v>
      </c>
      <c r="C390">
        <v>2050</v>
      </c>
      <c r="D390" t="s">
        <v>82</v>
      </c>
      <c r="E390" t="s">
        <v>83</v>
      </c>
      <c r="F390" t="s">
        <v>13</v>
      </c>
      <c r="G390">
        <v>-521</v>
      </c>
      <c r="H390">
        <v>0.117861442267894</v>
      </c>
      <c r="I390">
        <f>IF(OR(B390="GAS",B390="COL",B390="LAN",B390="RICE"),H390*About!$B$113,IF(B390="CROP",H390*About!$B$114,'EPA Data'!H390))</f>
        <v>0.10480967181540909</v>
      </c>
      <c r="J390" s="9" t="str">
        <f>VLOOKUP(F390,'Tech to Policy Mapping'!C:D,2,FALSE)</f>
        <v>crop and rice measures</v>
      </c>
    </row>
    <row r="391" spans="1:10" x14ac:dyDescent="0.45">
      <c r="A391" t="s">
        <v>8</v>
      </c>
      <c r="B391" t="s">
        <v>9</v>
      </c>
      <c r="C391">
        <v>2050</v>
      </c>
      <c r="D391" t="s">
        <v>82</v>
      </c>
      <c r="E391" t="s">
        <v>83</v>
      </c>
      <c r="F391" t="s">
        <v>12</v>
      </c>
      <c r="G391">
        <v>-511</v>
      </c>
      <c r="H391">
        <v>2.2599999283600001E-5</v>
      </c>
      <c r="I391">
        <f>IF(OR(B391="GAS",B391="COL",B391="LAN",B391="RICE"),H391*About!$B$113,IF(B391="CROP",H391*About!$B$114,'EPA Data'!H391))</f>
        <v>2.0097314799174498E-5</v>
      </c>
      <c r="J391" s="9" t="str">
        <f>VLOOKUP(F391,'Tech to Policy Mapping'!C:D,2,FALSE)</f>
        <v>crop and rice measures</v>
      </c>
    </row>
    <row r="392" spans="1:10" x14ac:dyDescent="0.45">
      <c r="A392" t="s">
        <v>8</v>
      </c>
      <c r="B392" t="s">
        <v>9</v>
      </c>
      <c r="C392">
        <v>2050</v>
      </c>
      <c r="D392" t="s">
        <v>82</v>
      </c>
      <c r="E392" t="s">
        <v>83</v>
      </c>
      <c r="F392" t="s">
        <v>14</v>
      </c>
      <c r="G392">
        <v>-485</v>
      </c>
      <c r="H392">
        <v>0.12673591077327701</v>
      </c>
      <c r="I392">
        <f>IF(OR(B392="GAS",B392="COL",B392="LAN",B392="RICE"),H392*About!$B$113,IF(B392="CROP",H392*About!$B$114,'EPA Data'!H392))</f>
        <v>0.11270139716415573</v>
      </c>
      <c r="J392" s="9" t="str">
        <f>VLOOKUP(F392,'Tech to Policy Mapping'!C:D,2,FALSE)</f>
        <v>crop and rice measures</v>
      </c>
    </row>
    <row r="393" spans="1:10" x14ac:dyDescent="0.45">
      <c r="A393" t="s">
        <v>8</v>
      </c>
      <c r="B393" t="s">
        <v>9</v>
      </c>
      <c r="C393">
        <v>2050</v>
      </c>
      <c r="D393" t="s">
        <v>82</v>
      </c>
      <c r="E393" t="s">
        <v>83</v>
      </c>
      <c r="F393" t="s">
        <v>14</v>
      </c>
      <c r="G393">
        <v>-475</v>
      </c>
      <c r="H393">
        <v>7.9948097467422499E-2</v>
      </c>
      <c r="I393">
        <f>IF(OR(B393="GAS",B393="COL",B393="LAN",B393="RICE"),H393*About!$B$113,IF(B393="CROP",H393*About!$B$114,'EPA Data'!H393))</f>
        <v>7.1094784660627394E-2</v>
      </c>
      <c r="J393" s="9" t="str">
        <f>VLOOKUP(F393,'Tech to Policy Mapping'!C:D,2,FALSE)</f>
        <v>crop and rice measures</v>
      </c>
    </row>
    <row r="394" spans="1:10" x14ac:dyDescent="0.45">
      <c r="A394" t="s">
        <v>8</v>
      </c>
      <c r="B394" t="s">
        <v>9</v>
      </c>
      <c r="C394">
        <v>2050</v>
      </c>
      <c r="D394" t="s">
        <v>82</v>
      </c>
      <c r="E394" t="s">
        <v>83</v>
      </c>
      <c r="F394" t="s">
        <v>14</v>
      </c>
      <c r="G394">
        <v>-336</v>
      </c>
      <c r="H394">
        <v>7.8322598710660004E-4</v>
      </c>
      <c r="I394">
        <f>IF(OR(B394="GAS",B394="COL",B394="LAN",B394="RICE"),H394*About!$B$113,IF(B394="CROP",H394*About!$B$114,'EPA Data'!H394))</f>
        <v>6.9649290799747988E-4</v>
      </c>
      <c r="J394" s="9" t="str">
        <f>VLOOKUP(F394,'Tech to Policy Mapping'!C:D,2,FALSE)</f>
        <v>crop and rice measures</v>
      </c>
    </row>
    <row r="395" spans="1:10" x14ac:dyDescent="0.45">
      <c r="A395" t="s">
        <v>8</v>
      </c>
      <c r="B395" t="s">
        <v>9</v>
      </c>
      <c r="C395">
        <v>2050</v>
      </c>
      <c r="D395" t="s">
        <v>82</v>
      </c>
      <c r="E395" t="s">
        <v>83</v>
      </c>
      <c r="F395" t="s">
        <v>14</v>
      </c>
      <c r="G395">
        <v>-319</v>
      </c>
      <c r="H395">
        <v>0.39843025803565901</v>
      </c>
      <c r="I395">
        <f>IF(OR(B395="GAS",B395="COL",B395="LAN",B395="RICE"),H395*About!$B$113,IF(B395="CROP",H395*About!$B$114,'EPA Data'!H395))</f>
        <v>0.35430878650822029</v>
      </c>
      <c r="J395" s="9" t="str">
        <f>VLOOKUP(F395,'Tech to Policy Mapping'!C:D,2,FALSE)</f>
        <v>crop and rice measures</v>
      </c>
    </row>
    <row r="396" spans="1:10" x14ac:dyDescent="0.45">
      <c r="A396" t="s">
        <v>8</v>
      </c>
      <c r="B396" t="s">
        <v>9</v>
      </c>
      <c r="C396">
        <v>2050</v>
      </c>
      <c r="D396" t="s">
        <v>82</v>
      </c>
      <c r="E396" t="s">
        <v>83</v>
      </c>
      <c r="F396" t="s">
        <v>12</v>
      </c>
      <c r="G396">
        <v>-300</v>
      </c>
      <c r="H396">
        <v>3.6237048916519E-3</v>
      </c>
      <c r="I396">
        <f>IF(OR(B396="GAS",B396="COL",B396="LAN",B396="RICE"),H396*About!$B$113,IF(B396="CROP",H396*About!$B$114,'EPA Data'!H396))</f>
        <v>3.2224221351938036E-3</v>
      </c>
      <c r="J396" s="9" t="str">
        <f>VLOOKUP(F396,'Tech to Policy Mapping'!C:D,2,FALSE)</f>
        <v>crop and rice measures</v>
      </c>
    </row>
    <row r="397" spans="1:10" x14ac:dyDescent="0.45">
      <c r="A397" t="s">
        <v>8</v>
      </c>
      <c r="B397" t="s">
        <v>9</v>
      </c>
      <c r="C397">
        <v>2050</v>
      </c>
      <c r="D397" t="s">
        <v>82</v>
      </c>
      <c r="E397" t="s">
        <v>83</v>
      </c>
      <c r="F397" t="s">
        <v>14</v>
      </c>
      <c r="G397">
        <v>-174</v>
      </c>
      <c r="H397">
        <v>2.45521310716867E-2</v>
      </c>
      <c r="I397">
        <f>IF(OR(B397="GAS",B397="COL",B397="LAN",B397="RICE"),H397*About!$B$113,IF(B397="CROP",H397*About!$B$114,'EPA Data'!H397))</f>
        <v>2.1833270919452936E-2</v>
      </c>
      <c r="J397" s="9" t="str">
        <f>VLOOKUP(F397,'Tech to Policy Mapping'!C:D,2,FALSE)</f>
        <v>crop and rice measures</v>
      </c>
    </row>
    <row r="398" spans="1:10" x14ac:dyDescent="0.45">
      <c r="A398" t="s">
        <v>8</v>
      </c>
      <c r="B398" t="s">
        <v>9</v>
      </c>
      <c r="C398">
        <v>2050</v>
      </c>
      <c r="D398" t="s">
        <v>82</v>
      </c>
      <c r="E398" t="s">
        <v>83</v>
      </c>
      <c r="F398" t="s">
        <v>14</v>
      </c>
      <c r="G398">
        <v>-158</v>
      </c>
      <c r="H398">
        <v>2.3482200049329999E-4</v>
      </c>
      <c r="I398">
        <f>IF(OR(B398="GAS",B398="COL",B398="LAN",B398="RICE"),H398*About!$B$113,IF(B398="CROP",H398*About!$B$114,'EPA Data'!H398))</f>
        <v>2.0881822191518286E-4</v>
      </c>
      <c r="J398" s="9" t="str">
        <f>VLOOKUP(F398,'Tech to Policy Mapping'!C:D,2,FALSE)</f>
        <v>crop and rice measures</v>
      </c>
    </row>
    <row r="399" spans="1:10" x14ac:dyDescent="0.45">
      <c r="A399" t="s">
        <v>8</v>
      </c>
      <c r="B399" t="s">
        <v>9</v>
      </c>
      <c r="C399">
        <v>2050</v>
      </c>
      <c r="D399" t="s">
        <v>82</v>
      </c>
      <c r="E399" t="s">
        <v>83</v>
      </c>
      <c r="F399" t="s">
        <v>12</v>
      </c>
      <c r="G399">
        <v>-140</v>
      </c>
      <c r="H399">
        <v>5.4594192653894397E-2</v>
      </c>
      <c r="I399">
        <f>IF(OR(B399="GAS",B399="COL",B399="LAN",B399="RICE"),H399*About!$B$113,IF(B399="CROP",H399*About!$B$114,'EPA Data'!H399))</f>
        <v>4.8548527024436294E-2</v>
      </c>
      <c r="J399" s="9" t="str">
        <f>VLOOKUP(F399,'Tech to Policy Mapping'!C:D,2,FALSE)</f>
        <v>crop and rice measures</v>
      </c>
    </row>
    <row r="400" spans="1:10" x14ac:dyDescent="0.45">
      <c r="A400" t="s">
        <v>8</v>
      </c>
      <c r="B400" t="s">
        <v>9</v>
      </c>
      <c r="C400">
        <v>2050</v>
      </c>
      <c r="D400" t="s">
        <v>82</v>
      </c>
      <c r="E400" t="s">
        <v>83</v>
      </c>
      <c r="F400" t="s">
        <v>12</v>
      </c>
      <c r="G400">
        <v>-88</v>
      </c>
      <c r="H400">
        <v>7.4497301829979995E-4</v>
      </c>
      <c r="I400">
        <f>IF(OR(B400="GAS",B400="COL",B400="LAN",B400="RICE"),H400*About!$B$113,IF(B400="CROP",H400*About!$B$114,'EPA Data'!H400))</f>
        <v>6.6247600620619794E-4</v>
      </c>
      <c r="J400" s="9" t="str">
        <f>VLOOKUP(F400,'Tech to Policy Mapping'!C:D,2,FALSE)</f>
        <v>crop and rice measures</v>
      </c>
    </row>
    <row r="401" spans="1:10" x14ac:dyDescent="0.45">
      <c r="A401" t="s">
        <v>8</v>
      </c>
      <c r="B401" t="s">
        <v>9</v>
      </c>
      <c r="C401">
        <v>2050</v>
      </c>
      <c r="D401" t="s">
        <v>82</v>
      </c>
      <c r="E401" t="s">
        <v>83</v>
      </c>
      <c r="F401" t="s">
        <v>12</v>
      </c>
      <c r="G401">
        <v>-64</v>
      </c>
      <c r="H401">
        <v>6.8060238845646E-3</v>
      </c>
      <c r="I401">
        <f>IF(OR(B401="GAS",B401="COL",B401="LAN",B401="RICE"),H401*About!$B$113,IF(B401="CROP",H401*About!$B$114,'EPA Data'!H401))</f>
        <v>6.0523366758712047E-3</v>
      </c>
      <c r="J401" s="9" t="str">
        <f>VLOOKUP(F401,'Tech to Policy Mapping'!C:D,2,FALSE)</f>
        <v>crop and rice measures</v>
      </c>
    </row>
    <row r="402" spans="1:10" x14ac:dyDescent="0.45">
      <c r="A402" t="s">
        <v>8</v>
      </c>
      <c r="B402" t="s">
        <v>9</v>
      </c>
      <c r="C402">
        <v>2050</v>
      </c>
      <c r="D402" t="s">
        <v>82</v>
      </c>
      <c r="E402" t="s">
        <v>83</v>
      </c>
      <c r="F402" t="s">
        <v>13</v>
      </c>
      <c r="G402">
        <v>-61</v>
      </c>
      <c r="H402">
        <v>0.407065689563751</v>
      </c>
      <c r="I402">
        <f>IF(OR(B402="GAS",B402="COL",B402="LAN",B402="RICE"),H402*About!$B$113,IF(B402="CROP",H402*About!$B$114,'EPA Data'!H402))</f>
        <v>0.36198794541742957</v>
      </c>
      <c r="J402" s="9" t="str">
        <f>VLOOKUP(F402,'Tech to Policy Mapping'!C:D,2,FALSE)</f>
        <v>crop and rice measures</v>
      </c>
    </row>
    <row r="403" spans="1:10" x14ac:dyDescent="0.45">
      <c r="A403" t="s">
        <v>8</v>
      </c>
      <c r="B403" t="s">
        <v>9</v>
      </c>
      <c r="C403">
        <v>2050</v>
      </c>
      <c r="D403" t="s">
        <v>82</v>
      </c>
      <c r="E403" t="s">
        <v>83</v>
      </c>
      <c r="F403" t="s">
        <v>13</v>
      </c>
      <c r="G403">
        <v>-52</v>
      </c>
      <c r="H403">
        <v>4.0594957768917098E-2</v>
      </c>
      <c r="I403">
        <f>IF(OR(B403="GAS",B403="COL",B403="LAN",B403="RICE"),H403*About!$B$113,IF(B403="CROP",H403*About!$B$114,'EPA Data'!H403))</f>
        <v>3.6099542982426278E-2</v>
      </c>
      <c r="J403" s="9" t="str">
        <f>VLOOKUP(F403,'Tech to Policy Mapping'!C:D,2,FALSE)</f>
        <v>crop and rice measures</v>
      </c>
    </row>
    <row r="404" spans="1:10" x14ac:dyDescent="0.45">
      <c r="A404" t="s">
        <v>8</v>
      </c>
      <c r="B404" t="s">
        <v>9</v>
      </c>
      <c r="C404">
        <v>2050</v>
      </c>
      <c r="D404" t="s">
        <v>82</v>
      </c>
      <c r="E404" t="s">
        <v>83</v>
      </c>
      <c r="F404" t="s">
        <v>13</v>
      </c>
      <c r="G404">
        <v>-48</v>
      </c>
      <c r="H404">
        <v>6.0945587158203098</v>
      </c>
      <c r="I404">
        <f>IF(OR(B404="GAS",B404="COL",B404="LAN",B404="RICE"),H404*About!$B$113,IF(B404="CROP",H404*About!$B$114,'EPA Data'!H404))</f>
        <v>5.4196579184308122</v>
      </c>
      <c r="J404" s="9" t="str">
        <f>VLOOKUP(F404,'Tech to Policy Mapping'!C:D,2,FALSE)</f>
        <v>crop and rice measures</v>
      </c>
    </row>
    <row r="405" spans="1:10" x14ac:dyDescent="0.45">
      <c r="A405" t="s">
        <v>8</v>
      </c>
      <c r="B405" t="s">
        <v>9</v>
      </c>
      <c r="C405">
        <v>2050</v>
      </c>
      <c r="D405" t="s">
        <v>82</v>
      </c>
      <c r="E405" t="s">
        <v>83</v>
      </c>
      <c r="F405" t="s">
        <v>13</v>
      </c>
      <c r="G405">
        <v>-41</v>
      </c>
      <c r="H405">
        <v>0.24900597333908001</v>
      </c>
      <c r="I405">
        <f>IF(OR(B405="GAS",B405="COL",B405="LAN",B405="RICE"),H405*About!$B$113,IF(B405="CROP",H405*About!$B$114,'EPA Data'!H405))</f>
        <v>0.22143148635857784</v>
      </c>
      <c r="J405" s="9" t="str">
        <f>VLOOKUP(F405,'Tech to Policy Mapping'!C:D,2,FALSE)</f>
        <v>crop and rice measures</v>
      </c>
    </row>
    <row r="406" spans="1:10" x14ac:dyDescent="0.45">
      <c r="A406" t="s">
        <v>8</v>
      </c>
      <c r="B406" t="s">
        <v>9</v>
      </c>
      <c r="C406">
        <v>2050</v>
      </c>
      <c r="D406" t="s">
        <v>82</v>
      </c>
      <c r="E406" t="s">
        <v>83</v>
      </c>
      <c r="F406" t="s">
        <v>13</v>
      </c>
      <c r="G406">
        <v>-40</v>
      </c>
      <c r="H406">
        <v>1.7116057872772199</v>
      </c>
      <c r="I406">
        <f>IF(OR(B406="GAS",B406="COL",B406="LAN",B406="RICE"),H406*About!$B$113,IF(B406="CROP",H406*About!$B$114,'EPA Data'!H406))</f>
        <v>1.5220655490888029</v>
      </c>
      <c r="J406" s="9" t="str">
        <f>VLOOKUP(F406,'Tech to Policy Mapping'!C:D,2,FALSE)</f>
        <v>crop and rice measures</v>
      </c>
    </row>
    <row r="407" spans="1:10" x14ac:dyDescent="0.45">
      <c r="A407" t="s">
        <v>8</v>
      </c>
      <c r="B407" t="s">
        <v>9</v>
      </c>
      <c r="C407">
        <v>2050</v>
      </c>
      <c r="D407" t="s">
        <v>82</v>
      </c>
      <c r="E407" t="s">
        <v>83</v>
      </c>
      <c r="F407" t="s">
        <v>13</v>
      </c>
      <c r="G407">
        <v>-31</v>
      </c>
      <c r="H407">
        <v>1.3902465105056701</v>
      </c>
      <c r="I407">
        <f>IF(OR(B407="GAS",B407="COL",B407="LAN",B407="RICE"),H407*About!$B$113,IF(B407="CROP",H407*About!$B$114,'EPA Data'!H407))</f>
        <v>1.2362930378657804</v>
      </c>
      <c r="J407" s="9" t="str">
        <f>VLOOKUP(F407,'Tech to Policy Mapping'!C:D,2,FALSE)</f>
        <v>crop and rice measures</v>
      </c>
    </row>
    <row r="408" spans="1:10" x14ac:dyDescent="0.45">
      <c r="A408" t="s">
        <v>8</v>
      </c>
      <c r="B408" t="s">
        <v>9</v>
      </c>
      <c r="C408">
        <v>2050</v>
      </c>
      <c r="D408" t="s">
        <v>82</v>
      </c>
      <c r="E408" t="s">
        <v>83</v>
      </c>
      <c r="F408" t="s">
        <v>13</v>
      </c>
      <c r="G408">
        <v>-29</v>
      </c>
      <c r="H408">
        <v>1.2357709407806401</v>
      </c>
      <c r="I408">
        <f>IF(OR(B408="GAS",B408="COL",B408="LAN",B408="RICE"),H408*About!$B$113,IF(B408="CROP",H408*About!$B$114,'EPA Data'!H408))</f>
        <v>1.0989238231774148</v>
      </c>
      <c r="J408" s="9" t="str">
        <f>VLOOKUP(F408,'Tech to Policy Mapping'!C:D,2,FALSE)</f>
        <v>crop and rice measures</v>
      </c>
    </row>
    <row r="409" spans="1:10" x14ac:dyDescent="0.45">
      <c r="A409" t="s">
        <v>8</v>
      </c>
      <c r="B409" t="s">
        <v>9</v>
      </c>
      <c r="C409">
        <v>2050</v>
      </c>
      <c r="D409" t="s">
        <v>82</v>
      </c>
      <c r="E409" t="s">
        <v>83</v>
      </c>
      <c r="F409" t="s">
        <v>13</v>
      </c>
      <c r="G409">
        <v>-14</v>
      </c>
      <c r="H409">
        <v>6.9439597427849999E-4</v>
      </c>
      <c r="I409">
        <f>IF(OR(B409="GAS",B409="COL",B409="LAN",B409="RICE"),H409*About!$B$113,IF(B409="CROP",H409*About!$B$114,'EPA Data'!H409))</f>
        <v>6.1749977578457209E-4</v>
      </c>
      <c r="J409" s="9" t="str">
        <f>VLOOKUP(F409,'Tech to Policy Mapping'!C:D,2,FALSE)</f>
        <v>crop and rice measures</v>
      </c>
    </row>
    <row r="410" spans="1:10" x14ac:dyDescent="0.45">
      <c r="A410" t="s">
        <v>8</v>
      </c>
      <c r="B410" t="s">
        <v>9</v>
      </c>
      <c r="C410">
        <v>2050</v>
      </c>
      <c r="D410" t="s">
        <v>82</v>
      </c>
      <c r="E410" t="s">
        <v>83</v>
      </c>
      <c r="F410" t="s">
        <v>13</v>
      </c>
      <c r="G410">
        <v>-11</v>
      </c>
      <c r="H410">
        <v>8.2276621833444006E-3</v>
      </c>
      <c r="I410">
        <f>IF(OR(B410="GAS",B410="COL",B410="LAN",B410="RICE"),H410*About!$B$113,IF(B410="CROP",H410*About!$B$114,'EPA Data'!H410))</f>
        <v>7.3165452301552558E-3</v>
      </c>
      <c r="J410" s="9" t="str">
        <f>VLOOKUP(F410,'Tech to Policy Mapping'!C:D,2,FALSE)</f>
        <v>crop and rice measures</v>
      </c>
    </row>
    <row r="411" spans="1:10" x14ac:dyDescent="0.45">
      <c r="A411" t="s">
        <v>8</v>
      </c>
      <c r="B411" t="s">
        <v>9</v>
      </c>
      <c r="C411">
        <v>2050</v>
      </c>
      <c r="D411" t="s">
        <v>82</v>
      </c>
      <c r="E411" t="s">
        <v>83</v>
      </c>
      <c r="F411" t="s">
        <v>12</v>
      </c>
      <c r="G411">
        <v>13</v>
      </c>
      <c r="H411">
        <v>3.9373852312564801E-2</v>
      </c>
      <c r="I411">
        <f>IF(OR(B411="GAS",B411="COL",B411="LAN",B411="RICE"),H411*About!$B$113,IF(B411="CROP",H411*About!$B$114,'EPA Data'!H411))</f>
        <v>3.5013660613522388E-2</v>
      </c>
      <c r="J411" s="9" t="str">
        <f>VLOOKUP(F411,'Tech to Policy Mapping'!C:D,2,FALSE)</f>
        <v>crop and rice measures</v>
      </c>
    </row>
    <row r="412" spans="1:10" x14ac:dyDescent="0.45">
      <c r="A412" t="s">
        <v>8</v>
      </c>
      <c r="B412" t="s">
        <v>9</v>
      </c>
      <c r="C412">
        <v>2050</v>
      </c>
      <c r="D412" t="s">
        <v>82</v>
      </c>
      <c r="E412" t="s">
        <v>83</v>
      </c>
      <c r="F412" t="s">
        <v>13</v>
      </c>
      <c r="G412">
        <v>98</v>
      </c>
      <c r="H412">
        <v>6.8595781922340393E-2</v>
      </c>
      <c r="I412">
        <f>IF(OR(B412="GAS",B412="COL",B412="LAN",B412="RICE"),H412*About!$B$113,IF(B412="CROP",H412*About!$B$114,'EPA Data'!H412))</f>
        <v>6.0999604729597999E-2</v>
      </c>
      <c r="J412" s="9" t="str">
        <f>VLOOKUP(F412,'Tech to Policy Mapping'!C:D,2,FALSE)</f>
        <v>crop and rice measures</v>
      </c>
    </row>
    <row r="413" spans="1:10" x14ac:dyDescent="0.45">
      <c r="A413" t="s">
        <v>8</v>
      </c>
      <c r="B413" t="s">
        <v>9</v>
      </c>
      <c r="C413">
        <v>2050</v>
      </c>
      <c r="D413" t="s">
        <v>82</v>
      </c>
      <c r="E413" t="s">
        <v>83</v>
      </c>
      <c r="F413" t="s">
        <v>12</v>
      </c>
      <c r="G413">
        <v>155</v>
      </c>
      <c r="H413">
        <v>1.39216473326087E-2</v>
      </c>
      <c r="I413">
        <f>IF(OR(B413="GAS",B413="COL",B413="LAN",B413="RICE"),H413*About!$B$113,IF(B413="CROP",H413*About!$B$114,'EPA Data'!H413))</f>
        <v>1.2379988399803038E-2</v>
      </c>
      <c r="J413" s="9" t="str">
        <f>VLOOKUP(F413,'Tech to Policy Mapping'!C:D,2,FALSE)</f>
        <v>crop and rice measures</v>
      </c>
    </row>
    <row r="414" spans="1:10" x14ac:dyDescent="0.45">
      <c r="A414" t="s">
        <v>8</v>
      </c>
      <c r="B414" t="s">
        <v>9</v>
      </c>
      <c r="C414">
        <v>2050</v>
      </c>
      <c r="D414" t="s">
        <v>82</v>
      </c>
      <c r="E414" t="s">
        <v>83</v>
      </c>
      <c r="F414" t="s">
        <v>13</v>
      </c>
      <c r="G414">
        <v>460</v>
      </c>
      <c r="H414">
        <v>2.058302052319E-3</v>
      </c>
      <c r="I414">
        <f>IF(OR(B414="GAS",B414="COL",B414="LAN",B414="RICE"),H414*About!$B$113,IF(B414="CROP",H414*About!$B$114,'EPA Data'!H414))</f>
        <v>1.8303692747132048E-3</v>
      </c>
      <c r="J414" s="9" t="str">
        <f>VLOOKUP(F414,'Tech to Policy Mapping'!C:D,2,FALSE)</f>
        <v>crop and rice measures</v>
      </c>
    </row>
    <row r="415" spans="1:10" x14ac:dyDescent="0.45">
      <c r="A415" t="s">
        <v>8</v>
      </c>
      <c r="B415" t="s">
        <v>9</v>
      </c>
      <c r="C415">
        <v>2050</v>
      </c>
      <c r="D415" t="s">
        <v>82</v>
      </c>
      <c r="E415" t="s">
        <v>83</v>
      </c>
      <c r="F415" t="s">
        <v>13</v>
      </c>
      <c r="G415">
        <v>531</v>
      </c>
      <c r="H415">
        <v>1.1016837321221801E-2</v>
      </c>
      <c r="I415">
        <f>IF(OR(B415="GAS",B415="COL",B415="LAN",B415="RICE"),H415*About!$B$113,IF(B415="CROP",H415*About!$B$114,'EPA Data'!H415))</f>
        <v>9.7968519802811311E-3</v>
      </c>
      <c r="J415" s="9" t="str">
        <f>VLOOKUP(F415,'Tech to Policy Mapping'!C:D,2,FALSE)</f>
        <v>crop and rice measures</v>
      </c>
    </row>
    <row r="416" spans="1:10" x14ac:dyDescent="0.45">
      <c r="A416" t="s">
        <v>8</v>
      </c>
      <c r="B416" t="s">
        <v>9</v>
      </c>
      <c r="C416">
        <v>2050</v>
      </c>
      <c r="D416" t="s">
        <v>82</v>
      </c>
      <c r="E416" t="s">
        <v>83</v>
      </c>
      <c r="F416" t="s">
        <v>15</v>
      </c>
      <c r="G416">
        <v>539</v>
      </c>
      <c r="H416">
        <v>3.7192779127507999E-3</v>
      </c>
      <c r="I416">
        <f>IF(OR(B416="GAS",B416="COL",B416="LAN",B416="RICE"),H416*About!$B$113,IF(B416="CROP",H416*About!$B$114,'EPA Data'!H416))</f>
        <v>3.3074115667079259E-3</v>
      </c>
      <c r="J416" s="9" t="str">
        <f>VLOOKUP(F416,'Tech to Policy Mapping'!C:D,2,FALSE)</f>
        <v>crop and rice measures</v>
      </c>
    </row>
    <row r="417" spans="1:10" x14ac:dyDescent="0.45">
      <c r="A417" t="s">
        <v>8</v>
      </c>
      <c r="B417" t="s">
        <v>9</v>
      </c>
      <c r="C417">
        <v>2050</v>
      </c>
      <c r="D417" t="s">
        <v>82</v>
      </c>
      <c r="E417" t="s">
        <v>83</v>
      </c>
      <c r="F417" t="s">
        <v>15</v>
      </c>
      <c r="G417">
        <v>602</v>
      </c>
      <c r="H417">
        <v>7.2010600706560004E-4</v>
      </c>
      <c r="I417">
        <f>IF(OR(B417="GAS",B417="COL",B417="LAN",B417="RICE"),H417*About!$B$113,IF(B417="CROP",H417*About!$B$114,'EPA Data'!H417))</f>
        <v>6.4036272440397323E-4</v>
      </c>
      <c r="J417" s="9" t="str">
        <f>VLOOKUP(F417,'Tech to Policy Mapping'!C:D,2,FALSE)</f>
        <v>crop and rice measures</v>
      </c>
    </row>
    <row r="418" spans="1:10" x14ac:dyDescent="0.45">
      <c r="A418" t="s">
        <v>8</v>
      </c>
      <c r="B418" t="s">
        <v>9</v>
      </c>
      <c r="C418">
        <v>2050</v>
      </c>
      <c r="D418" t="s">
        <v>82</v>
      </c>
      <c r="E418" t="s">
        <v>83</v>
      </c>
      <c r="F418" t="s">
        <v>15</v>
      </c>
      <c r="G418">
        <v>786</v>
      </c>
      <c r="H418">
        <v>0.16719348728656699</v>
      </c>
      <c r="I418">
        <f>IF(OR(B418="GAS",B418="COL",B418="LAN",B418="RICE"),H418*About!$B$113,IF(B418="CROP",H418*About!$B$114,'EPA Data'!H418))</f>
        <v>0.14867877225147735</v>
      </c>
      <c r="J418" s="9" t="str">
        <f>VLOOKUP(F418,'Tech to Policy Mapping'!C:D,2,FALSE)</f>
        <v>crop and rice measures</v>
      </c>
    </row>
    <row r="419" spans="1:10" x14ac:dyDescent="0.45">
      <c r="A419" t="s">
        <v>8</v>
      </c>
      <c r="B419" t="s">
        <v>9</v>
      </c>
      <c r="C419">
        <v>2050</v>
      </c>
      <c r="D419" t="s">
        <v>82</v>
      </c>
      <c r="E419" t="s">
        <v>83</v>
      </c>
      <c r="F419" t="s">
        <v>15</v>
      </c>
      <c r="G419">
        <v>997</v>
      </c>
      <c r="H419">
        <v>4.3478574603795998E-2</v>
      </c>
      <c r="I419">
        <f>IF(OR(B419="GAS",B419="COL",B419="LAN",B419="RICE"),H419*About!$B$113,IF(B419="CROP",H419*About!$B$114,'EPA Data'!H419))</f>
        <v>3.8663833120825303E-2</v>
      </c>
      <c r="J419" s="9" t="str">
        <f>VLOOKUP(F419,'Tech to Policy Mapping'!C:D,2,FALSE)</f>
        <v>crop and rice measures</v>
      </c>
    </row>
    <row r="420" spans="1:10" x14ac:dyDescent="0.45">
      <c r="A420" t="s">
        <v>8</v>
      </c>
      <c r="B420" t="s">
        <v>9</v>
      </c>
      <c r="C420">
        <v>2050</v>
      </c>
      <c r="D420" t="s">
        <v>82</v>
      </c>
      <c r="E420" t="s">
        <v>83</v>
      </c>
      <c r="F420" t="s">
        <v>15</v>
      </c>
      <c r="G420">
        <v>1134</v>
      </c>
      <c r="H420">
        <v>9.5074802637100206E-2</v>
      </c>
      <c r="I420">
        <f>IF(OR(B420="GAS",B420="COL",B420="LAN",B420="RICE"),H420*About!$B$113,IF(B420="CROP",H420*About!$B$114,'EPA Data'!H420))</f>
        <v>8.4546384895407903E-2</v>
      </c>
      <c r="J420" s="9" t="str">
        <f>VLOOKUP(F420,'Tech to Policy Mapping'!C:D,2,FALSE)</f>
        <v>crop and rice measures</v>
      </c>
    </row>
    <row r="421" spans="1:10" x14ac:dyDescent="0.45">
      <c r="A421" t="s">
        <v>8</v>
      </c>
      <c r="B421" t="s">
        <v>9</v>
      </c>
      <c r="C421">
        <v>2050</v>
      </c>
      <c r="D421" t="s">
        <v>82</v>
      </c>
      <c r="E421" t="s">
        <v>83</v>
      </c>
      <c r="F421" t="s">
        <v>15</v>
      </c>
      <c r="G421">
        <v>1151</v>
      </c>
      <c r="H421">
        <v>0.107952699065208</v>
      </c>
      <c r="I421">
        <f>IF(OR(B421="GAS",B421="COL",B421="LAN",B421="RICE"),H421*About!$B$113,IF(B421="CROP",H421*About!$B$114,'EPA Data'!H421))</f>
        <v>9.5998205544564161E-2</v>
      </c>
      <c r="J421" s="9" t="str">
        <f>VLOOKUP(F421,'Tech to Policy Mapping'!C:D,2,FALSE)</f>
        <v>crop and rice measures</v>
      </c>
    </row>
    <row r="422" spans="1:10" x14ac:dyDescent="0.45">
      <c r="A422" t="s">
        <v>8</v>
      </c>
      <c r="B422" t="s">
        <v>9</v>
      </c>
      <c r="C422">
        <v>2050</v>
      </c>
      <c r="D422" t="s">
        <v>82</v>
      </c>
      <c r="E422" t="s">
        <v>83</v>
      </c>
      <c r="F422" t="s">
        <v>15</v>
      </c>
      <c r="G422">
        <v>1230</v>
      </c>
      <c r="H422">
        <v>7.5634871609509E-3</v>
      </c>
      <c r="I422">
        <f>IF(OR(B422="GAS",B422="COL",B422="LAN",B422="RICE"),H422*About!$B$113,IF(B422="CROP",H422*About!$B$114,'EPA Data'!H422))</f>
        <v>6.7259197907784847E-3</v>
      </c>
      <c r="J422" s="9" t="str">
        <f>VLOOKUP(F422,'Tech to Policy Mapping'!C:D,2,FALSE)</f>
        <v>crop and rice measures</v>
      </c>
    </row>
    <row r="423" spans="1:10" x14ac:dyDescent="0.45">
      <c r="A423" t="s">
        <v>8</v>
      </c>
      <c r="B423" t="s">
        <v>9</v>
      </c>
      <c r="C423">
        <v>2050</v>
      </c>
      <c r="D423" t="s">
        <v>82</v>
      </c>
      <c r="E423" t="s">
        <v>83</v>
      </c>
      <c r="F423" t="s">
        <v>15</v>
      </c>
      <c r="G423">
        <v>1567</v>
      </c>
      <c r="H423">
        <v>5.0030305981635999E-2</v>
      </c>
      <c r="I423">
        <f>IF(OR(B423="GAS",B423="COL",B423="LAN",B423="RICE"),H423*About!$B$113,IF(B423="CROP",H423*About!$B$114,'EPA Data'!H423))</f>
        <v>4.4490037198434695E-2</v>
      </c>
      <c r="J423" s="9" t="str">
        <f>VLOOKUP(F423,'Tech to Policy Mapping'!C:D,2,FALSE)</f>
        <v>crop and rice measures</v>
      </c>
    </row>
    <row r="424" spans="1:10" x14ac:dyDescent="0.45">
      <c r="A424" t="s">
        <v>8</v>
      </c>
      <c r="B424" t="s">
        <v>9</v>
      </c>
      <c r="C424">
        <v>2050</v>
      </c>
      <c r="D424" t="s">
        <v>82</v>
      </c>
      <c r="E424" t="s">
        <v>83</v>
      </c>
      <c r="F424" t="s">
        <v>15</v>
      </c>
      <c r="G424">
        <v>2447</v>
      </c>
      <c r="H424">
        <v>1.6105530783534001E-2</v>
      </c>
      <c r="I424">
        <f>IF(OR(B424="GAS",B424="COL",B424="LAN",B424="RICE"),H424*About!$B$113,IF(B424="CROP",H424*About!$B$114,'EPA Data'!H424))</f>
        <v>1.432203240817621E-2</v>
      </c>
      <c r="J424" s="9" t="str">
        <f>VLOOKUP(F424,'Tech to Policy Mapping'!C:D,2,FALSE)</f>
        <v>crop and rice measures</v>
      </c>
    </row>
    <row r="425" spans="1:10" x14ac:dyDescent="0.45">
      <c r="A425" t="s">
        <v>8</v>
      </c>
      <c r="B425" t="s">
        <v>9</v>
      </c>
      <c r="C425">
        <v>2050</v>
      </c>
      <c r="D425" t="s">
        <v>82</v>
      </c>
      <c r="E425" t="s">
        <v>83</v>
      </c>
      <c r="F425" t="s">
        <v>15</v>
      </c>
      <c r="G425">
        <v>2563</v>
      </c>
      <c r="H425">
        <v>0.184614092111587</v>
      </c>
      <c r="I425">
        <f>IF(OR(B425="GAS",B425="COL",B425="LAN",B425="RICE"),H425*About!$B$113,IF(B425="CROP",H425*About!$B$114,'EPA Data'!H425))</f>
        <v>0.16417024969654548</v>
      </c>
      <c r="J425" s="9" t="str">
        <f>VLOOKUP(F425,'Tech to Policy Mapping'!C:D,2,FALSE)</f>
        <v>crop and rice measures</v>
      </c>
    </row>
    <row r="426" spans="1:10" x14ac:dyDescent="0.45">
      <c r="A426" t="s">
        <v>8</v>
      </c>
      <c r="B426" t="s">
        <v>9</v>
      </c>
      <c r="C426">
        <v>2050</v>
      </c>
      <c r="D426" t="s">
        <v>82</v>
      </c>
      <c r="E426" t="s">
        <v>83</v>
      </c>
      <c r="F426" t="s">
        <v>15</v>
      </c>
      <c r="G426">
        <v>2696</v>
      </c>
      <c r="H426">
        <v>2.5237419176846999E-3</v>
      </c>
      <c r="I426">
        <f>IF(OR(B426="GAS",B426="COL",B426="LAN",B426="RICE"),H426*About!$B$113,IF(B426="CROP",H426*About!$B$114,'EPA Data'!H426))</f>
        <v>2.2442671415652533E-3</v>
      </c>
      <c r="J426" s="9" t="str">
        <f>VLOOKUP(F426,'Tech to Policy Mapping'!C:D,2,FALSE)</f>
        <v>crop and rice measures</v>
      </c>
    </row>
    <row r="427" spans="1:10" x14ac:dyDescent="0.45">
      <c r="A427" t="s">
        <v>8</v>
      </c>
      <c r="B427" t="s">
        <v>9</v>
      </c>
      <c r="C427">
        <v>2050</v>
      </c>
      <c r="D427" t="s">
        <v>82</v>
      </c>
      <c r="E427" t="s">
        <v>83</v>
      </c>
      <c r="F427" t="s">
        <v>15</v>
      </c>
      <c r="G427">
        <v>3734</v>
      </c>
      <c r="H427">
        <v>7.3296208865940996E-3</v>
      </c>
      <c r="I427">
        <f>IF(OR(B427="GAS",B427="COL",B427="LAN",B427="RICE"),H427*About!$B$113,IF(B427="CROP",H427*About!$B$114,'EPA Data'!H427))</f>
        <v>6.5179514595551553E-3</v>
      </c>
      <c r="J427" s="9" t="str">
        <f>VLOOKUP(F427,'Tech to Policy Mapping'!C:D,2,FALSE)</f>
        <v>crop and rice measures</v>
      </c>
    </row>
    <row r="428" spans="1:10" x14ac:dyDescent="0.45">
      <c r="A428" t="s">
        <v>8</v>
      </c>
      <c r="B428" t="s">
        <v>9</v>
      </c>
      <c r="C428">
        <v>2050</v>
      </c>
      <c r="D428" t="s">
        <v>82</v>
      </c>
      <c r="E428" t="s">
        <v>83</v>
      </c>
      <c r="F428" t="s">
        <v>15</v>
      </c>
      <c r="G428">
        <v>4631</v>
      </c>
      <c r="H428" s="1">
        <v>8.3200002336499998E-6</v>
      </c>
      <c r="I428">
        <f>IF(OR(B428="GAS",B428="COL",B428="LAN",B428="RICE"),H428*About!$B$113,IF(B428="CROP",H428*About!$B$114,'EPA Data'!H428))</f>
        <v>7.398657925896812E-6</v>
      </c>
      <c r="J428" s="9" t="str">
        <f>VLOOKUP(F428,'Tech to Policy Mapping'!C:D,2,FALSE)</f>
        <v>crop and rice measures</v>
      </c>
    </row>
    <row r="429" spans="1:10" x14ac:dyDescent="0.45">
      <c r="A429" t="s">
        <v>8</v>
      </c>
      <c r="B429" t="s">
        <v>9</v>
      </c>
      <c r="C429">
        <v>2050</v>
      </c>
      <c r="D429" t="s">
        <v>82</v>
      </c>
      <c r="E429" t="s">
        <v>83</v>
      </c>
      <c r="F429" t="s">
        <v>15</v>
      </c>
      <c r="G429">
        <v>6823</v>
      </c>
      <c r="H429">
        <v>1.072849991033E-4</v>
      </c>
      <c r="I429">
        <f>IF(OR(B429="GAS",B429="COL",B429="LAN",B429="RICE"),H429*About!$B$113,IF(B429="CROP",H429*About!$B$114,'EPA Data'!H429))</f>
        <v>9.5404445511323819E-5</v>
      </c>
      <c r="J429" s="9" t="str">
        <f>VLOOKUP(F429,'Tech to Policy Mapping'!C:D,2,FALSE)</f>
        <v>crop and rice measures</v>
      </c>
    </row>
    <row r="430" spans="1:10" x14ac:dyDescent="0.45">
      <c r="A430" t="s">
        <v>8</v>
      </c>
      <c r="B430" t="s">
        <v>9</v>
      </c>
      <c r="C430">
        <v>2050</v>
      </c>
      <c r="D430" t="s">
        <v>82</v>
      </c>
      <c r="E430" t="s">
        <v>83</v>
      </c>
      <c r="F430" t="s">
        <v>15</v>
      </c>
      <c r="G430">
        <v>100000</v>
      </c>
      <c r="H430" s="1">
        <v>9.9999999999999998E-13</v>
      </c>
      <c r="I430">
        <f>IF(OR(B430="GAS",B430="COL",B430="LAN",B430="RICE"),H430*About!$B$113,IF(B430="CROP",H430*About!$B$114,'EPA Data'!H430))</f>
        <v>8.8926174496644289E-13</v>
      </c>
      <c r="J430" s="9" t="str">
        <f>VLOOKUP(F430,'Tech to Policy Mapping'!C:D,2,FALSE)</f>
        <v>crop and rice measures</v>
      </c>
    </row>
    <row r="431" spans="1:10" x14ac:dyDescent="0.45">
      <c r="A431" t="s">
        <v>8</v>
      </c>
      <c r="B431" t="s">
        <v>353</v>
      </c>
      <c r="C431">
        <v>2015</v>
      </c>
      <c r="D431" t="s">
        <v>82</v>
      </c>
      <c r="E431" t="s">
        <v>83</v>
      </c>
      <c r="F431" t="s">
        <v>354</v>
      </c>
      <c r="G431">
        <v>-100000</v>
      </c>
      <c r="H431">
        <v>0</v>
      </c>
      <c r="I431">
        <f>IF(OR(B431="GAS",B431="COL",B431="LAN",B431="RICE"),H431*About!$B$113,IF(B431="CROP",H431*About!$B$114,'EPA Data'!H431))</f>
        <v>0</v>
      </c>
      <c r="J431" s="9" t="str">
        <f>VLOOKUP(F431,'Tech to Policy Mapping'!C:D,2,FALSE)</f>
        <v>livestock measures</v>
      </c>
    </row>
    <row r="432" spans="1:10" x14ac:dyDescent="0.45">
      <c r="A432" t="s">
        <v>8</v>
      </c>
      <c r="B432" t="s">
        <v>353</v>
      </c>
      <c r="C432">
        <v>2015</v>
      </c>
      <c r="D432" t="s">
        <v>82</v>
      </c>
      <c r="E432" t="s">
        <v>83</v>
      </c>
      <c r="F432" t="s">
        <v>354</v>
      </c>
      <c r="G432">
        <v>-728</v>
      </c>
      <c r="H432">
        <v>0</v>
      </c>
      <c r="I432">
        <f>IF(OR(B432="GAS",B432="COL",B432="LAN",B432="RICE"),H432*About!$B$113,IF(B432="CROP",H432*About!$B$114,'EPA Data'!H432))</f>
        <v>0</v>
      </c>
      <c r="J432" s="9" t="str">
        <f>VLOOKUP(F432,'Tech to Policy Mapping'!C:D,2,FALSE)</f>
        <v>livestock measures</v>
      </c>
    </row>
    <row r="433" spans="1:10" x14ac:dyDescent="0.45">
      <c r="A433" t="s">
        <v>8</v>
      </c>
      <c r="B433" t="s">
        <v>353</v>
      </c>
      <c r="C433">
        <v>2015</v>
      </c>
      <c r="D433" t="s">
        <v>82</v>
      </c>
      <c r="E433" t="s">
        <v>83</v>
      </c>
      <c r="F433" t="s">
        <v>354</v>
      </c>
      <c r="G433">
        <v>-728</v>
      </c>
      <c r="H433">
        <v>5.5710999234292999E-2</v>
      </c>
      <c r="I433">
        <f>IF(OR(B433="GAS",B433="COL",B433="LAN",B433="RICE"),H433*About!$B$113,IF(B433="CROP",H433*About!$B$114,'EPA Data'!H433))</f>
        <v>5.5710999234292999E-2</v>
      </c>
      <c r="J433" s="9" t="str">
        <f>VLOOKUP(F433,'Tech to Policy Mapping'!C:D,2,FALSE)</f>
        <v>livestock measures</v>
      </c>
    </row>
    <row r="434" spans="1:10" x14ac:dyDescent="0.45">
      <c r="A434" t="s">
        <v>8</v>
      </c>
      <c r="B434" t="s">
        <v>353</v>
      </c>
      <c r="C434">
        <v>2015</v>
      </c>
      <c r="D434" t="s">
        <v>82</v>
      </c>
      <c r="E434" t="s">
        <v>83</v>
      </c>
      <c r="F434" t="s">
        <v>355</v>
      </c>
      <c r="G434">
        <v>-530</v>
      </c>
      <c r="H434">
        <v>2.0653329990745899</v>
      </c>
      <c r="I434">
        <f>IF(OR(B434="GAS",B434="COL",B434="LAN",B434="RICE"),H434*About!$B$113,IF(B434="CROP",H434*About!$B$114,'EPA Data'!H434))</f>
        <v>2.0653329990745899</v>
      </c>
      <c r="J434" s="9" t="str">
        <f>VLOOKUP(F434,'Tech to Policy Mapping'!C:D,2,FALSE)</f>
        <v>livestock measures</v>
      </c>
    </row>
    <row r="435" spans="1:10" x14ac:dyDescent="0.45">
      <c r="A435" t="s">
        <v>8</v>
      </c>
      <c r="B435" t="s">
        <v>353</v>
      </c>
      <c r="C435">
        <v>2015</v>
      </c>
      <c r="D435" t="s">
        <v>82</v>
      </c>
      <c r="E435" t="s">
        <v>83</v>
      </c>
      <c r="F435" t="s">
        <v>357</v>
      </c>
      <c r="G435">
        <v>-147</v>
      </c>
      <c r="H435">
        <v>5.35179995464432E-2</v>
      </c>
      <c r="I435">
        <f>IF(OR(B435="GAS",B435="COL",B435="LAN",B435="RICE"),H435*About!$B$113,IF(B435="CROP",H435*About!$B$114,'EPA Data'!H435))</f>
        <v>5.35179995464432E-2</v>
      </c>
      <c r="J435" s="9" t="str">
        <f>VLOOKUP(F435,'Tech to Policy Mapping'!C:D,2,FALSE)</f>
        <v>livestock measures</v>
      </c>
    </row>
    <row r="436" spans="1:10" x14ac:dyDescent="0.45">
      <c r="A436" t="s">
        <v>8</v>
      </c>
      <c r="B436" t="s">
        <v>353</v>
      </c>
      <c r="C436">
        <v>2015</v>
      </c>
      <c r="D436" t="s">
        <v>82</v>
      </c>
      <c r="E436" t="s">
        <v>83</v>
      </c>
      <c r="F436" t="s">
        <v>356</v>
      </c>
      <c r="G436">
        <v>-83</v>
      </c>
      <c r="H436">
        <v>1.6765479819219899</v>
      </c>
      <c r="I436">
        <f>IF(OR(B436="GAS",B436="COL",B436="LAN",B436="RICE"),H436*About!$B$113,IF(B436="CROP",H436*About!$B$114,'EPA Data'!H436))</f>
        <v>1.6765479819219899</v>
      </c>
      <c r="J436" s="9" t="str">
        <f>VLOOKUP(F436,'Tech to Policy Mapping'!C:D,2,FALSE)</f>
        <v>livestock measures</v>
      </c>
    </row>
    <row r="437" spans="1:10" x14ac:dyDescent="0.45">
      <c r="A437" t="s">
        <v>8</v>
      </c>
      <c r="B437" t="s">
        <v>353</v>
      </c>
      <c r="C437">
        <v>2015</v>
      </c>
      <c r="D437" t="s">
        <v>82</v>
      </c>
      <c r="E437" t="s">
        <v>83</v>
      </c>
      <c r="F437" t="s">
        <v>355</v>
      </c>
      <c r="G437">
        <v>-51</v>
      </c>
      <c r="H437">
        <v>3.3586520070675698</v>
      </c>
      <c r="I437">
        <f>IF(OR(B437="GAS",B437="COL",B437="LAN",B437="RICE"),H437*About!$B$113,IF(B437="CROP",H437*About!$B$114,'EPA Data'!H437))</f>
        <v>3.3586520070675698</v>
      </c>
      <c r="J437" s="9" t="str">
        <f>VLOOKUP(F437,'Tech to Policy Mapping'!C:D,2,FALSE)</f>
        <v>livestock measures</v>
      </c>
    </row>
    <row r="438" spans="1:10" x14ac:dyDescent="0.45">
      <c r="A438" t="s">
        <v>8</v>
      </c>
      <c r="B438" t="s">
        <v>353</v>
      </c>
      <c r="C438">
        <v>2015</v>
      </c>
      <c r="D438" t="s">
        <v>82</v>
      </c>
      <c r="E438" t="s">
        <v>83</v>
      </c>
      <c r="F438" t="s">
        <v>356</v>
      </c>
      <c r="G438">
        <v>-51</v>
      </c>
      <c r="H438">
        <v>0.720905992599568</v>
      </c>
      <c r="I438">
        <f>IF(OR(B438="GAS",B438="COL",B438="LAN",B438="RICE"),H438*About!$B$113,IF(B438="CROP",H438*About!$B$114,'EPA Data'!H438))</f>
        <v>0.720905992599568</v>
      </c>
      <c r="J438" s="9" t="str">
        <f>VLOOKUP(F438,'Tech to Policy Mapping'!C:D,2,FALSE)</f>
        <v>livestock measures</v>
      </c>
    </row>
    <row r="439" spans="1:10" x14ac:dyDescent="0.45">
      <c r="A439" t="s">
        <v>8</v>
      </c>
      <c r="B439" t="s">
        <v>353</v>
      </c>
      <c r="C439">
        <v>2015</v>
      </c>
      <c r="D439" t="s">
        <v>82</v>
      </c>
      <c r="E439" t="s">
        <v>83</v>
      </c>
      <c r="F439" t="s">
        <v>358</v>
      </c>
      <c r="G439">
        <v>-23</v>
      </c>
      <c r="H439">
        <v>0.53860200885355802</v>
      </c>
      <c r="I439">
        <f>IF(OR(B439="GAS",B439="COL",B439="LAN",B439="RICE"),H439*About!$B$113,IF(B439="CROP",H439*About!$B$114,'EPA Data'!H439))</f>
        <v>0.53860200885355802</v>
      </c>
      <c r="J439" s="9" t="str">
        <f>VLOOKUP(F439,'Tech to Policy Mapping'!C:D,2,FALSE)</f>
        <v>livestock measures</v>
      </c>
    </row>
    <row r="440" spans="1:10" x14ac:dyDescent="0.45">
      <c r="A440" t="s">
        <v>8</v>
      </c>
      <c r="B440" t="s">
        <v>353</v>
      </c>
      <c r="C440">
        <v>2015</v>
      </c>
      <c r="D440" t="s">
        <v>82</v>
      </c>
      <c r="E440" t="s">
        <v>83</v>
      </c>
      <c r="F440" t="s">
        <v>357</v>
      </c>
      <c r="G440">
        <v>-12</v>
      </c>
      <c r="H440">
        <v>0.94616799206596602</v>
      </c>
      <c r="I440">
        <f>IF(OR(B440="GAS",B440="COL",B440="LAN",B440="RICE"),H440*About!$B$113,IF(B440="CROP",H440*About!$B$114,'EPA Data'!H440))</f>
        <v>0.94616799206596602</v>
      </c>
      <c r="J440" s="9" t="str">
        <f>VLOOKUP(F440,'Tech to Policy Mapping'!C:D,2,FALSE)</f>
        <v>livestock measures</v>
      </c>
    </row>
    <row r="441" spans="1:10" x14ac:dyDescent="0.45">
      <c r="A441" t="s">
        <v>8</v>
      </c>
      <c r="B441" t="s">
        <v>353</v>
      </c>
      <c r="C441">
        <v>2015</v>
      </c>
      <c r="D441" t="s">
        <v>82</v>
      </c>
      <c r="E441" t="s">
        <v>83</v>
      </c>
      <c r="F441" t="s">
        <v>355</v>
      </c>
      <c r="G441">
        <v>-1</v>
      </c>
      <c r="H441">
        <v>0.35756899635316503</v>
      </c>
      <c r="I441">
        <f>IF(OR(B441="GAS",B441="COL",B441="LAN",B441="RICE"),H441*About!$B$113,IF(B441="CROP",H441*About!$B$114,'EPA Data'!H441))</f>
        <v>0.35756899635316503</v>
      </c>
      <c r="J441" s="9" t="str">
        <f>VLOOKUP(F441,'Tech to Policy Mapping'!C:D,2,FALSE)</f>
        <v>livestock measures</v>
      </c>
    </row>
    <row r="442" spans="1:10" x14ac:dyDescent="0.45">
      <c r="A442" t="s">
        <v>8</v>
      </c>
      <c r="B442" t="s">
        <v>353</v>
      </c>
      <c r="C442">
        <v>2015</v>
      </c>
      <c r="D442" t="s">
        <v>82</v>
      </c>
      <c r="E442" t="s">
        <v>83</v>
      </c>
      <c r="F442" t="s">
        <v>361</v>
      </c>
      <c r="G442">
        <v>7</v>
      </c>
      <c r="H442">
        <v>3.7586370155461202</v>
      </c>
      <c r="I442">
        <f>IF(OR(B442="GAS",B442="COL",B442="LAN",B442="RICE"),H442*About!$B$113,IF(B442="CROP",H442*About!$B$114,'EPA Data'!H442))</f>
        <v>3.7586370155461202</v>
      </c>
      <c r="J442" s="9" t="str">
        <f>VLOOKUP(F442,'Tech to Policy Mapping'!C:D,2,FALSE)</f>
        <v>livestock measures</v>
      </c>
    </row>
    <row r="443" spans="1:10" x14ac:dyDescent="0.45">
      <c r="A443" t="s">
        <v>8</v>
      </c>
      <c r="B443" t="s">
        <v>353</v>
      </c>
      <c r="C443">
        <v>2015</v>
      </c>
      <c r="D443" t="s">
        <v>82</v>
      </c>
      <c r="E443" t="s">
        <v>83</v>
      </c>
      <c r="F443" t="s">
        <v>355</v>
      </c>
      <c r="G443">
        <v>11</v>
      </c>
      <c r="H443">
        <v>1.6765479819219899</v>
      </c>
      <c r="I443">
        <f>IF(OR(B443="GAS",B443="COL",B443="LAN",B443="RICE"),H443*About!$B$113,IF(B443="CROP",H443*About!$B$114,'EPA Data'!H443))</f>
        <v>1.6765479819219899</v>
      </c>
      <c r="J443" s="9" t="str">
        <f>VLOOKUP(F443,'Tech to Policy Mapping'!C:D,2,FALSE)</f>
        <v>livestock measures</v>
      </c>
    </row>
    <row r="444" spans="1:10" x14ac:dyDescent="0.45">
      <c r="A444" t="s">
        <v>8</v>
      </c>
      <c r="B444" t="s">
        <v>353</v>
      </c>
      <c r="C444">
        <v>2015</v>
      </c>
      <c r="D444" t="s">
        <v>82</v>
      </c>
      <c r="E444" t="s">
        <v>83</v>
      </c>
      <c r="F444" t="s">
        <v>360</v>
      </c>
      <c r="G444">
        <v>15</v>
      </c>
      <c r="H444">
        <v>3.7586370155461202</v>
      </c>
      <c r="I444">
        <f>IF(OR(B444="GAS",B444="COL",B444="LAN",B444="RICE"),H444*About!$B$113,IF(B444="CROP",H444*About!$B$114,'EPA Data'!H444))</f>
        <v>3.7586370155461202</v>
      </c>
      <c r="J444" s="9" t="str">
        <f>VLOOKUP(F444,'Tech to Policy Mapping'!C:D,2,FALSE)</f>
        <v>livestock measures</v>
      </c>
    </row>
    <row r="445" spans="1:10" x14ac:dyDescent="0.45">
      <c r="A445" t="s">
        <v>8</v>
      </c>
      <c r="B445" t="s">
        <v>353</v>
      </c>
      <c r="C445">
        <v>2015</v>
      </c>
      <c r="D445" t="s">
        <v>82</v>
      </c>
      <c r="E445" t="s">
        <v>83</v>
      </c>
      <c r="F445" t="s">
        <v>367</v>
      </c>
      <c r="G445">
        <v>25</v>
      </c>
      <c r="H445">
        <v>3.7586370155461202</v>
      </c>
      <c r="I445">
        <f>IF(OR(B445="GAS",B445="COL",B445="LAN",B445="RICE"),H445*About!$B$113,IF(B445="CROP",H445*About!$B$114,'EPA Data'!H445))</f>
        <v>3.7586370155461202</v>
      </c>
      <c r="J445" s="9" t="str">
        <f>VLOOKUP(F445,'Tech to Policy Mapping'!C:D,2,FALSE)</f>
        <v>livestock measures</v>
      </c>
    </row>
    <row r="446" spans="1:10" x14ac:dyDescent="0.45">
      <c r="A446" t="s">
        <v>8</v>
      </c>
      <c r="B446" t="s">
        <v>353</v>
      </c>
      <c r="C446">
        <v>2015</v>
      </c>
      <c r="D446" t="s">
        <v>82</v>
      </c>
      <c r="E446" t="s">
        <v>83</v>
      </c>
      <c r="F446" t="s">
        <v>364</v>
      </c>
      <c r="G446">
        <v>32</v>
      </c>
      <c r="H446">
        <v>3.7586370155461202</v>
      </c>
      <c r="I446">
        <f>IF(OR(B446="GAS",B446="COL",B446="LAN",B446="RICE"),H446*About!$B$113,IF(B446="CROP",H446*About!$B$114,'EPA Data'!H446))</f>
        <v>3.7586370155461202</v>
      </c>
      <c r="J446" s="9" t="str">
        <f>VLOOKUP(F446,'Tech to Policy Mapping'!C:D,2,FALSE)</f>
        <v>livestock measures</v>
      </c>
    </row>
    <row r="447" spans="1:10" x14ac:dyDescent="0.45">
      <c r="A447" t="s">
        <v>8</v>
      </c>
      <c r="B447" t="s">
        <v>353</v>
      </c>
      <c r="C447">
        <v>2015</v>
      </c>
      <c r="D447" t="s">
        <v>82</v>
      </c>
      <c r="E447" t="s">
        <v>83</v>
      </c>
      <c r="F447" t="s">
        <v>363</v>
      </c>
      <c r="G447">
        <v>46</v>
      </c>
      <c r="H447">
        <v>3.7586370155461202</v>
      </c>
      <c r="I447">
        <f>IF(OR(B447="GAS",B447="COL",B447="LAN",B447="RICE"),H447*About!$B$113,IF(B447="CROP",H447*About!$B$114,'EPA Data'!H447))</f>
        <v>3.7586370155461202</v>
      </c>
      <c r="J447" s="9" t="str">
        <f>VLOOKUP(F447,'Tech to Policy Mapping'!C:D,2,FALSE)</f>
        <v>livestock measures</v>
      </c>
    </row>
    <row r="448" spans="1:10" x14ac:dyDescent="0.45">
      <c r="A448" t="s">
        <v>8</v>
      </c>
      <c r="B448" t="s">
        <v>353</v>
      </c>
      <c r="C448">
        <v>2015</v>
      </c>
      <c r="D448" t="s">
        <v>82</v>
      </c>
      <c r="E448" t="s">
        <v>83</v>
      </c>
      <c r="F448" t="s">
        <v>360</v>
      </c>
      <c r="G448">
        <v>50</v>
      </c>
      <c r="H448">
        <v>0.29396600679183299</v>
      </c>
      <c r="I448">
        <f>IF(OR(B448="GAS",B448="COL",B448="LAN",B448="RICE"),H448*About!$B$113,IF(B448="CROP",H448*About!$B$114,'EPA Data'!H448))</f>
        <v>0.29396600679183299</v>
      </c>
      <c r="J448" s="9" t="str">
        <f>VLOOKUP(F448,'Tech to Policy Mapping'!C:D,2,FALSE)</f>
        <v>livestock measures</v>
      </c>
    </row>
    <row r="449" spans="1:10" x14ac:dyDescent="0.45">
      <c r="A449" t="s">
        <v>8</v>
      </c>
      <c r="B449" t="s">
        <v>353</v>
      </c>
      <c r="C449">
        <v>2015</v>
      </c>
      <c r="D449" t="s">
        <v>82</v>
      </c>
      <c r="E449" t="s">
        <v>83</v>
      </c>
      <c r="F449" t="s">
        <v>368</v>
      </c>
      <c r="G449">
        <v>53</v>
      </c>
      <c r="H449">
        <v>3.7586370155461202</v>
      </c>
      <c r="I449">
        <f>IF(OR(B449="GAS",B449="COL",B449="LAN",B449="RICE"),H449*About!$B$113,IF(B449="CROP",H449*About!$B$114,'EPA Data'!H449))</f>
        <v>3.7586370155461202</v>
      </c>
      <c r="J449" s="9" t="str">
        <f>VLOOKUP(F449,'Tech to Policy Mapping'!C:D,2,FALSE)</f>
        <v>livestock measures</v>
      </c>
    </row>
    <row r="450" spans="1:10" x14ac:dyDescent="0.45">
      <c r="A450" t="s">
        <v>8</v>
      </c>
      <c r="B450" t="s">
        <v>353</v>
      </c>
      <c r="C450">
        <v>2015</v>
      </c>
      <c r="D450" t="s">
        <v>82</v>
      </c>
      <c r="E450" t="s">
        <v>83</v>
      </c>
      <c r="F450" t="s">
        <v>359</v>
      </c>
      <c r="G450">
        <v>59</v>
      </c>
      <c r="H450">
        <v>0.70096098944941299</v>
      </c>
      <c r="I450">
        <f>IF(OR(B450="GAS",B450="COL",B450="LAN",B450="RICE"),H450*About!$B$113,IF(B450="CROP",H450*About!$B$114,'EPA Data'!H450))</f>
        <v>0.70096098944941299</v>
      </c>
      <c r="J450" s="9" t="str">
        <f>VLOOKUP(F450,'Tech to Policy Mapping'!C:D,2,FALSE)</f>
        <v>livestock measures</v>
      </c>
    </row>
    <row r="451" spans="1:10" x14ac:dyDescent="0.45">
      <c r="A451" t="s">
        <v>8</v>
      </c>
      <c r="B451" t="s">
        <v>353</v>
      </c>
      <c r="C451">
        <v>2015</v>
      </c>
      <c r="D451" t="s">
        <v>82</v>
      </c>
      <c r="E451" t="s">
        <v>83</v>
      </c>
      <c r="F451" t="s">
        <v>361</v>
      </c>
      <c r="G451">
        <v>65</v>
      </c>
      <c r="H451">
        <v>0.29396600679183299</v>
      </c>
      <c r="I451">
        <f>IF(OR(B451="GAS",B451="COL",B451="LAN",B451="RICE"),H451*About!$B$113,IF(B451="CROP",H451*About!$B$114,'EPA Data'!H451))</f>
        <v>0.29396600679183299</v>
      </c>
      <c r="J451" s="9" t="str">
        <f>VLOOKUP(F451,'Tech to Policy Mapping'!C:D,2,FALSE)</f>
        <v>livestock measures</v>
      </c>
    </row>
    <row r="452" spans="1:10" x14ac:dyDescent="0.45">
      <c r="A452" t="s">
        <v>8</v>
      </c>
      <c r="B452" t="s">
        <v>353</v>
      </c>
      <c r="C452">
        <v>2015</v>
      </c>
      <c r="D452" t="s">
        <v>82</v>
      </c>
      <c r="E452" t="s">
        <v>83</v>
      </c>
      <c r="F452" t="s">
        <v>362</v>
      </c>
      <c r="G452">
        <v>67</v>
      </c>
      <c r="H452">
        <v>0.29396600679183299</v>
      </c>
      <c r="I452">
        <f>IF(OR(B452="GAS",B452="COL",B452="LAN",B452="RICE"),H452*About!$B$113,IF(B452="CROP",H452*About!$B$114,'EPA Data'!H452))</f>
        <v>0.29396600679183299</v>
      </c>
      <c r="J452" s="9" t="str">
        <f>VLOOKUP(F452,'Tech to Policy Mapping'!C:D,2,FALSE)</f>
        <v>livestock measures</v>
      </c>
    </row>
    <row r="453" spans="1:10" x14ac:dyDescent="0.45">
      <c r="A453" t="s">
        <v>8</v>
      </c>
      <c r="B453" t="s">
        <v>353</v>
      </c>
      <c r="C453">
        <v>2015</v>
      </c>
      <c r="D453" t="s">
        <v>82</v>
      </c>
      <c r="E453" t="s">
        <v>83</v>
      </c>
      <c r="F453" t="s">
        <v>358</v>
      </c>
      <c r="G453">
        <v>90</v>
      </c>
      <c r="H453">
        <v>4.0374549745238202</v>
      </c>
      <c r="I453">
        <f>IF(OR(B453="GAS",B453="COL",B453="LAN",B453="RICE"),H453*About!$B$113,IF(B453="CROP",H453*About!$B$114,'EPA Data'!H453))</f>
        <v>4.0374549745238202</v>
      </c>
      <c r="J453" s="9" t="str">
        <f>VLOOKUP(F453,'Tech to Policy Mapping'!C:D,2,FALSE)</f>
        <v>livestock measures</v>
      </c>
    </row>
    <row r="454" spans="1:10" x14ac:dyDescent="0.45">
      <c r="A454" t="s">
        <v>8</v>
      </c>
      <c r="B454" t="s">
        <v>353</v>
      </c>
      <c r="C454">
        <v>2015</v>
      </c>
      <c r="D454" t="s">
        <v>82</v>
      </c>
      <c r="E454" t="s">
        <v>83</v>
      </c>
      <c r="F454" t="s">
        <v>363</v>
      </c>
      <c r="G454">
        <v>95</v>
      </c>
      <c r="H454">
        <v>0.29396600679183299</v>
      </c>
      <c r="I454">
        <f>IF(OR(B454="GAS",B454="COL",B454="LAN",B454="RICE"),H454*About!$B$113,IF(B454="CROP",H454*About!$B$114,'EPA Data'!H454))</f>
        <v>0.29396600679183299</v>
      </c>
      <c r="J454" s="9" t="str">
        <f>VLOOKUP(F454,'Tech to Policy Mapping'!C:D,2,FALSE)</f>
        <v>livestock measures</v>
      </c>
    </row>
    <row r="455" spans="1:10" x14ac:dyDescent="0.45">
      <c r="A455" t="s">
        <v>8</v>
      </c>
      <c r="B455" t="s">
        <v>353</v>
      </c>
      <c r="C455">
        <v>2015</v>
      </c>
      <c r="D455" t="s">
        <v>82</v>
      </c>
      <c r="E455" t="s">
        <v>83</v>
      </c>
      <c r="F455" t="s">
        <v>364</v>
      </c>
      <c r="G455">
        <v>114</v>
      </c>
      <c r="H455">
        <v>0.29396600679183299</v>
      </c>
      <c r="I455">
        <f>IF(OR(B455="GAS",B455="COL",B455="LAN",B455="RICE"),H455*About!$B$113,IF(B455="CROP",H455*About!$B$114,'EPA Data'!H455))</f>
        <v>0.29396600679183299</v>
      </c>
      <c r="J455" s="9" t="str">
        <f>VLOOKUP(F455,'Tech to Policy Mapping'!C:D,2,FALSE)</f>
        <v>livestock measures</v>
      </c>
    </row>
    <row r="456" spans="1:10" x14ac:dyDescent="0.45">
      <c r="A456" t="s">
        <v>8</v>
      </c>
      <c r="B456" t="s">
        <v>353</v>
      </c>
      <c r="C456">
        <v>2015</v>
      </c>
      <c r="D456" t="s">
        <v>82</v>
      </c>
      <c r="E456" t="s">
        <v>83</v>
      </c>
      <c r="F456" t="s">
        <v>365</v>
      </c>
      <c r="G456">
        <v>123</v>
      </c>
      <c r="H456">
        <v>0.29396600679183299</v>
      </c>
      <c r="I456">
        <f>IF(OR(B456="GAS",B456="COL",B456="LAN",B456="RICE"),H456*About!$B$113,IF(B456="CROP",H456*About!$B$114,'EPA Data'!H456))</f>
        <v>0.29396600679183299</v>
      </c>
      <c r="J456" s="9" t="str">
        <f>VLOOKUP(F456,'Tech to Policy Mapping'!C:D,2,FALSE)</f>
        <v>livestock measures</v>
      </c>
    </row>
    <row r="457" spans="1:10" x14ac:dyDescent="0.45">
      <c r="A457" t="s">
        <v>8</v>
      </c>
      <c r="B457" t="s">
        <v>353</v>
      </c>
      <c r="C457">
        <v>2015</v>
      </c>
      <c r="D457" t="s">
        <v>82</v>
      </c>
      <c r="E457" t="s">
        <v>83</v>
      </c>
      <c r="F457" t="s">
        <v>366</v>
      </c>
      <c r="G457">
        <v>132</v>
      </c>
      <c r="H457">
        <v>0.17292299761629601</v>
      </c>
      <c r="I457">
        <f>IF(OR(B457="GAS",B457="COL",B457="LAN",B457="RICE"),H457*About!$B$113,IF(B457="CROP",H457*About!$B$114,'EPA Data'!H457))</f>
        <v>0.17292299761629601</v>
      </c>
      <c r="J457" s="9" t="str">
        <f>VLOOKUP(F457,'Tech to Policy Mapping'!C:D,2,FALSE)</f>
        <v>livestock measures</v>
      </c>
    </row>
    <row r="458" spans="1:10" x14ac:dyDescent="0.45">
      <c r="A458" t="s">
        <v>8</v>
      </c>
      <c r="B458" t="s">
        <v>353</v>
      </c>
      <c r="C458">
        <v>2015</v>
      </c>
      <c r="D458" t="s">
        <v>82</v>
      </c>
      <c r="E458" t="s">
        <v>83</v>
      </c>
      <c r="F458" t="s">
        <v>366</v>
      </c>
      <c r="G458">
        <v>148</v>
      </c>
      <c r="H458">
        <v>2.2109620094221301</v>
      </c>
      <c r="I458">
        <f>IF(OR(B458="GAS",B458="COL",B458="LAN",B458="RICE"),H458*About!$B$113,IF(B458="CROP",H458*About!$B$114,'EPA Data'!H458))</f>
        <v>2.2109620094221301</v>
      </c>
      <c r="J458" s="9" t="str">
        <f>VLOOKUP(F458,'Tech to Policy Mapping'!C:D,2,FALSE)</f>
        <v>livestock measures</v>
      </c>
    </row>
    <row r="459" spans="1:10" x14ac:dyDescent="0.45">
      <c r="A459" t="s">
        <v>8</v>
      </c>
      <c r="B459" t="s">
        <v>353</v>
      </c>
      <c r="C459">
        <v>2015</v>
      </c>
      <c r="D459" t="s">
        <v>82</v>
      </c>
      <c r="E459" t="s">
        <v>83</v>
      </c>
      <c r="F459" t="s">
        <v>366</v>
      </c>
      <c r="G459">
        <v>100000</v>
      </c>
      <c r="H459" s="1">
        <v>9.9999999999999998E-13</v>
      </c>
      <c r="I459">
        <f>IF(OR(B459="GAS",B459="COL",B459="LAN",B459="RICE"),H459*About!$B$113,IF(B459="CROP",H459*About!$B$114,'EPA Data'!H459))</f>
        <v>9.9999999999999998E-13</v>
      </c>
      <c r="J459" s="9" t="str">
        <f>VLOOKUP(F459,'Tech to Policy Mapping'!C:D,2,FALSE)</f>
        <v>livestock measures</v>
      </c>
    </row>
    <row r="460" spans="1:10" x14ac:dyDescent="0.45">
      <c r="A460" t="s">
        <v>8</v>
      </c>
      <c r="B460" t="s">
        <v>353</v>
      </c>
      <c r="C460">
        <v>2020</v>
      </c>
      <c r="D460" t="s">
        <v>82</v>
      </c>
      <c r="E460" t="s">
        <v>83</v>
      </c>
      <c r="F460" t="s">
        <v>354</v>
      </c>
      <c r="G460">
        <v>-100000</v>
      </c>
      <c r="H460">
        <v>0</v>
      </c>
      <c r="I460">
        <f>IF(OR(B460="GAS",B460="COL",B460="LAN",B460="RICE"),H460*About!$B$113,IF(B460="CROP",H460*About!$B$114,'EPA Data'!H460))</f>
        <v>0</v>
      </c>
      <c r="J460" s="9" t="str">
        <f>VLOOKUP(F460,'Tech to Policy Mapping'!C:D,2,FALSE)</f>
        <v>livestock measures</v>
      </c>
    </row>
    <row r="461" spans="1:10" x14ac:dyDescent="0.45">
      <c r="A461" t="s">
        <v>8</v>
      </c>
      <c r="B461" t="s">
        <v>353</v>
      </c>
      <c r="C461">
        <v>2020</v>
      </c>
      <c r="D461" t="s">
        <v>82</v>
      </c>
      <c r="E461" t="s">
        <v>83</v>
      </c>
      <c r="F461" t="s">
        <v>354</v>
      </c>
      <c r="G461">
        <v>-769</v>
      </c>
      <c r="H461">
        <v>0</v>
      </c>
      <c r="I461">
        <f>IF(OR(B461="GAS",B461="COL",B461="LAN",B461="RICE"),H461*About!$B$113,IF(B461="CROP",H461*About!$B$114,'EPA Data'!H461))</f>
        <v>0</v>
      </c>
      <c r="J461" s="9" t="str">
        <f>VLOOKUP(F461,'Tech to Policy Mapping'!C:D,2,FALSE)</f>
        <v>livestock measures</v>
      </c>
    </row>
    <row r="462" spans="1:10" x14ac:dyDescent="0.45">
      <c r="A462" t="s">
        <v>8</v>
      </c>
      <c r="B462" t="s">
        <v>353</v>
      </c>
      <c r="C462">
        <v>2020</v>
      </c>
      <c r="D462" t="s">
        <v>82</v>
      </c>
      <c r="E462" t="s">
        <v>83</v>
      </c>
      <c r="F462" t="s">
        <v>354</v>
      </c>
      <c r="G462">
        <v>-769</v>
      </c>
      <c r="H462">
        <v>6.2828000246213406E-2</v>
      </c>
      <c r="I462">
        <f>IF(OR(B462="GAS",B462="COL",B462="LAN",B462="RICE"),H462*About!$B$113,IF(B462="CROP",H462*About!$B$114,'EPA Data'!H462))</f>
        <v>6.2828000246213406E-2</v>
      </c>
      <c r="J462" s="9" t="str">
        <f>VLOOKUP(F462,'Tech to Policy Mapping'!C:D,2,FALSE)</f>
        <v>livestock measures</v>
      </c>
    </row>
    <row r="463" spans="1:10" x14ac:dyDescent="0.45">
      <c r="A463" t="s">
        <v>8</v>
      </c>
      <c r="B463" t="s">
        <v>353</v>
      </c>
      <c r="C463">
        <v>2020</v>
      </c>
      <c r="D463" t="s">
        <v>82</v>
      </c>
      <c r="E463" t="s">
        <v>83</v>
      </c>
      <c r="F463" t="s">
        <v>355</v>
      </c>
      <c r="G463">
        <v>-512</v>
      </c>
      <c r="H463">
        <v>2.1146910435636501</v>
      </c>
      <c r="I463">
        <f>IF(OR(B463="GAS",B463="COL",B463="LAN",B463="RICE"),H463*About!$B$113,IF(B463="CROP",H463*About!$B$114,'EPA Data'!H463))</f>
        <v>2.1146910435636501</v>
      </c>
      <c r="J463" s="9" t="str">
        <f>VLOOKUP(F463,'Tech to Policy Mapping'!C:D,2,FALSE)</f>
        <v>livestock measures</v>
      </c>
    </row>
    <row r="464" spans="1:10" x14ac:dyDescent="0.45">
      <c r="A464" t="s">
        <v>8</v>
      </c>
      <c r="B464" t="s">
        <v>353</v>
      </c>
      <c r="C464">
        <v>2020</v>
      </c>
      <c r="D464" t="s">
        <v>82</v>
      </c>
      <c r="E464" t="s">
        <v>83</v>
      </c>
      <c r="F464" t="s">
        <v>357</v>
      </c>
      <c r="G464">
        <v>-173</v>
      </c>
      <c r="H464">
        <v>6.0355001074299301E-2</v>
      </c>
      <c r="I464">
        <f>IF(OR(B464="GAS",B464="COL",B464="LAN",B464="RICE"),H464*About!$B$113,IF(B464="CROP",H464*About!$B$114,'EPA Data'!H464))</f>
        <v>6.0355001074299301E-2</v>
      </c>
      <c r="J464" s="9" t="str">
        <f>VLOOKUP(F464,'Tech to Policy Mapping'!C:D,2,FALSE)</f>
        <v>livestock measures</v>
      </c>
    </row>
    <row r="465" spans="1:10" x14ac:dyDescent="0.45">
      <c r="A465" t="s">
        <v>8</v>
      </c>
      <c r="B465" t="s">
        <v>353</v>
      </c>
      <c r="C465">
        <v>2020</v>
      </c>
      <c r="D465" t="s">
        <v>82</v>
      </c>
      <c r="E465" t="s">
        <v>83</v>
      </c>
      <c r="F465" t="s">
        <v>356</v>
      </c>
      <c r="G465">
        <v>-79</v>
      </c>
      <c r="H465">
        <v>1.81543494802429</v>
      </c>
      <c r="I465">
        <f>IF(OR(B465="GAS",B465="COL",B465="LAN",B465="RICE"),H465*About!$B$113,IF(B465="CROP",H465*About!$B$114,'EPA Data'!H465))</f>
        <v>1.81543494802429</v>
      </c>
      <c r="J465" s="9" t="str">
        <f>VLOOKUP(F465,'Tech to Policy Mapping'!C:D,2,FALSE)</f>
        <v>livestock measures</v>
      </c>
    </row>
    <row r="466" spans="1:10" x14ac:dyDescent="0.45">
      <c r="A466" t="s">
        <v>8</v>
      </c>
      <c r="B466" t="s">
        <v>353</v>
      </c>
      <c r="C466">
        <v>2020</v>
      </c>
      <c r="D466" t="s">
        <v>82</v>
      </c>
      <c r="E466" t="s">
        <v>83</v>
      </c>
      <c r="F466" t="s">
        <v>356</v>
      </c>
      <c r="G466">
        <v>-54</v>
      </c>
      <c r="H466">
        <v>0.81300601067471201</v>
      </c>
      <c r="I466">
        <f>IF(OR(B466="GAS",B466="COL",B466="LAN",B466="RICE"),H466*About!$B$113,IF(B466="CROP",H466*About!$B$114,'EPA Data'!H466))</f>
        <v>0.81300601067471201</v>
      </c>
      <c r="J466" s="9" t="str">
        <f>VLOOKUP(F466,'Tech to Policy Mapping'!C:D,2,FALSE)</f>
        <v>livestock measures</v>
      </c>
    </row>
    <row r="467" spans="1:10" x14ac:dyDescent="0.45">
      <c r="A467" t="s">
        <v>8</v>
      </c>
      <c r="B467" t="s">
        <v>353</v>
      </c>
      <c r="C467">
        <v>2020</v>
      </c>
      <c r="D467" t="s">
        <v>82</v>
      </c>
      <c r="E467" t="s">
        <v>83</v>
      </c>
      <c r="F467" t="s">
        <v>355</v>
      </c>
      <c r="G467">
        <v>-48</v>
      </c>
      <c r="H467">
        <v>3.2632330460692098</v>
      </c>
      <c r="I467">
        <f>IF(OR(B467="GAS",B467="COL",B467="LAN",B467="RICE"),H467*About!$B$113,IF(B467="CROP",H467*About!$B$114,'EPA Data'!H467))</f>
        <v>3.2632330460692098</v>
      </c>
      <c r="J467" s="9" t="str">
        <f>VLOOKUP(F467,'Tech to Policy Mapping'!C:D,2,FALSE)</f>
        <v>livestock measures</v>
      </c>
    </row>
    <row r="468" spans="1:10" x14ac:dyDescent="0.45">
      <c r="A468" t="s">
        <v>8</v>
      </c>
      <c r="B468" t="s">
        <v>353</v>
      </c>
      <c r="C468">
        <v>2020</v>
      </c>
      <c r="D468" t="s">
        <v>82</v>
      </c>
      <c r="E468" t="s">
        <v>83</v>
      </c>
      <c r="F468" t="s">
        <v>358</v>
      </c>
      <c r="G468">
        <v>-26</v>
      </c>
      <c r="H468">
        <v>0.607413992566876</v>
      </c>
      <c r="I468">
        <f>IF(OR(B468="GAS",B468="COL",B468="LAN",B468="RICE"),H468*About!$B$113,IF(B468="CROP",H468*About!$B$114,'EPA Data'!H468))</f>
        <v>0.607413992566876</v>
      </c>
      <c r="J468" s="9" t="str">
        <f>VLOOKUP(F468,'Tech to Policy Mapping'!C:D,2,FALSE)</f>
        <v>livestock measures</v>
      </c>
    </row>
    <row r="469" spans="1:10" x14ac:dyDescent="0.45">
      <c r="A469" t="s">
        <v>8</v>
      </c>
      <c r="B469" t="s">
        <v>353</v>
      </c>
      <c r="C469">
        <v>2020</v>
      </c>
      <c r="D469" t="s">
        <v>82</v>
      </c>
      <c r="E469" t="s">
        <v>83</v>
      </c>
      <c r="F469" t="s">
        <v>357</v>
      </c>
      <c r="G469">
        <v>-21</v>
      </c>
      <c r="H469">
        <v>1.0245459918805799</v>
      </c>
      <c r="I469">
        <f>IF(OR(B469="GAS",B469="COL",B469="LAN",B469="RICE"),H469*About!$B$113,IF(B469="CROP",H469*About!$B$114,'EPA Data'!H469))</f>
        <v>1.0245459918805799</v>
      </c>
      <c r="J469" s="9" t="str">
        <f>VLOOKUP(F469,'Tech to Policy Mapping'!C:D,2,FALSE)</f>
        <v>livestock measures</v>
      </c>
    </row>
    <row r="470" spans="1:10" x14ac:dyDescent="0.45">
      <c r="A470" t="s">
        <v>8</v>
      </c>
      <c r="B470" t="s">
        <v>353</v>
      </c>
      <c r="C470">
        <v>2020</v>
      </c>
      <c r="D470" t="s">
        <v>82</v>
      </c>
      <c r="E470" t="s">
        <v>83</v>
      </c>
      <c r="F470" t="s">
        <v>355</v>
      </c>
      <c r="G470">
        <v>-1</v>
      </c>
      <c r="H470">
        <v>0.40325200398547101</v>
      </c>
      <c r="I470">
        <f>IF(OR(B470="GAS",B470="COL",B470="LAN",B470="RICE"),H470*About!$B$113,IF(B470="CROP",H470*About!$B$114,'EPA Data'!H470))</f>
        <v>0.40325200398547101</v>
      </c>
      <c r="J470" s="9" t="str">
        <f>VLOOKUP(F470,'Tech to Policy Mapping'!C:D,2,FALSE)</f>
        <v>livestock measures</v>
      </c>
    </row>
    <row r="471" spans="1:10" x14ac:dyDescent="0.45">
      <c r="A471" t="s">
        <v>8</v>
      </c>
      <c r="B471" t="s">
        <v>353</v>
      </c>
      <c r="C471">
        <v>2020</v>
      </c>
      <c r="D471" t="s">
        <v>82</v>
      </c>
      <c r="E471" t="s">
        <v>83</v>
      </c>
      <c r="F471" t="s">
        <v>361</v>
      </c>
      <c r="G471">
        <v>7</v>
      </c>
      <c r="H471">
        <v>3.5580810163212302</v>
      </c>
      <c r="I471">
        <f>IF(OR(B471="GAS",B471="COL",B471="LAN",B471="RICE"),H471*About!$B$113,IF(B471="CROP",H471*About!$B$114,'EPA Data'!H471))</f>
        <v>3.5580810163212302</v>
      </c>
      <c r="J471" s="9" t="str">
        <f>VLOOKUP(F471,'Tech to Policy Mapping'!C:D,2,FALSE)</f>
        <v>livestock measures</v>
      </c>
    </row>
    <row r="472" spans="1:10" x14ac:dyDescent="0.45">
      <c r="A472" t="s">
        <v>8</v>
      </c>
      <c r="B472" t="s">
        <v>353</v>
      </c>
      <c r="C472">
        <v>2020</v>
      </c>
      <c r="D472" t="s">
        <v>82</v>
      </c>
      <c r="E472" t="s">
        <v>83</v>
      </c>
      <c r="F472" t="s">
        <v>355</v>
      </c>
      <c r="G472">
        <v>14</v>
      </c>
      <c r="H472">
        <v>1.81543494802429</v>
      </c>
      <c r="I472">
        <f>IF(OR(B472="GAS",B472="COL",B472="LAN",B472="RICE"),H472*About!$B$113,IF(B472="CROP",H472*About!$B$114,'EPA Data'!H472))</f>
        <v>1.81543494802429</v>
      </c>
      <c r="J472" s="9" t="str">
        <f>VLOOKUP(F472,'Tech to Policy Mapping'!C:D,2,FALSE)</f>
        <v>livestock measures</v>
      </c>
    </row>
    <row r="473" spans="1:10" x14ac:dyDescent="0.45">
      <c r="A473" t="s">
        <v>8</v>
      </c>
      <c r="B473" t="s">
        <v>353</v>
      </c>
      <c r="C473">
        <v>2020</v>
      </c>
      <c r="D473" t="s">
        <v>82</v>
      </c>
      <c r="E473" t="s">
        <v>83</v>
      </c>
      <c r="F473" t="s">
        <v>360</v>
      </c>
      <c r="G473">
        <v>15</v>
      </c>
      <c r="H473">
        <v>3.5580810163212302</v>
      </c>
      <c r="I473">
        <f>IF(OR(B473="GAS",B473="COL",B473="LAN",B473="RICE"),H473*About!$B$113,IF(B473="CROP",H473*About!$B$114,'EPA Data'!H473))</f>
        <v>3.5580810163212302</v>
      </c>
      <c r="J473" s="9" t="str">
        <f>VLOOKUP(F473,'Tech to Policy Mapping'!C:D,2,FALSE)</f>
        <v>livestock measures</v>
      </c>
    </row>
    <row r="474" spans="1:10" x14ac:dyDescent="0.45">
      <c r="A474" t="s">
        <v>8</v>
      </c>
      <c r="B474" t="s">
        <v>353</v>
      </c>
      <c r="C474">
        <v>2020</v>
      </c>
      <c r="D474" t="s">
        <v>82</v>
      </c>
      <c r="E474" t="s">
        <v>83</v>
      </c>
      <c r="F474" t="s">
        <v>367</v>
      </c>
      <c r="G474">
        <v>25</v>
      </c>
      <c r="H474">
        <v>3.5580810163212302</v>
      </c>
      <c r="I474">
        <f>IF(OR(B474="GAS",B474="COL",B474="LAN",B474="RICE"),H474*About!$B$113,IF(B474="CROP",H474*About!$B$114,'EPA Data'!H474))</f>
        <v>3.5580810163212302</v>
      </c>
      <c r="J474" s="9" t="str">
        <f>VLOOKUP(F474,'Tech to Policy Mapping'!C:D,2,FALSE)</f>
        <v>livestock measures</v>
      </c>
    </row>
    <row r="475" spans="1:10" x14ac:dyDescent="0.45">
      <c r="A475" t="s">
        <v>8</v>
      </c>
      <c r="B475" t="s">
        <v>353</v>
      </c>
      <c r="C475">
        <v>2020</v>
      </c>
      <c r="D475" t="s">
        <v>82</v>
      </c>
      <c r="E475" t="s">
        <v>83</v>
      </c>
      <c r="F475" t="s">
        <v>364</v>
      </c>
      <c r="G475">
        <v>33</v>
      </c>
      <c r="H475">
        <v>3.5580810163212302</v>
      </c>
      <c r="I475">
        <f>IF(OR(B475="GAS",B475="COL",B475="LAN",B475="RICE"),H475*About!$B$113,IF(B475="CROP",H475*About!$B$114,'EPA Data'!H475))</f>
        <v>3.5580810163212302</v>
      </c>
      <c r="J475" s="9" t="str">
        <f>VLOOKUP(F475,'Tech to Policy Mapping'!C:D,2,FALSE)</f>
        <v>livestock measures</v>
      </c>
    </row>
    <row r="476" spans="1:10" x14ac:dyDescent="0.45">
      <c r="A476" t="s">
        <v>8</v>
      </c>
      <c r="B476" t="s">
        <v>353</v>
      </c>
      <c r="C476">
        <v>2020</v>
      </c>
      <c r="D476" t="s">
        <v>82</v>
      </c>
      <c r="E476" t="s">
        <v>83</v>
      </c>
      <c r="F476" t="s">
        <v>363</v>
      </c>
      <c r="G476">
        <v>47</v>
      </c>
      <c r="H476">
        <v>3.5580810163212302</v>
      </c>
      <c r="I476">
        <f>IF(OR(B476="GAS",B476="COL",B476="LAN",B476="RICE"),H476*About!$B$113,IF(B476="CROP",H476*About!$B$114,'EPA Data'!H476))</f>
        <v>3.5580810163212302</v>
      </c>
      <c r="J476" s="9" t="str">
        <f>VLOOKUP(F476,'Tech to Policy Mapping'!C:D,2,FALSE)</f>
        <v>livestock measures</v>
      </c>
    </row>
    <row r="477" spans="1:10" x14ac:dyDescent="0.45">
      <c r="A477" t="s">
        <v>8</v>
      </c>
      <c r="B477" t="s">
        <v>353</v>
      </c>
      <c r="C477">
        <v>2020</v>
      </c>
      <c r="D477" t="s">
        <v>82</v>
      </c>
      <c r="E477" t="s">
        <v>83</v>
      </c>
      <c r="F477" t="s">
        <v>360</v>
      </c>
      <c r="G477">
        <v>50</v>
      </c>
      <c r="H477">
        <v>0.33217100265210298</v>
      </c>
      <c r="I477">
        <f>IF(OR(B477="GAS",B477="COL",B477="LAN",B477="RICE"),H477*About!$B$113,IF(B477="CROP",H477*About!$B$114,'EPA Data'!H477))</f>
        <v>0.33217100265210298</v>
      </c>
      <c r="J477" s="9" t="str">
        <f>VLOOKUP(F477,'Tech to Policy Mapping'!C:D,2,FALSE)</f>
        <v>livestock measures</v>
      </c>
    </row>
    <row r="478" spans="1:10" x14ac:dyDescent="0.45">
      <c r="A478" t="s">
        <v>8</v>
      </c>
      <c r="B478" t="s">
        <v>353</v>
      </c>
      <c r="C478">
        <v>2020</v>
      </c>
      <c r="D478" t="s">
        <v>82</v>
      </c>
      <c r="E478" t="s">
        <v>83</v>
      </c>
      <c r="F478" t="s">
        <v>368</v>
      </c>
      <c r="G478">
        <v>53</v>
      </c>
      <c r="H478">
        <v>3.5580810163212302</v>
      </c>
      <c r="I478">
        <f>IF(OR(B478="GAS",B478="COL",B478="LAN",B478="RICE"),H478*About!$B$113,IF(B478="CROP",H478*About!$B$114,'EPA Data'!H478))</f>
        <v>3.5580810163212302</v>
      </c>
      <c r="J478" s="9" t="str">
        <f>VLOOKUP(F478,'Tech to Policy Mapping'!C:D,2,FALSE)</f>
        <v>livestock measures</v>
      </c>
    </row>
    <row r="479" spans="1:10" x14ac:dyDescent="0.45">
      <c r="A479" t="s">
        <v>8</v>
      </c>
      <c r="B479" t="s">
        <v>353</v>
      </c>
      <c r="C479">
        <v>2020</v>
      </c>
      <c r="D479" t="s">
        <v>82</v>
      </c>
      <c r="E479" t="s">
        <v>83</v>
      </c>
      <c r="F479" t="s">
        <v>361</v>
      </c>
      <c r="G479">
        <v>65</v>
      </c>
      <c r="H479">
        <v>0.33217100265210298</v>
      </c>
      <c r="I479">
        <f>IF(OR(B479="GAS",B479="COL",B479="LAN",B479="RICE"),H479*About!$B$113,IF(B479="CROP",H479*About!$B$114,'EPA Data'!H479))</f>
        <v>0.33217100265210298</v>
      </c>
      <c r="J479" s="9" t="str">
        <f>VLOOKUP(F479,'Tech to Policy Mapping'!C:D,2,FALSE)</f>
        <v>livestock measures</v>
      </c>
    </row>
    <row r="480" spans="1:10" x14ac:dyDescent="0.45">
      <c r="A480" t="s">
        <v>8</v>
      </c>
      <c r="B480" t="s">
        <v>353</v>
      </c>
      <c r="C480">
        <v>2020</v>
      </c>
      <c r="D480" t="s">
        <v>82</v>
      </c>
      <c r="E480" t="s">
        <v>83</v>
      </c>
      <c r="F480" t="s">
        <v>359</v>
      </c>
      <c r="G480">
        <v>65</v>
      </c>
      <c r="H480">
        <v>0.75902900103085302</v>
      </c>
      <c r="I480">
        <f>IF(OR(B480="GAS",B480="COL",B480="LAN",B480="RICE"),H480*About!$B$113,IF(B480="CROP",H480*About!$B$114,'EPA Data'!H480))</f>
        <v>0.75902900103085302</v>
      </c>
      <c r="J480" s="9" t="str">
        <f>VLOOKUP(F480,'Tech to Policy Mapping'!C:D,2,FALSE)</f>
        <v>livestock measures</v>
      </c>
    </row>
    <row r="481" spans="1:10" x14ac:dyDescent="0.45">
      <c r="A481" t="s">
        <v>8</v>
      </c>
      <c r="B481" t="s">
        <v>353</v>
      </c>
      <c r="C481">
        <v>2020</v>
      </c>
      <c r="D481" t="s">
        <v>82</v>
      </c>
      <c r="E481" t="s">
        <v>83</v>
      </c>
      <c r="F481" t="s">
        <v>362</v>
      </c>
      <c r="G481">
        <v>67</v>
      </c>
      <c r="H481">
        <v>0.33217100265210298</v>
      </c>
      <c r="I481">
        <f>IF(OR(B481="GAS",B481="COL",B481="LAN",B481="RICE"),H481*About!$B$113,IF(B481="CROP",H481*About!$B$114,'EPA Data'!H481))</f>
        <v>0.33217100265210298</v>
      </c>
      <c r="J481" s="9" t="str">
        <f>VLOOKUP(F481,'Tech to Policy Mapping'!C:D,2,FALSE)</f>
        <v>livestock measures</v>
      </c>
    </row>
    <row r="482" spans="1:10" x14ac:dyDescent="0.45">
      <c r="A482" t="s">
        <v>8</v>
      </c>
      <c r="B482" t="s">
        <v>353</v>
      </c>
      <c r="C482">
        <v>2020</v>
      </c>
      <c r="D482" t="s">
        <v>82</v>
      </c>
      <c r="E482" t="s">
        <v>83</v>
      </c>
      <c r="F482" t="s">
        <v>358</v>
      </c>
      <c r="G482">
        <v>88</v>
      </c>
      <c r="H482">
        <v>3.8608369879575499</v>
      </c>
      <c r="I482">
        <f>IF(OR(B482="GAS",B482="COL",B482="LAN",B482="RICE"),H482*About!$B$113,IF(B482="CROP",H482*About!$B$114,'EPA Data'!H482))</f>
        <v>3.8608369879575499</v>
      </c>
      <c r="J482" s="9" t="str">
        <f>VLOOKUP(F482,'Tech to Policy Mapping'!C:D,2,FALSE)</f>
        <v>livestock measures</v>
      </c>
    </row>
    <row r="483" spans="1:10" x14ac:dyDescent="0.45">
      <c r="A483" t="s">
        <v>8</v>
      </c>
      <c r="B483" t="s">
        <v>353</v>
      </c>
      <c r="C483">
        <v>2020</v>
      </c>
      <c r="D483" t="s">
        <v>82</v>
      </c>
      <c r="E483" t="s">
        <v>83</v>
      </c>
      <c r="F483" t="s">
        <v>363</v>
      </c>
      <c r="G483">
        <v>96</v>
      </c>
      <c r="H483">
        <v>0.33217100265210298</v>
      </c>
      <c r="I483">
        <f>IF(OR(B483="GAS",B483="COL",B483="LAN",B483="RICE"),H483*About!$B$113,IF(B483="CROP",H483*About!$B$114,'EPA Data'!H483))</f>
        <v>0.33217100265210298</v>
      </c>
      <c r="J483" s="9" t="str">
        <f>VLOOKUP(F483,'Tech to Policy Mapping'!C:D,2,FALSE)</f>
        <v>livestock measures</v>
      </c>
    </row>
    <row r="484" spans="1:10" x14ac:dyDescent="0.45">
      <c r="A484" t="s">
        <v>8</v>
      </c>
      <c r="B484" t="s">
        <v>353</v>
      </c>
      <c r="C484">
        <v>2020</v>
      </c>
      <c r="D484" t="s">
        <v>82</v>
      </c>
      <c r="E484" t="s">
        <v>83</v>
      </c>
      <c r="F484" t="s">
        <v>364</v>
      </c>
      <c r="G484">
        <v>115</v>
      </c>
      <c r="H484">
        <v>0.33217100265210298</v>
      </c>
      <c r="I484">
        <f>IF(OR(B484="GAS",B484="COL",B484="LAN",B484="RICE"),H484*About!$B$113,IF(B484="CROP",H484*About!$B$114,'EPA Data'!H484))</f>
        <v>0.33217100265210298</v>
      </c>
      <c r="J484" s="9" t="str">
        <f>VLOOKUP(F484,'Tech to Policy Mapping'!C:D,2,FALSE)</f>
        <v>livestock measures</v>
      </c>
    </row>
    <row r="485" spans="1:10" x14ac:dyDescent="0.45">
      <c r="A485" t="s">
        <v>8</v>
      </c>
      <c r="B485" t="s">
        <v>353</v>
      </c>
      <c r="C485">
        <v>2020</v>
      </c>
      <c r="D485" t="s">
        <v>82</v>
      </c>
      <c r="E485" t="s">
        <v>83</v>
      </c>
      <c r="F485" t="s">
        <v>365</v>
      </c>
      <c r="G485">
        <v>124</v>
      </c>
      <c r="H485">
        <v>0.33217100265210298</v>
      </c>
      <c r="I485">
        <f>IF(OR(B485="GAS",B485="COL",B485="LAN",B485="RICE"),H485*About!$B$113,IF(B485="CROP",H485*About!$B$114,'EPA Data'!H485))</f>
        <v>0.33217100265210298</v>
      </c>
      <c r="J485" s="9" t="str">
        <f>VLOOKUP(F485,'Tech to Policy Mapping'!C:D,2,FALSE)</f>
        <v>livestock measures</v>
      </c>
    </row>
    <row r="486" spans="1:10" x14ac:dyDescent="0.45">
      <c r="A486" t="s">
        <v>8</v>
      </c>
      <c r="B486" t="s">
        <v>353</v>
      </c>
      <c r="C486">
        <v>2020</v>
      </c>
      <c r="D486" t="s">
        <v>82</v>
      </c>
      <c r="E486" t="s">
        <v>83</v>
      </c>
      <c r="F486" t="s">
        <v>366</v>
      </c>
      <c r="G486">
        <v>140</v>
      </c>
      <c r="H486">
        <v>0.19539400198391299</v>
      </c>
      <c r="I486">
        <f>IF(OR(B486="GAS",B486="COL",B486="LAN",B486="RICE"),H486*About!$B$113,IF(B486="CROP",H486*About!$B$114,'EPA Data'!H486))</f>
        <v>0.19539400198391299</v>
      </c>
      <c r="J486" s="9" t="str">
        <f>VLOOKUP(F486,'Tech to Policy Mapping'!C:D,2,FALSE)</f>
        <v>livestock measures</v>
      </c>
    </row>
    <row r="487" spans="1:10" x14ac:dyDescent="0.45">
      <c r="A487" t="s">
        <v>8</v>
      </c>
      <c r="B487" t="s">
        <v>353</v>
      </c>
      <c r="C487">
        <v>2020</v>
      </c>
      <c r="D487" t="s">
        <v>82</v>
      </c>
      <c r="E487" t="s">
        <v>83</v>
      </c>
      <c r="F487" t="s">
        <v>366</v>
      </c>
      <c r="G487">
        <v>149</v>
      </c>
      <c r="H487">
        <v>2.0929870080022899</v>
      </c>
      <c r="I487">
        <f>IF(OR(B487="GAS",B487="COL",B487="LAN",B487="RICE"),H487*About!$B$113,IF(B487="CROP",H487*About!$B$114,'EPA Data'!H487))</f>
        <v>2.0929870080022899</v>
      </c>
      <c r="J487" s="9" t="str">
        <f>VLOOKUP(F487,'Tech to Policy Mapping'!C:D,2,FALSE)</f>
        <v>livestock measures</v>
      </c>
    </row>
    <row r="488" spans="1:10" x14ac:dyDescent="0.45">
      <c r="A488" t="s">
        <v>8</v>
      </c>
      <c r="B488" t="s">
        <v>353</v>
      </c>
      <c r="C488">
        <v>2020</v>
      </c>
      <c r="D488" t="s">
        <v>82</v>
      </c>
      <c r="E488" t="s">
        <v>83</v>
      </c>
      <c r="F488" t="s">
        <v>366</v>
      </c>
      <c r="G488">
        <v>100000</v>
      </c>
      <c r="H488" s="1">
        <v>9.9999999999999998E-13</v>
      </c>
      <c r="I488">
        <f>IF(OR(B488="GAS",B488="COL",B488="LAN",B488="RICE"),H488*About!$B$113,IF(B488="CROP",H488*About!$B$114,'EPA Data'!H488))</f>
        <v>9.9999999999999998E-13</v>
      </c>
      <c r="J488" s="9" t="str">
        <f>VLOOKUP(F488,'Tech to Policy Mapping'!C:D,2,FALSE)</f>
        <v>livestock measures</v>
      </c>
    </row>
    <row r="489" spans="1:10" x14ac:dyDescent="0.45">
      <c r="A489" t="s">
        <v>8</v>
      </c>
      <c r="B489" t="s">
        <v>353</v>
      </c>
      <c r="C489">
        <v>2025</v>
      </c>
      <c r="D489" t="s">
        <v>82</v>
      </c>
      <c r="E489" t="s">
        <v>83</v>
      </c>
      <c r="F489" t="s">
        <v>354</v>
      </c>
      <c r="G489">
        <v>-100000</v>
      </c>
      <c r="H489">
        <v>0</v>
      </c>
      <c r="I489">
        <f>IF(OR(B489="GAS",B489="COL",B489="LAN",B489="RICE"),H489*About!$B$113,IF(B489="CROP",H489*About!$B$114,'EPA Data'!H489))</f>
        <v>0</v>
      </c>
      <c r="J489" s="9" t="str">
        <f>VLOOKUP(F489,'Tech to Policy Mapping'!C:D,2,FALSE)</f>
        <v>livestock measures</v>
      </c>
    </row>
    <row r="490" spans="1:10" x14ac:dyDescent="0.45">
      <c r="A490" t="s">
        <v>8</v>
      </c>
      <c r="B490" t="s">
        <v>353</v>
      </c>
      <c r="C490">
        <v>2025</v>
      </c>
      <c r="D490" t="s">
        <v>82</v>
      </c>
      <c r="E490" t="s">
        <v>83</v>
      </c>
      <c r="F490" t="s">
        <v>354</v>
      </c>
      <c r="G490">
        <v>-821</v>
      </c>
      <c r="H490">
        <v>0</v>
      </c>
      <c r="I490">
        <f>IF(OR(B490="GAS",B490="COL",B490="LAN",B490="RICE"),H490*About!$B$113,IF(B490="CROP",H490*About!$B$114,'EPA Data'!H490))</f>
        <v>0</v>
      </c>
      <c r="J490" s="9" t="str">
        <f>VLOOKUP(F490,'Tech to Policy Mapping'!C:D,2,FALSE)</f>
        <v>livestock measures</v>
      </c>
    </row>
    <row r="491" spans="1:10" x14ac:dyDescent="0.45">
      <c r="A491" t="s">
        <v>8</v>
      </c>
      <c r="B491" t="s">
        <v>353</v>
      </c>
      <c r="C491">
        <v>2025</v>
      </c>
      <c r="D491" t="s">
        <v>82</v>
      </c>
      <c r="E491" t="s">
        <v>83</v>
      </c>
      <c r="F491" t="s">
        <v>354</v>
      </c>
      <c r="G491">
        <v>-821</v>
      </c>
      <c r="H491">
        <v>6.9101000594514503E-2</v>
      </c>
      <c r="I491">
        <f>IF(OR(B491="GAS",B491="COL",B491="LAN",B491="RICE"),H491*About!$B$113,IF(B491="CROP",H491*About!$B$114,'EPA Data'!H491))</f>
        <v>6.9101000594514503E-2</v>
      </c>
      <c r="J491" s="9" t="str">
        <f>VLOOKUP(F491,'Tech to Policy Mapping'!C:D,2,FALSE)</f>
        <v>livestock measures</v>
      </c>
    </row>
    <row r="492" spans="1:10" x14ac:dyDescent="0.45">
      <c r="A492" t="s">
        <v>8</v>
      </c>
      <c r="B492" t="s">
        <v>353</v>
      </c>
      <c r="C492">
        <v>2025</v>
      </c>
      <c r="D492" t="s">
        <v>82</v>
      </c>
      <c r="E492" t="s">
        <v>83</v>
      </c>
      <c r="F492" t="s">
        <v>355</v>
      </c>
      <c r="G492">
        <v>-507</v>
      </c>
      <c r="H492">
        <v>2.1052000157651398</v>
      </c>
      <c r="I492">
        <f>IF(OR(B492="GAS",B492="COL",B492="LAN",B492="RICE"),H492*About!$B$113,IF(B492="CROP",H492*About!$B$114,'EPA Data'!H492))</f>
        <v>2.1052000157651398</v>
      </c>
      <c r="J492" s="9" t="str">
        <f>VLOOKUP(F492,'Tech to Policy Mapping'!C:D,2,FALSE)</f>
        <v>livestock measures</v>
      </c>
    </row>
    <row r="493" spans="1:10" x14ac:dyDescent="0.45">
      <c r="A493" t="s">
        <v>8</v>
      </c>
      <c r="B493" t="s">
        <v>353</v>
      </c>
      <c r="C493">
        <v>2025</v>
      </c>
      <c r="D493" t="s">
        <v>82</v>
      </c>
      <c r="E493" t="s">
        <v>83</v>
      </c>
      <c r="F493" t="s">
        <v>357</v>
      </c>
      <c r="G493">
        <v>-208</v>
      </c>
      <c r="H493">
        <v>6.6380000814774603E-2</v>
      </c>
      <c r="I493">
        <f>IF(OR(B493="GAS",B493="COL",B493="LAN",B493="RICE"),H493*About!$B$113,IF(B493="CROP",H493*About!$B$114,'EPA Data'!H493))</f>
        <v>6.6380000814774603E-2</v>
      </c>
      <c r="J493" s="9" t="str">
        <f>VLOOKUP(F493,'Tech to Policy Mapping'!C:D,2,FALSE)</f>
        <v>livestock measures</v>
      </c>
    </row>
    <row r="494" spans="1:10" x14ac:dyDescent="0.45">
      <c r="A494" t="s">
        <v>8</v>
      </c>
      <c r="B494" t="s">
        <v>353</v>
      </c>
      <c r="C494">
        <v>2025</v>
      </c>
      <c r="D494" t="s">
        <v>82</v>
      </c>
      <c r="E494" t="s">
        <v>83</v>
      </c>
      <c r="F494" t="s">
        <v>356</v>
      </c>
      <c r="G494">
        <v>-74</v>
      </c>
      <c r="H494">
        <v>1.92155300389242</v>
      </c>
      <c r="I494">
        <f>IF(OR(B494="GAS",B494="COL",B494="LAN",B494="RICE"),H494*About!$B$113,IF(B494="CROP",H494*About!$B$114,'EPA Data'!H494))</f>
        <v>1.92155300389242</v>
      </c>
      <c r="J494" s="9" t="str">
        <f>VLOOKUP(F494,'Tech to Policy Mapping'!C:D,2,FALSE)</f>
        <v>livestock measures</v>
      </c>
    </row>
    <row r="495" spans="1:10" x14ac:dyDescent="0.45">
      <c r="A495" t="s">
        <v>8</v>
      </c>
      <c r="B495" t="s">
        <v>353</v>
      </c>
      <c r="C495">
        <v>2025</v>
      </c>
      <c r="D495" t="s">
        <v>82</v>
      </c>
      <c r="E495" t="s">
        <v>83</v>
      </c>
      <c r="F495" t="s">
        <v>356</v>
      </c>
      <c r="G495">
        <v>-59</v>
      </c>
      <c r="H495">
        <v>0.89414798862310296</v>
      </c>
      <c r="I495">
        <f>IF(OR(B495="GAS",B495="COL",B495="LAN",B495="RICE"),H495*About!$B$113,IF(B495="CROP",H495*About!$B$114,'EPA Data'!H495))</f>
        <v>0.89414798862310296</v>
      </c>
      <c r="J495" s="9" t="str">
        <f>VLOOKUP(F495,'Tech to Policy Mapping'!C:D,2,FALSE)</f>
        <v>livestock measures</v>
      </c>
    </row>
    <row r="496" spans="1:10" x14ac:dyDescent="0.45">
      <c r="A496" t="s">
        <v>8</v>
      </c>
      <c r="B496" t="s">
        <v>353</v>
      </c>
      <c r="C496">
        <v>2025</v>
      </c>
      <c r="D496" t="s">
        <v>82</v>
      </c>
      <c r="E496" t="s">
        <v>83</v>
      </c>
      <c r="F496" t="s">
        <v>355</v>
      </c>
      <c r="G496">
        <v>-45</v>
      </c>
      <c r="H496">
        <v>3.1704909834443198</v>
      </c>
      <c r="I496">
        <f>IF(OR(B496="GAS",B496="COL",B496="LAN",B496="RICE"),H496*About!$B$113,IF(B496="CROP",H496*About!$B$114,'EPA Data'!H496))</f>
        <v>3.1704909834443198</v>
      </c>
      <c r="J496" s="9" t="str">
        <f>VLOOKUP(F496,'Tech to Policy Mapping'!C:D,2,FALSE)</f>
        <v>livestock measures</v>
      </c>
    </row>
    <row r="497" spans="1:10" x14ac:dyDescent="0.45">
      <c r="A497" t="s">
        <v>8</v>
      </c>
      <c r="B497" t="s">
        <v>353</v>
      </c>
      <c r="C497">
        <v>2025</v>
      </c>
      <c r="D497" t="s">
        <v>82</v>
      </c>
      <c r="E497" t="s">
        <v>83</v>
      </c>
      <c r="F497" t="s">
        <v>357</v>
      </c>
      <c r="G497">
        <v>-29</v>
      </c>
      <c r="H497">
        <v>1.0844359899274401</v>
      </c>
      <c r="I497">
        <f>IF(OR(B497="GAS",B497="COL",B497="LAN",B497="RICE"),H497*About!$B$113,IF(B497="CROP",H497*About!$B$114,'EPA Data'!H497))</f>
        <v>1.0844359899274401</v>
      </c>
      <c r="J497" s="9" t="str">
        <f>VLOOKUP(F497,'Tech to Policy Mapping'!C:D,2,FALSE)</f>
        <v>livestock measures</v>
      </c>
    </row>
    <row r="498" spans="1:10" x14ac:dyDescent="0.45">
      <c r="A498" t="s">
        <v>8</v>
      </c>
      <c r="B498" t="s">
        <v>353</v>
      </c>
      <c r="C498">
        <v>2025</v>
      </c>
      <c r="D498" t="s">
        <v>82</v>
      </c>
      <c r="E498" t="s">
        <v>83</v>
      </c>
      <c r="F498" t="s">
        <v>358</v>
      </c>
      <c r="G498">
        <v>-28</v>
      </c>
      <c r="H498">
        <v>0.66803800662148605</v>
      </c>
      <c r="I498">
        <f>IF(OR(B498="GAS",B498="COL",B498="LAN",B498="RICE"),H498*About!$B$113,IF(B498="CROP",H498*About!$B$114,'EPA Data'!H498))</f>
        <v>0.66803800662148605</v>
      </c>
      <c r="J498" s="9" t="str">
        <f>VLOOKUP(F498,'Tech to Policy Mapping'!C:D,2,FALSE)</f>
        <v>livestock measures</v>
      </c>
    </row>
    <row r="499" spans="1:10" x14ac:dyDescent="0.45">
      <c r="A499" t="s">
        <v>8</v>
      </c>
      <c r="B499" t="s">
        <v>353</v>
      </c>
      <c r="C499">
        <v>2025</v>
      </c>
      <c r="D499" t="s">
        <v>82</v>
      </c>
      <c r="E499" t="s">
        <v>83</v>
      </c>
      <c r="F499" t="s">
        <v>355</v>
      </c>
      <c r="G499">
        <v>0</v>
      </c>
      <c r="H499">
        <v>0.44349500490534399</v>
      </c>
      <c r="I499">
        <f>IF(OR(B499="GAS",B499="COL",B499="LAN",B499="RICE"),H499*About!$B$113,IF(B499="CROP",H499*About!$B$114,'EPA Data'!H499))</f>
        <v>0.44349500490534399</v>
      </c>
      <c r="J499" s="9" t="str">
        <f>VLOOKUP(F499,'Tech to Policy Mapping'!C:D,2,FALSE)</f>
        <v>livestock measures</v>
      </c>
    </row>
    <row r="500" spans="1:10" x14ac:dyDescent="0.45">
      <c r="A500" t="s">
        <v>8</v>
      </c>
      <c r="B500" t="s">
        <v>353</v>
      </c>
      <c r="C500">
        <v>2025</v>
      </c>
      <c r="D500" t="s">
        <v>82</v>
      </c>
      <c r="E500" t="s">
        <v>83</v>
      </c>
      <c r="F500" t="s">
        <v>361</v>
      </c>
      <c r="G500">
        <v>7</v>
      </c>
      <c r="H500">
        <v>3.3013759753668999</v>
      </c>
      <c r="I500">
        <f>IF(OR(B500="GAS",B500="COL",B500="LAN",B500="RICE"),H500*About!$B$113,IF(B500="CROP",H500*About!$B$114,'EPA Data'!H500))</f>
        <v>3.3013759753668999</v>
      </c>
      <c r="J500" s="9" t="str">
        <f>VLOOKUP(F500,'Tech to Policy Mapping'!C:D,2,FALSE)</f>
        <v>livestock measures</v>
      </c>
    </row>
    <row r="501" spans="1:10" x14ac:dyDescent="0.45">
      <c r="A501" t="s">
        <v>8</v>
      </c>
      <c r="B501" t="s">
        <v>353</v>
      </c>
      <c r="C501">
        <v>2025</v>
      </c>
      <c r="D501" t="s">
        <v>82</v>
      </c>
      <c r="E501" t="s">
        <v>83</v>
      </c>
      <c r="F501" t="s">
        <v>360</v>
      </c>
      <c r="G501">
        <v>15</v>
      </c>
      <c r="H501">
        <v>3.3013759753668999</v>
      </c>
      <c r="I501">
        <f>IF(OR(B501="GAS",B501="COL",B501="LAN",B501="RICE"),H501*About!$B$113,IF(B501="CROP",H501*About!$B$114,'EPA Data'!H501))</f>
        <v>3.3013759753668999</v>
      </c>
      <c r="J501" s="9" t="str">
        <f>VLOOKUP(F501,'Tech to Policy Mapping'!C:D,2,FALSE)</f>
        <v>livestock measures</v>
      </c>
    </row>
    <row r="502" spans="1:10" x14ac:dyDescent="0.45">
      <c r="A502" t="s">
        <v>8</v>
      </c>
      <c r="B502" t="s">
        <v>353</v>
      </c>
      <c r="C502">
        <v>2025</v>
      </c>
      <c r="D502" t="s">
        <v>82</v>
      </c>
      <c r="E502" t="s">
        <v>83</v>
      </c>
      <c r="F502" t="s">
        <v>355</v>
      </c>
      <c r="G502">
        <v>19</v>
      </c>
      <c r="H502">
        <v>1.92155300389242</v>
      </c>
      <c r="I502">
        <f>IF(OR(B502="GAS",B502="COL",B502="LAN",B502="RICE"),H502*About!$B$113,IF(B502="CROP",H502*About!$B$114,'EPA Data'!H502))</f>
        <v>1.92155300389242</v>
      </c>
      <c r="J502" s="9" t="str">
        <f>VLOOKUP(F502,'Tech to Policy Mapping'!C:D,2,FALSE)</f>
        <v>livestock measures</v>
      </c>
    </row>
    <row r="503" spans="1:10" x14ac:dyDescent="0.45">
      <c r="A503" t="s">
        <v>8</v>
      </c>
      <c r="B503" t="s">
        <v>353</v>
      </c>
      <c r="C503">
        <v>2025</v>
      </c>
      <c r="D503" t="s">
        <v>82</v>
      </c>
      <c r="E503" t="s">
        <v>83</v>
      </c>
      <c r="F503" t="s">
        <v>367</v>
      </c>
      <c r="G503">
        <v>25</v>
      </c>
      <c r="H503">
        <v>3.3013759753668999</v>
      </c>
      <c r="I503">
        <f>IF(OR(B503="GAS",B503="COL",B503="LAN",B503="RICE"),H503*About!$B$113,IF(B503="CROP",H503*About!$B$114,'EPA Data'!H503))</f>
        <v>3.3013759753668999</v>
      </c>
      <c r="J503" s="9" t="str">
        <f>VLOOKUP(F503,'Tech to Policy Mapping'!C:D,2,FALSE)</f>
        <v>livestock measures</v>
      </c>
    </row>
    <row r="504" spans="1:10" x14ac:dyDescent="0.45">
      <c r="A504" t="s">
        <v>8</v>
      </c>
      <c r="B504" t="s">
        <v>353</v>
      </c>
      <c r="C504">
        <v>2025</v>
      </c>
      <c r="D504" t="s">
        <v>82</v>
      </c>
      <c r="E504" t="s">
        <v>83</v>
      </c>
      <c r="F504" t="s">
        <v>364</v>
      </c>
      <c r="G504">
        <v>33</v>
      </c>
      <c r="H504">
        <v>3.3013759753668999</v>
      </c>
      <c r="I504">
        <f>IF(OR(B504="GAS",B504="COL",B504="LAN",B504="RICE"),H504*About!$B$113,IF(B504="CROP",H504*About!$B$114,'EPA Data'!H504))</f>
        <v>3.3013759753668999</v>
      </c>
      <c r="J504" s="9" t="str">
        <f>VLOOKUP(F504,'Tech to Policy Mapping'!C:D,2,FALSE)</f>
        <v>livestock measures</v>
      </c>
    </row>
    <row r="505" spans="1:10" x14ac:dyDescent="0.45">
      <c r="A505" t="s">
        <v>8</v>
      </c>
      <c r="B505" t="s">
        <v>353</v>
      </c>
      <c r="C505">
        <v>2025</v>
      </c>
      <c r="D505" t="s">
        <v>82</v>
      </c>
      <c r="E505" t="s">
        <v>83</v>
      </c>
      <c r="F505" t="s">
        <v>363</v>
      </c>
      <c r="G505">
        <v>47</v>
      </c>
      <c r="H505">
        <v>3.3013759753668999</v>
      </c>
      <c r="I505">
        <f>IF(OR(B505="GAS",B505="COL",B505="LAN",B505="RICE"),H505*About!$B$113,IF(B505="CROP",H505*About!$B$114,'EPA Data'!H505))</f>
        <v>3.3013759753668999</v>
      </c>
      <c r="J505" s="9" t="str">
        <f>VLOOKUP(F505,'Tech to Policy Mapping'!C:D,2,FALSE)</f>
        <v>livestock measures</v>
      </c>
    </row>
    <row r="506" spans="1:10" x14ac:dyDescent="0.45">
      <c r="A506" t="s">
        <v>8</v>
      </c>
      <c r="B506" t="s">
        <v>353</v>
      </c>
      <c r="C506">
        <v>2025</v>
      </c>
      <c r="D506" t="s">
        <v>82</v>
      </c>
      <c r="E506" t="s">
        <v>83</v>
      </c>
      <c r="F506" t="s">
        <v>360</v>
      </c>
      <c r="G506">
        <v>49</v>
      </c>
      <c r="H506">
        <v>0.36596300496421402</v>
      </c>
      <c r="I506">
        <f>IF(OR(B506="GAS",B506="COL",B506="LAN",B506="RICE"),H506*About!$B$113,IF(B506="CROP",H506*About!$B$114,'EPA Data'!H506))</f>
        <v>0.36596300496421402</v>
      </c>
      <c r="J506" s="9" t="str">
        <f>VLOOKUP(F506,'Tech to Policy Mapping'!C:D,2,FALSE)</f>
        <v>livestock measures</v>
      </c>
    </row>
    <row r="507" spans="1:10" x14ac:dyDescent="0.45">
      <c r="A507" t="s">
        <v>8</v>
      </c>
      <c r="B507" t="s">
        <v>353</v>
      </c>
      <c r="C507">
        <v>2025</v>
      </c>
      <c r="D507" t="s">
        <v>82</v>
      </c>
      <c r="E507" t="s">
        <v>83</v>
      </c>
      <c r="F507" t="s">
        <v>368</v>
      </c>
      <c r="G507">
        <v>54</v>
      </c>
      <c r="H507">
        <v>3.3013759753668999</v>
      </c>
      <c r="I507">
        <f>IF(OR(B507="GAS",B507="COL",B507="LAN",B507="RICE"),H507*About!$B$113,IF(B507="CROP",H507*About!$B$114,'EPA Data'!H507))</f>
        <v>3.3013759753668999</v>
      </c>
      <c r="J507" s="9" t="str">
        <f>VLOOKUP(F507,'Tech to Policy Mapping'!C:D,2,FALSE)</f>
        <v>livestock measures</v>
      </c>
    </row>
    <row r="508" spans="1:10" x14ac:dyDescent="0.45">
      <c r="A508" t="s">
        <v>8</v>
      </c>
      <c r="B508" t="s">
        <v>353</v>
      </c>
      <c r="C508">
        <v>2025</v>
      </c>
      <c r="D508" t="s">
        <v>82</v>
      </c>
      <c r="E508" t="s">
        <v>83</v>
      </c>
      <c r="F508" t="s">
        <v>361</v>
      </c>
      <c r="G508">
        <v>65</v>
      </c>
      <c r="H508">
        <v>0.36596300496421402</v>
      </c>
      <c r="I508">
        <f>IF(OR(B508="GAS",B508="COL",B508="LAN",B508="RICE"),H508*About!$B$113,IF(B508="CROP",H508*About!$B$114,'EPA Data'!H508))</f>
        <v>0.36596300496421402</v>
      </c>
      <c r="J508" s="9" t="str">
        <f>VLOOKUP(F508,'Tech to Policy Mapping'!C:D,2,FALSE)</f>
        <v>livestock measures</v>
      </c>
    </row>
    <row r="509" spans="1:10" x14ac:dyDescent="0.45">
      <c r="A509" t="s">
        <v>8</v>
      </c>
      <c r="B509" t="s">
        <v>353</v>
      </c>
      <c r="C509">
        <v>2025</v>
      </c>
      <c r="D509" t="s">
        <v>82</v>
      </c>
      <c r="E509" t="s">
        <v>83</v>
      </c>
      <c r="F509" t="s">
        <v>362</v>
      </c>
      <c r="G509">
        <v>66</v>
      </c>
      <c r="H509">
        <v>0.36596300496421402</v>
      </c>
      <c r="I509">
        <f>IF(OR(B509="GAS",B509="COL",B509="LAN",B509="RICE"),H509*About!$B$113,IF(B509="CROP",H509*About!$B$114,'EPA Data'!H509))</f>
        <v>0.36596300496421402</v>
      </c>
      <c r="J509" s="9" t="str">
        <f>VLOOKUP(F509,'Tech to Policy Mapping'!C:D,2,FALSE)</f>
        <v>livestock measures</v>
      </c>
    </row>
    <row r="510" spans="1:10" x14ac:dyDescent="0.45">
      <c r="A510" t="s">
        <v>8</v>
      </c>
      <c r="B510" t="s">
        <v>353</v>
      </c>
      <c r="C510">
        <v>2025</v>
      </c>
      <c r="D510" t="s">
        <v>82</v>
      </c>
      <c r="E510" t="s">
        <v>83</v>
      </c>
      <c r="F510" t="s">
        <v>359</v>
      </c>
      <c r="G510">
        <v>75</v>
      </c>
      <c r="H510">
        <v>0.80339899331431697</v>
      </c>
      <c r="I510">
        <f>IF(OR(B510="GAS",B510="COL",B510="LAN",B510="RICE"),H510*About!$B$113,IF(B510="CROP",H510*About!$B$114,'EPA Data'!H510))</f>
        <v>0.80339899331431697</v>
      </c>
      <c r="J510" s="9" t="str">
        <f>VLOOKUP(F510,'Tech to Policy Mapping'!C:D,2,FALSE)</f>
        <v>livestock measures</v>
      </c>
    </row>
    <row r="511" spans="1:10" x14ac:dyDescent="0.45">
      <c r="A511" t="s">
        <v>8</v>
      </c>
      <c r="B511" t="s">
        <v>353</v>
      </c>
      <c r="C511">
        <v>2025</v>
      </c>
      <c r="D511" t="s">
        <v>82</v>
      </c>
      <c r="E511" t="s">
        <v>83</v>
      </c>
      <c r="F511" t="s">
        <v>363</v>
      </c>
      <c r="G511">
        <v>97</v>
      </c>
      <c r="H511">
        <v>0.36596300496421402</v>
      </c>
      <c r="I511">
        <f>IF(OR(B511="GAS",B511="COL",B511="LAN",B511="RICE"),H511*About!$B$113,IF(B511="CROP",H511*About!$B$114,'EPA Data'!H511))</f>
        <v>0.36596300496421402</v>
      </c>
      <c r="J511" s="9" t="str">
        <f>VLOOKUP(F511,'Tech to Policy Mapping'!C:D,2,FALSE)</f>
        <v>livestock measures</v>
      </c>
    </row>
    <row r="512" spans="1:10" x14ac:dyDescent="0.45">
      <c r="A512" t="s">
        <v>8</v>
      </c>
      <c r="B512" t="s">
        <v>353</v>
      </c>
      <c r="C512">
        <v>2025</v>
      </c>
      <c r="D512" t="s">
        <v>82</v>
      </c>
      <c r="E512" t="s">
        <v>83</v>
      </c>
      <c r="F512" t="s">
        <v>358</v>
      </c>
      <c r="G512">
        <v>101</v>
      </c>
      <c r="H512">
        <v>4.0865189848400396</v>
      </c>
      <c r="I512">
        <f>IF(OR(B512="GAS",B512="COL",B512="LAN",B512="RICE"),H512*About!$B$113,IF(B512="CROP",H512*About!$B$114,'EPA Data'!H512))</f>
        <v>4.0865189848400396</v>
      </c>
      <c r="J512" s="9" t="str">
        <f>VLOOKUP(F512,'Tech to Policy Mapping'!C:D,2,FALSE)</f>
        <v>livestock measures</v>
      </c>
    </row>
    <row r="513" spans="1:10" x14ac:dyDescent="0.45">
      <c r="A513" t="s">
        <v>8</v>
      </c>
      <c r="B513" t="s">
        <v>353</v>
      </c>
      <c r="C513">
        <v>2025</v>
      </c>
      <c r="D513" t="s">
        <v>82</v>
      </c>
      <c r="E513" t="s">
        <v>83</v>
      </c>
      <c r="F513" t="s">
        <v>364</v>
      </c>
      <c r="G513">
        <v>116</v>
      </c>
      <c r="H513">
        <v>0.36596300496421402</v>
      </c>
      <c r="I513">
        <f>IF(OR(B513="GAS",B513="COL",B513="LAN",B513="RICE"),H513*About!$B$113,IF(B513="CROP",H513*About!$B$114,'EPA Data'!H513))</f>
        <v>0.36596300496421402</v>
      </c>
      <c r="J513" s="9" t="str">
        <f>VLOOKUP(F513,'Tech to Policy Mapping'!C:D,2,FALSE)</f>
        <v>livestock measures</v>
      </c>
    </row>
    <row r="514" spans="1:10" x14ac:dyDescent="0.45">
      <c r="A514" t="s">
        <v>8</v>
      </c>
      <c r="B514" t="s">
        <v>353</v>
      </c>
      <c r="C514">
        <v>2025</v>
      </c>
      <c r="D514" t="s">
        <v>82</v>
      </c>
      <c r="E514" t="s">
        <v>83</v>
      </c>
      <c r="F514" t="s">
        <v>365</v>
      </c>
      <c r="G514">
        <v>125</v>
      </c>
      <c r="H514">
        <v>0.36596300496421402</v>
      </c>
      <c r="I514">
        <f>IF(OR(B514="GAS",B514="COL",B514="LAN",B514="RICE"),H514*About!$B$113,IF(B514="CROP",H514*About!$B$114,'EPA Data'!H514))</f>
        <v>0.36596300496421402</v>
      </c>
      <c r="J514" s="9" t="str">
        <f>VLOOKUP(F514,'Tech to Policy Mapping'!C:D,2,FALSE)</f>
        <v>livestock measures</v>
      </c>
    </row>
    <row r="515" spans="1:10" x14ac:dyDescent="0.45">
      <c r="A515" t="s">
        <v>8</v>
      </c>
      <c r="B515" t="s">
        <v>353</v>
      </c>
      <c r="C515">
        <v>2025</v>
      </c>
      <c r="D515" t="s">
        <v>82</v>
      </c>
      <c r="E515" t="s">
        <v>83</v>
      </c>
      <c r="F515" t="s">
        <v>366</v>
      </c>
      <c r="G515">
        <v>150</v>
      </c>
      <c r="H515">
        <v>0.21527300292200299</v>
      </c>
      <c r="I515">
        <f>IF(OR(B515="GAS",B515="COL",B515="LAN",B515="RICE"),H515*About!$B$113,IF(B515="CROP",H515*About!$B$114,'EPA Data'!H515))</f>
        <v>0.21527300292200299</v>
      </c>
      <c r="J515" s="9" t="str">
        <f>VLOOKUP(F515,'Tech to Policy Mapping'!C:D,2,FALSE)</f>
        <v>livestock measures</v>
      </c>
    </row>
    <row r="516" spans="1:10" x14ac:dyDescent="0.45">
      <c r="A516" t="s">
        <v>8</v>
      </c>
      <c r="B516" t="s">
        <v>353</v>
      </c>
      <c r="C516">
        <v>2025</v>
      </c>
      <c r="D516" t="s">
        <v>82</v>
      </c>
      <c r="E516" t="s">
        <v>83</v>
      </c>
      <c r="F516" t="s">
        <v>366</v>
      </c>
      <c r="G516">
        <v>152</v>
      </c>
      <c r="H516">
        <v>1.94198700775007</v>
      </c>
      <c r="I516">
        <f>IF(OR(B516="GAS",B516="COL",B516="LAN",B516="RICE"),H516*About!$B$113,IF(B516="CROP",H516*About!$B$114,'EPA Data'!H516))</f>
        <v>1.94198700775007</v>
      </c>
      <c r="J516" s="9" t="str">
        <f>VLOOKUP(F516,'Tech to Policy Mapping'!C:D,2,FALSE)</f>
        <v>livestock measures</v>
      </c>
    </row>
    <row r="517" spans="1:10" x14ac:dyDescent="0.45">
      <c r="A517" t="s">
        <v>8</v>
      </c>
      <c r="B517" t="s">
        <v>353</v>
      </c>
      <c r="C517">
        <v>2025</v>
      </c>
      <c r="D517" t="s">
        <v>82</v>
      </c>
      <c r="E517" t="s">
        <v>83</v>
      </c>
      <c r="F517" t="s">
        <v>366</v>
      </c>
      <c r="G517">
        <v>100000</v>
      </c>
      <c r="H517" s="1">
        <v>9.9999999999999998E-13</v>
      </c>
      <c r="I517">
        <f>IF(OR(B517="GAS",B517="COL",B517="LAN",B517="RICE"),H517*About!$B$113,IF(B517="CROP",H517*About!$B$114,'EPA Data'!H517))</f>
        <v>9.9999999999999998E-13</v>
      </c>
      <c r="J517" s="9" t="str">
        <f>VLOOKUP(F517,'Tech to Policy Mapping'!C:D,2,FALSE)</f>
        <v>livestock measures</v>
      </c>
    </row>
    <row r="518" spans="1:10" x14ac:dyDescent="0.45">
      <c r="A518" t="s">
        <v>8</v>
      </c>
      <c r="B518" t="s">
        <v>353</v>
      </c>
      <c r="C518">
        <v>2030</v>
      </c>
      <c r="D518" t="s">
        <v>82</v>
      </c>
      <c r="E518" t="s">
        <v>83</v>
      </c>
      <c r="F518" t="s">
        <v>354</v>
      </c>
      <c r="G518">
        <v>-100000</v>
      </c>
      <c r="H518">
        <v>0</v>
      </c>
      <c r="I518">
        <f>IF(OR(B518="GAS",B518="COL",B518="LAN",B518="RICE"),H518*About!$B$113,IF(B518="CROP",H518*About!$B$114,'EPA Data'!H518))</f>
        <v>0</v>
      </c>
      <c r="J518" s="9" t="str">
        <f>VLOOKUP(F518,'Tech to Policy Mapping'!C:D,2,FALSE)</f>
        <v>livestock measures</v>
      </c>
    </row>
    <row r="519" spans="1:10" x14ac:dyDescent="0.45">
      <c r="A519" t="s">
        <v>8</v>
      </c>
      <c r="B519" t="s">
        <v>353</v>
      </c>
      <c r="C519">
        <v>2030</v>
      </c>
      <c r="D519" t="s">
        <v>82</v>
      </c>
      <c r="E519" t="s">
        <v>83</v>
      </c>
      <c r="F519" t="s">
        <v>354</v>
      </c>
      <c r="G519">
        <v>-878</v>
      </c>
      <c r="H519">
        <v>7.4388000398016602E-2</v>
      </c>
      <c r="I519">
        <f>IF(OR(B519="GAS",B519="COL",B519="LAN",B519="RICE"),H519*About!$B$113,IF(B519="CROP",H519*About!$B$114,'EPA Data'!H519))</f>
        <v>7.4388000398016602E-2</v>
      </c>
      <c r="J519" s="9" t="str">
        <f>VLOOKUP(F519,'Tech to Policy Mapping'!C:D,2,FALSE)</f>
        <v>livestock measures</v>
      </c>
    </row>
    <row r="520" spans="1:10" x14ac:dyDescent="0.45">
      <c r="A520" t="s">
        <v>8</v>
      </c>
      <c r="B520" t="s">
        <v>353</v>
      </c>
      <c r="C520">
        <v>2030</v>
      </c>
      <c r="D520" t="s">
        <v>82</v>
      </c>
      <c r="E520" t="s">
        <v>83</v>
      </c>
      <c r="F520" t="s">
        <v>354</v>
      </c>
      <c r="G520">
        <v>-878</v>
      </c>
      <c r="H520">
        <v>0</v>
      </c>
      <c r="I520">
        <f>IF(OR(B520="GAS",B520="COL",B520="LAN",B520="RICE"),H520*About!$B$113,IF(B520="CROP",H520*About!$B$114,'EPA Data'!H520))</f>
        <v>0</v>
      </c>
      <c r="J520" s="9" t="str">
        <f>VLOOKUP(F520,'Tech to Policy Mapping'!C:D,2,FALSE)</f>
        <v>livestock measures</v>
      </c>
    </row>
    <row r="521" spans="1:10" x14ac:dyDescent="0.45">
      <c r="A521" t="s">
        <v>8</v>
      </c>
      <c r="B521" t="s">
        <v>353</v>
      </c>
      <c r="C521">
        <v>2030</v>
      </c>
      <c r="D521" t="s">
        <v>82</v>
      </c>
      <c r="E521" t="s">
        <v>83</v>
      </c>
      <c r="F521" t="s">
        <v>355</v>
      </c>
      <c r="G521">
        <v>-508</v>
      </c>
      <c r="H521">
        <v>2.0488650122424499</v>
      </c>
      <c r="I521">
        <f>IF(OR(B521="GAS",B521="COL",B521="LAN",B521="RICE"),H521*About!$B$113,IF(B521="CROP",H521*About!$B$114,'EPA Data'!H521))</f>
        <v>2.0488650122424499</v>
      </c>
      <c r="J521" s="9" t="str">
        <f>VLOOKUP(F521,'Tech to Policy Mapping'!C:D,2,FALSE)</f>
        <v>livestock measures</v>
      </c>
    </row>
    <row r="522" spans="1:10" x14ac:dyDescent="0.45">
      <c r="A522" t="s">
        <v>8</v>
      </c>
      <c r="B522" t="s">
        <v>353</v>
      </c>
      <c r="C522">
        <v>2030</v>
      </c>
      <c r="D522" t="s">
        <v>82</v>
      </c>
      <c r="E522" t="s">
        <v>83</v>
      </c>
      <c r="F522" t="s">
        <v>357</v>
      </c>
      <c r="G522">
        <v>-246</v>
      </c>
      <c r="H522">
        <v>7.1458000940424399E-2</v>
      </c>
      <c r="I522">
        <f>IF(OR(B522="GAS",B522="COL",B522="LAN",B522="RICE"),H522*About!$B$113,IF(B522="CROP",H522*About!$B$114,'EPA Data'!H522))</f>
        <v>7.1458000940424399E-2</v>
      </c>
      <c r="J522" s="9" t="str">
        <f>VLOOKUP(F522,'Tech to Policy Mapping'!C:D,2,FALSE)</f>
        <v>livestock measures</v>
      </c>
    </row>
    <row r="523" spans="1:10" x14ac:dyDescent="0.45">
      <c r="A523" t="s">
        <v>8</v>
      </c>
      <c r="B523" t="s">
        <v>353</v>
      </c>
      <c r="C523">
        <v>2030</v>
      </c>
      <c r="D523" t="s">
        <v>82</v>
      </c>
      <c r="E523" t="s">
        <v>83</v>
      </c>
      <c r="F523" t="s">
        <v>356</v>
      </c>
      <c r="G523">
        <v>-69</v>
      </c>
      <c r="H523">
        <v>1.9940189432451201</v>
      </c>
      <c r="I523">
        <f>IF(OR(B523="GAS",B523="COL",B523="LAN",B523="RICE"),H523*About!$B$113,IF(B523="CROP",H523*About!$B$114,'EPA Data'!H523))</f>
        <v>1.9940189432451201</v>
      </c>
      <c r="J523" s="9" t="str">
        <f>VLOOKUP(F523,'Tech to Policy Mapping'!C:D,2,FALSE)</f>
        <v>livestock measures</v>
      </c>
    </row>
    <row r="524" spans="1:10" x14ac:dyDescent="0.45">
      <c r="A524" t="s">
        <v>8</v>
      </c>
      <c r="B524" t="s">
        <v>353</v>
      </c>
      <c r="C524">
        <v>2030</v>
      </c>
      <c r="D524" t="s">
        <v>82</v>
      </c>
      <c r="E524" t="s">
        <v>83</v>
      </c>
      <c r="F524" t="s">
        <v>356</v>
      </c>
      <c r="G524">
        <v>-63</v>
      </c>
      <c r="H524">
        <v>0.96255899816935597</v>
      </c>
      <c r="I524">
        <f>IF(OR(B524="GAS",B524="COL",B524="LAN",B524="RICE"),H524*About!$B$113,IF(B524="CROP",H524*About!$B$114,'EPA Data'!H524))</f>
        <v>0.96255899816935597</v>
      </c>
      <c r="J524" s="9" t="str">
        <f>VLOOKUP(F524,'Tech to Policy Mapping'!C:D,2,FALSE)</f>
        <v>livestock measures</v>
      </c>
    </row>
    <row r="525" spans="1:10" x14ac:dyDescent="0.45">
      <c r="A525" t="s">
        <v>8</v>
      </c>
      <c r="B525" t="s">
        <v>353</v>
      </c>
      <c r="C525">
        <v>2030</v>
      </c>
      <c r="D525" t="s">
        <v>82</v>
      </c>
      <c r="E525" t="s">
        <v>83</v>
      </c>
      <c r="F525" t="s">
        <v>355</v>
      </c>
      <c r="G525">
        <v>-42</v>
      </c>
      <c r="H525">
        <v>3.0803299977560501</v>
      </c>
      <c r="I525">
        <f>IF(OR(B525="GAS",B525="COL",B525="LAN",B525="RICE"),H525*About!$B$113,IF(B525="CROP",H525*About!$B$114,'EPA Data'!H525))</f>
        <v>3.0803299977560501</v>
      </c>
      <c r="J525" s="9" t="str">
        <f>VLOOKUP(F525,'Tech to Policy Mapping'!C:D,2,FALSE)</f>
        <v>livestock measures</v>
      </c>
    </row>
    <row r="526" spans="1:10" x14ac:dyDescent="0.45">
      <c r="A526" t="s">
        <v>8</v>
      </c>
      <c r="B526" t="s">
        <v>353</v>
      </c>
      <c r="C526">
        <v>2030</v>
      </c>
      <c r="D526" t="s">
        <v>82</v>
      </c>
      <c r="E526" t="s">
        <v>83</v>
      </c>
      <c r="F526" t="s">
        <v>357</v>
      </c>
      <c r="G526">
        <v>-38</v>
      </c>
      <c r="H526">
        <v>1.1253310037573101</v>
      </c>
      <c r="I526">
        <f>IF(OR(B526="GAS",B526="COL",B526="LAN",B526="RICE"),H526*About!$B$113,IF(B526="CROP",H526*About!$B$114,'EPA Data'!H526))</f>
        <v>1.1253310037573101</v>
      </c>
      <c r="J526" s="9" t="str">
        <f>VLOOKUP(F526,'Tech to Policy Mapping'!C:D,2,FALSE)</f>
        <v>livestock measures</v>
      </c>
    </row>
    <row r="527" spans="1:10" x14ac:dyDescent="0.45">
      <c r="A527" t="s">
        <v>8</v>
      </c>
      <c r="B527" t="s">
        <v>353</v>
      </c>
      <c r="C527">
        <v>2030</v>
      </c>
      <c r="D527" t="s">
        <v>82</v>
      </c>
      <c r="E527" t="s">
        <v>83</v>
      </c>
      <c r="F527" t="s">
        <v>358</v>
      </c>
      <c r="G527">
        <v>-31</v>
      </c>
      <c r="H527">
        <v>0.71914999856073702</v>
      </c>
      <c r="I527">
        <f>IF(OR(B527="GAS",B527="COL",B527="LAN",B527="RICE"),H527*About!$B$113,IF(B527="CROP",H527*About!$B$114,'EPA Data'!H527))</f>
        <v>0.71914999856073702</v>
      </c>
      <c r="J527" s="9" t="str">
        <f>VLOOKUP(F527,'Tech to Policy Mapping'!C:D,2,FALSE)</f>
        <v>livestock measures</v>
      </c>
    </row>
    <row r="528" spans="1:10" x14ac:dyDescent="0.45">
      <c r="A528" t="s">
        <v>8</v>
      </c>
      <c r="B528" t="s">
        <v>353</v>
      </c>
      <c r="C528">
        <v>2030</v>
      </c>
      <c r="D528" t="s">
        <v>82</v>
      </c>
      <c r="E528" t="s">
        <v>83</v>
      </c>
      <c r="F528" t="s">
        <v>355</v>
      </c>
      <c r="G528">
        <v>0</v>
      </c>
      <c r="H528">
        <v>0.47742900527919102</v>
      </c>
      <c r="I528">
        <f>IF(OR(B528="GAS",B528="COL",B528="LAN",B528="RICE"),H528*About!$B$113,IF(B528="CROP",H528*About!$B$114,'EPA Data'!H528))</f>
        <v>0.47742900527919102</v>
      </c>
      <c r="J528" s="9" t="str">
        <f>VLOOKUP(F528,'Tech to Policy Mapping'!C:D,2,FALSE)</f>
        <v>livestock measures</v>
      </c>
    </row>
    <row r="529" spans="1:10" x14ac:dyDescent="0.45">
      <c r="A529" t="s">
        <v>8</v>
      </c>
      <c r="B529" t="s">
        <v>353</v>
      </c>
      <c r="C529">
        <v>2030</v>
      </c>
      <c r="D529" t="s">
        <v>82</v>
      </c>
      <c r="E529" t="s">
        <v>83</v>
      </c>
      <c r="F529" t="s">
        <v>361</v>
      </c>
      <c r="G529">
        <v>7</v>
      </c>
      <c r="H529">
        <v>3.0158860428424501</v>
      </c>
      <c r="I529">
        <f>IF(OR(B529="GAS",B529="COL",B529="LAN",B529="RICE"),H529*About!$B$113,IF(B529="CROP",H529*About!$B$114,'EPA Data'!H529))</f>
        <v>3.0158860428424501</v>
      </c>
      <c r="J529" s="9" t="str">
        <f>VLOOKUP(F529,'Tech to Policy Mapping'!C:D,2,FALSE)</f>
        <v>livestock measures</v>
      </c>
    </row>
    <row r="530" spans="1:10" x14ac:dyDescent="0.45">
      <c r="A530" t="s">
        <v>8</v>
      </c>
      <c r="B530" t="s">
        <v>353</v>
      </c>
      <c r="C530">
        <v>2030</v>
      </c>
      <c r="D530" t="s">
        <v>82</v>
      </c>
      <c r="E530" t="s">
        <v>83</v>
      </c>
      <c r="F530" t="s">
        <v>360</v>
      </c>
      <c r="G530">
        <v>15</v>
      </c>
      <c r="H530">
        <v>3.0158860428424501</v>
      </c>
      <c r="I530">
        <f>IF(OR(B530="GAS",B530="COL",B530="LAN",B530="RICE"),H530*About!$B$113,IF(B530="CROP",H530*About!$B$114,'EPA Data'!H530))</f>
        <v>3.0158860428424501</v>
      </c>
      <c r="J530" s="9" t="str">
        <f>VLOOKUP(F530,'Tech to Policy Mapping'!C:D,2,FALSE)</f>
        <v>livestock measures</v>
      </c>
    </row>
    <row r="531" spans="1:10" x14ac:dyDescent="0.45">
      <c r="A531" t="s">
        <v>8</v>
      </c>
      <c r="B531" t="s">
        <v>353</v>
      </c>
      <c r="C531">
        <v>2030</v>
      </c>
      <c r="D531" t="s">
        <v>82</v>
      </c>
      <c r="E531" t="s">
        <v>83</v>
      </c>
      <c r="F531" t="s">
        <v>355</v>
      </c>
      <c r="G531">
        <v>23</v>
      </c>
      <c r="H531">
        <v>1.9940189432451201</v>
      </c>
      <c r="I531">
        <f>IF(OR(B531="GAS",B531="COL",B531="LAN",B531="RICE"),H531*About!$B$113,IF(B531="CROP",H531*About!$B$114,'EPA Data'!H531))</f>
        <v>1.9940189432451201</v>
      </c>
      <c r="J531" s="9" t="str">
        <f>VLOOKUP(F531,'Tech to Policy Mapping'!C:D,2,FALSE)</f>
        <v>livestock measures</v>
      </c>
    </row>
    <row r="532" spans="1:10" x14ac:dyDescent="0.45">
      <c r="A532" t="s">
        <v>8</v>
      </c>
      <c r="B532" t="s">
        <v>353</v>
      </c>
      <c r="C532">
        <v>2030</v>
      </c>
      <c r="D532" t="s">
        <v>82</v>
      </c>
      <c r="E532" t="s">
        <v>83</v>
      </c>
      <c r="F532" t="s">
        <v>367</v>
      </c>
      <c r="G532">
        <v>25</v>
      </c>
      <c r="H532">
        <v>3.0158860428424501</v>
      </c>
      <c r="I532">
        <f>IF(OR(B532="GAS",B532="COL",B532="LAN",B532="RICE"),H532*About!$B$113,IF(B532="CROP",H532*About!$B$114,'EPA Data'!H532))</f>
        <v>3.0158860428424501</v>
      </c>
      <c r="J532" s="9" t="str">
        <f>VLOOKUP(F532,'Tech to Policy Mapping'!C:D,2,FALSE)</f>
        <v>livestock measures</v>
      </c>
    </row>
    <row r="533" spans="1:10" x14ac:dyDescent="0.45">
      <c r="A533" t="s">
        <v>8</v>
      </c>
      <c r="B533" t="s">
        <v>353</v>
      </c>
      <c r="C533">
        <v>2030</v>
      </c>
      <c r="D533" t="s">
        <v>82</v>
      </c>
      <c r="E533" t="s">
        <v>83</v>
      </c>
      <c r="F533" t="s">
        <v>364</v>
      </c>
      <c r="G533">
        <v>34</v>
      </c>
      <c r="H533">
        <v>3.0158860428424501</v>
      </c>
      <c r="I533">
        <f>IF(OR(B533="GAS",B533="COL",B533="LAN",B533="RICE"),H533*About!$B$113,IF(B533="CROP",H533*About!$B$114,'EPA Data'!H533))</f>
        <v>3.0158860428424501</v>
      </c>
      <c r="J533" s="9" t="str">
        <f>VLOOKUP(F533,'Tech to Policy Mapping'!C:D,2,FALSE)</f>
        <v>livestock measures</v>
      </c>
    </row>
    <row r="534" spans="1:10" x14ac:dyDescent="0.45">
      <c r="A534" t="s">
        <v>8</v>
      </c>
      <c r="B534" t="s">
        <v>353</v>
      </c>
      <c r="C534">
        <v>2030</v>
      </c>
      <c r="D534" t="s">
        <v>82</v>
      </c>
      <c r="E534" t="s">
        <v>83</v>
      </c>
      <c r="F534" t="s">
        <v>363</v>
      </c>
      <c r="G534">
        <v>48</v>
      </c>
      <c r="H534">
        <v>3.0158860428424501</v>
      </c>
      <c r="I534">
        <f>IF(OR(B534="GAS",B534="COL",B534="LAN",B534="RICE"),H534*About!$B$113,IF(B534="CROP",H534*About!$B$114,'EPA Data'!H534))</f>
        <v>3.0158860428424501</v>
      </c>
      <c r="J534" s="9" t="str">
        <f>VLOOKUP(F534,'Tech to Policy Mapping'!C:D,2,FALSE)</f>
        <v>livestock measures</v>
      </c>
    </row>
    <row r="535" spans="1:10" x14ac:dyDescent="0.45">
      <c r="A535" t="s">
        <v>8</v>
      </c>
      <c r="B535" t="s">
        <v>353</v>
      </c>
      <c r="C535">
        <v>2030</v>
      </c>
      <c r="D535" t="s">
        <v>82</v>
      </c>
      <c r="E535" t="s">
        <v>83</v>
      </c>
      <c r="F535" t="s">
        <v>360</v>
      </c>
      <c r="G535">
        <v>49</v>
      </c>
      <c r="H535">
        <v>0.39454500462852499</v>
      </c>
      <c r="I535">
        <f>IF(OR(B535="GAS",B535="COL",B535="LAN",B535="RICE"),H535*About!$B$113,IF(B535="CROP",H535*About!$B$114,'EPA Data'!H535))</f>
        <v>0.39454500462852499</v>
      </c>
      <c r="J535" s="9" t="str">
        <f>VLOOKUP(F535,'Tech to Policy Mapping'!C:D,2,FALSE)</f>
        <v>livestock measures</v>
      </c>
    </row>
    <row r="536" spans="1:10" x14ac:dyDescent="0.45">
      <c r="A536" t="s">
        <v>8</v>
      </c>
      <c r="B536" t="s">
        <v>353</v>
      </c>
      <c r="C536">
        <v>2030</v>
      </c>
      <c r="D536" t="s">
        <v>82</v>
      </c>
      <c r="E536" t="s">
        <v>83</v>
      </c>
      <c r="F536" t="s">
        <v>368</v>
      </c>
      <c r="G536">
        <v>55</v>
      </c>
      <c r="H536">
        <v>3.0158860428424501</v>
      </c>
      <c r="I536">
        <f>IF(OR(B536="GAS",B536="COL",B536="LAN",B536="RICE"),H536*About!$B$113,IF(B536="CROP",H536*About!$B$114,'EPA Data'!H536))</f>
        <v>3.0158860428424501</v>
      </c>
      <c r="J536" s="9" t="str">
        <f>VLOOKUP(F536,'Tech to Policy Mapping'!C:D,2,FALSE)</f>
        <v>livestock measures</v>
      </c>
    </row>
    <row r="537" spans="1:10" x14ac:dyDescent="0.45">
      <c r="A537" t="s">
        <v>8</v>
      </c>
      <c r="B537" t="s">
        <v>353</v>
      </c>
      <c r="C537">
        <v>2030</v>
      </c>
      <c r="D537" t="s">
        <v>82</v>
      </c>
      <c r="E537" t="s">
        <v>83</v>
      </c>
      <c r="F537" t="s">
        <v>361</v>
      </c>
      <c r="G537">
        <v>65</v>
      </c>
      <c r="H537">
        <v>0.39454500462852499</v>
      </c>
      <c r="I537">
        <f>IF(OR(B537="GAS",B537="COL",B537="LAN",B537="RICE"),H537*About!$B$113,IF(B537="CROP",H537*About!$B$114,'EPA Data'!H537))</f>
        <v>0.39454500462852499</v>
      </c>
      <c r="J537" s="9" t="str">
        <f>VLOOKUP(F537,'Tech to Policy Mapping'!C:D,2,FALSE)</f>
        <v>livestock measures</v>
      </c>
    </row>
    <row r="538" spans="1:10" x14ac:dyDescent="0.45">
      <c r="A538" t="s">
        <v>8</v>
      </c>
      <c r="B538" t="s">
        <v>353</v>
      </c>
      <c r="C538">
        <v>2030</v>
      </c>
      <c r="D538" t="s">
        <v>82</v>
      </c>
      <c r="E538" t="s">
        <v>83</v>
      </c>
      <c r="F538" t="s">
        <v>362</v>
      </c>
      <c r="G538">
        <v>66</v>
      </c>
      <c r="H538">
        <v>0.39454500462852499</v>
      </c>
      <c r="I538">
        <f>IF(OR(B538="GAS",B538="COL",B538="LAN",B538="RICE"),H538*About!$B$113,IF(B538="CROP",H538*About!$B$114,'EPA Data'!H538))</f>
        <v>0.39454500462852499</v>
      </c>
      <c r="J538" s="9" t="str">
        <f>VLOOKUP(F538,'Tech to Policy Mapping'!C:D,2,FALSE)</f>
        <v>livestock measures</v>
      </c>
    </row>
    <row r="539" spans="1:10" x14ac:dyDescent="0.45">
      <c r="A539" t="s">
        <v>8</v>
      </c>
      <c r="B539" t="s">
        <v>353</v>
      </c>
      <c r="C539">
        <v>2030</v>
      </c>
      <c r="D539" t="s">
        <v>82</v>
      </c>
      <c r="E539" t="s">
        <v>83</v>
      </c>
      <c r="F539" t="s">
        <v>359</v>
      </c>
      <c r="G539">
        <v>86</v>
      </c>
      <c r="H539">
        <v>0.83369200484196404</v>
      </c>
      <c r="I539">
        <f>IF(OR(B539="GAS",B539="COL",B539="LAN",B539="RICE"),H539*About!$B$113,IF(B539="CROP",H539*About!$B$114,'EPA Data'!H539))</f>
        <v>0.83369200484196404</v>
      </c>
      <c r="J539" s="9" t="str">
        <f>VLOOKUP(F539,'Tech to Policy Mapping'!C:D,2,FALSE)</f>
        <v>livestock measures</v>
      </c>
    </row>
    <row r="540" spans="1:10" x14ac:dyDescent="0.45">
      <c r="A540" t="s">
        <v>8</v>
      </c>
      <c r="B540" t="s">
        <v>353</v>
      </c>
      <c r="C540">
        <v>2030</v>
      </c>
      <c r="D540" t="s">
        <v>82</v>
      </c>
      <c r="E540" t="s">
        <v>83</v>
      </c>
      <c r="F540" t="s">
        <v>363</v>
      </c>
      <c r="G540">
        <v>98</v>
      </c>
      <c r="H540">
        <v>0.39454500462852499</v>
      </c>
      <c r="I540">
        <f>IF(OR(B540="GAS",B540="COL",B540="LAN",B540="RICE"),H540*About!$B$113,IF(B540="CROP",H540*About!$B$114,'EPA Data'!H540))</f>
        <v>0.39454500462852499</v>
      </c>
      <c r="J540" s="9" t="str">
        <f>VLOOKUP(F540,'Tech to Policy Mapping'!C:D,2,FALSE)</f>
        <v>livestock measures</v>
      </c>
    </row>
    <row r="541" spans="1:10" x14ac:dyDescent="0.45">
      <c r="A541" t="s">
        <v>8</v>
      </c>
      <c r="B541" t="s">
        <v>353</v>
      </c>
      <c r="C541">
        <v>2030</v>
      </c>
      <c r="D541" t="s">
        <v>82</v>
      </c>
      <c r="E541" t="s">
        <v>83</v>
      </c>
      <c r="F541" t="s">
        <v>358</v>
      </c>
      <c r="G541">
        <v>116</v>
      </c>
      <c r="H541">
        <v>4.2406210961262296</v>
      </c>
      <c r="I541">
        <f>IF(OR(B541="GAS",B541="COL",B541="LAN",B541="RICE"),H541*About!$B$113,IF(B541="CROP",H541*About!$B$114,'EPA Data'!H541))</f>
        <v>4.2406210961262296</v>
      </c>
      <c r="J541" s="9" t="str">
        <f>VLOOKUP(F541,'Tech to Policy Mapping'!C:D,2,FALSE)</f>
        <v>livestock measures</v>
      </c>
    </row>
    <row r="542" spans="1:10" x14ac:dyDescent="0.45">
      <c r="A542" t="s">
        <v>8</v>
      </c>
      <c r="B542" t="s">
        <v>353</v>
      </c>
      <c r="C542">
        <v>2030</v>
      </c>
      <c r="D542" t="s">
        <v>82</v>
      </c>
      <c r="E542" t="s">
        <v>83</v>
      </c>
      <c r="F542" t="s">
        <v>364</v>
      </c>
      <c r="G542">
        <v>117</v>
      </c>
      <c r="H542">
        <v>0.39454500462852499</v>
      </c>
      <c r="I542">
        <f>IF(OR(B542="GAS",B542="COL",B542="LAN",B542="RICE"),H542*About!$B$113,IF(B542="CROP",H542*About!$B$114,'EPA Data'!H542))</f>
        <v>0.39454500462852499</v>
      </c>
      <c r="J542" s="9" t="str">
        <f>VLOOKUP(F542,'Tech to Policy Mapping'!C:D,2,FALSE)</f>
        <v>livestock measures</v>
      </c>
    </row>
    <row r="543" spans="1:10" x14ac:dyDescent="0.45">
      <c r="A543" t="s">
        <v>8</v>
      </c>
      <c r="B543" t="s">
        <v>353</v>
      </c>
      <c r="C543">
        <v>2030</v>
      </c>
      <c r="D543" t="s">
        <v>82</v>
      </c>
      <c r="E543" t="s">
        <v>83</v>
      </c>
      <c r="F543" t="s">
        <v>365</v>
      </c>
      <c r="G543">
        <v>126</v>
      </c>
      <c r="H543">
        <v>0.39454500462852499</v>
      </c>
      <c r="I543">
        <f>IF(OR(B543="GAS",B543="COL",B543="LAN",B543="RICE"),H543*About!$B$113,IF(B543="CROP",H543*About!$B$114,'EPA Data'!H543))</f>
        <v>0.39454500462852499</v>
      </c>
      <c r="J543" s="9" t="str">
        <f>VLOOKUP(F543,'Tech to Policy Mapping'!C:D,2,FALSE)</f>
        <v>livestock measures</v>
      </c>
    </row>
    <row r="544" spans="1:10" x14ac:dyDescent="0.45">
      <c r="A544" t="s">
        <v>8</v>
      </c>
      <c r="B544" t="s">
        <v>353</v>
      </c>
      <c r="C544">
        <v>2030</v>
      </c>
      <c r="D544" t="s">
        <v>82</v>
      </c>
      <c r="E544" t="s">
        <v>83</v>
      </c>
      <c r="F544" t="s">
        <v>366</v>
      </c>
      <c r="G544">
        <v>155</v>
      </c>
      <c r="H544">
        <v>1.77405197936889</v>
      </c>
      <c r="I544">
        <f>IF(OR(B544="GAS",B544="COL",B544="LAN",B544="RICE"),H544*About!$B$113,IF(B544="CROP",H544*About!$B$114,'EPA Data'!H544))</f>
        <v>1.77405197936889</v>
      </c>
      <c r="J544" s="9" t="str">
        <f>VLOOKUP(F544,'Tech to Policy Mapping'!C:D,2,FALSE)</f>
        <v>livestock measures</v>
      </c>
    </row>
    <row r="545" spans="1:10" x14ac:dyDescent="0.45">
      <c r="A545" t="s">
        <v>8</v>
      </c>
      <c r="B545" t="s">
        <v>353</v>
      </c>
      <c r="C545">
        <v>2030</v>
      </c>
      <c r="D545" t="s">
        <v>82</v>
      </c>
      <c r="E545" t="s">
        <v>83</v>
      </c>
      <c r="F545" t="s">
        <v>366</v>
      </c>
      <c r="G545">
        <v>161</v>
      </c>
      <c r="H545">
        <v>0.23208700345185199</v>
      </c>
      <c r="I545">
        <f>IF(OR(B545="GAS",B545="COL",B545="LAN",B545="RICE"),H545*About!$B$113,IF(B545="CROP",H545*About!$B$114,'EPA Data'!H545))</f>
        <v>0.23208700345185199</v>
      </c>
      <c r="J545" s="9" t="str">
        <f>VLOOKUP(F545,'Tech to Policy Mapping'!C:D,2,FALSE)</f>
        <v>livestock measures</v>
      </c>
    </row>
    <row r="546" spans="1:10" x14ac:dyDescent="0.45">
      <c r="A546" t="s">
        <v>8</v>
      </c>
      <c r="B546" t="s">
        <v>353</v>
      </c>
      <c r="C546">
        <v>2030</v>
      </c>
      <c r="D546" t="s">
        <v>82</v>
      </c>
      <c r="E546" t="s">
        <v>83</v>
      </c>
      <c r="F546" t="s">
        <v>366</v>
      </c>
      <c r="G546">
        <v>100000</v>
      </c>
      <c r="H546" s="1">
        <v>9.9999999999999998E-13</v>
      </c>
      <c r="I546">
        <f>IF(OR(B546="GAS",B546="COL",B546="LAN",B546="RICE"),H546*About!$B$113,IF(B546="CROP",H546*About!$B$114,'EPA Data'!H546))</f>
        <v>9.9999999999999998E-13</v>
      </c>
      <c r="J546" s="9" t="str">
        <f>VLOOKUP(F546,'Tech to Policy Mapping'!C:D,2,FALSE)</f>
        <v>livestock measures</v>
      </c>
    </row>
    <row r="547" spans="1:10" x14ac:dyDescent="0.45">
      <c r="A547" t="s">
        <v>8</v>
      </c>
      <c r="B547" t="s">
        <v>353</v>
      </c>
      <c r="C547">
        <v>2035</v>
      </c>
      <c r="D547" t="s">
        <v>82</v>
      </c>
      <c r="E547" t="s">
        <v>83</v>
      </c>
      <c r="F547" t="s">
        <v>357</v>
      </c>
      <c r="G547">
        <v>-100000</v>
      </c>
      <c r="H547">
        <v>0</v>
      </c>
      <c r="I547">
        <f>IF(OR(B547="GAS",B547="COL",B547="LAN",B547="RICE"),H547*About!$B$113,IF(B547="CROP",H547*About!$B$114,'EPA Data'!H547))</f>
        <v>0</v>
      </c>
      <c r="J547" s="9" t="str">
        <f>VLOOKUP(F547,'Tech to Policy Mapping'!C:D,2,FALSE)</f>
        <v>livestock measures</v>
      </c>
    </row>
    <row r="548" spans="1:10" x14ac:dyDescent="0.45">
      <c r="A548" t="s">
        <v>8</v>
      </c>
      <c r="B548" t="s">
        <v>353</v>
      </c>
      <c r="C548">
        <v>2035</v>
      </c>
      <c r="D548" t="s">
        <v>82</v>
      </c>
      <c r="E548" t="s">
        <v>83</v>
      </c>
      <c r="F548" t="s">
        <v>357</v>
      </c>
      <c r="G548">
        <v>-352</v>
      </c>
      <c r="H548">
        <v>0</v>
      </c>
      <c r="I548">
        <f>IF(OR(B548="GAS",B548="COL",B548="LAN",B548="RICE"),H548*About!$B$113,IF(B548="CROP",H548*About!$B$114,'EPA Data'!H548))</f>
        <v>0</v>
      </c>
      <c r="J548" s="9" t="str">
        <f>VLOOKUP(F548,'Tech to Policy Mapping'!C:D,2,FALSE)</f>
        <v>livestock measures</v>
      </c>
    </row>
    <row r="549" spans="1:10" x14ac:dyDescent="0.45">
      <c r="A549" t="s">
        <v>8</v>
      </c>
      <c r="B549" t="s">
        <v>353</v>
      </c>
      <c r="C549">
        <v>2035</v>
      </c>
      <c r="D549" t="s">
        <v>82</v>
      </c>
      <c r="E549" t="s">
        <v>83</v>
      </c>
      <c r="F549" t="s">
        <v>357</v>
      </c>
      <c r="G549">
        <v>-352</v>
      </c>
      <c r="H549">
        <v>7.5550999219217402E-2</v>
      </c>
      <c r="I549">
        <f>IF(OR(B549="GAS",B549="COL",B549="LAN",B549="RICE"),H549*About!$B$113,IF(B549="CROP",H549*About!$B$114,'EPA Data'!H549))</f>
        <v>7.5550999219217402E-2</v>
      </c>
      <c r="J549" s="9" t="str">
        <f>VLOOKUP(F549,'Tech to Policy Mapping'!C:D,2,FALSE)</f>
        <v>livestock measures</v>
      </c>
    </row>
    <row r="550" spans="1:10" x14ac:dyDescent="0.45">
      <c r="A550" t="s">
        <v>8</v>
      </c>
      <c r="B550" t="s">
        <v>353</v>
      </c>
      <c r="C550">
        <v>2035</v>
      </c>
      <c r="D550" t="s">
        <v>82</v>
      </c>
      <c r="E550" t="s">
        <v>83</v>
      </c>
      <c r="F550" t="s">
        <v>357</v>
      </c>
      <c r="G550">
        <v>-100</v>
      </c>
      <c r="H550">
        <v>1.1479810109158199</v>
      </c>
      <c r="I550">
        <f>IF(OR(B550="GAS",B550="COL",B550="LAN",B550="RICE"),H550*About!$B$113,IF(B550="CROP",H550*About!$B$114,'EPA Data'!H550))</f>
        <v>1.1479810109158199</v>
      </c>
      <c r="J550" s="9" t="str">
        <f>VLOOKUP(F550,'Tech to Policy Mapping'!C:D,2,FALSE)</f>
        <v>livestock measures</v>
      </c>
    </row>
    <row r="551" spans="1:10" x14ac:dyDescent="0.45">
      <c r="A551" t="s">
        <v>8</v>
      </c>
      <c r="B551" t="s">
        <v>353</v>
      </c>
      <c r="C551">
        <v>2035</v>
      </c>
      <c r="D551" t="s">
        <v>82</v>
      </c>
      <c r="E551" t="s">
        <v>83</v>
      </c>
      <c r="F551" t="s">
        <v>358</v>
      </c>
      <c r="G551">
        <v>-3</v>
      </c>
      <c r="H551">
        <v>0.76033699779929897</v>
      </c>
      <c r="I551">
        <f>IF(OR(B551="GAS",B551="COL",B551="LAN",B551="RICE"),H551*About!$B$113,IF(B551="CROP",H551*About!$B$114,'EPA Data'!H551))</f>
        <v>0.76033699779929897</v>
      </c>
      <c r="J551" s="9" t="str">
        <f>VLOOKUP(F551,'Tech to Policy Mapping'!C:D,2,FALSE)</f>
        <v>livestock measures</v>
      </c>
    </row>
    <row r="552" spans="1:10" x14ac:dyDescent="0.45">
      <c r="A552" t="s">
        <v>8</v>
      </c>
      <c r="B552" t="s">
        <v>353</v>
      </c>
      <c r="C552">
        <v>2035</v>
      </c>
      <c r="D552" t="s">
        <v>82</v>
      </c>
      <c r="E552" t="s">
        <v>83</v>
      </c>
      <c r="F552" t="s">
        <v>356</v>
      </c>
      <c r="G552">
        <v>7</v>
      </c>
      <c r="H552">
        <v>1.0176850045933099</v>
      </c>
      <c r="I552">
        <f>IF(OR(B552="GAS",B552="COL",B552="LAN",B552="RICE"),H552*About!$B$113,IF(B552="CROP",H552*About!$B$114,'EPA Data'!H552))</f>
        <v>1.0176850045933099</v>
      </c>
      <c r="J552" s="9" t="str">
        <f>VLOOKUP(F552,'Tech to Policy Mapping'!C:D,2,FALSE)</f>
        <v>livestock measures</v>
      </c>
    </row>
    <row r="553" spans="1:10" x14ac:dyDescent="0.45">
      <c r="A553" t="s">
        <v>8</v>
      </c>
      <c r="B553" t="s">
        <v>353</v>
      </c>
      <c r="C553">
        <v>2035</v>
      </c>
      <c r="D553" t="s">
        <v>82</v>
      </c>
      <c r="E553" t="s">
        <v>83</v>
      </c>
      <c r="F553" t="s">
        <v>361</v>
      </c>
      <c r="G553">
        <v>7</v>
      </c>
      <c r="H553">
        <v>2.71760397634409</v>
      </c>
      <c r="I553">
        <f>IF(OR(B553="GAS",B553="COL",B553="LAN",B553="RICE"),H553*About!$B$113,IF(B553="CROP",H553*About!$B$114,'EPA Data'!H553))</f>
        <v>2.71760397634409</v>
      </c>
      <c r="J553" s="9" t="str">
        <f>VLOOKUP(F553,'Tech to Policy Mapping'!C:D,2,FALSE)</f>
        <v>livestock measures</v>
      </c>
    </row>
    <row r="554" spans="1:10" x14ac:dyDescent="0.45">
      <c r="A554" t="s">
        <v>8</v>
      </c>
      <c r="B554" t="s">
        <v>353</v>
      </c>
      <c r="C554">
        <v>2035</v>
      </c>
      <c r="D554" t="s">
        <v>82</v>
      </c>
      <c r="E554" t="s">
        <v>83</v>
      </c>
      <c r="F554" t="s">
        <v>355</v>
      </c>
      <c r="G554">
        <v>13</v>
      </c>
      <c r="H554">
        <v>0.50477099528325198</v>
      </c>
      <c r="I554">
        <f>IF(OR(B554="GAS",B554="COL",B554="LAN",B554="RICE"),H554*About!$B$113,IF(B554="CROP",H554*About!$B$114,'EPA Data'!H554))</f>
        <v>0.50477099528325198</v>
      </c>
      <c r="J554" s="9" t="str">
        <f>VLOOKUP(F554,'Tech to Policy Mapping'!C:D,2,FALSE)</f>
        <v>livestock measures</v>
      </c>
    </row>
    <row r="555" spans="1:10" x14ac:dyDescent="0.45">
      <c r="A555" t="s">
        <v>8</v>
      </c>
      <c r="B555" t="s">
        <v>353</v>
      </c>
      <c r="C555">
        <v>2035</v>
      </c>
      <c r="D555" t="s">
        <v>82</v>
      </c>
      <c r="E555" t="s">
        <v>83</v>
      </c>
      <c r="F555" t="s">
        <v>360</v>
      </c>
      <c r="G555">
        <v>15</v>
      </c>
      <c r="H555">
        <v>2.71760397634409</v>
      </c>
      <c r="I555">
        <f>IF(OR(B555="GAS",B555="COL",B555="LAN",B555="RICE"),H555*About!$B$113,IF(B555="CROP",H555*About!$B$114,'EPA Data'!H555))</f>
        <v>2.71760397634409</v>
      </c>
      <c r="J555" s="9" t="str">
        <f>VLOOKUP(F555,'Tech to Policy Mapping'!C:D,2,FALSE)</f>
        <v>livestock measures</v>
      </c>
    </row>
    <row r="556" spans="1:10" x14ac:dyDescent="0.45">
      <c r="A556" t="s">
        <v>8</v>
      </c>
      <c r="B556" t="s">
        <v>353</v>
      </c>
      <c r="C556">
        <v>2035</v>
      </c>
      <c r="D556" t="s">
        <v>82</v>
      </c>
      <c r="E556" t="s">
        <v>83</v>
      </c>
      <c r="F556" t="s">
        <v>367</v>
      </c>
      <c r="G556">
        <v>25</v>
      </c>
      <c r="H556">
        <v>2.71760397634409</v>
      </c>
      <c r="I556">
        <f>IF(OR(B556="GAS",B556="COL",B556="LAN",B556="RICE"),H556*About!$B$113,IF(B556="CROP",H556*About!$B$114,'EPA Data'!H556))</f>
        <v>2.71760397634409</v>
      </c>
      <c r="J556" s="9" t="str">
        <f>VLOOKUP(F556,'Tech to Policy Mapping'!C:D,2,FALSE)</f>
        <v>livestock measures</v>
      </c>
    </row>
    <row r="557" spans="1:10" x14ac:dyDescent="0.45">
      <c r="A557" t="s">
        <v>8</v>
      </c>
      <c r="B557" t="s">
        <v>353</v>
      </c>
      <c r="C557">
        <v>2035</v>
      </c>
      <c r="D557" t="s">
        <v>82</v>
      </c>
      <c r="E557" t="s">
        <v>83</v>
      </c>
      <c r="F557" t="s">
        <v>364</v>
      </c>
      <c r="G557">
        <v>34</v>
      </c>
      <c r="H557">
        <v>2.71760397634409</v>
      </c>
      <c r="I557">
        <f>IF(OR(B557="GAS",B557="COL",B557="LAN",B557="RICE"),H557*About!$B$113,IF(B557="CROP",H557*About!$B$114,'EPA Data'!H557))</f>
        <v>2.71760397634409</v>
      </c>
      <c r="J557" s="9" t="str">
        <f>VLOOKUP(F557,'Tech to Policy Mapping'!C:D,2,FALSE)</f>
        <v>livestock measures</v>
      </c>
    </row>
    <row r="558" spans="1:10" x14ac:dyDescent="0.45">
      <c r="A558" t="s">
        <v>8</v>
      </c>
      <c r="B558" t="s">
        <v>353</v>
      </c>
      <c r="C558">
        <v>2035</v>
      </c>
      <c r="D558" t="s">
        <v>82</v>
      </c>
      <c r="E558" t="s">
        <v>83</v>
      </c>
      <c r="F558" t="s">
        <v>363</v>
      </c>
      <c r="G558">
        <v>48</v>
      </c>
      <c r="H558">
        <v>2.71760397634409</v>
      </c>
      <c r="I558">
        <f>IF(OR(B558="GAS",B558="COL",B558="LAN",B558="RICE"),H558*About!$B$113,IF(B558="CROP",H558*About!$B$114,'EPA Data'!H558))</f>
        <v>2.71760397634409</v>
      </c>
      <c r="J558" s="9" t="str">
        <f>VLOOKUP(F558,'Tech to Policy Mapping'!C:D,2,FALSE)</f>
        <v>livestock measures</v>
      </c>
    </row>
    <row r="559" spans="1:10" x14ac:dyDescent="0.45">
      <c r="A559" t="s">
        <v>8</v>
      </c>
      <c r="B559" t="s">
        <v>353</v>
      </c>
      <c r="C559">
        <v>2035</v>
      </c>
      <c r="D559" t="s">
        <v>82</v>
      </c>
      <c r="E559" t="s">
        <v>83</v>
      </c>
      <c r="F559" t="s">
        <v>360</v>
      </c>
      <c r="G559">
        <v>49</v>
      </c>
      <c r="H559">
        <v>0.41764699867599098</v>
      </c>
      <c r="I559">
        <f>IF(OR(B559="GAS",B559="COL",B559="LAN",B559="RICE"),H559*About!$B$113,IF(B559="CROP",H559*About!$B$114,'EPA Data'!H559))</f>
        <v>0.41764699867599098</v>
      </c>
      <c r="J559" s="9" t="str">
        <f>VLOOKUP(F559,'Tech to Policy Mapping'!C:D,2,FALSE)</f>
        <v>livestock measures</v>
      </c>
    </row>
    <row r="560" spans="1:10" x14ac:dyDescent="0.45">
      <c r="A560" t="s">
        <v>8</v>
      </c>
      <c r="B560" t="s">
        <v>353</v>
      </c>
      <c r="C560">
        <v>2035</v>
      </c>
      <c r="D560" t="s">
        <v>82</v>
      </c>
      <c r="E560" t="s">
        <v>83</v>
      </c>
      <c r="F560" t="s">
        <v>355</v>
      </c>
      <c r="G560">
        <v>52</v>
      </c>
      <c r="H560">
        <v>2.0341510250506101</v>
      </c>
      <c r="I560">
        <f>IF(OR(B560="GAS",B560="COL",B560="LAN",B560="RICE"),H560*About!$B$113,IF(B560="CROP",H560*About!$B$114,'EPA Data'!H560))</f>
        <v>2.0341510250506101</v>
      </c>
      <c r="J560" s="9" t="str">
        <f>VLOOKUP(F560,'Tech to Policy Mapping'!C:D,2,FALSE)</f>
        <v>livestock measures</v>
      </c>
    </row>
    <row r="561" spans="1:10" x14ac:dyDescent="0.45">
      <c r="A561" t="s">
        <v>8</v>
      </c>
      <c r="B561" t="s">
        <v>353</v>
      </c>
      <c r="C561">
        <v>2035</v>
      </c>
      <c r="D561" t="s">
        <v>82</v>
      </c>
      <c r="E561" t="s">
        <v>83</v>
      </c>
      <c r="F561" t="s">
        <v>356</v>
      </c>
      <c r="G561">
        <v>52</v>
      </c>
      <c r="H561">
        <v>2.0341510250506101</v>
      </c>
      <c r="I561">
        <f>IF(OR(B561="GAS",B561="COL",B561="LAN",B561="RICE"),H561*About!$B$113,IF(B561="CROP",H561*About!$B$114,'EPA Data'!H561))</f>
        <v>2.0341510250506101</v>
      </c>
      <c r="J561" s="9" t="str">
        <f>VLOOKUP(F561,'Tech to Policy Mapping'!C:D,2,FALSE)</f>
        <v>livestock measures</v>
      </c>
    </row>
    <row r="562" spans="1:10" x14ac:dyDescent="0.45">
      <c r="A562" t="s">
        <v>8</v>
      </c>
      <c r="B562" t="s">
        <v>353</v>
      </c>
      <c r="C562">
        <v>2035</v>
      </c>
      <c r="D562" t="s">
        <v>82</v>
      </c>
      <c r="E562" t="s">
        <v>83</v>
      </c>
      <c r="F562" t="s">
        <v>368</v>
      </c>
      <c r="G562">
        <v>55</v>
      </c>
      <c r="H562">
        <v>2.71760397634409</v>
      </c>
      <c r="I562">
        <f>IF(OR(B562="GAS",B562="COL",B562="LAN",B562="RICE"),H562*About!$B$113,IF(B562="CROP",H562*About!$B$114,'EPA Data'!H562))</f>
        <v>2.71760397634409</v>
      </c>
      <c r="J562" s="9" t="str">
        <f>VLOOKUP(F562,'Tech to Policy Mapping'!C:D,2,FALSE)</f>
        <v>livestock measures</v>
      </c>
    </row>
    <row r="563" spans="1:10" x14ac:dyDescent="0.45">
      <c r="A563" t="s">
        <v>8</v>
      </c>
      <c r="B563" t="s">
        <v>353</v>
      </c>
      <c r="C563">
        <v>2035</v>
      </c>
      <c r="D563" t="s">
        <v>82</v>
      </c>
      <c r="E563" t="s">
        <v>83</v>
      </c>
      <c r="F563" t="s">
        <v>361</v>
      </c>
      <c r="G563">
        <v>65</v>
      </c>
      <c r="H563">
        <v>0.41764699867599098</v>
      </c>
      <c r="I563">
        <f>IF(OR(B563="GAS",B563="COL",B563="LAN",B563="RICE"),H563*About!$B$113,IF(B563="CROP",H563*About!$B$114,'EPA Data'!H563))</f>
        <v>0.41764699867599098</v>
      </c>
      <c r="J563" s="9" t="str">
        <f>VLOOKUP(F563,'Tech to Policy Mapping'!C:D,2,FALSE)</f>
        <v>livestock measures</v>
      </c>
    </row>
    <row r="564" spans="1:10" x14ac:dyDescent="0.45">
      <c r="A564" t="s">
        <v>8</v>
      </c>
      <c r="B564" t="s">
        <v>353</v>
      </c>
      <c r="C564">
        <v>2035</v>
      </c>
      <c r="D564" t="s">
        <v>82</v>
      </c>
      <c r="E564" t="s">
        <v>83</v>
      </c>
      <c r="F564" t="s">
        <v>362</v>
      </c>
      <c r="G564">
        <v>66</v>
      </c>
      <c r="H564">
        <v>0.41764699867599098</v>
      </c>
      <c r="I564">
        <f>IF(OR(B564="GAS",B564="COL",B564="LAN",B564="RICE"),H564*About!$B$113,IF(B564="CROP",H564*About!$B$114,'EPA Data'!H564))</f>
        <v>0.41764699867599098</v>
      </c>
      <c r="J564" s="9" t="str">
        <f>VLOOKUP(F564,'Tech to Policy Mapping'!C:D,2,FALSE)</f>
        <v>livestock measures</v>
      </c>
    </row>
    <row r="565" spans="1:10" x14ac:dyDescent="0.45">
      <c r="A565" t="s">
        <v>8</v>
      </c>
      <c r="B565" t="s">
        <v>353</v>
      </c>
      <c r="C565">
        <v>2035</v>
      </c>
      <c r="D565" t="s">
        <v>82</v>
      </c>
      <c r="E565" t="s">
        <v>83</v>
      </c>
      <c r="F565" t="s">
        <v>363</v>
      </c>
      <c r="G565">
        <v>100</v>
      </c>
      <c r="H565">
        <v>0.41764699867599098</v>
      </c>
      <c r="I565">
        <f>IF(OR(B565="GAS",B565="COL",B565="LAN",B565="RICE"),H565*About!$B$113,IF(B565="CROP",H565*About!$B$114,'EPA Data'!H565))</f>
        <v>0.41764699867599098</v>
      </c>
      <c r="J565" s="9" t="str">
        <f>VLOOKUP(F565,'Tech to Policy Mapping'!C:D,2,FALSE)</f>
        <v>livestock measures</v>
      </c>
    </row>
    <row r="566" spans="1:10" x14ac:dyDescent="0.45">
      <c r="A566" t="s">
        <v>8</v>
      </c>
      <c r="B566" t="s">
        <v>353</v>
      </c>
      <c r="C566">
        <v>2035</v>
      </c>
      <c r="D566" t="s">
        <v>82</v>
      </c>
      <c r="E566" t="s">
        <v>83</v>
      </c>
      <c r="F566" t="s">
        <v>364</v>
      </c>
      <c r="G566">
        <v>118</v>
      </c>
      <c r="H566">
        <v>0.41764699867599098</v>
      </c>
      <c r="I566">
        <f>IF(OR(B566="GAS",B566="COL",B566="LAN",B566="RICE"),H566*About!$B$113,IF(B566="CROP",H566*About!$B$114,'EPA Data'!H566))</f>
        <v>0.41764699867599098</v>
      </c>
      <c r="J566" s="9" t="str">
        <f>VLOOKUP(F566,'Tech to Policy Mapping'!C:D,2,FALSE)</f>
        <v>livestock measures</v>
      </c>
    </row>
    <row r="567" spans="1:10" x14ac:dyDescent="0.45">
      <c r="A567" t="s">
        <v>8</v>
      </c>
      <c r="B567" t="s">
        <v>353</v>
      </c>
      <c r="C567">
        <v>2035</v>
      </c>
      <c r="D567" t="s">
        <v>82</v>
      </c>
      <c r="E567" t="s">
        <v>83</v>
      </c>
      <c r="F567" t="s">
        <v>359</v>
      </c>
      <c r="G567">
        <v>123</v>
      </c>
      <c r="H567">
        <v>0.85047400129735695</v>
      </c>
      <c r="I567">
        <f>IF(OR(B567="GAS",B567="COL",B567="LAN",B567="RICE"),H567*About!$B$113,IF(B567="CROP",H567*About!$B$114,'EPA Data'!H567))</f>
        <v>0.85047400129735695</v>
      </c>
      <c r="J567" s="9" t="str">
        <f>VLOOKUP(F567,'Tech to Policy Mapping'!C:D,2,FALSE)</f>
        <v>livestock measures</v>
      </c>
    </row>
    <row r="568" spans="1:10" x14ac:dyDescent="0.45">
      <c r="A568" t="s">
        <v>8</v>
      </c>
      <c r="B568" t="s">
        <v>353</v>
      </c>
      <c r="C568">
        <v>2035</v>
      </c>
      <c r="D568" t="s">
        <v>82</v>
      </c>
      <c r="E568" t="s">
        <v>83</v>
      </c>
      <c r="F568" t="s">
        <v>355</v>
      </c>
      <c r="G568">
        <v>125</v>
      </c>
      <c r="H568">
        <v>2.9926840316766099</v>
      </c>
      <c r="I568">
        <f>IF(OR(B568="GAS",B568="COL",B568="LAN",B568="RICE"),H568*About!$B$113,IF(B568="CROP",H568*About!$B$114,'EPA Data'!H568))</f>
        <v>2.9926840316766099</v>
      </c>
      <c r="J568" s="9" t="str">
        <f>VLOOKUP(F568,'Tech to Policy Mapping'!C:D,2,FALSE)</f>
        <v>livestock measures</v>
      </c>
    </row>
    <row r="569" spans="1:10" x14ac:dyDescent="0.45">
      <c r="A569" t="s">
        <v>8</v>
      </c>
      <c r="B569" t="s">
        <v>353</v>
      </c>
      <c r="C569">
        <v>2035</v>
      </c>
      <c r="D569" t="s">
        <v>82</v>
      </c>
      <c r="E569" t="s">
        <v>83</v>
      </c>
      <c r="F569" t="s">
        <v>365</v>
      </c>
      <c r="G569">
        <v>127</v>
      </c>
      <c r="H569">
        <v>0.41764699867599098</v>
      </c>
      <c r="I569">
        <f>IF(OR(B569="GAS",B569="COL",B569="LAN",B569="RICE"),H569*About!$B$113,IF(B569="CROP",H569*About!$B$114,'EPA Data'!H569))</f>
        <v>0.41764699867599098</v>
      </c>
      <c r="J569" s="9" t="str">
        <f>VLOOKUP(F569,'Tech to Policy Mapping'!C:D,2,FALSE)</f>
        <v>livestock measures</v>
      </c>
    </row>
    <row r="570" spans="1:10" x14ac:dyDescent="0.45">
      <c r="A570" t="s">
        <v>8</v>
      </c>
      <c r="B570" t="s">
        <v>353</v>
      </c>
      <c r="C570">
        <v>2035</v>
      </c>
      <c r="D570" t="s">
        <v>82</v>
      </c>
      <c r="E570" t="s">
        <v>83</v>
      </c>
      <c r="F570" t="s">
        <v>366</v>
      </c>
      <c r="G570">
        <v>158</v>
      </c>
      <c r="H570">
        <v>1.5985899904150001</v>
      </c>
      <c r="I570">
        <f>IF(OR(B570="GAS",B570="COL",B570="LAN",B570="RICE"),H570*About!$B$113,IF(B570="CROP",H570*About!$B$114,'EPA Data'!H570))</f>
        <v>1.5985899904150001</v>
      </c>
      <c r="J570" s="9" t="str">
        <f>VLOOKUP(F570,'Tech to Policy Mapping'!C:D,2,FALSE)</f>
        <v>livestock measures</v>
      </c>
    </row>
    <row r="571" spans="1:10" x14ac:dyDescent="0.45">
      <c r="A571" t="s">
        <v>8</v>
      </c>
      <c r="B571" t="s">
        <v>353</v>
      </c>
      <c r="C571">
        <v>2035</v>
      </c>
      <c r="D571" t="s">
        <v>82</v>
      </c>
      <c r="E571" t="s">
        <v>83</v>
      </c>
      <c r="F571" t="s">
        <v>358</v>
      </c>
      <c r="G571">
        <v>166</v>
      </c>
      <c r="H571">
        <v>4.3259749887611099</v>
      </c>
      <c r="I571">
        <f>IF(OR(B571="GAS",B571="COL",B571="LAN",B571="RICE"),H571*About!$B$113,IF(B571="CROP",H571*About!$B$114,'EPA Data'!H571))</f>
        <v>4.3259749887611099</v>
      </c>
      <c r="J571" s="9" t="str">
        <f>VLOOKUP(F571,'Tech to Policy Mapping'!C:D,2,FALSE)</f>
        <v>livestock measures</v>
      </c>
    </row>
    <row r="572" spans="1:10" x14ac:dyDescent="0.45">
      <c r="A572" t="s">
        <v>8</v>
      </c>
      <c r="B572" t="s">
        <v>353</v>
      </c>
      <c r="C572">
        <v>2035</v>
      </c>
      <c r="D572" t="s">
        <v>82</v>
      </c>
      <c r="E572" t="s">
        <v>83</v>
      </c>
      <c r="F572" t="s">
        <v>366</v>
      </c>
      <c r="G572">
        <v>173</v>
      </c>
      <c r="H572">
        <v>0.245674998978302</v>
      </c>
      <c r="I572">
        <f>IF(OR(B572="GAS",B572="COL",B572="LAN",B572="RICE"),H572*About!$B$113,IF(B572="CROP",H572*About!$B$114,'EPA Data'!H572))</f>
        <v>0.245674998978302</v>
      </c>
      <c r="J572" s="9" t="str">
        <f>VLOOKUP(F572,'Tech to Policy Mapping'!C:D,2,FALSE)</f>
        <v>livestock measures</v>
      </c>
    </row>
    <row r="573" spans="1:10" x14ac:dyDescent="0.45">
      <c r="A573" t="s">
        <v>8</v>
      </c>
      <c r="B573" t="s">
        <v>353</v>
      </c>
      <c r="C573">
        <v>2035</v>
      </c>
      <c r="D573" t="s">
        <v>82</v>
      </c>
      <c r="E573" t="s">
        <v>83</v>
      </c>
      <c r="F573" t="s">
        <v>355</v>
      </c>
      <c r="G573">
        <v>207</v>
      </c>
      <c r="H573">
        <v>1.9587550532014499</v>
      </c>
      <c r="I573">
        <f>IF(OR(B573="GAS",B573="COL",B573="LAN",B573="RICE"),H573*About!$B$113,IF(B573="CROP",H573*About!$B$114,'EPA Data'!H573))</f>
        <v>1.9587550532014499</v>
      </c>
      <c r="J573" s="9" t="str">
        <f>VLOOKUP(F573,'Tech to Policy Mapping'!C:D,2,FALSE)</f>
        <v>livestock measures</v>
      </c>
    </row>
    <row r="574" spans="1:10" x14ac:dyDescent="0.45">
      <c r="A574" t="s">
        <v>8</v>
      </c>
      <c r="B574" t="s">
        <v>353</v>
      </c>
      <c r="C574">
        <v>2035</v>
      </c>
      <c r="D574" t="s">
        <v>82</v>
      </c>
      <c r="E574" t="s">
        <v>83</v>
      </c>
      <c r="F574" t="s">
        <v>354</v>
      </c>
      <c r="G574">
        <v>233</v>
      </c>
      <c r="H574">
        <v>7.8645999168315897E-2</v>
      </c>
      <c r="I574">
        <f>IF(OR(B574="GAS",B574="COL",B574="LAN",B574="RICE"),H574*About!$B$113,IF(B574="CROP",H574*About!$B$114,'EPA Data'!H574))</f>
        <v>7.8645999168315897E-2</v>
      </c>
      <c r="J574" s="9" t="str">
        <f>VLOOKUP(F574,'Tech to Policy Mapping'!C:D,2,FALSE)</f>
        <v>livestock measures</v>
      </c>
    </row>
    <row r="575" spans="1:10" x14ac:dyDescent="0.45">
      <c r="A575" t="s">
        <v>8</v>
      </c>
      <c r="B575" t="s">
        <v>353</v>
      </c>
      <c r="C575">
        <v>2035</v>
      </c>
      <c r="D575" t="s">
        <v>82</v>
      </c>
      <c r="E575" t="s">
        <v>83</v>
      </c>
      <c r="F575" t="s">
        <v>354</v>
      </c>
      <c r="G575">
        <v>100000</v>
      </c>
      <c r="H575" s="1">
        <v>9.9999999999999998E-13</v>
      </c>
      <c r="I575">
        <f>IF(OR(B575="GAS",B575="COL",B575="LAN",B575="RICE"),H575*About!$B$113,IF(B575="CROP",H575*About!$B$114,'EPA Data'!H575))</f>
        <v>9.9999999999999998E-13</v>
      </c>
      <c r="J575" s="9" t="str">
        <f>VLOOKUP(F575,'Tech to Policy Mapping'!C:D,2,FALSE)</f>
        <v>livestock measures</v>
      </c>
    </row>
    <row r="576" spans="1:10" x14ac:dyDescent="0.45">
      <c r="A576" t="s">
        <v>8</v>
      </c>
      <c r="B576" t="s">
        <v>353</v>
      </c>
      <c r="C576">
        <v>2040</v>
      </c>
      <c r="D576" t="s">
        <v>82</v>
      </c>
      <c r="E576" t="s">
        <v>83</v>
      </c>
      <c r="F576" t="s">
        <v>357</v>
      </c>
      <c r="G576">
        <v>-100000</v>
      </c>
      <c r="H576">
        <v>0</v>
      </c>
      <c r="I576">
        <f>IF(OR(B576="GAS",B576="COL",B576="LAN",B576="RICE"),H576*About!$B$113,IF(B576="CROP",H576*About!$B$114,'EPA Data'!H576))</f>
        <v>0</v>
      </c>
      <c r="J576" s="9" t="str">
        <f>VLOOKUP(F576,'Tech to Policy Mapping'!C:D,2,FALSE)</f>
        <v>livestock measures</v>
      </c>
    </row>
    <row r="577" spans="1:10" x14ac:dyDescent="0.45">
      <c r="A577" t="s">
        <v>8</v>
      </c>
      <c r="B577" t="s">
        <v>353</v>
      </c>
      <c r="C577">
        <v>2040</v>
      </c>
      <c r="D577" t="s">
        <v>82</v>
      </c>
      <c r="E577" t="s">
        <v>83</v>
      </c>
      <c r="F577" t="s">
        <v>357</v>
      </c>
      <c r="G577">
        <v>-409</v>
      </c>
      <c r="H577">
        <v>0</v>
      </c>
      <c r="I577">
        <f>IF(OR(B577="GAS",B577="COL",B577="LAN",B577="RICE"),H577*About!$B$113,IF(B577="CROP",H577*About!$B$114,'EPA Data'!H577))</f>
        <v>0</v>
      </c>
      <c r="J577" s="9" t="str">
        <f>VLOOKUP(F577,'Tech to Policy Mapping'!C:D,2,FALSE)</f>
        <v>livestock measures</v>
      </c>
    </row>
    <row r="578" spans="1:10" x14ac:dyDescent="0.45">
      <c r="A578" t="s">
        <v>8</v>
      </c>
      <c r="B578" t="s">
        <v>353</v>
      </c>
      <c r="C578">
        <v>2040</v>
      </c>
      <c r="D578" t="s">
        <v>82</v>
      </c>
      <c r="E578" t="s">
        <v>83</v>
      </c>
      <c r="F578" t="s">
        <v>357</v>
      </c>
      <c r="G578">
        <v>-409</v>
      </c>
      <c r="H578">
        <v>7.8832999754581606E-2</v>
      </c>
      <c r="I578">
        <f>IF(OR(B578="GAS",B578="COL",B578="LAN",B578="RICE"),H578*About!$B$113,IF(B578="CROP",H578*About!$B$114,'EPA Data'!H578))</f>
        <v>7.8832999754581606E-2</v>
      </c>
      <c r="J578" s="9" t="str">
        <f>VLOOKUP(F578,'Tech to Policy Mapping'!C:D,2,FALSE)</f>
        <v>livestock measures</v>
      </c>
    </row>
    <row r="579" spans="1:10" x14ac:dyDescent="0.45">
      <c r="A579" t="s">
        <v>8</v>
      </c>
      <c r="B579" t="s">
        <v>353</v>
      </c>
      <c r="C579">
        <v>2040</v>
      </c>
      <c r="D579" t="s">
        <v>82</v>
      </c>
      <c r="E579" t="s">
        <v>83</v>
      </c>
      <c r="F579" t="s">
        <v>357</v>
      </c>
      <c r="G579">
        <v>-110</v>
      </c>
      <c r="H579">
        <v>1.1591009968688</v>
      </c>
      <c r="I579">
        <f>IF(OR(B579="GAS",B579="COL",B579="LAN",B579="RICE"),H579*About!$B$113,IF(B579="CROP",H579*About!$B$114,'EPA Data'!H579))</f>
        <v>1.1591009968688</v>
      </c>
      <c r="J579" s="9" t="str">
        <f>VLOOKUP(F579,'Tech to Policy Mapping'!C:D,2,FALSE)</f>
        <v>livestock measures</v>
      </c>
    </row>
    <row r="580" spans="1:10" x14ac:dyDescent="0.45">
      <c r="A580" t="s">
        <v>8</v>
      </c>
      <c r="B580" t="s">
        <v>353</v>
      </c>
      <c r="C580">
        <v>2040</v>
      </c>
      <c r="D580" t="s">
        <v>82</v>
      </c>
      <c r="E580" t="s">
        <v>83</v>
      </c>
      <c r="F580" t="s">
        <v>358</v>
      </c>
      <c r="G580">
        <v>-3</v>
      </c>
      <c r="H580">
        <v>0.79336700433907403</v>
      </c>
      <c r="I580">
        <f>IF(OR(B580="GAS",B580="COL",B580="LAN",B580="RICE"),H580*About!$B$113,IF(B580="CROP",H580*About!$B$114,'EPA Data'!H580))</f>
        <v>0.79336700433907403</v>
      </c>
      <c r="J580" s="9" t="str">
        <f>VLOOKUP(F580,'Tech to Policy Mapping'!C:D,2,FALSE)</f>
        <v>livestock measures</v>
      </c>
    </row>
    <row r="581" spans="1:10" x14ac:dyDescent="0.45">
      <c r="A581" t="s">
        <v>8</v>
      </c>
      <c r="B581" t="s">
        <v>353</v>
      </c>
      <c r="C581">
        <v>2040</v>
      </c>
      <c r="D581" t="s">
        <v>82</v>
      </c>
      <c r="E581" t="s">
        <v>83</v>
      </c>
      <c r="F581" t="s">
        <v>361</v>
      </c>
      <c r="G581">
        <v>7</v>
      </c>
      <c r="H581">
        <v>2.4255229733772601</v>
      </c>
      <c r="I581">
        <f>IF(OR(B581="GAS",B581="COL",B581="LAN",B581="RICE"),H581*About!$B$113,IF(B581="CROP",H581*About!$B$114,'EPA Data'!H581))</f>
        <v>2.4255229733772601</v>
      </c>
      <c r="J581" s="9" t="str">
        <f>VLOOKUP(F581,'Tech to Policy Mapping'!C:D,2,FALSE)</f>
        <v>livestock measures</v>
      </c>
    </row>
    <row r="582" spans="1:10" x14ac:dyDescent="0.45">
      <c r="A582" t="s">
        <v>8</v>
      </c>
      <c r="B582" t="s">
        <v>353</v>
      </c>
      <c r="C582">
        <v>2040</v>
      </c>
      <c r="D582" t="s">
        <v>82</v>
      </c>
      <c r="E582" t="s">
        <v>83</v>
      </c>
      <c r="F582" t="s">
        <v>356</v>
      </c>
      <c r="G582">
        <v>8</v>
      </c>
      <c r="H582">
        <v>1.06189801803304</v>
      </c>
      <c r="I582">
        <f>IF(OR(B582="GAS",B582="COL",B582="LAN",B582="RICE"),H582*About!$B$113,IF(B582="CROP",H582*About!$B$114,'EPA Data'!H582))</f>
        <v>1.06189801803304</v>
      </c>
      <c r="J582" s="9" t="str">
        <f>VLOOKUP(F582,'Tech to Policy Mapping'!C:D,2,FALSE)</f>
        <v>livestock measures</v>
      </c>
    </row>
    <row r="583" spans="1:10" x14ac:dyDescent="0.45">
      <c r="A583" t="s">
        <v>8</v>
      </c>
      <c r="B583" t="s">
        <v>353</v>
      </c>
      <c r="C583">
        <v>2040</v>
      </c>
      <c r="D583" t="s">
        <v>82</v>
      </c>
      <c r="E583" t="s">
        <v>83</v>
      </c>
      <c r="F583" t="s">
        <v>355</v>
      </c>
      <c r="G583">
        <v>15</v>
      </c>
      <c r="H583">
        <v>0.52670099949864302</v>
      </c>
      <c r="I583">
        <f>IF(OR(B583="GAS",B583="COL",B583="LAN",B583="RICE"),H583*About!$B$113,IF(B583="CROP",H583*About!$B$114,'EPA Data'!H583))</f>
        <v>0.52670099949864302</v>
      </c>
      <c r="J583" s="9" t="str">
        <f>VLOOKUP(F583,'Tech to Policy Mapping'!C:D,2,FALSE)</f>
        <v>livestock measures</v>
      </c>
    </row>
    <row r="584" spans="1:10" x14ac:dyDescent="0.45">
      <c r="A584" t="s">
        <v>8</v>
      </c>
      <c r="B584" t="s">
        <v>353</v>
      </c>
      <c r="C584">
        <v>2040</v>
      </c>
      <c r="D584" t="s">
        <v>82</v>
      </c>
      <c r="E584" t="s">
        <v>83</v>
      </c>
      <c r="F584" t="s">
        <v>360</v>
      </c>
      <c r="G584">
        <v>15</v>
      </c>
      <c r="H584">
        <v>2.4255229733772601</v>
      </c>
      <c r="I584">
        <f>IF(OR(B584="GAS",B584="COL",B584="LAN",B584="RICE"),H584*About!$B$113,IF(B584="CROP",H584*About!$B$114,'EPA Data'!H584))</f>
        <v>2.4255229733772601</v>
      </c>
      <c r="J584" s="9" t="str">
        <f>VLOOKUP(F584,'Tech to Policy Mapping'!C:D,2,FALSE)</f>
        <v>livestock measures</v>
      </c>
    </row>
    <row r="585" spans="1:10" x14ac:dyDescent="0.45">
      <c r="A585" t="s">
        <v>8</v>
      </c>
      <c r="B585" t="s">
        <v>353</v>
      </c>
      <c r="C585">
        <v>2040</v>
      </c>
      <c r="D585" t="s">
        <v>82</v>
      </c>
      <c r="E585" t="s">
        <v>83</v>
      </c>
      <c r="F585" t="s">
        <v>367</v>
      </c>
      <c r="G585">
        <v>25</v>
      </c>
      <c r="H585">
        <v>2.4255229733772601</v>
      </c>
      <c r="I585">
        <f>IF(OR(B585="GAS",B585="COL",B585="LAN",B585="RICE"),H585*About!$B$113,IF(B585="CROP",H585*About!$B$114,'EPA Data'!H585))</f>
        <v>2.4255229733772601</v>
      </c>
      <c r="J585" s="9" t="str">
        <f>VLOOKUP(F585,'Tech to Policy Mapping'!C:D,2,FALSE)</f>
        <v>livestock measures</v>
      </c>
    </row>
    <row r="586" spans="1:10" x14ac:dyDescent="0.45">
      <c r="A586" t="s">
        <v>8</v>
      </c>
      <c r="B586" t="s">
        <v>353</v>
      </c>
      <c r="C586">
        <v>2040</v>
      </c>
      <c r="D586" t="s">
        <v>82</v>
      </c>
      <c r="E586" t="s">
        <v>83</v>
      </c>
      <c r="F586" t="s">
        <v>364</v>
      </c>
      <c r="G586">
        <v>35</v>
      </c>
      <c r="H586">
        <v>2.4255229733772601</v>
      </c>
      <c r="I586">
        <f>IF(OR(B586="GAS",B586="COL",B586="LAN",B586="RICE"),H586*About!$B$113,IF(B586="CROP",H586*About!$B$114,'EPA Data'!H586))</f>
        <v>2.4255229733772601</v>
      </c>
      <c r="J586" s="9" t="str">
        <f>VLOOKUP(F586,'Tech to Policy Mapping'!C:D,2,FALSE)</f>
        <v>livestock measures</v>
      </c>
    </row>
    <row r="587" spans="1:10" x14ac:dyDescent="0.45">
      <c r="A587" t="s">
        <v>8</v>
      </c>
      <c r="B587" t="s">
        <v>353</v>
      </c>
      <c r="C587">
        <v>2040</v>
      </c>
      <c r="D587" t="s">
        <v>82</v>
      </c>
      <c r="E587" t="s">
        <v>83</v>
      </c>
      <c r="F587" t="s">
        <v>360</v>
      </c>
      <c r="G587">
        <v>49</v>
      </c>
      <c r="H587">
        <v>0.43624099262342497</v>
      </c>
      <c r="I587">
        <f>IF(OR(B587="GAS",B587="COL",B587="LAN",B587="RICE"),H587*About!$B$113,IF(B587="CROP",H587*About!$B$114,'EPA Data'!H587))</f>
        <v>0.43624099262342497</v>
      </c>
      <c r="J587" s="9" t="str">
        <f>VLOOKUP(F587,'Tech to Policy Mapping'!C:D,2,FALSE)</f>
        <v>livestock measures</v>
      </c>
    </row>
    <row r="588" spans="1:10" x14ac:dyDescent="0.45">
      <c r="A588" t="s">
        <v>8</v>
      </c>
      <c r="B588" t="s">
        <v>353</v>
      </c>
      <c r="C588">
        <v>2040</v>
      </c>
      <c r="D588" t="s">
        <v>82</v>
      </c>
      <c r="E588" t="s">
        <v>83</v>
      </c>
      <c r="F588" t="s">
        <v>363</v>
      </c>
      <c r="G588">
        <v>49</v>
      </c>
      <c r="H588">
        <v>2.4255229733772601</v>
      </c>
      <c r="I588">
        <f>IF(OR(B588="GAS",B588="COL",B588="LAN",B588="RICE"),H588*About!$B$113,IF(B588="CROP",H588*About!$B$114,'EPA Data'!H588))</f>
        <v>2.4255229733772601</v>
      </c>
      <c r="J588" s="9" t="str">
        <f>VLOOKUP(F588,'Tech to Policy Mapping'!C:D,2,FALSE)</f>
        <v>livestock measures</v>
      </c>
    </row>
    <row r="589" spans="1:10" x14ac:dyDescent="0.45">
      <c r="A589" t="s">
        <v>8</v>
      </c>
      <c r="B589" t="s">
        <v>353</v>
      </c>
      <c r="C589">
        <v>2040</v>
      </c>
      <c r="D589" t="s">
        <v>82</v>
      </c>
      <c r="E589" t="s">
        <v>83</v>
      </c>
      <c r="F589" t="s">
        <v>368</v>
      </c>
      <c r="G589">
        <v>56</v>
      </c>
      <c r="H589">
        <v>2.4255229733772601</v>
      </c>
      <c r="I589">
        <f>IF(OR(B589="GAS",B589="COL",B589="LAN",B589="RICE"),H589*About!$B$113,IF(B589="CROP",H589*About!$B$114,'EPA Data'!H589))</f>
        <v>2.4255229733772601</v>
      </c>
      <c r="J589" s="9" t="str">
        <f>VLOOKUP(F589,'Tech to Policy Mapping'!C:D,2,FALSE)</f>
        <v>livestock measures</v>
      </c>
    </row>
    <row r="590" spans="1:10" x14ac:dyDescent="0.45">
      <c r="A590" t="s">
        <v>8</v>
      </c>
      <c r="B590" t="s">
        <v>353</v>
      </c>
      <c r="C590">
        <v>2040</v>
      </c>
      <c r="D590" t="s">
        <v>82</v>
      </c>
      <c r="E590" t="s">
        <v>83</v>
      </c>
      <c r="F590" t="s">
        <v>356</v>
      </c>
      <c r="G590">
        <v>57</v>
      </c>
      <c r="H590">
        <v>2.0538560181372501</v>
      </c>
      <c r="I590">
        <f>IF(OR(B590="GAS",B590="COL",B590="LAN",B590="RICE"),H590*About!$B$113,IF(B590="CROP",H590*About!$B$114,'EPA Data'!H590))</f>
        <v>2.0538560181372501</v>
      </c>
      <c r="J590" s="9" t="str">
        <f>VLOOKUP(F590,'Tech to Policy Mapping'!C:D,2,FALSE)</f>
        <v>livestock measures</v>
      </c>
    </row>
    <row r="591" spans="1:10" x14ac:dyDescent="0.45">
      <c r="A591" t="s">
        <v>8</v>
      </c>
      <c r="B591" t="s">
        <v>353</v>
      </c>
      <c r="C591">
        <v>2040</v>
      </c>
      <c r="D591" t="s">
        <v>82</v>
      </c>
      <c r="E591" t="s">
        <v>83</v>
      </c>
      <c r="F591" t="s">
        <v>355</v>
      </c>
      <c r="G591">
        <v>57</v>
      </c>
      <c r="H591">
        <v>2.0538560181372501</v>
      </c>
      <c r="I591">
        <f>IF(OR(B591="GAS",B591="COL",B591="LAN",B591="RICE"),H591*About!$B$113,IF(B591="CROP",H591*About!$B$114,'EPA Data'!H591))</f>
        <v>2.0538560181372501</v>
      </c>
      <c r="J591" s="9" t="str">
        <f>VLOOKUP(F591,'Tech to Policy Mapping'!C:D,2,FALSE)</f>
        <v>livestock measures</v>
      </c>
    </row>
    <row r="592" spans="1:10" x14ac:dyDescent="0.45">
      <c r="A592" t="s">
        <v>8</v>
      </c>
      <c r="B592" t="s">
        <v>353</v>
      </c>
      <c r="C592">
        <v>2040</v>
      </c>
      <c r="D592" t="s">
        <v>82</v>
      </c>
      <c r="E592" t="s">
        <v>83</v>
      </c>
      <c r="F592" t="s">
        <v>361</v>
      </c>
      <c r="G592">
        <v>64</v>
      </c>
      <c r="H592">
        <v>0.43624099262342497</v>
      </c>
      <c r="I592">
        <f>IF(OR(B592="GAS",B592="COL",B592="LAN",B592="RICE"),H592*About!$B$113,IF(B592="CROP",H592*About!$B$114,'EPA Data'!H592))</f>
        <v>0.43624099262342497</v>
      </c>
      <c r="J592" s="9" t="str">
        <f>VLOOKUP(F592,'Tech to Policy Mapping'!C:D,2,FALSE)</f>
        <v>livestock measures</v>
      </c>
    </row>
    <row r="593" spans="1:10" x14ac:dyDescent="0.45">
      <c r="A593" t="s">
        <v>8</v>
      </c>
      <c r="B593" t="s">
        <v>353</v>
      </c>
      <c r="C593">
        <v>2040</v>
      </c>
      <c r="D593" t="s">
        <v>82</v>
      </c>
      <c r="E593" t="s">
        <v>83</v>
      </c>
      <c r="F593" t="s">
        <v>362</v>
      </c>
      <c r="G593">
        <v>66</v>
      </c>
      <c r="H593">
        <v>0.43624099262342497</v>
      </c>
      <c r="I593">
        <f>IF(OR(B593="GAS",B593="COL",B593="LAN",B593="RICE"),H593*About!$B$113,IF(B593="CROP",H593*About!$B$114,'EPA Data'!H593))</f>
        <v>0.43624099262342497</v>
      </c>
      <c r="J593" s="9" t="str">
        <f>VLOOKUP(F593,'Tech to Policy Mapping'!C:D,2,FALSE)</f>
        <v>livestock measures</v>
      </c>
    </row>
    <row r="594" spans="1:10" x14ac:dyDescent="0.45">
      <c r="A594" t="s">
        <v>8</v>
      </c>
      <c r="B594" t="s">
        <v>353</v>
      </c>
      <c r="C594">
        <v>2040</v>
      </c>
      <c r="D594" t="s">
        <v>82</v>
      </c>
      <c r="E594" t="s">
        <v>83</v>
      </c>
      <c r="F594" t="s">
        <v>363</v>
      </c>
      <c r="G594">
        <v>101</v>
      </c>
      <c r="H594">
        <v>0.43624099262342497</v>
      </c>
      <c r="I594">
        <f>IF(OR(B594="GAS",B594="COL",B594="LAN",B594="RICE"),H594*About!$B$113,IF(B594="CROP",H594*About!$B$114,'EPA Data'!H594))</f>
        <v>0.43624099262342497</v>
      </c>
      <c r="J594" s="9" t="str">
        <f>VLOOKUP(F594,'Tech to Policy Mapping'!C:D,2,FALSE)</f>
        <v>livestock measures</v>
      </c>
    </row>
    <row r="595" spans="1:10" x14ac:dyDescent="0.45">
      <c r="A595" t="s">
        <v>8</v>
      </c>
      <c r="B595" t="s">
        <v>353</v>
      </c>
      <c r="C595">
        <v>2040</v>
      </c>
      <c r="D595" t="s">
        <v>82</v>
      </c>
      <c r="E595" t="s">
        <v>83</v>
      </c>
      <c r="F595" t="s">
        <v>364</v>
      </c>
      <c r="G595">
        <v>120</v>
      </c>
      <c r="H595">
        <v>0.43624099262342497</v>
      </c>
      <c r="I595">
        <f>IF(OR(B595="GAS",B595="COL",B595="LAN",B595="RICE"),H595*About!$B$113,IF(B595="CROP",H595*About!$B$114,'EPA Data'!H595))</f>
        <v>0.43624099262342497</v>
      </c>
      <c r="J595" s="9" t="str">
        <f>VLOOKUP(F595,'Tech to Policy Mapping'!C:D,2,FALSE)</f>
        <v>livestock measures</v>
      </c>
    </row>
    <row r="596" spans="1:10" x14ac:dyDescent="0.45">
      <c r="A596" t="s">
        <v>8</v>
      </c>
      <c r="B596" t="s">
        <v>353</v>
      </c>
      <c r="C596">
        <v>2040</v>
      </c>
      <c r="D596" t="s">
        <v>82</v>
      </c>
      <c r="E596" t="s">
        <v>83</v>
      </c>
      <c r="F596" t="s">
        <v>365</v>
      </c>
      <c r="G596">
        <v>129</v>
      </c>
      <c r="H596">
        <v>0.43624099262342497</v>
      </c>
      <c r="I596">
        <f>IF(OR(B596="GAS",B596="COL",B596="LAN",B596="RICE"),H596*About!$B$113,IF(B596="CROP",H596*About!$B$114,'EPA Data'!H596))</f>
        <v>0.43624099262342497</v>
      </c>
      <c r="J596" s="9" t="str">
        <f>VLOOKUP(F596,'Tech to Policy Mapping'!C:D,2,FALSE)</f>
        <v>livestock measures</v>
      </c>
    </row>
    <row r="597" spans="1:10" x14ac:dyDescent="0.45">
      <c r="A597" t="s">
        <v>8</v>
      </c>
      <c r="B597" t="s">
        <v>353</v>
      </c>
      <c r="C597">
        <v>2040</v>
      </c>
      <c r="D597" t="s">
        <v>82</v>
      </c>
      <c r="E597" t="s">
        <v>83</v>
      </c>
      <c r="F597" t="s">
        <v>359</v>
      </c>
      <c r="G597">
        <v>136</v>
      </c>
      <c r="H597">
        <v>0.85871199742871296</v>
      </c>
      <c r="I597">
        <f>IF(OR(B597="GAS",B597="COL",B597="LAN",B597="RICE"),H597*About!$B$113,IF(B597="CROP",H597*About!$B$114,'EPA Data'!H597))</f>
        <v>0.85871199742871296</v>
      </c>
      <c r="J597" s="9" t="str">
        <f>VLOOKUP(F597,'Tech to Policy Mapping'!C:D,2,FALSE)</f>
        <v>livestock measures</v>
      </c>
    </row>
    <row r="598" spans="1:10" x14ac:dyDescent="0.45">
      <c r="A598" t="s">
        <v>8</v>
      </c>
      <c r="B598" t="s">
        <v>353</v>
      </c>
      <c r="C598">
        <v>2040</v>
      </c>
      <c r="D598" t="s">
        <v>82</v>
      </c>
      <c r="E598" t="s">
        <v>83</v>
      </c>
      <c r="F598" t="s">
        <v>355</v>
      </c>
      <c r="G598">
        <v>145</v>
      </c>
      <c r="H598">
        <v>2.9074999385920801</v>
      </c>
      <c r="I598">
        <f>IF(OR(B598="GAS",B598="COL",B598="LAN",B598="RICE"),H598*About!$B$113,IF(B598="CROP",H598*About!$B$114,'EPA Data'!H598))</f>
        <v>2.9074999385920801</v>
      </c>
      <c r="J598" s="9" t="str">
        <f>VLOOKUP(F598,'Tech to Policy Mapping'!C:D,2,FALSE)</f>
        <v>livestock measures</v>
      </c>
    </row>
    <row r="599" spans="1:10" x14ac:dyDescent="0.45">
      <c r="A599" t="s">
        <v>8</v>
      </c>
      <c r="B599" t="s">
        <v>353</v>
      </c>
      <c r="C599">
        <v>2040</v>
      </c>
      <c r="D599" t="s">
        <v>82</v>
      </c>
      <c r="E599" t="s">
        <v>83</v>
      </c>
      <c r="F599" t="s">
        <v>366</v>
      </c>
      <c r="G599">
        <v>162</v>
      </c>
      <c r="H599">
        <v>1.42677801750699</v>
      </c>
      <c r="I599">
        <f>IF(OR(B599="GAS",B599="COL",B599="LAN",B599="RICE"),H599*About!$B$113,IF(B599="CROP",H599*About!$B$114,'EPA Data'!H599))</f>
        <v>1.42677801750699</v>
      </c>
      <c r="J599" s="9" t="str">
        <f>VLOOKUP(F599,'Tech to Policy Mapping'!C:D,2,FALSE)</f>
        <v>livestock measures</v>
      </c>
    </row>
    <row r="600" spans="1:10" x14ac:dyDescent="0.45">
      <c r="A600" t="s">
        <v>8</v>
      </c>
      <c r="B600" t="s">
        <v>353</v>
      </c>
      <c r="C600">
        <v>2040</v>
      </c>
      <c r="D600" t="s">
        <v>82</v>
      </c>
      <c r="E600" t="s">
        <v>83</v>
      </c>
      <c r="F600" t="s">
        <v>358</v>
      </c>
      <c r="G600">
        <v>183</v>
      </c>
      <c r="H600">
        <v>4.3678839236408704</v>
      </c>
      <c r="I600">
        <f>IF(OR(B600="GAS",B600="COL",B600="LAN",B600="RICE"),H600*About!$B$113,IF(B600="CROP",H600*About!$B$114,'EPA Data'!H600))</f>
        <v>4.3678839236408704</v>
      </c>
      <c r="J600" s="9" t="str">
        <f>VLOOKUP(F600,'Tech to Policy Mapping'!C:D,2,FALSE)</f>
        <v>livestock measures</v>
      </c>
    </row>
    <row r="601" spans="1:10" x14ac:dyDescent="0.45">
      <c r="A601" t="s">
        <v>8</v>
      </c>
      <c r="B601" t="s">
        <v>353</v>
      </c>
      <c r="C601">
        <v>2040</v>
      </c>
      <c r="D601" t="s">
        <v>82</v>
      </c>
      <c r="E601" t="s">
        <v>83</v>
      </c>
      <c r="F601" t="s">
        <v>366</v>
      </c>
      <c r="G601">
        <v>187</v>
      </c>
      <c r="H601">
        <v>0.25661400041872101</v>
      </c>
      <c r="I601">
        <f>IF(OR(B601="GAS",B601="COL",B601="LAN",B601="RICE"),H601*About!$B$113,IF(B601="CROP",H601*About!$B$114,'EPA Data'!H601))</f>
        <v>0.25661400041872101</v>
      </c>
      <c r="J601" s="9" t="str">
        <f>VLOOKUP(F601,'Tech to Policy Mapping'!C:D,2,FALSE)</f>
        <v>livestock measures</v>
      </c>
    </row>
    <row r="602" spans="1:10" x14ac:dyDescent="0.45">
      <c r="A602" t="s">
        <v>8</v>
      </c>
      <c r="B602" t="s">
        <v>353</v>
      </c>
      <c r="C602">
        <v>2040</v>
      </c>
      <c r="D602" t="s">
        <v>82</v>
      </c>
      <c r="E602" t="s">
        <v>83</v>
      </c>
      <c r="F602" t="s">
        <v>355</v>
      </c>
      <c r="G602">
        <v>238</v>
      </c>
      <c r="H602">
        <v>1.8509370061510699</v>
      </c>
      <c r="I602">
        <f>IF(OR(B602="GAS",B602="COL",B602="LAN",B602="RICE"),H602*About!$B$113,IF(B602="CROP",H602*About!$B$114,'EPA Data'!H602))</f>
        <v>1.8509370061510699</v>
      </c>
      <c r="J602" s="9" t="str">
        <f>VLOOKUP(F602,'Tech to Policy Mapping'!C:D,2,FALSE)</f>
        <v>livestock measures</v>
      </c>
    </row>
    <row r="603" spans="1:10" x14ac:dyDescent="0.45">
      <c r="A603" t="s">
        <v>8</v>
      </c>
      <c r="B603" t="s">
        <v>353</v>
      </c>
      <c r="C603">
        <v>2040</v>
      </c>
      <c r="D603" t="s">
        <v>82</v>
      </c>
      <c r="E603" t="s">
        <v>83</v>
      </c>
      <c r="F603" t="s">
        <v>354</v>
      </c>
      <c r="G603">
        <v>270</v>
      </c>
      <c r="H603">
        <v>8.2062000906830704E-2</v>
      </c>
      <c r="I603">
        <f>IF(OR(B603="GAS",B603="COL",B603="LAN",B603="RICE"),H603*About!$B$113,IF(B603="CROP",H603*About!$B$114,'EPA Data'!H603))</f>
        <v>8.2062000906830704E-2</v>
      </c>
      <c r="J603" s="9" t="str">
        <f>VLOOKUP(F603,'Tech to Policy Mapping'!C:D,2,FALSE)</f>
        <v>livestock measures</v>
      </c>
    </row>
    <row r="604" spans="1:10" x14ac:dyDescent="0.45">
      <c r="A604" t="s">
        <v>8</v>
      </c>
      <c r="B604" t="s">
        <v>353</v>
      </c>
      <c r="C604">
        <v>2040</v>
      </c>
      <c r="D604" t="s">
        <v>82</v>
      </c>
      <c r="E604" t="s">
        <v>83</v>
      </c>
      <c r="F604" t="s">
        <v>354</v>
      </c>
      <c r="G604">
        <v>100000</v>
      </c>
      <c r="H604" s="1">
        <v>9.9999999999999998E-13</v>
      </c>
      <c r="I604">
        <f>IF(OR(B604="GAS",B604="COL",B604="LAN",B604="RICE"),H604*About!$B$113,IF(B604="CROP",H604*About!$B$114,'EPA Data'!H604))</f>
        <v>9.9999999999999998E-13</v>
      </c>
      <c r="J604" s="9" t="str">
        <f>VLOOKUP(F604,'Tech to Policy Mapping'!C:D,2,FALSE)</f>
        <v>livestock measures</v>
      </c>
    </row>
    <row r="605" spans="1:10" x14ac:dyDescent="0.45">
      <c r="A605" t="s">
        <v>8</v>
      </c>
      <c r="B605" t="s">
        <v>353</v>
      </c>
      <c r="C605">
        <v>2045</v>
      </c>
      <c r="D605" t="s">
        <v>82</v>
      </c>
      <c r="E605" t="s">
        <v>83</v>
      </c>
      <c r="F605" t="s">
        <v>357</v>
      </c>
      <c r="G605">
        <v>-100000</v>
      </c>
      <c r="H605">
        <v>0</v>
      </c>
      <c r="I605">
        <f>IF(OR(B605="GAS",B605="COL",B605="LAN",B605="RICE"),H605*About!$B$113,IF(B605="CROP",H605*About!$B$114,'EPA Data'!H605))</f>
        <v>0</v>
      </c>
      <c r="J605" s="9" t="str">
        <f>VLOOKUP(F605,'Tech to Policy Mapping'!C:D,2,FALSE)</f>
        <v>livestock measures</v>
      </c>
    </row>
    <row r="606" spans="1:10" x14ac:dyDescent="0.45">
      <c r="A606" t="s">
        <v>8</v>
      </c>
      <c r="B606" t="s">
        <v>353</v>
      </c>
      <c r="C606">
        <v>2045</v>
      </c>
      <c r="D606" t="s">
        <v>82</v>
      </c>
      <c r="E606" t="s">
        <v>83</v>
      </c>
      <c r="F606" t="s">
        <v>357</v>
      </c>
      <c r="G606">
        <v>-474</v>
      </c>
      <c r="H606">
        <v>0</v>
      </c>
      <c r="I606">
        <f>IF(OR(B606="GAS",B606="COL",B606="LAN",B606="RICE"),H606*About!$B$113,IF(B606="CROP",H606*About!$B$114,'EPA Data'!H606))</f>
        <v>0</v>
      </c>
      <c r="J606" s="9" t="str">
        <f>VLOOKUP(F606,'Tech to Policy Mapping'!C:D,2,FALSE)</f>
        <v>livestock measures</v>
      </c>
    </row>
    <row r="607" spans="1:10" x14ac:dyDescent="0.45">
      <c r="A607" t="s">
        <v>8</v>
      </c>
      <c r="B607" t="s">
        <v>353</v>
      </c>
      <c r="C607">
        <v>2045</v>
      </c>
      <c r="D607" t="s">
        <v>82</v>
      </c>
      <c r="E607" t="s">
        <v>83</v>
      </c>
      <c r="F607" t="s">
        <v>357</v>
      </c>
      <c r="G607">
        <v>-474</v>
      </c>
      <c r="H607">
        <v>8.1663000232424607E-2</v>
      </c>
      <c r="I607">
        <f>IF(OR(B607="GAS",B607="COL",B607="LAN",B607="RICE"),H607*About!$B$113,IF(B607="CROP",H607*About!$B$114,'EPA Data'!H607))</f>
        <v>8.1663000232424607E-2</v>
      </c>
      <c r="J607" s="9" t="str">
        <f>VLOOKUP(F607,'Tech to Policy Mapping'!C:D,2,FALSE)</f>
        <v>livestock measures</v>
      </c>
    </row>
    <row r="608" spans="1:10" x14ac:dyDescent="0.45">
      <c r="A608" t="s">
        <v>8</v>
      </c>
      <c r="B608" t="s">
        <v>353</v>
      </c>
      <c r="C608">
        <v>2045</v>
      </c>
      <c r="D608" t="s">
        <v>82</v>
      </c>
      <c r="E608" t="s">
        <v>83</v>
      </c>
      <c r="F608" t="s">
        <v>357</v>
      </c>
      <c r="G608">
        <v>-122</v>
      </c>
      <c r="H608">
        <v>1.1603619908710201</v>
      </c>
      <c r="I608">
        <f>IF(OR(B608="GAS",B608="COL",B608="LAN",B608="RICE"),H608*About!$B$113,IF(B608="CROP",H608*About!$B$114,'EPA Data'!H608))</f>
        <v>1.1603619908710201</v>
      </c>
      <c r="J608" s="9" t="str">
        <f>VLOOKUP(F608,'Tech to Policy Mapping'!C:D,2,FALSE)</f>
        <v>livestock measures</v>
      </c>
    </row>
    <row r="609" spans="1:10" x14ac:dyDescent="0.45">
      <c r="A609" t="s">
        <v>8</v>
      </c>
      <c r="B609" t="s">
        <v>353</v>
      </c>
      <c r="C609">
        <v>2045</v>
      </c>
      <c r="D609" t="s">
        <v>82</v>
      </c>
      <c r="E609" t="s">
        <v>83</v>
      </c>
      <c r="F609" t="s">
        <v>358</v>
      </c>
      <c r="G609">
        <v>-4</v>
      </c>
      <c r="H609">
        <v>0.82184700301570501</v>
      </c>
      <c r="I609">
        <f>IF(OR(B609="GAS",B609="COL",B609="LAN",B609="RICE"),H609*About!$B$113,IF(B609="CROP",H609*About!$B$114,'EPA Data'!H609))</f>
        <v>0.82184700301570501</v>
      </c>
      <c r="J609" s="9" t="str">
        <f>VLOOKUP(F609,'Tech to Policy Mapping'!C:D,2,FALSE)</f>
        <v>livestock measures</v>
      </c>
    </row>
    <row r="610" spans="1:10" x14ac:dyDescent="0.45">
      <c r="A610" t="s">
        <v>8</v>
      </c>
      <c r="B610" t="s">
        <v>353</v>
      </c>
      <c r="C610">
        <v>2045</v>
      </c>
      <c r="D610" t="s">
        <v>82</v>
      </c>
      <c r="E610" t="s">
        <v>83</v>
      </c>
      <c r="F610" t="s">
        <v>361</v>
      </c>
      <c r="G610">
        <v>7</v>
      </c>
      <c r="H610">
        <v>2.1450930383895099</v>
      </c>
      <c r="I610">
        <f>IF(OR(B610="GAS",B610="COL",B610="LAN",B610="RICE"),H610*About!$B$113,IF(B610="CROP",H610*About!$B$114,'EPA Data'!H610))</f>
        <v>2.1450930383895099</v>
      </c>
      <c r="J610" s="9" t="str">
        <f>VLOOKUP(F610,'Tech to Policy Mapping'!C:D,2,FALSE)</f>
        <v>livestock measures</v>
      </c>
    </row>
    <row r="611" spans="1:10" x14ac:dyDescent="0.45">
      <c r="A611" t="s">
        <v>8</v>
      </c>
      <c r="B611" t="s">
        <v>353</v>
      </c>
      <c r="C611">
        <v>2045</v>
      </c>
      <c r="D611" t="s">
        <v>82</v>
      </c>
      <c r="E611" t="s">
        <v>83</v>
      </c>
      <c r="F611" t="s">
        <v>356</v>
      </c>
      <c r="G611">
        <v>9</v>
      </c>
      <c r="H611">
        <v>1.100020003974</v>
      </c>
      <c r="I611">
        <f>IF(OR(B611="GAS",B611="COL",B611="LAN",B611="RICE"),H611*About!$B$113,IF(B611="CROP",H611*About!$B$114,'EPA Data'!H611))</f>
        <v>1.100020003974</v>
      </c>
      <c r="J611" s="9" t="str">
        <f>VLOOKUP(F611,'Tech to Policy Mapping'!C:D,2,FALSE)</f>
        <v>livestock measures</v>
      </c>
    </row>
    <row r="612" spans="1:10" x14ac:dyDescent="0.45">
      <c r="A612" t="s">
        <v>8</v>
      </c>
      <c r="B612" t="s">
        <v>353</v>
      </c>
      <c r="C612">
        <v>2045</v>
      </c>
      <c r="D612" t="s">
        <v>82</v>
      </c>
      <c r="E612" t="s">
        <v>83</v>
      </c>
      <c r="F612" t="s">
        <v>360</v>
      </c>
      <c r="G612">
        <v>15</v>
      </c>
      <c r="H612">
        <v>2.1450930383895099</v>
      </c>
      <c r="I612">
        <f>IF(OR(B612="GAS",B612="COL",B612="LAN",B612="RICE"),H612*About!$B$113,IF(B612="CROP",H612*About!$B$114,'EPA Data'!H612))</f>
        <v>2.1450930383895099</v>
      </c>
      <c r="J612" s="9" t="str">
        <f>VLOOKUP(F612,'Tech to Policy Mapping'!C:D,2,FALSE)</f>
        <v>livestock measures</v>
      </c>
    </row>
    <row r="613" spans="1:10" x14ac:dyDescent="0.45">
      <c r="A613" t="s">
        <v>8</v>
      </c>
      <c r="B613" t="s">
        <v>353</v>
      </c>
      <c r="C613">
        <v>2045</v>
      </c>
      <c r="D613" t="s">
        <v>82</v>
      </c>
      <c r="E613" t="s">
        <v>83</v>
      </c>
      <c r="F613" t="s">
        <v>355</v>
      </c>
      <c r="G613">
        <v>18</v>
      </c>
      <c r="H613">
        <v>0.54560800468425397</v>
      </c>
      <c r="I613">
        <f>IF(OR(B613="GAS",B613="COL",B613="LAN",B613="RICE"),H613*About!$B$113,IF(B613="CROP",H613*About!$B$114,'EPA Data'!H613))</f>
        <v>0.54560800468425397</v>
      </c>
      <c r="J613" s="9" t="str">
        <f>VLOOKUP(F613,'Tech to Policy Mapping'!C:D,2,FALSE)</f>
        <v>livestock measures</v>
      </c>
    </row>
    <row r="614" spans="1:10" x14ac:dyDescent="0.45">
      <c r="A614" t="s">
        <v>8</v>
      </c>
      <c r="B614" t="s">
        <v>353</v>
      </c>
      <c r="C614">
        <v>2045</v>
      </c>
      <c r="D614" t="s">
        <v>82</v>
      </c>
      <c r="E614" t="s">
        <v>83</v>
      </c>
      <c r="F614" t="s">
        <v>367</v>
      </c>
      <c r="G614">
        <v>25</v>
      </c>
      <c r="H614">
        <v>2.1450930383895099</v>
      </c>
      <c r="I614">
        <f>IF(OR(B614="GAS",B614="COL",B614="LAN",B614="RICE"),H614*About!$B$113,IF(B614="CROP",H614*About!$B$114,'EPA Data'!H614))</f>
        <v>2.1450930383895099</v>
      </c>
      <c r="J614" s="9" t="str">
        <f>VLOOKUP(F614,'Tech to Policy Mapping'!C:D,2,FALSE)</f>
        <v>livestock measures</v>
      </c>
    </row>
    <row r="615" spans="1:10" x14ac:dyDescent="0.45">
      <c r="A615" t="s">
        <v>8</v>
      </c>
      <c r="B615" t="s">
        <v>353</v>
      </c>
      <c r="C615">
        <v>2045</v>
      </c>
      <c r="D615" t="s">
        <v>82</v>
      </c>
      <c r="E615" t="s">
        <v>83</v>
      </c>
      <c r="F615" t="s">
        <v>364</v>
      </c>
      <c r="G615">
        <v>36</v>
      </c>
      <c r="H615">
        <v>2.1450930383895099</v>
      </c>
      <c r="I615">
        <f>IF(OR(B615="GAS",B615="COL",B615="LAN",B615="RICE"),H615*About!$B$113,IF(B615="CROP",H615*About!$B$114,'EPA Data'!H615))</f>
        <v>2.1450930383895099</v>
      </c>
      <c r="J615" s="9" t="str">
        <f>VLOOKUP(F615,'Tech to Policy Mapping'!C:D,2,FALSE)</f>
        <v>livestock measures</v>
      </c>
    </row>
    <row r="616" spans="1:10" x14ac:dyDescent="0.45">
      <c r="A616" t="s">
        <v>8</v>
      </c>
      <c r="B616" t="s">
        <v>353</v>
      </c>
      <c r="C616">
        <v>2045</v>
      </c>
      <c r="D616" t="s">
        <v>82</v>
      </c>
      <c r="E616" t="s">
        <v>83</v>
      </c>
      <c r="F616" t="s">
        <v>360</v>
      </c>
      <c r="G616">
        <v>49</v>
      </c>
      <c r="H616">
        <v>0.45228099598671101</v>
      </c>
      <c r="I616">
        <f>IF(OR(B616="GAS",B616="COL",B616="LAN",B616="RICE"),H616*About!$B$113,IF(B616="CROP",H616*About!$B$114,'EPA Data'!H616))</f>
        <v>0.45228099598671101</v>
      </c>
      <c r="J616" s="9" t="str">
        <f>VLOOKUP(F616,'Tech to Policy Mapping'!C:D,2,FALSE)</f>
        <v>livestock measures</v>
      </c>
    </row>
    <row r="617" spans="1:10" x14ac:dyDescent="0.45">
      <c r="A617" t="s">
        <v>8</v>
      </c>
      <c r="B617" t="s">
        <v>353</v>
      </c>
      <c r="C617">
        <v>2045</v>
      </c>
      <c r="D617" t="s">
        <v>82</v>
      </c>
      <c r="E617" t="s">
        <v>83</v>
      </c>
      <c r="F617" t="s">
        <v>363</v>
      </c>
      <c r="G617">
        <v>50</v>
      </c>
      <c r="H617">
        <v>2.1450930383895099</v>
      </c>
      <c r="I617">
        <f>IF(OR(B617="GAS",B617="COL",B617="LAN",B617="RICE"),H617*About!$B$113,IF(B617="CROP",H617*About!$B$114,'EPA Data'!H617))</f>
        <v>2.1450930383895099</v>
      </c>
      <c r="J617" s="9" t="str">
        <f>VLOOKUP(F617,'Tech to Policy Mapping'!C:D,2,FALSE)</f>
        <v>livestock measures</v>
      </c>
    </row>
    <row r="618" spans="1:10" x14ac:dyDescent="0.45">
      <c r="A618" t="s">
        <v>8</v>
      </c>
      <c r="B618" t="s">
        <v>353</v>
      </c>
      <c r="C618">
        <v>2045</v>
      </c>
      <c r="D618" t="s">
        <v>82</v>
      </c>
      <c r="E618" t="s">
        <v>83</v>
      </c>
      <c r="F618" t="s">
        <v>368</v>
      </c>
      <c r="G618">
        <v>57</v>
      </c>
      <c r="H618">
        <v>2.1450930383895099</v>
      </c>
      <c r="I618">
        <f>IF(OR(B618="GAS",B618="COL",B618="LAN",B618="RICE"),H618*About!$B$113,IF(B618="CROP",H618*About!$B$114,'EPA Data'!H618))</f>
        <v>2.1450930383895099</v>
      </c>
      <c r="J618" s="9" t="str">
        <f>VLOOKUP(F618,'Tech to Policy Mapping'!C:D,2,FALSE)</f>
        <v>livestock measures</v>
      </c>
    </row>
    <row r="619" spans="1:10" x14ac:dyDescent="0.45">
      <c r="A619" t="s">
        <v>8</v>
      </c>
      <c r="B619" t="s">
        <v>353</v>
      </c>
      <c r="C619">
        <v>2045</v>
      </c>
      <c r="D619" t="s">
        <v>82</v>
      </c>
      <c r="E619" t="s">
        <v>83</v>
      </c>
      <c r="F619" t="s">
        <v>356</v>
      </c>
      <c r="G619">
        <v>63</v>
      </c>
      <c r="H619">
        <v>2.05609100278491</v>
      </c>
      <c r="I619">
        <f>IF(OR(B619="GAS",B619="COL",B619="LAN",B619="RICE"),H619*About!$B$113,IF(B619="CROP",H619*About!$B$114,'EPA Data'!H619))</f>
        <v>2.05609100278491</v>
      </c>
      <c r="J619" s="9" t="str">
        <f>VLOOKUP(F619,'Tech to Policy Mapping'!C:D,2,FALSE)</f>
        <v>livestock measures</v>
      </c>
    </row>
    <row r="620" spans="1:10" x14ac:dyDescent="0.45">
      <c r="A620" t="s">
        <v>8</v>
      </c>
      <c r="B620" t="s">
        <v>353</v>
      </c>
      <c r="C620">
        <v>2045</v>
      </c>
      <c r="D620" t="s">
        <v>82</v>
      </c>
      <c r="E620" t="s">
        <v>83</v>
      </c>
      <c r="F620" t="s">
        <v>355</v>
      </c>
      <c r="G620">
        <v>63</v>
      </c>
      <c r="H620">
        <v>2.05609100278491</v>
      </c>
      <c r="I620">
        <f>IF(OR(B620="GAS",B620="COL",B620="LAN",B620="RICE"),H620*About!$B$113,IF(B620="CROP",H620*About!$B$114,'EPA Data'!H620))</f>
        <v>2.05609100278491</v>
      </c>
      <c r="J620" s="9" t="str">
        <f>VLOOKUP(F620,'Tech to Policy Mapping'!C:D,2,FALSE)</f>
        <v>livestock measures</v>
      </c>
    </row>
    <row r="621" spans="1:10" x14ac:dyDescent="0.45">
      <c r="A621" t="s">
        <v>8</v>
      </c>
      <c r="B621" t="s">
        <v>353</v>
      </c>
      <c r="C621">
        <v>2045</v>
      </c>
      <c r="D621" t="s">
        <v>82</v>
      </c>
      <c r="E621" t="s">
        <v>83</v>
      </c>
      <c r="F621" t="s">
        <v>361</v>
      </c>
      <c r="G621">
        <v>64</v>
      </c>
      <c r="H621">
        <v>0.45228099598671101</v>
      </c>
      <c r="I621">
        <f>IF(OR(B621="GAS",B621="COL",B621="LAN",B621="RICE"),H621*About!$B$113,IF(B621="CROP",H621*About!$B$114,'EPA Data'!H621))</f>
        <v>0.45228099598671101</v>
      </c>
      <c r="J621" s="9" t="str">
        <f>VLOOKUP(F621,'Tech to Policy Mapping'!C:D,2,FALSE)</f>
        <v>livestock measures</v>
      </c>
    </row>
    <row r="622" spans="1:10" x14ac:dyDescent="0.45">
      <c r="A622" t="s">
        <v>8</v>
      </c>
      <c r="B622" t="s">
        <v>353</v>
      </c>
      <c r="C622">
        <v>2045</v>
      </c>
      <c r="D622" t="s">
        <v>82</v>
      </c>
      <c r="E622" t="s">
        <v>83</v>
      </c>
      <c r="F622" t="s">
        <v>362</v>
      </c>
      <c r="G622">
        <v>66</v>
      </c>
      <c r="H622">
        <v>0.45228099598671101</v>
      </c>
      <c r="I622">
        <f>IF(OR(B622="GAS",B622="COL",B622="LAN",B622="RICE"),H622*About!$B$113,IF(B622="CROP",H622*About!$B$114,'EPA Data'!H622))</f>
        <v>0.45228099598671101</v>
      </c>
      <c r="J622" s="9" t="str">
        <f>VLOOKUP(F622,'Tech to Policy Mapping'!C:D,2,FALSE)</f>
        <v>livestock measures</v>
      </c>
    </row>
    <row r="623" spans="1:10" x14ac:dyDescent="0.45">
      <c r="A623" t="s">
        <v>8</v>
      </c>
      <c r="B623" t="s">
        <v>353</v>
      </c>
      <c r="C623">
        <v>2045</v>
      </c>
      <c r="D623" t="s">
        <v>82</v>
      </c>
      <c r="E623" t="s">
        <v>83</v>
      </c>
      <c r="F623" t="s">
        <v>363</v>
      </c>
      <c r="G623">
        <v>103</v>
      </c>
      <c r="H623">
        <v>0.45228099598671101</v>
      </c>
      <c r="I623">
        <f>IF(OR(B623="GAS",B623="COL",B623="LAN",B623="RICE"),H623*About!$B$113,IF(B623="CROP",H623*About!$B$114,'EPA Data'!H623))</f>
        <v>0.45228099598671101</v>
      </c>
      <c r="J623" s="9" t="str">
        <f>VLOOKUP(F623,'Tech to Policy Mapping'!C:D,2,FALSE)</f>
        <v>livestock measures</v>
      </c>
    </row>
    <row r="624" spans="1:10" x14ac:dyDescent="0.45">
      <c r="A624" t="s">
        <v>8</v>
      </c>
      <c r="B624" t="s">
        <v>353</v>
      </c>
      <c r="C624">
        <v>2045</v>
      </c>
      <c r="D624" t="s">
        <v>82</v>
      </c>
      <c r="E624" t="s">
        <v>83</v>
      </c>
      <c r="F624" t="s">
        <v>364</v>
      </c>
      <c r="G624">
        <v>122</v>
      </c>
      <c r="H624">
        <v>0.45228099598671101</v>
      </c>
      <c r="I624">
        <f>IF(OR(B624="GAS",B624="COL",B624="LAN",B624="RICE"),H624*About!$B$113,IF(B624="CROP",H624*About!$B$114,'EPA Data'!H624))</f>
        <v>0.45228099598671101</v>
      </c>
      <c r="J624" s="9" t="str">
        <f>VLOOKUP(F624,'Tech to Policy Mapping'!C:D,2,FALSE)</f>
        <v>livestock measures</v>
      </c>
    </row>
    <row r="625" spans="1:10" x14ac:dyDescent="0.45">
      <c r="A625" t="s">
        <v>8</v>
      </c>
      <c r="B625" t="s">
        <v>353</v>
      </c>
      <c r="C625">
        <v>2045</v>
      </c>
      <c r="D625" t="s">
        <v>82</v>
      </c>
      <c r="E625" t="s">
        <v>83</v>
      </c>
      <c r="F625" t="s">
        <v>365</v>
      </c>
      <c r="G625">
        <v>130</v>
      </c>
      <c r="H625">
        <v>0.45228099598671101</v>
      </c>
      <c r="I625">
        <f>IF(OR(B625="GAS",B625="COL",B625="LAN",B625="RICE"),H625*About!$B$113,IF(B625="CROP",H625*About!$B$114,'EPA Data'!H625))</f>
        <v>0.45228099598671101</v>
      </c>
      <c r="J625" s="9" t="str">
        <f>VLOOKUP(F625,'Tech to Policy Mapping'!C:D,2,FALSE)</f>
        <v>livestock measures</v>
      </c>
    </row>
    <row r="626" spans="1:10" x14ac:dyDescent="0.45">
      <c r="A626" t="s">
        <v>8</v>
      </c>
      <c r="B626" t="s">
        <v>353</v>
      </c>
      <c r="C626">
        <v>2045</v>
      </c>
      <c r="D626" t="s">
        <v>82</v>
      </c>
      <c r="E626" t="s">
        <v>83</v>
      </c>
      <c r="F626" t="s">
        <v>359</v>
      </c>
      <c r="G626">
        <v>151</v>
      </c>
      <c r="H626">
        <v>0.85964500010925304</v>
      </c>
      <c r="I626">
        <f>IF(OR(B626="GAS",B626="COL",B626="LAN",B626="RICE"),H626*About!$B$113,IF(B626="CROP",H626*About!$B$114,'EPA Data'!H626))</f>
        <v>0.85964500010925304</v>
      </c>
      <c r="J626" s="9" t="str">
        <f>VLOOKUP(F626,'Tech to Policy Mapping'!C:D,2,FALSE)</f>
        <v>livestock measures</v>
      </c>
    </row>
    <row r="627" spans="1:10" x14ac:dyDescent="0.45">
      <c r="A627" t="s">
        <v>8</v>
      </c>
      <c r="B627" t="s">
        <v>353</v>
      </c>
      <c r="C627">
        <v>2045</v>
      </c>
      <c r="D627" t="s">
        <v>82</v>
      </c>
      <c r="E627" t="s">
        <v>83</v>
      </c>
      <c r="F627" t="s">
        <v>366</v>
      </c>
      <c r="G627">
        <v>167</v>
      </c>
      <c r="H627">
        <v>1.2618199907156999</v>
      </c>
      <c r="I627">
        <f>IF(OR(B627="GAS",B627="COL",B627="LAN",B627="RICE"),H627*About!$B$113,IF(B627="CROP",H627*About!$B$114,'EPA Data'!H627))</f>
        <v>1.2618199907156999</v>
      </c>
      <c r="J627" s="9" t="str">
        <f>VLOOKUP(F627,'Tech to Policy Mapping'!C:D,2,FALSE)</f>
        <v>livestock measures</v>
      </c>
    </row>
    <row r="628" spans="1:10" x14ac:dyDescent="0.45">
      <c r="A628" t="s">
        <v>8</v>
      </c>
      <c r="B628" t="s">
        <v>353</v>
      </c>
      <c r="C628">
        <v>2045</v>
      </c>
      <c r="D628" t="s">
        <v>82</v>
      </c>
      <c r="E628" t="s">
        <v>83</v>
      </c>
      <c r="F628" t="s">
        <v>355</v>
      </c>
      <c r="G628">
        <v>168</v>
      </c>
      <c r="H628">
        <v>2.8247079533684798</v>
      </c>
      <c r="I628">
        <f>IF(OR(B628="GAS",B628="COL",B628="LAN",B628="RICE"),H628*About!$B$113,IF(B628="CROP",H628*About!$B$114,'EPA Data'!H628))</f>
        <v>2.8247079533684798</v>
      </c>
      <c r="J628" s="9" t="str">
        <f>VLOOKUP(F628,'Tech to Policy Mapping'!C:D,2,FALSE)</f>
        <v>livestock measures</v>
      </c>
    </row>
    <row r="629" spans="1:10" x14ac:dyDescent="0.45">
      <c r="A629" t="s">
        <v>8</v>
      </c>
      <c r="B629" t="s">
        <v>353</v>
      </c>
      <c r="C629">
        <v>2045</v>
      </c>
      <c r="D629" t="s">
        <v>82</v>
      </c>
      <c r="E629" t="s">
        <v>83</v>
      </c>
      <c r="F629" t="s">
        <v>366</v>
      </c>
      <c r="G629">
        <v>202</v>
      </c>
      <c r="H629">
        <v>0.26604799982896998</v>
      </c>
      <c r="I629">
        <f>IF(OR(B629="GAS",B629="COL",B629="LAN",B629="RICE"),H629*About!$B$113,IF(B629="CROP",H629*About!$B$114,'EPA Data'!H629))</f>
        <v>0.26604799982896998</v>
      </c>
      <c r="J629" s="9" t="str">
        <f>VLOOKUP(F629,'Tech to Policy Mapping'!C:D,2,FALSE)</f>
        <v>livestock measures</v>
      </c>
    </row>
    <row r="630" spans="1:10" x14ac:dyDescent="0.45">
      <c r="A630" t="s">
        <v>8</v>
      </c>
      <c r="B630" t="s">
        <v>353</v>
      </c>
      <c r="C630">
        <v>2045</v>
      </c>
      <c r="D630" t="s">
        <v>82</v>
      </c>
      <c r="E630" t="s">
        <v>83</v>
      </c>
      <c r="F630" t="s">
        <v>358</v>
      </c>
      <c r="G630">
        <v>203</v>
      </c>
      <c r="H630">
        <v>4.3726320538580596</v>
      </c>
      <c r="I630">
        <f>IF(OR(B630="GAS",B630="COL",B630="LAN",B630="RICE"),H630*About!$B$113,IF(B630="CROP",H630*About!$B$114,'EPA Data'!H630))</f>
        <v>4.3726320538580596</v>
      </c>
      <c r="J630" s="9" t="str">
        <f>VLOOKUP(F630,'Tech to Policy Mapping'!C:D,2,FALSE)</f>
        <v>livestock measures</v>
      </c>
    </row>
    <row r="631" spans="1:10" x14ac:dyDescent="0.45">
      <c r="A631" t="s">
        <v>8</v>
      </c>
      <c r="B631" t="s">
        <v>353</v>
      </c>
      <c r="C631">
        <v>2045</v>
      </c>
      <c r="D631" t="s">
        <v>82</v>
      </c>
      <c r="E631" t="s">
        <v>83</v>
      </c>
      <c r="F631" t="s">
        <v>355</v>
      </c>
      <c r="G631">
        <v>269</v>
      </c>
      <c r="H631">
        <v>1.73544302184018</v>
      </c>
      <c r="I631">
        <f>IF(OR(B631="GAS",B631="COL",B631="LAN",B631="RICE"),H631*About!$B$113,IF(B631="CROP",H631*About!$B$114,'EPA Data'!H631))</f>
        <v>1.73544302184018</v>
      </c>
      <c r="J631" s="9" t="str">
        <f>VLOOKUP(F631,'Tech to Policy Mapping'!C:D,2,FALSE)</f>
        <v>livestock measures</v>
      </c>
    </row>
    <row r="632" spans="1:10" x14ac:dyDescent="0.45">
      <c r="A632" t="s">
        <v>8</v>
      </c>
      <c r="B632" t="s">
        <v>353</v>
      </c>
      <c r="C632">
        <v>2045</v>
      </c>
      <c r="D632" t="s">
        <v>82</v>
      </c>
      <c r="E632" t="s">
        <v>83</v>
      </c>
      <c r="F632" t="s">
        <v>354</v>
      </c>
      <c r="G632">
        <v>313</v>
      </c>
      <c r="H632">
        <v>8.5007000274003999E-2</v>
      </c>
      <c r="I632">
        <f>IF(OR(B632="GAS",B632="COL",B632="LAN",B632="RICE"),H632*About!$B$113,IF(B632="CROP",H632*About!$B$114,'EPA Data'!H632))</f>
        <v>8.5007000274003999E-2</v>
      </c>
      <c r="J632" s="9" t="str">
        <f>VLOOKUP(F632,'Tech to Policy Mapping'!C:D,2,FALSE)</f>
        <v>livestock measures</v>
      </c>
    </row>
    <row r="633" spans="1:10" x14ac:dyDescent="0.45">
      <c r="A633" t="s">
        <v>8</v>
      </c>
      <c r="B633" t="s">
        <v>353</v>
      </c>
      <c r="C633">
        <v>2045</v>
      </c>
      <c r="D633" t="s">
        <v>82</v>
      </c>
      <c r="E633" t="s">
        <v>83</v>
      </c>
      <c r="F633" t="s">
        <v>354</v>
      </c>
      <c r="G633">
        <v>100000</v>
      </c>
      <c r="H633" s="1">
        <v>9.9999999999999998E-13</v>
      </c>
      <c r="I633">
        <f>IF(OR(B633="GAS",B633="COL",B633="LAN",B633="RICE"),H633*About!$B$113,IF(B633="CROP",H633*About!$B$114,'EPA Data'!H633))</f>
        <v>9.9999999999999998E-13</v>
      </c>
      <c r="J633" s="9" t="str">
        <f>VLOOKUP(F633,'Tech to Policy Mapping'!C:D,2,FALSE)</f>
        <v>livestock measures</v>
      </c>
    </row>
    <row r="634" spans="1:10" x14ac:dyDescent="0.45">
      <c r="A634" t="s">
        <v>8</v>
      </c>
      <c r="B634" t="s">
        <v>353</v>
      </c>
      <c r="C634">
        <v>2050</v>
      </c>
      <c r="D634" t="s">
        <v>82</v>
      </c>
      <c r="E634" t="s">
        <v>83</v>
      </c>
      <c r="F634" t="s">
        <v>357</v>
      </c>
      <c r="G634">
        <v>-100000</v>
      </c>
      <c r="H634">
        <v>0</v>
      </c>
      <c r="I634">
        <f>IF(OR(B634="GAS",B634="COL",B634="LAN",B634="RICE"),H634*About!$B$113,IF(B634="CROP",H634*About!$B$114,'EPA Data'!H634))</f>
        <v>0</v>
      </c>
      <c r="J634" s="9" t="str">
        <f>VLOOKUP(F634,'Tech to Policy Mapping'!C:D,2,FALSE)</f>
        <v>livestock measures</v>
      </c>
    </row>
    <row r="635" spans="1:10" x14ac:dyDescent="0.45">
      <c r="A635" t="s">
        <v>8</v>
      </c>
      <c r="B635" t="s">
        <v>353</v>
      </c>
      <c r="C635">
        <v>2050</v>
      </c>
      <c r="D635" t="s">
        <v>82</v>
      </c>
      <c r="E635" t="s">
        <v>83</v>
      </c>
      <c r="F635" t="s">
        <v>357</v>
      </c>
      <c r="G635">
        <v>-549</v>
      </c>
      <c r="H635">
        <v>8.3877000610868904E-2</v>
      </c>
      <c r="I635">
        <f>IF(OR(B635="GAS",B635="COL",B635="LAN",B635="RICE"),H635*About!$B$113,IF(B635="CROP",H635*About!$B$114,'EPA Data'!H635))</f>
        <v>8.3877000610868904E-2</v>
      </c>
      <c r="J635" s="9" t="str">
        <f>VLOOKUP(F635,'Tech to Policy Mapping'!C:D,2,FALSE)</f>
        <v>livestock measures</v>
      </c>
    </row>
    <row r="636" spans="1:10" x14ac:dyDescent="0.45">
      <c r="A636" t="s">
        <v>8</v>
      </c>
      <c r="B636" t="s">
        <v>353</v>
      </c>
      <c r="C636">
        <v>2050</v>
      </c>
      <c r="D636" t="s">
        <v>82</v>
      </c>
      <c r="E636" t="s">
        <v>83</v>
      </c>
      <c r="F636" t="s">
        <v>357</v>
      </c>
      <c r="G636">
        <v>-549</v>
      </c>
      <c r="H636">
        <v>0</v>
      </c>
      <c r="I636">
        <f>IF(OR(B636="GAS",B636="COL",B636="LAN",B636="RICE"),H636*About!$B$113,IF(B636="CROP",H636*About!$B$114,'EPA Data'!H636))</f>
        <v>0</v>
      </c>
      <c r="J636" s="9" t="str">
        <f>VLOOKUP(F636,'Tech to Policy Mapping'!C:D,2,FALSE)</f>
        <v>livestock measures</v>
      </c>
    </row>
    <row r="637" spans="1:10" x14ac:dyDescent="0.45">
      <c r="A637" t="s">
        <v>8</v>
      </c>
      <c r="B637" t="s">
        <v>353</v>
      </c>
      <c r="C637">
        <v>2050</v>
      </c>
      <c r="D637" t="s">
        <v>82</v>
      </c>
      <c r="E637" t="s">
        <v>83</v>
      </c>
      <c r="F637" t="s">
        <v>357</v>
      </c>
      <c r="G637">
        <v>-137</v>
      </c>
      <c r="H637">
        <v>1.1519869943876899</v>
      </c>
      <c r="I637">
        <f>IF(OR(B637="GAS",B637="COL",B637="LAN",B637="RICE"),H637*About!$B$113,IF(B637="CROP",H637*About!$B$114,'EPA Data'!H637))</f>
        <v>1.1519869943876899</v>
      </c>
      <c r="J637" s="9" t="str">
        <f>VLOOKUP(F637,'Tech to Policy Mapping'!C:D,2,FALSE)</f>
        <v>livestock measures</v>
      </c>
    </row>
    <row r="638" spans="1:10" x14ac:dyDescent="0.45">
      <c r="A638" t="s">
        <v>8</v>
      </c>
      <c r="B638" t="s">
        <v>353</v>
      </c>
      <c r="C638">
        <v>2050</v>
      </c>
      <c r="D638" t="s">
        <v>82</v>
      </c>
      <c r="E638" t="s">
        <v>83</v>
      </c>
      <c r="F638" t="s">
        <v>358</v>
      </c>
      <c r="G638">
        <v>-5</v>
      </c>
      <c r="H638">
        <v>0.84412800663596899</v>
      </c>
      <c r="I638">
        <f>IF(OR(B638="GAS",B638="COL",B638="LAN",B638="RICE"),H638*About!$B$113,IF(B638="CROP",H638*About!$B$114,'EPA Data'!H638))</f>
        <v>0.84412800663596899</v>
      </c>
      <c r="J638" s="9" t="str">
        <f>VLOOKUP(F638,'Tech to Policy Mapping'!C:D,2,FALSE)</f>
        <v>livestock measures</v>
      </c>
    </row>
    <row r="639" spans="1:10" x14ac:dyDescent="0.45">
      <c r="A639" t="s">
        <v>8</v>
      </c>
      <c r="B639" t="s">
        <v>353</v>
      </c>
      <c r="C639">
        <v>2050</v>
      </c>
      <c r="D639" t="s">
        <v>82</v>
      </c>
      <c r="E639" t="s">
        <v>83</v>
      </c>
      <c r="F639" t="s">
        <v>361</v>
      </c>
      <c r="G639">
        <v>7</v>
      </c>
      <c r="H639">
        <v>1.88018802382714</v>
      </c>
      <c r="I639">
        <f>IF(OR(B639="GAS",B639="COL",B639="LAN",B639="RICE"),H639*About!$B$113,IF(B639="CROP",H639*About!$B$114,'EPA Data'!H639))</f>
        <v>1.88018802382714</v>
      </c>
      <c r="J639" s="9" t="str">
        <f>VLOOKUP(F639,'Tech to Policy Mapping'!C:D,2,FALSE)</f>
        <v>livestock measures</v>
      </c>
    </row>
    <row r="640" spans="1:10" x14ac:dyDescent="0.45">
      <c r="A640" t="s">
        <v>8</v>
      </c>
      <c r="B640" t="s">
        <v>353</v>
      </c>
      <c r="C640">
        <v>2050</v>
      </c>
      <c r="D640" t="s">
        <v>82</v>
      </c>
      <c r="E640" t="s">
        <v>83</v>
      </c>
      <c r="F640" t="s">
        <v>356</v>
      </c>
      <c r="G640">
        <v>10</v>
      </c>
      <c r="H640">
        <v>1.1298399928151599</v>
      </c>
      <c r="I640">
        <f>IF(OR(B640="GAS",B640="COL",B640="LAN",B640="RICE"),H640*About!$B$113,IF(B640="CROP",H640*About!$B$114,'EPA Data'!H640))</f>
        <v>1.1298399928151599</v>
      </c>
      <c r="J640" s="9" t="str">
        <f>VLOOKUP(F640,'Tech to Policy Mapping'!C:D,2,FALSE)</f>
        <v>livestock measures</v>
      </c>
    </row>
    <row r="641" spans="1:10" x14ac:dyDescent="0.45">
      <c r="A641" t="s">
        <v>8</v>
      </c>
      <c r="B641" t="s">
        <v>353</v>
      </c>
      <c r="C641">
        <v>2050</v>
      </c>
      <c r="D641" t="s">
        <v>82</v>
      </c>
      <c r="E641" t="s">
        <v>83</v>
      </c>
      <c r="F641" t="s">
        <v>360</v>
      </c>
      <c r="G641">
        <v>15</v>
      </c>
      <c r="H641">
        <v>1.88018802382714</v>
      </c>
      <c r="I641">
        <f>IF(OR(B641="GAS",B641="COL",B641="LAN",B641="RICE"),H641*About!$B$113,IF(B641="CROP",H641*About!$B$114,'EPA Data'!H641))</f>
        <v>1.88018802382714</v>
      </c>
      <c r="J641" s="9" t="str">
        <f>VLOOKUP(F641,'Tech to Policy Mapping'!C:D,2,FALSE)</f>
        <v>livestock measures</v>
      </c>
    </row>
    <row r="642" spans="1:10" x14ac:dyDescent="0.45">
      <c r="A642" t="s">
        <v>8</v>
      </c>
      <c r="B642" t="s">
        <v>353</v>
      </c>
      <c r="C642">
        <v>2050</v>
      </c>
      <c r="D642" t="s">
        <v>82</v>
      </c>
      <c r="E642" t="s">
        <v>83</v>
      </c>
      <c r="F642" t="s">
        <v>355</v>
      </c>
      <c r="G642">
        <v>20</v>
      </c>
      <c r="H642">
        <v>0.56039800855614796</v>
      </c>
      <c r="I642">
        <f>IF(OR(B642="GAS",B642="COL",B642="LAN",B642="RICE"),H642*About!$B$113,IF(B642="CROP",H642*About!$B$114,'EPA Data'!H642))</f>
        <v>0.56039800855614796</v>
      </c>
      <c r="J642" s="9" t="str">
        <f>VLOOKUP(F642,'Tech to Policy Mapping'!C:D,2,FALSE)</f>
        <v>livestock measures</v>
      </c>
    </row>
    <row r="643" spans="1:10" x14ac:dyDescent="0.45">
      <c r="A643" t="s">
        <v>8</v>
      </c>
      <c r="B643" t="s">
        <v>353</v>
      </c>
      <c r="C643">
        <v>2050</v>
      </c>
      <c r="D643" t="s">
        <v>82</v>
      </c>
      <c r="E643" t="s">
        <v>83</v>
      </c>
      <c r="F643" t="s">
        <v>367</v>
      </c>
      <c r="G643">
        <v>25</v>
      </c>
      <c r="H643">
        <v>1.88018802382714</v>
      </c>
      <c r="I643">
        <f>IF(OR(B643="GAS",B643="COL",B643="LAN",B643="RICE"),H643*About!$B$113,IF(B643="CROP",H643*About!$B$114,'EPA Data'!H643))</f>
        <v>1.88018802382714</v>
      </c>
      <c r="J643" s="9" t="str">
        <f>VLOOKUP(F643,'Tech to Policy Mapping'!C:D,2,FALSE)</f>
        <v>livestock measures</v>
      </c>
    </row>
    <row r="644" spans="1:10" x14ac:dyDescent="0.45">
      <c r="A644" t="s">
        <v>8</v>
      </c>
      <c r="B644" t="s">
        <v>353</v>
      </c>
      <c r="C644">
        <v>2050</v>
      </c>
      <c r="D644" t="s">
        <v>82</v>
      </c>
      <c r="E644" t="s">
        <v>83</v>
      </c>
      <c r="F644" t="s">
        <v>364</v>
      </c>
      <c r="G644">
        <v>38</v>
      </c>
      <c r="H644">
        <v>1.88018802382714</v>
      </c>
      <c r="I644">
        <f>IF(OR(B644="GAS",B644="COL",B644="LAN",B644="RICE"),H644*About!$B$113,IF(B644="CROP",H644*About!$B$114,'EPA Data'!H644))</f>
        <v>1.88018802382714</v>
      </c>
      <c r="J644" s="9" t="str">
        <f>VLOOKUP(F644,'Tech to Policy Mapping'!C:D,2,FALSE)</f>
        <v>livestock measures</v>
      </c>
    </row>
    <row r="645" spans="1:10" x14ac:dyDescent="0.45">
      <c r="A645" t="s">
        <v>8</v>
      </c>
      <c r="B645" t="s">
        <v>353</v>
      </c>
      <c r="C645">
        <v>2050</v>
      </c>
      <c r="D645" t="s">
        <v>82</v>
      </c>
      <c r="E645" t="s">
        <v>83</v>
      </c>
      <c r="F645" t="s">
        <v>360</v>
      </c>
      <c r="G645">
        <v>49</v>
      </c>
      <c r="H645">
        <v>0.464814003379729</v>
      </c>
      <c r="I645">
        <f>IF(OR(B645="GAS",B645="COL",B645="LAN",B645="RICE"),H645*About!$B$113,IF(B645="CROP",H645*About!$B$114,'EPA Data'!H645))</f>
        <v>0.464814003379729</v>
      </c>
      <c r="J645" s="9" t="str">
        <f>VLOOKUP(F645,'Tech to Policy Mapping'!C:D,2,FALSE)</f>
        <v>livestock measures</v>
      </c>
    </row>
    <row r="646" spans="1:10" x14ac:dyDescent="0.45">
      <c r="A646" t="s">
        <v>8</v>
      </c>
      <c r="B646" t="s">
        <v>353</v>
      </c>
      <c r="C646">
        <v>2050</v>
      </c>
      <c r="D646" t="s">
        <v>82</v>
      </c>
      <c r="E646" t="s">
        <v>83</v>
      </c>
      <c r="F646" t="s">
        <v>363</v>
      </c>
      <c r="G646">
        <v>52</v>
      </c>
      <c r="H646">
        <v>1.88018802382714</v>
      </c>
      <c r="I646">
        <f>IF(OR(B646="GAS",B646="COL",B646="LAN",B646="RICE"),H646*About!$B$113,IF(B646="CROP",H646*About!$B$114,'EPA Data'!H646))</f>
        <v>1.88018802382714</v>
      </c>
      <c r="J646" s="9" t="str">
        <f>VLOOKUP(F646,'Tech to Policy Mapping'!C:D,2,FALSE)</f>
        <v>livestock measures</v>
      </c>
    </row>
    <row r="647" spans="1:10" x14ac:dyDescent="0.45">
      <c r="A647" t="s">
        <v>8</v>
      </c>
      <c r="B647" t="s">
        <v>353</v>
      </c>
      <c r="C647">
        <v>2050</v>
      </c>
      <c r="D647" t="s">
        <v>82</v>
      </c>
      <c r="E647" t="s">
        <v>83</v>
      </c>
      <c r="F647" t="s">
        <v>368</v>
      </c>
      <c r="G647">
        <v>58</v>
      </c>
      <c r="H647">
        <v>1.88018802382714</v>
      </c>
      <c r="I647">
        <f>IF(OR(B647="GAS",B647="COL",B647="LAN",B647="RICE"),H647*About!$B$113,IF(B647="CROP",H647*About!$B$114,'EPA Data'!H647))</f>
        <v>1.88018802382714</v>
      </c>
      <c r="J647" s="9" t="str">
        <f>VLOOKUP(F647,'Tech to Policy Mapping'!C:D,2,FALSE)</f>
        <v>livestock measures</v>
      </c>
    </row>
    <row r="648" spans="1:10" x14ac:dyDescent="0.45">
      <c r="A648" t="s">
        <v>8</v>
      </c>
      <c r="B648" t="s">
        <v>353</v>
      </c>
      <c r="C648">
        <v>2050</v>
      </c>
      <c r="D648" t="s">
        <v>82</v>
      </c>
      <c r="E648" t="s">
        <v>83</v>
      </c>
      <c r="F648" t="s">
        <v>361</v>
      </c>
      <c r="G648">
        <v>64</v>
      </c>
      <c r="H648">
        <v>0.464814003379729</v>
      </c>
      <c r="I648">
        <f>IF(OR(B648="GAS",B648="COL",B648="LAN",B648="RICE"),H648*About!$B$113,IF(B648="CROP",H648*About!$B$114,'EPA Data'!H648))</f>
        <v>0.464814003379729</v>
      </c>
      <c r="J648" s="9" t="str">
        <f>VLOOKUP(F648,'Tech to Policy Mapping'!C:D,2,FALSE)</f>
        <v>livestock measures</v>
      </c>
    </row>
    <row r="649" spans="1:10" x14ac:dyDescent="0.45">
      <c r="A649" t="s">
        <v>8</v>
      </c>
      <c r="B649" t="s">
        <v>353</v>
      </c>
      <c r="C649">
        <v>2050</v>
      </c>
      <c r="D649" t="s">
        <v>82</v>
      </c>
      <c r="E649" t="s">
        <v>83</v>
      </c>
      <c r="F649" t="s">
        <v>362</v>
      </c>
      <c r="G649">
        <v>66</v>
      </c>
      <c r="H649">
        <v>0.464814003379729</v>
      </c>
      <c r="I649">
        <f>IF(OR(B649="GAS",B649="COL",B649="LAN",B649="RICE"),H649*About!$B$113,IF(B649="CROP",H649*About!$B$114,'EPA Data'!H649))</f>
        <v>0.464814003379729</v>
      </c>
      <c r="J649" s="9" t="str">
        <f>VLOOKUP(F649,'Tech to Policy Mapping'!C:D,2,FALSE)</f>
        <v>livestock measures</v>
      </c>
    </row>
    <row r="650" spans="1:10" x14ac:dyDescent="0.45">
      <c r="A650" t="s">
        <v>8</v>
      </c>
      <c r="B650" t="s">
        <v>353</v>
      </c>
      <c r="C650">
        <v>2050</v>
      </c>
      <c r="D650" t="s">
        <v>82</v>
      </c>
      <c r="E650" t="s">
        <v>83</v>
      </c>
      <c r="F650" t="s">
        <v>356</v>
      </c>
      <c r="G650">
        <v>71</v>
      </c>
      <c r="H650">
        <v>2.0412479552247702</v>
      </c>
      <c r="I650">
        <f>IF(OR(B650="GAS",B650="COL",B650="LAN",B650="RICE"),H650*About!$B$113,IF(B650="CROP",H650*About!$B$114,'EPA Data'!H650))</f>
        <v>2.0412479552247702</v>
      </c>
      <c r="J650" s="9" t="str">
        <f>VLOOKUP(F650,'Tech to Policy Mapping'!C:D,2,FALSE)</f>
        <v>livestock measures</v>
      </c>
    </row>
    <row r="651" spans="1:10" x14ac:dyDescent="0.45">
      <c r="A651" t="s">
        <v>8</v>
      </c>
      <c r="B651" t="s">
        <v>353</v>
      </c>
      <c r="C651">
        <v>2050</v>
      </c>
      <c r="D651" t="s">
        <v>82</v>
      </c>
      <c r="E651" t="s">
        <v>83</v>
      </c>
      <c r="F651" t="s">
        <v>355</v>
      </c>
      <c r="G651">
        <v>71</v>
      </c>
      <c r="H651">
        <v>2.0412479552247702</v>
      </c>
      <c r="I651">
        <f>IF(OR(B651="GAS",B651="COL",B651="LAN",B651="RICE"),H651*About!$B$113,IF(B651="CROP",H651*About!$B$114,'EPA Data'!H651))</f>
        <v>2.0412479552247702</v>
      </c>
      <c r="J651" s="9" t="str">
        <f>VLOOKUP(F651,'Tech to Policy Mapping'!C:D,2,FALSE)</f>
        <v>livestock measures</v>
      </c>
    </row>
    <row r="652" spans="1:10" x14ac:dyDescent="0.45">
      <c r="A652" t="s">
        <v>8</v>
      </c>
      <c r="B652" t="s">
        <v>353</v>
      </c>
      <c r="C652">
        <v>2050</v>
      </c>
      <c r="D652" t="s">
        <v>82</v>
      </c>
      <c r="E652" t="s">
        <v>83</v>
      </c>
      <c r="F652" t="s">
        <v>363</v>
      </c>
      <c r="G652">
        <v>105</v>
      </c>
      <c r="H652">
        <v>0.464814003379729</v>
      </c>
      <c r="I652">
        <f>IF(OR(B652="GAS",B652="COL",B652="LAN",B652="RICE"),H652*About!$B$113,IF(B652="CROP",H652*About!$B$114,'EPA Data'!H652))</f>
        <v>0.464814003379729</v>
      </c>
      <c r="J652" s="9" t="str">
        <f>VLOOKUP(F652,'Tech to Policy Mapping'!C:D,2,FALSE)</f>
        <v>livestock measures</v>
      </c>
    </row>
    <row r="653" spans="1:10" x14ac:dyDescent="0.45">
      <c r="A653" t="s">
        <v>8</v>
      </c>
      <c r="B653" t="s">
        <v>353</v>
      </c>
      <c r="C653">
        <v>2050</v>
      </c>
      <c r="D653" t="s">
        <v>82</v>
      </c>
      <c r="E653" t="s">
        <v>83</v>
      </c>
      <c r="F653" t="s">
        <v>364</v>
      </c>
      <c r="G653">
        <v>124</v>
      </c>
      <c r="H653">
        <v>0.464814003379729</v>
      </c>
      <c r="I653">
        <f>IF(OR(B653="GAS",B653="COL",B653="LAN",B653="RICE"),H653*About!$B$113,IF(B653="CROP",H653*About!$B$114,'EPA Data'!H653))</f>
        <v>0.464814003379729</v>
      </c>
      <c r="J653" s="9" t="str">
        <f>VLOOKUP(F653,'Tech to Policy Mapping'!C:D,2,FALSE)</f>
        <v>livestock measures</v>
      </c>
    </row>
    <row r="654" spans="1:10" x14ac:dyDescent="0.45">
      <c r="A654" t="s">
        <v>8</v>
      </c>
      <c r="B654" t="s">
        <v>353</v>
      </c>
      <c r="C654">
        <v>2050</v>
      </c>
      <c r="D654" t="s">
        <v>82</v>
      </c>
      <c r="E654" t="s">
        <v>83</v>
      </c>
      <c r="F654" t="s">
        <v>365</v>
      </c>
      <c r="G654">
        <v>132</v>
      </c>
      <c r="H654">
        <v>0.464814003379729</v>
      </c>
      <c r="I654">
        <f>IF(OR(B654="GAS",B654="COL",B654="LAN",B654="RICE"),H654*About!$B$113,IF(B654="CROP",H654*About!$B$114,'EPA Data'!H654))</f>
        <v>0.464814003379729</v>
      </c>
      <c r="J654" s="9" t="str">
        <f>VLOOKUP(F654,'Tech to Policy Mapping'!C:D,2,FALSE)</f>
        <v>livestock measures</v>
      </c>
    </row>
    <row r="655" spans="1:10" x14ac:dyDescent="0.45">
      <c r="A655" t="s">
        <v>8</v>
      </c>
      <c r="B655" t="s">
        <v>353</v>
      </c>
      <c r="C655">
        <v>2050</v>
      </c>
      <c r="D655" t="s">
        <v>82</v>
      </c>
      <c r="E655" t="s">
        <v>83</v>
      </c>
      <c r="F655" t="s">
        <v>359</v>
      </c>
      <c r="G655">
        <v>169</v>
      </c>
      <c r="H655">
        <v>0.85343999430517603</v>
      </c>
      <c r="I655">
        <f>IF(OR(B655="GAS",B655="COL",B655="LAN",B655="RICE"),H655*About!$B$113,IF(B655="CROP",H655*About!$B$114,'EPA Data'!H655))</f>
        <v>0.85343999430517603</v>
      </c>
      <c r="J655" s="9" t="str">
        <f>VLOOKUP(F655,'Tech to Policy Mapping'!C:D,2,FALSE)</f>
        <v>livestock measures</v>
      </c>
    </row>
    <row r="656" spans="1:10" x14ac:dyDescent="0.45">
      <c r="A656" t="s">
        <v>8</v>
      </c>
      <c r="B656" t="s">
        <v>353</v>
      </c>
      <c r="C656">
        <v>2050</v>
      </c>
      <c r="D656" t="s">
        <v>82</v>
      </c>
      <c r="E656" t="s">
        <v>83</v>
      </c>
      <c r="F656" t="s">
        <v>366</v>
      </c>
      <c r="G656">
        <v>174</v>
      </c>
      <c r="H656">
        <v>1.10599299266061</v>
      </c>
      <c r="I656">
        <f>IF(OR(B656="GAS",B656="COL",B656="LAN",B656="RICE"),H656*About!$B$113,IF(B656="CROP",H656*About!$B$114,'EPA Data'!H656))</f>
        <v>1.10599299266061</v>
      </c>
      <c r="J656" s="9" t="str">
        <f>VLOOKUP(F656,'Tech to Policy Mapping'!C:D,2,FALSE)</f>
        <v>livestock measures</v>
      </c>
    </row>
    <row r="657" spans="1:10" x14ac:dyDescent="0.45">
      <c r="A657" t="s">
        <v>8</v>
      </c>
      <c r="B657" t="s">
        <v>353</v>
      </c>
      <c r="C657">
        <v>2050</v>
      </c>
      <c r="D657" t="s">
        <v>82</v>
      </c>
      <c r="E657" t="s">
        <v>83</v>
      </c>
      <c r="F657" t="s">
        <v>355</v>
      </c>
      <c r="G657">
        <v>195</v>
      </c>
      <c r="H657">
        <v>2.7442300251132101</v>
      </c>
      <c r="I657">
        <f>IF(OR(B657="GAS",B657="COL",B657="LAN",B657="RICE"),H657*About!$B$113,IF(B657="CROP",H657*About!$B$114,'EPA Data'!H657))</f>
        <v>2.7442300251132101</v>
      </c>
      <c r="J657" s="9" t="str">
        <f>VLOOKUP(F657,'Tech to Policy Mapping'!C:D,2,FALSE)</f>
        <v>livestock measures</v>
      </c>
    </row>
    <row r="658" spans="1:10" x14ac:dyDescent="0.45">
      <c r="A658" t="s">
        <v>8</v>
      </c>
      <c r="B658" t="s">
        <v>353</v>
      </c>
      <c r="C658">
        <v>2050</v>
      </c>
      <c r="D658" t="s">
        <v>82</v>
      </c>
      <c r="E658" t="s">
        <v>83</v>
      </c>
      <c r="F658" t="s">
        <v>366</v>
      </c>
      <c r="G658">
        <v>220</v>
      </c>
      <c r="H658">
        <v>0.27341799447322002</v>
      </c>
      <c r="I658">
        <f>IF(OR(B658="GAS",B658="COL",B658="LAN",B658="RICE"),H658*About!$B$113,IF(B658="CROP",H658*About!$B$114,'EPA Data'!H658))</f>
        <v>0.27341799447322002</v>
      </c>
      <c r="J658" s="9" t="str">
        <f>VLOOKUP(F658,'Tech to Policy Mapping'!C:D,2,FALSE)</f>
        <v>livestock measures</v>
      </c>
    </row>
    <row r="659" spans="1:10" x14ac:dyDescent="0.45">
      <c r="A659" t="s">
        <v>8</v>
      </c>
      <c r="B659" t="s">
        <v>353</v>
      </c>
      <c r="C659">
        <v>2050</v>
      </c>
      <c r="D659" t="s">
        <v>82</v>
      </c>
      <c r="E659" t="s">
        <v>83</v>
      </c>
      <c r="F659" t="s">
        <v>358</v>
      </c>
      <c r="G659">
        <v>227</v>
      </c>
      <c r="H659">
        <v>4.3410730811328904</v>
      </c>
      <c r="I659">
        <f>IF(OR(B659="GAS",B659="COL",B659="LAN",B659="RICE"),H659*About!$B$113,IF(B659="CROP",H659*About!$B$114,'EPA Data'!H659))</f>
        <v>4.3410730811328904</v>
      </c>
      <c r="J659" s="9" t="str">
        <f>VLOOKUP(F659,'Tech to Policy Mapping'!C:D,2,FALSE)</f>
        <v>livestock measures</v>
      </c>
    </row>
    <row r="660" spans="1:10" x14ac:dyDescent="0.45">
      <c r="A660" t="s">
        <v>8</v>
      </c>
      <c r="B660" t="s">
        <v>353</v>
      </c>
      <c r="C660">
        <v>2050</v>
      </c>
      <c r="D660" t="s">
        <v>82</v>
      </c>
      <c r="E660" t="s">
        <v>83</v>
      </c>
      <c r="F660" t="s">
        <v>355</v>
      </c>
      <c r="G660">
        <v>303</v>
      </c>
      <c r="H660">
        <v>1.6106610227143301</v>
      </c>
      <c r="I660">
        <f>IF(OR(B660="GAS",B660="COL",B660="LAN",B660="RICE"),H660*About!$B$113,IF(B660="CROP",H660*About!$B$114,'EPA Data'!H660))</f>
        <v>1.6106610227143301</v>
      </c>
      <c r="J660" s="9" t="str">
        <f>VLOOKUP(F660,'Tech to Policy Mapping'!C:D,2,FALSE)</f>
        <v>livestock measures</v>
      </c>
    </row>
    <row r="661" spans="1:10" x14ac:dyDescent="0.45">
      <c r="A661" t="s">
        <v>8</v>
      </c>
      <c r="B661" t="s">
        <v>353</v>
      </c>
      <c r="C661">
        <v>2050</v>
      </c>
      <c r="D661" t="s">
        <v>82</v>
      </c>
      <c r="E661" t="s">
        <v>83</v>
      </c>
      <c r="F661" t="s">
        <v>354</v>
      </c>
      <c r="G661">
        <v>362</v>
      </c>
      <c r="H661">
        <v>8.7314000203718906E-2</v>
      </c>
      <c r="I661">
        <f>IF(OR(B661="GAS",B661="COL",B661="LAN",B661="RICE"),H661*About!$B$113,IF(B661="CROP",H661*About!$B$114,'EPA Data'!H661))</f>
        <v>8.7314000203718906E-2</v>
      </c>
      <c r="J661" s="9" t="str">
        <f>VLOOKUP(F661,'Tech to Policy Mapping'!C:D,2,FALSE)</f>
        <v>livestock measures</v>
      </c>
    </row>
    <row r="662" spans="1:10" x14ac:dyDescent="0.45">
      <c r="A662" t="s">
        <v>8</v>
      </c>
      <c r="B662" t="s">
        <v>353</v>
      </c>
      <c r="C662">
        <v>2050</v>
      </c>
      <c r="D662" t="s">
        <v>82</v>
      </c>
      <c r="E662" t="s">
        <v>83</v>
      </c>
      <c r="F662" t="s">
        <v>354</v>
      </c>
      <c r="G662">
        <v>100000</v>
      </c>
      <c r="H662" s="1">
        <v>9.9999999999999998E-13</v>
      </c>
      <c r="I662">
        <f>IF(OR(B662="GAS",B662="COL",B662="LAN",B662="RICE"),H662*About!$B$113,IF(B662="CROP",H662*About!$B$114,'EPA Data'!H662))</f>
        <v>9.9999999999999998E-13</v>
      </c>
      <c r="J662" s="9" t="str">
        <f>VLOOKUP(F662,'Tech to Policy Mapping'!C:D,2,FALSE)</f>
        <v>livestock measures</v>
      </c>
    </row>
    <row r="663" spans="1:10" x14ac:dyDescent="0.45">
      <c r="A663" t="s">
        <v>8</v>
      </c>
      <c r="B663" t="s">
        <v>391</v>
      </c>
      <c r="C663">
        <v>2015</v>
      </c>
      <c r="D663" t="s">
        <v>82</v>
      </c>
      <c r="E663" t="s">
        <v>83</v>
      </c>
      <c r="F663" t="s">
        <v>401</v>
      </c>
      <c r="G663">
        <v>-100000</v>
      </c>
      <c r="H663">
        <v>0</v>
      </c>
      <c r="I663">
        <f>IF(OR(B663="GAS",B663="COL",B663="LAN",B663="RICE"),H663*About!$B$113,IF(B663="CROP",H663*About!$B$114,'EPA Data'!H663))</f>
        <v>0</v>
      </c>
      <c r="J663" s="9" t="str">
        <f>VLOOKUP(F663,'Tech to Policy Mapping'!C:D,2,FALSE)</f>
        <v>crop and rice measures</v>
      </c>
    </row>
    <row r="664" spans="1:10" x14ac:dyDescent="0.45">
      <c r="A664" t="s">
        <v>8</v>
      </c>
      <c r="B664" t="s">
        <v>391</v>
      </c>
      <c r="C664">
        <v>2015</v>
      </c>
      <c r="D664" t="s">
        <v>82</v>
      </c>
      <c r="E664" t="s">
        <v>83</v>
      </c>
      <c r="F664" t="s">
        <v>401</v>
      </c>
      <c r="G664">
        <v>-5</v>
      </c>
      <c r="H664">
        <v>0</v>
      </c>
      <c r="I664">
        <f>IF(OR(B664="GAS",B664="COL",B664="LAN",B664="RICE"),H664*About!$B$113,IF(B664="CROP",H664*About!$B$114,'EPA Data'!H664))</f>
        <v>0</v>
      </c>
      <c r="J664" s="9" t="str">
        <f>VLOOKUP(F664,'Tech to Policy Mapping'!C:D,2,FALSE)</f>
        <v>crop and rice measures</v>
      </c>
    </row>
    <row r="665" spans="1:10" x14ac:dyDescent="0.45">
      <c r="A665" t="s">
        <v>8</v>
      </c>
      <c r="B665" t="s">
        <v>391</v>
      </c>
      <c r="C665">
        <v>2015</v>
      </c>
      <c r="D665" t="s">
        <v>82</v>
      </c>
      <c r="E665" t="s">
        <v>83</v>
      </c>
      <c r="F665" t="s">
        <v>401</v>
      </c>
      <c r="G665">
        <v>-5</v>
      </c>
      <c r="H665">
        <v>0.39656001329422003</v>
      </c>
      <c r="I665">
        <f>IF(OR(B665="GAS",B665="COL",B665="LAN",B665="RICE"),H665*About!$B$113,IF(B665="CROP",H665*About!$B$114,'EPA Data'!H665))</f>
        <v>0.44414721488952646</v>
      </c>
      <c r="J665" s="9" t="str">
        <f>VLOOKUP(F665,'Tech to Policy Mapping'!C:D,2,FALSE)</f>
        <v>crop and rice measures</v>
      </c>
    </row>
    <row r="666" spans="1:10" x14ac:dyDescent="0.45">
      <c r="A666" t="s">
        <v>8</v>
      </c>
      <c r="B666" t="s">
        <v>391</v>
      </c>
      <c r="C666">
        <v>2015</v>
      </c>
      <c r="D666" t="s">
        <v>82</v>
      </c>
      <c r="E666" t="s">
        <v>83</v>
      </c>
      <c r="F666" t="s">
        <v>415</v>
      </c>
      <c r="G666">
        <v>-4</v>
      </c>
      <c r="H666">
        <v>6.6450858116149902</v>
      </c>
      <c r="I666">
        <f>IF(OR(B666="GAS",B666="COL",B666="LAN",B666="RICE"),H666*About!$B$113,IF(B666="CROP",H666*About!$B$114,'EPA Data'!H666))</f>
        <v>7.4424961090087898</v>
      </c>
      <c r="J666" s="9" t="str">
        <f>VLOOKUP(F666,'Tech to Policy Mapping'!C:D,2,FALSE)</f>
        <v>crop and rice measures</v>
      </c>
    </row>
    <row r="667" spans="1:10" x14ac:dyDescent="0.45">
      <c r="A667" t="s">
        <v>8</v>
      </c>
      <c r="B667" t="s">
        <v>391</v>
      </c>
      <c r="C667">
        <v>2015</v>
      </c>
      <c r="D667" t="s">
        <v>82</v>
      </c>
      <c r="E667" t="s">
        <v>83</v>
      </c>
      <c r="F667" t="s">
        <v>14</v>
      </c>
      <c r="G667">
        <v>-1</v>
      </c>
      <c r="H667">
        <v>2.1578999236226099E-2</v>
      </c>
      <c r="I667">
        <f>IF(OR(B667="GAS",B667="COL",B667="LAN",B667="RICE"),H667*About!$B$113,IF(B667="CROP",H667*About!$B$114,'EPA Data'!H667))</f>
        <v>2.4168479144573235E-2</v>
      </c>
      <c r="J667" s="9" t="str">
        <f>VLOOKUP(F667,'Tech to Policy Mapping'!C:D,2,FALSE)</f>
        <v>crop and rice measures</v>
      </c>
    </row>
    <row r="668" spans="1:10" x14ac:dyDescent="0.45">
      <c r="A668" t="s">
        <v>8</v>
      </c>
      <c r="B668" t="s">
        <v>391</v>
      </c>
      <c r="C668">
        <v>2015</v>
      </c>
      <c r="D668" t="s">
        <v>82</v>
      </c>
      <c r="E668" t="s">
        <v>83</v>
      </c>
      <c r="F668" t="s">
        <v>13</v>
      </c>
      <c r="G668">
        <v>0</v>
      </c>
      <c r="H668">
        <v>1.2028000317513899E-2</v>
      </c>
      <c r="I668">
        <f>IF(OR(B668="GAS",B668="COL",B668="LAN",B668="RICE"),H668*About!$B$113,IF(B668="CROP",H668*About!$B$114,'EPA Data'!H668))</f>
        <v>1.3471360355615568E-2</v>
      </c>
      <c r="J668" s="9" t="str">
        <f>VLOOKUP(F668,'Tech to Policy Mapping'!C:D,2,FALSE)</f>
        <v>crop and rice measures</v>
      </c>
    </row>
    <row r="669" spans="1:10" x14ac:dyDescent="0.45">
      <c r="A669" t="s">
        <v>8</v>
      </c>
      <c r="B669" t="s">
        <v>391</v>
      </c>
      <c r="C669">
        <v>2015</v>
      </c>
      <c r="D669" t="s">
        <v>82</v>
      </c>
      <c r="E669" t="s">
        <v>83</v>
      </c>
      <c r="F669" t="s">
        <v>417</v>
      </c>
      <c r="G669">
        <v>0</v>
      </c>
      <c r="H669">
        <v>2.78329998254776E-2</v>
      </c>
      <c r="I669">
        <f>IF(OR(B669="GAS",B669="COL",B669="LAN",B669="RICE"),H669*About!$B$113,IF(B669="CROP",H669*About!$B$114,'EPA Data'!H669))</f>
        <v>3.1172959804534914E-2</v>
      </c>
      <c r="J669" s="9" t="str">
        <f>VLOOKUP(F669,'Tech to Policy Mapping'!C:D,2,FALSE)</f>
        <v>crop and rice measures</v>
      </c>
    </row>
    <row r="670" spans="1:10" x14ac:dyDescent="0.45">
      <c r="A670" t="s">
        <v>8</v>
      </c>
      <c r="B670" t="s">
        <v>391</v>
      </c>
      <c r="C670">
        <v>2015</v>
      </c>
      <c r="D670" t="s">
        <v>82</v>
      </c>
      <c r="E670" t="s">
        <v>83</v>
      </c>
      <c r="F670" t="s">
        <v>418</v>
      </c>
      <c r="G670">
        <v>0</v>
      </c>
      <c r="H670">
        <v>1.7929999157786401E-2</v>
      </c>
      <c r="I670">
        <f>IF(OR(B670="GAS",B670="COL",B670="LAN",B670="RICE"),H670*About!$B$113,IF(B670="CROP",H670*About!$B$114,'EPA Data'!H670))</f>
        <v>2.0081599056720769E-2</v>
      </c>
      <c r="J670" s="9" t="str">
        <f>VLOOKUP(F670,'Tech to Policy Mapping'!C:D,2,FALSE)</f>
        <v>crop and rice measures</v>
      </c>
    </row>
    <row r="671" spans="1:10" x14ac:dyDescent="0.45">
      <c r="A671" t="s">
        <v>8</v>
      </c>
      <c r="B671" t="s">
        <v>391</v>
      </c>
      <c r="C671">
        <v>2015</v>
      </c>
      <c r="D671" t="s">
        <v>82</v>
      </c>
      <c r="E671" t="s">
        <v>83</v>
      </c>
      <c r="F671" t="s">
        <v>416</v>
      </c>
      <c r="G671">
        <v>0</v>
      </c>
      <c r="H671">
        <v>6.0569997876883004E-3</v>
      </c>
      <c r="I671">
        <f>IF(OR(B671="GAS",B671="COL",B671="LAN",B671="RICE"),H671*About!$B$113,IF(B671="CROP",H671*About!$B$114,'EPA Data'!H671))</f>
        <v>6.7838397622108975E-3</v>
      </c>
      <c r="J671" s="9" t="str">
        <f>VLOOKUP(F671,'Tech to Policy Mapping'!C:D,2,FALSE)</f>
        <v>crop and rice measures</v>
      </c>
    </row>
    <row r="672" spans="1:10" x14ac:dyDescent="0.45">
      <c r="A672" t="s">
        <v>8</v>
      </c>
      <c r="B672" t="s">
        <v>391</v>
      </c>
      <c r="C672">
        <v>2015</v>
      </c>
      <c r="D672" t="s">
        <v>82</v>
      </c>
      <c r="E672" t="s">
        <v>83</v>
      </c>
      <c r="F672" t="s">
        <v>420</v>
      </c>
      <c r="G672">
        <v>1</v>
      </c>
      <c r="H672">
        <v>1.999999949476E-4</v>
      </c>
      <c r="I672">
        <f>IF(OR(B672="GAS",B672="COL",B672="LAN",B672="RICE"),H672*About!$B$113,IF(B672="CROP",H672*About!$B$114,'EPA Data'!H672))</f>
        <v>2.2399999434131201E-4</v>
      </c>
      <c r="J672" s="9" t="str">
        <f>VLOOKUP(F672,'Tech to Policy Mapping'!C:D,2,FALSE)</f>
        <v>crop and rice measures</v>
      </c>
    </row>
    <row r="673" spans="1:10" x14ac:dyDescent="0.45">
      <c r="A673" t="s">
        <v>8</v>
      </c>
      <c r="B673" t="s">
        <v>391</v>
      </c>
      <c r="C673">
        <v>2015</v>
      </c>
      <c r="D673" t="s">
        <v>82</v>
      </c>
      <c r="E673" t="s">
        <v>83</v>
      </c>
      <c r="F673" t="s">
        <v>414</v>
      </c>
      <c r="G673">
        <v>4</v>
      </c>
      <c r="H673">
        <v>4.3494110107421804</v>
      </c>
      <c r="I673">
        <f>IF(OR(B673="GAS",B673="COL",B673="LAN",B673="RICE"),H673*About!$B$113,IF(B673="CROP",H673*About!$B$114,'EPA Data'!H673))</f>
        <v>4.8713403320312425</v>
      </c>
      <c r="J673" s="9" t="str">
        <f>VLOOKUP(F673,'Tech to Policy Mapping'!C:D,2,FALSE)</f>
        <v>crop and rice measures</v>
      </c>
    </row>
    <row r="674" spans="1:10" x14ac:dyDescent="0.45">
      <c r="A674" t="s">
        <v>8</v>
      </c>
      <c r="B674" t="s">
        <v>391</v>
      </c>
      <c r="C674">
        <v>2015</v>
      </c>
      <c r="D674" t="s">
        <v>82</v>
      </c>
      <c r="E674" t="s">
        <v>83</v>
      </c>
      <c r="F674" t="s">
        <v>398</v>
      </c>
      <c r="G674">
        <v>5</v>
      </c>
      <c r="H674">
        <v>0.345470011234283</v>
      </c>
      <c r="I674">
        <f>IF(OR(B674="GAS",B674="COL",B674="LAN",B674="RICE"),H674*About!$B$113,IF(B674="CROP",H674*About!$B$114,'EPA Data'!H674))</f>
        <v>0.38692641258239702</v>
      </c>
      <c r="J674" s="9" t="str">
        <f>VLOOKUP(F674,'Tech to Policy Mapping'!C:D,2,FALSE)</f>
        <v>crop and rice measures</v>
      </c>
    </row>
    <row r="675" spans="1:10" x14ac:dyDescent="0.45">
      <c r="A675" t="s">
        <v>8</v>
      </c>
      <c r="B675" t="s">
        <v>391</v>
      </c>
      <c r="C675">
        <v>2015</v>
      </c>
      <c r="D675" t="s">
        <v>82</v>
      </c>
      <c r="E675" t="s">
        <v>83</v>
      </c>
      <c r="F675" t="s">
        <v>397</v>
      </c>
      <c r="G675">
        <v>7</v>
      </c>
      <c r="H675">
        <v>6.1816978454589799</v>
      </c>
      <c r="I675">
        <f>IF(OR(B675="GAS",B675="COL",B675="LAN",B675="RICE"),H675*About!$B$113,IF(B675="CROP",H675*About!$B$114,'EPA Data'!H675))</f>
        <v>6.9235015869140586</v>
      </c>
      <c r="J675" s="9" t="str">
        <f>VLOOKUP(F675,'Tech to Policy Mapping'!C:D,2,FALSE)</f>
        <v>crop and rice measures</v>
      </c>
    </row>
    <row r="676" spans="1:10" x14ac:dyDescent="0.45">
      <c r="A676" t="s">
        <v>8</v>
      </c>
      <c r="B676" t="s">
        <v>391</v>
      </c>
      <c r="C676">
        <v>2015</v>
      </c>
      <c r="D676" t="s">
        <v>82</v>
      </c>
      <c r="E676" t="s">
        <v>83</v>
      </c>
      <c r="F676" t="s">
        <v>406</v>
      </c>
      <c r="G676">
        <v>11</v>
      </c>
      <c r="H676">
        <v>0.74466598033904996</v>
      </c>
      <c r="I676">
        <f>IF(OR(B676="GAS",B676="COL",B676="LAN",B676="RICE"),H676*About!$B$113,IF(B676="CROP",H676*About!$B$114,'EPA Data'!H676))</f>
        <v>0.83402589797973603</v>
      </c>
      <c r="J676" s="9" t="str">
        <f>VLOOKUP(F676,'Tech to Policy Mapping'!C:D,2,FALSE)</f>
        <v>crop and rice measures</v>
      </c>
    </row>
    <row r="677" spans="1:10" x14ac:dyDescent="0.45">
      <c r="A677" t="s">
        <v>8</v>
      </c>
      <c r="B677" t="s">
        <v>391</v>
      </c>
      <c r="C677">
        <v>2015</v>
      </c>
      <c r="D677" t="s">
        <v>82</v>
      </c>
      <c r="E677" t="s">
        <v>83</v>
      </c>
      <c r="F677" t="s">
        <v>402</v>
      </c>
      <c r="G677">
        <v>21</v>
      </c>
      <c r="H677">
        <v>0.60261201858520497</v>
      </c>
      <c r="I677">
        <f>IF(OR(B677="GAS",B677="COL",B677="LAN",B677="RICE"),H677*About!$B$113,IF(B677="CROP",H677*About!$B$114,'EPA Data'!H677))</f>
        <v>0.67492546081542959</v>
      </c>
      <c r="J677" s="9" t="str">
        <f>VLOOKUP(F677,'Tech to Policy Mapping'!C:D,2,FALSE)</f>
        <v>crop and rice measures</v>
      </c>
    </row>
    <row r="678" spans="1:10" x14ac:dyDescent="0.45">
      <c r="A678" t="s">
        <v>8</v>
      </c>
      <c r="B678" t="s">
        <v>391</v>
      </c>
      <c r="C678">
        <v>2015</v>
      </c>
      <c r="D678" t="s">
        <v>82</v>
      </c>
      <c r="E678" t="s">
        <v>83</v>
      </c>
      <c r="F678" t="s">
        <v>415</v>
      </c>
      <c r="G678">
        <v>21</v>
      </c>
      <c r="H678">
        <v>1.7059409618377599</v>
      </c>
      <c r="I678">
        <f>IF(OR(B678="GAS",B678="COL",B678="LAN",B678="RICE"),H678*About!$B$113,IF(B678="CROP",H678*About!$B$114,'EPA Data'!H678))</f>
        <v>1.9106538772582913</v>
      </c>
      <c r="J678" s="9" t="str">
        <f>VLOOKUP(F678,'Tech to Policy Mapping'!C:D,2,FALSE)</f>
        <v>crop and rice measures</v>
      </c>
    </row>
    <row r="679" spans="1:10" x14ac:dyDescent="0.45">
      <c r="A679" t="s">
        <v>8</v>
      </c>
      <c r="B679" t="s">
        <v>391</v>
      </c>
      <c r="C679">
        <v>2015</v>
      </c>
      <c r="D679" t="s">
        <v>82</v>
      </c>
      <c r="E679" t="s">
        <v>83</v>
      </c>
      <c r="F679" t="s">
        <v>396</v>
      </c>
      <c r="G679">
        <v>23</v>
      </c>
      <c r="H679">
        <v>0.668163001537323</v>
      </c>
      <c r="I679">
        <f>IF(OR(B679="GAS",B679="COL",B679="LAN",B679="RICE"),H679*About!$B$113,IF(B679="CROP",H679*About!$B$114,'EPA Data'!H679))</f>
        <v>0.7483425617218018</v>
      </c>
      <c r="J679" s="9" t="str">
        <f>VLOOKUP(F679,'Tech to Policy Mapping'!C:D,2,FALSE)</f>
        <v>crop and rice measures</v>
      </c>
    </row>
    <row r="680" spans="1:10" x14ac:dyDescent="0.45">
      <c r="A680" t="s">
        <v>8</v>
      </c>
      <c r="B680" t="s">
        <v>391</v>
      </c>
      <c r="C680">
        <v>2015</v>
      </c>
      <c r="D680" t="s">
        <v>82</v>
      </c>
      <c r="E680" t="s">
        <v>83</v>
      </c>
      <c r="F680" t="s">
        <v>408</v>
      </c>
      <c r="G680">
        <v>28</v>
      </c>
      <c r="H680">
        <v>1.0622309446334799</v>
      </c>
      <c r="I680">
        <f>IF(OR(B680="GAS",B680="COL",B680="LAN",B680="RICE"),H680*About!$B$113,IF(B680="CROP",H680*About!$B$114,'EPA Data'!H680))</f>
        <v>1.1896986579894977</v>
      </c>
      <c r="J680" s="9" t="str">
        <f>VLOOKUP(F680,'Tech to Policy Mapping'!C:D,2,FALSE)</f>
        <v>crop and rice measures</v>
      </c>
    </row>
    <row r="681" spans="1:10" x14ac:dyDescent="0.45">
      <c r="A681" t="s">
        <v>8</v>
      </c>
      <c r="B681" t="s">
        <v>391</v>
      </c>
      <c r="C681">
        <v>2015</v>
      </c>
      <c r="D681" t="s">
        <v>82</v>
      </c>
      <c r="E681" t="s">
        <v>83</v>
      </c>
      <c r="F681" t="s">
        <v>414</v>
      </c>
      <c r="G681">
        <v>29</v>
      </c>
      <c r="H681">
        <v>1.4475610256195</v>
      </c>
      <c r="I681">
        <f>IF(OR(B681="GAS",B681="COL",B681="LAN",B681="RICE"),H681*About!$B$113,IF(B681="CROP",H681*About!$B$114,'EPA Data'!H681))</f>
        <v>1.6212683486938402</v>
      </c>
      <c r="J681" s="9" t="str">
        <f>VLOOKUP(F681,'Tech to Policy Mapping'!C:D,2,FALSE)</f>
        <v>crop and rice measures</v>
      </c>
    </row>
    <row r="682" spans="1:10" x14ac:dyDescent="0.45">
      <c r="A682" t="s">
        <v>8</v>
      </c>
      <c r="B682" t="s">
        <v>391</v>
      </c>
      <c r="C682">
        <v>2015</v>
      </c>
      <c r="D682" t="s">
        <v>82</v>
      </c>
      <c r="E682" t="s">
        <v>83</v>
      </c>
      <c r="F682" t="s">
        <v>397</v>
      </c>
      <c r="G682">
        <v>38</v>
      </c>
      <c r="H682">
        <v>1.75952696800231</v>
      </c>
      <c r="I682">
        <f>IF(OR(B682="GAS",B682="COL",B682="LAN",B682="RICE"),H682*About!$B$113,IF(B682="CROP",H682*About!$B$114,'EPA Data'!H682))</f>
        <v>1.9706702041625874</v>
      </c>
      <c r="J682" s="9" t="str">
        <f>VLOOKUP(F682,'Tech to Policy Mapping'!C:D,2,FALSE)</f>
        <v>crop and rice measures</v>
      </c>
    </row>
    <row r="683" spans="1:10" x14ac:dyDescent="0.45">
      <c r="A683" t="s">
        <v>8</v>
      </c>
      <c r="B683" t="s">
        <v>391</v>
      </c>
      <c r="C683">
        <v>2015</v>
      </c>
      <c r="D683" t="s">
        <v>82</v>
      </c>
      <c r="E683" t="s">
        <v>83</v>
      </c>
      <c r="F683" t="s">
        <v>393</v>
      </c>
      <c r="G683">
        <v>64</v>
      </c>
      <c r="H683">
        <v>0.61791402101516701</v>
      </c>
      <c r="I683">
        <f>IF(OR(B683="GAS",B683="COL",B683="LAN",B683="RICE"),H683*About!$B$113,IF(B683="CROP",H683*About!$B$114,'EPA Data'!H683))</f>
        <v>0.6920637035369871</v>
      </c>
      <c r="J683" s="9" t="str">
        <f>VLOOKUP(F683,'Tech to Policy Mapping'!C:D,2,FALSE)</f>
        <v>crop and rice measures</v>
      </c>
    </row>
    <row r="684" spans="1:10" x14ac:dyDescent="0.45">
      <c r="A684" t="s">
        <v>8</v>
      </c>
      <c r="B684" t="s">
        <v>391</v>
      </c>
      <c r="C684">
        <v>2015</v>
      </c>
      <c r="D684" t="s">
        <v>82</v>
      </c>
      <c r="E684" t="s">
        <v>83</v>
      </c>
      <c r="F684" t="s">
        <v>404</v>
      </c>
      <c r="G684">
        <v>66</v>
      </c>
      <c r="H684">
        <v>0.90097200870513905</v>
      </c>
      <c r="I684">
        <f>IF(OR(B684="GAS",B684="COL",B684="LAN",B684="RICE"),H684*About!$B$113,IF(B684="CROP",H684*About!$B$114,'EPA Data'!H684))</f>
        <v>1.0090886497497558</v>
      </c>
      <c r="J684" s="9" t="str">
        <f>VLOOKUP(F684,'Tech to Policy Mapping'!C:D,2,FALSE)</f>
        <v>crop and rice measures</v>
      </c>
    </row>
    <row r="685" spans="1:10" x14ac:dyDescent="0.45">
      <c r="A685" t="s">
        <v>8</v>
      </c>
      <c r="B685" t="s">
        <v>391</v>
      </c>
      <c r="C685">
        <v>2015</v>
      </c>
      <c r="D685" t="s">
        <v>82</v>
      </c>
      <c r="E685" t="s">
        <v>83</v>
      </c>
      <c r="F685" t="s">
        <v>396</v>
      </c>
      <c r="G685">
        <v>68</v>
      </c>
      <c r="H685">
        <v>1.0563980340957599</v>
      </c>
      <c r="I685">
        <f>IF(OR(B685="GAS",B685="COL",B685="LAN",B685="RICE"),H685*About!$B$113,IF(B685="CROP",H685*About!$B$114,'EPA Data'!H685))</f>
        <v>1.1831657981872512</v>
      </c>
      <c r="J685" s="9" t="str">
        <f>VLOOKUP(F685,'Tech to Policy Mapping'!C:D,2,FALSE)</f>
        <v>crop and rice measures</v>
      </c>
    </row>
    <row r="686" spans="1:10" x14ac:dyDescent="0.45">
      <c r="A686" t="s">
        <v>8</v>
      </c>
      <c r="B686" t="s">
        <v>391</v>
      </c>
      <c r="C686">
        <v>2015</v>
      </c>
      <c r="D686" t="s">
        <v>82</v>
      </c>
      <c r="E686" t="s">
        <v>83</v>
      </c>
      <c r="F686" t="s">
        <v>395</v>
      </c>
      <c r="G686">
        <v>70</v>
      </c>
      <c r="H686">
        <v>0.98273098468780495</v>
      </c>
      <c r="I686">
        <f>IF(OR(B686="GAS",B686="COL",B686="LAN",B686="RICE"),H686*About!$B$113,IF(B686="CROP",H686*About!$B$114,'EPA Data'!H686))</f>
        <v>1.1006587028503416</v>
      </c>
      <c r="J686" s="9" t="str">
        <f>VLOOKUP(F686,'Tech to Policy Mapping'!C:D,2,FALSE)</f>
        <v>crop and rice measures</v>
      </c>
    </row>
    <row r="687" spans="1:10" x14ac:dyDescent="0.45">
      <c r="A687" t="s">
        <v>8</v>
      </c>
      <c r="B687" t="s">
        <v>391</v>
      </c>
      <c r="C687">
        <v>2015</v>
      </c>
      <c r="D687" t="s">
        <v>82</v>
      </c>
      <c r="E687" t="s">
        <v>83</v>
      </c>
      <c r="F687" t="s">
        <v>401</v>
      </c>
      <c r="G687">
        <v>72</v>
      </c>
      <c r="H687">
        <v>0.99747401475906305</v>
      </c>
      <c r="I687">
        <f>IF(OR(B687="GAS",B687="COL",B687="LAN",B687="RICE"),H687*About!$B$113,IF(B687="CROP",H687*About!$B$114,'EPA Data'!H687))</f>
        <v>1.1171708965301508</v>
      </c>
      <c r="J687" s="9" t="str">
        <f>VLOOKUP(F687,'Tech to Policy Mapping'!C:D,2,FALSE)</f>
        <v>crop and rice measures</v>
      </c>
    </row>
    <row r="688" spans="1:10" x14ac:dyDescent="0.45">
      <c r="A688" t="s">
        <v>8</v>
      </c>
      <c r="B688" t="s">
        <v>391</v>
      </c>
      <c r="C688">
        <v>2015</v>
      </c>
      <c r="D688" t="s">
        <v>82</v>
      </c>
      <c r="E688" t="s">
        <v>83</v>
      </c>
      <c r="F688" t="s">
        <v>406</v>
      </c>
      <c r="G688">
        <v>79</v>
      </c>
      <c r="H688">
        <v>0.98847198486328103</v>
      </c>
      <c r="I688">
        <f>IF(OR(B688="GAS",B688="COL",B688="LAN",B688="RICE"),H688*About!$B$113,IF(B688="CROP",H688*About!$B$114,'EPA Data'!H688))</f>
        <v>1.1070886230468748</v>
      </c>
      <c r="J688" s="9" t="str">
        <f>VLOOKUP(F688,'Tech to Policy Mapping'!C:D,2,FALSE)</f>
        <v>crop and rice measures</v>
      </c>
    </row>
    <row r="689" spans="1:10" x14ac:dyDescent="0.45">
      <c r="A689" t="s">
        <v>8</v>
      </c>
      <c r="B689" t="s">
        <v>391</v>
      </c>
      <c r="C689">
        <v>2015</v>
      </c>
      <c r="D689" t="s">
        <v>82</v>
      </c>
      <c r="E689" t="s">
        <v>83</v>
      </c>
      <c r="F689" t="s">
        <v>408</v>
      </c>
      <c r="G689">
        <v>91</v>
      </c>
      <c r="H689">
        <v>0.96031802892684903</v>
      </c>
      <c r="I689">
        <f>IF(OR(B689="GAS",B689="COL",B689="LAN",B689="RICE"),H689*About!$B$113,IF(B689="CROP",H689*About!$B$114,'EPA Data'!H689))</f>
        <v>1.075556192398071</v>
      </c>
      <c r="J689" s="9" t="str">
        <f>VLOOKUP(F689,'Tech to Policy Mapping'!C:D,2,FALSE)</f>
        <v>crop and rice measures</v>
      </c>
    </row>
    <row r="690" spans="1:10" x14ac:dyDescent="0.45">
      <c r="A690" t="s">
        <v>8</v>
      </c>
      <c r="B690" t="s">
        <v>391</v>
      </c>
      <c r="C690">
        <v>2015</v>
      </c>
      <c r="D690" t="s">
        <v>82</v>
      </c>
      <c r="E690" t="s">
        <v>83</v>
      </c>
      <c r="F690" t="s">
        <v>392</v>
      </c>
      <c r="G690">
        <v>97</v>
      </c>
      <c r="H690">
        <v>1.01759505271911</v>
      </c>
      <c r="I690">
        <f>IF(OR(B690="GAS",B690="COL",B690="LAN",B690="RICE"),H690*About!$B$113,IF(B690="CROP",H690*About!$B$114,'EPA Data'!H690))</f>
        <v>1.1397064590454034</v>
      </c>
      <c r="J690" s="9" t="str">
        <f>VLOOKUP(F690,'Tech to Policy Mapping'!C:D,2,FALSE)</f>
        <v>crop and rice measures</v>
      </c>
    </row>
    <row r="691" spans="1:10" x14ac:dyDescent="0.45">
      <c r="A691" t="s">
        <v>8</v>
      </c>
      <c r="B691" t="s">
        <v>391</v>
      </c>
      <c r="C691">
        <v>2015</v>
      </c>
      <c r="D691" t="s">
        <v>82</v>
      </c>
      <c r="E691" t="s">
        <v>83</v>
      </c>
      <c r="F691" t="s">
        <v>394</v>
      </c>
      <c r="G691">
        <v>100</v>
      </c>
      <c r="H691">
        <v>0.79650902748107899</v>
      </c>
      <c r="I691">
        <f>IF(OR(B691="GAS",B691="COL",B691="LAN",B691="RICE"),H691*About!$B$113,IF(B691="CROP",H691*About!$B$114,'EPA Data'!H691))</f>
        <v>0.89209011077880851</v>
      </c>
      <c r="J691" s="9" t="str">
        <f>VLOOKUP(F691,'Tech to Policy Mapping'!C:D,2,FALSE)</f>
        <v>crop and rice measures</v>
      </c>
    </row>
    <row r="692" spans="1:10" x14ac:dyDescent="0.45">
      <c r="A692" t="s">
        <v>8</v>
      </c>
      <c r="B692" t="s">
        <v>391</v>
      </c>
      <c r="C692">
        <v>2015</v>
      </c>
      <c r="D692" t="s">
        <v>82</v>
      </c>
      <c r="E692" t="s">
        <v>83</v>
      </c>
      <c r="F692" t="s">
        <v>399</v>
      </c>
      <c r="G692">
        <v>186</v>
      </c>
      <c r="H692">
        <v>3.8891499042510902</v>
      </c>
      <c r="I692">
        <f>IF(OR(B692="GAS",B692="COL",B692="LAN",B692="RICE"),H692*About!$B$113,IF(B692="CROP",H692*About!$B$114,'EPA Data'!H692))</f>
        <v>4.3558478927612212</v>
      </c>
      <c r="J692" s="9" t="str">
        <f>VLOOKUP(F692,'Tech to Policy Mapping'!C:D,2,FALSE)</f>
        <v>crop and rice measures</v>
      </c>
    </row>
    <row r="693" spans="1:10" x14ac:dyDescent="0.45">
      <c r="A693" t="s">
        <v>8</v>
      </c>
      <c r="B693" t="s">
        <v>391</v>
      </c>
      <c r="C693">
        <v>2015</v>
      </c>
      <c r="D693" t="s">
        <v>82</v>
      </c>
      <c r="E693" t="s">
        <v>83</v>
      </c>
      <c r="F693" t="s">
        <v>399</v>
      </c>
      <c r="G693">
        <v>205</v>
      </c>
      <c r="H693">
        <v>0.92948001623153598</v>
      </c>
      <c r="I693">
        <f>IF(OR(B693="GAS",B693="COL",B693="LAN",B693="RICE"),H693*About!$B$113,IF(B693="CROP",H693*About!$B$114,'EPA Data'!H693))</f>
        <v>1.0410176181793205</v>
      </c>
      <c r="J693" s="9" t="str">
        <f>VLOOKUP(F693,'Tech to Policy Mapping'!C:D,2,FALSE)</f>
        <v>crop and rice measures</v>
      </c>
    </row>
    <row r="694" spans="1:10" x14ac:dyDescent="0.45">
      <c r="A694" t="s">
        <v>8</v>
      </c>
      <c r="B694" t="s">
        <v>391</v>
      </c>
      <c r="C694">
        <v>2015</v>
      </c>
      <c r="D694" t="s">
        <v>82</v>
      </c>
      <c r="E694" t="s">
        <v>83</v>
      </c>
      <c r="F694" t="s">
        <v>405</v>
      </c>
      <c r="G694">
        <v>276</v>
      </c>
      <c r="H694">
        <v>0.29674100875854398</v>
      </c>
      <c r="I694">
        <f>IF(OR(B694="GAS",B694="COL",B694="LAN",B694="RICE"),H694*About!$B$113,IF(B694="CROP",H694*About!$B$114,'EPA Data'!H694))</f>
        <v>0.33234992980956929</v>
      </c>
      <c r="J694" s="9" t="str">
        <f>VLOOKUP(F694,'Tech to Policy Mapping'!C:D,2,FALSE)</f>
        <v>crop and rice measures</v>
      </c>
    </row>
    <row r="695" spans="1:10" x14ac:dyDescent="0.45">
      <c r="A695" t="s">
        <v>8</v>
      </c>
      <c r="B695" t="s">
        <v>391</v>
      </c>
      <c r="C695">
        <v>2015</v>
      </c>
      <c r="D695" t="s">
        <v>82</v>
      </c>
      <c r="E695" t="s">
        <v>83</v>
      </c>
      <c r="F695" t="s">
        <v>411</v>
      </c>
      <c r="G695">
        <v>277</v>
      </c>
      <c r="H695">
        <v>0.334850013256073</v>
      </c>
      <c r="I695">
        <f>IF(OR(B695="GAS",B695="COL",B695="LAN",B695="RICE"),H695*About!$B$113,IF(B695="CROP",H695*About!$B$114,'EPA Data'!H695))</f>
        <v>0.37503201484680182</v>
      </c>
      <c r="J695" s="9" t="str">
        <f>VLOOKUP(F695,'Tech to Policy Mapping'!C:D,2,FALSE)</f>
        <v>crop and rice measures</v>
      </c>
    </row>
    <row r="696" spans="1:10" x14ac:dyDescent="0.45">
      <c r="A696" t="s">
        <v>8</v>
      </c>
      <c r="B696" t="s">
        <v>391</v>
      </c>
      <c r="C696">
        <v>2015</v>
      </c>
      <c r="D696" t="s">
        <v>82</v>
      </c>
      <c r="E696" t="s">
        <v>83</v>
      </c>
      <c r="F696" t="s">
        <v>392</v>
      </c>
      <c r="G696">
        <v>373</v>
      </c>
      <c r="H696">
        <v>0.52465200424194303</v>
      </c>
      <c r="I696">
        <f>IF(OR(B696="GAS",B696="COL",B696="LAN",B696="RICE"),H696*About!$B$113,IF(B696="CROP",H696*About!$B$114,'EPA Data'!H696))</f>
        <v>0.58761024475097623</v>
      </c>
      <c r="J696" s="9" t="str">
        <f>VLOOKUP(F696,'Tech to Policy Mapping'!C:D,2,FALSE)</f>
        <v>crop and rice measures</v>
      </c>
    </row>
    <row r="697" spans="1:10" x14ac:dyDescent="0.45">
      <c r="A697" t="s">
        <v>8</v>
      </c>
      <c r="B697" t="s">
        <v>391</v>
      </c>
      <c r="C697">
        <v>2015</v>
      </c>
      <c r="D697" t="s">
        <v>82</v>
      </c>
      <c r="E697" t="s">
        <v>83</v>
      </c>
      <c r="F697" t="s">
        <v>409</v>
      </c>
      <c r="G697">
        <v>481</v>
      </c>
      <c r="H697">
        <v>0.29674100875854398</v>
      </c>
      <c r="I697">
        <f>IF(OR(B697="GAS",B697="COL",B697="LAN",B697="RICE"),H697*About!$B$113,IF(B697="CROP",H697*About!$B$114,'EPA Data'!H697))</f>
        <v>0.33234992980956929</v>
      </c>
      <c r="J697" s="9" t="str">
        <f>VLOOKUP(F697,'Tech to Policy Mapping'!C:D,2,FALSE)</f>
        <v>crop and rice measures</v>
      </c>
    </row>
    <row r="698" spans="1:10" x14ac:dyDescent="0.45">
      <c r="A698" t="s">
        <v>8</v>
      </c>
      <c r="B698" t="s">
        <v>391</v>
      </c>
      <c r="C698">
        <v>2015</v>
      </c>
      <c r="D698" t="s">
        <v>82</v>
      </c>
      <c r="E698" t="s">
        <v>83</v>
      </c>
      <c r="F698" t="s">
        <v>400</v>
      </c>
      <c r="G698">
        <v>695</v>
      </c>
      <c r="H698">
        <v>0.272496998310089</v>
      </c>
      <c r="I698">
        <f>IF(OR(B698="GAS",B698="COL",B698="LAN",B698="RICE"),H698*About!$B$113,IF(B698="CROP",H698*About!$B$114,'EPA Data'!H698))</f>
        <v>0.30519663810729969</v>
      </c>
      <c r="J698" s="9" t="str">
        <f>VLOOKUP(F698,'Tech to Policy Mapping'!C:D,2,FALSE)</f>
        <v>crop and rice measures</v>
      </c>
    </row>
    <row r="699" spans="1:10" x14ac:dyDescent="0.45">
      <c r="A699" t="s">
        <v>8</v>
      </c>
      <c r="B699" t="s">
        <v>391</v>
      </c>
      <c r="C699">
        <v>2015</v>
      </c>
      <c r="D699" t="s">
        <v>82</v>
      </c>
      <c r="E699" t="s">
        <v>83</v>
      </c>
      <c r="F699" t="s">
        <v>407</v>
      </c>
      <c r="G699">
        <v>941</v>
      </c>
      <c r="H699">
        <v>0.194887995719909</v>
      </c>
      <c r="I699">
        <f>IF(OR(B699="GAS",B699="COL",B699="LAN",B699="RICE"),H699*About!$B$113,IF(B699="CROP",H699*About!$B$114,'EPA Data'!H699))</f>
        <v>0.2182745552062981</v>
      </c>
      <c r="J699" s="9" t="str">
        <f>VLOOKUP(F699,'Tech to Policy Mapping'!C:D,2,FALSE)</f>
        <v>crop and rice measures</v>
      </c>
    </row>
    <row r="700" spans="1:10" x14ac:dyDescent="0.45">
      <c r="A700" t="s">
        <v>8</v>
      </c>
      <c r="B700" t="s">
        <v>391</v>
      </c>
      <c r="C700">
        <v>2015</v>
      </c>
      <c r="D700" t="s">
        <v>82</v>
      </c>
      <c r="E700" t="s">
        <v>83</v>
      </c>
      <c r="F700" t="s">
        <v>407</v>
      </c>
      <c r="G700">
        <v>100000</v>
      </c>
      <c r="H700" s="1">
        <v>9.9999999999999998E-13</v>
      </c>
      <c r="I700">
        <f>IF(OR(B700="GAS",B700="COL",B700="LAN",B700="RICE"),H700*About!$B$113,IF(B700="CROP",H700*About!$B$114,'EPA Data'!H700))</f>
        <v>1.1200000000000001E-12</v>
      </c>
      <c r="J700" s="9" t="str">
        <f>VLOOKUP(F700,'Tech to Policy Mapping'!C:D,2,FALSE)</f>
        <v>crop and rice measures</v>
      </c>
    </row>
    <row r="701" spans="1:10" x14ac:dyDescent="0.45">
      <c r="A701" t="s">
        <v>8</v>
      </c>
      <c r="B701" t="s">
        <v>391</v>
      </c>
      <c r="C701">
        <v>2020</v>
      </c>
      <c r="D701" t="s">
        <v>82</v>
      </c>
      <c r="E701" t="s">
        <v>83</v>
      </c>
      <c r="F701" t="s">
        <v>15</v>
      </c>
      <c r="G701">
        <v>-100000</v>
      </c>
      <c r="H701">
        <v>0</v>
      </c>
      <c r="I701">
        <f>IF(OR(B701="GAS",B701="COL",B701="LAN",B701="RICE"),H701*About!$B$113,IF(B701="CROP",H701*About!$B$114,'EPA Data'!H701))</f>
        <v>0</v>
      </c>
      <c r="J701" s="9" t="str">
        <f>VLOOKUP(F701,'Tech to Policy Mapping'!C:D,2,FALSE)</f>
        <v>crop and rice measures</v>
      </c>
    </row>
    <row r="702" spans="1:10" x14ac:dyDescent="0.45">
      <c r="A702" t="s">
        <v>8</v>
      </c>
      <c r="B702" t="s">
        <v>391</v>
      </c>
      <c r="C702">
        <v>2020</v>
      </c>
      <c r="D702" t="s">
        <v>82</v>
      </c>
      <c r="E702" t="s">
        <v>83</v>
      </c>
      <c r="F702" t="s">
        <v>15</v>
      </c>
      <c r="G702">
        <v>-20</v>
      </c>
      <c r="H702">
        <v>0</v>
      </c>
      <c r="I702">
        <f>IF(OR(B702="GAS",B702="COL",B702="LAN",B702="RICE"),H702*About!$B$113,IF(B702="CROP",H702*About!$B$114,'EPA Data'!H702))</f>
        <v>0</v>
      </c>
      <c r="J702" s="9" t="str">
        <f>VLOOKUP(F702,'Tech to Policy Mapping'!C:D,2,FALSE)</f>
        <v>crop and rice measures</v>
      </c>
    </row>
    <row r="703" spans="1:10" x14ac:dyDescent="0.45">
      <c r="A703" t="s">
        <v>8</v>
      </c>
      <c r="B703" t="s">
        <v>391</v>
      </c>
      <c r="C703">
        <v>2020</v>
      </c>
      <c r="D703" t="s">
        <v>82</v>
      </c>
      <c r="E703" t="s">
        <v>83</v>
      </c>
      <c r="F703" t="s">
        <v>15</v>
      </c>
      <c r="G703">
        <v>-20</v>
      </c>
      <c r="H703" s="1">
        <v>9.9999999747500003E-7</v>
      </c>
      <c r="I703">
        <f>IF(OR(B703="GAS",B703="COL",B703="LAN",B703="RICE"),H703*About!$B$113,IF(B703="CROP",H703*About!$B$114,'EPA Data'!H703))</f>
        <v>1.1199999971720002E-6</v>
      </c>
      <c r="J703" s="9" t="str">
        <f>VLOOKUP(F703,'Tech to Policy Mapping'!C:D,2,FALSE)</f>
        <v>crop and rice measures</v>
      </c>
    </row>
    <row r="704" spans="1:10" x14ac:dyDescent="0.45">
      <c r="A704" t="s">
        <v>8</v>
      </c>
      <c r="B704" t="s">
        <v>391</v>
      </c>
      <c r="C704">
        <v>2020</v>
      </c>
      <c r="D704" t="s">
        <v>82</v>
      </c>
      <c r="E704" t="s">
        <v>83</v>
      </c>
      <c r="F704" t="s">
        <v>401</v>
      </c>
      <c r="G704">
        <v>-15</v>
      </c>
      <c r="H704">
        <v>0.41874799132347101</v>
      </c>
      <c r="I704">
        <f>IF(OR(B704="GAS",B704="COL",B704="LAN",B704="RICE"),H704*About!$B$113,IF(B704="CROP",H704*About!$B$114,'EPA Data'!H704))</f>
        <v>0.46899775028228757</v>
      </c>
      <c r="J704" s="9" t="str">
        <f>VLOOKUP(F704,'Tech to Policy Mapping'!C:D,2,FALSE)</f>
        <v>crop and rice measures</v>
      </c>
    </row>
    <row r="705" spans="1:10" x14ac:dyDescent="0.45">
      <c r="A705" t="s">
        <v>8</v>
      </c>
      <c r="B705" t="s">
        <v>391</v>
      </c>
      <c r="C705">
        <v>2020</v>
      </c>
      <c r="D705" t="s">
        <v>82</v>
      </c>
      <c r="E705" t="s">
        <v>83</v>
      </c>
      <c r="F705" t="s">
        <v>415</v>
      </c>
      <c r="G705">
        <v>-6</v>
      </c>
      <c r="H705">
        <v>3.8440680503845202</v>
      </c>
      <c r="I705">
        <f>IF(OR(B705="GAS",B705="COL",B705="LAN",B705="RICE"),H705*About!$B$113,IF(B705="CROP",H705*About!$B$114,'EPA Data'!H705))</f>
        <v>4.3053562164306634</v>
      </c>
      <c r="J705" s="9" t="str">
        <f>VLOOKUP(F705,'Tech to Policy Mapping'!C:D,2,FALSE)</f>
        <v>crop and rice measures</v>
      </c>
    </row>
    <row r="706" spans="1:10" x14ac:dyDescent="0.45">
      <c r="A706" t="s">
        <v>8</v>
      </c>
      <c r="B706" t="s">
        <v>391</v>
      </c>
      <c r="C706">
        <v>2020</v>
      </c>
      <c r="D706" t="s">
        <v>82</v>
      </c>
      <c r="E706" t="s">
        <v>83</v>
      </c>
      <c r="F706" t="s">
        <v>406</v>
      </c>
      <c r="G706">
        <v>-2</v>
      </c>
      <c r="H706">
        <v>0.76492601633071899</v>
      </c>
      <c r="I706">
        <f>IF(OR(B706="GAS",B706="COL",B706="LAN",B706="RICE"),H706*About!$B$113,IF(B706="CROP",H706*About!$B$114,'EPA Data'!H706))</f>
        <v>0.8567171382904053</v>
      </c>
      <c r="J706" s="9" t="str">
        <f>VLOOKUP(F706,'Tech to Policy Mapping'!C:D,2,FALSE)</f>
        <v>crop and rice measures</v>
      </c>
    </row>
    <row r="707" spans="1:10" x14ac:dyDescent="0.45">
      <c r="A707" t="s">
        <v>8</v>
      </c>
      <c r="B707" t="s">
        <v>391</v>
      </c>
      <c r="C707">
        <v>2020</v>
      </c>
      <c r="D707" t="s">
        <v>82</v>
      </c>
      <c r="E707" t="s">
        <v>83</v>
      </c>
      <c r="F707" t="s">
        <v>14</v>
      </c>
      <c r="G707">
        <v>-1</v>
      </c>
      <c r="H707">
        <v>3.0182000249624301E-2</v>
      </c>
      <c r="I707">
        <f>IF(OR(B707="GAS",B707="COL",B707="LAN",B707="RICE"),H707*About!$B$113,IF(B707="CROP",H707*About!$B$114,'EPA Data'!H707))</f>
        <v>3.3803840279579223E-2</v>
      </c>
      <c r="J707" s="9" t="str">
        <f>VLOOKUP(F707,'Tech to Policy Mapping'!C:D,2,FALSE)</f>
        <v>crop and rice measures</v>
      </c>
    </row>
    <row r="708" spans="1:10" x14ac:dyDescent="0.45">
      <c r="A708" t="s">
        <v>8</v>
      </c>
      <c r="B708" t="s">
        <v>391</v>
      </c>
      <c r="C708">
        <v>2020</v>
      </c>
      <c r="D708" t="s">
        <v>82</v>
      </c>
      <c r="E708" t="s">
        <v>83</v>
      </c>
      <c r="F708" t="s">
        <v>416</v>
      </c>
      <c r="G708">
        <v>0</v>
      </c>
      <c r="H708">
        <v>7.6830000616609998E-3</v>
      </c>
      <c r="I708">
        <f>IF(OR(B708="GAS",B708="COL",B708="LAN",B708="RICE"),H708*About!$B$113,IF(B708="CROP",H708*About!$B$114,'EPA Data'!H708))</f>
        <v>8.60496006906032E-3</v>
      </c>
      <c r="J708" s="9" t="str">
        <f>VLOOKUP(F708,'Tech to Policy Mapping'!C:D,2,FALSE)</f>
        <v>crop and rice measures</v>
      </c>
    </row>
    <row r="709" spans="1:10" x14ac:dyDescent="0.45">
      <c r="A709" t="s">
        <v>8</v>
      </c>
      <c r="B709" t="s">
        <v>391</v>
      </c>
      <c r="C709">
        <v>2020</v>
      </c>
      <c r="D709" t="s">
        <v>82</v>
      </c>
      <c r="E709" t="s">
        <v>83</v>
      </c>
      <c r="F709" t="s">
        <v>417</v>
      </c>
      <c r="G709">
        <v>0</v>
      </c>
      <c r="H709">
        <v>3.8977999240160002E-2</v>
      </c>
      <c r="I709">
        <f>IF(OR(B709="GAS",B709="COL",B709="LAN",B709="RICE"),H709*About!$B$113,IF(B709="CROP",H709*About!$B$114,'EPA Data'!H709))</f>
        <v>4.3655359148979209E-2</v>
      </c>
      <c r="J709" s="9" t="str">
        <f>VLOOKUP(F709,'Tech to Policy Mapping'!C:D,2,FALSE)</f>
        <v>crop and rice measures</v>
      </c>
    </row>
    <row r="710" spans="1:10" x14ac:dyDescent="0.45">
      <c r="A710" t="s">
        <v>8</v>
      </c>
      <c r="B710" t="s">
        <v>391</v>
      </c>
      <c r="C710">
        <v>2020</v>
      </c>
      <c r="D710" t="s">
        <v>82</v>
      </c>
      <c r="E710" t="s">
        <v>83</v>
      </c>
      <c r="F710" t="s">
        <v>418</v>
      </c>
      <c r="G710">
        <v>0</v>
      </c>
      <c r="H710">
        <v>2.27029994130135E-2</v>
      </c>
      <c r="I710">
        <f>IF(OR(B710="GAS",B710="COL",B710="LAN",B710="RICE"),H710*About!$B$113,IF(B710="CROP",H710*About!$B$114,'EPA Data'!H710))</f>
        <v>2.5427359342575121E-2</v>
      </c>
      <c r="J710" s="9" t="str">
        <f>VLOOKUP(F710,'Tech to Policy Mapping'!C:D,2,FALSE)</f>
        <v>crop and rice measures</v>
      </c>
    </row>
    <row r="711" spans="1:10" x14ac:dyDescent="0.45">
      <c r="A711" t="s">
        <v>8</v>
      </c>
      <c r="B711" t="s">
        <v>391</v>
      </c>
      <c r="C711">
        <v>2020</v>
      </c>
      <c r="D711" t="s">
        <v>82</v>
      </c>
      <c r="E711" t="s">
        <v>83</v>
      </c>
      <c r="F711" t="s">
        <v>13</v>
      </c>
      <c r="G711">
        <v>0</v>
      </c>
      <c r="H711">
        <v>1.5184000134468099E-2</v>
      </c>
      <c r="I711">
        <f>IF(OR(B711="GAS",B711="COL",B711="LAN",B711="RICE"),H711*About!$B$113,IF(B711="CROP",H711*About!$B$114,'EPA Data'!H711))</f>
        <v>1.7006080150604272E-2</v>
      </c>
      <c r="J711" s="9" t="str">
        <f>VLOOKUP(F711,'Tech to Policy Mapping'!C:D,2,FALSE)</f>
        <v>crop and rice measures</v>
      </c>
    </row>
    <row r="712" spans="1:10" x14ac:dyDescent="0.45">
      <c r="A712" t="s">
        <v>8</v>
      </c>
      <c r="B712" t="s">
        <v>391</v>
      </c>
      <c r="C712">
        <v>2020</v>
      </c>
      <c r="D712" t="s">
        <v>82</v>
      </c>
      <c r="E712" t="s">
        <v>83</v>
      </c>
      <c r="F712" t="s">
        <v>398</v>
      </c>
      <c r="G712">
        <v>5</v>
      </c>
      <c r="H712">
        <v>0.36899200081825201</v>
      </c>
      <c r="I712">
        <f>IF(OR(B712="GAS",B712="COL",B712="LAN",B712="RICE"),H712*About!$B$113,IF(B712="CROP",H712*About!$B$114,'EPA Data'!H712))</f>
        <v>0.41327104091644229</v>
      </c>
      <c r="J712" s="9" t="str">
        <f>VLOOKUP(F712,'Tech to Policy Mapping'!C:D,2,FALSE)</f>
        <v>crop and rice measures</v>
      </c>
    </row>
    <row r="713" spans="1:10" x14ac:dyDescent="0.45">
      <c r="A713" t="s">
        <v>8</v>
      </c>
      <c r="B713" t="s">
        <v>391</v>
      </c>
      <c r="C713">
        <v>2020</v>
      </c>
      <c r="D713" t="s">
        <v>82</v>
      </c>
      <c r="E713" t="s">
        <v>83</v>
      </c>
      <c r="F713" t="s">
        <v>397</v>
      </c>
      <c r="G713">
        <v>9</v>
      </c>
      <c r="H713">
        <v>5.5680279731750399</v>
      </c>
      <c r="I713">
        <f>IF(OR(B713="GAS",B713="COL",B713="LAN",B713="RICE"),H713*About!$B$113,IF(B713="CROP",H713*About!$B$114,'EPA Data'!H713))</f>
        <v>6.2361913299560454</v>
      </c>
      <c r="J713" s="9" t="str">
        <f>VLOOKUP(F713,'Tech to Policy Mapping'!C:D,2,FALSE)</f>
        <v>crop and rice measures</v>
      </c>
    </row>
    <row r="714" spans="1:10" x14ac:dyDescent="0.45">
      <c r="A714" t="s">
        <v>8</v>
      </c>
      <c r="B714" t="s">
        <v>391</v>
      </c>
      <c r="C714">
        <v>2020</v>
      </c>
      <c r="D714" t="s">
        <v>82</v>
      </c>
      <c r="E714" t="s">
        <v>83</v>
      </c>
      <c r="F714" t="s">
        <v>408</v>
      </c>
      <c r="G714">
        <v>12</v>
      </c>
      <c r="H714">
        <v>1.0840990543365401</v>
      </c>
      <c r="I714">
        <f>IF(OR(B714="GAS",B714="COL",B714="LAN",B714="RICE"),H714*About!$B$113,IF(B714="CROP",H714*About!$B$114,'EPA Data'!H714))</f>
        <v>1.2141909408569249</v>
      </c>
      <c r="J714" s="9" t="str">
        <f>VLOOKUP(F714,'Tech to Policy Mapping'!C:D,2,FALSE)</f>
        <v>crop and rice measures</v>
      </c>
    </row>
    <row r="715" spans="1:10" x14ac:dyDescent="0.45">
      <c r="A715" t="s">
        <v>8</v>
      </c>
      <c r="B715" t="s">
        <v>391</v>
      </c>
      <c r="C715">
        <v>2020</v>
      </c>
      <c r="D715" t="s">
        <v>82</v>
      </c>
      <c r="E715" t="s">
        <v>83</v>
      </c>
      <c r="F715" t="s">
        <v>414</v>
      </c>
      <c r="G715">
        <v>18</v>
      </c>
      <c r="H715">
        <v>1.2986270189285201</v>
      </c>
      <c r="I715">
        <f>IF(OR(B715="GAS",B715="COL",B715="LAN",B715="RICE"),H715*About!$B$113,IF(B715="CROP",H715*About!$B$114,'EPA Data'!H715))</f>
        <v>1.4544622611999427</v>
      </c>
      <c r="J715" s="9" t="str">
        <f>VLOOKUP(F715,'Tech to Policy Mapping'!C:D,2,FALSE)</f>
        <v>crop and rice measures</v>
      </c>
    </row>
    <row r="716" spans="1:10" x14ac:dyDescent="0.45">
      <c r="A716" t="s">
        <v>8</v>
      </c>
      <c r="B716" t="s">
        <v>391</v>
      </c>
      <c r="C716">
        <v>2020</v>
      </c>
      <c r="D716" t="s">
        <v>82</v>
      </c>
      <c r="E716" t="s">
        <v>83</v>
      </c>
      <c r="F716" t="s">
        <v>396</v>
      </c>
      <c r="G716">
        <v>22</v>
      </c>
      <c r="H716">
        <v>0.68246799707412698</v>
      </c>
      <c r="I716">
        <f>IF(OR(B716="GAS",B716="COL",B716="LAN",B716="RICE"),H716*About!$B$113,IF(B716="CROP",H716*About!$B$114,'EPA Data'!H716))</f>
        <v>0.76436415672302227</v>
      </c>
      <c r="J716" s="9" t="str">
        <f>VLOOKUP(F716,'Tech to Policy Mapping'!C:D,2,FALSE)</f>
        <v>crop and rice measures</v>
      </c>
    </row>
    <row r="717" spans="1:10" x14ac:dyDescent="0.45">
      <c r="A717" t="s">
        <v>8</v>
      </c>
      <c r="B717" t="s">
        <v>391</v>
      </c>
      <c r="C717">
        <v>2020</v>
      </c>
      <c r="D717" t="s">
        <v>82</v>
      </c>
      <c r="E717" t="s">
        <v>83</v>
      </c>
      <c r="F717" t="s">
        <v>402</v>
      </c>
      <c r="G717">
        <v>23</v>
      </c>
      <c r="H717">
        <v>0.53248798847198398</v>
      </c>
      <c r="I717">
        <f>IF(OR(B717="GAS",B717="COL",B717="LAN",B717="RICE"),H717*About!$B$113,IF(B717="CROP",H717*About!$B$114,'EPA Data'!H717))</f>
        <v>0.59638654708862215</v>
      </c>
      <c r="J717" s="9" t="str">
        <f>VLOOKUP(F717,'Tech to Policy Mapping'!C:D,2,FALSE)</f>
        <v>crop and rice measures</v>
      </c>
    </row>
    <row r="718" spans="1:10" x14ac:dyDescent="0.45">
      <c r="A718" t="s">
        <v>8</v>
      </c>
      <c r="B718" t="s">
        <v>391</v>
      </c>
      <c r="C718">
        <v>2020</v>
      </c>
      <c r="D718" t="s">
        <v>82</v>
      </c>
      <c r="E718" t="s">
        <v>83</v>
      </c>
      <c r="F718" t="s">
        <v>415</v>
      </c>
      <c r="G718">
        <v>27</v>
      </c>
      <c r="H718">
        <v>1.3188049793243399</v>
      </c>
      <c r="I718">
        <f>IF(OR(B718="GAS",B718="COL",B718="LAN",B718="RICE"),H718*About!$B$113,IF(B718="CROP",H718*About!$B$114,'EPA Data'!H718))</f>
        <v>1.4770615768432609</v>
      </c>
      <c r="J718" s="9" t="str">
        <f>VLOOKUP(F718,'Tech to Policy Mapping'!C:D,2,FALSE)</f>
        <v>crop and rice measures</v>
      </c>
    </row>
    <row r="719" spans="1:10" x14ac:dyDescent="0.45">
      <c r="A719" t="s">
        <v>8</v>
      </c>
      <c r="B719" t="s">
        <v>391</v>
      </c>
      <c r="C719">
        <v>2020</v>
      </c>
      <c r="D719" t="s">
        <v>82</v>
      </c>
      <c r="E719" t="s">
        <v>83</v>
      </c>
      <c r="F719" t="s">
        <v>414</v>
      </c>
      <c r="G719">
        <v>41</v>
      </c>
      <c r="H719">
        <v>1.03258800506591</v>
      </c>
      <c r="I719">
        <f>IF(OR(B719="GAS",B719="COL",B719="LAN",B719="RICE"),H719*About!$B$113,IF(B719="CROP",H719*About!$B$114,'EPA Data'!H719))</f>
        <v>1.1564985656738194</v>
      </c>
      <c r="J719" s="9" t="str">
        <f>VLOOKUP(F719,'Tech to Policy Mapping'!C:D,2,FALSE)</f>
        <v>crop and rice measures</v>
      </c>
    </row>
    <row r="720" spans="1:10" x14ac:dyDescent="0.45">
      <c r="A720" t="s">
        <v>8</v>
      </c>
      <c r="B720" t="s">
        <v>391</v>
      </c>
      <c r="C720">
        <v>2020</v>
      </c>
      <c r="D720" t="s">
        <v>82</v>
      </c>
      <c r="E720" t="s">
        <v>83</v>
      </c>
      <c r="F720" t="s">
        <v>397</v>
      </c>
      <c r="G720">
        <v>42</v>
      </c>
      <c r="H720">
        <v>1.6131999492645199</v>
      </c>
      <c r="I720">
        <f>IF(OR(B720="GAS",B720="COL",B720="LAN",B720="RICE"),H720*About!$B$113,IF(B720="CROP",H720*About!$B$114,'EPA Data'!H720))</f>
        <v>1.8067839431762625</v>
      </c>
      <c r="J720" s="9" t="str">
        <f>VLOOKUP(F720,'Tech to Policy Mapping'!C:D,2,FALSE)</f>
        <v>crop and rice measures</v>
      </c>
    </row>
    <row r="721" spans="1:10" x14ac:dyDescent="0.45">
      <c r="A721" t="s">
        <v>8</v>
      </c>
      <c r="B721" t="s">
        <v>391</v>
      </c>
      <c r="C721">
        <v>2020</v>
      </c>
      <c r="D721" t="s">
        <v>82</v>
      </c>
      <c r="E721" t="s">
        <v>83</v>
      </c>
      <c r="F721" t="s">
        <v>393</v>
      </c>
      <c r="G721">
        <v>69</v>
      </c>
      <c r="H721">
        <v>0.56905198097229004</v>
      </c>
      <c r="I721">
        <f>IF(OR(B721="GAS",B721="COL",B721="LAN",B721="RICE"),H721*About!$B$113,IF(B721="CROP",H721*About!$B$114,'EPA Data'!H721))</f>
        <v>0.6373382186889649</v>
      </c>
      <c r="J721" s="9" t="str">
        <f>VLOOKUP(F721,'Tech to Policy Mapping'!C:D,2,FALSE)</f>
        <v>crop and rice measures</v>
      </c>
    </row>
    <row r="722" spans="1:10" x14ac:dyDescent="0.45">
      <c r="A722" t="s">
        <v>8</v>
      </c>
      <c r="B722" t="s">
        <v>391</v>
      </c>
      <c r="C722">
        <v>2020</v>
      </c>
      <c r="D722" t="s">
        <v>82</v>
      </c>
      <c r="E722" t="s">
        <v>83</v>
      </c>
      <c r="F722" t="s">
        <v>396</v>
      </c>
      <c r="G722">
        <v>71</v>
      </c>
      <c r="H722">
        <v>0.99412602186203003</v>
      </c>
      <c r="I722">
        <f>IF(OR(B722="GAS",B722="COL",B722="LAN",B722="RICE"),H722*About!$B$113,IF(B722="CROP",H722*About!$B$114,'EPA Data'!H722))</f>
        <v>1.1134211444854738</v>
      </c>
      <c r="J722" s="9" t="str">
        <f>VLOOKUP(F722,'Tech to Policy Mapping'!C:D,2,FALSE)</f>
        <v>crop and rice measures</v>
      </c>
    </row>
    <row r="723" spans="1:10" x14ac:dyDescent="0.45">
      <c r="A723" t="s">
        <v>8</v>
      </c>
      <c r="B723" t="s">
        <v>391</v>
      </c>
      <c r="C723">
        <v>2020</v>
      </c>
      <c r="D723" t="s">
        <v>82</v>
      </c>
      <c r="E723" t="s">
        <v>83</v>
      </c>
      <c r="F723" t="s">
        <v>404</v>
      </c>
      <c r="G723">
        <v>74</v>
      </c>
      <c r="H723">
        <v>0.82371699810027998</v>
      </c>
      <c r="I723">
        <f>IF(OR(B723="GAS",B723="COL",B723="LAN",B723="RICE"),H723*About!$B$113,IF(B723="CROP",H723*About!$B$114,'EPA Data'!H723))</f>
        <v>0.92256303787231364</v>
      </c>
      <c r="J723" s="9" t="str">
        <f>VLOOKUP(F723,'Tech to Policy Mapping'!C:D,2,FALSE)</f>
        <v>crop and rice measures</v>
      </c>
    </row>
    <row r="724" spans="1:10" x14ac:dyDescent="0.45">
      <c r="A724" t="s">
        <v>8</v>
      </c>
      <c r="B724" t="s">
        <v>391</v>
      </c>
      <c r="C724">
        <v>2020</v>
      </c>
      <c r="D724" t="s">
        <v>82</v>
      </c>
      <c r="E724" t="s">
        <v>83</v>
      </c>
      <c r="F724" t="s">
        <v>401</v>
      </c>
      <c r="G724">
        <v>74</v>
      </c>
      <c r="H724">
        <v>0.94157099723815896</v>
      </c>
      <c r="I724">
        <f>IF(OR(B724="GAS",B724="COL",B724="LAN",B724="RICE"),H724*About!$B$113,IF(B724="CROP",H724*About!$B$114,'EPA Data'!H724))</f>
        <v>1.0545595169067381</v>
      </c>
      <c r="J724" s="9" t="str">
        <f>VLOOKUP(F724,'Tech to Policy Mapping'!C:D,2,FALSE)</f>
        <v>crop and rice measures</v>
      </c>
    </row>
    <row r="725" spans="1:10" x14ac:dyDescent="0.45">
      <c r="A725" t="s">
        <v>8</v>
      </c>
      <c r="B725" t="s">
        <v>391</v>
      </c>
      <c r="C725">
        <v>2020</v>
      </c>
      <c r="D725" t="s">
        <v>82</v>
      </c>
      <c r="E725" t="s">
        <v>83</v>
      </c>
      <c r="F725" t="s">
        <v>395</v>
      </c>
      <c r="G725">
        <v>75</v>
      </c>
      <c r="H725">
        <v>0.91816002130508401</v>
      </c>
      <c r="I725">
        <f>IF(OR(B725="GAS",B725="COL",B725="LAN",B725="RICE"),H725*About!$B$113,IF(B725="CROP",H725*About!$B$114,'EPA Data'!H725))</f>
        <v>1.0283392238616942</v>
      </c>
      <c r="J725" s="9" t="str">
        <f>VLOOKUP(F725,'Tech to Policy Mapping'!C:D,2,FALSE)</f>
        <v>crop and rice measures</v>
      </c>
    </row>
    <row r="726" spans="1:10" x14ac:dyDescent="0.45">
      <c r="A726" t="s">
        <v>8</v>
      </c>
      <c r="B726" t="s">
        <v>391</v>
      </c>
      <c r="C726">
        <v>2020</v>
      </c>
      <c r="D726" t="s">
        <v>82</v>
      </c>
      <c r="E726" t="s">
        <v>83</v>
      </c>
      <c r="F726" t="s">
        <v>406</v>
      </c>
      <c r="G726">
        <v>79</v>
      </c>
      <c r="H726">
        <v>0.94247400760650601</v>
      </c>
      <c r="I726">
        <f>IF(OR(B726="GAS",B726="COL",B726="LAN",B726="RICE"),H726*About!$B$113,IF(B726="CROP",H726*About!$B$114,'EPA Data'!H726))</f>
        <v>1.0555708885192869</v>
      </c>
      <c r="J726" s="9" t="str">
        <f>VLOOKUP(F726,'Tech to Policy Mapping'!C:D,2,FALSE)</f>
        <v>crop and rice measures</v>
      </c>
    </row>
    <row r="727" spans="1:10" x14ac:dyDescent="0.45">
      <c r="A727" t="s">
        <v>8</v>
      </c>
      <c r="B727" t="s">
        <v>391</v>
      </c>
      <c r="C727">
        <v>2020</v>
      </c>
      <c r="D727" t="s">
        <v>82</v>
      </c>
      <c r="E727" t="s">
        <v>83</v>
      </c>
      <c r="F727" t="s">
        <v>408</v>
      </c>
      <c r="G727">
        <v>89</v>
      </c>
      <c r="H727">
        <v>0.92620599269866899</v>
      </c>
      <c r="I727">
        <f>IF(OR(B727="GAS",B727="COL",B727="LAN",B727="RICE"),H727*About!$B$113,IF(B727="CROP",H727*About!$B$114,'EPA Data'!H727))</f>
        <v>1.0373507118225094</v>
      </c>
      <c r="J727" s="9" t="str">
        <f>VLOOKUP(F727,'Tech to Policy Mapping'!C:D,2,FALSE)</f>
        <v>crop and rice measures</v>
      </c>
    </row>
    <row r="728" spans="1:10" x14ac:dyDescent="0.45">
      <c r="A728" t="s">
        <v>8</v>
      </c>
      <c r="B728" t="s">
        <v>391</v>
      </c>
      <c r="C728">
        <v>2020</v>
      </c>
      <c r="D728" t="s">
        <v>82</v>
      </c>
      <c r="E728" t="s">
        <v>83</v>
      </c>
      <c r="F728" t="s">
        <v>392</v>
      </c>
      <c r="G728">
        <v>101</v>
      </c>
      <c r="H728">
        <v>0.95943701267242398</v>
      </c>
      <c r="I728">
        <f>IF(OR(B728="GAS",B728="COL",B728="LAN",B728="RICE"),H728*About!$B$113,IF(B728="CROP",H728*About!$B$114,'EPA Data'!H728))</f>
        <v>1.074569454193115</v>
      </c>
      <c r="J728" s="9" t="str">
        <f>VLOOKUP(F728,'Tech to Policy Mapping'!C:D,2,FALSE)</f>
        <v>crop and rice measures</v>
      </c>
    </row>
    <row r="729" spans="1:10" x14ac:dyDescent="0.45">
      <c r="A729" t="s">
        <v>8</v>
      </c>
      <c r="B729" t="s">
        <v>391</v>
      </c>
      <c r="C729">
        <v>2020</v>
      </c>
      <c r="D729" t="s">
        <v>82</v>
      </c>
      <c r="E729" t="s">
        <v>83</v>
      </c>
      <c r="F729" t="s">
        <v>394</v>
      </c>
      <c r="G729">
        <v>117</v>
      </c>
      <c r="H729">
        <v>0.66100698709487904</v>
      </c>
      <c r="I729">
        <f>IF(OR(B729="GAS",B729="COL",B729="LAN",B729="RICE"),H729*About!$B$113,IF(B729="CROP",H729*About!$B$114,'EPA Data'!H729))</f>
        <v>0.74032782554626464</v>
      </c>
      <c r="J729" s="9" t="str">
        <f>VLOOKUP(F729,'Tech to Policy Mapping'!C:D,2,FALSE)</f>
        <v>crop and rice measures</v>
      </c>
    </row>
    <row r="730" spans="1:10" x14ac:dyDescent="0.45">
      <c r="A730" t="s">
        <v>8</v>
      </c>
      <c r="B730" t="s">
        <v>391</v>
      </c>
      <c r="C730">
        <v>2020</v>
      </c>
      <c r="D730" t="s">
        <v>82</v>
      </c>
      <c r="E730" t="s">
        <v>83</v>
      </c>
      <c r="F730" t="s">
        <v>399</v>
      </c>
      <c r="G730">
        <v>232</v>
      </c>
      <c r="H730">
        <v>3.2552220821380602</v>
      </c>
      <c r="I730">
        <f>IF(OR(B730="GAS",B730="COL",B730="LAN",B730="RICE"),H730*About!$B$113,IF(B730="CROP",H730*About!$B$114,'EPA Data'!H730))</f>
        <v>3.6458487319946276</v>
      </c>
      <c r="J730" s="9" t="str">
        <f>VLOOKUP(F730,'Tech to Policy Mapping'!C:D,2,FALSE)</f>
        <v>crop and rice measures</v>
      </c>
    </row>
    <row r="731" spans="1:10" x14ac:dyDescent="0.45">
      <c r="A731" t="s">
        <v>8</v>
      </c>
      <c r="B731" t="s">
        <v>391</v>
      </c>
      <c r="C731">
        <v>2020</v>
      </c>
      <c r="D731" t="s">
        <v>82</v>
      </c>
      <c r="E731" t="s">
        <v>83</v>
      </c>
      <c r="F731" t="s">
        <v>399</v>
      </c>
      <c r="G731">
        <v>247</v>
      </c>
      <c r="H731">
        <v>0.78780198097229004</v>
      </c>
      <c r="I731">
        <f>IF(OR(B731="GAS",B731="COL",B731="LAN",B731="RICE"),H731*About!$B$113,IF(B731="CROP",H731*About!$B$114,'EPA Data'!H731))</f>
        <v>0.88233821868896489</v>
      </c>
      <c r="J731" s="9" t="str">
        <f>VLOOKUP(F731,'Tech to Policy Mapping'!C:D,2,FALSE)</f>
        <v>crop and rice measures</v>
      </c>
    </row>
    <row r="732" spans="1:10" x14ac:dyDescent="0.45">
      <c r="A732" t="s">
        <v>8</v>
      </c>
      <c r="B732" t="s">
        <v>391</v>
      </c>
      <c r="C732">
        <v>2020</v>
      </c>
      <c r="D732" t="s">
        <v>82</v>
      </c>
      <c r="E732" t="s">
        <v>83</v>
      </c>
      <c r="F732" t="s">
        <v>411</v>
      </c>
      <c r="G732">
        <v>333</v>
      </c>
      <c r="H732">
        <v>0.27612799406051602</v>
      </c>
      <c r="I732">
        <f>IF(OR(B732="GAS",B732="COL",B732="LAN",B732="RICE"),H732*About!$B$113,IF(B732="CROP",H732*About!$B$114,'EPA Data'!H732))</f>
        <v>0.30926335334777799</v>
      </c>
      <c r="J732" s="9" t="str">
        <f>VLOOKUP(F732,'Tech to Policy Mapping'!C:D,2,FALSE)</f>
        <v>crop and rice measures</v>
      </c>
    </row>
    <row r="733" spans="1:10" x14ac:dyDescent="0.45">
      <c r="A733" t="s">
        <v>8</v>
      </c>
      <c r="B733" t="s">
        <v>391</v>
      </c>
      <c r="C733">
        <v>2020</v>
      </c>
      <c r="D733" t="s">
        <v>82</v>
      </c>
      <c r="E733" t="s">
        <v>83</v>
      </c>
      <c r="F733" t="s">
        <v>405</v>
      </c>
      <c r="G733">
        <v>353</v>
      </c>
      <c r="H733">
        <v>0.23168200254440299</v>
      </c>
      <c r="I733">
        <f>IF(OR(B733="GAS",B733="COL",B733="LAN",B733="RICE"),H733*About!$B$113,IF(B733="CROP",H733*About!$B$114,'EPA Data'!H733))</f>
        <v>0.25948384284973136</v>
      </c>
      <c r="J733" s="9" t="str">
        <f>VLOOKUP(F733,'Tech to Policy Mapping'!C:D,2,FALSE)</f>
        <v>crop and rice measures</v>
      </c>
    </row>
    <row r="734" spans="1:10" x14ac:dyDescent="0.45">
      <c r="A734" t="s">
        <v>8</v>
      </c>
      <c r="B734" t="s">
        <v>391</v>
      </c>
      <c r="C734">
        <v>2020</v>
      </c>
      <c r="D734" t="s">
        <v>82</v>
      </c>
      <c r="E734" t="s">
        <v>83</v>
      </c>
      <c r="F734" t="s">
        <v>392</v>
      </c>
      <c r="G734">
        <v>360</v>
      </c>
      <c r="H734">
        <v>0.54251199960708596</v>
      </c>
      <c r="I734">
        <f>IF(OR(B734="GAS",B734="COL",B734="LAN",B734="RICE"),H734*About!$B$113,IF(B734="CROP",H734*About!$B$114,'EPA Data'!H734))</f>
        <v>0.6076134395599363</v>
      </c>
      <c r="J734" s="9" t="str">
        <f>VLOOKUP(F734,'Tech to Policy Mapping'!C:D,2,FALSE)</f>
        <v>crop and rice measures</v>
      </c>
    </row>
    <row r="735" spans="1:10" x14ac:dyDescent="0.45">
      <c r="A735" t="s">
        <v>8</v>
      </c>
      <c r="B735" t="s">
        <v>391</v>
      </c>
      <c r="C735">
        <v>2020</v>
      </c>
      <c r="D735" t="s">
        <v>82</v>
      </c>
      <c r="E735" t="s">
        <v>83</v>
      </c>
      <c r="F735" t="s">
        <v>409</v>
      </c>
      <c r="G735">
        <v>615</v>
      </c>
      <c r="H735">
        <v>0.23168200254440299</v>
      </c>
      <c r="I735">
        <f>IF(OR(B735="GAS",B735="COL",B735="LAN",B735="RICE"),H735*About!$B$113,IF(B735="CROP",H735*About!$B$114,'EPA Data'!H735))</f>
        <v>0.25948384284973136</v>
      </c>
      <c r="J735" s="9" t="str">
        <f>VLOOKUP(F735,'Tech to Policy Mapping'!C:D,2,FALSE)</f>
        <v>crop and rice measures</v>
      </c>
    </row>
    <row r="736" spans="1:10" x14ac:dyDescent="0.45">
      <c r="A736" t="s">
        <v>8</v>
      </c>
      <c r="B736" t="s">
        <v>391</v>
      </c>
      <c r="C736">
        <v>2020</v>
      </c>
      <c r="D736" t="s">
        <v>82</v>
      </c>
      <c r="E736" t="s">
        <v>83</v>
      </c>
      <c r="F736" t="s">
        <v>400</v>
      </c>
      <c r="G736">
        <v>1000</v>
      </c>
      <c r="H736">
        <v>0.19156600534915899</v>
      </c>
      <c r="I736">
        <f>IF(OR(B736="GAS",B736="COL",B736="LAN",B736="RICE"),H736*About!$B$113,IF(B736="CROP",H736*About!$B$114,'EPA Data'!H736))</f>
        <v>0.2145539259910581</v>
      </c>
      <c r="J736" s="9" t="str">
        <f>VLOOKUP(F736,'Tech to Policy Mapping'!C:D,2,FALSE)</f>
        <v>crop and rice measures</v>
      </c>
    </row>
    <row r="737" spans="1:10" x14ac:dyDescent="0.45">
      <c r="A737" t="s">
        <v>8</v>
      </c>
      <c r="B737" t="s">
        <v>391</v>
      </c>
      <c r="C737">
        <v>2020</v>
      </c>
      <c r="D737" t="s">
        <v>82</v>
      </c>
      <c r="E737" t="s">
        <v>83</v>
      </c>
      <c r="F737" t="s">
        <v>407</v>
      </c>
      <c r="G737">
        <v>1638</v>
      </c>
      <c r="H737">
        <v>0.114320002496242</v>
      </c>
      <c r="I737">
        <f>IF(OR(B737="GAS",B737="COL",B737="LAN",B737="RICE"),H737*About!$B$113,IF(B737="CROP",H737*About!$B$114,'EPA Data'!H737))</f>
        <v>0.12803840279579104</v>
      </c>
      <c r="J737" s="9" t="str">
        <f>VLOOKUP(F737,'Tech to Policy Mapping'!C:D,2,FALSE)</f>
        <v>crop and rice measures</v>
      </c>
    </row>
    <row r="738" spans="1:10" x14ac:dyDescent="0.45">
      <c r="A738" t="s">
        <v>8</v>
      </c>
      <c r="B738" t="s">
        <v>391</v>
      </c>
      <c r="C738">
        <v>2020</v>
      </c>
      <c r="D738" t="s">
        <v>82</v>
      </c>
      <c r="E738" t="s">
        <v>83</v>
      </c>
      <c r="F738" t="s">
        <v>407</v>
      </c>
      <c r="G738">
        <v>100000</v>
      </c>
      <c r="H738" s="1">
        <v>9.9999999999999998E-13</v>
      </c>
      <c r="I738">
        <f>IF(OR(B738="GAS",B738="COL",B738="LAN",B738="RICE"),H738*About!$B$113,IF(B738="CROP",H738*About!$B$114,'EPA Data'!H738))</f>
        <v>1.1200000000000001E-12</v>
      </c>
      <c r="J738" s="9" t="str">
        <f>VLOOKUP(F738,'Tech to Policy Mapping'!C:D,2,FALSE)</f>
        <v>crop and rice measures</v>
      </c>
    </row>
    <row r="739" spans="1:10" x14ac:dyDescent="0.45">
      <c r="A739" t="s">
        <v>8</v>
      </c>
      <c r="B739" t="s">
        <v>391</v>
      </c>
      <c r="C739">
        <v>2025</v>
      </c>
      <c r="D739" t="s">
        <v>82</v>
      </c>
      <c r="E739" t="s">
        <v>83</v>
      </c>
      <c r="F739" t="s">
        <v>401</v>
      </c>
      <c r="G739">
        <v>-100000</v>
      </c>
      <c r="H739">
        <v>0</v>
      </c>
      <c r="I739">
        <f>IF(OR(B739="GAS",B739="COL",B739="LAN",B739="RICE"),H739*About!$B$113,IF(B739="CROP",H739*About!$B$114,'EPA Data'!H739))</f>
        <v>0</v>
      </c>
      <c r="J739" s="9" t="str">
        <f>VLOOKUP(F739,'Tech to Policy Mapping'!C:D,2,FALSE)</f>
        <v>crop and rice measures</v>
      </c>
    </row>
    <row r="740" spans="1:10" x14ac:dyDescent="0.45">
      <c r="A740" t="s">
        <v>8</v>
      </c>
      <c r="B740" t="s">
        <v>391</v>
      </c>
      <c r="C740">
        <v>2025</v>
      </c>
      <c r="D740" t="s">
        <v>82</v>
      </c>
      <c r="E740" t="s">
        <v>83</v>
      </c>
      <c r="F740" t="s">
        <v>401</v>
      </c>
      <c r="G740">
        <v>-19</v>
      </c>
      <c r="H740">
        <v>0.46805900335311801</v>
      </c>
      <c r="I740">
        <f>IF(OR(B740="GAS",B740="COL",B740="LAN",B740="RICE"),H740*About!$B$113,IF(B740="CROP",H740*About!$B$114,'EPA Data'!H740))</f>
        <v>0.52422608375549218</v>
      </c>
      <c r="J740" s="9" t="str">
        <f>VLOOKUP(F740,'Tech to Policy Mapping'!C:D,2,FALSE)</f>
        <v>crop and rice measures</v>
      </c>
    </row>
    <row r="741" spans="1:10" x14ac:dyDescent="0.45">
      <c r="A741" t="s">
        <v>8</v>
      </c>
      <c r="B741" t="s">
        <v>391</v>
      </c>
      <c r="C741">
        <v>2025</v>
      </c>
      <c r="D741" t="s">
        <v>82</v>
      </c>
      <c r="E741" t="s">
        <v>83</v>
      </c>
      <c r="F741" t="s">
        <v>401</v>
      </c>
      <c r="G741">
        <v>-19</v>
      </c>
      <c r="H741">
        <v>0</v>
      </c>
      <c r="I741">
        <f>IF(OR(B741="GAS",B741="COL",B741="LAN",B741="RICE"),H741*About!$B$113,IF(B741="CROP",H741*About!$B$114,'EPA Data'!H741))</f>
        <v>0</v>
      </c>
      <c r="J741" s="9" t="str">
        <f>VLOOKUP(F741,'Tech to Policy Mapping'!C:D,2,FALSE)</f>
        <v>crop and rice measures</v>
      </c>
    </row>
    <row r="742" spans="1:10" x14ac:dyDescent="0.45">
      <c r="A742" t="s">
        <v>8</v>
      </c>
      <c r="B742" t="s">
        <v>391</v>
      </c>
      <c r="C742">
        <v>2025</v>
      </c>
      <c r="D742" t="s">
        <v>82</v>
      </c>
      <c r="E742" t="s">
        <v>83</v>
      </c>
      <c r="F742" t="s">
        <v>406</v>
      </c>
      <c r="G742">
        <v>-9</v>
      </c>
      <c r="H742">
        <v>0.85800600051879805</v>
      </c>
      <c r="I742">
        <f>IF(OR(B742="GAS",B742="COL",B742="LAN",B742="RICE"),H742*About!$B$113,IF(B742="CROP",H742*About!$B$114,'EPA Data'!H742))</f>
        <v>0.96096672058105392</v>
      </c>
      <c r="J742" s="9" t="str">
        <f>VLOOKUP(F742,'Tech to Policy Mapping'!C:D,2,FALSE)</f>
        <v>crop and rice measures</v>
      </c>
    </row>
    <row r="743" spans="1:10" x14ac:dyDescent="0.45">
      <c r="A743" t="s">
        <v>8</v>
      </c>
      <c r="B743" t="s">
        <v>391</v>
      </c>
      <c r="C743">
        <v>2025</v>
      </c>
      <c r="D743" t="s">
        <v>82</v>
      </c>
      <c r="E743" t="s">
        <v>83</v>
      </c>
      <c r="F743" t="s">
        <v>415</v>
      </c>
      <c r="G743">
        <v>-9</v>
      </c>
      <c r="H743">
        <v>2.41618800163269</v>
      </c>
      <c r="I743">
        <f>IF(OR(B743="GAS",B743="COL",B743="LAN",B743="RICE"),H743*About!$B$113,IF(B743="CROP",H743*About!$B$114,'EPA Data'!H743))</f>
        <v>2.7061305618286129</v>
      </c>
      <c r="J743" s="9" t="str">
        <f>VLOOKUP(F743,'Tech to Policy Mapping'!C:D,2,FALSE)</f>
        <v>crop and rice measures</v>
      </c>
    </row>
    <row r="744" spans="1:10" x14ac:dyDescent="0.45">
      <c r="A744" t="s">
        <v>8</v>
      </c>
      <c r="B744" t="s">
        <v>391</v>
      </c>
      <c r="C744">
        <v>2025</v>
      </c>
      <c r="D744" t="s">
        <v>82</v>
      </c>
      <c r="E744" t="s">
        <v>83</v>
      </c>
      <c r="F744" t="s">
        <v>416</v>
      </c>
      <c r="G744">
        <v>0</v>
      </c>
      <c r="H744">
        <v>7.4800001457333998E-3</v>
      </c>
      <c r="I744">
        <f>IF(OR(B744="GAS",B744="COL",B744="LAN",B744="RICE"),H744*About!$B$113,IF(B744="CROP",H744*About!$B$114,'EPA Data'!H744))</f>
        <v>8.3776001632214093E-3</v>
      </c>
      <c r="J744" s="9" t="str">
        <f>VLOOKUP(F744,'Tech to Policy Mapping'!C:D,2,FALSE)</f>
        <v>crop and rice measures</v>
      </c>
    </row>
    <row r="745" spans="1:10" x14ac:dyDescent="0.45">
      <c r="A745" t="s">
        <v>8</v>
      </c>
      <c r="B745" t="s">
        <v>391</v>
      </c>
      <c r="C745">
        <v>2025</v>
      </c>
      <c r="D745" t="s">
        <v>82</v>
      </c>
      <c r="E745" t="s">
        <v>83</v>
      </c>
      <c r="F745" t="s">
        <v>14</v>
      </c>
      <c r="G745">
        <v>0</v>
      </c>
      <c r="H745">
        <v>3.1045999377965899E-2</v>
      </c>
      <c r="I745">
        <f>IF(OR(B745="GAS",B745="COL",B745="LAN",B745="RICE"),H745*About!$B$113,IF(B745="CROP",H745*About!$B$114,'EPA Data'!H745))</f>
        <v>3.4771519303321813E-2</v>
      </c>
      <c r="J745" s="9" t="str">
        <f>VLOOKUP(F745,'Tech to Policy Mapping'!C:D,2,FALSE)</f>
        <v>crop and rice measures</v>
      </c>
    </row>
    <row r="746" spans="1:10" x14ac:dyDescent="0.45">
      <c r="A746" t="s">
        <v>8</v>
      </c>
      <c r="B746" t="s">
        <v>391</v>
      </c>
      <c r="C746">
        <v>2025</v>
      </c>
      <c r="D746" t="s">
        <v>82</v>
      </c>
      <c r="E746" t="s">
        <v>83</v>
      </c>
      <c r="F746" t="s">
        <v>418</v>
      </c>
      <c r="G746">
        <v>0</v>
      </c>
      <c r="H746">
        <v>2.22510006278753E-2</v>
      </c>
      <c r="I746">
        <f>IF(OR(B746="GAS",B746="COL",B746="LAN",B746="RICE"),H746*About!$B$113,IF(B746="CROP",H746*About!$B$114,'EPA Data'!H746))</f>
        <v>2.4921120703220338E-2</v>
      </c>
      <c r="J746" s="9" t="str">
        <f>VLOOKUP(F746,'Tech to Policy Mapping'!C:D,2,FALSE)</f>
        <v>crop and rice measures</v>
      </c>
    </row>
    <row r="747" spans="1:10" x14ac:dyDescent="0.45">
      <c r="A747" t="s">
        <v>8</v>
      </c>
      <c r="B747" t="s">
        <v>391</v>
      </c>
      <c r="C747">
        <v>2025</v>
      </c>
      <c r="D747" t="s">
        <v>82</v>
      </c>
      <c r="E747" t="s">
        <v>83</v>
      </c>
      <c r="F747" t="s">
        <v>417</v>
      </c>
      <c r="G747">
        <v>0</v>
      </c>
      <c r="H747">
        <v>3.9703000336885501E-2</v>
      </c>
      <c r="I747">
        <f>IF(OR(B747="GAS",B747="COL",B747="LAN",B747="RICE"),H747*About!$B$113,IF(B747="CROP",H747*About!$B$114,'EPA Data'!H747))</f>
        <v>4.4467360377311763E-2</v>
      </c>
      <c r="J747" s="9" t="str">
        <f>VLOOKUP(F747,'Tech to Policy Mapping'!C:D,2,FALSE)</f>
        <v>crop and rice measures</v>
      </c>
    </row>
    <row r="748" spans="1:10" x14ac:dyDescent="0.45">
      <c r="A748" t="s">
        <v>8</v>
      </c>
      <c r="B748" t="s">
        <v>391</v>
      </c>
      <c r="C748">
        <v>2025</v>
      </c>
      <c r="D748" t="s">
        <v>82</v>
      </c>
      <c r="E748" t="s">
        <v>83</v>
      </c>
      <c r="F748" t="s">
        <v>13</v>
      </c>
      <c r="G748">
        <v>0</v>
      </c>
      <c r="H748">
        <v>1.49020003154874E-2</v>
      </c>
      <c r="I748">
        <f>IF(OR(B748="GAS",B748="COL",B748="LAN",B748="RICE"),H748*About!$B$113,IF(B748="CROP",H748*About!$B$114,'EPA Data'!H748))</f>
        <v>1.6690240353345889E-2</v>
      </c>
      <c r="J748" s="9" t="str">
        <f>VLOOKUP(F748,'Tech to Policy Mapping'!C:D,2,FALSE)</f>
        <v>crop and rice measures</v>
      </c>
    </row>
    <row r="749" spans="1:10" x14ac:dyDescent="0.45">
      <c r="A749" t="s">
        <v>8</v>
      </c>
      <c r="B749" t="s">
        <v>391</v>
      </c>
      <c r="C749">
        <v>2025</v>
      </c>
      <c r="D749" t="s">
        <v>82</v>
      </c>
      <c r="E749" t="s">
        <v>83</v>
      </c>
      <c r="F749" t="s">
        <v>408</v>
      </c>
      <c r="G749">
        <v>3</v>
      </c>
      <c r="H749">
        <v>1.20989000797271</v>
      </c>
      <c r="I749">
        <f>IF(OR(B749="GAS",B749="COL",B749="LAN",B749="RICE"),H749*About!$B$113,IF(B749="CROP",H749*About!$B$114,'EPA Data'!H749))</f>
        <v>1.3550768089294354</v>
      </c>
      <c r="J749" s="9" t="str">
        <f>VLOOKUP(F749,'Tech to Policy Mapping'!C:D,2,FALSE)</f>
        <v>crop and rice measures</v>
      </c>
    </row>
    <row r="750" spans="1:10" x14ac:dyDescent="0.45">
      <c r="A750" t="s">
        <v>8</v>
      </c>
      <c r="B750" t="s">
        <v>391</v>
      </c>
      <c r="C750">
        <v>2025</v>
      </c>
      <c r="D750" t="s">
        <v>82</v>
      </c>
      <c r="E750" t="s">
        <v>83</v>
      </c>
      <c r="F750" t="s">
        <v>398</v>
      </c>
      <c r="G750">
        <v>5</v>
      </c>
      <c r="H750">
        <v>0.37339898943901001</v>
      </c>
      <c r="I750">
        <f>IF(OR(B750="GAS",B750="COL",B750="LAN",B750="RICE"),H750*About!$B$113,IF(B750="CROP",H750*About!$B$114,'EPA Data'!H750))</f>
        <v>0.41820686817169123</v>
      </c>
      <c r="J750" s="9" t="str">
        <f>VLOOKUP(F750,'Tech to Policy Mapping'!C:D,2,FALSE)</f>
        <v>crop and rice measures</v>
      </c>
    </row>
    <row r="751" spans="1:10" x14ac:dyDescent="0.45">
      <c r="A751" t="s">
        <v>8</v>
      </c>
      <c r="B751" t="s">
        <v>391</v>
      </c>
      <c r="C751">
        <v>2025</v>
      </c>
      <c r="D751" t="s">
        <v>82</v>
      </c>
      <c r="E751" t="s">
        <v>83</v>
      </c>
      <c r="F751" t="s">
        <v>397</v>
      </c>
      <c r="G751">
        <v>10</v>
      </c>
      <c r="H751">
        <v>5.7288999557495099</v>
      </c>
      <c r="I751">
        <f>IF(OR(B751="GAS",B751="COL",B751="LAN",B751="RICE"),H751*About!$B$113,IF(B751="CROP",H751*About!$B$114,'EPA Data'!H751))</f>
        <v>6.4163679504394517</v>
      </c>
      <c r="J751" s="9" t="str">
        <f>VLOOKUP(F751,'Tech to Policy Mapping'!C:D,2,FALSE)</f>
        <v>crop and rice measures</v>
      </c>
    </row>
    <row r="752" spans="1:10" x14ac:dyDescent="0.45">
      <c r="A752" t="s">
        <v>8</v>
      </c>
      <c r="B752" t="s">
        <v>391</v>
      </c>
      <c r="C752">
        <v>2025</v>
      </c>
      <c r="D752" t="s">
        <v>82</v>
      </c>
      <c r="E752" t="s">
        <v>83</v>
      </c>
      <c r="F752" t="s">
        <v>396</v>
      </c>
      <c r="G752">
        <v>23</v>
      </c>
      <c r="H752">
        <v>0.73208802938461304</v>
      </c>
      <c r="I752">
        <f>IF(OR(B752="GAS",B752="COL",B752="LAN",B752="RICE"),H752*About!$B$113,IF(B752="CROP",H752*About!$B$114,'EPA Data'!H752))</f>
        <v>0.81993859291076665</v>
      </c>
      <c r="J752" s="9" t="str">
        <f>VLOOKUP(F752,'Tech to Policy Mapping'!C:D,2,FALSE)</f>
        <v>crop and rice measures</v>
      </c>
    </row>
    <row r="753" spans="1:10" x14ac:dyDescent="0.45">
      <c r="A753" t="s">
        <v>8</v>
      </c>
      <c r="B753" t="s">
        <v>391</v>
      </c>
      <c r="C753">
        <v>2025</v>
      </c>
      <c r="D753" t="s">
        <v>82</v>
      </c>
      <c r="E753" t="s">
        <v>83</v>
      </c>
      <c r="F753" t="s">
        <v>402</v>
      </c>
      <c r="G753">
        <v>25</v>
      </c>
      <c r="H753">
        <v>0.48995399475097601</v>
      </c>
      <c r="I753">
        <f>IF(OR(B753="GAS",B753="COL",B753="LAN",B753="RICE"),H753*About!$B$113,IF(B753="CROP",H753*About!$B$114,'EPA Data'!H753))</f>
        <v>0.54874847412109318</v>
      </c>
      <c r="J753" s="9" t="str">
        <f>VLOOKUP(F753,'Tech to Policy Mapping'!C:D,2,FALSE)</f>
        <v>crop and rice measures</v>
      </c>
    </row>
    <row r="754" spans="1:10" x14ac:dyDescent="0.45">
      <c r="A754" t="s">
        <v>8</v>
      </c>
      <c r="B754" t="s">
        <v>391</v>
      </c>
      <c r="C754">
        <v>2025</v>
      </c>
      <c r="D754" t="s">
        <v>82</v>
      </c>
      <c r="E754" t="s">
        <v>83</v>
      </c>
      <c r="F754" t="s">
        <v>415</v>
      </c>
      <c r="G754">
        <v>33</v>
      </c>
      <c r="H754">
        <v>1.0899399518966599</v>
      </c>
      <c r="I754">
        <f>IF(OR(B754="GAS",B754="COL",B754="LAN",B754="RICE"),H754*About!$B$113,IF(B754="CROP",H754*About!$B$114,'EPA Data'!H754))</f>
        <v>1.2207327461242592</v>
      </c>
      <c r="J754" s="9" t="str">
        <f>VLOOKUP(F754,'Tech to Policy Mapping'!C:D,2,FALSE)</f>
        <v>crop and rice measures</v>
      </c>
    </row>
    <row r="755" spans="1:10" x14ac:dyDescent="0.45">
      <c r="A755" t="s">
        <v>8</v>
      </c>
      <c r="B755" t="s">
        <v>391</v>
      </c>
      <c r="C755">
        <v>2025</v>
      </c>
      <c r="D755" t="s">
        <v>82</v>
      </c>
      <c r="E755" t="s">
        <v>83</v>
      </c>
      <c r="F755" t="s">
        <v>397</v>
      </c>
      <c r="G755">
        <v>45</v>
      </c>
      <c r="H755">
        <v>1.51821601390838</v>
      </c>
      <c r="I755">
        <f>IF(OR(B755="GAS",B755="COL",B755="LAN",B755="RICE"),H755*About!$B$113,IF(B755="CROP",H755*About!$B$114,'EPA Data'!H755))</f>
        <v>1.7004019355773858</v>
      </c>
      <c r="J755" s="9" t="str">
        <f>VLOOKUP(F755,'Tech to Policy Mapping'!C:D,2,FALSE)</f>
        <v>crop and rice measures</v>
      </c>
    </row>
    <row r="756" spans="1:10" x14ac:dyDescent="0.45">
      <c r="A756" t="s">
        <v>8</v>
      </c>
      <c r="B756" t="s">
        <v>391</v>
      </c>
      <c r="C756">
        <v>2025</v>
      </c>
      <c r="D756" t="s">
        <v>82</v>
      </c>
      <c r="E756" t="s">
        <v>83</v>
      </c>
      <c r="F756" t="s">
        <v>414</v>
      </c>
      <c r="G756">
        <v>53</v>
      </c>
      <c r="H756">
        <v>0.79295599460601796</v>
      </c>
      <c r="I756">
        <f>IF(OR(B756="GAS",B756="COL",B756="LAN",B756="RICE"),H756*About!$B$113,IF(B756="CROP",H756*About!$B$114,'EPA Data'!H756))</f>
        <v>0.88811071395874019</v>
      </c>
      <c r="J756" s="9" t="str">
        <f>VLOOKUP(F756,'Tech to Policy Mapping'!C:D,2,FALSE)</f>
        <v>crop and rice measures</v>
      </c>
    </row>
    <row r="757" spans="1:10" x14ac:dyDescent="0.45">
      <c r="A757" t="s">
        <v>8</v>
      </c>
      <c r="B757" t="s">
        <v>391</v>
      </c>
      <c r="C757">
        <v>2025</v>
      </c>
      <c r="D757" t="s">
        <v>82</v>
      </c>
      <c r="E757" t="s">
        <v>83</v>
      </c>
      <c r="F757" t="s">
        <v>393</v>
      </c>
      <c r="G757">
        <v>70</v>
      </c>
      <c r="H757">
        <v>0.54473501443862904</v>
      </c>
      <c r="I757">
        <f>IF(OR(B757="GAS",B757="COL",B757="LAN",B757="RICE"),H757*About!$B$113,IF(B757="CROP",H757*About!$B$114,'EPA Data'!H757))</f>
        <v>0.61010321617126462</v>
      </c>
      <c r="J757" s="9" t="str">
        <f>VLOOKUP(F757,'Tech to Policy Mapping'!C:D,2,FALSE)</f>
        <v>crop and rice measures</v>
      </c>
    </row>
    <row r="758" spans="1:10" x14ac:dyDescent="0.45">
      <c r="A758" t="s">
        <v>8</v>
      </c>
      <c r="B758" t="s">
        <v>391</v>
      </c>
      <c r="C758">
        <v>2025</v>
      </c>
      <c r="D758" t="s">
        <v>82</v>
      </c>
      <c r="E758" t="s">
        <v>83</v>
      </c>
      <c r="F758" t="s">
        <v>396</v>
      </c>
      <c r="G758">
        <v>73</v>
      </c>
      <c r="H758">
        <v>0.95617198944091797</v>
      </c>
      <c r="I758">
        <f>IF(OR(B758="GAS",B758="COL",B758="LAN",B758="RICE"),H758*About!$B$113,IF(B758="CROP",H758*About!$B$114,'EPA Data'!H758))</f>
        <v>1.0709126281738282</v>
      </c>
      <c r="J758" s="9" t="str">
        <f>VLOOKUP(F758,'Tech to Policy Mapping'!C:D,2,FALSE)</f>
        <v>crop and rice measures</v>
      </c>
    </row>
    <row r="759" spans="1:10" x14ac:dyDescent="0.45">
      <c r="A759" t="s">
        <v>8</v>
      </c>
      <c r="B759" t="s">
        <v>391</v>
      </c>
      <c r="C759">
        <v>2025</v>
      </c>
      <c r="D759" t="s">
        <v>82</v>
      </c>
      <c r="E759" t="s">
        <v>83</v>
      </c>
      <c r="F759" t="s">
        <v>395</v>
      </c>
      <c r="G759">
        <v>76</v>
      </c>
      <c r="H759">
        <v>0.88305801153182895</v>
      </c>
      <c r="I759">
        <f>IF(OR(B759="GAS",B759="COL",B759="LAN",B759="RICE"),H759*About!$B$113,IF(B759="CROP",H759*About!$B$114,'EPA Data'!H759))</f>
        <v>0.9890249729156485</v>
      </c>
      <c r="J759" s="9" t="str">
        <f>VLOOKUP(F759,'Tech to Policy Mapping'!C:D,2,FALSE)</f>
        <v>crop and rice measures</v>
      </c>
    </row>
    <row r="760" spans="1:10" x14ac:dyDescent="0.45">
      <c r="A760" t="s">
        <v>8</v>
      </c>
      <c r="B760" t="s">
        <v>391</v>
      </c>
      <c r="C760">
        <v>2025</v>
      </c>
      <c r="D760" t="s">
        <v>82</v>
      </c>
      <c r="E760" t="s">
        <v>83</v>
      </c>
      <c r="F760" t="s">
        <v>401</v>
      </c>
      <c r="G760">
        <v>76</v>
      </c>
      <c r="H760">
        <v>0.90896898508071899</v>
      </c>
      <c r="I760">
        <f>IF(OR(B760="GAS",B760="COL",B760="LAN",B760="RICE"),H760*About!$B$113,IF(B760="CROP",H760*About!$B$114,'EPA Data'!H760))</f>
        <v>1.0180452632904053</v>
      </c>
      <c r="J760" s="9" t="str">
        <f>VLOOKUP(F760,'Tech to Policy Mapping'!C:D,2,FALSE)</f>
        <v>crop and rice measures</v>
      </c>
    </row>
    <row r="761" spans="1:10" x14ac:dyDescent="0.45">
      <c r="A761" t="s">
        <v>8</v>
      </c>
      <c r="B761" t="s">
        <v>391</v>
      </c>
      <c r="C761">
        <v>2025</v>
      </c>
      <c r="D761" t="s">
        <v>82</v>
      </c>
      <c r="E761" t="s">
        <v>83</v>
      </c>
      <c r="F761" t="s">
        <v>404</v>
      </c>
      <c r="G761">
        <v>77</v>
      </c>
      <c r="H761">
        <v>0.78324800729751498</v>
      </c>
      <c r="I761">
        <f>IF(OR(B761="GAS",B761="COL",B761="LAN",B761="RICE"),H761*About!$B$113,IF(B761="CROP",H761*About!$B$114,'EPA Data'!H761))</f>
        <v>0.87723776817321686</v>
      </c>
      <c r="J761" s="9" t="str">
        <f>VLOOKUP(F761,'Tech to Policy Mapping'!C:D,2,FALSE)</f>
        <v>crop and rice measures</v>
      </c>
    </row>
    <row r="762" spans="1:10" x14ac:dyDescent="0.45">
      <c r="A762" t="s">
        <v>8</v>
      </c>
      <c r="B762" t="s">
        <v>391</v>
      </c>
      <c r="C762">
        <v>2025</v>
      </c>
      <c r="D762" t="s">
        <v>82</v>
      </c>
      <c r="E762" t="s">
        <v>83</v>
      </c>
      <c r="F762" t="s">
        <v>406</v>
      </c>
      <c r="G762">
        <v>79</v>
      </c>
      <c r="H762">
        <v>0.915225028991699</v>
      </c>
      <c r="I762">
        <f>IF(OR(B762="GAS",B762="COL",B762="LAN",B762="RICE"),H762*About!$B$113,IF(B762="CROP",H762*About!$B$114,'EPA Data'!H762))</f>
        <v>1.0250520324707029</v>
      </c>
      <c r="J762" s="9" t="str">
        <f>VLOOKUP(F762,'Tech to Policy Mapping'!C:D,2,FALSE)</f>
        <v>crop and rice measures</v>
      </c>
    </row>
    <row r="763" spans="1:10" x14ac:dyDescent="0.45">
      <c r="A763" t="s">
        <v>8</v>
      </c>
      <c r="B763" t="s">
        <v>391</v>
      </c>
      <c r="C763">
        <v>2025</v>
      </c>
      <c r="D763" t="s">
        <v>82</v>
      </c>
      <c r="E763" t="s">
        <v>83</v>
      </c>
      <c r="F763" t="s">
        <v>408</v>
      </c>
      <c r="G763">
        <v>87</v>
      </c>
      <c r="H763">
        <v>0.90488600730895996</v>
      </c>
      <c r="I763">
        <f>IF(OR(B763="GAS",B763="COL",B763="LAN",B763="RICE"),H763*About!$B$113,IF(B763="CROP",H763*About!$B$114,'EPA Data'!H763))</f>
        <v>1.0134723281860352</v>
      </c>
      <c r="J763" s="9" t="str">
        <f>VLOOKUP(F763,'Tech to Policy Mapping'!C:D,2,FALSE)</f>
        <v>crop and rice measures</v>
      </c>
    </row>
    <row r="764" spans="1:10" x14ac:dyDescent="0.45">
      <c r="A764" t="s">
        <v>8</v>
      </c>
      <c r="B764" t="s">
        <v>391</v>
      </c>
      <c r="C764">
        <v>2025</v>
      </c>
      <c r="D764" t="s">
        <v>82</v>
      </c>
      <c r="E764" t="s">
        <v>83</v>
      </c>
      <c r="F764" t="s">
        <v>392</v>
      </c>
      <c r="G764">
        <v>103</v>
      </c>
      <c r="H764">
        <v>0.928022980690002</v>
      </c>
      <c r="I764">
        <f>IF(OR(B764="GAS",B764="COL",B764="LAN",B764="RICE"),H764*About!$B$113,IF(B764="CROP",H764*About!$B$114,'EPA Data'!H764))</f>
        <v>1.0393857383728022</v>
      </c>
      <c r="J764" s="9" t="str">
        <f>VLOOKUP(F764,'Tech to Policy Mapping'!C:D,2,FALSE)</f>
        <v>crop and rice measures</v>
      </c>
    </row>
    <row r="765" spans="1:10" x14ac:dyDescent="0.45">
      <c r="A765" t="s">
        <v>8</v>
      </c>
      <c r="B765" t="s">
        <v>391</v>
      </c>
      <c r="C765">
        <v>2025</v>
      </c>
      <c r="D765" t="s">
        <v>82</v>
      </c>
      <c r="E765" t="s">
        <v>83</v>
      </c>
      <c r="F765" t="s">
        <v>394</v>
      </c>
      <c r="G765">
        <v>126</v>
      </c>
      <c r="H765">
        <v>0.59740400314330999</v>
      </c>
      <c r="I765">
        <f>IF(OR(B765="GAS",B765="COL",B765="LAN",B765="RICE"),H765*About!$B$113,IF(B765="CROP",H765*About!$B$114,'EPA Data'!H765))</f>
        <v>0.66909248352050721</v>
      </c>
      <c r="J765" s="9" t="str">
        <f>VLOOKUP(F765,'Tech to Policy Mapping'!C:D,2,FALSE)</f>
        <v>crop and rice measures</v>
      </c>
    </row>
    <row r="766" spans="1:10" x14ac:dyDescent="0.45">
      <c r="A766" t="s">
        <v>8</v>
      </c>
      <c r="B766" t="s">
        <v>391</v>
      </c>
      <c r="C766">
        <v>2025</v>
      </c>
      <c r="D766" t="s">
        <v>82</v>
      </c>
      <c r="E766" t="s">
        <v>83</v>
      </c>
      <c r="F766" t="s">
        <v>399</v>
      </c>
      <c r="G766">
        <v>270</v>
      </c>
      <c r="H766">
        <v>3.2026779651641801</v>
      </c>
      <c r="I766">
        <f>IF(OR(B766="GAS",B766="COL",B766="LAN",B766="RICE"),H766*About!$B$113,IF(B766="CROP",H766*About!$B$114,'EPA Data'!H766))</f>
        <v>3.5869993209838822</v>
      </c>
      <c r="J766" s="9" t="str">
        <f>VLOOKUP(F766,'Tech to Policy Mapping'!C:D,2,FALSE)</f>
        <v>crop and rice measures</v>
      </c>
    </row>
    <row r="767" spans="1:10" x14ac:dyDescent="0.45">
      <c r="A767" t="s">
        <v>8</v>
      </c>
      <c r="B767" t="s">
        <v>391</v>
      </c>
      <c r="C767">
        <v>2025</v>
      </c>
      <c r="D767" t="s">
        <v>82</v>
      </c>
      <c r="E767" t="s">
        <v>83</v>
      </c>
      <c r="F767" t="s">
        <v>399</v>
      </c>
      <c r="G767">
        <v>275</v>
      </c>
      <c r="H767">
        <v>0.70742201805114702</v>
      </c>
      <c r="I767">
        <f>IF(OR(B767="GAS",B767="COL",B767="LAN",B767="RICE"),H767*About!$B$113,IF(B767="CROP",H767*About!$B$114,'EPA Data'!H767))</f>
        <v>0.79231266021728475</v>
      </c>
      <c r="J767" s="9" t="str">
        <f>VLOOKUP(F767,'Tech to Policy Mapping'!C:D,2,FALSE)</f>
        <v>crop and rice measures</v>
      </c>
    </row>
    <row r="768" spans="1:10" x14ac:dyDescent="0.45">
      <c r="A768" t="s">
        <v>8</v>
      </c>
      <c r="B768" t="s">
        <v>391</v>
      </c>
      <c r="C768">
        <v>2025</v>
      </c>
      <c r="D768" t="s">
        <v>82</v>
      </c>
      <c r="E768" t="s">
        <v>83</v>
      </c>
      <c r="F768" t="s">
        <v>392</v>
      </c>
      <c r="G768">
        <v>344</v>
      </c>
      <c r="H768">
        <v>0.63069999217987005</v>
      </c>
      <c r="I768">
        <f>IF(OR(B768="GAS",B768="COL",B768="LAN",B768="RICE"),H768*About!$B$113,IF(B768="CROP",H768*About!$B$114,'EPA Data'!H768))</f>
        <v>0.70638399124145457</v>
      </c>
      <c r="J768" s="9" t="str">
        <f>VLOOKUP(F768,'Tech to Policy Mapping'!C:D,2,FALSE)</f>
        <v>crop and rice measures</v>
      </c>
    </row>
    <row r="769" spans="1:10" x14ac:dyDescent="0.45">
      <c r="A769" t="s">
        <v>8</v>
      </c>
      <c r="B769" t="s">
        <v>391</v>
      </c>
      <c r="C769">
        <v>2025</v>
      </c>
      <c r="D769" t="s">
        <v>82</v>
      </c>
      <c r="E769" t="s">
        <v>83</v>
      </c>
      <c r="F769" t="s">
        <v>411</v>
      </c>
      <c r="G769">
        <v>352</v>
      </c>
      <c r="H769">
        <v>0.25791001319885198</v>
      </c>
      <c r="I769">
        <f>IF(OR(B769="GAS",B769="COL",B769="LAN",B769="RICE"),H769*About!$B$113,IF(B769="CROP",H769*About!$B$114,'EPA Data'!H769))</f>
        <v>0.28885921478271426</v>
      </c>
      <c r="J769" s="9" t="str">
        <f>VLOOKUP(F769,'Tech to Policy Mapping'!C:D,2,FALSE)</f>
        <v>crop and rice measures</v>
      </c>
    </row>
    <row r="770" spans="1:10" x14ac:dyDescent="0.45">
      <c r="A770" t="s">
        <v>8</v>
      </c>
      <c r="B770" t="s">
        <v>391</v>
      </c>
      <c r="C770">
        <v>2025</v>
      </c>
      <c r="D770" t="s">
        <v>82</v>
      </c>
      <c r="E770" t="s">
        <v>83</v>
      </c>
      <c r="F770" t="s">
        <v>405</v>
      </c>
      <c r="G770">
        <v>379</v>
      </c>
      <c r="H770">
        <v>0.21451799571514099</v>
      </c>
      <c r="I770">
        <f>IF(OR(B770="GAS",B770="COL",B770="LAN",B770="RICE"),H770*About!$B$113,IF(B770="CROP",H770*About!$B$114,'EPA Data'!H770))</f>
        <v>0.24026015520095792</v>
      </c>
      <c r="J770" s="9" t="str">
        <f>VLOOKUP(F770,'Tech to Policy Mapping'!C:D,2,FALSE)</f>
        <v>crop and rice measures</v>
      </c>
    </row>
    <row r="771" spans="1:10" x14ac:dyDescent="0.45">
      <c r="A771" t="s">
        <v>8</v>
      </c>
      <c r="B771" t="s">
        <v>391</v>
      </c>
      <c r="C771">
        <v>2025</v>
      </c>
      <c r="D771" t="s">
        <v>82</v>
      </c>
      <c r="E771" t="s">
        <v>83</v>
      </c>
      <c r="F771" t="s">
        <v>409</v>
      </c>
      <c r="G771">
        <v>659</v>
      </c>
      <c r="H771">
        <v>0.21451799571514099</v>
      </c>
      <c r="I771">
        <f>IF(OR(B771="GAS",B771="COL",B771="LAN",B771="RICE"),H771*About!$B$113,IF(B771="CROP",H771*About!$B$114,'EPA Data'!H771))</f>
        <v>0.24026015520095792</v>
      </c>
      <c r="J771" s="9" t="str">
        <f>VLOOKUP(F771,'Tech to Policy Mapping'!C:D,2,FALSE)</f>
        <v>crop and rice measures</v>
      </c>
    </row>
    <row r="772" spans="1:10" x14ac:dyDescent="0.45">
      <c r="A772" t="s">
        <v>8</v>
      </c>
      <c r="B772" t="s">
        <v>391</v>
      </c>
      <c r="C772">
        <v>2025</v>
      </c>
      <c r="D772" t="s">
        <v>82</v>
      </c>
      <c r="E772" t="s">
        <v>83</v>
      </c>
      <c r="F772" t="s">
        <v>400</v>
      </c>
      <c r="G772">
        <v>1245</v>
      </c>
      <c r="H772">
        <v>0.15364600718021301</v>
      </c>
      <c r="I772">
        <f>IF(OR(B772="GAS",B772="COL",B772="LAN",B772="RICE"),H772*About!$B$113,IF(B772="CROP",H772*About!$B$114,'EPA Data'!H772))</f>
        <v>0.1720835280418386</v>
      </c>
      <c r="J772" s="9" t="str">
        <f>VLOOKUP(F772,'Tech to Policy Mapping'!C:D,2,FALSE)</f>
        <v>crop and rice measures</v>
      </c>
    </row>
    <row r="773" spans="1:10" x14ac:dyDescent="0.45">
      <c r="A773" t="s">
        <v>8</v>
      </c>
      <c r="B773" t="s">
        <v>391</v>
      </c>
      <c r="C773">
        <v>2025</v>
      </c>
      <c r="D773" t="s">
        <v>82</v>
      </c>
      <c r="E773" t="s">
        <v>83</v>
      </c>
      <c r="F773" t="s">
        <v>407</v>
      </c>
      <c r="G773">
        <v>2325</v>
      </c>
      <c r="H773">
        <v>8.0559998750686604E-2</v>
      </c>
      <c r="I773">
        <f>IF(OR(B773="GAS",B773="COL",B773="LAN",B773="RICE"),H773*About!$B$113,IF(B773="CROP",H773*About!$B$114,'EPA Data'!H773))</f>
        <v>9.0227198600768999E-2</v>
      </c>
      <c r="J773" s="9" t="str">
        <f>VLOOKUP(F773,'Tech to Policy Mapping'!C:D,2,FALSE)</f>
        <v>crop and rice measures</v>
      </c>
    </row>
    <row r="774" spans="1:10" x14ac:dyDescent="0.45">
      <c r="A774" t="s">
        <v>8</v>
      </c>
      <c r="B774" t="s">
        <v>391</v>
      </c>
      <c r="C774">
        <v>2025</v>
      </c>
      <c r="D774" t="s">
        <v>82</v>
      </c>
      <c r="E774" t="s">
        <v>83</v>
      </c>
      <c r="F774" t="s">
        <v>407</v>
      </c>
      <c r="G774">
        <v>100000</v>
      </c>
      <c r="H774" s="1">
        <v>9.9999999999999998E-13</v>
      </c>
      <c r="I774">
        <f>IF(OR(B774="GAS",B774="COL",B774="LAN",B774="RICE"),H774*About!$B$113,IF(B774="CROP",H774*About!$B$114,'EPA Data'!H774))</f>
        <v>1.1200000000000001E-12</v>
      </c>
      <c r="J774" s="9" t="str">
        <f>VLOOKUP(F774,'Tech to Policy Mapping'!C:D,2,FALSE)</f>
        <v>crop and rice measures</v>
      </c>
    </row>
    <row r="775" spans="1:10" x14ac:dyDescent="0.45">
      <c r="A775" t="s">
        <v>8</v>
      </c>
      <c r="B775" t="s">
        <v>391</v>
      </c>
      <c r="C775">
        <v>2030</v>
      </c>
      <c r="D775" t="s">
        <v>82</v>
      </c>
      <c r="E775" t="s">
        <v>83</v>
      </c>
      <c r="F775" t="s">
        <v>401</v>
      </c>
      <c r="G775">
        <v>-100000</v>
      </c>
      <c r="H775">
        <v>0</v>
      </c>
      <c r="I775">
        <f>IF(OR(B775="GAS",B775="COL",B775="LAN",B775="RICE"),H775*About!$B$113,IF(B775="CROP",H775*About!$B$114,'EPA Data'!H775))</f>
        <v>0</v>
      </c>
      <c r="J775" s="9" t="str">
        <f>VLOOKUP(F775,'Tech to Policy Mapping'!C:D,2,FALSE)</f>
        <v>crop and rice measures</v>
      </c>
    </row>
    <row r="776" spans="1:10" x14ac:dyDescent="0.45">
      <c r="A776" t="s">
        <v>8</v>
      </c>
      <c r="B776" t="s">
        <v>391</v>
      </c>
      <c r="C776">
        <v>2030</v>
      </c>
      <c r="D776" t="s">
        <v>82</v>
      </c>
      <c r="E776" t="s">
        <v>83</v>
      </c>
      <c r="F776" t="s">
        <v>401</v>
      </c>
      <c r="G776">
        <v>-21</v>
      </c>
      <c r="H776">
        <v>0.45234900712966902</v>
      </c>
      <c r="I776">
        <f>IF(OR(B776="GAS",B776="COL",B776="LAN",B776="RICE"),H776*About!$B$113,IF(B776="CROP",H776*About!$B$114,'EPA Data'!H776))</f>
        <v>0.50663088798522937</v>
      </c>
      <c r="J776" s="9" t="str">
        <f>VLOOKUP(F776,'Tech to Policy Mapping'!C:D,2,FALSE)</f>
        <v>crop and rice measures</v>
      </c>
    </row>
    <row r="777" spans="1:10" x14ac:dyDescent="0.45">
      <c r="A777" t="s">
        <v>8</v>
      </c>
      <c r="B777" t="s">
        <v>391</v>
      </c>
      <c r="C777">
        <v>2030</v>
      </c>
      <c r="D777" t="s">
        <v>82</v>
      </c>
      <c r="E777" t="s">
        <v>83</v>
      </c>
      <c r="F777" t="s">
        <v>401</v>
      </c>
      <c r="G777">
        <v>-21</v>
      </c>
      <c r="H777">
        <v>0</v>
      </c>
      <c r="I777">
        <f>IF(OR(B777="GAS",B777="COL",B777="LAN",B777="RICE"),H777*About!$B$113,IF(B777="CROP",H777*About!$B$114,'EPA Data'!H777))</f>
        <v>0</v>
      </c>
      <c r="J777" s="9" t="str">
        <f>VLOOKUP(F777,'Tech to Policy Mapping'!C:D,2,FALSE)</f>
        <v>crop and rice measures</v>
      </c>
    </row>
    <row r="778" spans="1:10" x14ac:dyDescent="0.45">
      <c r="A778" t="s">
        <v>8</v>
      </c>
      <c r="B778" t="s">
        <v>391</v>
      </c>
      <c r="C778">
        <v>2030</v>
      </c>
      <c r="D778" t="s">
        <v>82</v>
      </c>
      <c r="E778" t="s">
        <v>83</v>
      </c>
      <c r="F778" t="s">
        <v>415</v>
      </c>
      <c r="G778">
        <v>-20</v>
      </c>
      <c r="H778">
        <v>1.09218096733093</v>
      </c>
      <c r="I778">
        <f>IF(OR(B778="GAS",B778="COL",B778="LAN",B778="RICE"),H778*About!$B$113,IF(B778="CROP",H778*About!$B$114,'EPA Data'!H778))</f>
        <v>1.2232426834106416</v>
      </c>
      <c r="J778" s="9" t="str">
        <f>VLOOKUP(F778,'Tech to Policy Mapping'!C:D,2,FALSE)</f>
        <v>crop and rice measures</v>
      </c>
    </row>
    <row r="779" spans="1:10" x14ac:dyDescent="0.45">
      <c r="A779" t="s">
        <v>8</v>
      </c>
      <c r="B779" t="s">
        <v>391</v>
      </c>
      <c r="C779">
        <v>2030</v>
      </c>
      <c r="D779" t="s">
        <v>82</v>
      </c>
      <c r="E779" t="s">
        <v>83</v>
      </c>
      <c r="F779" t="s">
        <v>15</v>
      </c>
      <c r="G779">
        <v>-19</v>
      </c>
      <c r="H779" s="1">
        <v>9.9999999747500003E-7</v>
      </c>
      <c r="I779">
        <f>IF(OR(B779="GAS",B779="COL",B779="LAN",B779="RICE"),H779*About!$B$113,IF(B779="CROP",H779*About!$B$114,'EPA Data'!H779))</f>
        <v>1.1199999971720002E-6</v>
      </c>
      <c r="J779" s="9" t="str">
        <f>VLOOKUP(F779,'Tech to Policy Mapping'!C:D,2,FALSE)</f>
        <v>crop and rice measures</v>
      </c>
    </row>
    <row r="780" spans="1:10" x14ac:dyDescent="0.45">
      <c r="A780" t="s">
        <v>8</v>
      </c>
      <c r="B780" t="s">
        <v>391</v>
      </c>
      <c r="C780">
        <v>2030</v>
      </c>
      <c r="D780" t="s">
        <v>82</v>
      </c>
      <c r="E780" t="s">
        <v>83</v>
      </c>
      <c r="F780" t="s">
        <v>406</v>
      </c>
      <c r="G780">
        <v>-13</v>
      </c>
      <c r="H780">
        <v>0.83393698930740301</v>
      </c>
      <c r="I780">
        <f>IF(OR(B780="GAS",B780="COL",B780="LAN",B780="RICE"),H780*About!$B$113,IF(B780="CROP",H780*About!$B$114,'EPA Data'!H780))</f>
        <v>0.93400942802429143</v>
      </c>
      <c r="J780" s="9" t="str">
        <f>VLOOKUP(F780,'Tech to Policy Mapping'!C:D,2,FALSE)</f>
        <v>crop and rice measures</v>
      </c>
    </row>
    <row r="781" spans="1:10" x14ac:dyDescent="0.45">
      <c r="A781" t="s">
        <v>8</v>
      </c>
      <c r="B781" t="s">
        <v>391</v>
      </c>
      <c r="C781">
        <v>2030</v>
      </c>
      <c r="D781" t="s">
        <v>82</v>
      </c>
      <c r="E781" t="s">
        <v>83</v>
      </c>
      <c r="F781" t="s">
        <v>408</v>
      </c>
      <c r="G781">
        <v>-2</v>
      </c>
      <c r="H781">
        <v>1.1716680526733401</v>
      </c>
      <c r="I781">
        <f>IF(OR(B781="GAS",B781="COL",B781="LAN",B781="RICE"),H781*About!$B$113,IF(B781="CROP",H781*About!$B$114,'EPA Data'!H781))</f>
        <v>1.312268218994141</v>
      </c>
      <c r="J781" s="9" t="str">
        <f>VLOOKUP(F781,'Tech to Policy Mapping'!C:D,2,FALSE)</f>
        <v>crop and rice measures</v>
      </c>
    </row>
    <row r="782" spans="1:10" x14ac:dyDescent="0.45">
      <c r="A782" t="s">
        <v>8</v>
      </c>
      <c r="B782" t="s">
        <v>391</v>
      </c>
      <c r="C782">
        <v>2030</v>
      </c>
      <c r="D782" t="s">
        <v>82</v>
      </c>
      <c r="E782" t="s">
        <v>83</v>
      </c>
      <c r="F782" t="s">
        <v>418</v>
      </c>
      <c r="G782">
        <v>0</v>
      </c>
      <c r="H782">
        <v>2.1254999563097999E-2</v>
      </c>
      <c r="I782">
        <f>IF(OR(B782="GAS",B782="COL",B782="LAN",B782="RICE"),H782*About!$B$113,IF(B782="CROP",H782*About!$B$114,'EPA Data'!H782))</f>
        <v>2.380559951066976E-2</v>
      </c>
      <c r="J782" s="9" t="str">
        <f>VLOOKUP(F782,'Tech to Policy Mapping'!C:D,2,FALSE)</f>
        <v>crop and rice measures</v>
      </c>
    </row>
    <row r="783" spans="1:10" x14ac:dyDescent="0.45">
      <c r="A783" t="s">
        <v>8</v>
      </c>
      <c r="B783" t="s">
        <v>391</v>
      </c>
      <c r="C783">
        <v>2030</v>
      </c>
      <c r="D783" t="s">
        <v>82</v>
      </c>
      <c r="E783" t="s">
        <v>83</v>
      </c>
      <c r="F783" t="s">
        <v>417</v>
      </c>
      <c r="G783">
        <v>0</v>
      </c>
      <c r="H783">
        <v>3.86160016059875E-2</v>
      </c>
      <c r="I783">
        <f>IF(OR(B783="GAS",B783="COL",B783="LAN",B783="RICE"),H783*About!$B$113,IF(B783="CROP",H783*About!$B$114,'EPA Data'!H783))</f>
        <v>4.3249921798706008E-2</v>
      </c>
      <c r="J783" s="9" t="str">
        <f>VLOOKUP(F783,'Tech to Policy Mapping'!C:D,2,FALSE)</f>
        <v>crop and rice measures</v>
      </c>
    </row>
    <row r="784" spans="1:10" x14ac:dyDescent="0.45">
      <c r="A784" t="s">
        <v>8</v>
      </c>
      <c r="B784" t="s">
        <v>391</v>
      </c>
      <c r="C784">
        <v>2030</v>
      </c>
      <c r="D784" t="s">
        <v>82</v>
      </c>
      <c r="E784" t="s">
        <v>83</v>
      </c>
      <c r="F784" t="s">
        <v>14</v>
      </c>
      <c r="G784">
        <v>0</v>
      </c>
      <c r="H784">
        <v>3.0348999425768901E-2</v>
      </c>
      <c r="I784">
        <f>IF(OR(B784="GAS",B784="COL",B784="LAN",B784="RICE"),H784*About!$B$113,IF(B784="CROP",H784*About!$B$114,'EPA Data'!H784))</f>
        <v>3.3990879356861174E-2</v>
      </c>
      <c r="J784" s="9" t="str">
        <f>VLOOKUP(F784,'Tech to Policy Mapping'!C:D,2,FALSE)</f>
        <v>crop and rice measures</v>
      </c>
    </row>
    <row r="785" spans="1:10" x14ac:dyDescent="0.45">
      <c r="A785" t="s">
        <v>8</v>
      </c>
      <c r="B785" t="s">
        <v>391</v>
      </c>
      <c r="C785">
        <v>2030</v>
      </c>
      <c r="D785" t="s">
        <v>82</v>
      </c>
      <c r="E785" t="s">
        <v>83</v>
      </c>
      <c r="F785" t="s">
        <v>416</v>
      </c>
      <c r="G785">
        <v>1</v>
      </c>
      <c r="H785">
        <v>7.1359998546540997E-3</v>
      </c>
      <c r="I785">
        <f>IF(OR(B785="GAS",B785="COL",B785="LAN",B785="RICE"),H785*About!$B$113,IF(B785="CROP",H785*About!$B$114,'EPA Data'!H785))</f>
        <v>7.9923198372125921E-3</v>
      </c>
      <c r="J785" s="9" t="str">
        <f>VLOOKUP(F785,'Tech to Policy Mapping'!C:D,2,FALSE)</f>
        <v>crop and rice measures</v>
      </c>
    </row>
    <row r="786" spans="1:10" x14ac:dyDescent="0.45">
      <c r="A786" t="s">
        <v>8</v>
      </c>
      <c r="B786" t="s">
        <v>391</v>
      </c>
      <c r="C786">
        <v>2030</v>
      </c>
      <c r="D786" t="s">
        <v>82</v>
      </c>
      <c r="E786" t="s">
        <v>83</v>
      </c>
      <c r="F786" t="s">
        <v>13</v>
      </c>
      <c r="G786">
        <v>1</v>
      </c>
      <c r="H786">
        <v>1.4233999885618701E-2</v>
      </c>
      <c r="I786">
        <f>IF(OR(B786="GAS",B786="COL",B786="LAN",B786="RICE"),H786*About!$B$113,IF(B786="CROP",H786*About!$B$114,'EPA Data'!H786))</f>
        <v>1.5942079871892945E-2</v>
      </c>
      <c r="J786" s="9" t="str">
        <f>VLOOKUP(F786,'Tech to Policy Mapping'!C:D,2,FALSE)</f>
        <v>crop and rice measures</v>
      </c>
    </row>
    <row r="787" spans="1:10" x14ac:dyDescent="0.45">
      <c r="A787" t="s">
        <v>8</v>
      </c>
      <c r="B787" t="s">
        <v>391</v>
      </c>
      <c r="C787">
        <v>2030</v>
      </c>
      <c r="D787" t="s">
        <v>82</v>
      </c>
      <c r="E787" t="s">
        <v>83</v>
      </c>
      <c r="F787" t="s">
        <v>398</v>
      </c>
      <c r="G787">
        <v>5</v>
      </c>
      <c r="H787">
        <v>0.36211299896240201</v>
      </c>
      <c r="I787">
        <f>IF(OR(B787="GAS",B787="COL",B787="LAN",B787="RICE"),H787*About!$B$113,IF(B787="CROP",H787*About!$B$114,'EPA Data'!H787))</f>
        <v>0.40556655883789028</v>
      </c>
      <c r="J787" s="9" t="str">
        <f>VLOOKUP(F787,'Tech to Policy Mapping'!C:D,2,FALSE)</f>
        <v>crop and rice measures</v>
      </c>
    </row>
    <row r="788" spans="1:10" x14ac:dyDescent="0.45">
      <c r="A788" t="s">
        <v>8</v>
      </c>
      <c r="B788" t="s">
        <v>391</v>
      </c>
      <c r="C788">
        <v>2030</v>
      </c>
      <c r="D788" t="s">
        <v>82</v>
      </c>
      <c r="E788" t="s">
        <v>83</v>
      </c>
      <c r="F788" t="s">
        <v>397</v>
      </c>
      <c r="G788">
        <v>11</v>
      </c>
      <c r="H788">
        <v>5.2985482215881303</v>
      </c>
      <c r="I788">
        <f>IF(OR(B788="GAS",B788="COL",B788="LAN",B788="RICE"),H788*About!$B$113,IF(B788="CROP",H788*About!$B$114,'EPA Data'!H788))</f>
        <v>5.9343740081787066</v>
      </c>
      <c r="J788" s="9" t="str">
        <f>VLOOKUP(F788,'Tech to Policy Mapping'!C:D,2,FALSE)</f>
        <v>crop and rice measures</v>
      </c>
    </row>
    <row r="789" spans="1:10" x14ac:dyDescent="0.45">
      <c r="A789" t="s">
        <v>8</v>
      </c>
      <c r="B789" t="s">
        <v>391</v>
      </c>
      <c r="C789">
        <v>2030</v>
      </c>
      <c r="D789" t="s">
        <v>82</v>
      </c>
      <c r="E789" t="s">
        <v>83</v>
      </c>
      <c r="F789" t="s">
        <v>396</v>
      </c>
      <c r="G789">
        <v>23</v>
      </c>
      <c r="H789">
        <v>0.68329799175262396</v>
      </c>
      <c r="I789">
        <f>IF(OR(B789="GAS",B789="COL",B789="LAN",B789="RICE"),H789*About!$B$113,IF(B789="CROP",H789*About!$B$114,'EPA Data'!H789))</f>
        <v>0.76529375076293893</v>
      </c>
      <c r="J789" s="9" t="str">
        <f>VLOOKUP(F789,'Tech to Policy Mapping'!C:D,2,FALSE)</f>
        <v>crop and rice measures</v>
      </c>
    </row>
    <row r="790" spans="1:10" x14ac:dyDescent="0.45">
      <c r="A790" t="s">
        <v>8</v>
      </c>
      <c r="B790" t="s">
        <v>391</v>
      </c>
      <c r="C790">
        <v>2030</v>
      </c>
      <c r="D790" t="s">
        <v>82</v>
      </c>
      <c r="E790" t="s">
        <v>83</v>
      </c>
      <c r="F790" t="s">
        <v>402</v>
      </c>
      <c r="G790">
        <v>26</v>
      </c>
      <c r="H790">
        <v>0.45311000943183899</v>
      </c>
      <c r="I790">
        <f>IF(OR(B790="GAS",B790="COL",B790="LAN",B790="RICE"),H790*About!$B$113,IF(B790="CROP",H790*About!$B$114,'EPA Data'!H790))</f>
        <v>0.50748321056365975</v>
      </c>
      <c r="J790" s="9" t="str">
        <f>VLOOKUP(F790,'Tech to Policy Mapping'!C:D,2,FALSE)</f>
        <v>crop and rice measures</v>
      </c>
    </row>
    <row r="791" spans="1:10" x14ac:dyDescent="0.45">
      <c r="A791" t="s">
        <v>8</v>
      </c>
      <c r="B791" t="s">
        <v>391</v>
      </c>
      <c r="C791">
        <v>2030</v>
      </c>
      <c r="D791" t="s">
        <v>82</v>
      </c>
      <c r="E791" t="s">
        <v>83</v>
      </c>
      <c r="F791" t="s">
        <v>415</v>
      </c>
      <c r="G791">
        <v>37</v>
      </c>
      <c r="H791">
        <v>0.91941499710082997</v>
      </c>
      <c r="I791">
        <f>IF(OR(B791="GAS",B791="COL",B791="LAN",B791="RICE"),H791*About!$B$113,IF(B791="CROP",H791*About!$B$114,'EPA Data'!H791))</f>
        <v>1.0297447967529296</v>
      </c>
      <c r="J791" s="9" t="str">
        <f>VLOOKUP(F791,'Tech to Policy Mapping'!C:D,2,FALSE)</f>
        <v>crop and rice measures</v>
      </c>
    </row>
    <row r="792" spans="1:10" x14ac:dyDescent="0.45">
      <c r="A792" t="s">
        <v>8</v>
      </c>
      <c r="B792" t="s">
        <v>391</v>
      </c>
      <c r="C792">
        <v>2030</v>
      </c>
      <c r="D792" t="s">
        <v>82</v>
      </c>
      <c r="E792" t="s">
        <v>83</v>
      </c>
      <c r="F792" t="s">
        <v>397</v>
      </c>
      <c r="G792">
        <v>46</v>
      </c>
      <c r="H792">
        <v>1.4326740503311099</v>
      </c>
      <c r="I792">
        <f>IF(OR(B792="GAS",B792="COL",B792="LAN",B792="RICE"),H792*About!$B$113,IF(B792="CROP",H792*About!$B$114,'EPA Data'!H792))</f>
        <v>1.6045949363708434</v>
      </c>
      <c r="J792" s="9" t="str">
        <f>VLOOKUP(F792,'Tech to Policy Mapping'!C:D,2,FALSE)</f>
        <v>crop and rice measures</v>
      </c>
    </row>
    <row r="793" spans="1:10" x14ac:dyDescent="0.45">
      <c r="A793" t="s">
        <v>8</v>
      </c>
      <c r="B793" t="s">
        <v>391</v>
      </c>
      <c r="C793">
        <v>2030</v>
      </c>
      <c r="D793" t="s">
        <v>82</v>
      </c>
      <c r="E793" t="s">
        <v>83</v>
      </c>
      <c r="F793" t="s">
        <v>414</v>
      </c>
      <c r="G793">
        <v>65</v>
      </c>
      <c r="H793">
        <v>0.621040999889373</v>
      </c>
      <c r="I793">
        <f>IF(OR(B793="GAS",B793="COL",B793="LAN",B793="RICE"),H793*About!$B$113,IF(B793="CROP",H793*About!$B$114,'EPA Data'!H793))</f>
        <v>0.69556591987609784</v>
      </c>
      <c r="J793" s="9" t="str">
        <f>VLOOKUP(F793,'Tech to Policy Mapping'!C:D,2,FALSE)</f>
        <v>crop and rice measures</v>
      </c>
    </row>
    <row r="794" spans="1:10" x14ac:dyDescent="0.45">
      <c r="A794" t="s">
        <v>8</v>
      </c>
      <c r="B794" t="s">
        <v>391</v>
      </c>
      <c r="C794">
        <v>2030</v>
      </c>
      <c r="D794" t="s">
        <v>82</v>
      </c>
      <c r="E794" t="s">
        <v>83</v>
      </c>
      <c r="F794" t="s">
        <v>393</v>
      </c>
      <c r="G794">
        <v>71</v>
      </c>
      <c r="H794">
        <v>0.518981993198394</v>
      </c>
      <c r="I794">
        <f>IF(OR(B794="GAS",B794="COL",B794="LAN",B794="RICE"),H794*About!$B$113,IF(B794="CROP",H794*About!$B$114,'EPA Data'!H794))</f>
        <v>0.58125983238220136</v>
      </c>
      <c r="J794" s="9" t="str">
        <f>VLOOKUP(F794,'Tech to Policy Mapping'!C:D,2,FALSE)</f>
        <v>crop and rice measures</v>
      </c>
    </row>
    <row r="795" spans="1:10" x14ac:dyDescent="0.45">
      <c r="A795" t="s">
        <v>8</v>
      </c>
      <c r="B795" t="s">
        <v>391</v>
      </c>
      <c r="C795">
        <v>2030</v>
      </c>
      <c r="D795" t="s">
        <v>82</v>
      </c>
      <c r="E795" t="s">
        <v>83</v>
      </c>
      <c r="F795" t="s">
        <v>396</v>
      </c>
      <c r="G795">
        <v>74</v>
      </c>
      <c r="H795">
        <v>0.91340702772140503</v>
      </c>
      <c r="I795">
        <f>IF(OR(B795="GAS",B795="COL",B795="LAN",B795="RICE"),H795*About!$B$113,IF(B795="CROP",H795*About!$B$114,'EPA Data'!H795))</f>
        <v>1.0230158710479738</v>
      </c>
      <c r="J795" s="9" t="str">
        <f>VLOOKUP(F795,'Tech to Policy Mapping'!C:D,2,FALSE)</f>
        <v>crop and rice measures</v>
      </c>
    </row>
    <row r="796" spans="1:10" x14ac:dyDescent="0.45">
      <c r="A796" t="s">
        <v>8</v>
      </c>
      <c r="B796" t="s">
        <v>391</v>
      </c>
      <c r="C796">
        <v>2030</v>
      </c>
      <c r="D796" t="s">
        <v>82</v>
      </c>
      <c r="E796" t="s">
        <v>83</v>
      </c>
      <c r="F796" t="s">
        <v>401</v>
      </c>
      <c r="G796">
        <v>76</v>
      </c>
      <c r="H796">
        <v>0.87107300758361805</v>
      </c>
      <c r="I796">
        <f>IF(OR(B796="GAS",B796="COL",B796="LAN",B796="RICE"),H796*About!$B$113,IF(B796="CROP",H796*About!$B$114,'EPA Data'!H796))</f>
        <v>0.97560176849365232</v>
      </c>
      <c r="J796" s="9" t="str">
        <f>VLOOKUP(F796,'Tech to Policy Mapping'!C:D,2,FALSE)</f>
        <v>crop and rice measures</v>
      </c>
    </row>
    <row r="797" spans="1:10" x14ac:dyDescent="0.45">
      <c r="A797" t="s">
        <v>8</v>
      </c>
      <c r="B797" t="s">
        <v>391</v>
      </c>
      <c r="C797">
        <v>2030</v>
      </c>
      <c r="D797" t="s">
        <v>82</v>
      </c>
      <c r="E797" t="s">
        <v>83</v>
      </c>
      <c r="F797" t="s">
        <v>395</v>
      </c>
      <c r="G797">
        <v>77</v>
      </c>
      <c r="H797">
        <v>0.84474402666091897</v>
      </c>
      <c r="I797">
        <f>IF(OR(B797="GAS",B797="COL",B797="LAN",B797="RICE"),H797*About!$B$113,IF(B797="CROP",H797*About!$B$114,'EPA Data'!H797))</f>
        <v>0.94611330986022935</v>
      </c>
      <c r="J797" s="9" t="str">
        <f>VLOOKUP(F797,'Tech to Policy Mapping'!C:D,2,FALSE)</f>
        <v>crop and rice measures</v>
      </c>
    </row>
    <row r="798" spans="1:10" x14ac:dyDescent="0.45">
      <c r="A798" t="s">
        <v>8</v>
      </c>
      <c r="B798" t="s">
        <v>391</v>
      </c>
      <c r="C798">
        <v>2030</v>
      </c>
      <c r="D798" t="s">
        <v>82</v>
      </c>
      <c r="E798" t="s">
        <v>83</v>
      </c>
      <c r="F798" t="s">
        <v>406</v>
      </c>
      <c r="G798">
        <v>78</v>
      </c>
      <c r="H798">
        <v>0.88007599115371704</v>
      </c>
      <c r="I798">
        <f>IF(OR(B798="GAS",B798="COL",B798="LAN",B798="RICE"),H798*About!$B$113,IF(B798="CROP",H798*About!$B$114,'EPA Data'!H798))</f>
        <v>0.9856851100921632</v>
      </c>
      <c r="J798" s="9" t="str">
        <f>VLOOKUP(F798,'Tech to Policy Mapping'!C:D,2,FALSE)</f>
        <v>crop and rice measures</v>
      </c>
    </row>
    <row r="799" spans="1:10" x14ac:dyDescent="0.45">
      <c r="A799" t="s">
        <v>8</v>
      </c>
      <c r="B799" t="s">
        <v>391</v>
      </c>
      <c r="C799">
        <v>2030</v>
      </c>
      <c r="D799" t="s">
        <v>82</v>
      </c>
      <c r="E799" t="s">
        <v>83</v>
      </c>
      <c r="F799" t="s">
        <v>404</v>
      </c>
      <c r="G799">
        <v>79</v>
      </c>
      <c r="H799">
        <v>0.74486500024795499</v>
      </c>
      <c r="I799">
        <f>IF(OR(B799="GAS",B799="COL",B799="LAN",B799="RICE"),H799*About!$B$113,IF(B799="CROP",H799*About!$B$114,'EPA Data'!H799))</f>
        <v>0.83424880027770965</v>
      </c>
      <c r="J799" s="9" t="str">
        <f>VLOOKUP(F799,'Tech to Policy Mapping'!C:D,2,FALSE)</f>
        <v>crop and rice measures</v>
      </c>
    </row>
    <row r="800" spans="1:10" x14ac:dyDescent="0.45">
      <c r="A800" t="s">
        <v>8</v>
      </c>
      <c r="B800" t="s">
        <v>391</v>
      </c>
      <c r="C800">
        <v>2030</v>
      </c>
      <c r="D800" t="s">
        <v>82</v>
      </c>
      <c r="E800" t="s">
        <v>83</v>
      </c>
      <c r="F800" t="s">
        <v>408</v>
      </c>
      <c r="G800">
        <v>85</v>
      </c>
      <c r="H800">
        <v>0.87281399965286199</v>
      </c>
      <c r="I800">
        <f>IF(OR(B800="GAS",B800="COL",B800="LAN",B800="RICE"),H800*About!$B$113,IF(B800="CROP",H800*About!$B$114,'EPA Data'!H800))</f>
        <v>0.97755167961120548</v>
      </c>
      <c r="J800" s="9" t="str">
        <f>VLOOKUP(F800,'Tech to Policy Mapping'!C:D,2,FALSE)</f>
        <v>crop and rice measures</v>
      </c>
    </row>
    <row r="801" spans="1:10" x14ac:dyDescent="0.45">
      <c r="A801" t="s">
        <v>8</v>
      </c>
      <c r="B801" t="s">
        <v>391</v>
      </c>
      <c r="C801">
        <v>2030</v>
      </c>
      <c r="D801" t="s">
        <v>82</v>
      </c>
      <c r="E801" t="s">
        <v>83</v>
      </c>
      <c r="F801" t="s">
        <v>392</v>
      </c>
      <c r="G801">
        <v>104</v>
      </c>
      <c r="H801">
        <v>0.89104902744293202</v>
      </c>
      <c r="I801">
        <f>IF(OR(B801="GAS",B801="COL",B801="LAN",B801="RICE"),H801*About!$B$113,IF(B801="CROP",H801*About!$B$114,'EPA Data'!H801))</f>
        <v>0.99797491073608391</v>
      </c>
      <c r="J801" s="9" t="str">
        <f>VLOOKUP(F801,'Tech to Policy Mapping'!C:D,2,FALSE)</f>
        <v>crop and rice measures</v>
      </c>
    </row>
    <row r="802" spans="1:10" x14ac:dyDescent="0.45">
      <c r="A802" t="s">
        <v>8</v>
      </c>
      <c r="B802" t="s">
        <v>391</v>
      </c>
      <c r="C802">
        <v>2030</v>
      </c>
      <c r="D802" t="s">
        <v>82</v>
      </c>
      <c r="E802" t="s">
        <v>83</v>
      </c>
      <c r="F802" t="s">
        <v>394</v>
      </c>
      <c r="G802">
        <v>131</v>
      </c>
      <c r="H802">
        <v>0.55260300636291504</v>
      </c>
      <c r="I802">
        <f>IF(OR(B802="GAS",B802="COL",B802="LAN",B802="RICE"),H802*About!$B$113,IF(B802="CROP",H802*About!$B$114,'EPA Data'!H802))</f>
        <v>0.61891536712646489</v>
      </c>
      <c r="J802" s="9" t="str">
        <f>VLOOKUP(F802,'Tech to Policy Mapping'!C:D,2,FALSE)</f>
        <v>crop and rice measures</v>
      </c>
    </row>
    <row r="803" spans="1:10" x14ac:dyDescent="0.45">
      <c r="A803" t="s">
        <v>8</v>
      </c>
      <c r="B803" t="s">
        <v>391</v>
      </c>
      <c r="C803">
        <v>2030</v>
      </c>
      <c r="D803" t="s">
        <v>82</v>
      </c>
      <c r="E803" t="s">
        <v>83</v>
      </c>
      <c r="F803" t="s">
        <v>399</v>
      </c>
      <c r="G803">
        <v>293</v>
      </c>
      <c r="H803">
        <v>0.64720100164413397</v>
      </c>
      <c r="I803">
        <f>IF(OR(B803="GAS",B803="COL",B803="LAN",B803="RICE"),H803*About!$B$113,IF(B803="CROP",H803*About!$B$114,'EPA Data'!H803))</f>
        <v>0.72486512184143015</v>
      </c>
      <c r="J803" s="9" t="str">
        <f>VLOOKUP(F803,'Tech to Policy Mapping'!C:D,2,FALSE)</f>
        <v>crop and rice measures</v>
      </c>
    </row>
    <row r="804" spans="1:10" x14ac:dyDescent="0.45">
      <c r="A804" t="s">
        <v>8</v>
      </c>
      <c r="B804" t="s">
        <v>391</v>
      </c>
      <c r="C804">
        <v>2030</v>
      </c>
      <c r="D804" t="s">
        <v>82</v>
      </c>
      <c r="E804" t="s">
        <v>83</v>
      </c>
      <c r="F804" t="s">
        <v>399</v>
      </c>
      <c r="G804">
        <v>296</v>
      </c>
      <c r="H804">
        <v>2.86150002479553</v>
      </c>
      <c r="I804">
        <f>IF(OR(B804="GAS",B804="COL",B804="LAN",B804="RICE"),H804*About!$B$113,IF(B804="CROP",H804*About!$B$114,'EPA Data'!H804))</f>
        <v>3.2048800277709941</v>
      </c>
      <c r="J804" s="9" t="str">
        <f>VLOOKUP(F804,'Tech to Policy Mapping'!C:D,2,FALSE)</f>
        <v>crop and rice measures</v>
      </c>
    </row>
    <row r="805" spans="1:10" x14ac:dyDescent="0.45">
      <c r="A805" t="s">
        <v>8</v>
      </c>
      <c r="B805" t="s">
        <v>391</v>
      </c>
      <c r="C805">
        <v>2030</v>
      </c>
      <c r="D805" t="s">
        <v>82</v>
      </c>
      <c r="E805" t="s">
        <v>83</v>
      </c>
      <c r="F805" t="s">
        <v>392</v>
      </c>
      <c r="G805">
        <v>333</v>
      </c>
      <c r="H805">
        <v>0.63005101680755604</v>
      </c>
      <c r="I805">
        <f>IF(OR(B805="GAS",B805="COL",B805="LAN",B805="RICE"),H805*About!$B$113,IF(B805="CROP",H805*About!$B$114,'EPA Data'!H805))</f>
        <v>0.70565713882446279</v>
      </c>
      <c r="J805" s="9" t="str">
        <f>VLOOKUP(F805,'Tech to Policy Mapping'!C:D,2,FALSE)</f>
        <v>crop and rice measures</v>
      </c>
    </row>
    <row r="806" spans="1:10" x14ac:dyDescent="0.45">
      <c r="A806" t="s">
        <v>8</v>
      </c>
      <c r="B806" t="s">
        <v>391</v>
      </c>
      <c r="C806">
        <v>2030</v>
      </c>
      <c r="D806" t="s">
        <v>82</v>
      </c>
      <c r="E806" t="s">
        <v>83</v>
      </c>
      <c r="F806" t="s">
        <v>411</v>
      </c>
      <c r="G806">
        <v>357</v>
      </c>
      <c r="H806">
        <v>0.246298998594284</v>
      </c>
      <c r="I806">
        <f>IF(OR(B806="GAS",B806="COL",B806="LAN",B806="RICE"),H806*About!$B$113,IF(B806="CROP",H806*About!$B$114,'EPA Data'!H806))</f>
        <v>0.27585487842559808</v>
      </c>
      <c r="J806" s="9" t="str">
        <f>VLOOKUP(F806,'Tech to Policy Mapping'!C:D,2,FALSE)</f>
        <v>crop and rice measures</v>
      </c>
    </row>
    <row r="807" spans="1:10" x14ac:dyDescent="0.45">
      <c r="A807" t="s">
        <v>8</v>
      </c>
      <c r="B807" t="s">
        <v>391</v>
      </c>
      <c r="C807">
        <v>2030</v>
      </c>
      <c r="D807" t="s">
        <v>82</v>
      </c>
      <c r="E807" t="s">
        <v>83</v>
      </c>
      <c r="F807" t="s">
        <v>405</v>
      </c>
      <c r="G807">
        <v>385</v>
      </c>
      <c r="H807">
        <v>0.20460000634193401</v>
      </c>
      <c r="I807">
        <f>IF(OR(B807="GAS",B807="COL",B807="LAN",B807="RICE"),H807*About!$B$113,IF(B807="CROP",H807*About!$B$114,'EPA Data'!H807))</f>
        <v>0.22915200710296613</v>
      </c>
      <c r="J807" s="9" t="str">
        <f>VLOOKUP(F807,'Tech to Policy Mapping'!C:D,2,FALSE)</f>
        <v>crop and rice measures</v>
      </c>
    </row>
    <row r="808" spans="1:10" x14ac:dyDescent="0.45">
      <c r="A808" t="s">
        <v>8</v>
      </c>
      <c r="B808" t="s">
        <v>391</v>
      </c>
      <c r="C808">
        <v>2030</v>
      </c>
      <c r="D808" t="s">
        <v>82</v>
      </c>
      <c r="E808" t="s">
        <v>83</v>
      </c>
      <c r="F808" t="s">
        <v>409</v>
      </c>
      <c r="G808">
        <v>671</v>
      </c>
      <c r="H808">
        <v>0.20460000634193401</v>
      </c>
      <c r="I808">
        <f>IF(OR(B808="GAS",B808="COL",B808="LAN",B808="RICE"),H808*About!$B$113,IF(B808="CROP",H808*About!$B$114,'EPA Data'!H808))</f>
        <v>0.22915200710296613</v>
      </c>
      <c r="J808" s="9" t="str">
        <f>VLOOKUP(F808,'Tech to Policy Mapping'!C:D,2,FALSE)</f>
        <v>crop and rice measures</v>
      </c>
    </row>
    <row r="809" spans="1:10" x14ac:dyDescent="0.45">
      <c r="A809" t="s">
        <v>8</v>
      </c>
      <c r="B809" t="s">
        <v>391</v>
      </c>
      <c r="C809">
        <v>2030</v>
      </c>
      <c r="D809" t="s">
        <v>82</v>
      </c>
      <c r="E809" t="s">
        <v>83</v>
      </c>
      <c r="F809" t="s">
        <v>400</v>
      </c>
      <c r="G809">
        <v>1436</v>
      </c>
      <c r="H809">
        <v>0.129696995019912</v>
      </c>
      <c r="I809">
        <f>IF(OR(B809="GAS",B809="COL",B809="LAN",B809="RICE"),H809*About!$B$113,IF(B809="CROP",H809*About!$B$114,'EPA Data'!H809))</f>
        <v>0.14526063442230144</v>
      </c>
      <c r="J809" s="9" t="str">
        <f>VLOOKUP(F809,'Tech to Policy Mapping'!C:D,2,FALSE)</f>
        <v>crop and rice measures</v>
      </c>
    </row>
    <row r="810" spans="1:10" x14ac:dyDescent="0.45">
      <c r="A810" t="s">
        <v>8</v>
      </c>
      <c r="B810" t="s">
        <v>391</v>
      </c>
      <c r="C810">
        <v>2030</v>
      </c>
      <c r="D810" t="s">
        <v>82</v>
      </c>
      <c r="E810" t="s">
        <v>83</v>
      </c>
      <c r="F810" t="s">
        <v>407</v>
      </c>
      <c r="G810">
        <v>2958</v>
      </c>
      <c r="H810">
        <v>6.1717998236417798E-2</v>
      </c>
      <c r="I810">
        <f>IF(OR(B810="GAS",B810="COL",B810="LAN",B810="RICE"),H810*About!$B$113,IF(B810="CROP",H810*About!$B$114,'EPA Data'!H810))</f>
        <v>6.9124158024787941E-2</v>
      </c>
      <c r="J810" s="9" t="str">
        <f>VLOOKUP(F810,'Tech to Policy Mapping'!C:D,2,FALSE)</f>
        <v>crop and rice measures</v>
      </c>
    </row>
    <row r="811" spans="1:10" x14ac:dyDescent="0.45">
      <c r="A811" t="s">
        <v>8</v>
      </c>
      <c r="B811" t="s">
        <v>391</v>
      </c>
      <c r="C811">
        <v>2030</v>
      </c>
      <c r="D811" t="s">
        <v>82</v>
      </c>
      <c r="E811" t="s">
        <v>83</v>
      </c>
      <c r="F811" t="s">
        <v>407</v>
      </c>
      <c r="G811">
        <v>100000</v>
      </c>
      <c r="H811" s="1">
        <v>9.9999999999999998E-13</v>
      </c>
      <c r="I811">
        <f>IF(OR(B811="GAS",B811="COL",B811="LAN",B811="RICE"),H811*About!$B$113,IF(B811="CROP",H811*About!$B$114,'EPA Data'!H811))</f>
        <v>1.1200000000000001E-12</v>
      </c>
      <c r="J811" s="9" t="str">
        <f>VLOOKUP(F811,'Tech to Policy Mapping'!C:D,2,FALSE)</f>
        <v>crop and rice measures</v>
      </c>
    </row>
    <row r="812" spans="1:10" x14ac:dyDescent="0.45">
      <c r="A812" t="s">
        <v>8</v>
      </c>
      <c r="B812" t="s">
        <v>391</v>
      </c>
      <c r="C812">
        <v>2035</v>
      </c>
      <c r="D812" t="s">
        <v>82</v>
      </c>
      <c r="E812" t="s">
        <v>83</v>
      </c>
      <c r="F812" t="s">
        <v>401</v>
      </c>
      <c r="G812">
        <v>-100000</v>
      </c>
      <c r="H812">
        <v>0</v>
      </c>
      <c r="I812">
        <f>IF(OR(B812="GAS",B812="COL",B812="LAN",B812="RICE"),H812*About!$B$113,IF(B812="CROP",H812*About!$B$114,'EPA Data'!H812))</f>
        <v>0</v>
      </c>
      <c r="J812" s="9" t="str">
        <f>VLOOKUP(F812,'Tech to Policy Mapping'!C:D,2,FALSE)</f>
        <v>crop and rice measures</v>
      </c>
    </row>
    <row r="813" spans="1:10" x14ac:dyDescent="0.45">
      <c r="A813" t="s">
        <v>8</v>
      </c>
      <c r="B813" t="s">
        <v>391</v>
      </c>
      <c r="C813">
        <v>2035</v>
      </c>
      <c r="D813" t="s">
        <v>82</v>
      </c>
      <c r="E813" t="s">
        <v>83</v>
      </c>
      <c r="F813" t="s">
        <v>401</v>
      </c>
      <c r="G813">
        <v>-22</v>
      </c>
      <c r="H813">
        <v>0</v>
      </c>
      <c r="I813">
        <f>IF(OR(B813="GAS",B813="COL",B813="LAN",B813="RICE"),H813*About!$B$113,IF(B813="CROP",H813*About!$B$114,'EPA Data'!H813))</f>
        <v>0</v>
      </c>
      <c r="J813" s="9" t="str">
        <f>VLOOKUP(F813,'Tech to Policy Mapping'!C:D,2,FALSE)</f>
        <v>crop and rice measures</v>
      </c>
    </row>
    <row r="814" spans="1:10" x14ac:dyDescent="0.45">
      <c r="A814" t="s">
        <v>8</v>
      </c>
      <c r="B814" t="s">
        <v>391</v>
      </c>
      <c r="C814">
        <v>2035</v>
      </c>
      <c r="D814" t="s">
        <v>82</v>
      </c>
      <c r="E814" t="s">
        <v>83</v>
      </c>
      <c r="F814" t="s">
        <v>401</v>
      </c>
      <c r="G814">
        <v>-22</v>
      </c>
      <c r="H814">
        <v>0.42669999599456698</v>
      </c>
      <c r="I814">
        <f>IF(OR(B814="GAS",B814="COL",B814="LAN",B814="RICE"),H814*About!$B$113,IF(B814="CROP",H814*About!$B$114,'EPA Data'!H814))</f>
        <v>0.47790399551391505</v>
      </c>
      <c r="J814" s="9" t="str">
        <f>VLOOKUP(F814,'Tech to Policy Mapping'!C:D,2,FALSE)</f>
        <v>crop and rice measures</v>
      </c>
    </row>
    <row r="815" spans="1:10" x14ac:dyDescent="0.45">
      <c r="A815" t="s">
        <v>8</v>
      </c>
      <c r="B815" t="s">
        <v>391</v>
      </c>
      <c r="C815">
        <v>2035</v>
      </c>
      <c r="D815" t="s">
        <v>82</v>
      </c>
      <c r="E815" t="s">
        <v>83</v>
      </c>
      <c r="F815" t="s">
        <v>415</v>
      </c>
      <c r="G815">
        <v>-21</v>
      </c>
      <c r="H815">
        <v>1.03025197982788</v>
      </c>
      <c r="I815">
        <f>IF(OR(B815="GAS",B815="COL",B815="LAN",B815="RICE"),H815*About!$B$113,IF(B815="CROP",H815*About!$B$114,'EPA Data'!H815))</f>
        <v>1.1538822174072256</v>
      </c>
      <c r="J815" s="9" t="str">
        <f>VLOOKUP(F815,'Tech to Policy Mapping'!C:D,2,FALSE)</f>
        <v>crop and rice measures</v>
      </c>
    </row>
    <row r="816" spans="1:10" x14ac:dyDescent="0.45">
      <c r="A816" t="s">
        <v>8</v>
      </c>
      <c r="B816" t="s">
        <v>391</v>
      </c>
      <c r="C816">
        <v>2035</v>
      </c>
      <c r="D816" t="s">
        <v>82</v>
      </c>
      <c r="E816" t="s">
        <v>83</v>
      </c>
      <c r="F816" t="s">
        <v>15</v>
      </c>
      <c r="G816">
        <v>-20</v>
      </c>
      <c r="H816" s="1">
        <v>9.9999999747500003E-7</v>
      </c>
      <c r="I816">
        <f>IF(OR(B816="GAS",B816="COL",B816="LAN",B816="RICE"),H816*About!$B$113,IF(B816="CROP",H816*About!$B$114,'EPA Data'!H816))</f>
        <v>1.1199999971720002E-6</v>
      </c>
      <c r="J816" s="9" t="str">
        <f>VLOOKUP(F816,'Tech to Policy Mapping'!C:D,2,FALSE)</f>
        <v>crop and rice measures</v>
      </c>
    </row>
    <row r="817" spans="1:10" x14ac:dyDescent="0.45">
      <c r="A817" t="s">
        <v>8</v>
      </c>
      <c r="B817" t="s">
        <v>391</v>
      </c>
      <c r="C817">
        <v>2035</v>
      </c>
      <c r="D817" t="s">
        <v>82</v>
      </c>
      <c r="E817" t="s">
        <v>83</v>
      </c>
      <c r="F817" t="s">
        <v>406</v>
      </c>
      <c r="G817">
        <v>-13</v>
      </c>
      <c r="H817">
        <v>0.78665101528167702</v>
      </c>
      <c r="I817">
        <f>IF(OR(B817="GAS",B817="COL",B817="LAN",B817="RICE"),H817*About!$B$113,IF(B817="CROP",H817*About!$B$114,'EPA Data'!H817))</f>
        <v>0.88104913711547839</v>
      </c>
      <c r="J817" s="9" t="str">
        <f>VLOOKUP(F817,'Tech to Policy Mapping'!C:D,2,FALSE)</f>
        <v>crop and rice measures</v>
      </c>
    </row>
    <row r="818" spans="1:10" x14ac:dyDescent="0.45">
      <c r="A818" t="s">
        <v>8</v>
      </c>
      <c r="B818" t="s">
        <v>391</v>
      </c>
      <c r="C818">
        <v>2035</v>
      </c>
      <c r="D818" t="s">
        <v>82</v>
      </c>
      <c r="E818" t="s">
        <v>83</v>
      </c>
      <c r="F818" t="s">
        <v>408</v>
      </c>
      <c r="G818">
        <v>-2</v>
      </c>
      <c r="H818">
        <v>1.10523104667663</v>
      </c>
      <c r="I818">
        <f>IF(OR(B818="GAS",B818="COL",B818="LAN",B818="RICE"),H818*About!$B$113,IF(B818="CROP",H818*About!$B$114,'EPA Data'!H818))</f>
        <v>1.2378587722778256</v>
      </c>
      <c r="J818" s="9" t="str">
        <f>VLOOKUP(F818,'Tech to Policy Mapping'!C:D,2,FALSE)</f>
        <v>crop and rice measures</v>
      </c>
    </row>
    <row r="819" spans="1:10" x14ac:dyDescent="0.45">
      <c r="A819" t="s">
        <v>8</v>
      </c>
      <c r="B819" t="s">
        <v>391</v>
      </c>
      <c r="C819">
        <v>2035</v>
      </c>
      <c r="D819" t="s">
        <v>82</v>
      </c>
      <c r="E819" t="s">
        <v>83</v>
      </c>
      <c r="F819" t="s">
        <v>14</v>
      </c>
      <c r="G819">
        <v>0</v>
      </c>
      <c r="H819">
        <v>2.8627999126911201E-2</v>
      </c>
      <c r="I819">
        <f>IF(OR(B819="GAS",B819="COL",B819="LAN",B819="RICE"),H819*About!$B$113,IF(B819="CROP",H819*About!$B$114,'EPA Data'!H819))</f>
        <v>3.2063359022140546E-2</v>
      </c>
      <c r="J819" s="9" t="str">
        <f>VLOOKUP(F819,'Tech to Policy Mapping'!C:D,2,FALSE)</f>
        <v>crop and rice measures</v>
      </c>
    </row>
    <row r="820" spans="1:10" x14ac:dyDescent="0.45">
      <c r="A820" t="s">
        <v>8</v>
      </c>
      <c r="B820" t="s">
        <v>391</v>
      </c>
      <c r="C820">
        <v>2035</v>
      </c>
      <c r="D820" t="s">
        <v>82</v>
      </c>
      <c r="E820" t="s">
        <v>83</v>
      </c>
      <c r="F820" t="s">
        <v>418</v>
      </c>
      <c r="G820">
        <v>0</v>
      </c>
      <c r="H820">
        <v>2.0050000399351099E-2</v>
      </c>
      <c r="I820">
        <f>IF(OR(B820="GAS",B820="COL",B820="LAN",B820="RICE"),H820*About!$B$113,IF(B820="CROP",H820*About!$B$114,'EPA Data'!H820))</f>
        <v>2.2456000447273233E-2</v>
      </c>
      <c r="J820" s="9" t="str">
        <f>VLOOKUP(F820,'Tech to Policy Mapping'!C:D,2,FALSE)</f>
        <v>crop and rice measures</v>
      </c>
    </row>
    <row r="821" spans="1:10" x14ac:dyDescent="0.45">
      <c r="A821" t="s">
        <v>8</v>
      </c>
      <c r="B821" t="s">
        <v>391</v>
      </c>
      <c r="C821">
        <v>2035</v>
      </c>
      <c r="D821" t="s">
        <v>82</v>
      </c>
      <c r="E821" t="s">
        <v>83</v>
      </c>
      <c r="F821" t="s">
        <v>417</v>
      </c>
      <c r="G821">
        <v>0</v>
      </c>
      <c r="H821">
        <v>3.6426000297069501E-2</v>
      </c>
      <c r="I821">
        <f>IF(OR(B821="GAS",B821="COL",B821="LAN",B821="RICE"),H821*About!$B$113,IF(B821="CROP",H821*About!$B$114,'EPA Data'!H821))</f>
        <v>4.0797120332717846E-2</v>
      </c>
      <c r="J821" s="9" t="str">
        <f>VLOOKUP(F821,'Tech to Policy Mapping'!C:D,2,FALSE)</f>
        <v>crop and rice measures</v>
      </c>
    </row>
    <row r="822" spans="1:10" x14ac:dyDescent="0.45">
      <c r="A822" t="s">
        <v>8</v>
      </c>
      <c r="B822" t="s">
        <v>391</v>
      </c>
      <c r="C822">
        <v>2035</v>
      </c>
      <c r="D822" t="s">
        <v>82</v>
      </c>
      <c r="E822" t="s">
        <v>83</v>
      </c>
      <c r="F822" t="s">
        <v>13</v>
      </c>
      <c r="G822">
        <v>1</v>
      </c>
      <c r="H822">
        <v>1.3426999561488601E-2</v>
      </c>
      <c r="I822">
        <f>IF(OR(B822="GAS",B822="COL",B822="LAN",B822="RICE"),H822*About!$B$113,IF(B822="CROP",H822*About!$B$114,'EPA Data'!H822))</f>
        <v>1.5038239508867235E-2</v>
      </c>
      <c r="J822" s="9" t="str">
        <f>VLOOKUP(F822,'Tech to Policy Mapping'!C:D,2,FALSE)</f>
        <v>crop and rice measures</v>
      </c>
    </row>
    <row r="823" spans="1:10" x14ac:dyDescent="0.45">
      <c r="A823" t="s">
        <v>8</v>
      </c>
      <c r="B823" t="s">
        <v>391</v>
      </c>
      <c r="C823">
        <v>2035</v>
      </c>
      <c r="D823" t="s">
        <v>82</v>
      </c>
      <c r="E823" t="s">
        <v>83</v>
      </c>
      <c r="F823" t="s">
        <v>416</v>
      </c>
      <c r="G823">
        <v>1</v>
      </c>
      <c r="H823">
        <v>6.7309997975826003E-3</v>
      </c>
      <c r="I823">
        <f>IF(OR(B823="GAS",B823="COL",B823="LAN",B823="RICE"),H823*About!$B$113,IF(B823="CROP",H823*About!$B$114,'EPA Data'!H823))</f>
        <v>7.5387197732925135E-3</v>
      </c>
      <c r="J823" s="9" t="str">
        <f>VLOOKUP(F823,'Tech to Policy Mapping'!C:D,2,FALSE)</f>
        <v>crop and rice measures</v>
      </c>
    </row>
    <row r="824" spans="1:10" x14ac:dyDescent="0.45">
      <c r="A824" t="s">
        <v>8</v>
      </c>
      <c r="B824" t="s">
        <v>391</v>
      </c>
      <c r="C824">
        <v>2035</v>
      </c>
      <c r="D824" t="s">
        <v>82</v>
      </c>
      <c r="E824" t="s">
        <v>83</v>
      </c>
      <c r="F824" t="s">
        <v>398</v>
      </c>
      <c r="G824">
        <v>5</v>
      </c>
      <c r="H824">
        <v>0.34158098697662298</v>
      </c>
      <c r="I824">
        <f>IF(OR(B824="GAS",B824="COL",B824="LAN",B824="RICE"),H824*About!$B$113,IF(B824="CROP",H824*About!$B$114,'EPA Data'!H824))</f>
        <v>0.38257070541381777</v>
      </c>
      <c r="J824" s="9" t="str">
        <f>VLOOKUP(F824,'Tech to Policy Mapping'!C:D,2,FALSE)</f>
        <v>crop and rice measures</v>
      </c>
    </row>
    <row r="825" spans="1:10" x14ac:dyDescent="0.45">
      <c r="A825" t="s">
        <v>8</v>
      </c>
      <c r="B825" t="s">
        <v>391</v>
      </c>
      <c r="C825">
        <v>2035</v>
      </c>
      <c r="D825" t="s">
        <v>82</v>
      </c>
      <c r="E825" t="s">
        <v>83</v>
      </c>
      <c r="F825" t="s">
        <v>397</v>
      </c>
      <c r="G825">
        <v>11</v>
      </c>
      <c r="H825">
        <v>4.9981088638305602</v>
      </c>
      <c r="I825">
        <f>IF(OR(B825="GAS",B825="COL",B825="LAN",B825="RICE"),H825*About!$B$113,IF(B825="CROP",H825*About!$B$114,'EPA Data'!H825))</f>
        <v>5.5978819274902278</v>
      </c>
      <c r="J825" s="9" t="str">
        <f>VLOOKUP(F825,'Tech to Policy Mapping'!C:D,2,FALSE)</f>
        <v>crop and rice measures</v>
      </c>
    </row>
    <row r="826" spans="1:10" x14ac:dyDescent="0.45">
      <c r="A826" t="s">
        <v>8</v>
      </c>
      <c r="B826" t="s">
        <v>391</v>
      </c>
      <c r="C826">
        <v>2035</v>
      </c>
      <c r="D826" t="s">
        <v>82</v>
      </c>
      <c r="E826" t="s">
        <v>83</v>
      </c>
      <c r="F826" t="s">
        <v>396</v>
      </c>
      <c r="G826">
        <v>24</v>
      </c>
      <c r="H826">
        <v>0.64455401897430398</v>
      </c>
      <c r="I826">
        <f>IF(OR(B826="GAS",B826="COL",B826="LAN",B826="RICE"),H826*About!$B$113,IF(B826="CROP",H826*About!$B$114,'EPA Data'!H826))</f>
        <v>0.72190050125122052</v>
      </c>
      <c r="J826" s="9" t="str">
        <f>VLOOKUP(F826,'Tech to Policy Mapping'!C:D,2,FALSE)</f>
        <v>crop and rice measures</v>
      </c>
    </row>
    <row r="827" spans="1:10" x14ac:dyDescent="0.45">
      <c r="A827" t="s">
        <v>8</v>
      </c>
      <c r="B827" t="s">
        <v>391</v>
      </c>
      <c r="C827">
        <v>2035</v>
      </c>
      <c r="D827" t="s">
        <v>82</v>
      </c>
      <c r="E827" t="s">
        <v>83</v>
      </c>
      <c r="F827" t="s">
        <v>402</v>
      </c>
      <c r="G827">
        <v>26</v>
      </c>
      <c r="H827">
        <v>0.427417993545532</v>
      </c>
      <c r="I827">
        <f>IF(OR(B827="GAS",B827="COL",B827="LAN",B827="RICE"),H827*About!$B$113,IF(B827="CROP",H827*About!$B$114,'EPA Data'!H827))</f>
        <v>0.47870815277099588</v>
      </c>
      <c r="J827" s="9" t="str">
        <f>VLOOKUP(F827,'Tech to Policy Mapping'!C:D,2,FALSE)</f>
        <v>crop and rice measures</v>
      </c>
    </row>
    <row r="828" spans="1:10" x14ac:dyDescent="0.45">
      <c r="A828" t="s">
        <v>8</v>
      </c>
      <c r="B828" t="s">
        <v>391</v>
      </c>
      <c r="C828">
        <v>2035</v>
      </c>
      <c r="D828" t="s">
        <v>82</v>
      </c>
      <c r="E828" t="s">
        <v>83</v>
      </c>
      <c r="F828" t="s">
        <v>415</v>
      </c>
      <c r="G828">
        <v>38</v>
      </c>
      <c r="H828">
        <v>0.86728197336196899</v>
      </c>
      <c r="I828">
        <f>IF(OR(B828="GAS",B828="COL",B828="LAN",B828="RICE"),H828*About!$B$113,IF(B828="CROP",H828*About!$B$114,'EPA Data'!H828))</f>
        <v>0.9713558101654054</v>
      </c>
      <c r="J828" s="9" t="str">
        <f>VLOOKUP(F828,'Tech to Policy Mapping'!C:D,2,FALSE)</f>
        <v>crop and rice measures</v>
      </c>
    </row>
    <row r="829" spans="1:10" x14ac:dyDescent="0.45">
      <c r="A829" t="s">
        <v>8</v>
      </c>
      <c r="B829" t="s">
        <v>391</v>
      </c>
      <c r="C829">
        <v>2035</v>
      </c>
      <c r="D829" t="s">
        <v>82</v>
      </c>
      <c r="E829" t="s">
        <v>83</v>
      </c>
      <c r="F829" t="s">
        <v>397</v>
      </c>
      <c r="G829">
        <v>47</v>
      </c>
      <c r="H829">
        <v>1.3514389991760201</v>
      </c>
      <c r="I829">
        <f>IF(OR(B829="GAS",B829="COL",B829="LAN",B829="RICE"),H829*About!$B$113,IF(B829="CROP",H829*About!$B$114,'EPA Data'!H829))</f>
        <v>1.5136116790771426</v>
      </c>
      <c r="J829" s="9" t="str">
        <f>VLOOKUP(F829,'Tech to Policy Mapping'!C:D,2,FALSE)</f>
        <v>crop and rice measures</v>
      </c>
    </row>
    <row r="830" spans="1:10" x14ac:dyDescent="0.45">
      <c r="A830" t="s">
        <v>8</v>
      </c>
      <c r="B830" t="s">
        <v>391</v>
      </c>
      <c r="C830">
        <v>2035</v>
      </c>
      <c r="D830" t="s">
        <v>82</v>
      </c>
      <c r="E830" t="s">
        <v>83</v>
      </c>
      <c r="F830" t="s">
        <v>414</v>
      </c>
      <c r="G830">
        <v>67</v>
      </c>
      <c r="H830">
        <v>0.58582597970962502</v>
      </c>
      <c r="I830">
        <f>IF(OR(B830="GAS",B830="COL",B830="LAN",B830="RICE"),H830*About!$B$113,IF(B830="CROP",H830*About!$B$114,'EPA Data'!H830))</f>
        <v>0.65612509727478008</v>
      </c>
      <c r="J830" s="9" t="str">
        <f>VLOOKUP(F830,'Tech to Policy Mapping'!C:D,2,FALSE)</f>
        <v>crop and rice measures</v>
      </c>
    </row>
    <row r="831" spans="1:10" x14ac:dyDescent="0.45">
      <c r="A831" t="s">
        <v>8</v>
      </c>
      <c r="B831" t="s">
        <v>391</v>
      </c>
      <c r="C831">
        <v>2035</v>
      </c>
      <c r="D831" t="s">
        <v>82</v>
      </c>
      <c r="E831" t="s">
        <v>83</v>
      </c>
      <c r="F831" t="s">
        <v>393</v>
      </c>
      <c r="G831">
        <v>72</v>
      </c>
      <c r="H831">
        <v>0.48955500125884999</v>
      </c>
      <c r="I831">
        <f>IF(OR(B831="GAS",B831="COL",B831="LAN",B831="RICE"),H831*About!$B$113,IF(B831="CROP",H831*About!$B$114,'EPA Data'!H831))</f>
        <v>0.54830160140991202</v>
      </c>
      <c r="J831" s="9" t="str">
        <f>VLOOKUP(F831,'Tech to Policy Mapping'!C:D,2,FALSE)</f>
        <v>crop and rice measures</v>
      </c>
    </row>
    <row r="832" spans="1:10" x14ac:dyDescent="0.45">
      <c r="A832" t="s">
        <v>8</v>
      </c>
      <c r="B832" t="s">
        <v>391</v>
      </c>
      <c r="C832">
        <v>2035</v>
      </c>
      <c r="D832" t="s">
        <v>82</v>
      </c>
      <c r="E832" t="s">
        <v>83</v>
      </c>
      <c r="F832" t="s">
        <v>396</v>
      </c>
      <c r="G832">
        <v>75</v>
      </c>
      <c r="H832">
        <v>0.86161500215530396</v>
      </c>
      <c r="I832">
        <f>IF(OR(B832="GAS",B832="COL",B832="LAN",B832="RICE"),H832*About!$B$113,IF(B832="CROP",H832*About!$B$114,'EPA Data'!H832))</f>
        <v>0.96500880241394049</v>
      </c>
      <c r="J832" s="9" t="str">
        <f>VLOOKUP(F832,'Tech to Policy Mapping'!C:D,2,FALSE)</f>
        <v>crop and rice measures</v>
      </c>
    </row>
    <row r="833" spans="1:10" x14ac:dyDescent="0.45">
      <c r="A833" t="s">
        <v>8</v>
      </c>
      <c r="B833" t="s">
        <v>391</v>
      </c>
      <c r="C833">
        <v>2035</v>
      </c>
      <c r="D833" t="s">
        <v>82</v>
      </c>
      <c r="E833" t="s">
        <v>83</v>
      </c>
      <c r="F833" t="s">
        <v>401</v>
      </c>
      <c r="G833">
        <v>78</v>
      </c>
      <c r="H833">
        <v>0.82168197631835904</v>
      </c>
      <c r="I833">
        <f>IF(OR(B833="GAS",B833="COL",B833="LAN",B833="RICE"),H833*About!$B$113,IF(B833="CROP",H833*About!$B$114,'EPA Data'!H833))</f>
        <v>0.92028381347656218</v>
      </c>
      <c r="J833" s="9" t="str">
        <f>VLOOKUP(F833,'Tech to Policy Mapping'!C:D,2,FALSE)</f>
        <v>crop and rice measures</v>
      </c>
    </row>
    <row r="834" spans="1:10" x14ac:dyDescent="0.45">
      <c r="A834" t="s">
        <v>8</v>
      </c>
      <c r="B834" t="s">
        <v>391</v>
      </c>
      <c r="C834">
        <v>2035</v>
      </c>
      <c r="D834" t="s">
        <v>82</v>
      </c>
      <c r="E834" t="s">
        <v>83</v>
      </c>
      <c r="F834" t="s">
        <v>395</v>
      </c>
      <c r="G834">
        <v>79</v>
      </c>
      <c r="H834">
        <v>0.79684501886367798</v>
      </c>
      <c r="I834">
        <f>IF(OR(B834="GAS",B834="COL",B834="LAN",B834="RICE"),H834*About!$B$113,IF(B834="CROP",H834*About!$B$114,'EPA Data'!H834))</f>
        <v>0.89246642112731944</v>
      </c>
      <c r="J834" s="9" t="str">
        <f>VLOOKUP(F834,'Tech to Policy Mapping'!C:D,2,FALSE)</f>
        <v>crop and rice measures</v>
      </c>
    </row>
    <row r="835" spans="1:10" x14ac:dyDescent="0.45">
      <c r="A835" t="s">
        <v>8</v>
      </c>
      <c r="B835" t="s">
        <v>391</v>
      </c>
      <c r="C835">
        <v>2035</v>
      </c>
      <c r="D835" t="s">
        <v>82</v>
      </c>
      <c r="E835" t="s">
        <v>83</v>
      </c>
      <c r="F835" t="s">
        <v>406</v>
      </c>
      <c r="G835">
        <v>80</v>
      </c>
      <c r="H835">
        <v>0.83017402887344305</v>
      </c>
      <c r="I835">
        <f>IF(OR(B835="GAS",B835="COL",B835="LAN",B835="RICE"),H835*About!$B$113,IF(B835="CROP",H835*About!$B$114,'EPA Data'!H835))</f>
        <v>0.92979491233825629</v>
      </c>
      <c r="J835" s="9" t="str">
        <f>VLOOKUP(F835,'Tech to Policy Mapping'!C:D,2,FALSE)</f>
        <v>crop and rice measures</v>
      </c>
    </row>
    <row r="836" spans="1:10" x14ac:dyDescent="0.45">
      <c r="A836" t="s">
        <v>8</v>
      </c>
      <c r="B836" t="s">
        <v>391</v>
      </c>
      <c r="C836">
        <v>2035</v>
      </c>
      <c r="D836" t="s">
        <v>82</v>
      </c>
      <c r="E836" t="s">
        <v>83</v>
      </c>
      <c r="F836" t="s">
        <v>404</v>
      </c>
      <c r="G836">
        <v>81</v>
      </c>
      <c r="H836">
        <v>0.70262998342514005</v>
      </c>
      <c r="I836">
        <f>IF(OR(B836="GAS",B836="COL",B836="LAN",B836="RICE"),H836*About!$B$113,IF(B836="CROP",H836*About!$B$114,'EPA Data'!H836))</f>
        <v>0.78694558143615689</v>
      </c>
      <c r="J836" s="9" t="str">
        <f>VLOOKUP(F836,'Tech to Policy Mapping'!C:D,2,FALSE)</f>
        <v>crop and rice measures</v>
      </c>
    </row>
    <row r="837" spans="1:10" x14ac:dyDescent="0.45">
      <c r="A837" t="s">
        <v>8</v>
      </c>
      <c r="B837" t="s">
        <v>391</v>
      </c>
      <c r="C837">
        <v>2035</v>
      </c>
      <c r="D837" t="s">
        <v>82</v>
      </c>
      <c r="E837" t="s">
        <v>83</v>
      </c>
      <c r="F837" t="s">
        <v>408</v>
      </c>
      <c r="G837">
        <v>87</v>
      </c>
      <c r="H837">
        <v>0.82332301139831499</v>
      </c>
      <c r="I837">
        <f>IF(OR(B837="GAS",B837="COL",B837="LAN",B837="RICE"),H837*About!$B$113,IF(B837="CROP",H837*About!$B$114,'EPA Data'!H837))</f>
        <v>0.92212177276611285</v>
      </c>
      <c r="J837" s="9" t="str">
        <f>VLOOKUP(F837,'Tech to Policy Mapping'!C:D,2,FALSE)</f>
        <v>crop and rice measures</v>
      </c>
    </row>
    <row r="838" spans="1:10" x14ac:dyDescent="0.45">
      <c r="A838" t="s">
        <v>8</v>
      </c>
      <c r="B838" t="s">
        <v>391</v>
      </c>
      <c r="C838">
        <v>2035</v>
      </c>
      <c r="D838" t="s">
        <v>82</v>
      </c>
      <c r="E838" t="s">
        <v>83</v>
      </c>
      <c r="F838" t="s">
        <v>392</v>
      </c>
      <c r="G838">
        <v>106</v>
      </c>
      <c r="H838">
        <v>0.84052401781082098</v>
      </c>
      <c r="I838">
        <f>IF(OR(B838="GAS",B838="COL",B838="LAN",B838="RICE"),H838*About!$B$113,IF(B838="CROP",H838*About!$B$114,'EPA Data'!H838))</f>
        <v>0.94138689994811964</v>
      </c>
      <c r="J838" s="9" t="str">
        <f>VLOOKUP(F838,'Tech to Policy Mapping'!C:D,2,FALSE)</f>
        <v>crop and rice measures</v>
      </c>
    </row>
    <row r="839" spans="1:10" x14ac:dyDescent="0.45">
      <c r="A839" t="s">
        <v>8</v>
      </c>
      <c r="B839" t="s">
        <v>391</v>
      </c>
      <c r="C839">
        <v>2035</v>
      </c>
      <c r="D839" t="s">
        <v>82</v>
      </c>
      <c r="E839" t="s">
        <v>83</v>
      </c>
      <c r="F839" t="s">
        <v>394</v>
      </c>
      <c r="G839">
        <v>134</v>
      </c>
      <c r="H839">
        <v>0.52126902341842596</v>
      </c>
      <c r="I839">
        <f>IF(OR(B839="GAS",B839="COL",B839="LAN",B839="RICE"),H839*About!$B$113,IF(B839="CROP",H839*About!$B$114,'EPA Data'!H839))</f>
        <v>0.58382130622863715</v>
      </c>
      <c r="J839" s="9" t="str">
        <f>VLOOKUP(F839,'Tech to Policy Mapping'!C:D,2,FALSE)</f>
        <v>crop and rice measures</v>
      </c>
    </row>
    <row r="840" spans="1:10" x14ac:dyDescent="0.45">
      <c r="A840" t="s">
        <v>8</v>
      </c>
      <c r="B840" t="s">
        <v>391</v>
      </c>
      <c r="C840">
        <v>2035</v>
      </c>
      <c r="D840" t="s">
        <v>82</v>
      </c>
      <c r="E840" t="s">
        <v>83</v>
      </c>
      <c r="F840" t="s">
        <v>399</v>
      </c>
      <c r="G840">
        <v>300</v>
      </c>
      <c r="H840">
        <v>0.61050397157669001</v>
      </c>
      <c r="I840">
        <f>IF(OR(B840="GAS",B840="COL",B840="LAN",B840="RICE"),H840*About!$B$113,IF(B840="CROP",H840*About!$B$114,'EPA Data'!H840))</f>
        <v>0.68376444816589288</v>
      </c>
      <c r="J840" s="9" t="str">
        <f>VLOOKUP(F840,'Tech to Policy Mapping'!C:D,2,FALSE)</f>
        <v>crop and rice measures</v>
      </c>
    </row>
    <row r="841" spans="1:10" x14ac:dyDescent="0.45">
      <c r="A841" t="s">
        <v>8</v>
      </c>
      <c r="B841" t="s">
        <v>391</v>
      </c>
      <c r="C841">
        <v>2035</v>
      </c>
      <c r="D841" t="s">
        <v>82</v>
      </c>
      <c r="E841" t="s">
        <v>83</v>
      </c>
      <c r="F841" t="s">
        <v>399</v>
      </c>
      <c r="G841">
        <v>302</v>
      </c>
      <c r="H841">
        <v>2.69924688339233</v>
      </c>
      <c r="I841">
        <f>IF(OR(B841="GAS",B841="COL",B841="LAN",B841="RICE"),H841*About!$B$113,IF(B841="CROP",H841*About!$B$114,'EPA Data'!H841))</f>
        <v>3.0231565093994099</v>
      </c>
      <c r="J841" s="9" t="str">
        <f>VLOOKUP(F841,'Tech to Policy Mapping'!C:D,2,FALSE)</f>
        <v>crop and rice measures</v>
      </c>
    </row>
    <row r="842" spans="1:10" x14ac:dyDescent="0.45">
      <c r="A842" t="s">
        <v>8</v>
      </c>
      <c r="B842" t="s">
        <v>391</v>
      </c>
      <c r="C842">
        <v>2035</v>
      </c>
      <c r="D842" t="s">
        <v>82</v>
      </c>
      <c r="E842" t="s">
        <v>83</v>
      </c>
      <c r="F842" t="s">
        <v>392</v>
      </c>
      <c r="G842">
        <v>341</v>
      </c>
      <c r="H842">
        <v>0.59432601928710904</v>
      </c>
      <c r="I842">
        <f>IF(OR(B842="GAS",B842="COL",B842="LAN",B842="RICE"),H842*About!$B$113,IF(B842="CROP",H842*About!$B$114,'EPA Data'!H842))</f>
        <v>0.66564514160156218</v>
      </c>
      <c r="J842" s="9" t="str">
        <f>VLOOKUP(F842,'Tech to Policy Mapping'!C:D,2,FALSE)</f>
        <v>crop and rice measures</v>
      </c>
    </row>
    <row r="843" spans="1:10" x14ac:dyDescent="0.45">
      <c r="A843" t="s">
        <v>8</v>
      </c>
      <c r="B843" t="s">
        <v>391</v>
      </c>
      <c r="C843">
        <v>2035</v>
      </c>
      <c r="D843" t="s">
        <v>82</v>
      </c>
      <c r="E843" t="s">
        <v>83</v>
      </c>
      <c r="F843" t="s">
        <v>411</v>
      </c>
      <c r="G843">
        <v>365</v>
      </c>
      <c r="H843">
        <v>0.232333004474639</v>
      </c>
      <c r="I843">
        <f>IF(OR(B843="GAS",B843="COL",B843="LAN",B843="RICE"),H843*About!$B$113,IF(B843="CROP",H843*About!$B$114,'EPA Data'!H843))</f>
        <v>0.26021296501159569</v>
      </c>
      <c r="J843" s="9" t="str">
        <f>VLOOKUP(F843,'Tech to Policy Mapping'!C:D,2,FALSE)</f>
        <v>crop and rice measures</v>
      </c>
    </row>
    <row r="844" spans="1:10" x14ac:dyDescent="0.45">
      <c r="A844" t="s">
        <v>8</v>
      </c>
      <c r="B844" t="s">
        <v>391</v>
      </c>
      <c r="C844">
        <v>2035</v>
      </c>
      <c r="D844" t="s">
        <v>82</v>
      </c>
      <c r="E844" t="s">
        <v>83</v>
      </c>
      <c r="F844" t="s">
        <v>405</v>
      </c>
      <c r="G844">
        <v>394</v>
      </c>
      <c r="H844">
        <v>0.19299900531768799</v>
      </c>
      <c r="I844">
        <f>IF(OR(B844="GAS",B844="COL",B844="LAN",B844="RICE"),H844*About!$B$113,IF(B844="CROP",H844*About!$B$114,'EPA Data'!H844))</f>
        <v>0.21615888595581056</v>
      </c>
      <c r="J844" s="9" t="str">
        <f>VLOOKUP(F844,'Tech to Policy Mapping'!C:D,2,FALSE)</f>
        <v>crop and rice measures</v>
      </c>
    </row>
    <row r="845" spans="1:10" x14ac:dyDescent="0.45">
      <c r="A845" t="s">
        <v>8</v>
      </c>
      <c r="B845" t="s">
        <v>391</v>
      </c>
      <c r="C845">
        <v>2035</v>
      </c>
      <c r="D845" t="s">
        <v>82</v>
      </c>
      <c r="E845" t="s">
        <v>83</v>
      </c>
      <c r="F845" t="s">
        <v>409</v>
      </c>
      <c r="G845">
        <v>687</v>
      </c>
      <c r="H845">
        <v>0.19299900531768799</v>
      </c>
      <c r="I845">
        <f>IF(OR(B845="GAS",B845="COL",B845="LAN",B845="RICE"),H845*About!$B$113,IF(B845="CROP",H845*About!$B$114,'EPA Data'!H845))</f>
        <v>0.21615888595581056</v>
      </c>
      <c r="J845" s="9" t="str">
        <f>VLOOKUP(F845,'Tech to Policy Mapping'!C:D,2,FALSE)</f>
        <v>crop and rice measures</v>
      </c>
    </row>
    <row r="846" spans="1:10" x14ac:dyDescent="0.45">
      <c r="A846" t="s">
        <v>8</v>
      </c>
      <c r="B846" t="s">
        <v>391</v>
      </c>
      <c r="C846">
        <v>2035</v>
      </c>
      <c r="D846" t="s">
        <v>82</v>
      </c>
      <c r="E846" t="s">
        <v>83</v>
      </c>
      <c r="F846" t="s">
        <v>400</v>
      </c>
      <c r="G846">
        <v>1469</v>
      </c>
      <c r="H846">
        <v>0.122342996299266</v>
      </c>
      <c r="I846">
        <f>IF(OR(B846="GAS",B846="COL",B846="LAN",B846="RICE"),H846*About!$B$113,IF(B846="CROP",H846*About!$B$114,'EPA Data'!H846))</f>
        <v>0.13702415585517794</v>
      </c>
      <c r="J846" s="9" t="str">
        <f>VLOOKUP(F846,'Tech to Policy Mapping'!C:D,2,FALSE)</f>
        <v>crop and rice measures</v>
      </c>
    </row>
    <row r="847" spans="1:10" x14ac:dyDescent="0.45">
      <c r="A847" t="s">
        <v>8</v>
      </c>
      <c r="B847" t="s">
        <v>391</v>
      </c>
      <c r="C847">
        <v>2035</v>
      </c>
      <c r="D847" t="s">
        <v>82</v>
      </c>
      <c r="E847" t="s">
        <v>83</v>
      </c>
      <c r="F847" t="s">
        <v>407</v>
      </c>
      <c r="G847">
        <v>3022</v>
      </c>
      <c r="H847">
        <v>5.8217998594045597E-2</v>
      </c>
      <c r="I847">
        <f>IF(OR(B847="GAS",B847="COL",B847="LAN",B847="RICE"),H847*About!$B$113,IF(B847="CROP",H847*About!$B$114,'EPA Data'!H847))</f>
        <v>6.5204158425331074E-2</v>
      </c>
      <c r="J847" s="9" t="str">
        <f>VLOOKUP(F847,'Tech to Policy Mapping'!C:D,2,FALSE)</f>
        <v>crop and rice measures</v>
      </c>
    </row>
    <row r="848" spans="1:10" x14ac:dyDescent="0.45">
      <c r="A848" t="s">
        <v>8</v>
      </c>
      <c r="B848" t="s">
        <v>391</v>
      </c>
      <c r="C848">
        <v>2035</v>
      </c>
      <c r="D848" t="s">
        <v>82</v>
      </c>
      <c r="E848" t="s">
        <v>83</v>
      </c>
      <c r="F848" t="s">
        <v>407</v>
      </c>
      <c r="G848">
        <v>100000</v>
      </c>
      <c r="H848" s="1">
        <v>9.9999999999999998E-13</v>
      </c>
      <c r="I848">
        <f>IF(OR(B848="GAS",B848="COL",B848="LAN",B848="RICE"),H848*About!$B$113,IF(B848="CROP",H848*About!$B$114,'EPA Data'!H848))</f>
        <v>1.1200000000000001E-12</v>
      </c>
      <c r="J848" s="9" t="str">
        <f>VLOOKUP(F848,'Tech to Policy Mapping'!C:D,2,FALSE)</f>
        <v>crop and rice measures</v>
      </c>
    </row>
    <row r="849" spans="1:10" x14ac:dyDescent="0.45">
      <c r="A849" t="s">
        <v>8</v>
      </c>
      <c r="B849" t="s">
        <v>391</v>
      </c>
      <c r="C849">
        <v>2040</v>
      </c>
      <c r="D849" t="s">
        <v>82</v>
      </c>
      <c r="E849" t="s">
        <v>83</v>
      </c>
      <c r="F849" t="s">
        <v>401</v>
      </c>
      <c r="G849">
        <v>-100000</v>
      </c>
      <c r="H849">
        <v>0</v>
      </c>
      <c r="I849">
        <f>IF(OR(B849="GAS",B849="COL",B849="LAN",B849="RICE"),H849*About!$B$113,IF(B849="CROP",H849*About!$B$114,'EPA Data'!H849))</f>
        <v>0</v>
      </c>
      <c r="J849" s="9" t="str">
        <f>VLOOKUP(F849,'Tech to Policy Mapping'!C:D,2,FALSE)</f>
        <v>crop and rice measures</v>
      </c>
    </row>
    <row r="850" spans="1:10" x14ac:dyDescent="0.45">
      <c r="A850" t="s">
        <v>8</v>
      </c>
      <c r="B850" t="s">
        <v>391</v>
      </c>
      <c r="C850">
        <v>2040</v>
      </c>
      <c r="D850" t="s">
        <v>82</v>
      </c>
      <c r="E850" t="s">
        <v>83</v>
      </c>
      <c r="F850" t="s">
        <v>401</v>
      </c>
      <c r="G850">
        <v>-22</v>
      </c>
      <c r="H850">
        <v>0.39875701069831798</v>
      </c>
      <c r="I850">
        <f>IF(OR(B850="GAS",B850="COL",B850="LAN",B850="RICE"),H850*About!$B$113,IF(B850="CROP",H850*About!$B$114,'EPA Data'!H850))</f>
        <v>0.44660785198211617</v>
      </c>
      <c r="J850" s="9" t="str">
        <f>VLOOKUP(F850,'Tech to Policy Mapping'!C:D,2,FALSE)</f>
        <v>crop and rice measures</v>
      </c>
    </row>
    <row r="851" spans="1:10" x14ac:dyDescent="0.45">
      <c r="A851" t="s">
        <v>8</v>
      </c>
      <c r="B851" t="s">
        <v>391</v>
      </c>
      <c r="C851">
        <v>2040</v>
      </c>
      <c r="D851" t="s">
        <v>82</v>
      </c>
      <c r="E851" t="s">
        <v>83</v>
      </c>
      <c r="F851" t="s">
        <v>401</v>
      </c>
      <c r="G851">
        <v>-22</v>
      </c>
      <c r="H851">
        <v>0</v>
      </c>
      <c r="I851">
        <f>IF(OR(B851="GAS",B851="COL",B851="LAN",B851="RICE"),H851*About!$B$113,IF(B851="CROP",H851*About!$B$114,'EPA Data'!H851))</f>
        <v>0</v>
      </c>
      <c r="J851" s="9" t="str">
        <f>VLOOKUP(F851,'Tech to Policy Mapping'!C:D,2,FALSE)</f>
        <v>crop and rice measures</v>
      </c>
    </row>
    <row r="852" spans="1:10" x14ac:dyDescent="0.45">
      <c r="A852" t="s">
        <v>8</v>
      </c>
      <c r="B852" t="s">
        <v>391</v>
      </c>
      <c r="C852">
        <v>2040</v>
      </c>
      <c r="D852" t="s">
        <v>82</v>
      </c>
      <c r="E852" t="s">
        <v>83</v>
      </c>
      <c r="F852" t="s">
        <v>415</v>
      </c>
      <c r="G852">
        <v>-21</v>
      </c>
      <c r="H852">
        <v>0.96278500556945801</v>
      </c>
      <c r="I852">
        <f>IF(OR(B852="GAS",B852="COL",B852="LAN",B852="RICE"),H852*About!$B$113,IF(B852="CROP",H852*About!$B$114,'EPA Data'!H852))</f>
        <v>1.0783192062377931</v>
      </c>
      <c r="J852" s="9" t="str">
        <f>VLOOKUP(F852,'Tech to Policy Mapping'!C:D,2,FALSE)</f>
        <v>crop and rice measures</v>
      </c>
    </row>
    <row r="853" spans="1:10" x14ac:dyDescent="0.45">
      <c r="A853" t="s">
        <v>8</v>
      </c>
      <c r="B853" t="s">
        <v>391</v>
      </c>
      <c r="C853">
        <v>2040</v>
      </c>
      <c r="D853" t="s">
        <v>82</v>
      </c>
      <c r="E853" t="s">
        <v>83</v>
      </c>
      <c r="F853" t="s">
        <v>15</v>
      </c>
      <c r="G853">
        <v>-20</v>
      </c>
      <c r="H853" s="1">
        <v>9.9999999747500003E-7</v>
      </c>
      <c r="I853">
        <f>IF(OR(B853="GAS",B853="COL",B853="LAN",B853="RICE"),H853*About!$B$113,IF(B853="CROP",H853*About!$B$114,'EPA Data'!H853))</f>
        <v>1.1199999971720002E-6</v>
      </c>
      <c r="J853" s="9" t="str">
        <f>VLOOKUP(F853,'Tech to Policy Mapping'!C:D,2,FALSE)</f>
        <v>crop and rice measures</v>
      </c>
    </row>
    <row r="854" spans="1:10" x14ac:dyDescent="0.45">
      <c r="A854" t="s">
        <v>8</v>
      </c>
      <c r="B854" t="s">
        <v>391</v>
      </c>
      <c r="C854">
        <v>2040</v>
      </c>
      <c r="D854" t="s">
        <v>82</v>
      </c>
      <c r="E854" t="s">
        <v>83</v>
      </c>
      <c r="F854" t="s">
        <v>406</v>
      </c>
      <c r="G854">
        <v>-14</v>
      </c>
      <c r="H854">
        <v>0.73513597249984697</v>
      </c>
      <c r="I854">
        <f>IF(OR(B854="GAS",B854="COL",B854="LAN",B854="RICE"),H854*About!$B$113,IF(B854="CROP",H854*About!$B$114,'EPA Data'!H854))</f>
        <v>0.82335228919982872</v>
      </c>
      <c r="J854" s="9" t="str">
        <f>VLOOKUP(F854,'Tech to Policy Mapping'!C:D,2,FALSE)</f>
        <v>crop and rice measures</v>
      </c>
    </row>
    <row r="855" spans="1:10" x14ac:dyDescent="0.45">
      <c r="A855" t="s">
        <v>8</v>
      </c>
      <c r="B855" t="s">
        <v>391</v>
      </c>
      <c r="C855">
        <v>2040</v>
      </c>
      <c r="D855" t="s">
        <v>82</v>
      </c>
      <c r="E855" t="s">
        <v>83</v>
      </c>
      <c r="F855" t="s">
        <v>408</v>
      </c>
      <c r="G855">
        <v>-2</v>
      </c>
      <c r="H855">
        <v>1.0328539609909</v>
      </c>
      <c r="I855">
        <f>IF(OR(B855="GAS",B855="COL",B855="LAN",B855="RICE"),H855*About!$B$113,IF(B855="CROP",H855*About!$B$114,'EPA Data'!H855))</f>
        <v>1.156796436309808</v>
      </c>
      <c r="J855" s="9" t="str">
        <f>VLOOKUP(F855,'Tech to Policy Mapping'!C:D,2,FALSE)</f>
        <v>crop and rice measures</v>
      </c>
    </row>
    <row r="856" spans="1:10" x14ac:dyDescent="0.45">
      <c r="A856" t="s">
        <v>8</v>
      </c>
      <c r="B856" t="s">
        <v>391</v>
      </c>
      <c r="C856">
        <v>2040</v>
      </c>
      <c r="D856" t="s">
        <v>82</v>
      </c>
      <c r="E856" t="s">
        <v>83</v>
      </c>
      <c r="F856" t="s">
        <v>418</v>
      </c>
      <c r="G856">
        <v>0</v>
      </c>
      <c r="H856">
        <v>1.87369994819164E-2</v>
      </c>
      <c r="I856">
        <f>IF(OR(B856="GAS",B856="COL",B856="LAN",B856="RICE"),H856*About!$B$113,IF(B856="CROP",H856*About!$B$114,'EPA Data'!H856))</f>
        <v>2.0985439419746371E-2</v>
      </c>
      <c r="J856" s="9" t="str">
        <f>VLOOKUP(F856,'Tech to Policy Mapping'!C:D,2,FALSE)</f>
        <v>crop and rice measures</v>
      </c>
    </row>
    <row r="857" spans="1:10" x14ac:dyDescent="0.45">
      <c r="A857" t="s">
        <v>8</v>
      </c>
      <c r="B857" t="s">
        <v>391</v>
      </c>
      <c r="C857">
        <v>2040</v>
      </c>
      <c r="D857" t="s">
        <v>82</v>
      </c>
      <c r="E857" t="s">
        <v>83</v>
      </c>
      <c r="F857" t="s">
        <v>14</v>
      </c>
      <c r="G857">
        <v>0</v>
      </c>
      <c r="H857">
        <v>2.6753999292850501E-2</v>
      </c>
      <c r="I857">
        <f>IF(OR(B857="GAS",B857="COL",B857="LAN",B857="RICE"),H857*About!$B$113,IF(B857="CROP",H857*About!$B$114,'EPA Data'!H857))</f>
        <v>2.9964479207992563E-2</v>
      </c>
      <c r="J857" s="9" t="str">
        <f>VLOOKUP(F857,'Tech to Policy Mapping'!C:D,2,FALSE)</f>
        <v>crop and rice measures</v>
      </c>
    </row>
    <row r="858" spans="1:10" x14ac:dyDescent="0.45">
      <c r="A858" t="s">
        <v>8</v>
      </c>
      <c r="B858" t="s">
        <v>391</v>
      </c>
      <c r="C858">
        <v>2040</v>
      </c>
      <c r="D858" t="s">
        <v>82</v>
      </c>
      <c r="E858" t="s">
        <v>83</v>
      </c>
      <c r="F858" t="s">
        <v>417</v>
      </c>
      <c r="G858">
        <v>0</v>
      </c>
      <c r="H858">
        <v>3.4040998667478603E-2</v>
      </c>
      <c r="I858">
        <f>IF(OR(B858="GAS",B858="COL",B858="LAN",B858="RICE"),H858*About!$B$113,IF(B858="CROP",H858*About!$B$114,'EPA Data'!H858))</f>
        <v>3.8125918507576038E-2</v>
      </c>
      <c r="J858" s="9" t="str">
        <f>VLOOKUP(F858,'Tech to Policy Mapping'!C:D,2,FALSE)</f>
        <v>crop and rice measures</v>
      </c>
    </row>
    <row r="859" spans="1:10" x14ac:dyDescent="0.45">
      <c r="A859" t="s">
        <v>8</v>
      </c>
      <c r="B859" t="s">
        <v>391</v>
      </c>
      <c r="C859">
        <v>2040</v>
      </c>
      <c r="D859" t="s">
        <v>82</v>
      </c>
      <c r="E859" t="s">
        <v>83</v>
      </c>
      <c r="F859" t="s">
        <v>416</v>
      </c>
      <c r="G859">
        <v>1</v>
      </c>
      <c r="H859">
        <v>6.2899999320506998E-3</v>
      </c>
      <c r="I859">
        <f>IF(OR(B859="GAS",B859="COL",B859="LAN",B859="RICE"),H859*About!$B$113,IF(B859="CROP",H859*About!$B$114,'EPA Data'!H859))</f>
        <v>7.0447999238967846E-3</v>
      </c>
      <c r="J859" s="9" t="str">
        <f>VLOOKUP(F859,'Tech to Policy Mapping'!C:D,2,FALSE)</f>
        <v>crop and rice measures</v>
      </c>
    </row>
    <row r="860" spans="1:10" x14ac:dyDescent="0.45">
      <c r="A860" t="s">
        <v>8</v>
      </c>
      <c r="B860" t="s">
        <v>391</v>
      </c>
      <c r="C860">
        <v>2040</v>
      </c>
      <c r="D860" t="s">
        <v>82</v>
      </c>
      <c r="E860" t="s">
        <v>83</v>
      </c>
      <c r="F860" t="s">
        <v>13</v>
      </c>
      <c r="G860">
        <v>1</v>
      </c>
      <c r="H860">
        <v>1.25479996204376E-2</v>
      </c>
      <c r="I860">
        <f>IF(OR(B860="GAS",B860="COL",B860="LAN",B860="RICE"),H860*About!$B$113,IF(B860="CROP",H860*About!$B$114,'EPA Data'!H860))</f>
        <v>1.4053759574890112E-2</v>
      </c>
      <c r="J860" s="9" t="str">
        <f>VLOOKUP(F860,'Tech to Policy Mapping'!C:D,2,FALSE)</f>
        <v>crop and rice measures</v>
      </c>
    </row>
    <row r="861" spans="1:10" x14ac:dyDescent="0.45">
      <c r="A861" t="s">
        <v>8</v>
      </c>
      <c r="B861" t="s">
        <v>391</v>
      </c>
      <c r="C861">
        <v>2040</v>
      </c>
      <c r="D861" t="s">
        <v>82</v>
      </c>
      <c r="E861" t="s">
        <v>83</v>
      </c>
      <c r="F861" t="s">
        <v>398</v>
      </c>
      <c r="G861">
        <v>5</v>
      </c>
      <c r="H861">
        <v>0.31921198964118902</v>
      </c>
      <c r="I861">
        <f>IF(OR(B861="GAS",B861="COL",B861="LAN",B861="RICE"),H861*About!$B$113,IF(B861="CROP",H861*About!$B$114,'EPA Data'!H861))</f>
        <v>0.35751742839813172</v>
      </c>
      <c r="J861" s="9" t="str">
        <f>VLOOKUP(F861,'Tech to Policy Mapping'!C:D,2,FALSE)</f>
        <v>crop and rice measures</v>
      </c>
    </row>
    <row r="862" spans="1:10" x14ac:dyDescent="0.45">
      <c r="A862" t="s">
        <v>8</v>
      </c>
      <c r="B862" t="s">
        <v>391</v>
      </c>
      <c r="C862">
        <v>2040</v>
      </c>
      <c r="D862" t="s">
        <v>82</v>
      </c>
      <c r="E862" t="s">
        <v>83</v>
      </c>
      <c r="F862" t="s">
        <v>397</v>
      </c>
      <c r="G862">
        <v>11</v>
      </c>
      <c r="H862">
        <v>4.6708002090454102</v>
      </c>
      <c r="I862">
        <f>IF(OR(B862="GAS",B862="COL",B862="LAN",B862="RICE"),H862*About!$B$113,IF(B862="CROP",H862*About!$B$114,'EPA Data'!H862))</f>
        <v>5.23129623413086</v>
      </c>
      <c r="J862" s="9" t="str">
        <f>VLOOKUP(F862,'Tech to Policy Mapping'!C:D,2,FALSE)</f>
        <v>crop and rice measures</v>
      </c>
    </row>
    <row r="863" spans="1:10" x14ac:dyDescent="0.45">
      <c r="A863" t="s">
        <v>8</v>
      </c>
      <c r="B863" t="s">
        <v>391</v>
      </c>
      <c r="C863">
        <v>2040</v>
      </c>
      <c r="D863" t="s">
        <v>82</v>
      </c>
      <c r="E863" t="s">
        <v>83</v>
      </c>
      <c r="F863" t="s">
        <v>396</v>
      </c>
      <c r="G863">
        <v>24</v>
      </c>
      <c r="H863">
        <v>0.60234397649765004</v>
      </c>
      <c r="I863">
        <f>IF(OR(B863="GAS",B863="COL",B863="LAN",B863="RICE"),H863*About!$B$113,IF(B863="CROP",H863*About!$B$114,'EPA Data'!H863))</f>
        <v>0.67462525367736814</v>
      </c>
      <c r="J863" s="9" t="str">
        <f>VLOOKUP(F863,'Tech to Policy Mapping'!C:D,2,FALSE)</f>
        <v>crop and rice measures</v>
      </c>
    </row>
    <row r="864" spans="1:10" x14ac:dyDescent="0.45">
      <c r="A864" t="s">
        <v>8</v>
      </c>
      <c r="B864" t="s">
        <v>391</v>
      </c>
      <c r="C864">
        <v>2040</v>
      </c>
      <c r="D864" t="s">
        <v>82</v>
      </c>
      <c r="E864" t="s">
        <v>83</v>
      </c>
      <c r="F864" t="s">
        <v>402</v>
      </c>
      <c r="G864">
        <v>27</v>
      </c>
      <c r="H864">
        <v>0.39942699670791598</v>
      </c>
      <c r="I864">
        <f>IF(OR(B864="GAS",B864="COL",B864="LAN",B864="RICE"),H864*About!$B$113,IF(B864="CROP",H864*About!$B$114,'EPA Data'!H864))</f>
        <v>0.44735823631286592</v>
      </c>
      <c r="J864" s="9" t="str">
        <f>VLOOKUP(F864,'Tech to Policy Mapping'!C:D,2,FALSE)</f>
        <v>crop and rice measures</v>
      </c>
    </row>
    <row r="865" spans="1:10" x14ac:dyDescent="0.45">
      <c r="A865" t="s">
        <v>8</v>
      </c>
      <c r="B865" t="s">
        <v>391</v>
      </c>
      <c r="C865">
        <v>2040</v>
      </c>
      <c r="D865" t="s">
        <v>82</v>
      </c>
      <c r="E865" t="s">
        <v>83</v>
      </c>
      <c r="F865" t="s">
        <v>415</v>
      </c>
      <c r="G865">
        <v>39</v>
      </c>
      <c r="H865">
        <v>0.81048697233199996</v>
      </c>
      <c r="I865">
        <f>IF(OR(B865="GAS",B865="COL",B865="LAN",B865="RICE"),H865*About!$B$113,IF(B865="CROP",H865*About!$B$114,'EPA Data'!H865))</f>
        <v>0.90774540901184009</v>
      </c>
      <c r="J865" s="9" t="str">
        <f>VLOOKUP(F865,'Tech to Policy Mapping'!C:D,2,FALSE)</f>
        <v>crop and rice measures</v>
      </c>
    </row>
    <row r="866" spans="1:10" x14ac:dyDescent="0.45">
      <c r="A866" t="s">
        <v>8</v>
      </c>
      <c r="B866" t="s">
        <v>391</v>
      </c>
      <c r="C866">
        <v>2040</v>
      </c>
      <c r="D866" t="s">
        <v>82</v>
      </c>
      <c r="E866" t="s">
        <v>83</v>
      </c>
      <c r="F866" t="s">
        <v>397</v>
      </c>
      <c r="G866">
        <v>48</v>
      </c>
      <c r="H866">
        <v>1.2629380226135201</v>
      </c>
      <c r="I866">
        <f>IF(OR(B866="GAS",B866="COL",B866="LAN",B866="RICE"),H866*About!$B$113,IF(B866="CROP",H866*About!$B$114,'EPA Data'!H866))</f>
        <v>1.4144905853271426</v>
      </c>
      <c r="J866" s="9" t="str">
        <f>VLOOKUP(F866,'Tech to Policy Mapping'!C:D,2,FALSE)</f>
        <v>crop and rice measures</v>
      </c>
    </row>
    <row r="867" spans="1:10" x14ac:dyDescent="0.45">
      <c r="A867" t="s">
        <v>8</v>
      </c>
      <c r="B867" t="s">
        <v>391</v>
      </c>
      <c r="C867">
        <v>2040</v>
      </c>
      <c r="D867" t="s">
        <v>82</v>
      </c>
      <c r="E867" t="s">
        <v>83</v>
      </c>
      <c r="F867" t="s">
        <v>414</v>
      </c>
      <c r="G867">
        <v>68</v>
      </c>
      <c r="H867">
        <v>0.54746299982070901</v>
      </c>
      <c r="I867">
        <f>IF(OR(B867="GAS",B867="COL",B867="LAN",B867="RICE"),H867*About!$B$113,IF(B867="CROP",H867*About!$B$114,'EPA Data'!H867))</f>
        <v>0.61315855979919409</v>
      </c>
      <c r="J867" s="9" t="str">
        <f>VLOOKUP(F867,'Tech to Policy Mapping'!C:D,2,FALSE)</f>
        <v>crop and rice measures</v>
      </c>
    </row>
    <row r="868" spans="1:10" x14ac:dyDescent="0.45">
      <c r="A868" t="s">
        <v>8</v>
      </c>
      <c r="B868" t="s">
        <v>391</v>
      </c>
      <c r="C868">
        <v>2040</v>
      </c>
      <c r="D868" t="s">
        <v>82</v>
      </c>
      <c r="E868" t="s">
        <v>83</v>
      </c>
      <c r="F868" t="s">
        <v>393</v>
      </c>
      <c r="G868">
        <v>74</v>
      </c>
      <c r="H868">
        <v>0.457495987415313</v>
      </c>
      <c r="I868">
        <f>IF(OR(B868="GAS",B868="COL",B868="LAN",B868="RICE"),H868*About!$B$113,IF(B868="CROP",H868*About!$B$114,'EPA Data'!H868))</f>
        <v>0.51239550590515059</v>
      </c>
      <c r="J868" s="9" t="str">
        <f>VLOOKUP(F868,'Tech to Policy Mapping'!C:D,2,FALSE)</f>
        <v>crop and rice measures</v>
      </c>
    </row>
    <row r="869" spans="1:10" x14ac:dyDescent="0.45">
      <c r="A869" t="s">
        <v>8</v>
      </c>
      <c r="B869" t="s">
        <v>391</v>
      </c>
      <c r="C869">
        <v>2040</v>
      </c>
      <c r="D869" t="s">
        <v>82</v>
      </c>
      <c r="E869" t="s">
        <v>83</v>
      </c>
      <c r="F869" t="s">
        <v>396</v>
      </c>
      <c r="G869">
        <v>77</v>
      </c>
      <c r="H869">
        <v>0.80519098043441695</v>
      </c>
      <c r="I869">
        <f>IF(OR(B869="GAS",B869="COL",B869="LAN",B869="RICE"),H869*About!$B$113,IF(B869="CROP",H869*About!$B$114,'EPA Data'!H869))</f>
        <v>0.90181389808654711</v>
      </c>
      <c r="J869" s="9" t="str">
        <f>VLOOKUP(F869,'Tech to Policy Mapping'!C:D,2,FALSE)</f>
        <v>crop and rice measures</v>
      </c>
    </row>
    <row r="870" spans="1:10" x14ac:dyDescent="0.45">
      <c r="A870" t="s">
        <v>8</v>
      </c>
      <c r="B870" t="s">
        <v>391</v>
      </c>
      <c r="C870">
        <v>2040</v>
      </c>
      <c r="D870" t="s">
        <v>82</v>
      </c>
      <c r="E870" t="s">
        <v>83</v>
      </c>
      <c r="F870" t="s">
        <v>401</v>
      </c>
      <c r="G870">
        <v>79</v>
      </c>
      <c r="H870">
        <v>0.76787298917770297</v>
      </c>
      <c r="I870">
        <f>IF(OR(B870="GAS",B870="COL",B870="LAN",B870="RICE"),H870*About!$B$113,IF(B870="CROP",H870*About!$B$114,'EPA Data'!H870))</f>
        <v>0.86001774787902741</v>
      </c>
      <c r="J870" s="9" t="str">
        <f>VLOOKUP(F870,'Tech to Policy Mapping'!C:D,2,FALSE)</f>
        <v>crop and rice measures</v>
      </c>
    </row>
    <row r="871" spans="1:10" x14ac:dyDescent="0.45">
      <c r="A871" t="s">
        <v>8</v>
      </c>
      <c r="B871" t="s">
        <v>391</v>
      </c>
      <c r="C871">
        <v>2040</v>
      </c>
      <c r="D871" t="s">
        <v>82</v>
      </c>
      <c r="E871" t="s">
        <v>83</v>
      </c>
      <c r="F871" t="s">
        <v>395</v>
      </c>
      <c r="G871">
        <v>81</v>
      </c>
      <c r="H871">
        <v>0.74466198682785001</v>
      </c>
      <c r="I871">
        <f>IF(OR(B871="GAS",B871="COL",B871="LAN",B871="RICE"),H871*About!$B$113,IF(B871="CROP",H871*About!$B$114,'EPA Data'!H871))</f>
        <v>0.83402142524719214</v>
      </c>
      <c r="J871" s="9" t="str">
        <f>VLOOKUP(F871,'Tech to Policy Mapping'!C:D,2,FALSE)</f>
        <v>crop and rice measures</v>
      </c>
    </row>
    <row r="872" spans="1:10" x14ac:dyDescent="0.45">
      <c r="A872" t="s">
        <v>8</v>
      </c>
      <c r="B872" t="s">
        <v>391</v>
      </c>
      <c r="C872">
        <v>2040</v>
      </c>
      <c r="D872" t="s">
        <v>82</v>
      </c>
      <c r="E872" t="s">
        <v>83</v>
      </c>
      <c r="F872" t="s">
        <v>406</v>
      </c>
      <c r="G872">
        <v>82</v>
      </c>
      <c r="H872">
        <v>0.77580899000167802</v>
      </c>
      <c r="I872">
        <f>IF(OR(B872="GAS",B872="COL",B872="LAN",B872="RICE"),H872*About!$B$113,IF(B872="CROP",H872*About!$B$114,'EPA Data'!H872))</f>
        <v>0.86890606880187948</v>
      </c>
      <c r="J872" s="9" t="str">
        <f>VLOOKUP(F872,'Tech to Policy Mapping'!C:D,2,FALSE)</f>
        <v>crop and rice measures</v>
      </c>
    </row>
    <row r="873" spans="1:10" x14ac:dyDescent="0.45">
      <c r="A873" t="s">
        <v>8</v>
      </c>
      <c r="B873" t="s">
        <v>391</v>
      </c>
      <c r="C873">
        <v>2040</v>
      </c>
      <c r="D873" t="s">
        <v>82</v>
      </c>
      <c r="E873" t="s">
        <v>83</v>
      </c>
      <c r="F873" t="s">
        <v>404</v>
      </c>
      <c r="G873">
        <v>82</v>
      </c>
      <c r="H873">
        <v>0.65661698579788197</v>
      </c>
      <c r="I873">
        <f>IF(OR(B873="GAS",B873="COL",B873="LAN",B873="RICE"),H873*About!$B$113,IF(B873="CROP",H873*About!$B$114,'EPA Data'!H873))</f>
        <v>0.73541102409362791</v>
      </c>
      <c r="J873" s="9" t="str">
        <f>VLOOKUP(F873,'Tech to Policy Mapping'!C:D,2,FALSE)</f>
        <v>crop and rice measures</v>
      </c>
    </row>
    <row r="874" spans="1:10" x14ac:dyDescent="0.45">
      <c r="A874" t="s">
        <v>8</v>
      </c>
      <c r="B874" t="s">
        <v>391</v>
      </c>
      <c r="C874">
        <v>2040</v>
      </c>
      <c r="D874" t="s">
        <v>82</v>
      </c>
      <c r="E874" t="s">
        <v>83</v>
      </c>
      <c r="F874" t="s">
        <v>408</v>
      </c>
      <c r="G874">
        <v>89</v>
      </c>
      <c r="H874">
        <v>0.76940697431564298</v>
      </c>
      <c r="I874">
        <f>IF(OR(B874="GAS",B874="COL",B874="LAN",B874="RICE"),H874*About!$B$113,IF(B874="CROP",H874*About!$B$114,'EPA Data'!H874))</f>
        <v>0.86173581123352017</v>
      </c>
      <c r="J874" s="9" t="str">
        <f>VLOOKUP(F874,'Tech to Policy Mapping'!C:D,2,FALSE)</f>
        <v>crop and rice measures</v>
      </c>
    </row>
    <row r="875" spans="1:10" x14ac:dyDescent="0.45">
      <c r="A875" t="s">
        <v>8</v>
      </c>
      <c r="B875" t="s">
        <v>391</v>
      </c>
      <c r="C875">
        <v>2040</v>
      </c>
      <c r="D875" t="s">
        <v>82</v>
      </c>
      <c r="E875" t="s">
        <v>83</v>
      </c>
      <c r="F875" t="s">
        <v>392</v>
      </c>
      <c r="G875">
        <v>109</v>
      </c>
      <c r="H875">
        <v>0.785480976104736</v>
      </c>
      <c r="I875">
        <f>IF(OR(B875="GAS",B875="COL",B875="LAN",B875="RICE"),H875*About!$B$113,IF(B875="CROP",H875*About!$B$114,'EPA Data'!H875))</f>
        <v>0.87973869323730436</v>
      </c>
      <c r="J875" s="9" t="str">
        <f>VLOOKUP(F875,'Tech to Policy Mapping'!C:D,2,FALSE)</f>
        <v>crop and rice measures</v>
      </c>
    </row>
    <row r="876" spans="1:10" x14ac:dyDescent="0.45">
      <c r="A876" t="s">
        <v>8</v>
      </c>
      <c r="B876" t="s">
        <v>391</v>
      </c>
      <c r="C876">
        <v>2040</v>
      </c>
      <c r="D876" t="s">
        <v>82</v>
      </c>
      <c r="E876" t="s">
        <v>83</v>
      </c>
      <c r="F876" t="s">
        <v>394</v>
      </c>
      <c r="G876">
        <v>137</v>
      </c>
      <c r="H876">
        <v>0.48713299632072399</v>
      </c>
      <c r="I876">
        <f>IF(OR(B876="GAS",B876="COL",B876="LAN",B876="RICE"),H876*About!$B$113,IF(B876="CROP",H876*About!$B$114,'EPA Data'!H876))</f>
        <v>0.54558895587921097</v>
      </c>
      <c r="J876" s="9" t="str">
        <f>VLOOKUP(F876,'Tech to Policy Mapping'!C:D,2,FALSE)</f>
        <v>crop and rice measures</v>
      </c>
    </row>
    <row r="877" spans="1:10" x14ac:dyDescent="0.45">
      <c r="A877" t="s">
        <v>8</v>
      </c>
      <c r="B877" t="s">
        <v>391</v>
      </c>
      <c r="C877">
        <v>2040</v>
      </c>
      <c r="D877" t="s">
        <v>82</v>
      </c>
      <c r="E877" t="s">
        <v>83</v>
      </c>
      <c r="F877" t="s">
        <v>399</v>
      </c>
      <c r="G877">
        <v>306</v>
      </c>
      <c r="H877">
        <v>0.57052397727966297</v>
      </c>
      <c r="I877">
        <f>IF(OR(B877="GAS",B877="COL",B877="LAN",B877="RICE"),H877*About!$B$113,IF(B877="CROP",H877*About!$B$114,'EPA Data'!H877))</f>
        <v>0.63898685455322257</v>
      </c>
      <c r="J877" s="9" t="str">
        <f>VLOOKUP(F877,'Tech to Policy Mapping'!C:D,2,FALSE)</f>
        <v>crop and rice measures</v>
      </c>
    </row>
    <row r="878" spans="1:10" x14ac:dyDescent="0.45">
      <c r="A878" t="s">
        <v>8</v>
      </c>
      <c r="B878" t="s">
        <v>391</v>
      </c>
      <c r="C878">
        <v>2040</v>
      </c>
      <c r="D878" t="s">
        <v>82</v>
      </c>
      <c r="E878" t="s">
        <v>83</v>
      </c>
      <c r="F878" t="s">
        <v>399</v>
      </c>
      <c r="G878">
        <v>308</v>
      </c>
      <c r="H878">
        <v>2.5224831104278498</v>
      </c>
      <c r="I878">
        <f>IF(OR(B878="GAS",B878="COL",B878="LAN",B878="RICE"),H878*About!$B$113,IF(B878="CROP",H878*About!$B$114,'EPA Data'!H878))</f>
        <v>2.8251810836791922</v>
      </c>
      <c r="J878" s="9" t="str">
        <f>VLOOKUP(F878,'Tech to Policy Mapping'!C:D,2,FALSE)</f>
        <v>crop and rice measures</v>
      </c>
    </row>
    <row r="879" spans="1:10" x14ac:dyDescent="0.45">
      <c r="A879" t="s">
        <v>8</v>
      </c>
      <c r="B879" t="s">
        <v>391</v>
      </c>
      <c r="C879">
        <v>2040</v>
      </c>
      <c r="D879" t="s">
        <v>82</v>
      </c>
      <c r="E879" t="s">
        <v>83</v>
      </c>
      <c r="F879" t="s">
        <v>392</v>
      </c>
      <c r="G879">
        <v>349</v>
      </c>
      <c r="H879">
        <v>0.55540502071380604</v>
      </c>
      <c r="I879">
        <f>IF(OR(B879="GAS",B879="COL",B879="LAN",B879="RICE"),H879*About!$B$113,IF(B879="CROP",H879*About!$B$114,'EPA Data'!H879))</f>
        <v>0.62205362319946278</v>
      </c>
      <c r="J879" s="9" t="str">
        <f>VLOOKUP(F879,'Tech to Policy Mapping'!C:D,2,FALSE)</f>
        <v>crop and rice measures</v>
      </c>
    </row>
    <row r="880" spans="1:10" x14ac:dyDescent="0.45">
      <c r="A880" t="s">
        <v>8</v>
      </c>
      <c r="B880" t="s">
        <v>391</v>
      </c>
      <c r="C880">
        <v>2040</v>
      </c>
      <c r="D880" t="s">
        <v>82</v>
      </c>
      <c r="E880" t="s">
        <v>83</v>
      </c>
      <c r="F880" t="s">
        <v>411</v>
      </c>
      <c r="G880">
        <v>374</v>
      </c>
      <c r="H880">
        <v>0.217117995023727</v>
      </c>
      <c r="I880">
        <f>IF(OR(B880="GAS",B880="COL",B880="LAN",B880="RICE"),H880*About!$B$113,IF(B880="CROP",H880*About!$B$114,'EPA Data'!H880))</f>
        <v>0.24317215442657428</v>
      </c>
      <c r="J880" s="9" t="str">
        <f>VLOOKUP(F880,'Tech to Policy Mapping'!C:D,2,FALSE)</f>
        <v>crop and rice measures</v>
      </c>
    </row>
    <row r="881" spans="1:10" x14ac:dyDescent="0.45">
      <c r="A881" t="s">
        <v>8</v>
      </c>
      <c r="B881" t="s">
        <v>391</v>
      </c>
      <c r="C881">
        <v>2040</v>
      </c>
      <c r="D881" t="s">
        <v>82</v>
      </c>
      <c r="E881" t="s">
        <v>83</v>
      </c>
      <c r="F881" t="s">
        <v>405</v>
      </c>
      <c r="G881">
        <v>403</v>
      </c>
      <c r="H881">
        <v>0.18036000430583901</v>
      </c>
      <c r="I881">
        <f>IF(OR(B881="GAS",B881="COL",B881="LAN",B881="RICE"),H881*About!$B$113,IF(B881="CROP",H881*About!$B$114,'EPA Data'!H881))</f>
        <v>0.20200320482253972</v>
      </c>
      <c r="J881" s="9" t="str">
        <f>VLOOKUP(F881,'Tech to Policy Mapping'!C:D,2,FALSE)</f>
        <v>crop and rice measures</v>
      </c>
    </row>
    <row r="882" spans="1:10" x14ac:dyDescent="0.45">
      <c r="A882" t="s">
        <v>8</v>
      </c>
      <c r="B882" t="s">
        <v>391</v>
      </c>
      <c r="C882">
        <v>2040</v>
      </c>
      <c r="D882" t="s">
        <v>82</v>
      </c>
      <c r="E882" t="s">
        <v>83</v>
      </c>
      <c r="F882" t="s">
        <v>409</v>
      </c>
      <c r="G882">
        <v>703</v>
      </c>
      <c r="H882">
        <v>0.18036000430583901</v>
      </c>
      <c r="I882">
        <f>IF(OR(B882="GAS",B882="COL",B882="LAN",B882="RICE"),H882*About!$B$113,IF(B882="CROP",H882*About!$B$114,'EPA Data'!H882))</f>
        <v>0.20200320482253972</v>
      </c>
      <c r="J882" s="9" t="str">
        <f>VLOOKUP(F882,'Tech to Policy Mapping'!C:D,2,FALSE)</f>
        <v>crop and rice measures</v>
      </c>
    </row>
    <row r="883" spans="1:10" x14ac:dyDescent="0.45">
      <c r="A883" t="s">
        <v>8</v>
      </c>
      <c r="B883" t="s">
        <v>391</v>
      </c>
      <c r="C883">
        <v>2040</v>
      </c>
      <c r="D883" t="s">
        <v>82</v>
      </c>
      <c r="E883" t="s">
        <v>83</v>
      </c>
      <c r="F883" t="s">
        <v>400</v>
      </c>
      <c r="G883">
        <v>1503</v>
      </c>
      <c r="H883">
        <v>0.114330999553203</v>
      </c>
      <c r="I883">
        <f>IF(OR(B883="GAS",B883="COL",B883="LAN",B883="RICE"),H883*About!$B$113,IF(B883="CROP",H883*About!$B$114,'EPA Data'!H883))</f>
        <v>0.12805071949958738</v>
      </c>
      <c r="J883" s="9" t="str">
        <f>VLOOKUP(F883,'Tech to Policy Mapping'!C:D,2,FALSE)</f>
        <v>crop and rice measures</v>
      </c>
    </row>
    <row r="884" spans="1:10" x14ac:dyDescent="0.45">
      <c r="A884" t="s">
        <v>8</v>
      </c>
      <c r="B884" t="s">
        <v>391</v>
      </c>
      <c r="C884">
        <v>2040</v>
      </c>
      <c r="D884" t="s">
        <v>82</v>
      </c>
      <c r="E884" t="s">
        <v>83</v>
      </c>
      <c r="F884" t="s">
        <v>407</v>
      </c>
      <c r="G884">
        <v>3090</v>
      </c>
      <c r="H884">
        <v>5.4405998438596698E-2</v>
      </c>
      <c r="I884">
        <f>IF(OR(B884="GAS",B884="COL",B884="LAN",B884="RICE"),H884*About!$B$113,IF(B884="CROP",H884*About!$B$114,'EPA Data'!H884))</f>
        <v>6.0934718251228308E-2</v>
      </c>
      <c r="J884" s="9" t="str">
        <f>VLOOKUP(F884,'Tech to Policy Mapping'!C:D,2,FALSE)</f>
        <v>crop and rice measures</v>
      </c>
    </row>
    <row r="885" spans="1:10" x14ac:dyDescent="0.45">
      <c r="A885" t="s">
        <v>8</v>
      </c>
      <c r="B885" t="s">
        <v>391</v>
      </c>
      <c r="C885">
        <v>2040</v>
      </c>
      <c r="D885" t="s">
        <v>82</v>
      </c>
      <c r="E885" t="s">
        <v>83</v>
      </c>
      <c r="F885" t="s">
        <v>407</v>
      </c>
      <c r="G885">
        <v>100000</v>
      </c>
      <c r="H885" s="1">
        <v>9.9999999999999998E-13</v>
      </c>
      <c r="I885">
        <f>IF(OR(B885="GAS",B885="COL",B885="LAN",B885="RICE"),H885*About!$B$113,IF(B885="CROP",H885*About!$B$114,'EPA Data'!H885))</f>
        <v>1.1200000000000001E-12</v>
      </c>
      <c r="J885" s="9" t="str">
        <f>VLOOKUP(F885,'Tech to Policy Mapping'!C:D,2,FALSE)</f>
        <v>crop and rice measures</v>
      </c>
    </row>
    <row r="886" spans="1:10" x14ac:dyDescent="0.45">
      <c r="A886" t="s">
        <v>8</v>
      </c>
      <c r="B886" t="s">
        <v>391</v>
      </c>
      <c r="C886">
        <v>2045</v>
      </c>
      <c r="D886" t="s">
        <v>82</v>
      </c>
      <c r="E886" t="s">
        <v>83</v>
      </c>
      <c r="F886" t="s">
        <v>401</v>
      </c>
      <c r="G886">
        <v>-100000</v>
      </c>
      <c r="H886">
        <v>0</v>
      </c>
      <c r="I886">
        <f>IF(OR(B886="GAS",B886="COL",B886="LAN",B886="RICE"),H886*About!$B$113,IF(B886="CROP",H886*About!$B$114,'EPA Data'!H886))</f>
        <v>0</v>
      </c>
      <c r="J886" s="9" t="str">
        <f>VLOOKUP(F886,'Tech to Policy Mapping'!C:D,2,FALSE)</f>
        <v>crop and rice measures</v>
      </c>
    </row>
    <row r="887" spans="1:10" x14ac:dyDescent="0.45">
      <c r="A887" t="s">
        <v>8</v>
      </c>
      <c r="B887" t="s">
        <v>391</v>
      </c>
      <c r="C887">
        <v>2045</v>
      </c>
      <c r="D887" t="s">
        <v>82</v>
      </c>
      <c r="E887" t="s">
        <v>83</v>
      </c>
      <c r="F887" t="s">
        <v>401</v>
      </c>
      <c r="G887">
        <v>-23</v>
      </c>
      <c r="H887">
        <v>0</v>
      </c>
      <c r="I887">
        <f>IF(OR(B887="GAS",B887="COL",B887="LAN",B887="RICE"),H887*About!$B$113,IF(B887="CROP",H887*About!$B$114,'EPA Data'!H887))</f>
        <v>0</v>
      </c>
      <c r="J887" s="9" t="str">
        <f>VLOOKUP(F887,'Tech to Policy Mapping'!C:D,2,FALSE)</f>
        <v>crop and rice measures</v>
      </c>
    </row>
    <row r="888" spans="1:10" x14ac:dyDescent="0.45">
      <c r="A888" t="s">
        <v>8</v>
      </c>
      <c r="B888" t="s">
        <v>391</v>
      </c>
      <c r="C888">
        <v>2045</v>
      </c>
      <c r="D888" t="s">
        <v>82</v>
      </c>
      <c r="E888" t="s">
        <v>83</v>
      </c>
      <c r="F888" t="s">
        <v>401</v>
      </c>
      <c r="G888">
        <v>-23</v>
      </c>
      <c r="H888">
        <v>0.36959299445152199</v>
      </c>
      <c r="I888">
        <f>IF(OR(B888="GAS",B888="COL",B888="LAN",B888="RICE"),H888*About!$B$113,IF(B888="CROP",H888*About!$B$114,'EPA Data'!H888))</f>
        <v>0.41394415378570465</v>
      </c>
      <c r="J888" s="9" t="str">
        <f>VLOOKUP(F888,'Tech to Policy Mapping'!C:D,2,FALSE)</f>
        <v>crop and rice measures</v>
      </c>
    </row>
    <row r="889" spans="1:10" x14ac:dyDescent="0.45">
      <c r="A889" t="s">
        <v>8</v>
      </c>
      <c r="B889" t="s">
        <v>391</v>
      </c>
      <c r="C889">
        <v>2045</v>
      </c>
      <c r="D889" t="s">
        <v>82</v>
      </c>
      <c r="E889" t="s">
        <v>83</v>
      </c>
      <c r="F889" t="s">
        <v>415</v>
      </c>
      <c r="G889">
        <v>-22</v>
      </c>
      <c r="H889">
        <v>0.89236801862716597</v>
      </c>
      <c r="I889">
        <f>IF(OR(B889="GAS",B889="COL",B889="LAN",B889="RICE"),H889*About!$B$113,IF(B889="CROP",H889*About!$B$114,'EPA Data'!H889))</f>
        <v>0.99945218086242593</v>
      </c>
      <c r="J889" s="9" t="str">
        <f>VLOOKUP(F889,'Tech to Policy Mapping'!C:D,2,FALSE)</f>
        <v>crop and rice measures</v>
      </c>
    </row>
    <row r="890" spans="1:10" x14ac:dyDescent="0.45">
      <c r="A890" t="s">
        <v>8</v>
      </c>
      <c r="B890" t="s">
        <v>391</v>
      </c>
      <c r="C890">
        <v>2045</v>
      </c>
      <c r="D890" t="s">
        <v>82</v>
      </c>
      <c r="E890" t="s">
        <v>83</v>
      </c>
      <c r="F890" t="s">
        <v>15</v>
      </c>
      <c r="G890">
        <v>-21</v>
      </c>
      <c r="H890" s="1">
        <v>9.9999999747500003E-7</v>
      </c>
      <c r="I890">
        <f>IF(OR(B890="GAS",B890="COL",B890="LAN",B890="RICE"),H890*About!$B$113,IF(B890="CROP",H890*About!$B$114,'EPA Data'!H890))</f>
        <v>1.1199999971720002E-6</v>
      </c>
      <c r="J890" s="9" t="str">
        <f>VLOOKUP(F890,'Tech to Policy Mapping'!C:D,2,FALSE)</f>
        <v>crop and rice measures</v>
      </c>
    </row>
    <row r="891" spans="1:10" x14ac:dyDescent="0.45">
      <c r="A891" t="s">
        <v>8</v>
      </c>
      <c r="B891" t="s">
        <v>391</v>
      </c>
      <c r="C891">
        <v>2045</v>
      </c>
      <c r="D891" t="s">
        <v>82</v>
      </c>
      <c r="E891" t="s">
        <v>83</v>
      </c>
      <c r="F891" t="s">
        <v>406</v>
      </c>
      <c r="G891">
        <v>-14</v>
      </c>
      <c r="H891">
        <v>0.68137001991271895</v>
      </c>
      <c r="I891">
        <f>IF(OR(B891="GAS",B891="COL",B891="LAN",B891="RICE"),H891*About!$B$113,IF(B891="CROP",H891*About!$B$114,'EPA Data'!H891))</f>
        <v>0.76313442230224526</v>
      </c>
      <c r="J891" s="9" t="str">
        <f>VLOOKUP(F891,'Tech to Policy Mapping'!C:D,2,FALSE)</f>
        <v>crop and rice measures</v>
      </c>
    </row>
    <row r="892" spans="1:10" x14ac:dyDescent="0.45">
      <c r="A892" t="s">
        <v>8</v>
      </c>
      <c r="B892" t="s">
        <v>391</v>
      </c>
      <c r="C892">
        <v>2045</v>
      </c>
      <c r="D892" t="s">
        <v>82</v>
      </c>
      <c r="E892" t="s">
        <v>83</v>
      </c>
      <c r="F892" t="s">
        <v>408</v>
      </c>
      <c r="G892">
        <v>-2</v>
      </c>
      <c r="H892">
        <v>0.95731300115585305</v>
      </c>
      <c r="I892">
        <f>IF(OR(B892="GAS",B892="COL",B892="LAN",B892="RICE"),H892*About!$B$113,IF(B892="CROP",H892*About!$B$114,'EPA Data'!H892))</f>
        <v>1.0721905612945555</v>
      </c>
      <c r="J892" s="9" t="str">
        <f>VLOOKUP(F892,'Tech to Policy Mapping'!C:D,2,FALSE)</f>
        <v>crop and rice measures</v>
      </c>
    </row>
    <row r="893" spans="1:10" x14ac:dyDescent="0.45">
      <c r="A893" t="s">
        <v>8</v>
      </c>
      <c r="B893" t="s">
        <v>391</v>
      </c>
      <c r="C893">
        <v>2045</v>
      </c>
      <c r="D893" t="s">
        <v>82</v>
      </c>
      <c r="E893" t="s">
        <v>83</v>
      </c>
      <c r="F893" t="s">
        <v>14</v>
      </c>
      <c r="G893">
        <v>-1</v>
      </c>
      <c r="H893">
        <v>2.4796999990940101E-2</v>
      </c>
      <c r="I893">
        <f>IF(OR(B893="GAS",B893="COL",B893="LAN",B893="RICE"),H893*About!$B$113,IF(B893="CROP",H893*About!$B$114,'EPA Data'!H893))</f>
        <v>2.7772639989852917E-2</v>
      </c>
      <c r="J893" s="9" t="str">
        <f>VLOOKUP(F893,'Tech to Policy Mapping'!C:D,2,FALSE)</f>
        <v>crop and rice measures</v>
      </c>
    </row>
    <row r="894" spans="1:10" x14ac:dyDescent="0.45">
      <c r="A894" t="s">
        <v>8</v>
      </c>
      <c r="B894" t="s">
        <v>391</v>
      </c>
      <c r="C894">
        <v>2045</v>
      </c>
      <c r="D894" t="s">
        <v>82</v>
      </c>
      <c r="E894" t="s">
        <v>83</v>
      </c>
      <c r="F894" t="s">
        <v>418</v>
      </c>
      <c r="G894">
        <v>0</v>
      </c>
      <c r="H894">
        <v>1.7365999519824999E-2</v>
      </c>
      <c r="I894">
        <f>IF(OR(B894="GAS",B894="COL",B894="LAN",B894="RICE"),H894*About!$B$113,IF(B894="CROP",H894*About!$B$114,'EPA Data'!H894))</f>
        <v>1.9449919462204E-2</v>
      </c>
      <c r="J894" s="9" t="str">
        <f>VLOOKUP(F894,'Tech to Policy Mapping'!C:D,2,FALSE)</f>
        <v>crop and rice measures</v>
      </c>
    </row>
    <row r="895" spans="1:10" x14ac:dyDescent="0.45">
      <c r="A895" t="s">
        <v>8</v>
      </c>
      <c r="B895" t="s">
        <v>391</v>
      </c>
      <c r="C895">
        <v>2045</v>
      </c>
      <c r="D895" t="s">
        <v>82</v>
      </c>
      <c r="E895" t="s">
        <v>83</v>
      </c>
      <c r="F895" t="s">
        <v>417</v>
      </c>
      <c r="G895">
        <v>0</v>
      </c>
      <c r="H895">
        <v>3.1550999730825403E-2</v>
      </c>
      <c r="I895">
        <f>IF(OR(B895="GAS",B895="COL",B895="LAN",B895="RICE"),H895*About!$B$113,IF(B895="CROP",H895*About!$B$114,'EPA Data'!H895))</f>
        <v>3.5337119698524454E-2</v>
      </c>
      <c r="J895" s="9" t="str">
        <f>VLOOKUP(F895,'Tech to Policy Mapping'!C:D,2,FALSE)</f>
        <v>crop and rice measures</v>
      </c>
    </row>
    <row r="896" spans="1:10" x14ac:dyDescent="0.45">
      <c r="A896" t="s">
        <v>8</v>
      </c>
      <c r="B896" t="s">
        <v>391</v>
      </c>
      <c r="C896">
        <v>2045</v>
      </c>
      <c r="D896" t="s">
        <v>82</v>
      </c>
      <c r="E896" t="s">
        <v>83</v>
      </c>
      <c r="F896" t="s">
        <v>13</v>
      </c>
      <c r="G896">
        <v>1</v>
      </c>
      <c r="H896">
        <v>1.1629999615252001E-2</v>
      </c>
      <c r="I896">
        <f>IF(OR(B896="GAS",B896="COL",B896="LAN",B896="RICE"),H896*About!$B$113,IF(B896="CROP",H896*About!$B$114,'EPA Data'!H896))</f>
        <v>1.3025599569082242E-2</v>
      </c>
      <c r="J896" s="9" t="str">
        <f>VLOOKUP(F896,'Tech to Policy Mapping'!C:D,2,FALSE)</f>
        <v>crop and rice measures</v>
      </c>
    </row>
    <row r="897" spans="1:10" x14ac:dyDescent="0.45">
      <c r="A897" t="s">
        <v>8</v>
      </c>
      <c r="B897" t="s">
        <v>391</v>
      </c>
      <c r="C897">
        <v>2045</v>
      </c>
      <c r="D897" t="s">
        <v>82</v>
      </c>
      <c r="E897" t="s">
        <v>83</v>
      </c>
      <c r="F897" t="s">
        <v>416</v>
      </c>
      <c r="G897">
        <v>1</v>
      </c>
      <c r="H897">
        <v>5.8300001546741E-3</v>
      </c>
      <c r="I897">
        <f>IF(OR(B897="GAS",B897="COL",B897="LAN",B897="RICE"),H897*About!$B$113,IF(B897="CROP",H897*About!$B$114,'EPA Data'!H897))</f>
        <v>6.5296001732349923E-3</v>
      </c>
      <c r="J897" s="9" t="str">
        <f>VLOOKUP(F897,'Tech to Policy Mapping'!C:D,2,FALSE)</f>
        <v>crop and rice measures</v>
      </c>
    </row>
    <row r="898" spans="1:10" x14ac:dyDescent="0.45">
      <c r="A898" t="s">
        <v>8</v>
      </c>
      <c r="B898" t="s">
        <v>391</v>
      </c>
      <c r="C898">
        <v>2045</v>
      </c>
      <c r="D898" t="s">
        <v>82</v>
      </c>
      <c r="E898" t="s">
        <v>83</v>
      </c>
      <c r="F898" t="s">
        <v>398</v>
      </c>
      <c r="G898">
        <v>5</v>
      </c>
      <c r="H898">
        <v>0.29586499929428101</v>
      </c>
      <c r="I898">
        <f>IF(OR(B898="GAS",B898="COL",B898="LAN",B898="RICE"),H898*About!$B$113,IF(B898="CROP",H898*About!$B$114,'EPA Data'!H898))</f>
        <v>0.33136879920959478</v>
      </c>
      <c r="J898" s="9" t="str">
        <f>VLOOKUP(F898,'Tech to Policy Mapping'!C:D,2,FALSE)</f>
        <v>crop and rice measures</v>
      </c>
    </row>
    <row r="899" spans="1:10" x14ac:dyDescent="0.45">
      <c r="A899" t="s">
        <v>8</v>
      </c>
      <c r="B899" t="s">
        <v>391</v>
      </c>
      <c r="C899">
        <v>2045</v>
      </c>
      <c r="D899" t="s">
        <v>82</v>
      </c>
      <c r="E899" t="s">
        <v>83</v>
      </c>
      <c r="F899" t="s">
        <v>397</v>
      </c>
      <c r="G899">
        <v>11</v>
      </c>
      <c r="H899">
        <v>4.3291859626770002</v>
      </c>
      <c r="I899">
        <f>IF(OR(B899="GAS",B899="COL",B899="LAN",B899="RICE"),H899*About!$B$113,IF(B899="CROP",H899*About!$B$114,'EPA Data'!H899))</f>
        <v>4.8486882781982406</v>
      </c>
      <c r="J899" s="9" t="str">
        <f>VLOOKUP(F899,'Tech to Policy Mapping'!C:D,2,FALSE)</f>
        <v>crop and rice measures</v>
      </c>
    </row>
    <row r="900" spans="1:10" x14ac:dyDescent="0.45">
      <c r="A900" t="s">
        <v>8</v>
      </c>
      <c r="B900" t="s">
        <v>391</v>
      </c>
      <c r="C900">
        <v>2045</v>
      </c>
      <c r="D900" t="s">
        <v>82</v>
      </c>
      <c r="E900" t="s">
        <v>83</v>
      </c>
      <c r="F900" t="s">
        <v>396</v>
      </c>
      <c r="G900">
        <v>25</v>
      </c>
      <c r="H900">
        <v>0.55829000473022405</v>
      </c>
      <c r="I900">
        <f>IF(OR(B900="GAS",B900="COL",B900="LAN",B900="RICE"),H900*About!$B$113,IF(B900="CROP",H900*About!$B$114,'EPA Data'!H900))</f>
        <v>0.62528480529785102</v>
      </c>
      <c r="J900" s="9" t="str">
        <f>VLOOKUP(F900,'Tech to Policy Mapping'!C:D,2,FALSE)</f>
        <v>crop and rice measures</v>
      </c>
    </row>
    <row r="901" spans="1:10" x14ac:dyDescent="0.45">
      <c r="A901" t="s">
        <v>8</v>
      </c>
      <c r="B901" t="s">
        <v>391</v>
      </c>
      <c r="C901">
        <v>2045</v>
      </c>
      <c r="D901" t="s">
        <v>82</v>
      </c>
      <c r="E901" t="s">
        <v>83</v>
      </c>
      <c r="F901" t="s">
        <v>402</v>
      </c>
      <c r="G901">
        <v>27</v>
      </c>
      <c r="H901">
        <v>0.37021398544311501</v>
      </c>
      <c r="I901">
        <f>IF(OR(B901="GAS",B901="COL",B901="LAN",B901="RICE"),H901*About!$B$113,IF(B901="CROP",H901*About!$B$114,'EPA Data'!H901))</f>
        <v>0.41463966369628885</v>
      </c>
      <c r="J901" s="9" t="str">
        <f>VLOOKUP(F901,'Tech to Policy Mapping'!C:D,2,FALSE)</f>
        <v>crop and rice measures</v>
      </c>
    </row>
    <row r="902" spans="1:10" x14ac:dyDescent="0.45">
      <c r="A902" t="s">
        <v>8</v>
      </c>
      <c r="B902" t="s">
        <v>391</v>
      </c>
      <c r="C902">
        <v>2045</v>
      </c>
      <c r="D902" t="s">
        <v>82</v>
      </c>
      <c r="E902" t="s">
        <v>83</v>
      </c>
      <c r="F902" t="s">
        <v>415</v>
      </c>
      <c r="G902">
        <v>40</v>
      </c>
      <c r="H902">
        <v>0.75120902061462402</v>
      </c>
      <c r="I902">
        <f>IF(OR(B902="GAS",B902="COL",B902="LAN",B902="RICE"),H902*About!$B$113,IF(B902="CROP",H902*About!$B$114,'EPA Data'!H902))</f>
        <v>0.84135410308837899</v>
      </c>
      <c r="J902" s="9" t="str">
        <f>VLOOKUP(F902,'Tech to Policy Mapping'!C:D,2,FALSE)</f>
        <v>crop and rice measures</v>
      </c>
    </row>
    <row r="903" spans="1:10" x14ac:dyDescent="0.45">
      <c r="A903" t="s">
        <v>8</v>
      </c>
      <c r="B903" t="s">
        <v>391</v>
      </c>
      <c r="C903">
        <v>2045</v>
      </c>
      <c r="D903" t="s">
        <v>82</v>
      </c>
      <c r="E903" t="s">
        <v>83</v>
      </c>
      <c r="F903" t="s">
        <v>397</v>
      </c>
      <c r="G903">
        <v>49</v>
      </c>
      <c r="H903">
        <v>1.1705689430236801</v>
      </c>
      <c r="I903">
        <f>IF(OR(B903="GAS",B903="COL",B903="LAN",B903="RICE"),H903*About!$B$113,IF(B903="CROP",H903*About!$B$114,'EPA Data'!H903))</f>
        <v>1.3110372161865218</v>
      </c>
      <c r="J903" s="9" t="str">
        <f>VLOOKUP(F903,'Tech to Policy Mapping'!C:D,2,FALSE)</f>
        <v>crop and rice measures</v>
      </c>
    </row>
    <row r="904" spans="1:10" x14ac:dyDescent="0.45">
      <c r="A904" t="s">
        <v>8</v>
      </c>
      <c r="B904" t="s">
        <v>391</v>
      </c>
      <c r="C904">
        <v>2045</v>
      </c>
      <c r="D904" t="s">
        <v>82</v>
      </c>
      <c r="E904" t="s">
        <v>83</v>
      </c>
      <c r="F904" t="s">
        <v>414</v>
      </c>
      <c r="G904">
        <v>70</v>
      </c>
      <c r="H904">
        <v>0.50742197036743097</v>
      </c>
      <c r="I904">
        <f>IF(OR(B904="GAS",B904="COL",B904="LAN",B904="RICE"),H904*About!$B$113,IF(B904="CROP",H904*About!$B$114,'EPA Data'!H904))</f>
        <v>0.56831260681152274</v>
      </c>
      <c r="J904" s="9" t="str">
        <f>VLOOKUP(F904,'Tech to Policy Mapping'!C:D,2,FALSE)</f>
        <v>crop and rice measures</v>
      </c>
    </row>
    <row r="905" spans="1:10" x14ac:dyDescent="0.45">
      <c r="A905" t="s">
        <v>8</v>
      </c>
      <c r="B905" t="s">
        <v>391</v>
      </c>
      <c r="C905">
        <v>2045</v>
      </c>
      <c r="D905" t="s">
        <v>82</v>
      </c>
      <c r="E905" t="s">
        <v>83</v>
      </c>
      <c r="F905" t="s">
        <v>393</v>
      </c>
      <c r="G905">
        <v>76</v>
      </c>
      <c r="H905">
        <v>0.42403501272201499</v>
      </c>
      <c r="I905">
        <f>IF(OR(B905="GAS",B905="COL",B905="LAN",B905="RICE"),H905*About!$B$113,IF(B905="CROP",H905*About!$B$114,'EPA Data'!H905))</f>
        <v>0.47491921424865685</v>
      </c>
      <c r="J905" s="9" t="str">
        <f>VLOOKUP(F905,'Tech to Policy Mapping'!C:D,2,FALSE)</f>
        <v>crop and rice measures</v>
      </c>
    </row>
    <row r="906" spans="1:10" x14ac:dyDescent="0.45">
      <c r="A906" t="s">
        <v>8</v>
      </c>
      <c r="B906" t="s">
        <v>391</v>
      </c>
      <c r="C906">
        <v>2045</v>
      </c>
      <c r="D906" t="s">
        <v>82</v>
      </c>
      <c r="E906" t="s">
        <v>83</v>
      </c>
      <c r="F906" t="s">
        <v>396</v>
      </c>
      <c r="G906">
        <v>79</v>
      </c>
      <c r="H906">
        <v>0.74630099534988403</v>
      </c>
      <c r="I906">
        <f>IF(OR(B906="GAS",B906="COL",B906="LAN",B906="RICE"),H906*About!$B$113,IF(B906="CROP",H906*About!$B$114,'EPA Data'!H906))</f>
        <v>0.83585711479187019</v>
      </c>
      <c r="J906" s="9" t="str">
        <f>VLOOKUP(F906,'Tech to Policy Mapping'!C:D,2,FALSE)</f>
        <v>crop and rice measures</v>
      </c>
    </row>
    <row r="907" spans="1:10" x14ac:dyDescent="0.45">
      <c r="A907" t="s">
        <v>8</v>
      </c>
      <c r="B907" t="s">
        <v>391</v>
      </c>
      <c r="C907">
        <v>2045</v>
      </c>
      <c r="D907" t="s">
        <v>82</v>
      </c>
      <c r="E907" t="s">
        <v>83</v>
      </c>
      <c r="F907" t="s">
        <v>401</v>
      </c>
      <c r="G907">
        <v>81</v>
      </c>
      <c r="H907">
        <v>0.71171200275421098</v>
      </c>
      <c r="I907">
        <f>IF(OR(B907="GAS",B907="COL",B907="LAN",B907="RICE"),H907*About!$B$113,IF(B907="CROP",H907*About!$B$114,'EPA Data'!H907))</f>
        <v>0.79711744308471633</v>
      </c>
      <c r="J907" s="9" t="str">
        <f>VLOOKUP(F907,'Tech to Policy Mapping'!C:D,2,FALSE)</f>
        <v>crop and rice measures</v>
      </c>
    </row>
    <row r="908" spans="1:10" x14ac:dyDescent="0.45">
      <c r="A908" t="s">
        <v>8</v>
      </c>
      <c r="B908" t="s">
        <v>391</v>
      </c>
      <c r="C908">
        <v>2045</v>
      </c>
      <c r="D908" t="s">
        <v>82</v>
      </c>
      <c r="E908" t="s">
        <v>83</v>
      </c>
      <c r="F908" t="s">
        <v>395</v>
      </c>
      <c r="G908">
        <v>83</v>
      </c>
      <c r="H908">
        <v>0.69019901752471902</v>
      </c>
      <c r="I908">
        <f>IF(OR(B908="GAS",B908="COL",B908="LAN",B908="RICE"),H908*About!$B$113,IF(B908="CROP",H908*About!$B$114,'EPA Data'!H908))</f>
        <v>0.77302289962768533</v>
      </c>
      <c r="J908" s="9" t="str">
        <f>VLOOKUP(F908,'Tech to Policy Mapping'!C:D,2,FALSE)</f>
        <v>crop and rice measures</v>
      </c>
    </row>
    <row r="909" spans="1:10" x14ac:dyDescent="0.45">
      <c r="A909" t="s">
        <v>8</v>
      </c>
      <c r="B909" t="s">
        <v>391</v>
      </c>
      <c r="C909">
        <v>2045</v>
      </c>
      <c r="D909" t="s">
        <v>82</v>
      </c>
      <c r="E909" t="s">
        <v>83</v>
      </c>
      <c r="F909" t="s">
        <v>406</v>
      </c>
      <c r="G909">
        <v>84</v>
      </c>
      <c r="H909">
        <v>0.71906799077987604</v>
      </c>
      <c r="I909">
        <f>IF(OR(B909="GAS",B909="COL",B909="LAN",B909="RICE"),H909*About!$B$113,IF(B909="CROP",H909*About!$B$114,'EPA Data'!H909))</f>
        <v>0.80535614967346125</v>
      </c>
      <c r="J909" s="9" t="str">
        <f>VLOOKUP(F909,'Tech to Policy Mapping'!C:D,2,FALSE)</f>
        <v>crop and rice measures</v>
      </c>
    </row>
    <row r="910" spans="1:10" x14ac:dyDescent="0.45">
      <c r="A910" t="s">
        <v>8</v>
      </c>
      <c r="B910" t="s">
        <v>391</v>
      </c>
      <c r="C910">
        <v>2045</v>
      </c>
      <c r="D910" t="s">
        <v>82</v>
      </c>
      <c r="E910" t="s">
        <v>83</v>
      </c>
      <c r="F910" t="s">
        <v>404</v>
      </c>
      <c r="G910">
        <v>84</v>
      </c>
      <c r="H910">
        <v>0.60859298706054599</v>
      </c>
      <c r="I910">
        <f>IF(OR(B910="GAS",B910="COL",B910="LAN",B910="RICE"),H910*About!$B$113,IF(B910="CROP",H910*About!$B$114,'EPA Data'!H910))</f>
        <v>0.68162414550781159</v>
      </c>
      <c r="J910" s="9" t="str">
        <f>VLOOKUP(F910,'Tech to Policy Mapping'!C:D,2,FALSE)</f>
        <v>crop and rice measures</v>
      </c>
    </row>
    <row r="911" spans="1:10" x14ac:dyDescent="0.45">
      <c r="A911" t="s">
        <v>8</v>
      </c>
      <c r="B911" t="s">
        <v>391</v>
      </c>
      <c r="C911">
        <v>2045</v>
      </c>
      <c r="D911" t="s">
        <v>82</v>
      </c>
      <c r="E911" t="s">
        <v>83</v>
      </c>
      <c r="F911" t="s">
        <v>408</v>
      </c>
      <c r="G911">
        <v>91</v>
      </c>
      <c r="H911">
        <v>0.71313399076461703</v>
      </c>
      <c r="I911">
        <f>IF(OR(B911="GAS",B911="COL",B911="LAN",B911="RICE"),H911*About!$B$113,IF(B911="CROP",H911*About!$B$114,'EPA Data'!H911))</f>
        <v>0.79871006965637115</v>
      </c>
      <c r="J911" s="9" t="str">
        <f>VLOOKUP(F911,'Tech to Policy Mapping'!C:D,2,FALSE)</f>
        <v>crop and rice measures</v>
      </c>
    </row>
    <row r="912" spans="1:10" x14ac:dyDescent="0.45">
      <c r="A912" t="s">
        <v>8</v>
      </c>
      <c r="B912" t="s">
        <v>391</v>
      </c>
      <c r="C912">
        <v>2045</v>
      </c>
      <c r="D912" t="s">
        <v>82</v>
      </c>
      <c r="E912" t="s">
        <v>83</v>
      </c>
      <c r="F912" t="s">
        <v>392</v>
      </c>
      <c r="G912">
        <v>111</v>
      </c>
      <c r="H912">
        <v>0.728033006191253</v>
      </c>
      <c r="I912">
        <f>IF(OR(B912="GAS",B912="COL",B912="LAN",B912="RICE"),H912*About!$B$113,IF(B912="CROP",H912*About!$B$114,'EPA Data'!H912))</f>
        <v>0.81539696693420338</v>
      </c>
      <c r="J912" s="9" t="str">
        <f>VLOOKUP(F912,'Tech to Policy Mapping'!C:D,2,FALSE)</f>
        <v>crop and rice measures</v>
      </c>
    </row>
    <row r="913" spans="1:10" x14ac:dyDescent="0.45">
      <c r="A913" t="s">
        <v>8</v>
      </c>
      <c r="B913" t="s">
        <v>391</v>
      </c>
      <c r="C913">
        <v>2045</v>
      </c>
      <c r="D913" t="s">
        <v>82</v>
      </c>
      <c r="E913" t="s">
        <v>83</v>
      </c>
      <c r="F913" t="s">
        <v>394</v>
      </c>
      <c r="G913">
        <v>141</v>
      </c>
      <c r="H913">
        <v>0.45150500535964899</v>
      </c>
      <c r="I913">
        <f>IF(OR(B913="GAS",B913="COL",B913="LAN",B913="RICE"),H913*About!$B$113,IF(B913="CROP",H913*About!$B$114,'EPA Data'!H913))</f>
        <v>0.50568560600280688</v>
      </c>
      <c r="J913" s="9" t="str">
        <f>VLOOKUP(F913,'Tech to Policy Mapping'!C:D,2,FALSE)</f>
        <v>crop and rice measures</v>
      </c>
    </row>
    <row r="914" spans="1:10" x14ac:dyDescent="0.45">
      <c r="A914" t="s">
        <v>8</v>
      </c>
      <c r="B914" t="s">
        <v>391</v>
      </c>
      <c r="C914">
        <v>2045</v>
      </c>
      <c r="D914" t="s">
        <v>82</v>
      </c>
      <c r="E914" t="s">
        <v>83</v>
      </c>
      <c r="F914" t="s">
        <v>399</v>
      </c>
      <c r="G914">
        <v>313</v>
      </c>
      <c r="H914">
        <v>0.52879697084426802</v>
      </c>
      <c r="I914">
        <f>IF(OR(B914="GAS",B914="COL",B914="LAN",B914="RICE"),H914*About!$B$113,IF(B914="CROP",H914*About!$B$114,'EPA Data'!H914))</f>
        <v>0.59225260734558027</v>
      </c>
      <c r="J914" s="9" t="str">
        <f>VLOOKUP(F914,'Tech to Policy Mapping'!C:D,2,FALSE)</f>
        <v>crop and rice measures</v>
      </c>
    </row>
    <row r="915" spans="1:10" x14ac:dyDescent="0.45">
      <c r="A915" t="s">
        <v>8</v>
      </c>
      <c r="B915" t="s">
        <v>391</v>
      </c>
      <c r="C915">
        <v>2045</v>
      </c>
      <c r="D915" t="s">
        <v>82</v>
      </c>
      <c r="E915" t="s">
        <v>83</v>
      </c>
      <c r="F915" t="s">
        <v>399</v>
      </c>
      <c r="G915">
        <v>315</v>
      </c>
      <c r="H915">
        <v>2.3379929065704301</v>
      </c>
      <c r="I915">
        <f>IF(OR(B915="GAS",B915="COL",B915="LAN",B915="RICE"),H915*About!$B$113,IF(B915="CROP",H915*About!$B$114,'EPA Data'!H915))</f>
        <v>2.6185520553588821</v>
      </c>
      <c r="J915" s="9" t="str">
        <f>VLOOKUP(F915,'Tech to Policy Mapping'!C:D,2,FALSE)</f>
        <v>crop and rice measures</v>
      </c>
    </row>
    <row r="916" spans="1:10" x14ac:dyDescent="0.45">
      <c r="A916" t="s">
        <v>8</v>
      </c>
      <c r="B916" t="s">
        <v>391</v>
      </c>
      <c r="C916">
        <v>2045</v>
      </c>
      <c r="D916" t="s">
        <v>82</v>
      </c>
      <c r="E916" t="s">
        <v>83</v>
      </c>
      <c r="F916" t="s">
        <v>392</v>
      </c>
      <c r="G916">
        <v>357</v>
      </c>
      <c r="H916">
        <v>0.51478397846221902</v>
      </c>
      <c r="I916">
        <f>IF(OR(B916="GAS",B916="COL",B916="LAN",B916="RICE"),H916*About!$B$113,IF(B916="CROP",H916*About!$B$114,'EPA Data'!H916))</f>
        <v>0.57655805587768538</v>
      </c>
      <c r="J916" s="9" t="str">
        <f>VLOOKUP(F916,'Tech to Policy Mapping'!C:D,2,FALSE)</f>
        <v>crop and rice measures</v>
      </c>
    </row>
    <row r="917" spans="1:10" x14ac:dyDescent="0.45">
      <c r="A917" t="s">
        <v>8</v>
      </c>
      <c r="B917" t="s">
        <v>391</v>
      </c>
      <c r="C917">
        <v>2045</v>
      </c>
      <c r="D917" t="s">
        <v>82</v>
      </c>
      <c r="E917" t="s">
        <v>83</v>
      </c>
      <c r="F917" t="s">
        <v>411</v>
      </c>
      <c r="G917">
        <v>382</v>
      </c>
      <c r="H917">
        <v>0.20123900473117801</v>
      </c>
      <c r="I917">
        <f>IF(OR(B917="GAS",B917="COL",B917="LAN",B917="RICE"),H917*About!$B$113,IF(B917="CROP",H917*About!$B$114,'EPA Data'!H917))</f>
        <v>0.22538768529891939</v>
      </c>
      <c r="J917" s="9" t="str">
        <f>VLOOKUP(F917,'Tech to Policy Mapping'!C:D,2,FALSE)</f>
        <v>crop and rice measures</v>
      </c>
    </row>
    <row r="918" spans="1:10" x14ac:dyDescent="0.45">
      <c r="A918" t="s">
        <v>8</v>
      </c>
      <c r="B918" t="s">
        <v>391</v>
      </c>
      <c r="C918">
        <v>2045</v>
      </c>
      <c r="D918" t="s">
        <v>82</v>
      </c>
      <c r="E918" t="s">
        <v>83</v>
      </c>
      <c r="F918" t="s">
        <v>405</v>
      </c>
      <c r="G918">
        <v>413</v>
      </c>
      <c r="H918">
        <v>0.167169004678726</v>
      </c>
      <c r="I918">
        <f>IF(OR(B918="GAS",B918="COL",B918="LAN",B918="RICE"),H918*About!$B$113,IF(B918="CROP",H918*About!$B$114,'EPA Data'!H918))</f>
        <v>0.18722928524017313</v>
      </c>
      <c r="J918" s="9" t="str">
        <f>VLOOKUP(F918,'Tech to Policy Mapping'!C:D,2,FALSE)</f>
        <v>crop and rice measures</v>
      </c>
    </row>
    <row r="919" spans="1:10" x14ac:dyDescent="0.45">
      <c r="A919" t="s">
        <v>8</v>
      </c>
      <c r="B919" t="s">
        <v>391</v>
      </c>
      <c r="C919">
        <v>2045</v>
      </c>
      <c r="D919" t="s">
        <v>82</v>
      </c>
      <c r="E919" t="s">
        <v>83</v>
      </c>
      <c r="F919" t="s">
        <v>409</v>
      </c>
      <c r="G919">
        <v>719</v>
      </c>
      <c r="H919">
        <v>0.167169004678726</v>
      </c>
      <c r="I919">
        <f>IF(OR(B919="GAS",B919="COL",B919="LAN",B919="RICE"),H919*About!$B$113,IF(B919="CROP",H919*About!$B$114,'EPA Data'!H919))</f>
        <v>0.18722928524017313</v>
      </c>
      <c r="J919" s="9" t="str">
        <f>VLOOKUP(F919,'Tech to Policy Mapping'!C:D,2,FALSE)</f>
        <v>crop and rice measures</v>
      </c>
    </row>
    <row r="920" spans="1:10" x14ac:dyDescent="0.45">
      <c r="A920" t="s">
        <v>8</v>
      </c>
      <c r="B920" t="s">
        <v>391</v>
      </c>
      <c r="C920">
        <v>2045</v>
      </c>
      <c r="D920" t="s">
        <v>82</v>
      </c>
      <c r="E920" t="s">
        <v>83</v>
      </c>
      <c r="F920" t="s">
        <v>400</v>
      </c>
      <c r="G920">
        <v>1539</v>
      </c>
      <c r="H920">
        <v>0.10596899688243799</v>
      </c>
      <c r="I920">
        <f>IF(OR(B920="GAS",B920="COL",B920="LAN",B920="RICE"),H920*About!$B$113,IF(B920="CROP",H920*About!$B$114,'EPA Data'!H920))</f>
        <v>0.11868527650833056</v>
      </c>
      <c r="J920" s="9" t="str">
        <f>VLOOKUP(F920,'Tech to Policy Mapping'!C:D,2,FALSE)</f>
        <v>crop and rice measures</v>
      </c>
    </row>
    <row r="921" spans="1:10" x14ac:dyDescent="0.45">
      <c r="A921" t="s">
        <v>8</v>
      </c>
      <c r="B921" t="s">
        <v>391</v>
      </c>
      <c r="C921">
        <v>2045</v>
      </c>
      <c r="D921" t="s">
        <v>82</v>
      </c>
      <c r="E921" t="s">
        <v>83</v>
      </c>
      <c r="F921" t="s">
        <v>407</v>
      </c>
      <c r="G921">
        <v>3160</v>
      </c>
      <c r="H921">
        <v>5.0427000969648403E-2</v>
      </c>
      <c r="I921">
        <f>IF(OR(B921="GAS",B921="COL",B921="LAN",B921="RICE"),H921*About!$B$113,IF(B921="CROP",H921*About!$B$114,'EPA Data'!H921))</f>
        <v>5.6478241086006215E-2</v>
      </c>
      <c r="J921" s="9" t="str">
        <f>VLOOKUP(F921,'Tech to Policy Mapping'!C:D,2,FALSE)</f>
        <v>crop and rice measures</v>
      </c>
    </row>
    <row r="922" spans="1:10" x14ac:dyDescent="0.45">
      <c r="A922" t="s">
        <v>8</v>
      </c>
      <c r="B922" t="s">
        <v>391</v>
      </c>
      <c r="C922">
        <v>2045</v>
      </c>
      <c r="D922" t="s">
        <v>82</v>
      </c>
      <c r="E922" t="s">
        <v>83</v>
      </c>
      <c r="F922" t="s">
        <v>407</v>
      </c>
      <c r="G922">
        <v>100000</v>
      </c>
      <c r="H922" s="1">
        <v>9.9999999999999998E-13</v>
      </c>
      <c r="I922">
        <f>IF(OR(B922="GAS",B922="COL",B922="LAN",B922="RICE"),H922*About!$B$113,IF(B922="CROP",H922*About!$B$114,'EPA Data'!H922))</f>
        <v>1.1200000000000001E-12</v>
      </c>
      <c r="J922" s="9" t="str">
        <f>VLOOKUP(F922,'Tech to Policy Mapping'!C:D,2,FALSE)</f>
        <v>crop and rice measures</v>
      </c>
    </row>
    <row r="923" spans="1:10" x14ac:dyDescent="0.45">
      <c r="A923" t="s">
        <v>8</v>
      </c>
      <c r="B923" t="s">
        <v>391</v>
      </c>
      <c r="C923">
        <v>2050</v>
      </c>
      <c r="D923" t="s">
        <v>82</v>
      </c>
      <c r="E923" t="s">
        <v>83</v>
      </c>
      <c r="F923" t="s">
        <v>401</v>
      </c>
      <c r="G923">
        <v>-100000</v>
      </c>
      <c r="H923">
        <v>0</v>
      </c>
      <c r="I923">
        <f>IF(OR(B923="GAS",B923="COL",B923="LAN",B923="RICE"),H923*About!$B$113,IF(B923="CROP",H923*About!$B$114,'EPA Data'!H923))</f>
        <v>0</v>
      </c>
      <c r="J923" s="9" t="str">
        <f>VLOOKUP(F923,'Tech to Policy Mapping'!C:D,2,FALSE)</f>
        <v>crop and rice measures</v>
      </c>
    </row>
    <row r="924" spans="1:10" x14ac:dyDescent="0.45">
      <c r="A924" t="s">
        <v>8</v>
      </c>
      <c r="B924" t="s">
        <v>391</v>
      </c>
      <c r="C924">
        <v>2050</v>
      </c>
      <c r="D924" t="s">
        <v>82</v>
      </c>
      <c r="E924" t="s">
        <v>83</v>
      </c>
      <c r="F924" t="s">
        <v>401</v>
      </c>
      <c r="G924">
        <v>-24</v>
      </c>
      <c r="H924">
        <v>0</v>
      </c>
      <c r="I924">
        <f>IF(OR(B924="GAS",B924="COL",B924="LAN",B924="RICE"),H924*About!$B$113,IF(B924="CROP",H924*About!$B$114,'EPA Data'!H924))</f>
        <v>0</v>
      </c>
      <c r="J924" s="9" t="str">
        <f>VLOOKUP(F924,'Tech to Policy Mapping'!C:D,2,FALSE)</f>
        <v>crop and rice measures</v>
      </c>
    </row>
    <row r="925" spans="1:10" x14ac:dyDescent="0.45">
      <c r="A925" t="s">
        <v>8</v>
      </c>
      <c r="B925" t="s">
        <v>391</v>
      </c>
      <c r="C925">
        <v>2050</v>
      </c>
      <c r="D925" t="s">
        <v>82</v>
      </c>
      <c r="E925" t="s">
        <v>83</v>
      </c>
      <c r="F925" t="s">
        <v>401</v>
      </c>
      <c r="G925">
        <v>-24</v>
      </c>
      <c r="H925">
        <v>0.33989700675010598</v>
      </c>
      <c r="I925">
        <f>IF(OR(B925="GAS",B925="COL",B925="LAN",B925="RICE"),H925*About!$B$113,IF(B925="CROP",H925*About!$B$114,'EPA Data'!H925))</f>
        <v>0.38068464756011872</v>
      </c>
      <c r="J925" s="9" t="str">
        <f>VLOOKUP(F925,'Tech to Policy Mapping'!C:D,2,FALSE)</f>
        <v>crop and rice measures</v>
      </c>
    </row>
    <row r="926" spans="1:10" x14ac:dyDescent="0.45">
      <c r="A926" t="s">
        <v>8</v>
      </c>
      <c r="B926" t="s">
        <v>391</v>
      </c>
      <c r="C926">
        <v>2050</v>
      </c>
      <c r="D926" t="s">
        <v>82</v>
      </c>
      <c r="E926" t="s">
        <v>83</v>
      </c>
      <c r="F926" t="s">
        <v>415</v>
      </c>
      <c r="G926">
        <v>-22</v>
      </c>
      <c r="H926">
        <v>0.82067000865936202</v>
      </c>
      <c r="I926">
        <f>IF(OR(B926="GAS",B926="COL",B926="LAN",B926="RICE"),H926*About!$B$113,IF(B926="CROP",H926*About!$B$114,'EPA Data'!H926))</f>
        <v>0.91915040969848549</v>
      </c>
      <c r="J926" s="9" t="str">
        <f>VLOOKUP(F926,'Tech to Policy Mapping'!C:D,2,FALSE)</f>
        <v>crop and rice measures</v>
      </c>
    </row>
    <row r="927" spans="1:10" x14ac:dyDescent="0.45">
      <c r="A927" t="s">
        <v>8</v>
      </c>
      <c r="B927" t="s">
        <v>391</v>
      </c>
      <c r="C927">
        <v>2050</v>
      </c>
      <c r="D927" t="s">
        <v>82</v>
      </c>
      <c r="E927" t="s">
        <v>83</v>
      </c>
      <c r="F927" t="s">
        <v>15</v>
      </c>
      <c r="G927">
        <v>-21</v>
      </c>
      <c r="H927" s="1">
        <v>9.9999999747500003E-7</v>
      </c>
      <c r="I927">
        <f>IF(OR(B927="GAS",B927="COL",B927="LAN",B927="RICE"),H927*About!$B$113,IF(B927="CROP",H927*About!$B$114,'EPA Data'!H927))</f>
        <v>1.1199999971720002E-6</v>
      </c>
      <c r="J927" s="9" t="str">
        <f>VLOOKUP(F927,'Tech to Policy Mapping'!C:D,2,FALSE)</f>
        <v>crop and rice measures</v>
      </c>
    </row>
    <row r="928" spans="1:10" x14ac:dyDescent="0.45">
      <c r="A928" t="s">
        <v>8</v>
      </c>
      <c r="B928" t="s">
        <v>391</v>
      </c>
      <c r="C928">
        <v>2050</v>
      </c>
      <c r="D928" t="s">
        <v>82</v>
      </c>
      <c r="E928" t="s">
        <v>83</v>
      </c>
      <c r="F928" t="s">
        <v>406</v>
      </c>
      <c r="G928">
        <v>-14</v>
      </c>
      <c r="H928">
        <v>0.62662398815154996</v>
      </c>
      <c r="I928">
        <f>IF(OR(B928="GAS",B928="COL",B928="LAN",B928="RICE"),H928*About!$B$113,IF(B928="CROP",H928*About!$B$114,'EPA Data'!H928))</f>
        <v>0.70181886672973604</v>
      </c>
      <c r="J928" s="9" t="str">
        <f>VLOOKUP(F928,'Tech to Policy Mapping'!C:D,2,FALSE)</f>
        <v>crop and rice measures</v>
      </c>
    </row>
    <row r="929" spans="1:10" x14ac:dyDescent="0.45">
      <c r="A929" t="s">
        <v>8</v>
      </c>
      <c r="B929" t="s">
        <v>391</v>
      </c>
      <c r="C929">
        <v>2050</v>
      </c>
      <c r="D929" t="s">
        <v>82</v>
      </c>
      <c r="E929" t="s">
        <v>83</v>
      </c>
      <c r="F929" t="s">
        <v>408</v>
      </c>
      <c r="G929">
        <v>-2</v>
      </c>
      <c r="H929">
        <v>0.880396008491516</v>
      </c>
      <c r="I929">
        <f>IF(OR(B929="GAS",B929="COL",B929="LAN",B929="RICE"),H929*About!$B$113,IF(B929="CROP",H929*About!$B$114,'EPA Data'!H929))</f>
        <v>0.98604352951049801</v>
      </c>
      <c r="J929" s="9" t="str">
        <f>VLOOKUP(F929,'Tech to Policy Mapping'!C:D,2,FALSE)</f>
        <v>crop and rice measures</v>
      </c>
    </row>
    <row r="930" spans="1:10" x14ac:dyDescent="0.45">
      <c r="A930" t="s">
        <v>8</v>
      </c>
      <c r="B930" t="s">
        <v>391</v>
      </c>
      <c r="C930">
        <v>2050</v>
      </c>
      <c r="D930" t="s">
        <v>82</v>
      </c>
      <c r="E930" t="s">
        <v>83</v>
      </c>
      <c r="F930" t="s">
        <v>14</v>
      </c>
      <c r="G930">
        <v>-1</v>
      </c>
      <c r="H930">
        <v>2.2804999724030502E-2</v>
      </c>
      <c r="I930">
        <f>IF(OR(B930="GAS",B930="COL",B930="LAN",B930="RICE"),H930*About!$B$113,IF(B930="CROP",H930*About!$B$114,'EPA Data'!H930))</f>
        <v>2.5541599690914164E-2</v>
      </c>
      <c r="J930" s="9" t="str">
        <f>VLOOKUP(F930,'Tech to Policy Mapping'!C:D,2,FALSE)</f>
        <v>crop and rice measures</v>
      </c>
    </row>
    <row r="931" spans="1:10" x14ac:dyDescent="0.45">
      <c r="A931" t="s">
        <v>8</v>
      </c>
      <c r="B931" t="s">
        <v>391</v>
      </c>
      <c r="C931">
        <v>2050</v>
      </c>
      <c r="D931" t="s">
        <v>82</v>
      </c>
      <c r="E931" t="s">
        <v>83</v>
      </c>
      <c r="F931" t="s">
        <v>418</v>
      </c>
      <c r="G931">
        <v>0</v>
      </c>
      <c r="H931">
        <v>1.5970999374985698E-2</v>
      </c>
      <c r="I931">
        <f>IF(OR(B931="GAS",B931="COL",B931="LAN",B931="RICE"),H931*About!$B$113,IF(B931="CROP",H931*About!$B$114,'EPA Data'!H931))</f>
        <v>1.7887519299983983E-2</v>
      </c>
      <c r="J931" s="9" t="str">
        <f>VLOOKUP(F931,'Tech to Policy Mapping'!C:D,2,FALSE)</f>
        <v>crop and rice measures</v>
      </c>
    </row>
    <row r="932" spans="1:10" x14ac:dyDescent="0.45">
      <c r="A932" t="s">
        <v>8</v>
      </c>
      <c r="B932" t="s">
        <v>391</v>
      </c>
      <c r="C932">
        <v>2050</v>
      </c>
      <c r="D932" t="s">
        <v>82</v>
      </c>
      <c r="E932" t="s">
        <v>83</v>
      </c>
      <c r="F932" t="s">
        <v>417</v>
      </c>
      <c r="G932">
        <v>0</v>
      </c>
      <c r="H932">
        <v>2.9015999287366898E-2</v>
      </c>
      <c r="I932">
        <f>IF(OR(B932="GAS",B932="COL",B932="LAN",B932="RICE"),H932*About!$B$113,IF(B932="CROP",H932*About!$B$114,'EPA Data'!H932))</f>
        <v>3.2497919201850932E-2</v>
      </c>
      <c r="J932" s="9" t="str">
        <f>VLOOKUP(F932,'Tech to Policy Mapping'!C:D,2,FALSE)</f>
        <v>crop and rice measures</v>
      </c>
    </row>
    <row r="933" spans="1:10" x14ac:dyDescent="0.45">
      <c r="A933" t="s">
        <v>8</v>
      </c>
      <c r="B933" t="s">
        <v>391</v>
      </c>
      <c r="C933">
        <v>2050</v>
      </c>
      <c r="D933" t="s">
        <v>82</v>
      </c>
      <c r="E933" t="s">
        <v>83</v>
      </c>
      <c r="F933" t="s">
        <v>416</v>
      </c>
      <c r="G933">
        <v>1</v>
      </c>
      <c r="H933">
        <v>5.3619998507202001E-3</v>
      </c>
      <c r="I933">
        <f>IF(OR(B933="GAS",B933="COL",B933="LAN",B933="RICE"),H933*About!$B$113,IF(B933="CROP",H933*About!$B$114,'EPA Data'!H933))</f>
        <v>6.0054398328066244E-3</v>
      </c>
      <c r="J933" s="9" t="str">
        <f>VLOOKUP(F933,'Tech to Policy Mapping'!C:D,2,FALSE)</f>
        <v>crop and rice measures</v>
      </c>
    </row>
    <row r="934" spans="1:10" x14ac:dyDescent="0.45">
      <c r="A934" t="s">
        <v>8</v>
      </c>
      <c r="B934" t="s">
        <v>391</v>
      </c>
      <c r="C934">
        <v>2050</v>
      </c>
      <c r="D934" t="s">
        <v>82</v>
      </c>
      <c r="E934" t="s">
        <v>83</v>
      </c>
      <c r="F934" t="s">
        <v>13</v>
      </c>
      <c r="G934">
        <v>1</v>
      </c>
      <c r="H934">
        <v>1.06960004195571E-2</v>
      </c>
      <c r="I934">
        <f>IF(OR(B934="GAS",B934="COL",B934="LAN",B934="RICE"),H934*About!$B$113,IF(B934="CROP",H934*About!$B$114,'EPA Data'!H934))</f>
        <v>1.1979520469903953E-2</v>
      </c>
      <c r="J934" s="9" t="str">
        <f>VLOOKUP(F934,'Tech to Policy Mapping'!C:D,2,FALSE)</f>
        <v>crop and rice measures</v>
      </c>
    </row>
    <row r="935" spans="1:10" x14ac:dyDescent="0.45">
      <c r="A935" t="s">
        <v>8</v>
      </c>
      <c r="B935" t="s">
        <v>391</v>
      </c>
      <c r="C935">
        <v>2050</v>
      </c>
      <c r="D935" t="s">
        <v>82</v>
      </c>
      <c r="E935" t="s">
        <v>83</v>
      </c>
      <c r="F935" t="s">
        <v>398</v>
      </c>
      <c r="G935">
        <v>5</v>
      </c>
      <c r="H935">
        <v>0.27209401130676197</v>
      </c>
      <c r="I935">
        <f>IF(OR(B935="GAS",B935="COL",B935="LAN",B935="RICE"),H935*About!$B$113,IF(B935="CROP",H935*About!$B$114,'EPA Data'!H935))</f>
        <v>0.30474529266357342</v>
      </c>
      <c r="J935" s="9" t="str">
        <f>VLOOKUP(F935,'Tech to Policy Mapping'!C:D,2,FALSE)</f>
        <v>crop and rice measures</v>
      </c>
    </row>
    <row r="936" spans="1:10" x14ac:dyDescent="0.45">
      <c r="A936" t="s">
        <v>8</v>
      </c>
      <c r="B936" t="s">
        <v>391</v>
      </c>
      <c r="C936">
        <v>2050</v>
      </c>
      <c r="D936" t="s">
        <v>82</v>
      </c>
      <c r="E936" t="s">
        <v>83</v>
      </c>
      <c r="F936" t="s">
        <v>397</v>
      </c>
      <c r="G936">
        <v>11</v>
      </c>
      <c r="H936">
        <v>3.9813530445098801</v>
      </c>
      <c r="I936">
        <f>IF(OR(B936="GAS",B936="COL",B936="LAN",B936="RICE"),H936*About!$B$113,IF(B936="CROP",H936*About!$B$114,'EPA Data'!H936))</f>
        <v>4.4591154098510666</v>
      </c>
      <c r="J936" s="9" t="str">
        <f>VLOOKUP(F936,'Tech to Policy Mapping'!C:D,2,FALSE)</f>
        <v>crop and rice measures</v>
      </c>
    </row>
    <row r="937" spans="1:10" x14ac:dyDescent="0.45">
      <c r="A937" t="s">
        <v>8</v>
      </c>
      <c r="B937" t="s">
        <v>391</v>
      </c>
      <c r="C937">
        <v>2050</v>
      </c>
      <c r="D937" t="s">
        <v>82</v>
      </c>
      <c r="E937" t="s">
        <v>83</v>
      </c>
      <c r="F937" t="s">
        <v>396</v>
      </c>
      <c r="G937">
        <v>25</v>
      </c>
      <c r="H937">
        <v>0.51343297958374001</v>
      </c>
      <c r="I937">
        <f>IF(OR(B937="GAS",B937="COL",B937="LAN",B937="RICE"),H937*About!$B$113,IF(B937="CROP",H937*About!$B$114,'EPA Data'!H937))</f>
        <v>0.5750449371337889</v>
      </c>
      <c r="J937" s="9" t="str">
        <f>VLOOKUP(F937,'Tech to Policy Mapping'!C:D,2,FALSE)</f>
        <v>crop and rice measures</v>
      </c>
    </row>
    <row r="938" spans="1:10" x14ac:dyDescent="0.45">
      <c r="A938" t="s">
        <v>8</v>
      </c>
      <c r="B938" t="s">
        <v>391</v>
      </c>
      <c r="C938">
        <v>2050</v>
      </c>
      <c r="D938" t="s">
        <v>82</v>
      </c>
      <c r="E938" t="s">
        <v>83</v>
      </c>
      <c r="F938" t="s">
        <v>402</v>
      </c>
      <c r="G938">
        <v>27</v>
      </c>
      <c r="H938">
        <v>0.34046900272369301</v>
      </c>
      <c r="I938">
        <f>IF(OR(B938="GAS",B938="COL",B938="LAN",B938="RICE"),H938*About!$B$113,IF(B938="CROP",H938*About!$B$114,'EPA Data'!H938))</f>
        <v>0.3813252830505362</v>
      </c>
      <c r="J938" s="9" t="str">
        <f>VLOOKUP(F938,'Tech to Policy Mapping'!C:D,2,FALSE)</f>
        <v>crop and rice measures</v>
      </c>
    </row>
    <row r="939" spans="1:10" x14ac:dyDescent="0.45">
      <c r="A939" t="s">
        <v>8</v>
      </c>
      <c r="B939" t="s">
        <v>391</v>
      </c>
      <c r="C939">
        <v>2050</v>
      </c>
      <c r="D939" t="s">
        <v>82</v>
      </c>
      <c r="E939" t="s">
        <v>83</v>
      </c>
      <c r="F939" t="s">
        <v>415</v>
      </c>
      <c r="G939">
        <v>41</v>
      </c>
      <c r="H939">
        <v>0.69085198640823298</v>
      </c>
      <c r="I939">
        <f>IF(OR(B939="GAS",B939="COL",B939="LAN",B939="RICE"),H939*About!$B$113,IF(B939="CROP",H939*About!$B$114,'EPA Data'!H939))</f>
        <v>0.773754224777221</v>
      </c>
      <c r="J939" s="9" t="str">
        <f>VLOOKUP(F939,'Tech to Policy Mapping'!C:D,2,FALSE)</f>
        <v>crop and rice measures</v>
      </c>
    </row>
    <row r="940" spans="1:10" x14ac:dyDescent="0.45">
      <c r="A940" t="s">
        <v>8</v>
      </c>
      <c r="B940" t="s">
        <v>391</v>
      </c>
      <c r="C940">
        <v>2050</v>
      </c>
      <c r="D940" t="s">
        <v>82</v>
      </c>
      <c r="E940" t="s">
        <v>83</v>
      </c>
      <c r="F940" t="s">
        <v>397</v>
      </c>
      <c r="G940">
        <v>50</v>
      </c>
      <c r="H940">
        <v>1.0765180587768499</v>
      </c>
      <c r="I940">
        <f>IF(OR(B940="GAS",B940="COL",B940="LAN",B940="RICE"),H940*About!$B$113,IF(B940="CROP",H940*About!$B$114,'EPA Data'!H940))</f>
        <v>1.205700225830072</v>
      </c>
      <c r="J940" s="9" t="str">
        <f>VLOOKUP(F940,'Tech to Policy Mapping'!C:D,2,FALSE)</f>
        <v>crop and rice measures</v>
      </c>
    </row>
    <row r="941" spans="1:10" x14ac:dyDescent="0.45">
      <c r="A941" t="s">
        <v>8</v>
      </c>
      <c r="B941" t="s">
        <v>391</v>
      </c>
      <c r="C941">
        <v>2050</v>
      </c>
      <c r="D941" t="s">
        <v>82</v>
      </c>
      <c r="E941" t="s">
        <v>83</v>
      </c>
      <c r="F941" t="s">
        <v>414</v>
      </c>
      <c r="G941">
        <v>71</v>
      </c>
      <c r="H941">
        <v>0.46665298938751198</v>
      </c>
      <c r="I941">
        <f>IF(OR(B941="GAS",B941="COL",B941="LAN",B941="RICE"),H941*About!$B$113,IF(B941="CROP",H941*About!$B$114,'EPA Data'!H941))</f>
        <v>0.52265134811401348</v>
      </c>
      <c r="J941" s="9" t="str">
        <f>VLOOKUP(F941,'Tech to Policy Mapping'!C:D,2,FALSE)</f>
        <v>crop and rice measures</v>
      </c>
    </row>
    <row r="942" spans="1:10" x14ac:dyDescent="0.45">
      <c r="A942" t="s">
        <v>8</v>
      </c>
      <c r="B942" t="s">
        <v>391</v>
      </c>
      <c r="C942">
        <v>2050</v>
      </c>
      <c r="D942" t="s">
        <v>82</v>
      </c>
      <c r="E942" t="s">
        <v>83</v>
      </c>
      <c r="F942" t="s">
        <v>393</v>
      </c>
      <c r="G942">
        <v>77</v>
      </c>
      <c r="H942">
        <v>0.38996499776840199</v>
      </c>
      <c r="I942">
        <f>IF(OR(B942="GAS",B942="COL",B942="LAN",B942="RICE"),H942*About!$B$113,IF(B942="CROP",H942*About!$B$114,'EPA Data'!H942))</f>
        <v>0.43676079750061025</v>
      </c>
      <c r="J942" s="9" t="str">
        <f>VLOOKUP(F942,'Tech to Policy Mapping'!C:D,2,FALSE)</f>
        <v>crop and rice measures</v>
      </c>
    </row>
    <row r="943" spans="1:10" x14ac:dyDescent="0.45">
      <c r="A943" t="s">
        <v>8</v>
      </c>
      <c r="B943" t="s">
        <v>391</v>
      </c>
      <c r="C943">
        <v>2050</v>
      </c>
      <c r="D943" t="s">
        <v>82</v>
      </c>
      <c r="E943" t="s">
        <v>83</v>
      </c>
      <c r="F943" t="s">
        <v>396</v>
      </c>
      <c r="G943">
        <v>80</v>
      </c>
      <c r="H943">
        <v>0.68633800745010298</v>
      </c>
      <c r="I943">
        <f>IF(OR(B943="GAS",B943="COL",B943="LAN",B943="RICE"),H943*About!$B$113,IF(B943="CROP",H943*About!$B$114,'EPA Data'!H943))</f>
        <v>0.76869856834411543</v>
      </c>
      <c r="J943" s="9" t="str">
        <f>VLOOKUP(F943,'Tech to Policy Mapping'!C:D,2,FALSE)</f>
        <v>crop and rice measures</v>
      </c>
    </row>
    <row r="944" spans="1:10" x14ac:dyDescent="0.45">
      <c r="A944" t="s">
        <v>8</v>
      </c>
      <c r="B944" t="s">
        <v>391</v>
      </c>
      <c r="C944">
        <v>2050</v>
      </c>
      <c r="D944" t="s">
        <v>82</v>
      </c>
      <c r="E944" t="s">
        <v>83</v>
      </c>
      <c r="F944" t="s">
        <v>401</v>
      </c>
      <c r="G944">
        <v>83</v>
      </c>
      <c r="H944">
        <v>0.65452802181243896</v>
      </c>
      <c r="I944">
        <f>IF(OR(B944="GAS",B944="COL",B944="LAN",B944="RICE"),H944*About!$B$113,IF(B944="CROP",H944*About!$B$114,'EPA Data'!H944))</f>
        <v>0.73307138442993169</v>
      </c>
      <c r="J944" s="9" t="str">
        <f>VLOOKUP(F944,'Tech to Policy Mapping'!C:D,2,FALSE)</f>
        <v>crop and rice measures</v>
      </c>
    </row>
    <row r="945" spans="1:10" x14ac:dyDescent="0.45">
      <c r="A945" t="s">
        <v>8</v>
      </c>
      <c r="B945" t="s">
        <v>391</v>
      </c>
      <c r="C945">
        <v>2050</v>
      </c>
      <c r="D945" t="s">
        <v>82</v>
      </c>
      <c r="E945" t="s">
        <v>83</v>
      </c>
      <c r="F945" t="s">
        <v>395</v>
      </c>
      <c r="G945">
        <v>85</v>
      </c>
      <c r="H945">
        <v>0.63474398851394598</v>
      </c>
      <c r="I945">
        <f>IF(OR(B945="GAS",B945="COL",B945="LAN",B945="RICE"),H945*About!$B$113,IF(B945="CROP",H945*About!$B$114,'EPA Data'!H945))</f>
        <v>0.71091326713561953</v>
      </c>
      <c r="J945" s="9" t="str">
        <f>VLOOKUP(F945,'Tech to Policy Mapping'!C:D,2,FALSE)</f>
        <v>crop and rice measures</v>
      </c>
    </row>
    <row r="946" spans="1:10" x14ac:dyDescent="0.45">
      <c r="A946" t="s">
        <v>8</v>
      </c>
      <c r="B946" t="s">
        <v>391</v>
      </c>
      <c r="C946">
        <v>2050</v>
      </c>
      <c r="D946" t="s">
        <v>82</v>
      </c>
      <c r="E946" t="s">
        <v>83</v>
      </c>
      <c r="F946" t="s">
        <v>406</v>
      </c>
      <c r="G946">
        <v>86</v>
      </c>
      <c r="H946">
        <v>0.66129302978515603</v>
      </c>
      <c r="I946">
        <f>IF(OR(B946="GAS",B946="COL",B946="LAN",B946="RICE"),H946*About!$B$113,IF(B946="CROP",H946*About!$B$114,'EPA Data'!H946))</f>
        <v>0.74064819335937482</v>
      </c>
      <c r="J946" s="9" t="str">
        <f>VLOOKUP(F946,'Tech to Policy Mapping'!C:D,2,FALSE)</f>
        <v>crop and rice measures</v>
      </c>
    </row>
    <row r="947" spans="1:10" x14ac:dyDescent="0.45">
      <c r="A947" t="s">
        <v>8</v>
      </c>
      <c r="B947" t="s">
        <v>391</v>
      </c>
      <c r="C947">
        <v>2050</v>
      </c>
      <c r="D947" t="s">
        <v>82</v>
      </c>
      <c r="E947" t="s">
        <v>83</v>
      </c>
      <c r="F947" t="s">
        <v>404</v>
      </c>
      <c r="G947">
        <v>86</v>
      </c>
      <c r="H947">
        <v>0.55969500541687001</v>
      </c>
      <c r="I947">
        <f>IF(OR(B947="GAS",B947="COL",B947="LAN",B947="RICE"),H947*About!$B$113,IF(B947="CROP",H947*About!$B$114,'EPA Data'!H947))</f>
        <v>0.62685840606689447</v>
      </c>
      <c r="J947" s="9" t="str">
        <f>VLOOKUP(F947,'Tech to Policy Mapping'!C:D,2,FALSE)</f>
        <v>crop and rice measures</v>
      </c>
    </row>
    <row r="948" spans="1:10" x14ac:dyDescent="0.45">
      <c r="A948" t="s">
        <v>8</v>
      </c>
      <c r="B948" t="s">
        <v>391</v>
      </c>
      <c r="C948">
        <v>2050</v>
      </c>
      <c r="D948" t="s">
        <v>82</v>
      </c>
      <c r="E948" t="s">
        <v>83</v>
      </c>
      <c r="F948" t="s">
        <v>408</v>
      </c>
      <c r="G948">
        <v>94</v>
      </c>
      <c r="H948">
        <v>0.65583598613739003</v>
      </c>
      <c r="I948">
        <f>IF(OR(B948="GAS",B948="COL",B948="LAN",B948="RICE"),H948*About!$B$113,IF(B948="CROP",H948*About!$B$114,'EPA Data'!H948))</f>
        <v>0.73453630447387686</v>
      </c>
      <c r="J948" s="9" t="str">
        <f>VLOOKUP(F948,'Tech to Policy Mapping'!C:D,2,FALSE)</f>
        <v>crop and rice measures</v>
      </c>
    </row>
    <row r="949" spans="1:10" x14ac:dyDescent="0.45">
      <c r="A949" t="s">
        <v>8</v>
      </c>
      <c r="B949" t="s">
        <v>391</v>
      </c>
      <c r="C949">
        <v>2050</v>
      </c>
      <c r="D949" t="s">
        <v>82</v>
      </c>
      <c r="E949" t="s">
        <v>83</v>
      </c>
      <c r="F949" t="s">
        <v>392</v>
      </c>
      <c r="G949">
        <v>114</v>
      </c>
      <c r="H949">
        <v>0.66953802108764604</v>
      </c>
      <c r="I949">
        <f>IF(OR(B949="GAS",B949="COL",B949="LAN",B949="RICE"),H949*About!$B$113,IF(B949="CROP",H949*About!$B$114,'EPA Data'!H949))</f>
        <v>0.74988258361816362</v>
      </c>
      <c r="J949" s="9" t="str">
        <f>VLOOKUP(F949,'Tech to Policy Mapping'!C:D,2,FALSE)</f>
        <v>crop and rice measures</v>
      </c>
    </row>
    <row r="950" spans="1:10" x14ac:dyDescent="0.45">
      <c r="A950" t="s">
        <v>8</v>
      </c>
      <c r="B950" t="s">
        <v>391</v>
      </c>
      <c r="C950">
        <v>2050</v>
      </c>
      <c r="D950" t="s">
        <v>82</v>
      </c>
      <c r="E950" t="s">
        <v>83</v>
      </c>
      <c r="F950" t="s">
        <v>394</v>
      </c>
      <c r="G950">
        <v>144</v>
      </c>
      <c r="H950">
        <v>0.41522800922393799</v>
      </c>
      <c r="I950">
        <f>IF(OR(B950="GAS",B950="COL",B950="LAN",B950="RICE"),H950*About!$B$113,IF(B950="CROP",H950*About!$B$114,'EPA Data'!H950))</f>
        <v>0.46505537033081057</v>
      </c>
      <c r="J950" s="9" t="str">
        <f>VLOOKUP(F950,'Tech to Policy Mapping'!C:D,2,FALSE)</f>
        <v>crop and rice measures</v>
      </c>
    </row>
    <row r="951" spans="1:10" x14ac:dyDescent="0.45">
      <c r="A951" t="s">
        <v>8</v>
      </c>
      <c r="B951" t="s">
        <v>391</v>
      </c>
      <c r="C951">
        <v>2050</v>
      </c>
      <c r="D951" t="s">
        <v>82</v>
      </c>
      <c r="E951" t="s">
        <v>83</v>
      </c>
      <c r="F951" t="s">
        <v>399</v>
      </c>
      <c r="G951">
        <v>320</v>
      </c>
      <c r="H951">
        <v>0.486310005187988</v>
      </c>
      <c r="I951">
        <f>IF(OR(B951="GAS",B951="COL",B951="LAN",B951="RICE"),H951*About!$B$113,IF(B951="CROP",H951*About!$B$114,'EPA Data'!H951))</f>
        <v>0.54466720581054662</v>
      </c>
      <c r="J951" s="9" t="str">
        <f>VLOOKUP(F951,'Tech to Policy Mapping'!C:D,2,FALSE)</f>
        <v>crop and rice measures</v>
      </c>
    </row>
    <row r="952" spans="1:10" x14ac:dyDescent="0.45">
      <c r="A952" t="s">
        <v>8</v>
      </c>
      <c r="B952" t="s">
        <v>391</v>
      </c>
      <c r="C952">
        <v>2050</v>
      </c>
      <c r="D952" t="s">
        <v>82</v>
      </c>
      <c r="E952" t="s">
        <v>83</v>
      </c>
      <c r="F952" t="s">
        <v>399</v>
      </c>
      <c r="G952">
        <v>322</v>
      </c>
      <c r="H952">
        <v>2.1501441001892001</v>
      </c>
      <c r="I952">
        <f>IF(OR(B952="GAS",B952="COL",B952="LAN",B952="RICE"),H952*About!$B$113,IF(B952="CROP",H952*About!$B$114,'EPA Data'!H952))</f>
        <v>2.4081613922119045</v>
      </c>
      <c r="J952" s="9" t="str">
        <f>VLOOKUP(F952,'Tech to Policy Mapping'!C:D,2,FALSE)</f>
        <v>crop and rice measures</v>
      </c>
    </row>
    <row r="953" spans="1:10" x14ac:dyDescent="0.45">
      <c r="A953" t="s">
        <v>8</v>
      </c>
      <c r="B953" t="s">
        <v>391</v>
      </c>
      <c r="C953">
        <v>2050</v>
      </c>
      <c r="D953" t="s">
        <v>82</v>
      </c>
      <c r="E953" t="s">
        <v>83</v>
      </c>
      <c r="F953" t="s">
        <v>392</v>
      </c>
      <c r="G953">
        <v>365</v>
      </c>
      <c r="H953">
        <v>0.47342300415039001</v>
      </c>
      <c r="I953">
        <f>IF(OR(B953="GAS",B953="COL",B953="LAN",B953="RICE"),H953*About!$B$113,IF(B953="CROP",H953*About!$B$114,'EPA Data'!H953))</f>
        <v>0.53023376464843686</v>
      </c>
      <c r="J953" s="9" t="str">
        <f>VLOOKUP(F953,'Tech to Policy Mapping'!C:D,2,FALSE)</f>
        <v>crop and rice measures</v>
      </c>
    </row>
    <row r="954" spans="1:10" x14ac:dyDescent="0.45">
      <c r="A954" t="s">
        <v>8</v>
      </c>
      <c r="B954" t="s">
        <v>391</v>
      </c>
      <c r="C954">
        <v>2050</v>
      </c>
      <c r="D954" t="s">
        <v>82</v>
      </c>
      <c r="E954" t="s">
        <v>83</v>
      </c>
      <c r="F954" t="s">
        <v>411</v>
      </c>
      <c r="G954">
        <v>391</v>
      </c>
      <c r="H954">
        <v>0.18506999313831299</v>
      </c>
      <c r="I954">
        <f>IF(OR(B954="GAS",B954="COL",B954="LAN",B954="RICE"),H954*About!$B$113,IF(B954="CROP",H954*About!$B$114,'EPA Data'!H954))</f>
        <v>0.20727839231491058</v>
      </c>
      <c r="J954" s="9" t="str">
        <f>VLOOKUP(F954,'Tech to Policy Mapping'!C:D,2,FALSE)</f>
        <v>crop and rice measures</v>
      </c>
    </row>
    <row r="955" spans="1:10" x14ac:dyDescent="0.45">
      <c r="A955" t="s">
        <v>8</v>
      </c>
      <c r="B955" t="s">
        <v>391</v>
      </c>
      <c r="C955">
        <v>2050</v>
      </c>
      <c r="D955" t="s">
        <v>82</v>
      </c>
      <c r="E955" t="s">
        <v>83</v>
      </c>
      <c r="F955" t="s">
        <v>405</v>
      </c>
      <c r="G955">
        <v>422</v>
      </c>
      <c r="H955">
        <v>0.15373699367046301</v>
      </c>
      <c r="I955">
        <f>IF(OR(B955="GAS",B955="COL",B955="LAN",B955="RICE"),H955*About!$B$113,IF(B955="CROP",H955*About!$B$114,'EPA Data'!H955))</f>
        <v>0.17218543291091859</v>
      </c>
      <c r="J955" s="9" t="str">
        <f>VLOOKUP(F955,'Tech to Policy Mapping'!C:D,2,FALSE)</f>
        <v>crop and rice measures</v>
      </c>
    </row>
    <row r="956" spans="1:10" x14ac:dyDescent="0.45">
      <c r="A956" t="s">
        <v>8</v>
      </c>
      <c r="B956" t="s">
        <v>391</v>
      </c>
      <c r="C956">
        <v>2050</v>
      </c>
      <c r="D956" t="s">
        <v>82</v>
      </c>
      <c r="E956" t="s">
        <v>83</v>
      </c>
      <c r="F956" t="s">
        <v>409</v>
      </c>
      <c r="G956">
        <v>736</v>
      </c>
      <c r="H956">
        <v>0.15373699367046301</v>
      </c>
      <c r="I956">
        <f>IF(OR(B956="GAS",B956="COL",B956="LAN",B956="RICE"),H956*About!$B$113,IF(B956="CROP",H956*About!$B$114,'EPA Data'!H956))</f>
        <v>0.17218543291091859</v>
      </c>
      <c r="J956" s="9" t="str">
        <f>VLOOKUP(F956,'Tech to Policy Mapping'!C:D,2,FALSE)</f>
        <v>crop and rice measures</v>
      </c>
    </row>
    <row r="957" spans="1:10" x14ac:dyDescent="0.45">
      <c r="A957" t="s">
        <v>8</v>
      </c>
      <c r="B957" t="s">
        <v>391</v>
      </c>
      <c r="C957">
        <v>2050</v>
      </c>
      <c r="D957" t="s">
        <v>82</v>
      </c>
      <c r="E957" t="s">
        <v>83</v>
      </c>
      <c r="F957" t="s">
        <v>400</v>
      </c>
      <c r="G957">
        <v>1575</v>
      </c>
      <c r="H957">
        <v>9.7455002367496504E-2</v>
      </c>
      <c r="I957">
        <f>IF(OR(B957="GAS",B957="COL",B957="LAN",B957="RICE"),H957*About!$B$113,IF(B957="CROP",H957*About!$B$114,'EPA Data'!H957))</f>
        <v>0.10914960265159609</v>
      </c>
      <c r="J957" s="9" t="str">
        <f>VLOOKUP(F957,'Tech to Policy Mapping'!C:D,2,FALSE)</f>
        <v>crop and rice measures</v>
      </c>
    </row>
    <row r="958" spans="1:10" x14ac:dyDescent="0.45">
      <c r="A958" t="s">
        <v>8</v>
      </c>
      <c r="B958" t="s">
        <v>391</v>
      </c>
      <c r="C958">
        <v>2050</v>
      </c>
      <c r="D958" t="s">
        <v>82</v>
      </c>
      <c r="E958" t="s">
        <v>83</v>
      </c>
      <c r="F958" t="s">
        <v>407</v>
      </c>
      <c r="G958">
        <v>3230</v>
      </c>
      <c r="H958">
        <v>4.6374998986720997E-2</v>
      </c>
      <c r="I958">
        <f>IF(OR(B958="GAS",B958="COL",B958="LAN",B958="RICE"),H958*About!$B$113,IF(B958="CROP",H958*About!$B$114,'EPA Data'!H958))</f>
        <v>5.1939998865127519E-2</v>
      </c>
      <c r="J958" s="9" t="str">
        <f>VLOOKUP(F958,'Tech to Policy Mapping'!C:D,2,FALSE)</f>
        <v>crop and rice measures</v>
      </c>
    </row>
    <row r="959" spans="1:10" x14ac:dyDescent="0.45">
      <c r="A959" t="s">
        <v>8</v>
      </c>
      <c r="B959" t="s">
        <v>391</v>
      </c>
      <c r="C959">
        <v>2050</v>
      </c>
      <c r="D959" t="s">
        <v>82</v>
      </c>
      <c r="E959" t="s">
        <v>83</v>
      </c>
      <c r="F959" t="s">
        <v>407</v>
      </c>
      <c r="G959">
        <v>100000</v>
      </c>
      <c r="H959" s="1">
        <v>9.9999999999999998E-13</v>
      </c>
      <c r="I959">
        <f>IF(OR(B959="GAS",B959="COL",B959="LAN",B959="RICE"),H959*About!$B$113,IF(B959="CROP",H959*About!$B$114,'EPA Data'!H959))</f>
        <v>1.1200000000000001E-12</v>
      </c>
      <c r="J959" s="9" t="str">
        <f>VLOOKUP(F959,'Tech to Policy Mapping'!C:D,2,FALSE)</f>
        <v>crop and rice measures</v>
      </c>
    </row>
    <row r="960" spans="1:10" x14ac:dyDescent="0.45">
      <c r="A960" t="s">
        <v>425</v>
      </c>
      <c r="B960" t="s">
        <v>85</v>
      </c>
      <c r="C960">
        <v>2015</v>
      </c>
      <c r="D960" t="s">
        <v>82</v>
      </c>
      <c r="E960" t="s">
        <v>83</v>
      </c>
      <c r="F960" t="s">
        <v>427</v>
      </c>
      <c r="G960">
        <v>-100000</v>
      </c>
      <c r="H960">
        <v>0</v>
      </c>
      <c r="I960">
        <f>IF(OR(B960="GAS",B960="COL",B960="LAN",B960="RICE"),H960*About!$B$113,IF(B960="CROP",H960*About!$B$114,'EPA Data'!H960))</f>
        <v>0</v>
      </c>
      <c r="J960" s="9" t="str">
        <f>VLOOKUP(F960,'Tech to Policy Mapping'!C:D,2,FALSE)</f>
        <v>coal mining - methane capture</v>
      </c>
    </row>
    <row r="961" spans="1:10" x14ac:dyDescent="0.45">
      <c r="A961" t="s">
        <v>425</v>
      </c>
      <c r="B961" t="s">
        <v>85</v>
      </c>
      <c r="C961">
        <v>2015</v>
      </c>
      <c r="D961" t="s">
        <v>82</v>
      </c>
      <c r="E961" t="s">
        <v>83</v>
      </c>
      <c r="F961" t="s">
        <v>427</v>
      </c>
      <c r="G961">
        <v>-2</v>
      </c>
      <c r="H961">
        <v>2.0286068469285898</v>
      </c>
      <c r="I961">
        <f>IF(OR(B961="GAS",B961="COL",B961="LAN",B961="RICE"),H961*About!$B$113,IF(B961="CROP",H961*About!$B$114,'EPA Data'!H961))</f>
        <v>2.272039668560021</v>
      </c>
      <c r="J961" s="9" t="str">
        <f>VLOOKUP(F961,'Tech to Policy Mapping'!C:D,2,FALSE)</f>
        <v>coal mining - methane capture</v>
      </c>
    </row>
    <row r="962" spans="1:10" x14ac:dyDescent="0.45">
      <c r="A962" t="s">
        <v>425</v>
      </c>
      <c r="B962" t="s">
        <v>85</v>
      </c>
      <c r="C962">
        <v>2015</v>
      </c>
      <c r="D962" t="s">
        <v>82</v>
      </c>
      <c r="E962" t="s">
        <v>83</v>
      </c>
      <c r="F962" t="s">
        <v>427</v>
      </c>
      <c r="G962">
        <v>-2</v>
      </c>
      <c r="H962">
        <v>0</v>
      </c>
      <c r="I962">
        <f>IF(OR(B962="GAS",B962="COL",B962="LAN",B962="RICE"),H962*About!$B$113,IF(B962="CROP",H962*About!$B$114,'EPA Data'!H962))</f>
        <v>0</v>
      </c>
      <c r="J962" s="9" t="str">
        <f>VLOOKUP(F962,'Tech to Policy Mapping'!C:D,2,FALSE)</f>
        <v>coal mining - methane capture</v>
      </c>
    </row>
    <row r="963" spans="1:10" x14ac:dyDescent="0.45">
      <c r="A963" t="s">
        <v>425</v>
      </c>
      <c r="B963" t="s">
        <v>85</v>
      </c>
      <c r="C963">
        <v>2015</v>
      </c>
      <c r="D963" t="s">
        <v>82</v>
      </c>
      <c r="E963" t="s">
        <v>83</v>
      </c>
      <c r="F963" t="s">
        <v>427</v>
      </c>
      <c r="G963">
        <v>-1</v>
      </c>
      <c r="H963">
        <v>0.82608836144208897</v>
      </c>
      <c r="I963">
        <f>IF(OR(B963="GAS",B963="COL",B963="LAN",B963="RICE"),H963*About!$B$113,IF(B963="CROP",H963*About!$B$114,'EPA Data'!H963))</f>
        <v>0.92521896481513977</v>
      </c>
      <c r="J963" s="9" t="str">
        <f>VLOOKUP(F963,'Tech to Policy Mapping'!C:D,2,FALSE)</f>
        <v>coal mining - methane capture</v>
      </c>
    </row>
    <row r="964" spans="1:10" x14ac:dyDescent="0.45">
      <c r="A964" t="s">
        <v>425</v>
      </c>
      <c r="B964" t="s">
        <v>85</v>
      </c>
      <c r="C964">
        <v>2015</v>
      </c>
      <c r="D964" t="s">
        <v>82</v>
      </c>
      <c r="E964" t="s">
        <v>83</v>
      </c>
      <c r="F964" t="s">
        <v>426</v>
      </c>
      <c r="G964">
        <v>0</v>
      </c>
      <c r="H964">
        <v>16.325001716613698</v>
      </c>
      <c r="I964">
        <f>IF(OR(B964="GAS",B964="COL",B964="LAN",B964="RICE"),H964*About!$B$113,IF(B964="CROP",H964*About!$B$114,'EPA Data'!H964))</f>
        <v>18.284001922607345</v>
      </c>
      <c r="J964" s="9" t="str">
        <f>VLOOKUP(F964,'Tech to Policy Mapping'!C:D,2,FALSE)</f>
        <v>coal mining - methane capture</v>
      </c>
    </row>
    <row r="965" spans="1:10" x14ac:dyDescent="0.45">
      <c r="A965" t="s">
        <v>425</v>
      </c>
      <c r="B965" t="s">
        <v>85</v>
      </c>
      <c r="C965">
        <v>2015</v>
      </c>
      <c r="D965" t="s">
        <v>82</v>
      </c>
      <c r="E965" t="s">
        <v>83</v>
      </c>
      <c r="F965" t="s">
        <v>427</v>
      </c>
      <c r="G965">
        <v>0</v>
      </c>
      <c r="H965">
        <v>4.0295750349760002</v>
      </c>
      <c r="I965">
        <f>IF(OR(B965="GAS",B965="COL",B965="LAN",B965="RICE"),H965*About!$B$113,IF(B965="CROP",H965*About!$B$114,'EPA Data'!H965))</f>
        <v>4.5131240391731211</v>
      </c>
      <c r="J965" s="9" t="str">
        <f>VLOOKUP(F965,'Tech to Policy Mapping'!C:D,2,FALSE)</f>
        <v>coal mining - methane capture</v>
      </c>
    </row>
    <row r="966" spans="1:10" x14ac:dyDescent="0.45">
      <c r="A966" t="s">
        <v>425</v>
      </c>
      <c r="B966" t="s">
        <v>85</v>
      </c>
      <c r="C966">
        <v>2015</v>
      </c>
      <c r="D966" t="s">
        <v>82</v>
      </c>
      <c r="E966" t="s">
        <v>83</v>
      </c>
      <c r="F966" t="s">
        <v>426</v>
      </c>
      <c r="G966">
        <v>1</v>
      </c>
      <c r="H966">
        <v>20.189920902252201</v>
      </c>
      <c r="I966">
        <f>IF(OR(B966="GAS",B966="COL",B966="LAN",B966="RICE"),H966*About!$B$113,IF(B966="CROP",H966*About!$B$114,'EPA Data'!H966))</f>
        <v>22.612711410522468</v>
      </c>
      <c r="J966" s="9" t="str">
        <f>VLOOKUP(F966,'Tech to Policy Mapping'!C:D,2,FALSE)</f>
        <v>coal mining - methane capture</v>
      </c>
    </row>
    <row r="967" spans="1:10" x14ac:dyDescent="0.45">
      <c r="A967" t="s">
        <v>425</v>
      </c>
      <c r="B967" t="s">
        <v>85</v>
      </c>
      <c r="C967">
        <v>2015</v>
      </c>
      <c r="D967" t="s">
        <v>82</v>
      </c>
      <c r="E967" t="s">
        <v>83</v>
      </c>
      <c r="F967" t="s">
        <v>429</v>
      </c>
      <c r="G967">
        <v>1</v>
      </c>
      <c r="H967">
        <v>101.850919008255</v>
      </c>
      <c r="I967">
        <f>IF(OR(B967="GAS",B967="COL",B967="LAN",B967="RICE"),H967*About!$B$113,IF(B967="CROP",H967*About!$B$114,'EPA Data'!H967))</f>
        <v>114.07302928924561</v>
      </c>
      <c r="J967" s="9" t="str">
        <f>VLOOKUP(F967,'Tech to Policy Mapping'!C:D,2,FALSE)</f>
        <v>coal mining - methane destruction</v>
      </c>
    </row>
    <row r="968" spans="1:10" x14ac:dyDescent="0.45">
      <c r="A968" t="s">
        <v>425</v>
      </c>
      <c r="B968" t="s">
        <v>85</v>
      </c>
      <c r="C968">
        <v>2015</v>
      </c>
      <c r="D968" t="s">
        <v>82</v>
      </c>
      <c r="E968" t="s">
        <v>83</v>
      </c>
      <c r="F968" t="s">
        <v>428</v>
      </c>
      <c r="G968">
        <v>1</v>
      </c>
      <c r="H968">
        <v>0.90694457292556696</v>
      </c>
      <c r="I968">
        <f>IF(OR(B968="GAS",B968="COL",B968="LAN",B968="RICE"),H968*About!$B$113,IF(B968="CROP",H968*About!$B$114,'EPA Data'!H968))</f>
        <v>1.0157779216766352</v>
      </c>
      <c r="J968" s="9" t="str">
        <f>VLOOKUP(F968,'Tech to Policy Mapping'!C:D,2,FALSE)</f>
        <v>coal mining - methane destruction</v>
      </c>
    </row>
    <row r="969" spans="1:10" x14ac:dyDescent="0.45">
      <c r="A969" t="s">
        <v>425</v>
      </c>
      <c r="B969" t="s">
        <v>85</v>
      </c>
      <c r="C969">
        <v>2015</v>
      </c>
      <c r="D969" t="s">
        <v>82</v>
      </c>
      <c r="E969" t="s">
        <v>83</v>
      </c>
      <c r="F969" t="s">
        <v>430</v>
      </c>
      <c r="G969">
        <v>1</v>
      </c>
      <c r="H969">
        <v>3.4796581603586598</v>
      </c>
      <c r="I969">
        <f>IF(OR(B969="GAS",B969="COL",B969="LAN",B969="RICE"),H969*About!$B$113,IF(B969="CROP",H969*About!$B$114,'EPA Data'!H969))</f>
        <v>3.8972171396016995</v>
      </c>
      <c r="J969" s="9" t="str">
        <f>VLOOKUP(F969,'Tech to Policy Mapping'!C:D,2,FALSE)</f>
        <v>coal mining - methane capture</v>
      </c>
    </row>
    <row r="970" spans="1:10" x14ac:dyDescent="0.45">
      <c r="A970" t="s">
        <v>425</v>
      </c>
      <c r="B970" t="s">
        <v>85</v>
      </c>
      <c r="C970">
        <v>2015</v>
      </c>
      <c r="D970" t="s">
        <v>82</v>
      </c>
      <c r="E970" t="s">
        <v>83</v>
      </c>
      <c r="F970" t="s">
        <v>428</v>
      </c>
      <c r="G970">
        <v>2</v>
      </c>
      <c r="H970">
        <v>1.5196613818407001</v>
      </c>
      <c r="I970">
        <f>IF(OR(B970="GAS",B970="COL",B970="LAN",B970="RICE"),H970*About!$B$113,IF(B970="CROP",H970*About!$B$114,'EPA Data'!H970))</f>
        <v>1.7020207476615843</v>
      </c>
      <c r="J970" s="9" t="str">
        <f>VLOOKUP(F970,'Tech to Policy Mapping'!C:D,2,FALSE)</f>
        <v>coal mining - methane destruction</v>
      </c>
    </row>
    <row r="971" spans="1:10" x14ac:dyDescent="0.45">
      <c r="A971" t="s">
        <v>425</v>
      </c>
      <c r="B971" t="s">
        <v>85</v>
      </c>
      <c r="C971">
        <v>2015</v>
      </c>
      <c r="D971" t="s">
        <v>82</v>
      </c>
      <c r="E971" t="s">
        <v>83</v>
      </c>
      <c r="F971" t="s">
        <v>429</v>
      </c>
      <c r="G971">
        <v>2</v>
      </c>
      <c r="H971">
        <v>116.894952833652</v>
      </c>
      <c r="I971">
        <f>IF(OR(B971="GAS",B971="COL",B971="LAN",B971="RICE"),H971*About!$B$113,IF(B971="CROP",H971*About!$B$114,'EPA Data'!H971))</f>
        <v>130.92234717369024</v>
      </c>
      <c r="J971" s="9" t="str">
        <f>VLOOKUP(F971,'Tech to Policy Mapping'!C:D,2,FALSE)</f>
        <v>coal mining - methane destruction</v>
      </c>
    </row>
    <row r="972" spans="1:10" x14ac:dyDescent="0.45">
      <c r="A972" t="s">
        <v>425</v>
      </c>
      <c r="B972" t="s">
        <v>85</v>
      </c>
      <c r="C972">
        <v>2015</v>
      </c>
      <c r="D972" t="s">
        <v>82</v>
      </c>
      <c r="E972" t="s">
        <v>83</v>
      </c>
      <c r="F972" t="s">
        <v>430</v>
      </c>
      <c r="G972">
        <v>2</v>
      </c>
      <c r="H972">
        <v>0.23558732122182799</v>
      </c>
      <c r="I972">
        <f>IF(OR(B972="GAS",B972="COL",B972="LAN",B972="RICE"),H972*About!$B$113,IF(B972="CROP",H972*About!$B$114,'EPA Data'!H972))</f>
        <v>0.26385779976844737</v>
      </c>
      <c r="J972" s="9" t="str">
        <f>VLOOKUP(F972,'Tech to Policy Mapping'!C:D,2,FALSE)</f>
        <v>coal mining - methane capture</v>
      </c>
    </row>
    <row r="973" spans="1:10" x14ac:dyDescent="0.45">
      <c r="A973" t="s">
        <v>425</v>
      </c>
      <c r="B973" t="s">
        <v>85</v>
      </c>
      <c r="C973">
        <v>2015</v>
      </c>
      <c r="D973" t="s">
        <v>82</v>
      </c>
      <c r="E973" t="s">
        <v>83</v>
      </c>
      <c r="F973" t="s">
        <v>426</v>
      </c>
      <c r="G973">
        <v>2</v>
      </c>
      <c r="H973">
        <v>4.4586927890777499</v>
      </c>
      <c r="I973">
        <f>IF(OR(B973="GAS",B973="COL",B973="LAN",B973="RICE"),H973*About!$B$113,IF(B973="CROP",H973*About!$B$114,'EPA Data'!H973))</f>
        <v>4.9937359237670806</v>
      </c>
      <c r="J973" s="9" t="str">
        <f>VLOOKUP(F973,'Tech to Policy Mapping'!C:D,2,FALSE)</f>
        <v>coal mining - methane capture</v>
      </c>
    </row>
    <row r="974" spans="1:10" x14ac:dyDescent="0.45">
      <c r="A974" t="s">
        <v>425</v>
      </c>
      <c r="B974" t="s">
        <v>85</v>
      </c>
      <c r="C974">
        <v>2015</v>
      </c>
      <c r="D974" t="s">
        <v>82</v>
      </c>
      <c r="E974" t="s">
        <v>83</v>
      </c>
      <c r="F974" t="s">
        <v>431</v>
      </c>
      <c r="G974">
        <v>3</v>
      </c>
      <c r="H974">
        <v>0.43309900164604098</v>
      </c>
      <c r="I974">
        <f>IF(OR(B974="GAS",B974="COL",B974="LAN",B974="RICE"),H974*About!$B$113,IF(B974="CROP",H974*About!$B$114,'EPA Data'!H974))</f>
        <v>0.48507088184356595</v>
      </c>
      <c r="J974" s="9" t="str">
        <f>VLOOKUP(F974,'Tech to Policy Mapping'!C:D,2,FALSE)</f>
        <v>coal mining - methane destruction</v>
      </c>
    </row>
    <row r="975" spans="1:10" x14ac:dyDescent="0.45">
      <c r="A975" t="s">
        <v>425</v>
      </c>
      <c r="B975" t="s">
        <v>85</v>
      </c>
      <c r="C975">
        <v>2015</v>
      </c>
      <c r="D975" t="s">
        <v>82</v>
      </c>
      <c r="E975" t="s">
        <v>83</v>
      </c>
      <c r="F975" t="s">
        <v>430</v>
      </c>
      <c r="G975">
        <v>3</v>
      </c>
      <c r="H975">
        <v>0.2068592607975</v>
      </c>
      <c r="I975">
        <f>IF(OR(B975="GAS",B975="COL",B975="LAN",B975="RICE"),H975*About!$B$113,IF(B975="CROP",H975*About!$B$114,'EPA Data'!H975))</f>
        <v>0.23168237209320003</v>
      </c>
      <c r="J975" s="9" t="str">
        <f>VLOOKUP(F975,'Tech to Policy Mapping'!C:D,2,FALSE)</f>
        <v>coal mining - methane capture</v>
      </c>
    </row>
    <row r="976" spans="1:10" x14ac:dyDescent="0.45">
      <c r="A976" t="s">
        <v>425</v>
      </c>
      <c r="B976" t="s">
        <v>85</v>
      </c>
      <c r="C976">
        <v>2015</v>
      </c>
      <c r="D976" t="s">
        <v>82</v>
      </c>
      <c r="E976" t="s">
        <v>83</v>
      </c>
      <c r="F976" t="s">
        <v>428</v>
      </c>
      <c r="G976">
        <v>3</v>
      </c>
      <c r="H976">
        <v>1.2205536961555401</v>
      </c>
      <c r="I976">
        <f>IF(OR(B976="GAS",B976="COL",B976="LAN",B976="RICE"),H976*About!$B$113,IF(B976="CROP",H976*About!$B$114,'EPA Data'!H976))</f>
        <v>1.367020139694205</v>
      </c>
      <c r="J976" s="9" t="str">
        <f>VLOOKUP(F976,'Tech to Policy Mapping'!C:D,2,FALSE)</f>
        <v>coal mining - methane destruction</v>
      </c>
    </row>
    <row r="977" spans="1:10" x14ac:dyDescent="0.45">
      <c r="A977" t="s">
        <v>425</v>
      </c>
      <c r="B977" t="s">
        <v>85</v>
      </c>
      <c r="C977">
        <v>2015</v>
      </c>
      <c r="D977" t="s">
        <v>82</v>
      </c>
      <c r="E977" t="s">
        <v>83</v>
      </c>
      <c r="F977" t="s">
        <v>429</v>
      </c>
      <c r="G977">
        <v>3</v>
      </c>
      <c r="H977">
        <v>10.591693401336601</v>
      </c>
      <c r="I977">
        <f>IF(OR(B977="GAS",B977="COL",B977="LAN",B977="RICE"),H977*About!$B$113,IF(B977="CROP",H977*About!$B$114,'EPA Data'!H977))</f>
        <v>11.862696609496993</v>
      </c>
      <c r="J977" s="9" t="str">
        <f>VLOOKUP(F977,'Tech to Policy Mapping'!C:D,2,FALSE)</f>
        <v>coal mining - methane destruction</v>
      </c>
    </row>
    <row r="978" spans="1:10" x14ac:dyDescent="0.45">
      <c r="A978" t="s">
        <v>425</v>
      </c>
      <c r="B978" t="s">
        <v>85</v>
      </c>
      <c r="C978">
        <v>2015</v>
      </c>
      <c r="D978" t="s">
        <v>82</v>
      </c>
      <c r="E978" t="s">
        <v>83</v>
      </c>
      <c r="F978" t="s">
        <v>426</v>
      </c>
      <c r="G978">
        <v>3</v>
      </c>
      <c r="H978">
        <v>6.47928690910339</v>
      </c>
      <c r="I978">
        <f>IF(OR(B978="GAS",B978="COL",B978="LAN",B978="RICE"),H978*About!$B$113,IF(B978="CROP",H978*About!$B$114,'EPA Data'!H978))</f>
        <v>7.2568013381957979</v>
      </c>
      <c r="J978" s="9" t="str">
        <f>VLOOKUP(F978,'Tech to Policy Mapping'!C:D,2,FALSE)</f>
        <v>coal mining - methane capture</v>
      </c>
    </row>
    <row r="979" spans="1:10" x14ac:dyDescent="0.45">
      <c r="A979" t="s">
        <v>425</v>
      </c>
      <c r="B979" t="s">
        <v>85</v>
      </c>
      <c r="C979">
        <v>2015</v>
      </c>
      <c r="D979" t="s">
        <v>82</v>
      </c>
      <c r="E979" t="s">
        <v>83</v>
      </c>
      <c r="F979" t="s">
        <v>430</v>
      </c>
      <c r="G979">
        <v>4</v>
      </c>
      <c r="H979">
        <v>0.14004709944128901</v>
      </c>
      <c r="I979">
        <f>IF(OR(B979="GAS",B979="COL",B979="LAN",B979="RICE"),H979*About!$B$113,IF(B979="CROP",H979*About!$B$114,'EPA Data'!H979))</f>
        <v>0.1568527513742437</v>
      </c>
      <c r="J979" s="9" t="str">
        <f>VLOOKUP(F979,'Tech to Policy Mapping'!C:D,2,FALSE)</f>
        <v>coal mining - methane capture</v>
      </c>
    </row>
    <row r="980" spans="1:10" x14ac:dyDescent="0.45">
      <c r="A980" t="s">
        <v>425</v>
      </c>
      <c r="B980" t="s">
        <v>85</v>
      </c>
      <c r="C980">
        <v>2015</v>
      </c>
      <c r="D980" t="s">
        <v>82</v>
      </c>
      <c r="E980" t="s">
        <v>83</v>
      </c>
      <c r="F980" t="s">
        <v>428</v>
      </c>
      <c r="G980">
        <v>4</v>
      </c>
      <c r="H980">
        <v>2.6526523381471598</v>
      </c>
      <c r="I980">
        <f>IF(OR(B980="GAS",B980="COL",B980="LAN",B980="RICE"),H980*About!$B$113,IF(B980="CROP",H980*About!$B$114,'EPA Data'!H980))</f>
        <v>2.9709706187248193</v>
      </c>
      <c r="J980" s="9" t="str">
        <f>VLOOKUP(F980,'Tech to Policy Mapping'!C:D,2,FALSE)</f>
        <v>coal mining - methane destruction</v>
      </c>
    </row>
    <row r="981" spans="1:10" x14ac:dyDescent="0.45">
      <c r="A981" t="s">
        <v>425</v>
      </c>
      <c r="B981" t="s">
        <v>85</v>
      </c>
      <c r="C981">
        <v>2015</v>
      </c>
      <c r="D981" t="s">
        <v>82</v>
      </c>
      <c r="E981" t="s">
        <v>83</v>
      </c>
      <c r="F981" t="s">
        <v>431</v>
      </c>
      <c r="G981">
        <v>4</v>
      </c>
      <c r="H981">
        <v>1.3894231319427399</v>
      </c>
      <c r="I981">
        <f>IF(OR(B981="GAS",B981="COL",B981="LAN",B981="RICE"),H981*About!$B$113,IF(B981="CROP",H981*About!$B$114,'EPA Data'!H981))</f>
        <v>1.5561539077758688</v>
      </c>
      <c r="J981" s="9" t="str">
        <f>VLOOKUP(F981,'Tech to Policy Mapping'!C:D,2,FALSE)</f>
        <v>coal mining - methane destruction</v>
      </c>
    </row>
    <row r="982" spans="1:10" x14ac:dyDescent="0.45">
      <c r="A982" t="s">
        <v>425</v>
      </c>
      <c r="B982" t="s">
        <v>85</v>
      </c>
      <c r="C982">
        <v>2015</v>
      </c>
      <c r="D982" t="s">
        <v>82</v>
      </c>
      <c r="E982" t="s">
        <v>83</v>
      </c>
      <c r="F982" t="s">
        <v>426</v>
      </c>
      <c r="G982">
        <v>4</v>
      </c>
      <c r="H982">
        <v>2.7469512224197299</v>
      </c>
      <c r="I982">
        <f>IF(OR(B982="GAS",B982="COL",B982="LAN",B982="RICE"),H982*About!$B$113,IF(B982="CROP",H982*About!$B$114,'EPA Data'!H982))</f>
        <v>3.0765853691100977</v>
      </c>
      <c r="J982" s="9" t="str">
        <f>VLOOKUP(F982,'Tech to Policy Mapping'!C:D,2,FALSE)</f>
        <v>coal mining - methane capture</v>
      </c>
    </row>
    <row r="983" spans="1:10" x14ac:dyDescent="0.45">
      <c r="A983" t="s">
        <v>425</v>
      </c>
      <c r="B983" t="s">
        <v>85</v>
      </c>
      <c r="C983">
        <v>2015</v>
      </c>
      <c r="D983" t="s">
        <v>82</v>
      </c>
      <c r="E983" t="s">
        <v>83</v>
      </c>
      <c r="F983" t="s">
        <v>426</v>
      </c>
      <c r="G983">
        <v>5</v>
      </c>
      <c r="H983">
        <v>5.6117596626281703</v>
      </c>
      <c r="I983">
        <f>IF(OR(B983="GAS",B983="COL",B983="LAN",B983="RICE"),H983*About!$B$113,IF(B983="CROP",H983*About!$B$114,'EPA Data'!H983))</f>
        <v>6.2851708221435514</v>
      </c>
      <c r="J983" s="9" t="str">
        <f>VLOOKUP(F983,'Tech to Policy Mapping'!C:D,2,FALSE)</f>
        <v>coal mining - methane capture</v>
      </c>
    </row>
    <row r="984" spans="1:10" x14ac:dyDescent="0.45">
      <c r="A984" t="s">
        <v>425</v>
      </c>
      <c r="B984" t="s">
        <v>85</v>
      </c>
      <c r="C984">
        <v>2015</v>
      </c>
      <c r="D984" t="s">
        <v>82</v>
      </c>
      <c r="E984" t="s">
        <v>83</v>
      </c>
      <c r="F984" t="s">
        <v>430</v>
      </c>
      <c r="G984">
        <v>5</v>
      </c>
      <c r="H984">
        <v>0.12984485924243899</v>
      </c>
      <c r="I984">
        <f>IF(OR(B984="GAS",B984="COL",B984="LAN",B984="RICE"),H984*About!$B$113,IF(B984="CROP",H984*About!$B$114,'EPA Data'!H984))</f>
        <v>0.14542624235153168</v>
      </c>
      <c r="J984" s="9" t="str">
        <f>VLOOKUP(F984,'Tech to Policy Mapping'!C:D,2,FALSE)</f>
        <v>coal mining - methane capture</v>
      </c>
    </row>
    <row r="985" spans="1:10" x14ac:dyDescent="0.45">
      <c r="A985" t="s">
        <v>425</v>
      </c>
      <c r="B985" t="s">
        <v>85</v>
      </c>
      <c r="C985">
        <v>2015</v>
      </c>
      <c r="D985" t="s">
        <v>82</v>
      </c>
      <c r="E985" t="s">
        <v>83</v>
      </c>
      <c r="F985" t="s">
        <v>429</v>
      </c>
      <c r="G985">
        <v>5</v>
      </c>
      <c r="H985">
        <v>9.5592209100723196</v>
      </c>
      <c r="I985">
        <f>IF(OR(B985="GAS",B985="COL",B985="LAN",B985="RICE"),H985*About!$B$113,IF(B985="CROP",H985*About!$B$114,'EPA Data'!H985))</f>
        <v>10.706327419280999</v>
      </c>
      <c r="J985" s="9" t="str">
        <f>VLOOKUP(F985,'Tech to Policy Mapping'!C:D,2,FALSE)</f>
        <v>coal mining - methane destruction</v>
      </c>
    </row>
    <row r="986" spans="1:10" x14ac:dyDescent="0.45">
      <c r="A986" t="s">
        <v>425</v>
      </c>
      <c r="B986" t="s">
        <v>85</v>
      </c>
      <c r="C986">
        <v>2015</v>
      </c>
      <c r="D986" t="s">
        <v>82</v>
      </c>
      <c r="E986" t="s">
        <v>83</v>
      </c>
      <c r="F986" t="s">
        <v>428</v>
      </c>
      <c r="G986">
        <v>5</v>
      </c>
      <c r="H986">
        <v>1.5574778020381901</v>
      </c>
      <c r="I986">
        <f>IF(OR(B986="GAS",B986="COL",B986="LAN",B986="RICE"),H986*About!$B$113,IF(B986="CROP",H986*About!$B$114,'EPA Data'!H986))</f>
        <v>1.744375138282773</v>
      </c>
      <c r="J986" s="9" t="str">
        <f>VLOOKUP(F986,'Tech to Policy Mapping'!C:D,2,FALSE)</f>
        <v>coal mining - methane destruction</v>
      </c>
    </row>
    <row r="987" spans="1:10" x14ac:dyDescent="0.45">
      <c r="A987" t="s">
        <v>425</v>
      </c>
      <c r="B987" t="s">
        <v>85</v>
      </c>
      <c r="C987">
        <v>2015</v>
      </c>
      <c r="D987" t="s">
        <v>82</v>
      </c>
      <c r="E987" t="s">
        <v>83</v>
      </c>
      <c r="F987" t="s">
        <v>426</v>
      </c>
      <c r="G987">
        <v>6</v>
      </c>
      <c r="H987">
        <v>0.98000216484069802</v>
      </c>
      <c r="I987">
        <f>IF(OR(B987="GAS",B987="COL",B987="LAN",B987="RICE"),H987*About!$B$113,IF(B987="CROP",H987*About!$B$114,'EPA Data'!H987))</f>
        <v>1.0976024246215819</v>
      </c>
      <c r="J987" s="9" t="str">
        <f>VLOOKUP(F987,'Tech to Policy Mapping'!C:D,2,FALSE)</f>
        <v>coal mining - methane capture</v>
      </c>
    </row>
    <row r="988" spans="1:10" x14ac:dyDescent="0.45">
      <c r="A988" t="s">
        <v>425</v>
      </c>
      <c r="B988" t="s">
        <v>85</v>
      </c>
      <c r="C988">
        <v>2015</v>
      </c>
      <c r="D988" t="s">
        <v>82</v>
      </c>
      <c r="E988" t="s">
        <v>83</v>
      </c>
      <c r="F988" t="s">
        <v>428</v>
      </c>
      <c r="G988">
        <v>6</v>
      </c>
      <c r="H988">
        <v>1.5243220739066601</v>
      </c>
      <c r="I988">
        <f>IF(OR(B988="GAS",B988="COL",B988="LAN",B988="RICE"),H988*About!$B$113,IF(B988="CROP",H988*About!$B$114,'EPA Data'!H988))</f>
        <v>1.7072407227754594</v>
      </c>
      <c r="J988" s="9" t="str">
        <f>VLOOKUP(F988,'Tech to Policy Mapping'!C:D,2,FALSE)</f>
        <v>coal mining - methane destruction</v>
      </c>
    </row>
    <row r="989" spans="1:10" x14ac:dyDescent="0.45">
      <c r="A989" t="s">
        <v>425</v>
      </c>
      <c r="B989" t="s">
        <v>85</v>
      </c>
      <c r="C989">
        <v>2015</v>
      </c>
      <c r="D989" t="s">
        <v>82</v>
      </c>
      <c r="E989" t="s">
        <v>83</v>
      </c>
      <c r="F989" t="s">
        <v>429</v>
      </c>
      <c r="G989">
        <v>6</v>
      </c>
      <c r="H989">
        <v>7.1666536331176696</v>
      </c>
      <c r="I989">
        <f>IF(OR(B989="GAS",B989="COL",B989="LAN",B989="RICE"),H989*About!$B$113,IF(B989="CROP",H989*About!$B$114,'EPA Data'!H989))</f>
        <v>8.0266520690917904</v>
      </c>
      <c r="J989" s="9" t="str">
        <f>VLOOKUP(F989,'Tech to Policy Mapping'!C:D,2,FALSE)</f>
        <v>coal mining - methane destruction</v>
      </c>
    </row>
    <row r="990" spans="1:10" x14ac:dyDescent="0.45">
      <c r="A990" t="s">
        <v>425</v>
      </c>
      <c r="B990" t="s">
        <v>85</v>
      </c>
      <c r="C990">
        <v>2015</v>
      </c>
      <c r="D990" t="s">
        <v>82</v>
      </c>
      <c r="E990" t="s">
        <v>83</v>
      </c>
      <c r="F990" t="s">
        <v>430</v>
      </c>
      <c r="G990">
        <v>7</v>
      </c>
      <c r="H990">
        <v>4.3703723698854398E-2</v>
      </c>
      <c r="I990">
        <f>IF(OR(B990="GAS",B990="COL",B990="LAN",B990="RICE"),H990*About!$B$113,IF(B990="CROP",H990*About!$B$114,'EPA Data'!H990))</f>
        <v>4.8948170542716933E-2</v>
      </c>
      <c r="J990" s="9" t="str">
        <f>VLOOKUP(F990,'Tech to Policy Mapping'!C:D,2,FALSE)</f>
        <v>coal mining - methane capture</v>
      </c>
    </row>
    <row r="991" spans="1:10" x14ac:dyDescent="0.45">
      <c r="A991" t="s">
        <v>425</v>
      </c>
      <c r="B991" t="s">
        <v>85</v>
      </c>
      <c r="C991">
        <v>2015</v>
      </c>
      <c r="D991" t="s">
        <v>82</v>
      </c>
      <c r="E991" t="s">
        <v>83</v>
      </c>
      <c r="F991" t="s">
        <v>426</v>
      </c>
      <c r="G991">
        <v>7</v>
      </c>
      <c r="H991">
        <v>4.4898849725723204</v>
      </c>
      <c r="I991">
        <f>IF(OR(B991="GAS",B991="COL",B991="LAN",B991="RICE"),H991*About!$B$113,IF(B991="CROP",H991*About!$B$114,'EPA Data'!H991))</f>
        <v>5.0286711692809991</v>
      </c>
      <c r="J991" s="9" t="str">
        <f>VLOOKUP(F991,'Tech to Policy Mapping'!C:D,2,FALSE)</f>
        <v>coal mining - methane capture</v>
      </c>
    </row>
    <row r="992" spans="1:10" x14ac:dyDescent="0.45">
      <c r="A992" t="s">
        <v>425</v>
      </c>
      <c r="B992" t="s">
        <v>85</v>
      </c>
      <c r="C992">
        <v>2015</v>
      </c>
      <c r="D992" t="s">
        <v>82</v>
      </c>
      <c r="E992" t="s">
        <v>83</v>
      </c>
      <c r="F992" t="s">
        <v>429</v>
      </c>
      <c r="G992">
        <v>7</v>
      </c>
      <c r="H992">
        <v>2.56070828437805</v>
      </c>
      <c r="I992">
        <f>IF(OR(B992="GAS",B992="COL",B992="LAN",B992="RICE"),H992*About!$B$113,IF(B992="CROP",H992*About!$B$114,'EPA Data'!H992))</f>
        <v>2.8679932785034161</v>
      </c>
      <c r="J992" s="9" t="str">
        <f>VLOOKUP(F992,'Tech to Policy Mapping'!C:D,2,FALSE)</f>
        <v>coal mining - methane destruction</v>
      </c>
    </row>
    <row r="993" spans="1:10" x14ac:dyDescent="0.45">
      <c r="A993" t="s">
        <v>425</v>
      </c>
      <c r="B993" t="s">
        <v>85</v>
      </c>
      <c r="C993">
        <v>2015</v>
      </c>
      <c r="D993" t="s">
        <v>82</v>
      </c>
      <c r="E993" t="s">
        <v>83</v>
      </c>
      <c r="F993" t="s">
        <v>428</v>
      </c>
      <c r="G993">
        <v>7</v>
      </c>
      <c r="H993">
        <v>0.60529428720474199</v>
      </c>
      <c r="I993">
        <f>IF(OR(B993="GAS",B993="COL",B993="LAN",B993="RICE"),H993*About!$B$113,IF(B993="CROP",H993*About!$B$114,'EPA Data'!H993))</f>
        <v>0.67792960166931104</v>
      </c>
      <c r="J993" s="9" t="str">
        <f>VLOOKUP(F993,'Tech to Policy Mapping'!C:D,2,FALSE)</f>
        <v>coal mining - methane destruction</v>
      </c>
    </row>
    <row r="994" spans="1:10" x14ac:dyDescent="0.45">
      <c r="A994" t="s">
        <v>425</v>
      </c>
      <c r="B994" t="s">
        <v>85</v>
      </c>
      <c r="C994">
        <v>2015</v>
      </c>
      <c r="D994" t="s">
        <v>82</v>
      </c>
      <c r="E994" t="s">
        <v>83</v>
      </c>
      <c r="F994" t="s">
        <v>426</v>
      </c>
      <c r="G994">
        <v>8</v>
      </c>
      <c r="H994">
        <v>0.746188104152679</v>
      </c>
      <c r="I994">
        <f>IF(OR(B994="GAS",B994="COL",B994="LAN",B994="RICE"),H994*About!$B$113,IF(B994="CROP",H994*About!$B$114,'EPA Data'!H994))</f>
        <v>0.83573067665100054</v>
      </c>
      <c r="J994" s="9" t="str">
        <f>VLOOKUP(F994,'Tech to Policy Mapping'!C:D,2,FALSE)</f>
        <v>coal mining - methane capture</v>
      </c>
    </row>
    <row r="995" spans="1:10" x14ac:dyDescent="0.45">
      <c r="A995" t="s">
        <v>425</v>
      </c>
      <c r="B995" t="s">
        <v>85</v>
      </c>
      <c r="C995">
        <v>2015</v>
      </c>
      <c r="D995" t="s">
        <v>82</v>
      </c>
      <c r="E995" t="s">
        <v>83</v>
      </c>
      <c r="F995" t="s">
        <v>430</v>
      </c>
      <c r="G995">
        <v>8</v>
      </c>
      <c r="H995">
        <v>1.98093187063932E-2</v>
      </c>
      <c r="I995">
        <f>IF(OR(B995="GAS",B995="COL",B995="LAN",B995="RICE"),H995*About!$B$113,IF(B995="CROP",H995*About!$B$114,'EPA Data'!H995))</f>
        <v>2.2186436951160387E-2</v>
      </c>
      <c r="J995" s="9" t="str">
        <f>VLOOKUP(F995,'Tech to Policy Mapping'!C:D,2,FALSE)</f>
        <v>coal mining - methane capture</v>
      </c>
    </row>
    <row r="996" spans="1:10" x14ac:dyDescent="0.45">
      <c r="A996" t="s">
        <v>425</v>
      </c>
      <c r="B996" t="s">
        <v>85</v>
      </c>
      <c r="C996">
        <v>2015</v>
      </c>
      <c r="D996" t="s">
        <v>82</v>
      </c>
      <c r="E996" t="s">
        <v>83</v>
      </c>
      <c r="F996" t="s">
        <v>428</v>
      </c>
      <c r="G996">
        <v>8</v>
      </c>
      <c r="H996">
        <v>9.6659764647483798E-2</v>
      </c>
      <c r="I996">
        <f>IF(OR(B996="GAS",B996="COL",B996="LAN",B996="RICE"),H996*About!$B$113,IF(B996="CROP",H996*About!$B$114,'EPA Data'!H996))</f>
        <v>0.10825893640518186</v>
      </c>
      <c r="J996" s="9" t="str">
        <f>VLOOKUP(F996,'Tech to Policy Mapping'!C:D,2,FALSE)</f>
        <v>coal mining - methane destruction</v>
      </c>
    </row>
    <row r="997" spans="1:10" x14ac:dyDescent="0.45">
      <c r="A997" t="s">
        <v>425</v>
      </c>
      <c r="B997" t="s">
        <v>85</v>
      </c>
      <c r="C997">
        <v>2015</v>
      </c>
      <c r="D997" t="s">
        <v>82</v>
      </c>
      <c r="E997" t="s">
        <v>83</v>
      </c>
      <c r="F997" t="s">
        <v>429</v>
      </c>
      <c r="G997">
        <v>8</v>
      </c>
      <c r="H997">
        <v>8.5100184679031301</v>
      </c>
      <c r="I997">
        <f>IF(OR(B997="GAS",B997="COL",B997="LAN",B997="RICE"),H997*About!$B$113,IF(B997="CROP",H997*About!$B$114,'EPA Data'!H997))</f>
        <v>9.5312206840515064</v>
      </c>
      <c r="J997" s="9" t="str">
        <f>VLOOKUP(F997,'Tech to Policy Mapping'!C:D,2,FALSE)</f>
        <v>coal mining - methane destruction</v>
      </c>
    </row>
    <row r="998" spans="1:10" x14ac:dyDescent="0.45">
      <c r="A998" t="s">
        <v>425</v>
      </c>
      <c r="B998" t="s">
        <v>85</v>
      </c>
      <c r="C998">
        <v>2015</v>
      </c>
      <c r="D998" t="s">
        <v>82</v>
      </c>
      <c r="E998" t="s">
        <v>83</v>
      </c>
      <c r="F998" t="s">
        <v>428</v>
      </c>
      <c r="G998">
        <v>9</v>
      </c>
      <c r="H998">
        <v>0.16101386025547901</v>
      </c>
      <c r="I998">
        <f>IF(OR(B998="GAS",B998="COL",B998="LAN",B998="RICE"),H998*About!$B$113,IF(B998="CROP",H998*About!$B$114,'EPA Data'!H998))</f>
        <v>0.18033552348613652</v>
      </c>
      <c r="J998" s="9" t="str">
        <f>VLOOKUP(F998,'Tech to Policy Mapping'!C:D,2,FALSE)</f>
        <v>coal mining - methane destruction</v>
      </c>
    </row>
    <row r="999" spans="1:10" x14ac:dyDescent="0.45">
      <c r="A999" t="s">
        <v>425</v>
      </c>
      <c r="B999" t="s">
        <v>85</v>
      </c>
      <c r="C999">
        <v>2015</v>
      </c>
      <c r="D999" t="s">
        <v>82</v>
      </c>
      <c r="E999" t="s">
        <v>83</v>
      </c>
      <c r="F999" t="s">
        <v>430</v>
      </c>
      <c r="G999">
        <v>9</v>
      </c>
      <c r="H999">
        <v>5.66685795783997E-2</v>
      </c>
      <c r="I999">
        <f>IF(OR(B999="GAS",B999="COL",B999="LAN",B999="RICE"),H999*About!$B$113,IF(B999="CROP",H999*About!$B$114,'EPA Data'!H999))</f>
        <v>6.3468809127807668E-2</v>
      </c>
      <c r="J999" s="9" t="str">
        <f>VLOOKUP(F999,'Tech to Policy Mapping'!C:D,2,FALSE)</f>
        <v>coal mining - methane capture</v>
      </c>
    </row>
    <row r="1000" spans="1:10" x14ac:dyDescent="0.45">
      <c r="A1000" t="s">
        <v>425</v>
      </c>
      <c r="B1000" t="s">
        <v>85</v>
      </c>
      <c r="C1000">
        <v>2015</v>
      </c>
      <c r="D1000" t="s">
        <v>82</v>
      </c>
      <c r="E1000" t="s">
        <v>83</v>
      </c>
      <c r="F1000" t="s">
        <v>426</v>
      </c>
      <c r="G1000">
        <v>9</v>
      </c>
      <c r="H1000">
        <v>3.4943837523460299</v>
      </c>
      <c r="I1000">
        <f>IF(OR(B1000="GAS",B1000="COL",B1000="LAN",B1000="RICE"),H1000*About!$B$113,IF(B1000="CROP",H1000*About!$B$114,'EPA Data'!H1000))</f>
        <v>3.9137098026275541</v>
      </c>
      <c r="J1000" s="9" t="str">
        <f>VLOOKUP(F1000,'Tech to Policy Mapping'!C:D,2,FALSE)</f>
        <v>coal mining - methane capture</v>
      </c>
    </row>
    <row r="1001" spans="1:10" x14ac:dyDescent="0.45">
      <c r="A1001" t="s">
        <v>425</v>
      </c>
      <c r="B1001" t="s">
        <v>85</v>
      </c>
      <c r="C1001">
        <v>2015</v>
      </c>
      <c r="D1001" t="s">
        <v>82</v>
      </c>
      <c r="E1001" t="s">
        <v>83</v>
      </c>
      <c r="F1001" t="s">
        <v>429</v>
      </c>
      <c r="G1001">
        <v>9</v>
      </c>
      <c r="H1001">
        <v>17.5896091461181</v>
      </c>
      <c r="I1001">
        <f>IF(OR(B1001="GAS",B1001="COL",B1001="LAN",B1001="RICE"),H1001*About!$B$113,IF(B1001="CROP",H1001*About!$B$114,'EPA Data'!H1001))</f>
        <v>19.700362243652275</v>
      </c>
      <c r="J1001" s="9" t="str">
        <f>VLOOKUP(F1001,'Tech to Policy Mapping'!C:D,2,FALSE)</f>
        <v>coal mining - methane destruction</v>
      </c>
    </row>
    <row r="1002" spans="1:10" x14ac:dyDescent="0.45">
      <c r="A1002" t="s">
        <v>425</v>
      </c>
      <c r="B1002" t="s">
        <v>85</v>
      </c>
      <c r="C1002">
        <v>2015</v>
      </c>
      <c r="D1002" t="s">
        <v>82</v>
      </c>
      <c r="E1002" t="s">
        <v>83</v>
      </c>
      <c r="F1002" t="s">
        <v>429</v>
      </c>
      <c r="G1002">
        <v>10</v>
      </c>
      <c r="H1002">
        <v>37.690648362040498</v>
      </c>
      <c r="I1002">
        <f>IF(OR(B1002="GAS",B1002="COL",B1002="LAN",B1002="RICE"),H1002*About!$B$113,IF(B1002="CROP",H1002*About!$B$114,'EPA Data'!H1002))</f>
        <v>42.213526165485362</v>
      </c>
      <c r="J1002" s="9" t="str">
        <f>VLOOKUP(F1002,'Tech to Policy Mapping'!C:D,2,FALSE)</f>
        <v>coal mining - methane destruction</v>
      </c>
    </row>
    <row r="1003" spans="1:10" x14ac:dyDescent="0.45">
      <c r="A1003" t="s">
        <v>425</v>
      </c>
      <c r="B1003" t="s">
        <v>85</v>
      </c>
      <c r="C1003">
        <v>2015</v>
      </c>
      <c r="D1003" t="s">
        <v>82</v>
      </c>
      <c r="E1003" t="s">
        <v>83</v>
      </c>
      <c r="F1003" t="s">
        <v>426</v>
      </c>
      <c r="G1003">
        <v>10</v>
      </c>
      <c r="H1003">
        <v>0.61329013109207098</v>
      </c>
      <c r="I1003">
        <f>IF(OR(B1003="GAS",B1003="COL",B1003="LAN",B1003="RICE"),H1003*About!$B$113,IF(B1003="CROP",H1003*About!$B$114,'EPA Data'!H1003))</f>
        <v>0.68688494682311951</v>
      </c>
      <c r="J1003" s="9" t="str">
        <f>VLOOKUP(F1003,'Tech to Policy Mapping'!C:D,2,FALSE)</f>
        <v>coal mining - methane capture</v>
      </c>
    </row>
    <row r="1004" spans="1:10" x14ac:dyDescent="0.45">
      <c r="A1004" t="s">
        <v>425</v>
      </c>
      <c r="B1004" t="s">
        <v>85</v>
      </c>
      <c r="C1004">
        <v>2015</v>
      </c>
      <c r="D1004" t="s">
        <v>82</v>
      </c>
      <c r="E1004" t="s">
        <v>83</v>
      </c>
      <c r="F1004" t="s">
        <v>428</v>
      </c>
      <c r="G1004">
        <v>10</v>
      </c>
      <c r="H1004">
        <v>0.35493594780564303</v>
      </c>
      <c r="I1004">
        <f>IF(OR(B1004="GAS",B1004="COL",B1004="LAN",B1004="RICE"),H1004*About!$B$113,IF(B1004="CROP",H1004*About!$B$114,'EPA Data'!H1004))</f>
        <v>0.39752826154232024</v>
      </c>
      <c r="J1004" s="9" t="str">
        <f>VLOOKUP(F1004,'Tech to Policy Mapping'!C:D,2,FALSE)</f>
        <v>coal mining - methane destruction</v>
      </c>
    </row>
    <row r="1005" spans="1:10" x14ac:dyDescent="0.45">
      <c r="A1005" t="s">
        <v>425</v>
      </c>
      <c r="B1005" t="s">
        <v>85</v>
      </c>
      <c r="C1005">
        <v>2015</v>
      </c>
      <c r="D1005" t="s">
        <v>82</v>
      </c>
      <c r="E1005" t="s">
        <v>83</v>
      </c>
      <c r="F1005" t="s">
        <v>430</v>
      </c>
      <c r="G1005">
        <v>10</v>
      </c>
      <c r="H1005">
        <v>3.69078647345304E-2</v>
      </c>
      <c r="I1005">
        <f>IF(OR(B1005="GAS",B1005="COL",B1005="LAN",B1005="RICE"),H1005*About!$B$113,IF(B1005="CROP",H1005*About!$B$114,'EPA Data'!H1005))</f>
        <v>4.1336808502674051E-2</v>
      </c>
      <c r="J1005" s="9" t="str">
        <f>VLOOKUP(F1005,'Tech to Policy Mapping'!C:D,2,FALSE)</f>
        <v>coal mining - methane capture</v>
      </c>
    </row>
    <row r="1006" spans="1:10" x14ac:dyDescent="0.45">
      <c r="A1006" t="s">
        <v>425</v>
      </c>
      <c r="B1006" t="s">
        <v>85</v>
      </c>
      <c r="C1006">
        <v>2015</v>
      </c>
      <c r="D1006" t="s">
        <v>82</v>
      </c>
      <c r="E1006" t="s">
        <v>83</v>
      </c>
      <c r="F1006" t="s">
        <v>430</v>
      </c>
      <c r="G1006">
        <v>11</v>
      </c>
      <c r="H1006">
        <v>1.7349600791931201E-2</v>
      </c>
      <c r="I1006">
        <f>IF(OR(B1006="GAS",B1006="COL",B1006="LAN",B1006="RICE"),H1006*About!$B$113,IF(B1006="CROP",H1006*About!$B$114,'EPA Data'!H1006))</f>
        <v>1.9431552886962945E-2</v>
      </c>
      <c r="J1006" s="9" t="str">
        <f>VLOOKUP(F1006,'Tech to Policy Mapping'!C:D,2,FALSE)</f>
        <v>coal mining - methane capture</v>
      </c>
    </row>
    <row r="1007" spans="1:10" x14ac:dyDescent="0.45">
      <c r="A1007" t="s">
        <v>425</v>
      </c>
      <c r="B1007" t="s">
        <v>85</v>
      </c>
      <c r="C1007">
        <v>2015</v>
      </c>
      <c r="D1007" t="s">
        <v>82</v>
      </c>
      <c r="E1007" t="s">
        <v>83</v>
      </c>
      <c r="F1007" t="s">
        <v>428</v>
      </c>
      <c r="G1007">
        <v>11</v>
      </c>
      <c r="H1007">
        <v>0.12961971014738</v>
      </c>
      <c r="I1007">
        <f>IF(OR(B1007="GAS",B1007="COL",B1007="LAN",B1007="RICE"),H1007*About!$B$113,IF(B1007="CROP",H1007*About!$B$114,'EPA Data'!H1007))</f>
        <v>0.1451740753650656</v>
      </c>
      <c r="J1007" s="9" t="str">
        <f>VLOOKUP(F1007,'Tech to Policy Mapping'!C:D,2,FALSE)</f>
        <v>coal mining - methane destruction</v>
      </c>
    </row>
    <row r="1008" spans="1:10" x14ac:dyDescent="0.45">
      <c r="A1008" t="s">
        <v>425</v>
      </c>
      <c r="B1008" t="s">
        <v>85</v>
      </c>
      <c r="C1008">
        <v>2015</v>
      </c>
      <c r="D1008" t="s">
        <v>82</v>
      </c>
      <c r="E1008" t="s">
        <v>83</v>
      </c>
      <c r="F1008" t="s">
        <v>429</v>
      </c>
      <c r="G1008">
        <v>11</v>
      </c>
      <c r="H1008">
        <v>0.86526674032211304</v>
      </c>
      <c r="I1008">
        <f>IF(OR(B1008="GAS",B1008="COL",B1008="LAN",B1008="RICE"),H1008*About!$B$113,IF(B1008="CROP",H1008*About!$B$114,'EPA Data'!H1008))</f>
        <v>0.96909874916076666</v>
      </c>
      <c r="J1008" s="9" t="str">
        <f>VLOOKUP(F1008,'Tech to Policy Mapping'!C:D,2,FALSE)</f>
        <v>coal mining - methane destruction</v>
      </c>
    </row>
    <row r="1009" spans="1:10" x14ac:dyDescent="0.45">
      <c r="A1009" t="s">
        <v>425</v>
      </c>
      <c r="B1009" t="s">
        <v>85</v>
      </c>
      <c r="C1009">
        <v>2015</v>
      </c>
      <c r="D1009" t="s">
        <v>82</v>
      </c>
      <c r="E1009" t="s">
        <v>83</v>
      </c>
      <c r="F1009" t="s">
        <v>426</v>
      </c>
      <c r="G1009">
        <v>11</v>
      </c>
      <c r="H1009">
        <v>1.7198646068573</v>
      </c>
      <c r="I1009">
        <f>IF(OR(B1009="GAS",B1009="COL",B1009="LAN",B1009="RICE"),H1009*About!$B$113,IF(B1009="CROP",H1009*About!$B$114,'EPA Data'!H1009))</f>
        <v>1.9262483596801763</v>
      </c>
      <c r="J1009" s="9" t="str">
        <f>VLOOKUP(F1009,'Tech to Policy Mapping'!C:D,2,FALSE)</f>
        <v>coal mining - methane capture</v>
      </c>
    </row>
    <row r="1010" spans="1:10" x14ac:dyDescent="0.45">
      <c r="A1010" t="s">
        <v>425</v>
      </c>
      <c r="B1010" t="s">
        <v>85</v>
      </c>
      <c r="C1010">
        <v>2015</v>
      </c>
      <c r="D1010" t="s">
        <v>82</v>
      </c>
      <c r="E1010" t="s">
        <v>83</v>
      </c>
      <c r="F1010" t="s">
        <v>430</v>
      </c>
      <c r="G1010">
        <v>12</v>
      </c>
      <c r="H1010">
        <v>1.6758879646658901E-2</v>
      </c>
      <c r="I1010">
        <f>IF(OR(B1010="GAS",B1010="COL",B1010="LAN",B1010="RICE"),H1010*About!$B$113,IF(B1010="CROP",H1010*About!$B$114,'EPA Data'!H1010))</f>
        <v>1.8769945204257971E-2</v>
      </c>
      <c r="J1010" s="9" t="str">
        <f>VLOOKUP(F1010,'Tech to Policy Mapping'!C:D,2,FALSE)</f>
        <v>coal mining - methane capture</v>
      </c>
    </row>
    <row r="1011" spans="1:10" x14ac:dyDescent="0.45">
      <c r="A1011" t="s">
        <v>425</v>
      </c>
      <c r="B1011" t="s">
        <v>85</v>
      </c>
      <c r="C1011">
        <v>2015</v>
      </c>
      <c r="D1011" t="s">
        <v>82</v>
      </c>
      <c r="E1011" t="s">
        <v>83</v>
      </c>
      <c r="F1011" t="s">
        <v>428</v>
      </c>
      <c r="G1011">
        <v>12</v>
      </c>
      <c r="H1011">
        <v>5.9087762609124198E-2</v>
      </c>
      <c r="I1011">
        <f>IF(OR(B1011="GAS",B1011="COL",B1011="LAN",B1011="RICE"),H1011*About!$B$113,IF(B1011="CROP",H1011*About!$B$114,'EPA Data'!H1011))</f>
        <v>6.6178294122219108E-2</v>
      </c>
      <c r="J1011" s="9" t="str">
        <f>VLOOKUP(F1011,'Tech to Policy Mapping'!C:D,2,FALSE)</f>
        <v>coal mining - methane destruction</v>
      </c>
    </row>
    <row r="1012" spans="1:10" x14ac:dyDescent="0.45">
      <c r="A1012" t="s">
        <v>425</v>
      </c>
      <c r="B1012" t="s">
        <v>85</v>
      </c>
      <c r="C1012">
        <v>2015</v>
      </c>
      <c r="D1012" t="s">
        <v>82</v>
      </c>
      <c r="E1012" t="s">
        <v>83</v>
      </c>
      <c r="F1012" t="s">
        <v>426</v>
      </c>
      <c r="G1012">
        <v>12</v>
      </c>
      <c r="H1012">
        <v>1.0635796785354601</v>
      </c>
      <c r="I1012">
        <f>IF(OR(B1012="GAS",B1012="COL",B1012="LAN",B1012="RICE"),H1012*About!$B$113,IF(B1012="CROP",H1012*About!$B$114,'EPA Data'!H1012))</f>
        <v>1.1912092399597154</v>
      </c>
      <c r="J1012" s="9" t="str">
        <f>VLOOKUP(F1012,'Tech to Policy Mapping'!C:D,2,FALSE)</f>
        <v>coal mining - methane capture</v>
      </c>
    </row>
    <row r="1013" spans="1:10" x14ac:dyDescent="0.45">
      <c r="A1013" t="s">
        <v>425</v>
      </c>
      <c r="B1013" t="s">
        <v>85</v>
      </c>
      <c r="C1013">
        <v>2015</v>
      </c>
      <c r="D1013" t="s">
        <v>82</v>
      </c>
      <c r="E1013" t="s">
        <v>83</v>
      </c>
      <c r="F1013" t="s">
        <v>426</v>
      </c>
      <c r="G1013">
        <v>13</v>
      </c>
      <c r="H1013">
        <v>0.97571983933448703</v>
      </c>
      <c r="I1013">
        <f>IF(OR(B1013="GAS",B1013="COL",B1013="LAN",B1013="RICE"),H1013*About!$B$113,IF(B1013="CROP",H1013*About!$B$114,'EPA Data'!H1013))</f>
        <v>1.0928062200546256</v>
      </c>
      <c r="J1013" s="9" t="str">
        <f>VLOOKUP(F1013,'Tech to Policy Mapping'!C:D,2,FALSE)</f>
        <v>coal mining - methane capture</v>
      </c>
    </row>
    <row r="1014" spans="1:10" x14ac:dyDescent="0.45">
      <c r="A1014" t="s">
        <v>425</v>
      </c>
      <c r="B1014" t="s">
        <v>85</v>
      </c>
      <c r="C1014">
        <v>2015</v>
      </c>
      <c r="D1014" t="s">
        <v>82</v>
      </c>
      <c r="E1014" t="s">
        <v>83</v>
      </c>
      <c r="F1014" t="s">
        <v>428</v>
      </c>
      <c r="G1014">
        <v>13</v>
      </c>
      <c r="H1014">
        <v>0.13385554403066599</v>
      </c>
      <c r="I1014">
        <f>IF(OR(B1014="GAS",B1014="COL",B1014="LAN",B1014="RICE"),H1014*About!$B$113,IF(B1014="CROP",H1014*About!$B$114,'EPA Data'!H1014))</f>
        <v>0.14991820931434593</v>
      </c>
      <c r="J1014" s="9" t="str">
        <f>VLOOKUP(F1014,'Tech to Policy Mapping'!C:D,2,FALSE)</f>
        <v>coal mining - methane destruction</v>
      </c>
    </row>
    <row r="1015" spans="1:10" x14ac:dyDescent="0.45">
      <c r="A1015" t="s">
        <v>425</v>
      </c>
      <c r="B1015" t="s">
        <v>85</v>
      </c>
      <c r="C1015">
        <v>2015</v>
      </c>
      <c r="D1015" t="s">
        <v>82</v>
      </c>
      <c r="E1015" t="s">
        <v>83</v>
      </c>
      <c r="F1015" t="s">
        <v>430</v>
      </c>
      <c r="G1015">
        <v>14</v>
      </c>
      <c r="H1015">
        <v>4.7650896012783099E-2</v>
      </c>
      <c r="I1015">
        <f>IF(OR(B1015="GAS",B1015="COL",B1015="LAN",B1015="RICE"),H1015*About!$B$113,IF(B1015="CROP",H1015*About!$B$114,'EPA Data'!H1015))</f>
        <v>5.3369003534317075E-2</v>
      </c>
      <c r="J1015" s="9" t="str">
        <f>VLOOKUP(F1015,'Tech to Policy Mapping'!C:D,2,FALSE)</f>
        <v>coal mining - methane capture</v>
      </c>
    </row>
    <row r="1016" spans="1:10" x14ac:dyDescent="0.45">
      <c r="A1016" t="s">
        <v>425</v>
      </c>
      <c r="B1016" t="s">
        <v>85</v>
      </c>
      <c r="C1016">
        <v>2015</v>
      </c>
      <c r="D1016" t="s">
        <v>82</v>
      </c>
      <c r="E1016" t="s">
        <v>83</v>
      </c>
      <c r="F1016" t="s">
        <v>428</v>
      </c>
      <c r="G1016">
        <v>14</v>
      </c>
      <c r="H1016">
        <v>7.6948652043938595E-2</v>
      </c>
      <c r="I1016">
        <f>IF(OR(B1016="GAS",B1016="COL",B1016="LAN",B1016="RICE"),H1016*About!$B$113,IF(B1016="CROP",H1016*About!$B$114,'EPA Data'!H1016))</f>
        <v>8.6182490289211239E-2</v>
      </c>
      <c r="J1016" s="9" t="str">
        <f>VLOOKUP(F1016,'Tech to Policy Mapping'!C:D,2,FALSE)</f>
        <v>coal mining - methane destruction</v>
      </c>
    </row>
    <row r="1017" spans="1:10" x14ac:dyDescent="0.45">
      <c r="A1017" t="s">
        <v>425</v>
      </c>
      <c r="B1017" t="s">
        <v>85</v>
      </c>
      <c r="C1017">
        <v>2015</v>
      </c>
      <c r="D1017" t="s">
        <v>82</v>
      </c>
      <c r="E1017" t="s">
        <v>83</v>
      </c>
      <c r="F1017" t="s">
        <v>426</v>
      </c>
      <c r="G1017">
        <v>14</v>
      </c>
      <c r="H1017">
        <v>2.8187557756900699</v>
      </c>
      <c r="I1017">
        <f>IF(OR(B1017="GAS",B1017="COL",B1017="LAN",B1017="RICE"),H1017*About!$B$113,IF(B1017="CROP",H1017*About!$B$114,'EPA Data'!H1017))</f>
        <v>3.1570064687728787</v>
      </c>
      <c r="J1017" s="9" t="str">
        <f>VLOOKUP(F1017,'Tech to Policy Mapping'!C:D,2,FALSE)</f>
        <v>coal mining - methane capture</v>
      </c>
    </row>
    <row r="1018" spans="1:10" x14ac:dyDescent="0.45">
      <c r="A1018" t="s">
        <v>425</v>
      </c>
      <c r="B1018" t="s">
        <v>85</v>
      </c>
      <c r="C1018">
        <v>2015</v>
      </c>
      <c r="D1018" t="s">
        <v>82</v>
      </c>
      <c r="E1018" t="s">
        <v>83</v>
      </c>
      <c r="F1018" t="s">
        <v>429</v>
      </c>
      <c r="G1018">
        <v>14</v>
      </c>
      <c r="H1018">
        <v>0.27425235509872398</v>
      </c>
      <c r="I1018">
        <f>IF(OR(B1018="GAS",B1018="COL",B1018="LAN",B1018="RICE"),H1018*About!$B$113,IF(B1018="CROP",H1018*About!$B$114,'EPA Data'!H1018))</f>
        <v>0.3071626377105709</v>
      </c>
      <c r="J1018" s="9" t="str">
        <f>VLOOKUP(F1018,'Tech to Policy Mapping'!C:D,2,FALSE)</f>
        <v>coal mining - methane destruction</v>
      </c>
    </row>
    <row r="1019" spans="1:10" x14ac:dyDescent="0.45">
      <c r="A1019" t="s">
        <v>425</v>
      </c>
      <c r="B1019" t="s">
        <v>85</v>
      </c>
      <c r="C1019">
        <v>2015</v>
      </c>
      <c r="D1019" t="s">
        <v>82</v>
      </c>
      <c r="E1019" t="s">
        <v>83</v>
      </c>
      <c r="F1019" t="s">
        <v>429</v>
      </c>
      <c r="G1019">
        <v>15</v>
      </c>
      <c r="H1019">
        <v>0.90085411071777299</v>
      </c>
      <c r="I1019">
        <f>IF(OR(B1019="GAS",B1019="COL",B1019="LAN",B1019="RICE"),H1019*About!$B$113,IF(B1019="CROP",H1019*About!$B$114,'EPA Data'!H1019))</f>
        <v>1.0089566040039057</v>
      </c>
      <c r="J1019" s="9" t="str">
        <f>VLOOKUP(F1019,'Tech to Policy Mapping'!C:D,2,FALSE)</f>
        <v>coal mining - methane destruction</v>
      </c>
    </row>
    <row r="1020" spans="1:10" x14ac:dyDescent="0.45">
      <c r="A1020" t="s">
        <v>425</v>
      </c>
      <c r="B1020" t="s">
        <v>85</v>
      </c>
      <c r="C1020">
        <v>2015</v>
      </c>
      <c r="D1020" t="s">
        <v>82</v>
      </c>
      <c r="E1020" t="s">
        <v>83</v>
      </c>
      <c r="F1020" t="s">
        <v>430</v>
      </c>
      <c r="G1020">
        <v>15</v>
      </c>
      <c r="H1020">
        <v>1.50608513504267E-2</v>
      </c>
      <c r="I1020">
        <f>IF(OR(B1020="GAS",B1020="COL",B1020="LAN",B1020="RICE"),H1020*About!$B$113,IF(B1020="CROP",H1020*About!$B$114,'EPA Data'!H1020))</f>
        <v>1.6868153512477904E-2</v>
      </c>
      <c r="J1020" s="9" t="str">
        <f>VLOOKUP(F1020,'Tech to Policy Mapping'!C:D,2,FALSE)</f>
        <v>coal mining - methane capture</v>
      </c>
    </row>
    <row r="1021" spans="1:10" x14ac:dyDescent="0.45">
      <c r="A1021" t="s">
        <v>425</v>
      </c>
      <c r="B1021" t="s">
        <v>85</v>
      </c>
      <c r="C1021">
        <v>2015</v>
      </c>
      <c r="D1021" t="s">
        <v>82</v>
      </c>
      <c r="E1021" t="s">
        <v>83</v>
      </c>
      <c r="F1021" t="s">
        <v>428</v>
      </c>
      <c r="G1021">
        <v>16</v>
      </c>
      <c r="H1021">
        <v>4.3703723698854398E-2</v>
      </c>
      <c r="I1021">
        <f>IF(OR(B1021="GAS",B1021="COL",B1021="LAN",B1021="RICE"),H1021*About!$B$113,IF(B1021="CROP",H1021*About!$B$114,'EPA Data'!H1021))</f>
        <v>4.8948170542716933E-2</v>
      </c>
      <c r="J1021" s="9" t="str">
        <f>VLOOKUP(F1021,'Tech to Policy Mapping'!C:D,2,FALSE)</f>
        <v>coal mining - methane destruction</v>
      </c>
    </row>
    <row r="1022" spans="1:10" x14ac:dyDescent="0.45">
      <c r="A1022" t="s">
        <v>425</v>
      </c>
      <c r="B1022" t="s">
        <v>85</v>
      </c>
      <c r="C1022">
        <v>2015</v>
      </c>
      <c r="D1022" t="s">
        <v>82</v>
      </c>
      <c r="E1022" t="s">
        <v>83</v>
      </c>
      <c r="F1022" t="s">
        <v>426</v>
      </c>
      <c r="G1022">
        <v>16</v>
      </c>
      <c r="H1022">
        <v>0.40356600284576399</v>
      </c>
      <c r="I1022">
        <f>IF(OR(B1022="GAS",B1022="COL",B1022="LAN",B1022="RICE"),H1022*About!$B$113,IF(B1022="CROP",H1022*About!$B$114,'EPA Data'!H1022))</f>
        <v>0.45199392318725573</v>
      </c>
      <c r="J1022" s="9" t="str">
        <f>VLOOKUP(F1022,'Tech to Policy Mapping'!C:D,2,FALSE)</f>
        <v>coal mining - methane capture</v>
      </c>
    </row>
    <row r="1023" spans="1:10" x14ac:dyDescent="0.45">
      <c r="A1023" t="s">
        <v>425</v>
      </c>
      <c r="B1023" t="s">
        <v>85</v>
      </c>
      <c r="C1023">
        <v>2015</v>
      </c>
      <c r="D1023" t="s">
        <v>82</v>
      </c>
      <c r="E1023" t="s">
        <v>83</v>
      </c>
      <c r="F1023" t="s">
        <v>430</v>
      </c>
      <c r="G1023">
        <v>16</v>
      </c>
      <c r="H1023">
        <v>1.46577171981335E-2</v>
      </c>
      <c r="I1023">
        <f>IF(OR(B1023="GAS",B1023="COL",B1023="LAN",B1023="RICE"),H1023*About!$B$113,IF(B1023="CROP",H1023*About!$B$114,'EPA Data'!H1023))</f>
        <v>1.641664326190952E-2</v>
      </c>
      <c r="J1023" s="9" t="str">
        <f>VLOOKUP(F1023,'Tech to Policy Mapping'!C:D,2,FALSE)</f>
        <v>coal mining - methane capture</v>
      </c>
    </row>
    <row r="1024" spans="1:10" x14ac:dyDescent="0.45">
      <c r="A1024" t="s">
        <v>425</v>
      </c>
      <c r="B1024" t="s">
        <v>85</v>
      </c>
      <c r="C1024">
        <v>2015</v>
      </c>
      <c r="D1024" t="s">
        <v>82</v>
      </c>
      <c r="E1024" t="s">
        <v>83</v>
      </c>
      <c r="F1024" t="s">
        <v>428</v>
      </c>
      <c r="G1024">
        <v>17</v>
      </c>
      <c r="H1024">
        <v>7.7239550650119795E-2</v>
      </c>
      <c r="I1024">
        <f>IF(OR(B1024="GAS",B1024="COL",B1024="LAN",B1024="RICE"),H1024*About!$B$113,IF(B1024="CROP",H1024*About!$B$114,'EPA Data'!H1024))</f>
        <v>8.6508296728134176E-2</v>
      </c>
      <c r="J1024" s="9" t="str">
        <f>VLOOKUP(F1024,'Tech to Policy Mapping'!C:D,2,FALSE)</f>
        <v>coal mining - methane destruction</v>
      </c>
    </row>
    <row r="1025" spans="1:10" x14ac:dyDescent="0.45">
      <c r="A1025" t="s">
        <v>425</v>
      </c>
      <c r="B1025" t="s">
        <v>85</v>
      </c>
      <c r="C1025">
        <v>2015</v>
      </c>
      <c r="D1025" t="s">
        <v>82</v>
      </c>
      <c r="E1025" t="s">
        <v>83</v>
      </c>
      <c r="F1025" t="s">
        <v>430</v>
      </c>
      <c r="G1025">
        <v>17</v>
      </c>
      <c r="H1025">
        <v>4.2831425555050401E-2</v>
      </c>
      <c r="I1025">
        <f>IF(OR(B1025="GAS",B1025="COL",B1025="LAN",B1025="RICE"),H1025*About!$B$113,IF(B1025="CROP",H1025*About!$B$114,'EPA Data'!H1025))</f>
        <v>4.7971196621656456E-2</v>
      </c>
      <c r="J1025" s="9" t="str">
        <f>VLOOKUP(F1025,'Tech to Policy Mapping'!C:D,2,FALSE)</f>
        <v>coal mining - methane capture</v>
      </c>
    </row>
    <row r="1026" spans="1:10" x14ac:dyDescent="0.45">
      <c r="A1026" t="s">
        <v>425</v>
      </c>
      <c r="B1026" t="s">
        <v>85</v>
      </c>
      <c r="C1026">
        <v>2015</v>
      </c>
      <c r="D1026" t="s">
        <v>82</v>
      </c>
      <c r="E1026" t="s">
        <v>83</v>
      </c>
      <c r="F1026" t="s">
        <v>426</v>
      </c>
      <c r="G1026">
        <v>17</v>
      </c>
      <c r="H1026">
        <v>0.383101016283035</v>
      </c>
      <c r="I1026">
        <f>IF(OR(B1026="GAS",B1026="COL",B1026="LAN",B1026="RICE"),H1026*About!$B$113,IF(B1026="CROP",H1026*About!$B$114,'EPA Data'!H1026))</f>
        <v>0.42907313823699922</v>
      </c>
      <c r="J1026" s="9" t="str">
        <f>VLOOKUP(F1026,'Tech to Policy Mapping'!C:D,2,FALSE)</f>
        <v>coal mining - methane capture</v>
      </c>
    </row>
    <row r="1027" spans="1:10" x14ac:dyDescent="0.45">
      <c r="A1027" t="s">
        <v>425</v>
      </c>
      <c r="B1027" t="s">
        <v>85</v>
      </c>
      <c r="C1027">
        <v>2015</v>
      </c>
      <c r="D1027" t="s">
        <v>82</v>
      </c>
      <c r="E1027" t="s">
        <v>83</v>
      </c>
      <c r="F1027" t="s">
        <v>430</v>
      </c>
      <c r="G1027">
        <v>18</v>
      </c>
      <c r="H1027">
        <v>1.39632448554039E-2</v>
      </c>
      <c r="I1027">
        <f>IF(OR(B1027="GAS",B1027="COL",B1027="LAN",B1027="RICE"),H1027*About!$B$113,IF(B1027="CROP",H1027*About!$B$114,'EPA Data'!H1027))</f>
        <v>1.563883423805237E-2</v>
      </c>
      <c r="J1027" s="9" t="str">
        <f>VLOOKUP(F1027,'Tech to Policy Mapping'!C:D,2,FALSE)</f>
        <v>coal mining - methane capture</v>
      </c>
    </row>
    <row r="1028" spans="1:10" x14ac:dyDescent="0.45">
      <c r="A1028" t="s">
        <v>425</v>
      </c>
      <c r="B1028" t="s">
        <v>85</v>
      </c>
      <c r="C1028">
        <v>2015</v>
      </c>
      <c r="D1028" t="s">
        <v>82</v>
      </c>
      <c r="E1028" t="s">
        <v>83</v>
      </c>
      <c r="F1028" t="s">
        <v>428</v>
      </c>
      <c r="G1028">
        <v>18</v>
      </c>
      <c r="H1028">
        <v>5.7658206671476399E-2</v>
      </c>
      <c r="I1028">
        <f>IF(OR(B1028="GAS",B1028="COL",B1028="LAN",B1028="RICE"),H1028*About!$B$113,IF(B1028="CROP",H1028*About!$B$114,'EPA Data'!H1028))</f>
        <v>6.4577191472053569E-2</v>
      </c>
      <c r="J1028" s="9" t="str">
        <f>VLOOKUP(F1028,'Tech to Policy Mapping'!C:D,2,FALSE)</f>
        <v>coal mining - methane destruction</v>
      </c>
    </row>
    <row r="1029" spans="1:10" x14ac:dyDescent="0.45">
      <c r="A1029" t="s">
        <v>425</v>
      </c>
      <c r="B1029" t="s">
        <v>85</v>
      </c>
      <c r="C1029">
        <v>2015</v>
      </c>
      <c r="D1029" t="s">
        <v>82</v>
      </c>
      <c r="E1029" t="s">
        <v>83</v>
      </c>
      <c r="F1029" t="s">
        <v>428</v>
      </c>
      <c r="G1029">
        <v>19</v>
      </c>
      <c r="H1029">
        <v>5.5727556347846999E-2</v>
      </c>
      <c r="I1029">
        <f>IF(OR(B1029="GAS",B1029="COL",B1029="LAN",B1029="RICE"),H1029*About!$B$113,IF(B1029="CROP",H1029*About!$B$114,'EPA Data'!H1029))</f>
        <v>6.2414863109588645E-2</v>
      </c>
      <c r="J1029" s="9" t="str">
        <f>VLOOKUP(F1029,'Tech to Policy Mapping'!C:D,2,FALSE)</f>
        <v>coal mining - methane destruction</v>
      </c>
    </row>
    <row r="1030" spans="1:10" x14ac:dyDescent="0.45">
      <c r="A1030" t="s">
        <v>425</v>
      </c>
      <c r="B1030" t="s">
        <v>85</v>
      </c>
      <c r="C1030">
        <v>2015</v>
      </c>
      <c r="D1030" t="s">
        <v>82</v>
      </c>
      <c r="E1030" t="s">
        <v>83</v>
      </c>
      <c r="F1030" t="s">
        <v>426</v>
      </c>
      <c r="G1030">
        <v>19</v>
      </c>
      <c r="H1030">
        <v>0.69822165369987399</v>
      </c>
      <c r="I1030">
        <f>IF(OR(B1030="GAS",B1030="COL",B1030="LAN",B1030="RICE"),H1030*About!$B$113,IF(B1030="CROP",H1030*About!$B$114,'EPA Data'!H1030))</f>
        <v>0.78200825214385894</v>
      </c>
      <c r="J1030" s="9" t="str">
        <f>VLOOKUP(F1030,'Tech to Policy Mapping'!C:D,2,FALSE)</f>
        <v>coal mining - methane capture</v>
      </c>
    </row>
    <row r="1031" spans="1:10" x14ac:dyDescent="0.45">
      <c r="A1031" t="s">
        <v>425</v>
      </c>
      <c r="B1031" t="s">
        <v>85</v>
      </c>
      <c r="C1031">
        <v>2015</v>
      </c>
      <c r="D1031" t="s">
        <v>82</v>
      </c>
      <c r="E1031" t="s">
        <v>83</v>
      </c>
      <c r="F1031" t="s">
        <v>426</v>
      </c>
      <c r="G1031">
        <v>20</v>
      </c>
      <c r="H1031">
        <v>1.3427220582962001</v>
      </c>
      <c r="I1031">
        <f>IF(OR(B1031="GAS",B1031="COL",B1031="LAN",B1031="RICE"),H1031*About!$B$113,IF(B1031="CROP",H1031*About!$B$114,'EPA Data'!H1031))</f>
        <v>1.5038487052917442</v>
      </c>
      <c r="J1031" s="9" t="str">
        <f>VLOOKUP(F1031,'Tech to Policy Mapping'!C:D,2,FALSE)</f>
        <v>coal mining - methane capture</v>
      </c>
    </row>
    <row r="1032" spans="1:10" x14ac:dyDescent="0.45">
      <c r="A1032" t="s">
        <v>425</v>
      </c>
      <c r="B1032" t="s">
        <v>85</v>
      </c>
      <c r="C1032">
        <v>2015</v>
      </c>
      <c r="D1032" t="s">
        <v>82</v>
      </c>
      <c r="E1032" t="s">
        <v>83</v>
      </c>
      <c r="F1032" t="s">
        <v>430</v>
      </c>
      <c r="G1032">
        <v>20</v>
      </c>
      <c r="H1032">
        <v>1.3114275410771399E-2</v>
      </c>
      <c r="I1032">
        <f>IF(OR(B1032="GAS",B1032="COL",B1032="LAN",B1032="RICE"),H1032*About!$B$113,IF(B1032="CROP",H1032*About!$B$114,'EPA Data'!H1032))</f>
        <v>1.4687988460063969E-2</v>
      </c>
      <c r="J1032" s="9" t="str">
        <f>VLOOKUP(F1032,'Tech to Policy Mapping'!C:D,2,FALSE)</f>
        <v>coal mining - methane capture</v>
      </c>
    </row>
    <row r="1033" spans="1:10" x14ac:dyDescent="0.45">
      <c r="A1033" t="s">
        <v>425</v>
      </c>
      <c r="B1033" t="s">
        <v>85</v>
      </c>
      <c r="C1033">
        <v>2015</v>
      </c>
      <c r="D1033" t="s">
        <v>82</v>
      </c>
      <c r="E1033" t="s">
        <v>83</v>
      </c>
      <c r="F1033" t="s">
        <v>428</v>
      </c>
      <c r="G1033">
        <v>20</v>
      </c>
      <c r="H1033">
        <v>1.7349600791931201E-2</v>
      </c>
      <c r="I1033">
        <f>IF(OR(B1033="GAS",B1033="COL",B1033="LAN",B1033="RICE"),H1033*About!$B$113,IF(B1033="CROP",H1033*About!$B$114,'EPA Data'!H1033))</f>
        <v>1.9431552886962945E-2</v>
      </c>
      <c r="J1033" s="9" t="str">
        <f>VLOOKUP(F1033,'Tech to Policy Mapping'!C:D,2,FALSE)</f>
        <v>coal mining - methane destruction</v>
      </c>
    </row>
    <row r="1034" spans="1:10" x14ac:dyDescent="0.45">
      <c r="A1034" t="s">
        <v>425</v>
      </c>
      <c r="B1034" t="s">
        <v>85</v>
      </c>
      <c r="C1034">
        <v>2015</v>
      </c>
      <c r="D1034" t="s">
        <v>82</v>
      </c>
      <c r="E1034" t="s">
        <v>83</v>
      </c>
      <c r="F1034" t="s">
        <v>428</v>
      </c>
      <c r="G1034">
        <v>21</v>
      </c>
      <c r="H1034">
        <v>1.6758879646658901E-2</v>
      </c>
      <c r="I1034">
        <f>IF(OR(B1034="GAS",B1034="COL",B1034="LAN",B1034="RICE"),H1034*About!$B$113,IF(B1034="CROP",H1034*About!$B$114,'EPA Data'!H1034))</f>
        <v>1.8769945204257971E-2</v>
      </c>
      <c r="J1034" s="9" t="str">
        <f>VLOOKUP(F1034,'Tech to Policy Mapping'!C:D,2,FALSE)</f>
        <v>coal mining - methane destruction</v>
      </c>
    </row>
    <row r="1035" spans="1:10" x14ac:dyDescent="0.45">
      <c r="A1035" t="s">
        <v>425</v>
      </c>
      <c r="B1035" t="s">
        <v>85</v>
      </c>
      <c r="C1035">
        <v>2015</v>
      </c>
      <c r="D1035" t="s">
        <v>82</v>
      </c>
      <c r="E1035" t="s">
        <v>83</v>
      </c>
      <c r="F1035" t="s">
        <v>426</v>
      </c>
      <c r="G1035">
        <v>21</v>
      </c>
      <c r="H1035">
        <v>0.31229281425476002</v>
      </c>
      <c r="I1035">
        <f>IF(OR(B1035="GAS",B1035="COL",B1035="LAN",B1035="RICE"),H1035*About!$B$113,IF(B1035="CROP",H1035*About!$B$114,'EPA Data'!H1035))</f>
        <v>0.34976795196533128</v>
      </c>
      <c r="J1035" s="9" t="str">
        <f>VLOOKUP(F1035,'Tech to Policy Mapping'!C:D,2,FALSE)</f>
        <v>coal mining - methane capture</v>
      </c>
    </row>
    <row r="1036" spans="1:10" x14ac:dyDescent="0.45">
      <c r="A1036" t="s">
        <v>425</v>
      </c>
      <c r="B1036" t="s">
        <v>85</v>
      </c>
      <c r="C1036">
        <v>2015</v>
      </c>
      <c r="D1036" t="s">
        <v>82</v>
      </c>
      <c r="E1036" t="s">
        <v>83</v>
      </c>
      <c r="F1036" t="s">
        <v>428</v>
      </c>
      <c r="G1036">
        <v>22</v>
      </c>
      <c r="H1036">
        <v>4.7650896012783099E-2</v>
      </c>
      <c r="I1036">
        <f>IF(OR(B1036="GAS",B1036="COL",B1036="LAN",B1036="RICE"),H1036*About!$B$113,IF(B1036="CROP",H1036*About!$B$114,'EPA Data'!H1036))</f>
        <v>5.3369003534317075E-2</v>
      </c>
      <c r="J1036" s="9" t="str">
        <f>VLOOKUP(F1036,'Tech to Policy Mapping'!C:D,2,FALSE)</f>
        <v>coal mining - methane destruction</v>
      </c>
    </row>
    <row r="1037" spans="1:10" x14ac:dyDescent="0.45">
      <c r="A1037" t="s">
        <v>425</v>
      </c>
      <c r="B1037" t="s">
        <v>85</v>
      </c>
      <c r="C1037">
        <v>2015</v>
      </c>
      <c r="D1037" t="s">
        <v>82</v>
      </c>
      <c r="E1037" t="s">
        <v>83</v>
      </c>
      <c r="F1037" t="s">
        <v>426</v>
      </c>
      <c r="G1037">
        <v>22</v>
      </c>
      <c r="H1037">
        <v>0.30165985226631098</v>
      </c>
      <c r="I1037">
        <f>IF(OR(B1037="GAS",B1037="COL",B1037="LAN",B1037="RICE"),H1037*About!$B$113,IF(B1037="CROP",H1037*About!$B$114,'EPA Data'!H1037))</f>
        <v>0.33785903453826832</v>
      </c>
      <c r="J1037" s="9" t="str">
        <f>VLOOKUP(F1037,'Tech to Policy Mapping'!C:D,2,FALSE)</f>
        <v>coal mining - methane capture</v>
      </c>
    </row>
    <row r="1038" spans="1:10" x14ac:dyDescent="0.45">
      <c r="A1038" t="s">
        <v>425</v>
      </c>
      <c r="B1038" t="s">
        <v>85</v>
      </c>
      <c r="C1038">
        <v>2015</v>
      </c>
      <c r="D1038" t="s">
        <v>82</v>
      </c>
      <c r="E1038" t="s">
        <v>83</v>
      </c>
      <c r="F1038" t="s">
        <v>430</v>
      </c>
      <c r="G1038">
        <v>22</v>
      </c>
      <c r="H1038">
        <v>2.5316481478512301E-2</v>
      </c>
      <c r="I1038">
        <f>IF(OR(B1038="GAS",B1038="COL",B1038="LAN",B1038="RICE"),H1038*About!$B$113,IF(B1038="CROP",H1038*About!$B$114,'EPA Data'!H1038))</f>
        <v>2.835445925593378E-2</v>
      </c>
      <c r="J1038" s="9" t="str">
        <f>VLOOKUP(F1038,'Tech to Policy Mapping'!C:D,2,FALSE)</f>
        <v>coal mining - methane capture</v>
      </c>
    </row>
    <row r="1039" spans="1:10" x14ac:dyDescent="0.45">
      <c r="A1039" t="s">
        <v>425</v>
      </c>
      <c r="B1039" t="s">
        <v>85</v>
      </c>
      <c r="C1039">
        <v>2015</v>
      </c>
      <c r="D1039" t="s">
        <v>82</v>
      </c>
      <c r="E1039" t="s">
        <v>83</v>
      </c>
      <c r="F1039" t="s">
        <v>426</v>
      </c>
      <c r="G1039">
        <v>23</v>
      </c>
      <c r="H1039">
        <v>0.572967588901519</v>
      </c>
      <c r="I1039">
        <f>IF(OR(B1039="GAS",B1039="COL",B1039="LAN",B1039="RICE"),H1039*About!$B$113,IF(B1039="CROP",H1039*About!$B$114,'EPA Data'!H1039))</f>
        <v>0.64172369956970132</v>
      </c>
      <c r="J1039" s="9" t="str">
        <f>VLOOKUP(F1039,'Tech to Policy Mapping'!C:D,2,FALSE)</f>
        <v>coal mining - methane capture</v>
      </c>
    </row>
    <row r="1040" spans="1:10" x14ac:dyDescent="0.45">
      <c r="A1040" t="s">
        <v>425</v>
      </c>
      <c r="B1040" t="s">
        <v>85</v>
      </c>
      <c r="C1040">
        <v>2015</v>
      </c>
      <c r="D1040" t="s">
        <v>82</v>
      </c>
      <c r="E1040" t="s">
        <v>83</v>
      </c>
      <c r="F1040" t="s">
        <v>430</v>
      </c>
      <c r="G1040">
        <v>23</v>
      </c>
      <c r="H1040">
        <v>2.4956125766038902E-2</v>
      </c>
      <c r="I1040">
        <f>IF(OR(B1040="GAS",B1040="COL",B1040="LAN",B1040="RICE"),H1040*About!$B$113,IF(B1040="CROP",H1040*About!$B$114,'EPA Data'!H1040))</f>
        <v>2.7950860857963573E-2</v>
      </c>
      <c r="J1040" s="9" t="str">
        <f>VLOOKUP(F1040,'Tech to Policy Mapping'!C:D,2,FALSE)</f>
        <v>coal mining - methane capture</v>
      </c>
    </row>
    <row r="1041" spans="1:10" x14ac:dyDescent="0.45">
      <c r="A1041" t="s">
        <v>425</v>
      </c>
      <c r="B1041" t="s">
        <v>85</v>
      </c>
      <c r="C1041">
        <v>2015</v>
      </c>
      <c r="D1041" t="s">
        <v>82</v>
      </c>
      <c r="E1041" t="s">
        <v>83</v>
      </c>
      <c r="F1041" t="s">
        <v>428</v>
      </c>
      <c r="G1041">
        <v>23</v>
      </c>
      <c r="H1041">
        <v>1.50608513504267E-2</v>
      </c>
      <c r="I1041">
        <f>IF(OR(B1041="GAS",B1041="COL",B1041="LAN",B1041="RICE"),H1041*About!$B$113,IF(B1041="CROP",H1041*About!$B$114,'EPA Data'!H1041))</f>
        <v>1.6868153512477904E-2</v>
      </c>
      <c r="J1041" s="9" t="str">
        <f>VLOOKUP(F1041,'Tech to Policy Mapping'!C:D,2,FALSE)</f>
        <v>coal mining - methane destruction</v>
      </c>
    </row>
    <row r="1042" spans="1:10" x14ac:dyDescent="0.45">
      <c r="A1042" t="s">
        <v>425</v>
      </c>
      <c r="B1042" t="s">
        <v>85</v>
      </c>
      <c r="C1042">
        <v>2015</v>
      </c>
      <c r="D1042" t="s">
        <v>82</v>
      </c>
      <c r="E1042" t="s">
        <v>83</v>
      </c>
      <c r="F1042" t="s">
        <v>426</v>
      </c>
      <c r="G1042">
        <v>24</v>
      </c>
      <c r="H1042">
        <v>0.284748524427413</v>
      </c>
      <c r="I1042">
        <f>IF(OR(B1042="GAS",B1042="COL",B1042="LAN",B1042="RICE"),H1042*About!$B$113,IF(B1042="CROP",H1042*About!$B$114,'EPA Data'!H1042))</f>
        <v>0.31891834735870261</v>
      </c>
      <c r="J1042" s="9" t="str">
        <f>VLOOKUP(F1042,'Tech to Policy Mapping'!C:D,2,FALSE)</f>
        <v>coal mining - methane capture</v>
      </c>
    </row>
    <row r="1043" spans="1:10" x14ac:dyDescent="0.45">
      <c r="A1043" t="s">
        <v>425</v>
      </c>
      <c r="B1043" t="s">
        <v>85</v>
      </c>
      <c r="C1043">
        <v>2015</v>
      </c>
      <c r="D1043" t="s">
        <v>82</v>
      </c>
      <c r="E1043" t="s">
        <v>83</v>
      </c>
      <c r="F1043" t="s">
        <v>428</v>
      </c>
      <c r="G1043">
        <v>24</v>
      </c>
      <c r="H1043">
        <v>5.74891427531838E-2</v>
      </c>
      <c r="I1043">
        <f>IF(OR(B1043="GAS",B1043="COL",B1043="LAN",B1043="RICE"),H1043*About!$B$113,IF(B1043="CROP",H1043*About!$B$114,'EPA Data'!H1043))</f>
        <v>6.4387839883565862E-2</v>
      </c>
      <c r="J1043" s="9" t="str">
        <f>VLOOKUP(F1043,'Tech to Policy Mapping'!C:D,2,FALSE)</f>
        <v>coal mining - methane destruction</v>
      </c>
    </row>
    <row r="1044" spans="1:10" x14ac:dyDescent="0.45">
      <c r="A1044" t="s">
        <v>425</v>
      </c>
      <c r="B1044" t="s">
        <v>85</v>
      </c>
      <c r="C1044">
        <v>2015</v>
      </c>
      <c r="D1044" t="s">
        <v>82</v>
      </c>
      <c r="E1044" t="s">
        <v>83</v>
      </c>
      <c r="F1044" t="s">
        <v>430</v>
      </c>
      <c r="G1044">
        <v>25</v>
      </c>
      <c r="H1044">
        <v>1.1891353875398599E-2</v>
      </c>
      <c r="I1044">
        <f>IF(OR(B1044="GAS",B1044="COL",B1044="LAN",B1044="RICE"),H1044*About!$B$113,IF(B1044="CROP",H1044*About!$B$114,'EPA Data'!H1044))</f>
        <v>1.3318316340446433E-2</v>
      </c>
      <c r="J1044" s="9" t="str">
        <f>VLOOKUP(F1044,'Tech to Policy Mapping'!C:D,2,FALSE)</f>
        <v>coal mining - methane capture</v>
      </c>
    </row>
    <row r="1045" spans="1:10" x14ac:dyDescent="0.45">
      <c r="A1045" t="s">
        <v>425</v>
      </c>
      <c r="B1045" t="s">
        <v>85</v>
      </c>
      <c r="C1045">
        <v>2015</v>
      </c>
      <c r="D1045" t="s">
        <v>82</v>
      </c>
      <c r="E1045" t="s">
        <v>83</v>
      </c>
      <c r="F1045" t="s">
        <v>428</v>
      </c>
      <c r="G1045">
        <v>25</v>
      </c>
      <c r="H1045">
        <v>1.39632448554039E-2</v>
      </c>
      <c r="I1045">
        <f>IF(OR(B1045="GAS",B1045="COL",B1045="LAN",B1045="RICE"),H1045*About!$B$113,IF(B1045="CROP",H1045*About!$B$114,'EPA Data'!H1045))</f>
        <v>1.563883423805237E-2</v>
      </c>
      <c r="J1045" s="9" t="str">
        <f>VLOOKUP(F1045,'Tech to Policy Mapping'!C:D,2,FALSE)</f>
        <v>coal mining - methane destruction</v>
      </c>
    </row>
    <row r="1046" spans="1:10" x14ac:dyDescent="0.45">
      <c r="A1046" t="s">
        <v>425</v>
      </c>
      <c r="B1046" t="s">
        <v>85</v>
      </c>
      <c r="C1046">
        <v>2015</v>
      </c>
      <c r="D1046" t="s">
        <v>82</v>
      </c>
      <c r="E1046" t="s">
        <v>83</v>
      </c>
      <c r="F1046" t="s">
        <v>426</v>
      </c>
      <c r="G1046">
        <v>25</v>
      </c>
      <c r="H1046">
        <v>0.27109530568122803</v>
      </c>
      <c r="I1046">
        <f>IF(OR(B1046="GAS",B1046="COL",B1046="LAN",B1046="RICE"),H1046*About!$B$113,IF(B1046="CROP",H1046*About!$B$114,'EPA Data'!H1046))</f>
        <v>0.30362674236297543</v>
      </c>
      <c r="J1046" s="9" t="str">
        <f>VLOOKUP(F1046,'Tech to Policy Mapping'!C:D,2,FALSE)</f>
        <v>coal mining - methane capture</v>
      </c>
    </row>
    <row r="1047" spans="1:10" x14ac:dyDescent="0.45">
      <c r="A1047" t="s">
        <v>425</v>
      </c>
      <c r="B1047" t="s">
        <v>85</v>
      </c>
      <c r="C1047">
        <v>2015</v>
      </c>
      <c r="D1047" t="s">
        <v>82</v>
      </c>
      <c r="E1047" t="s">
        <v>83</v>
      </c>
      <c r="F1047" t="s">
        <v>426</v>
      </c>
      <c r="G1047">
        <v>26</v>
      </c>
      <c r="H1047">
        <v>1.0348045825958201</v>
      </c>
      <c r="I1047">
        <f>IF(OR(B1047="GAS",B1047="COL",B1047="LAN",B1047="RICE"),H1047*About!$B$113,IF(B1047="CROP",H1047*About!$B$114,'EPA Data'!H1047))</f>
        <v>1.1589811325073187</v>
      </c>
      <c r="J1047" s="9" t="str">
        <f>VLOOKUP(F1047,'Tech to Policy Mapping'!C:D,2,FALSE)</f>
        <v>coal mining - methane capture</v>
      </c>
    </row>
    <row r="1048" spans="1:10" x14ac:dyDescent="0.45">
      <c r="A1048" t="s">
        <v>425</v>
      </c>
      <c r="B1048" t="s">
        <v>85</v>
      </c>
      <c r="C1048">
        <v>2015</v>
      </c>
      <c r="D1048" t="s">
        <v>82</v>
      </c>
      <c r="E1048" t="s">
        <v>83</v>
      </c>
      <c r="F1048" t="s">
        <v>428</v>
      </c>
      <c r="G1048">
        <v>26</v>
      </c>
      <c r="H1048">
        <v>1.3114275410771399E-2</v>
      </c>
      <c r="I1048">
        <f>IF(OR(B1048="GAS",B1048="COL",B1048="LAN",B1048="RICE"),H1048*About!$B$113,IF(B1048="CROP",H1048*About!$B$114,'EPA Data'!H1048))</f>
        <v>1.4687988460063969E-2</v>
      </c>
      <c r="J1048" s="9" t="str">
        <f>VLOOKUP(F1048,'Tech to Policy Mapping'!C:D,2,FALSE)</f>
        <v>coal mining - methane destruction</v>
      </c>
    </row>
    <row r="1049" spans="1:10" x14ac:dyDescent="0.45">
      <c r="A1049" t="s">
        <v>425</v>
      </c>
      <c r="B1049" t="s">
        <v>85</v>
      </c>
      <c r="C1049">
        <v>2015</v>
      </c>
      <c r="D1049" t="s">
        <v>82</v>
      </c>
      <c r="E1049" t="s">
        <v>83</v>
      </c>
      <c r="F1049" t="s">
        <v>428</v>
      </c>
      <c r="G1049">
        <v>27</v>
      </c>
      <c r="H1049">
        <v>3.7859558127820499E-2</v>
      </c>
      <c r="I1049">
        <f>IF(OR(B1049="GAS",B1049="COL",B1049="LAN",B1049="RICE"),H1049*About!$B$113,IF(B1049="CROP",H1049*About!$B$114,'EPA Data'!H1049))</f>
        <v>4.2402705103158959E-2</v>
      </c>
      <c r="J1049" s="9" t="str">
        <f>VLOOKUP(F1049,'Tech to Policy Mapping'!C:D,2,FALSE)</f>
        <v>coal mining - methane destruction</v>
      </c>
    </row>
    <row r="1050" spans="1:10" x14ac:dyDescent="0.45">
      <c r="A1050" t="s">
        <v>425</v>
      </c>
      <c r="B1050" t="s">
        <v>85</v>
      </c>
      <c r="C1050">
        <v>2015</v>
      </c>
      <c r="D1050" t="s">
        <v>82</v>
      </c>
      <c r="E1050" t="s">
        <v>83</v>
      </c>
      <c r="F1050" t="s">
        <v>430</v>
      </c>
      <c r="G1050">
        <v>27</v>
      </c>
      <c r="H1050">
        <v>1.1534602381289E-2</v>
      </c>
      <c r="I1050">
        <f>IF(OR(B1050="GAS",B1050="COL",B1050="LAN",B1050="RICE"),H1050*About!$B$113,IF(B1050="CROP",H1050*About!$B$114,'EPA Data'!H1050))</f>
        <v>1.2918754667043682E-2</v>
      </c>
      <c r="J1050" s="9" t="str">
        <f>VLOOKUP(F1050,'Tech to Policy Mapping'!C:D,2,FALSE)</f>
        <v>coal mining - methane capture</v>
      </c>
    </row>
    <row r="1051" spans="1:10" x14ac:dyDescent="0.45">
      <c r="A1051" t="s">
        <v>425</v>
      </c>
      <c r="B1051" t="s">
        <v>85</v>
      </c>
      <c r="C1051">
        <v>2015</v>
      </c>
      <c r="D1051" t="s">
        <v>82</v>
      </c>
      <c r="E1051" t="s">
        <v>83</v>
      </c>
      <c r="F1051" t="s">
        <v>426</v>
      </c>
      <c r="G1051">
        <v>27</v>
      </c>
      <c r="H1051">
        <v>0.25133842229843101</v>
      </c>
      <c r="I1051">
        <f>IF(OR(B1051="GAS",B1051="COL",B1051="LAN",B1051="RICE"),H1051*About!$B$113,IF(B1051="CROP",H1051*About!$B$114,'EPA Data'!H1051))</f>
        <v>0.28149903297424278</v>
      </c>
      <c r="J1051" s="9" t="str">
        <f>VLOOKUP(F1051,'Tech to Policy Mapping'!C:D,2,FALSE)</f>
        <v>coal mining - methane capture</v>
      </c>
    </row>
    <row r="1052" spans="1:10" x14ac:dyDescent="0.45">
      <c r="A1052" t="s">
        <v>425</v>
      </c>
      <c r="B1052" t="s">
        <v>85</v>
      </c>
      <c r="C1052">
        <v>2015</v>
      </c>
      <c r="D1052" t="s">
        <v>82</v>
      </c>
      <c r="E1052" t="s">
        <v>83</v>
      </c>
      <c r="F1052" t="s">
        <v>428</v>
      </c>
      <c r="G1052">
        <v>28</v>
      </c>
      <c r="H1052">
        <v>1.24130491167307E-2</v>
      </c>
      <c r="I1052">
        <f>IF(OR(B1052="GAS",B1052="COL",B1052="LAN",B1052="RICE"),H1052*About!$B$113,IF(B1052="CROP",H1052*About!$B$114,'EPA Data'!H1052))</f>
        <v>1.3902615010738386E-2</v>
      </c>
      <c r="J1052" s="9" t="str">
        <f>VLOOKUP(F1052,'Tech to Policy Mapping'!C:D,2,FALSE)</f>
        <v>coal mining - methane destruction</v>
      </c>
    </row>
    <row r="1053" spans="1:10" x14ac:dyDescent="0.45">
      <c r="A1053" t="s">
        <v>425</v>
      </c>
      <c r="B1053" t="s">
        <v>85</v>
      </c>
      <c r="C1053">
        <v>2015</v>
      </c>
      <c r="D1053" t="s">
        <v>82</v>
      </c>
      <c r="E1053" t="s">
        <v>83</v>
      </c>
      <c r="F1053" t="s">
        <v>430</v>
      </c>
      <c r="G1053">
        <v>29</v>
      </c>
      <c r="H1053">
        <v>1.1212330311536799E-2</v>
      </c>
      <c r="I1053">
        <f>IF(OR(B1053="GAS",B1053="COL",B1053="LAN",B1053="RICE"),H1053*About!$B$113,IF(B1053="CROP",H1053*About!$B$114,'EPA Data'!H1053))</f>
        <v>1.2557809948921217E-2</v>
      </c>
      <c r="J1053" s="9" t="str">
        <f>VLOOKUP(F1053,'Tech to Policy Mapping'!C:D,2,FALSE)</f>
        <v>coal mining - methane capture</v>
      </c>
    </row>
    <row r="1054" spans="1:10" x14ac:dyDescent="0.45">
      <c r="A1054" t="s">
        <v>425</v>
      </c>
      <c r="B1054" t="s">
        <v>85</v>
      </c>
      <c r="C1054">
        <v>2015</v>
      </c>
      <c r="D1054" t="s">
        <v>82</v>
      </c>
      <c r="E1054" t="s">
        <v>83</v>
      </c>
      <c r="F1054" t="s">
        <v>426</v>
      </c>
      <c r="G1054">
        <v>29</v>
      </c>
      <c r="H1054">
        <v>0.236056953668594</v>
      </c>
      <c r="I1054">
        <f>IF(OR(B1054="GAS",B1054="COL",B1054="LAN",B1054="RICE"),H1054*About!$B$113,IF(B1054="CROP",H1054*About!$B$114,'EPA Data'!H1054))</f>
        <v>0.26438378810882529</v>
      </c>
      <c r="J1054" s="9" t="str">
        <f>VLOOKUP(F1054,'Tech to Policy Mapping'!C:D,2,FALSE)</f>
        <v>coal mining - methane capture</v>
      </c>
    </row>
    <row r="1055" spans="1:10" x14ac:dyDescent="0.45">
      <c r="A1055" t="s">
        <v>425</v>
      </c>
      <c r="B1055" t="s">
        <v>85</v>
      </c>
      <c r="C1055">
        <v>2015</v>
      </c>
      <c r="D1055" t="s">
        <v>82</v>
      </c>
      <c r="E1055" t="s">
        <v>83</v>
      </c>
      <c r="F1055" t="s">
        <v>428</v>
      </c>
      <c r="G1055">
        <v>29</v>
      </c>
      <c r="H1055">
        <v>1.1891353875398599E-2</v>
      </c>
      <c r="I1055">
        <f>IF(OR(B1055="GAS",B1055="COL",B1055="LAN",B1055="RICE"),H1055*About!$B$113,IF(B1055="CROP",H1055*About!$B$114,'EPA Data'!H1055))</f>
        <v>1.3318316340446433E-2</v>
      </c>
      <c r="J1055" s="9" t="str">
        <f>VLOOKUP(F1055,'Tech to Policy Mapping'!C:D,2,FALSE)</f>
        <v>coal mining - methane destruction</v>
      </c>
    </row>
    <row r="1056" spans="1:10" x14ac:dyDescent="0.45">
      <c r="A1056" t="s">
        <v>425</v>
      </c>
      <c r="B1056" t="s">
        <v>85</v>
      </c>
      <c r="C1056">
        <v>2015</v>
      </c>
      <c r="D1056" t="s">
        <v>82</v>
      </c>
      <c r="E1056" t="s">
        <v>83</v>
      </c>
      <c r="F1056" t="s">
        <v>426</v>
      </c>
      <c r="G1056">
        <v>30</v>
      </c>
      <c r="H1056">
        <v>0.90490692853927601</v>
      </c>
      <c r="I1056">
        <f>IF(OR(B1056="GAS",B1056="COL",B1056="LAN",B1056="RICE"),H1056*About!$B$113,IF(B1056="CROP",H1056*About!$B$114,'EPA Data'!H1056))</f>
        <v>1.0134957599639893</v>
      </c>
      <c r="J1056" s="9" t="str">
        <f>VLOOKUP(F1056,'Tech to Policy Mapping'!C:D,2,FALSE)</f>
        <v>coal mining - methane capture</v>
      </c>
    </row>
    <row r="1057" spans="1:10" x14ac:dyDescent="0.45">
      <c r="A1057" t="s">
        <v>425</v>
      </c>
      <c r="B1057" t="s">
        <v>85</v>
      </c>
      <c r="C1057">
        <v>2015</v>
      </c>
      <c r="D1057" t="s">
        <v>82</v>
      </c>
      <c r="E1057" t="s">
        <v>83</v>
      </c>
      <c r="F1057" t="s">
        <v>430</v>
      </c>
      <c r="G1057">
        <v>30</v>
      </c>
      <c r="H1057">
        <v>1.09706129878759E-2</v>
      </c>
      <c r="I1057">
        <f>IF(OR(B1057="GAS",B1057="COL",B1057="LAN",B1057="RICE"),H1057*About!$B$113,IF(B1057="CROP",H1057*About!$B$114,'EPA Data'!H1057))</f>
        <v>1.228708654642101E-2</v>
      </c>
      <c r="J1057" s="9" t="str">
        <f>VLOOKUP(F1057,'Tech to Policy Mapping'!C:D,2,FALSE)</f>
        <v>coal mining - methane capture</v>
      </c>
    </row>
    <row r="1058" spans="1:10" x14ac:dyDescent="0.45">
      <c r="A1058" t="s">
        <v>425</v>
      </c>
      <c r="B1058" t="s">
        <v>85</v>
      </c>
      <c r="C1058">
        <v>2015</v>
      </c>
      <c r="D1058" t="s">
        <v>82</v>
      </c>
      <c r="E1058" t="s">
        <v>83</v>
      </c>
      <c r="F1058" t="s">
        <v>428</v>
      </c>
      <c r="G1058">
        <v>30</v>
      </c>
      <c r="H1058">
        <v>1.1534602381289E-2</v>
      </c>
      <c r="I1058">
        <f>IF(OR(B1058="GAS",B1058="COL",B1058="LAN",B1058="RICE"),H1058*About!$B$113,IF(B1058="CROP",H1058*About!$B$114,'EPA Data'!H1058))</f>
        <v>1.2918754667043682E-2</v>
      </c>
      <c r="J1058" s="9" t="str">
        <f>VLOOKUP(F1058,'Tech to Policy Mapping'!C:D,2,FALSE)</f>
        <v>coal mining - methane destruction</v>
      </c>
    </row>
    <row r="1059" spans="1:10" x14ac:dyDescent="0.45">
      <c r="A1059" t="s">
        <v>425</v>
      </c>
      <c r="B1059" t="s">
        <v>85</v>
      </c>
      <c r="C1059">
        <v>2015</v>
      </c>
      <c r="D1059" t="s">
        <v>82</v>
      </c>
      <c r="E1059" t="s">
        <v>83</v>
      </c>
      <c r="F1059" t="s">
        <v>428</v>
      </c>
      <c r="G1059">
        <v>31</v>
      </c>
      <c r="H1059">
        <v>2.21829432994127E-2</v>
      </c>
      <c r="I1059">
        <f>IF(OR(B1059="GAS",B1059="COL",B1059="LAN",B1059="RICE"),H1059*About!$B$113,IF(B1059="CROP",H1059*About!$B$114,'EPA Data'!H1059))</f>
        <v>2.4844896495342227E-2</v>
      </c>
      <c r="J1059" s="9" t="str">
        <f>VLOOKUP(F1059,'Tech to Policy Mapping'!C:D,2,FALSE)</f>
        <v>coal mining - methane destruction</v>
      </c>
    </row>
    <row r="1060" spans="1:10" x14ac:dyDescent="0.45">
      <c r="A1060" t="s">
        <v>425</v>
      </c>
      <c r="B1060" t="s">
        <v>85</v>
      </c>
      <c r="C1060">
        <v>2015</v>
      </c>
      <c r="D1060" t="s">
        <v>82</v>
      </c>
      <c r="E1060" t="s">
        <v>83</v>
      </c>
      <c r="F1060" t="s">
        <v>426</v>
      </c>
      <c r="G1060">
        <v>32</v>
      </c>
      <c r="H1060">
        <v>0.21404437720775599</v>
      </c>
      <c r="I1060">
        <f>IF(OR(B1060="GAS",B1060="COL",B1060="LAN",B1060="RICE"),H1060*About!$B$113,IF(B1060="CROP",H1060*About!$B$114,'EPA Data'!H1060))</f>
        <v>0.23972970247268674</v>
      </c>
      <c r="J1060" s="9" t="str">
        <f>VLOOKUP(F1060,'Tech to Policy Mapping'!C:D,2,FALSE)</f>
        <v>coal mining - methane capture</v>
      </c>
    </row>
    <row r="1061" spans="1:10" x14ac:dyDescent="0.45">
      <c r="A1061" t="s">
        <v>425</v>
      </c>
      <c r="B1061" t="s">
        <v>85</v>
      </c>
      <c r="C1061">
        <v>2015</v>
      </c>
      <c r="D1061" t="s">
        <v>82</v>
      </c>
      <c r="E1061" t="s">
        <v>83</v>
      </c>
      <c r="F1061" t="s">
        <v>430</v>
      </c>
      <c r="G1061">
        <v>32</v>
      </c>
      <c r="H1061">
        <v>1.0625553317367999E-2</v>
      </c>
      <c r="I1061">
        <f>IF(OR(B1061="GAS",B1061="COL",B1061="LAN",B1061="RICE"),H1061*About!$B$113,IF(B1061="CROP",H1061*About!$B$114,'EPA Data'!H1061))</f>
        <v>1.190061971545216E-2</v>
      </c>
      <c r="J1061" s="9" t="str">
        <f>VLOOKUP(F1061,'Tech to Policy Mapping'!C:D,2,FALSE)</f>
        <v>coal mining - methane capture</v>
      </c>
    </row>
    <row r="1062" spans="1:10" x14ac:dyDescent="0.45">
      <c r="A1062" t="s">
        <v>425</v>
      </c>
      <c r="B1062" t="s">
        <v>85</v>
      </c>
      <c r="C1062">
        <v>2015</v>
      </c>
      <c r="D1062" t="s">
        <v>82</v>
      </c>
      <c r="E1062" t="s">
        <v>83</v>
      </c>
      <c r="F1062" t="s">
        <v>428</v>
      </c>
      <c r="G1062">
        <v>32</v>
      </c>
      <c r="H1062">
        <v>1.0625553317367999E-2</v>
      </c>
      <c r="I1062">
        <f>IF(OR(B1062="GAS",B1062="COL",B1062="LAN",B1062="RICE"),H1062*About!$B$113,IF(B1062="CROP",H1062*About!$B$114,'EPA Data'!H1062))</f>
        <v>1.190061971545216E-2</v>
      </c>
      <c r="J1062" s="9" t="str">
        <f>VLOOKUP(F1062,'Tech to Policy Mapping'!C:D,2,FALSE)</f>
        <v>coal mining - methane destruction</v>
      </c>
    </row>
    <row r="1063" spans="1:10" x14ac:dyDescent="0.45">
      <c r="A1063" t="s">
        <v>425</v>
      </c>
      <c r="B1063" t="s">
        <v>85</v>
      </c>
      <c r="C1063">
        <v>2015</v>
      </c>
      <c r="D1063" t="s">
        <v>82</v>
      </c>
      <c r="E1063" t="s">
        <v>83</v>
      </c>
      <c r="F1063" t="s">
        <v>426</v>
      </c>
      <c r="G1063">
        <v>33</v>
      </c>
      <c r="H1063">
        <v>0.207622841000556</v>
      </c>
      <c r="I1063">
        <f>IF(OR(B1063="GAS",B1063="COL",B1063="LAN",B1063="RICE"),H1063*About!$B$113,IF(B1063="CROP",H1063*About!$B$114,'EPA Data'!H1063))</f>
        <v>0.23253758192062274</v>
      </c>
      <c r="J1063" s="9" t="str">
        <f>VLOOKUP(F1063,'Tech to Policy Mapping'!C:D,2,FALSE)</f>
        <v>coal mining - methane capture</v>
      </c>
    </row>
    <row r="1064" spans="1:10" x14ac:dyDescent="0.45">
      <c r="A1064" t="s">
        <v>425</v>
      </c>
      <c r="B1064" t="s">
        <v>85</v>
      </c>
      <c r="C1064">
        <v>2015</v>
      </c>
      <c r="D1064" t="s">
        <v>82</v>
      </c>
      <c r="E1064" t="s">
        <v>83</v>
      </c>
      <c r="F1064" t="s">
        <v>430</v>
      </c>
      <c r="G1064">
        <v>34</v>
      </c>
      <c r="H1064">
        <v>2.0295574329793498E-2</v>
      </c>
      <c r="I1064">
        <f>IF(OR(B1064="GAS",B1064="COL",B1064="LAN",B1064="RICE"),H1064*About!$B$113,IF(B1064="CROP",H1064*About!$B$114,'EPA Data'!H1064))</f>
        <v>2.273104324936872E-2</v>
      </c>
      <c r="J1064" s="9" t="str">
        <f>VLOOKUP(F1064,'Tech to Policy Mapping'!C:D,2,FALSE)</f>
        <v>coal mining - methane capture</v>
      </c>
    </row>
    <row r="1065" spans="1:10" x14ac:dyDescent="0.45">
      <c r="A1065" t="s">
        <v>425</v>
      </c>
      <c r="B1065" t="s">
        <v>85</v>
      </c>
      <c r="C1065">
        <v>2015</v>
      </c>
      <c r="D1065" t="s">
        <v>82</v>
      </c>
      <c r="E1065" t="s">
        <v>83</v>
      </c>
      <c r="F1065" t="s">
        <v>426</v>
      </c>
      <c r="G1065">
        <v>34</v>
      </c>
      <c r="H1065">
        <v>0.20182193815708099</v>
      </c>
      <c r="I1065">
        <f>IF(OR(B1065="GAS",B1065="COL",B1065="LAN",B1065="RICE"),H1065*About!$B$113,IF(B1065="CROP",H1065*About!$B$114,'EPA Data'!H1065))</f>
        <v>0.22604057073593073</v>
      </c>
      <c r="J1065" s="9" t="str">
        <f>VLOOKUP(F1065,'Tech to Policy Mapping'!C:D,2,FALSE)</f>
        <v>coal mining - methane capture</v>
      </c>
    </row>
    <row r="1066" spans="1:10" x14ac:dyDescent="0.45">
      <c r="A1066" t="s">
        <v>425</v>
      </c>
      <c r="B1066" t="s">
        <v>85</v>
      </c>
      <c r="C1066">
        <v>2015</v>
      </c>
      <c r="D1066" t="s">
        <v>82</v>
      </c>
      <c r="E1066" t="s">
        <v>83</v>
      </c>
      <c r="F1066" t="s">
        <v>427</v>
      </c>
      <c r="G1066">
        <v>34</v>
      </c>
      <c r="H1066">
        <v>2.0295574329793498E-2</v>
      </c>
      <c r="I1066">
        <f>IF(OR(B1066="GAS",B1066="COL",B1066="LAN",B1066="RICE"),H1066*About!$B$113,IF(B1066="CROP",H1066*About!$B$114,'EPA Data'!H1066))</f>
        <v>2.273104324936872E-2</v>
      </c>
      <c r="J1066" s="9" t="str">
        <f>VLOOKUP(F1066,'Tech to Policy Mapping'!C:D,2,FALSE)</f>
        <v>coal mining - methane capture</v>
      </c>
    </row>
    <row r="1067" spans="1:10" x14ac:dyDescent="0.45">
      <c r="A1067" t="s">
        <v>425</v>
      </c>
      <c r="B1067" t="s">
        <v>85</v>
      </c>
      <c r="C1067">
        <v>2015</v>
      </c>
      <c r="D1067" t="s">
        <v>82</v>
      </c>
      <c r="E1067" t="s">
        <v>83</v>
      </c>
      <c r="F1067" t="s">
        <v>428</v>
      </c>
      <c r="G1067">
        <v>34</v>
      </c>
      <c r="H1067">
        <v>3.0312908813357398E-2</v>
      </c>
      <c r="I1067">
        <f>IF(OR(B1067="GAS",B1067="COL",B1067="LAN",B1067="RICE"),H1067*About!$B$113,IF(B1067="CROP",H1067*About!$B$114,'EPA Data'!H1067))</f>
        <v>3.3950457870960286E-2</v>
      </c>
      <c r="J1067" s="9" t="str">
        <f>VLOOKUP(F1067,'Tech to Policy Mapping'!C:D,2,FALSE)</f>
        <v>coal mining - methane destruction</v>
      </c>
    </row>
    <row r="1068" spans="1:10" x14ac:dyDescent="0.45">
      <c r="A1068" t="s">
        <v>425</v>
      </c>
      <c r="B1068" t="s">
        <v>85</v>
      </c>
      <c r="C1068">
        <v>2015</v>
      </c>
      <c r="D1068" t="s">
        <v>82</v>
      </c>
      <c r="E1068" t="s">
        <v>83</v>
      </c>
      <c r="F1068" t="s">
        <v>430</v>
      </c>
      <c r="G1068">
        <v>35</v>
      </c>
      <c r="H1068">
        <v>1.00173344835639E-2</v>
      </c>
      <c r="I1068">
        <f>IF(OR(B1068="GAS",B1068="COL",B1068="LAN",B1068="RICE"),H1068*About!$B$113,IF(B1068="CROP",H1068*About!$B$114,'EPA Data'!H1068))</f>
        <v>1.1219414621591569E-2</v>
      </c>
      <c r="J1068" s="9" t="str">
        <f>VLOOKUP(F1068,'Tech to Policy Mapping'!C:D,2,FALSE)</f>
        <v>coal mining - methane capture</v>
      </c>
    </row>
    <row r="1069" spans="1:10" x14ac:dyDescent="0.45">
      <c r="A1069" t="s">
        <v>425</v>
      </c>
      <c r="B1069" t="s">
        <v>85</v>
      </c>
      <c r="C1069">
        <v>2015</v>
      </c>
      <c r="D1069" t="s">
        <v>82</v>
      </c>
      <c r="E1069" t="s">
        <v>83</v>
      </c>
      <c r="F1069" t="s">
        <v>426</v>
      </c>
      <c r="G1069">
        <v>35</v>
      </c>
      <c r="H1069">
        <v>0.197471022605896</v>
      </c>
      <c r="I1069">
        <f>IF(OR(B1069="GAS",B1069="COL",B1069="LAN",B1069="RICE"),H1069*About!$B$113,IF(B1069="CROP",H1069*About!$B$114,'EPA Data'!H1069))</f>
        <v>0.22116754531860353</v>
      </c>
      <c r="J1069" s="9" t="str">
        <f>VLOOKUP(F1069,'Tech to Policy Mapping'!C:D,2,FALSE)</f>
        <v>coal mining - methane capture</v>
      </c>
    </row>
    <row r="1070" spans="1:10" x14ac:dyDescent="0.45">
      <c r="A1070" t="s">
        <v>425</v>
      </c>
      <c r="B1070" t="s">
        <v>85</v>
      </c>
      <c r="C1070">
        <v>2015</v>
      </c>
      <c r="D1070" t="s">
        <v>82</v>
      </c>
      <c r="E1070" t="s">
        <v>83</v>
      </c>
      <c r="F1070" t="s">
        <v>427</v>
      </c>
      <c r="G1070">
        <v>35</v>
      </c>
      <c r="H1070">
        <v>1.00173344835639E-2</v>
      </c>
      <c r="I1070">
        <f>IF(OR(B1070="GAS",B1070="COL",B1070="LAN",B1070="RICE"),H1070*About!$B$113,IF(B1070="CROP",H1070*About!$B$114,'EPA Data'!H1070))</f>
        <v>1.1219414621591569E-2</v>
      </c>
      <c r="J1070" s="9" t="str">
        <f>VLOOKUP(F1070,'Tech to Policy Mapping'!C:D,2,FALSE)</f>
        <v>coal mining - methane capture</v>
      </c>
    </row>
    <row r="1071" spans="1:10" x14ac:dyDescent="0.45">
      <c r="A1071" t="s">
        <v>425</v>
      </c>
      <c r="B1071" t="s">
        <v>85</v>
      </c>
      <c r="C1071">
        <v>2015</v>
      </c>
      <c r="D1071" t="s">
        <v>82</v>
      </c>
      <c r="E1071" t="s">
        <v>83</v>
      </c>
      <c r="F1071" t="s">
        <v>428</v>
      </c>
      <c r="G1071">
        <v>35</v>
      </c>
      <c r="H1071">
        <v>9.8007218912243999E-3</v>
      </c>
      <c r="I1071">
        <f>IF(OR(B1071="GAS",B1071="COL",B1071="LAN",B1071="RICE"),H1071*About!$B$113,IF(B1071="CROP",H1071*About!$B$114,'EPA Data'!H1071))</f>
        <v>1.0976808518171328E-2</v>
      </c>
      <c r="J1071" s="9" t="str">
        <f>VLOOKUP(F1071,'Tech to Policy Mapping'!C:D,2,FALSE)</f>
        <v>coal mining - methane destruction</v>
      </c>
    </row>
    <row r="1072" spans="1:10" x14ac:dyDescent="0.45">
      <c r="A1072" t="s">
        <v>425</v>
      </c>
      <c r="B1072" t="s">
        <v>85</v>
      </c>
      <c r="C1072">
        <v>2015</v>
      </c>
      <c r="D1072" t="s">
        <v>82</v>
      </c>
      <c r="E1072" t="s">
        <v>83</v>
      </c>
      <c r="F1072" t="s">
        <v>428</v>
      </c>
      <c r="G1072">
        <v>36</v>
      </c>
      <c r="H1072">
        <v>9.5815155655145992E-3</v>
      </c>
      <c r="I1072">
        <f>IF(OR(B1072="GAS",B1072="COL",B1072="LAN",B1072="RICE"),H1072*About!$B$113,IF(B1072="CROP",H1072*About!$B$114,'EPA Data'!H1072))</f>
        <v>1.0731297433376353E-2</v>
      </c>
      <c r="J1072" s="9" t="str">
        <f>VLOOKUP(F1072,'Tech to Policy Mapping'!C:D,2,FALSE)</f>
        <v>coal mining - methane destruction</v>
      </c>
    </row>
    <row r="1073" spans="1:10" x14ac:dyDescent="0.45">
      <c r="A1073" t="s">
        <v>425</v>
      </c>
      <c r="B1073" t="s">
        <v>85</v>
      </c>
      <c r="C1073">
        <v>2015</v>
      </c>
      <c r="D1073" t="s">
        <v>82</v>
      </c>
      <c r="E1073" t="s">
        <v>83</v>
      </c>
      <c r="F1073" t="s">
        <v>426</v>
      </c>
      <c r="G1073">
        <v>36</v>
      </c>
      <c r="H1073">
        <v>0.191259950399398</v>
      </c>
      <c r="I1073">
        <f>IF(OR(B1073="GAS",B1073="COL",B1073="LAN",B1073="RICE"),H1073*About!$B$113,IF(B1073="CROP",H1073*About!$B$114,'EPA Data'!H1073))</f>
        <v>0.21421114444732578</v>
      </c>
      <c r="J1073" s="9" t="str">
        <f>VLOOKUP(F1073,'Tech to Policy Mapping'!C:D,2,FALSE)</f>
        <v>coal mining - methane capture</v>
      </c>
    </row>
    <row r="1074" spans="1:10" x14ac:dyDescent="0.45">
      <c r="A1074" t="s">
        <v>425</v>
      </c>
      <c r="B1074" t="s">
        <v>85</v>
      </c>
      <c r="C1074">
        <v>2015</v>
      </c>
      <c r="D1074" t="s">
        <v>82</v>
      </c>
      <c r="E1074" t="s">
        <v>83</v>
      </c>
      <c r="F1074" t="s">
        <v>430</v>
      </c>
      <c r="G1074">
        <v>36</v>
      </c>
      <c r="H1074">
        <v>1.93822374567389E-2</v>
      </c>
      <c r="I1074">
        <f>IF(OR(B1074="GAS",B1074="COL",B1074="LAN",B1074="RICE"),H1074*About!$B$113,IF(B1074="CROP",H1074*About!$B$114,'EPA Data'!H1074))</f>
        <v>2.1708105951547572E-2</v>
      </c>
      <c r="J1074" s="9" t="str">
        <f>VLOOKUP(F1074,'Tech to Policy Mapping'!C:D,2,FALSE)</f>
        <v>coal mining - methane capture</v>
      </c>
    </row>
    <row r="1075" spans="1:10" x14ac:dyDescent="0.45">
      <c r="A1075" t="s">
        <v>425</v>
      </c>
      <c r="B1075" t="s">
        <v>85</v>
      </c>
      <c r="C1075">
        <v>2015</v>
      </c>
      <c r="D1075" t="s">
        <v>82</v>
      </c>
      <c r="E1075" t="s">
        <v>83</v>
      </c>
      <c r="F1075" t="s">
        <v>427</v>
      </c>
      <c r="G1075">
        <v>36</v>
      </c>
      <c r="H1075">
        <v>1.93822374567389E-2</v>
      </c>
      <c r="I1075">
        <f>IF(OR(B1075="GAS",B1075="COL",B1075="LAN",B1075="RICE"),H1075*About!$B$113,IF(B1075="CROP",H1075*About!$B$114,'EPA Data'!H1075))</f>
        <v>2.1708105951547572E-2</v>
      </c>
      <c r="J1075" s="9" t="str">
        <f>VLOOKUP(F1075,'Tech to Policy Mapping'!C:D,2,FALSE)</f>
        <v>coal mining - methane capture</v>
      </c>
    </row>
    <row r="1076" spans="1:10" x14ac:dyDescent="0.45">
      <c r="A1076" t="s">
        <v>425</v>
      </c>
      <c r="B1076" t="s">
        <v>85</v>
      </c>
      <c r="C1076">
        <v>2015</v>
      </c>
      <c r="D1076" t="s">
        <v>82</v>
      </c>
      <c r="E1076" t="s">
        <v>83</v>
      </c>
      <c r="F1076" t="s">
        <v>426</v>
      </c>
      <c r="G1076">
        <v>37</v>
      </c>
      <c r="H1076">
        <v>0.18403868377208699</v>
      </c>
      <c r="I1076">
        <f>IF(OR(B1076="GAS",B1076="COL",B1076="LAN",B1076="RICE"),H1076*About!$B$113,IF(B1076="CROP",H1076*About!$B$114,'EPA Data'!H1076))</f>
        <v>0.20612332582473744</v>
      </c>
      <c r="J1076" s="9" t="str">
        <f>VLOOKUP(F1076,'Tech to Policy Mapping'!C:D,2,FALSE)</f>
        <v>coal mining - methane capture</v>
      </c>
    </row>
    <row r="1077" spans="1:10" x14ac:dyDescent="0.45">
      <c r="A1077" t="s">
        <v>425</v>
      </c>
      <c r="B1077" t="s">
        <v>85</v>
      </c>
      <c r="C1077">
        <v>2015</v>
      </c>
      <c r="D1077" t="s">
        <v>82</v>
      </c>
      <c r="E1077" t="s">
        <v>83</v>
      </c>
      <c r="F1077" t="s">
        <v>426</v>
      </c>
      <c r="G1077">
        <v>38</v>
      </c>
      <c r="H1077">
        <v>0.36159366369247398</v>
      </c>
      <c r="I1077">
        <f>IF(OR(B1077="GAS",B1077="COL",B1077="LAN",B1077="RICE"),H1077*About!$B$113,IF(B1077="CROP",H1077*About!$B$114,'EPA Data'!H1077))</f>
        <v>0.40498490333557091</v>
      </c>
      <c r="J1077" s="9" t="str">
        <f>VLOOKUP(F1077,'Tech to Policy Mapping'!C:D,2,FALSE)</f>
        <v>coal mining - methane capture</v>
      </c>
    </row>
    <row r="1078" spans="1:10" x14ac:dyDescent="0.45">
      <c r="A1078" t="s">
        <v>425</v>
      </c>
      <c r="B1078" t="s">
        <v>85</v>
      </c>
      <c r="C1078">
        <v>2015</v>
      </c>
      <c r="D1078" t="s">
        <v>82</v>
      </c>
      <c r="E1078" t="s">
        <v>83</v>
      </c>
      <c r="F1078" t="s">
        <v>426</v>
      </c>
      <c r="G1078">
        <v>39</v>
      </c>
      <c r="H1078">
        <v>0.176412999629974</v>
      </c>
      <c r="I1078">
        <f>IF(OR(B1078="GAS",B1078="COL",B1078="LAN",B1078="RICE"),H1078*About!$B$113,IF(B1078="CROP",H1078*About!$B$114,'EPA Data'!H1078))</f>
        <v>0.19758255958557092</v>
      </c>
      <c r="J1078" s="9" t="str">
        <f>VLOOKUP(F1078,'Tech to Policy Mapping'!C:D,2,FALSE)</f>
        <v>coal mining - methane capture</v>
      </c>
    </row>
    <row r="1079" spans="1:10" x14ac:dyDescent="0.45">
      <c r="A1079" t="s">
        <v>425</v>
      </c>
      <c r="B1079" t="s">
        <v>85</v>
      </c>
      <c r="C1079">
        <v>2015</v>
      </c>
      <c r="D1079" t="s">
        <v>82</v>
      </c>
      <c r="E1079" t="s">
        <v>83</v>
      </c>
      <c r="F1079" t="s">
        <v>426</v>
      </c>
      <c r="G1079">
        <v>40</v>
      </c>
      <c r="H1079">
        <v>0.172467276453971</v>
      </c>
      <c r="I1079">
        <f>IF(OR(B1079="GAS",B1079="COL",B1079="LAN",B1079="RICE"),H1079*About!$B$113,IF(B1079="CROP",H1079*About!$B$114,'EPA Data'!H1079))</f>
        <v>0.19316334962844753</v>
      </c>
      <c r="J1079" s="9" t="str">
        <f>VLOOKUP(F1079,'Tech to Policy Mapping'!C:D,2,FALSE)</f>
        <v>coal mining - methane capture</v>
      </c>
    </row>
    <row r="1080" spans="1:10" x14ac:dyDescent="0.45">
      <c r="A1080" t="s">
        <v>425</v>
      </c>
      <c r="B1080" t="s">
        <v>85</v>
      </c>
      <c r="C1080">
        <v>2015</v>
      </c>
      <c r="D1080" t="s">
        <v>82</v>
      </c>
      <c r="E1080" t="s">
        <v>83</v>
      </c>
      <c r="F1080" t="s">
        <v>428</v>
      </c>
      <c r="G1080">
        <v>41</v>
      </c>
      <c r="H1080">
        <v>1.6597448848187899E-2</v>
      </c>
      <c r="I1080">
        <f>IF(OR(B1080="GAS",B1080="COL",B1080="LAN",B1080="RICE"),H1080*About!$B$113,IF(B1080="CROP",H1080*About!$B$114,'EPA Data'!H1080))</f>
        <v>1.858914270997045E-2</v>
      </c>
      <c r="J1080" s="9" t="str">
        <f>VLOOKUP(F1080,'Tech to Policy Mapping'!C:D,2,FALSE)</f>
        <v>coal mining - methane destruction</v>
      </c>
    </row>
    <row r="1081" spans="1:10" x14ac:dyDescent="0.45">
      <c r="A1081" t="s">
        <v>425</v>
      </c>
      <c r="B1081" t="s">
        <v>85</v>
      </c>
      <c r="C1081">
        <v>2015</v>
      </c>
      <c r="D1081" t="s">
        <v>82</v>
      </c>
      <c r="E1081" t="s">
        <v>83</v>
      </c>
      <c r="F1081" t="s">
        <v>427</v>
      </c>
      <c r="G1081">
        <v>42</v>
      </c>
      <c r="H1081">
        <v>8.3484053611755007E-3</v>
      </c>
      <c r="I1081">
        <f>IF(OR(B1081="GAS",B1081="COL",B1081="LAN",B1081="RICE"),H1081*About!$B$113,IF(B1081="CROP",H1081*About!$B$114,'EPA Data'!H1081))</f>
        <v>9.3502140045165615E-3</v>
      </c>
      <c r="J1081" s="9" t="str">
        <f>VLOOKUP(F1081,'Tech to Policy Mapping'!C:D,2,FALSE)</f>
        <v>coal mining - methane capture</v>
      </c>
    </row>
    <row r="1082" spans="1:10" x14ac:dyDescent="0.45">
      <c r="A1082" t="s">
        <v>425</v>
      </c>
      <c r="B1082" t="s">
        <v>85</v>
      </c>
      <c r="C1082">
        <v>2015</v>
      </c>
      <c r="D1082" t="s">
        <v>82</v>
      </c>
      <c r="E1082" t="s">
        <v>83</v>
      </c>
      <c r="F1082" t="s">
        <v>430</v>
      </c>
      <c r="G1082">
        <v>42</v>
      </c>
      <c r="H1082">
        <v>8.3484053611755007E-3</v>
      </c>
      <c r="I1082">
        <f>IF(OR(B1082="GAS",B1082="COL",B1082="LAN",B1082="RICE"),H1082*About!$B$113,IF(B1082="CROP",H1082*About!$B$114,'EPA Data'!H1082))</f>
        <v>9.3502140045165615E-3</v>
      </c>
      <c r="J1082" s="9" t="str">
        <f>VLOOKUP(F1082,'Tech to Policy Mapping'!C:D,2,FALSE)</f>
        <v>coal mining - methane capture</v>
      </c>
    </row>
    <row r="1083" spans="1:10" x14ac:dyDescent="0.45">
      <c r="A1083" t="s">
        <v>425</v>
      </c>
      <c r="B1083" t="s">
        <v>85</v>
      </c>
      <c r="C1083">
        <v>2015</v>
      </c>
      <c r="D1083" t="s">
        <v>82</v>
      </c>
      <c r="E1083" t="s">
        <v>83</v>
      </c>
      <c r="F1083" t="s">
        <v>430</v>
      </c>
      <c r="G1083">
        <v>43</v>
      </c>
      <c r="H1083">
        <v>8.2490434870124002E-3</v>
      </c>
      <c r="I1083">
        <f>IF(OR(B1083="GAS",B1083="COL",B1083="LAN",B1083="RICE"),H1083*About!$B$113,IF(B1083="CROP",H1083*About!$B$114,'EPA Data'!H1083))</f>
        <v>9.2389287054538884E-3</v>
      </c>
      <c r="J1083" s="9" t="str">
        <f>VLOOKUP(F1083,'Tech to Policy Mapping'!C:D,2,FALSE)</f>
        <v>coal mining - methane capture</v>
      </c>
    </row>
    <row r="1084" spans="1:10" x14ac:dyDescent="0.45">
      <c r="A1084" t="s">
        <v>425</v>
      </c>
      <c r="B1084" t="s">
        <v>85</v>
      </c>
      <c r="C1084">
        <v>2015</v>
      </c>
      <c r="D1084" t="s">
        <v>82</v>
      </c>
      <c r="E1084" t="s">
        <v>83</v>
      </c>
      <c r="F1084" t="s">
        <v>427</v>
      </c>
      <c r="G1084">
        <v>43</v>
      </c>
      <c r="H1084">
        <v>8.2490434870124002E-3</v>
      </c>
      <c r="I1084">
        <f>IF(OR(B1084="GAS",B1084="COL",B1084="LAN",B1084="RICE"),H1084*About!$B$113,IF(B1084="CROP",H1084*About!$B$114,'EPA Data'!H1084))</f>
        <v>9.2389287054538884E-3</v>
      </c>
      <c r="J1084" s="9" t="str">
        <f>VLOOKUP(F1084,'Tech to Policy Mapping'!C:D,2,FALSE)</f>
        <v>coal mining - methane capture</v>
      </c>
    </row>
    <row r="1085" spans="1:10" x14ac:dyDescent="0.45">
      <c r="A1085" t="s">
        <v>425</v>
      </c>
      <c r="B1085" t="s">
        <v>85</v>
      </c>
      <c r="C1085">
        <v>2015</v>
      </c>
      <c r="D1085" t="s">
        <v>82</v>
      </c>
      <c r="E1085" t="s">
        <v>83</v>
      </c>
      <c r="F1085" t="s">
        <v>428</v>
      </c>
      <c r="G1085">
        <v>44</v>
      </c>
      <c r="H1085">
        <v>7.7529423870145997E-3</v>
      </c>
      <c r="I1085">
        <f>IF(OR(B1085="GAS",B1085="COL",B1085="LAN",B1085="RICE"),H1085*About!$B$113,IF(B1085="CROP",H1085*About!$B$114,'EPA Data'!H1085))</f>
        <v>8.6832954734563528E-3</v>
      </c>
      <c r="J1085" s="9" t="str">
        <f>VLOOKUP(F1085,'Tech to Policy Mapping'!C:D,2,FALSE)</f>
        <v>coal mining - methane destruction</v>
      </c>
    </row>
    <row r="1086" spans="1:10" x14ac:dyDescent="0.45">
      <c r="A1086" t="s">
        <v>425</v>
      </c>
      <c r="B1086" t="s">
        <v>85</v>
      </c>
      <c r="C1086">
        <v>2015</v>
      </c>
      <c r="D1086" t="s">
        <v>82</v>
      </c>
      <c r="E1086" t="s">
        <v>83</v>
      </c>
      <c r="F1086" t="s">
        <v>428</v>
      </c>
      <c r="G1086">
        <v>45</v>
      </c>
      <c r="H1086">
        <v>7.6136100105941001E-3</v>
      </c>
      <c r="I1086">
        <f>IF(OR(B1086="GAS",B1086="COL",B1086="LAN",B1086="RICE"),H1086*About!$B$113,IF(B1086="CROP",H1086*About!$B$114,'EPA Data'!H1086))</f>
        <v>8.5272432118653936E-3</v>
      </c>
      <c r="J1086" s="9" t="str">
        <f>VLOOKUP(F1086,'Tech to Policy Mapping'!C:D,2,FALSE)</f>
        <v>coal mining - methane destruction</v>
      </c>
    </row>
    <row r="1087" spans="1:10" x14ac:dyDescent="0.45">
      <c r="A1087" t="s">
        <v>425</v>
      </c>
      <c r="B1087" t="s">
        <v>85</v>
      </c>
      <c r="C1087">
        <v>2015</v>
      </c>
      <c r="D1087" t="s">
        <v>82</v>
      </c>
      <c r="E1087" t="s">
        <v>83</v>
      </c>
      <c r="F1087" t="s">
        <v>427</v>
      </c>
      <c r="G1087">
        <v>46</v>
      </c>
      <c r="H1087">
        <v>7.7529423870145997E-3</v>
      </c>
      <c r="I1087">
        <f>IF(OR(B1087="GAS",B1087="COL",B1087="LAN",B1087="RICE"),H1087*About!$B$113,IF(B1087="CROP",H1087*About!$B$114,'EPA Data'!H1087))</f>
        <v>8.6832954734563528E-3</v>
      </c>
      <c r="J1087" s="9" t="str">
        <f>VLOOKUP(F1087,'Tech to Policy Mapping'!C:D,2,FALSE)</f>
        <v>coal mining - methane capture</v>
      </c>
    </row>
    <row r="1088" spans="1:10" x14ac:dyDescent="0.45">
      <c r="A1088" t="s">
        <v>425</v>
      </c>
      <c r="B1088" t="s">
        <v>85</v>
      </c>
      <c r="C1088">
        <v>2015</v>
      </c>
      <c r="D1088" t="s">
        <v>82</v>
      </c>
      <c r="E1088" t="s">
        <v>83</v>
      </c>
      <c r="F1088" t="s">
        <v>430</v>
      </c>
      <c r="G1088">
        <v>46</v>
      </c>
      <c r="H1088">
        <v>7.7529423870145997E-3</v>
      </c>
      <c r="I1088">
        <f>IF(OR(B1088="GAS",B1088="COL",B1088="LAN",B1088="RICE"),H1088*About!$B$113,IF(B1088="CROP",H1088*About!$B$114,'EPA Data'!H1088))</f>
        <v>8.6832954734563528E-3</v>
      </c>
      <c r="J1088" s="9" t="str">
        <f>VLOOKUP(F1088,'Tech to Policy Mapping'!C:D,2,FALSE)</f>
        <v>coal mining - methane capture</v>
      </c>
    </row>
    <row r="1089" spans="1:10" x14ac:dyDescent="0.45">
      <c r="A1089" t="s">
        <v>425</v>
      </c>
      <c r="B1089" t="s">
        <v>85</v>
      </c>
      <c r="C1089">
        <v>2015</v>
      </c>
      <c r="D1089" t="s">
        <v>82</v>
      </c>
      <c r="E1089" t="s">
        <v>83</v>
      </c>
      <c r="F1089" t="s">
        <v>426</v>
      </c>
      <c r="G1089">
        <v>46</v>
      </c>
      <c r="H1089">
        <v>0.29875408113002699</v>
      </c>
      <c r="I1089">
        <f>IF(OR(B1089="GAS",B1089="COL",B1089="LAN",B1089="RICE"),H1089*About!$B$113,IF(B1089="CROP",H1089*About!$B$114,'EPA Data'!H1089))</f>
        <v>0.33460457086563028</v>
      </c>
      <c r="J1089" s="9" t="str">
        <f>VLOOKUP(F1089,'Tech to Policy Mapping'!C:D,2,FALSE)</f>
        <v>coal mining - methane capture</v>
      </c>
    </row>
    <row r="1090" spans="1:10" x14ac:dyDescent="0.45">
      <c r="A1090" t="s">
        <v>425</v>
      </c>
      <c r="B1090" t="s">
        <v>85</v>
      </c>
      <c r="C1090">
        <v>2015</v>
      </c>
      <c r="D1090" t="s">
        <v>82</v>
      </c>
      <c r="E1090" t="s">
        <v>83</v>
      </c>
      <c r="F1090" t="s">
        <v>429</v>
      </c>
      <c r="G1090">
        <v>47</v>
      </c>
      <c r="H1090">
        <v>3.6781756877899099</v>
      </c>
      <c r="I1090">
        <f>IF(OR(B1090="GAS",B1090="COL",B1090="LAN",B1090="RICE"),H1090*About!$B$113,IF(B1090="CROP",H1090*About!$B$114,'EPA Data'!H1090))</f>
        <v>4.1195567703246994</v>
      </c>
      <c r="J1090" s="9" t="str">
        <f>VLOOKUP(F1090,'Tech to Policy Mapping'!C:D,2,FALSE)</f>
        <v>coal mining - methane destruction</v>
      </c>
    </row>
    <row r="1091" spans="1:10" x14ac:dyDescent="0.45">
      <c r="A1091" t="s">
        <v>425</v>
      </c>
      <c r="B1091" t="s">
        <v>85</v>
      </c>
      <c r="C1091">
        <v>2015</v>
      </c>
      <c r="D1091" t="s">
        <v>82</v>
      </c>
      <c r="E1091" t="s">
        <v>83</v>
      </c>
      <c r="F1091" t="s">
        <v>427</v>
      </c>
      <c r="G1091">
        <v>47</v>
      </c>
      <c r="H1091">
        <v>7.6136100105941001E-3</v>
      </c>
      <c r="I1091">
        <f>IF(OR(B1091="GAS",B1091="COL",B1091="LAN",B1091="RICE"),H1091*About!$B$113,IF(B1091="CROP",H1091*About!$B$114,'EPA Data'!H1091))</f>
        <v>8.5272432118653936E-3</v>
      </c>
      <c r="J1091" s="9" t="str">
        <f>VLOOKUP(F1091,'Tech to Policy Mapping'!C:D,2,FALSE)</f>
        <v>coal mining - methane capture</v>
      </c>
    </row>
    <row r="1092" spans="1:10" x14ac:dyDescent="0.45">
      <c r="A1092" t="s">
        <v>425</v>
      </c>
      <c r="B1092" t="s">
        <v>85</v>
      </c>
      <c r="C1092">
        <v>2015</v>
      </c>
      <c r="D1092" t="s">
        <v>82</v>
      </c>
      <c r="E1092" t="s">
        <v>83</v>
      </c>
      <c r="F1092" t="s">
        <v>430</v>
      </c>
      <c r="G1092">
        <v>47</v>
      </c>
      <c r="H1092">
        <v>7.6136100105941001E-3</v>
      </c>
      <c r="I1092">
        <f>IF(OR(B1092="GAS",B1092="COL",B1092="LAN",B1092="RICE"),H1092*About!$B$113,IF(B1092="CROP",H1092*About!$B$114,'EPA Data'!H1092))</f>
        <v>8.5272432118653936E-3</v>
      </c>
      <c r="J1092" s="9" t="str">
        <f>VLOOKUP(F1092,'Tech to Policy Mapping'!C:D,2,FALSE)</f>
        <v>coal mining - methane capture</v>
      </c>
    </row>
    <row r="1093" spans="1:10" x14ac:dyDescent="0.45">
      <c r="A1093" t="s">
        <v>425</v>
      </c>
      <c r="B1093" t="s">
        <v>85</v>
      </c>
      <c r="C1093">
        <v>2015</v>
      </c>
      <c r="D1093" t="s">
        <v>82</v>
      </c>
      <c r="E1093" t="s">
        <v>83</v>
      </c>
      <c r="F1093" t="s">
        <v>428</v>
      </c>
      <c r="G1093">
        <v>48</v>
      </c>
      <c r="H1093">
        <v>1.4234501868486399E-2</v>
      </c>
      <c r="I1093">
        <f>IF(OR(B1093="GAS",B1093="COL",B1093="LAN",B1093="RICE"),H1093*About!$B$113,IF(B1093="CROP",H1093*About!$B$114,'EPA Data'!H1093))</f>
        <v>1.5942642092704767E-2</v>
      </c>
      <c r="J1093" s="9" t="str">
        <f>VLOOKUP(F1093,'Tech to Policy Mapping'!C:D,2,FALSE)</f>
        <v>coal mining - methane destruction</v>
      </c>
    </row>
    <row r="1094" spans="1:10" x14ac:dyDescent="0.45">
      <c r="A1094" t="s">
        <v>425</v>
      </c>
      <c r="B1094" t="s">
        <v>85</v>
      </c>
      <c r="C1094">
        <v>2015</v>
      </c>
      <c r="D1094" t="s">
        <v>82</v>
      </c>
      <c r="E1094" t="s">
        <v>83</v>
      </c>
      <c r="F1094" t="s">
        <v>426</v>
      </c>
      <c r="G1094">
        <v>49</v>
      </c>
      <c r="H1094">
        <v>0.13955296576023099</v>
      </c>
      <c r="I1094">
        <f>IF(OR(B1094="GAS",B1094="COL",B1094="LAN",B1094="RICE"),H1094*About!$B$113,IF(B1094="CROP",H1094*About!$B$114,'EPA Data'!H1094))</f>
        <v>0.15629932165145871</v>
      </c>
      <c r="J1094" s="9" t="str">
        <f>VLOOKUP(F1094,'Tech to Policy Mapping'!C:D,2,FALSE)</f>
        <v>coal mining - methane capture</v>
      </c>
    </row>
    <row r="1095" spans="1:10" x14ac:dyDescent="0.45">
      <c r="A1095" t="s">
        <v>425</v>
      </c>
      <c r="B1095" t="s">
        <v>85</v>
      </c>
      <c r="C1095">
        <v>2015</v>
      </c>
      <c r="D1095" t="s">
        <v>82</v>
      </c>
      <c r="E1095" t="s">
        <v>83</v>
      </c>
      <c r="F1095" t="s">
        <v>430</v>
      </c>
      <c r="G1095">
        <v>50</v>
      </c>
      <c r="H1095">
        <v>7.1275830268860002E-3</v>
      </c>
      <c r="I1095">
        <f>IF(OR(B1095="GAS",B1095="COL",B1095="LAN",B1095="RICE"),H1095*About!$B$113,IF(B1095="CROP",H1095*About!$B$114,'EPA Data'!H1095))</f>
        <v>7.9828929901123204E-3</v>
      </c>
      <c r="J1095" s="9" t="str">
        <f>VLOOKUP(F1095,'Tech to Policy Mapping'!C:D,2,FALSE)</f>
        <v>coal mining - methane capture</v>
      </c>
    </row>
    <row r="1096" spans="1:10" x14ac:dyDescent="0.45">
      <c r="A1096" t="s">
        <v>425</v>
      </c>
      <c r="B1096" t="s">
        <v>85</v>
      </c>
      <c r="C1096">
        <v>2015</v>
      </c>
      <c r="D1096" t="s">
        <v>82</v>
      </c>
      <c r="E1096" t="s">
        <v>83</v>
      </c>
      <c r="F1096" t="s">
        <v>426</v>
      </c>
      <c r="G1096">
        <v>50</v>
      </c>
      <c r="H1096">
        <v>0.13704498112201599</v>
      </c>
      <c r="I1096">
        <f>IF(OR(B1096="GAS",B1096="COL",B1096="LAN",B1096="RICE"),H1096*About!$B$113,IF(B1096="CROP",H1096*About!$B$114,'EPA Data'!H1096))</f>
        <v>0.15349037885665792</v>
      </c>
      <c r="J1096" s="9" t="str">
        <f>VLOOKUP(F1096,'Tech to Policy Mapping'!C:D,2,FALSE)</f>
        <v>coal mining - methane capture</v>
      </c>
    </row>
    <row r="1097" spans="1:10" x14ac:dyDescent="0.45">
      <c r="A1097" t="s">
        <v>425</v>
      </c>
      <c r="B1097" t="s">
        <v>85</v>
      </c>
      <c r="C1097">
        <v>2015</v>
      </c>
      <c r="D1097" t="s">
        <v>82</v>
      </c>
      <c r="E1097" t="s">
        <v>83</v>
      </c>
      <c r="F1097" t="s">
        <v>427</v>
      </c>
      <c r="G1097">
        <v>50</v>
      </c>
      <c r="H1097">
        <v>7.1275830268860002E-3</v>
      </c>
      <c r="I1097">
        <f>IF(OR(B1097="GAS",B1097="COL",B1097="LAN",B1097="RICE"),H1097*About!$B$113,IF(B1097="CROP",H1097*About!$B$114,'EPA Data'!H1097))</f>
        <v>7.9828929901123204E-3</v>
      </c>
      <c r="J1097" s="9" t="str">
        <f>VLOOKUP(F1097,'Tech to Policy Mapping'!C:D,2,FALSE)</f>
        <v>coal mining - methane capture</v>
      </c>
    </row>
    <row r="1098" spans="1:10" x14ac:dyDescent="0.45">
      <c r="A1098" t="s">
        <v>425</v>
      </c>
      <c r="B1098" t="s">
        <v>85</v>
      </c>
      <c r="C1098">
        <v>2015</v>
      </c>
      <c r="D1098" t="s">
        <v>82</v>
      </c>
      <c r="E1098" t="s">
        <v>83</v>
      </c>
      <c r="F1098" t="s">
        <v>427</v>
      </c>
      <c r="G1098">
        <v>51</v>
      </c>
      <c r="H1098">
        <v>7.1069188416003999E-3</v>
      </c>
      <c r="I1098">
        <f>IF(OR(B1098="GAS",B1098="COL",B1098="LAN",B1098="RICE"),H1098*About!$B$113,IF(B1098="CROP",H1098*About!$B$114,'EPA Data'!H1098))</f>
        <v>7.9597491025924488E-3</v>
      </c>
      <c r="J1098" s="9" t="str">
        <f>VLOOKUP(F1098,'Tech to Policy Mapping'!C:D,2,FALSE)</f>
        <v>coal mining - methane capture</v>
      </c>
    </row>
    <row r="1099" spans="1:10" x14ac:dyDescent="0.45">
      <c r="A1099" t="s">
        <v>425</v>
      </c>
      <c r="B1099" t="s">
        <v>85</v>
      </c>
      <c r="C1099">
        <v>2015</v>
      </c>
      <c r="D1099" t="s">
        <v>82</v>
      </c>
      <c r="E1099" t="s">
        <v>83</v>
      </c>
      <c r="F1099" t="s">
        <v>428</v>
      </c>
      <c r="G1099">
        <v>51</v>
      </c>
      <c r="H1099">
        <v>6.7004049196839003E-3</v>
      </c>
      <c r="I1099">
        <f>IF(OR(B1099="GAS",B1099="COL",B1099="LAN",B1099="RICE"),H1099*About!$B$113,IF(B1099="CROP",H1099*About!$B$114,'EPA Data'!H1099))</f>
        <v>7.5044535100459693E-3</v>
      </c>
      <c r="J1099" s="9" t="str">
        <f>VLOOKUP(F1099,'Tech to Policy Mapping'!C:D,2,FALSE)</f>
        <v>coal mining - methane destruction</v>
      </c>
    </row>
    <row r="1100" spans="1:10" x14ac:dyDescent="0.45">
      <c r="A1100" t="s">
        <v>425</v>
      </c>
      <c r="B1100" t="s">
        <v>85</v>
      </c>
      <c r="C1100">
        <v>2015</v>
      </c>
      <c r="D1100" t="s">
        <v>82</v>
      </c>
      <c r="E1100" t="s">
        <v>83</v>
      </c>
      <c r="F1100" t="s">
        <v>430</v>
      </c>
      <c r="G1100">
        <v>51</v>
      </c>
      <c r="H1100">
        <v>7.1069188416003999E-3</v>
      </c>
      <c r="I1100">
        <f>IF(OR(B1100="GAS",B1100="COL",B1100="LAN",B1100="RICE"),H1100*About!$B$113,IF(B1100="CROP",H1100*About!$B$114,'EPA Data'!H1100))</f>
        <v>7.9597491025924488E-3</v>
      </c>
      <c r="J1100" s="9" t="str">
        <f>VLOOKUP(F1100,'Tech to Policy Mapping'!C:D,2,FALSE)</f>
        <v>coal mining - methane capture</v>
      </c>
    </row>
    <row r="1101" spans="1:10" x14ac:dyDescent="0.45">
      <c r="A1101" t="s">
        <v>425</v>
      </c>
      <c r="B1101" t="s">
        <v>85</v>
      </c>
      <c r="C1101">
        <v>2015</v>
      </c>
      <c r="D1101" t="s">
        <v>82</v>
      </c>
      <c r="E1101" t="s">
        <v>83</v>
      </c>
      <c r="F1101" t="s">
        <v>426</v>
      </c>
      <c r="G1101">
        <v>54</v>
      </c>
      <c r="H1101">
        <v>0.25622102618217402</v>
      </c>
      <c r="I1101">
        <f>IF(OR(B1101="GAS",B1101="COL",B1101="LAN",B1101="RICE"),H1101*About!$B$113,IF(B1101="CROP",H1101*About!$B$114,'EPA Data'!H1101))</f>
        <v>0.2869675493240349</v>
      </c>
      <c r="J1101" s="9" t="str">
        <f>VLOOKUP(F1101,'Tech to Policy Mapping'!C:D,2,FALSE)</f>
        <v>coal mining - methane capture</v>
      </c>
    </row>
    <row r="1102" spans="1:10" x14ac:dyDescent="0.45">
      <c r="A1102" t="s">
        <v>425</v>
      </c>
      <c r="B1102" t="s">
        <v>85</v>
      </c>
      <c r="C1102">
        <v>2015</v>
      </c>
      <c r="D1102" t="s">
        <v>82</v>
      </c>
      <c r="E1102" t="s">
        <v>83</v>
      </c>
      <c r="F1102" t="s">
        <v>428</v>
      </c>
      <c r="G1102">
        <v>54</v>
      </c>
      <c r="H1102">
        <v>6.3495435751974999E-3</v>
      </c>
      <c r="I1102">
        <f>IF(OR(B1102="GAS",B1102="COL",B1102="LAN",B1102="RICE"),H1102*About!$B$113,IF(B1102="CROP",H1102*About!$B$114,'EPA Data'!H1102))</f>
        <v>7.1114888042212009E-3</v>
      </c>
      <c r="J1102" s="9" t="str">
        <f>VLOOKUP(F1102,'Tech to Policy Mapping'!C:D,2,FALSE)</f>
        <v>coal mining - methane destruction</v>
      </c>
    </row>
    <row r="1103" spans="1:10" x14ac:dyDescent="0.45">
      <c r="A1103" t="s">
        <v>425</v>
      </c>
      <c r="B1103" t="s">
        <v>85</v>
      </c>
      <c r="C1103">
        <v>2015</v>
      </c>
      <c r="D1103" t="s">
        <v>82</v>
      </c>
      <c r="E1103" t="s">
        <v>83</v>
      </c>
      <c r="F1103" t="s">
        <v>427</v>
      </c>
      <c r="G1103">
        <v>54</v>
      </c>
      <c r="H1103">
        <v>6.7004049196839003E-3</v>
      </c>
      <c r="I1103">
        <f>IF(OR(B1103="GAS",B1103="COL",B1103="LAN",B1103="RICE"),H1103*About!$B$113,IF(B1103="CROP",H1103*About!$B$114,'EPA Data'!H1103))</f>
        <v>7.5044535100459693E-3</v>
      </c>
      <c r="J1103" s="9" t="str">
        <f>VLOOKUP(F1103,'Tech to Policy Mapping'!C:D,2,FALSE)</f>
        <v>coal mining - methane capture</v>
      </c>
    </row>
    <row r="1104" spans="1:10" x14ac:dyDescent="0.45">
      <c r="A1104" t="s">
        <v>425</v>
      </c>
      <c r="B1104" t="s">
        <v>85</v>
      </c>
      <c r="C1104">
        <v>2015</v>
      </c>
      <c r="D1104" t="s">
        <v>82</v>
      </c>
      <c r="E1104" t="s">
        <v>83</v>
      </c>
      <c r="F1104" t="s">
        <v>430</v>
      </c>
      <c r="G1104">
        <v>54</v>
      </c>
      <c r="H1104">
        <v>6.7004049196839003E-3</v>
      </c>
      <c r="I1104">
        <f>IF(OR(B1104="GAS",B1104="COL",B1104="LAN",B1104="RICE"),H1104*About!$B$113,IF(B1104="CROP",H1104*About!$B$114,'EPA Data'!H1104))</f>
        <v>7.5044535100459693E-3</v>
      </c>
      <c r="J1104" s="9" t="str">
        <f>VLOOKUP(F1104,'Tech to Policy Mapping'!C:D,2,FALSE)</f>
        <v>coal mining - methane capture</v>
      </c>
    </row>
    <row r="1105" spans="1:10" x14ac:dyDescent="0.45">
      <c r="A1105" t="s">
        <v>425</v>
      </c>
      <c r="B1105" t="s">
        <v>85</v>
      </c>
      <c r="C1105">
        <v>2015</v>
      </c>
      <c r="D1105" t="s">
        <v>82</v>
      </c>
      <c r="E1105" t="s">
        <v>83</v>
      </c>
      <c r="F1105" t="s">
        <v>428</v>
      </c>
      <c r="G1105">
        <v>57</v>
      </c>
      <c r="H1105">
        <v>5.9190928004682003E-3</v>
      </c>
      <c r="I1105">
        <f>IF(OR(B1105="GAS",B1105="COL",B1105="LAN",B1105="RICE"),H1105*About!$B$113,IF(B1105="CROP",H1105*About!$B$114,'EPA Data'!H1105))</f>
        <v>6.6293839365243849E-3</v>
      </c>
      <c r="J1105" s="9" t="str">
        <f>VLOOKUP(F1105,'Tech to Policy Mapping'!C:D,2,FALSE)</f>
        <v>coal mining - methane destruction</v>
      </c>
    </row>
    <row r="1106" spans="1:10" x14ac:dyDescent="0.45">
      <c r="A1106" t="s">
        <v>425</v>
      </c>
      <c r="B1106" t="s">
        <v>85</v>
      </c>
      <c r="C1106">
        <v>2015</v>
      </c>
      <c r="D1106" t="s">
        <v>82</v>
      </c>
      <c r="E1106" t="s">
        <v>83</v>
      </c>
      <c r="F1106" t="s">
        <v>426</v>
      </c>
      <c r="G1106">
        <v>57</v>
      </c>
      <c r="H1106">
        <v>0.120607294142246</v>
      </c>
      <c r="I1106">
        <f>IF(OR(B1106="GAS",B1106="COL",B1106="LAN",B1106="RICE"),H1106*About!$B$113,IF(B1106="CROP",H1106*About!$B$114,'EPA Data'!H1106))</f>
        <v>0.13508016943931553</v>
      </c>
      <c r="J1106" s="9" t="str">
        <f>VLOOKUP(F1106,'Tech to Policy Mapping'!C:D,2,FALSE)</f>
        <v>coal mining - methane capture</v>
      </c>
    </row>
    <row r="1107" spans="1:10" x14ac:dyDescent="0.45">
      <c r="A1107" t="s">
        <v>425</v>
      </c>
      <c r="B1107" t="s">
        <v>85</v>
      </c>
      <c r="C1107">
        <v>2015</v>
      </c>
      <c r="D1107" t="s">
        <v>82</v>
      </c>
      <c r="E1107" t="s">
        <v>83</v>
      </c>
      <c r="F1107" t="s">
        <v>430</v>
      </c>
      <c r="G1107">
        <v>57</v>
      </c>
      <c r="H1107">
        <v>6.3495435751974999E-3</v>
      </c>
      <c r="I1107">
        <f>IF(OR(B1107="GAS",B1107="COL",B1107="LAN",B1107="RICE"),H1107*About!$B$113,IF(B1107="CROP",H1107*About!$B$114,'EPA Data'!H1107))</f>
        <v>7.1114888042212009E-3</v>
      </c>
      <c r="J1107" s="9" t="str">
        <f>VLOOKUP(F1107,'Tech to Policy Mapping'!C:D,2,FALSE)</f>
        <v>coal mining - methane capture</v>
      </c>
    </row>
    <row r="1108" spans="1:10" x14ac:dyDescent="0.45">
      <c r="A1108" t="s">
        <v>425</v>
      </c>
      <c r="B1108" t="s">
        <v>85</v>
      </c>
      <c r="C1108">
        <v>2015</v>
      </c>
      <c r="D1108" t="s">
        <v>82</v>
      </c>
      <c r="E1108" t="s">
        <v>83</v>
      </c>
      <c r="F1108" t="s">
        <v>427</v>
      </c>
      <c r="G1108">
        <v>57</v>
      </c>
      <c r="H1108">
        <v>6.3495435751974999E-3</v>
      </c>
      <c r="I1108">
        <f>IF(OR(B1108="GAS",B1108="COL",B1108="LAN",B1108="RICE"),H1108*About!$B$113,IF(B1108="CROP",H1108*About!$B$114,'EPA Data'!H1108))</f>
        <v>7.1114888042212009E-3</v>
      </c>
      <c r="J1108" s="9" t="str">
        <f>VLOOKUP(F1108,'Tech to Policy Mapping'!C:D,2,FALSE)</f>
        <v>coal mining - methane capture</v>
      </c>
    </row>
    <row r="1109" spans="1:10" x14ac:dyDescent="0.45">
      <c r="A1109" t="s">
        <v>425</v>
      </c>
      <c r="B1109" t="s">
        <v>85</v>
      </c>
      <c r="C1109">
        <v>2015</v>
      </c>
      <c r="D1109" t="s">
        <v>82</v>
      </c>
      <c r="E1109" t="s">
        <v>83</v>
      </c>
      <c r="F1109" t="s">
        <v>426</v>
      </c>
      <c r="G1109">
        <v>60</v>
      </c>
      <c r="H1109">
        <v>0.114291787147522</v>
      </c>
      <c r="I1109">
        <f>IF(OR(B1109="GAS",B1109="COL",B1109="LAN",B1109="RICE"),H1109*About!$B$113,IF(B1109="CROP",H1109*About!$B$114,'EPA Data'!H1109))</f>
        <v>0.12800680160522465</v>
      </c>
      <c r="J1109" s="9" t="str">
        <f>VLOOKUP(F1109,'Tech to Policy Mapping'!C:D,2,FALSE)</f>
        <v>coal mining - methane capture</v>
      </c>
    </row>
    <row r="1110" spans="1:10" x14ac:dyDescent="0.45">
      <c r="A1110" t="s">
        <v>425</v>
      </c>
      <c r="B1110" t="s">
        <v>85</v>
      </c>
      <c r="C1110">
        <v>2015</v>
      </c>
      <c r="D1110" t="s">
        <v>82</v>
      </c>
      <c r="E1110" t="s">
        <v>83</v>
      </c>
      <c r="F1110" t="s">
        <v>428</v>
      </c>
      <c r="G1110">
        <v>60</v>
      </c>
      <c r="H1110">
        <v>5.6668664328754E-3</v>
      </c>
      <c r="I1110">
        <f>IF(OR(B1110="GAS",B1110="COL",B1110="LAN",B1110="RICE"),H1110*About!$B$113,IF(B1110="CROP",H1110*About!$B$114,'EPA Data'!H1110))</f>
        <v>6.3468904048204489E-3</v>
      </c>
      <c r="J1110" s="9" t="str">
        <f>VLOOKUP(F1110,'Tech to Policy Mapping'!C:D,2,FALSE)</f>
        <v>coal mining - methane destruction</v>
      </c>
    </row>
    <row r="1111" spans="1:10" x14ac:dyDescent="0.45">
      <c r="A1111" t="s">
        <v>425</v>
      </c>
      <c r="B1111" t="s">
        <v>85</v>
      </c>
      <c r="C1111">
        <v>2015</v>
      </c>
      <c r="D1111" t="s">
        <v>82</v>
      </c>
      <c r="E1111" t="s">
        <v>83</v>
      </c>
      <c r="F1111" t="s">
        <v>430</v>
      </c>
      <c r="G1111">
        <v>62</v>
      </c>
      <c r="H1111">
        <v>5.9190928004682003E-3</v>
      </c>
      <c r="I1111">
        <f>IF(OR(B1111="GAS",B1111="COL",B1111="LAN",B1111="RICE"),H1111*About!$B$113,IF(B1111="CROP",H1111*About!$B$114,'EPA Data'!H1111))</f>
        <v>6.6293839365243849E-3</v>
      </c>
      <c r="J1111" s="9" t="str">
        <f>VLOOKUP(F1111,'Tech to Policy Mapping'!C:D,2,FALSE)</f>
        <v>coal mining - methane capture</v>
      </c>
    </row>
    <row r="1112" spans="1:10" x14ac:dyDescent="0.45">
      <c r="A1112" t="s">
        <v>425</v>
      </c>
      <c r="B1112" t="s">
        <v>85</v>
      </c>
      <c r="C1112">
        <v>2015</v>
      </c>
      <c r="D1112" t="s">
        <v>82</v>
      </c>
      <c r="E1112" t="s">
        <v>83</v>
      </c>
      <c r="F1112" t="s">
        <v>428</v>
      </c>
      <c r="G1112">
        <v>62</v>
      </c>
      <c r="H1112">
        <v>1.09923193231225E-2</v>
      </c>
      <c r="I1112">
        <f>IF(OR(B1112="GAS",B1112="COL",B1112="LAN",B1112="RICE"),H1112*About!$B$113,IF(B1112="CROP",H1112*About!$B$114,'EPA Data'!H1112))</f>
        <v>1.23113976418972E-2</v>
      </c>
      <c r="J1112" s="9" t="str">
        <f>VLOOKUP(F1112,'Tech to Policy Mapping'!C:D,2,FALSE)</f>
        <v>coal mining - methane destruction</v>
      </c>
    </row>
    <row r="1113" spans="1:10" x14ac:dyDescent="0.45">
      <c r="A1113" t="s">
        <v>425</v>
      </c>
      <c r="B1113" t="s">
        <v>85</v>
      </c>
      <c r="C1113">
        <v>2015</v>
      </c>
      <c r="D1113" t="s">
        <v>82</v>
      </c>
      <c r="E1113" t="s">
        <v>83</v>
      </c>
      <c r="F1113" t="s">
        <v>427</v>
      </c>
      <c r="G1113">
        <v>62</v>
      </c>
      <c r="H1113">
        <v>5.9190928004682003E-3</v>
      </c>
      <c r="I1113">
        <f>IF(OR(B1113="GAS",B1113="COL",B1113="LAN",B1113="RICE"),H1113*About!$B$113,IF(B1113="CROP",H1113*About!$B$114,'EPA Data'!H1113))</f>
        <v>6.6293839365243849E-3</v>
      </c>
      <c r="J1113" s="9" t="str">
        <f>VLOOKUP(F1113,'Tech to Policy Mapping'!C:D,2,FALSE)</f>
        <v>coal mining - methane capture</v>
      </c>
    </row>
    <row r="1114" spans="1:10" x14ac:dyDescent="0.45">
      <c r="A1114" t="s">
        <v>425</v>
      </c>
      <c r="B1114" t="s">
        <v>85</v>
      </c>
      <c r="C1114">
        <v>2015</v>
      </c>
      <c r="D1114" t="s">
        <v>82</v>
      </c>
      <c r="E1114" t="s">
        <v>83</v>
      </c>
      <c r="F1114" t="s">
        <v>428</v>
      </c>
      <c r="G1114">
        <v>64</v>
      </c>
      <c r="H1114">
        <v>5.2629765123129004E-3</v>
      </c>
      <c r="I1114">
        <f>IF(OR(B1114="GAS",B1114="COL",B1114="LAN",B1114="RICE"),H1114*About!$B$113,IF(B1114="CROP",H1114*About!$B$114,'EPA Data'!H1114))</f>
        <v>5.8945336937904491E-3</v>
      </c>
      <c r="J1114" s="9" t="str">
        <f>VLOOKUP(F1114,'Tech to Policy Mapping'!C:D,2,FALSE)</f>
        <v>coal mining - methane destruction</v>
      </c>
    </row>
    <row r="1115" spans="1:10" x14ac:dyDescent="0.45">
      <c r="A1115" t="s">
        <v>425</v>
      </c>
      <c r="B1115" t="s">
        <v>85</v>
      </c>
      <c r="C1115">
        <v>2015</v>
      </c>
      <c r="D1115" t="s">
        <v>82</v>
      </c>
      <c r="E1115" t="s">
        <v>83</v>
      </c>
      <c r="F1115" t="s">
        <v>427</v>
      </c>
      <c r="G1115">
        <v>65</v>
      </c>
      <c r="H1115">
        <v>5.6668664328754E-3</v>
      </c>
      <c r="I1115">
        <f>IF(OR(B1115="GAS",B1115="COL",B1115="LAN",B1115="RICE"),H1115*About!$B$113,IF(B1115="CROP",H1115*About!$B$114,'EPA Data'!H1115))</f>
        <v>6.3468904048204489E-3</v>
      </c>
      <c r="J1115" s="9" t="str">
        <f>VLOOKUP(F1115,'Tech to Policy Mapping'!C:D,2,FALSE)</f>
        <v>coal mining - methane capture</v>
      </c>
    </row>
    <row r="1116" spans="1:10" x14ac:dyDescent="0.45">
      <c r="A1116" t="s">
        <v>425</v>
      </c>
      <c r="B1116" t="s">
        <v>85</v>
      </c>
      <c r="C1116">
        <v>2015</v>
      </c>
      <c r="D1116" t="s">
        <v>82</v>
      </c>
      <c r="E1116" t="s">
        <v>83</v>
      </c>
      <c r="F1116" t="s">
        <v>426</v>
      </c>
      <c r="G1116">
        <v>65</v>
      </c>
      <c r="H1116">
        <v>0.10654367506504001</v>
      </c>
      <c r="I1116">
        <f>IF(OR(B1116="GAS",B1116="COL",B1116="LAN",B1116="RICE"),H1116*About!$B$113,IF(B1116="CROP",H1116*About!$B$114,'EPA Data'!H1116))</f>
        <v>0.11932891607284482</v>
      </c>
      <c r="J1116" s="9" t="str">
        <f>VLOOKUP(F1116,'Tech to Policy Mapping'!C:D,2,FALSE)</f>
        <v>coal mining - methane capture</v>
      </c>
    </row>
    <row r="1117" spans="1:10" x14ac:dyDescent="0.45">
      <c r="A1117" t="s">
        <v>425</v>
      </c>
      <c r="B1117" t="s">
        <v>85</v>
      </c>
      <c r="C1117">
        <v>2015</v>
      </c>
      <c r="D1117" t="s">
        <v>82</v>
      </c>
      <c r="E1117" t="s">
        <v>83</v>
      </c>
      <c r="F1117" t="s">
        <v>430</v>
      </c>
      <c r="G1117">
        <v>65</v>
      </c>
      <c r="H1117">
        <v>5.6668664328754E-3</v>
      </c>
      <c r="I1117">
        <f>IF(OR(B1117="GAS",B1117="COL",B1117="LAN",B1117="RICE"),H1117*About!$B$113,IF(B1117="CROP",H1117*About!$B$114,'EPA Data'!H1117))</f>
        <v>6.3468904048204489E-3</v>
      </c>
      <c r="J1117" s="9" t="str">
        <f>VLOOKUP(F1117,'Tech to Policy Mapping'!C:D,2,FALSE)</f>
        <v>coal mining - methane capture</v>
      </c>
    </row>
    <row r="1118" spans="1:10" x14ac:dyDescent="0.45">
      <c r="A1118" t="s">
        <v>425</v>
      </c>
      <c r="B1118" t="s">
        <v>85</v>
      </c>
      <c r="C1118">
        <v>2015</v>
      </c>
      <c r="D1118" t="s">
        <v>82</v>
      </c>
      <c r="E1118" t="s">
        <v>83</v>
      </c>
      <c r="F1118" t="s">
        <v>428</v>
      </c>
      <c r="G1118">
        <v>66</v>
      </c>
      <c r="H1118">
        <v>5.1091308705509004E-3</v>
      </c>
      <c r="I1118">
        <f>IF(OR(B1118="GAS",B1118="COL",B1118="LAN",B1118="RICE"),H1118*About!$B$113,IF(B1118="CROP",H1118*About!$B$114,'EPA Data'!H1118))</f>
        <v>5.7222265750170092E-3</v>
      </c>
      <c r="J1118" s="9" t="str">
        <f>VLOOKUP(F1118,'Tech to Policy Mapping'!C:D,2,FALSE)</f>
        <v>coal mining - methane destruction</v>
      </c>
    </row>
    <row r="1119" spans="1:10" x14ac:dyDescent="0.45">
      <c r="A1119" t="s">
        <v>425</v>
      </c>
      <c r="B1119" t="s">
        <v>85</v>
      </c>
      <c r="C1119">
        <v>2015</v>
      </c>
      <c r="D1119" t="s">
        <v>82</v>
      </c>
      <c r="E1119" t="s">
        <v>83</v>
      </c>
      <c r="F1119" t="s">
        <v>427</v>
      </c>
      <c r="G1119">
        <v>67</v>
      </c>
      <c r="H1119">
        <v>1.09923193231225E-2</v>
      </c>
      <c r="I1119">
        <f>IF(OR(B1119="GAS",B1119="COL",B1119="LAN",B1119="RICE"),H1119*About!$B$113,IF(B1119="CROP",H1119*About!$B$114,'EPA Data'!H1119))</f>
        <v>1.23113976418972E-2</v>
      </c>
      <c r="J1119" s="9" t="str">
        <f>VLOOKUP(F1119,'Tech to Policy Mapping'!C:D,2,FALSE)</f>
        <v>coal mining - methane capture</v>
      </c>
    </row>
    <row r="1120" spans="1:10" x14ac:dyDescent="0.45">
      <c r="A1120" t="s">
        <v>425</v>
      </c>
      <c r="B1120" t="s">
        <v>85</v>
      </c>
      <c r="C1120">
        <v>2015</v>
      </c>
      <c r="D1120" t="s">
        <v>82</v>
      </c>
      <c r="E1120" t="s">
        <v>83</v>
      </c>
      <c r="F1120" t="s">
        <v>430</v>
      </c>
      <c r="G1120">
        <v>67</v>
      </c>
      <c r="H1120">
        <v>1.09923193231225E-2</v>
      </c>
      <c r="I1120">
        <f>IF(OR(B1120="GAS",B1120="COL",B1120="LAN",B1120="RICE"),H1120*About!$B$113,IF(B1120="CROP",H1120*About!$B$114,'EPA Data'!H1120))</f>
        <v>1.23113976418972E-2</v>
      </c>
      <c r="J1120" s="9" t="str">
        <f>VLOOKUP(F1120,'Tech to Policy Mapping'!C:D,2,FALSE)</f>
        <v>coal mining - methane capture</v>
      </c>
    </row>
    <row r="1121" spans="1:10" x14ac:dyDescent="0.45">
      <c r="A1121" t="s">
        <v>425</v>
      </c>
      <c r="B1121" t="s">
        <v>85</v>
      </c>
      <c r="C1121">
        <v>2015</v>
      </c>
      <c r="D1121" t="s">
        <v>82</v>
      </c>
      <c r="E1121" t="s">
        <v>83</v>
      </c>
      <c r="F1121" t="s">
        <v>428</v>
      </c>
      <c r="G1121">
        <v>68</v>
      </c>
      <c r="H1121">
        <v>5.0246729515493003E-3</v>
      </c>
      <c r="I1121">
        <f>IF(OR(B1121="GAS",B1121="COL",B1121="LAN",B1121="RICE"),H1121*About!$B$113,IF(B1121="CROP",H1121*About!$B$114,'EPA Data'!H1121))</f>
        <v>5.6276337057352167E-3</v>
      </c>
      <c r="J1121" s="9" t="str">
        <f>VLOOKUP(F1121,'Tech to Policy Mapping'!C:D,2,FALSE)</f>
        <v>coal mining - methane destruction</v>
      </c>
    </row>
    <row r="1122" spans="1:10" x14ac:dyDescent="0.45">
      <c r="A1122" t="s">
        <v>425</v>
      </c>
      <c r="B1122" t="s">
        <v>85</v>
      </c>
      <c r="C1122">
        <v>2015</v>
      </c>
      <c r="D1122" t="s">
        <v>82</v>
      </c>
      <c r="E1122" t="s">
        <v>83</v>
      </c>
      <c r="F1122" t="s">
        <v>426</v>
      </c>
      <c r="G1122">
        <v>68</v>
      </c>
      <c r="H1122">
        <v>0.102003596723079</v>
      </c>
      <c r="I1122">
        <f>IF(OR(B1122="GAS",B1122="COL",B1122="LAN",B1122="RICE"),H1122*About!$B$113,IF(B1122="CROP",H1122*About!$B$114,'EPA Data'!H1122))</f>
        <v>0.11424402832984849</v>
      </c>
      <c r="J1122" s="9" t="str">
        <f>VLOOKUP(F1122,'Tech to Policy Mapping'!C:D,2,FALSE)</f>
        <v>coal mining - methane capture</v>
      </c>
    </row>
    <row r="1123" spans="1:10" x14ac:dyDescent="0.45">
      <c r="A1123" t="s">
        <v>425</v>
      </c>
      <c r="B1123" t="s">
        <v>85</v>
      </c>
      <c r="C1123">
        <v>2015</v>
      </c>
      <c r="D1123" t="s">
        <v>82</v>
      </c>
      <c r="E1123" t="s">
        <v>83</v>
      </c>
      <c r="F1123" t="s">
        <v>427</v>
      </c>
      <c r="G1123">
        <v>70</v>
      </c>
      <c r="H1123">
        <v>5.2629765123129004E-3</v>
      </c>
      <c r="I1123">
        <f>IF(OR(B1123="GAS",B1123="COL",B1123="LAN",B1123="RICE"),H1123*About!$B$113,IF(B1123="CROP",H1123*About!$B$114,'EPA Data'!H1123))</f>
        <v>5.8945336937904491E-3</v>
      </c>
      <c r="J1123" s="9" t="str">
        <f>VLOOKUP(F1123,'Tech to Policy Mapping'!C:D,2,FALSE)</f>
        <v>coal mining - methane capture</v>
      </c>
    </row>
    <row r="1124" spans="1:10" x14ac:dyDescent="0.45">
      <c r="A1124" t="s">
        <v>425</v>
      </c>
      <c r="B1124" t="s">
        <v>85</v>
      </c>
      <c r="C1124">
        <v>2015</v>
      </c>
      <c r="D1124" t="s">
        <v>82</v>
      </c>
      <c r="E1124" t="s">
        <v>83</v>
      </c>
      <c r="F1124" t="s">
        <v>426</v>
      </c>
      <c r="G1124">
        <v>70</v>
      </c>
      <c r="H1124">
        <v>0.19786175340414</v>
      </c>
      <c r="I1124">
        <f>IF(OR(B1124="GAS",B1124="COL",B1124="LAN",B1124="RICE"),H1124*About!$B$113,IF(B1124="CROP",H1124*About!$B$114,'EPA Data'!H1124))</f>
        <v>0.22160516381263681</v>
      </c>
      <c r="J1124" s="9" t="str">
        <f>VLOOKUP(F1124,'Tech to Policy Mapping'!C:D,2,FALSE)</f>
        <v>coal mining - methane capture</v>
      </c>
    </row>
    <row r="1125" spans="1:10" x14ac:dyDescent="0.45">
      <c r="A1125" t="s">
        <v>425</v>
      </c>
      <c r="B1125" t="s">
        <v>85</v>
      </c>
      <c r="C1125">
        <v>2015</v>
      </c>
      <c r="D1125" t="s">
        <v>82</v>
      </c>
      <c r="E1125" t="s">
        <v>83</v>
      </c>
      <c r="F1125" t="s">
        <v>430</v>
      </c>
      <c r="G1125">
        <v>70</v>
      </c>
      <c r="H1125">
        <v>5.2629765123129004E-3</v>
      </c>
      <c r="I1125">
        <f>IF(OR(B1125="GAS",B1125="COL",B1125="LAN",B1125="RICE"),H1125*About!$B$113,IF(B1125="CROP",H1125*About!$B$114,'EPA Data'!H1125))</f>
        <v>5.8945336937904491E-3</v>
      </c>
      <c r="J1125" s="9" t="str">
        <f>VLOOKUP(F1125,'Tech to Policy Mapping'!C:D,2,FALSE)</f>
        <v>coal mining - methane capture</v>
      </c>
    </row>
    <row r="1126" spans="1:10" x14ac:dyDescent="0.45">
      <c r="A1126" t="s">
        <v>425</v>
      </c>
      <c r="B1126" t="s">
        <v>85</v>
      </c>
      <c r="C1126">
        <v>2015</v>
      </c>
      <c r="D1126" t="s">
        <v>82</v>
      </c>
      <c r="E1126" t="s">
        <v>83</v>
      </c>
      <c r="F1126" t="s">
        <v>428</v>
      </c>
      <c r="G1126">
        <v>71</v>
      </c>
      <c r="H1126">
        <v>4.7509316354989997E-3</v>
      </c>
      <c r="I1126">
        <f>IF(OR(B1126="GAS",B1126="COL",B1126="LAN",B1126="RICE"),H1126*About!$B$113,IF(B1126="CROP",H1126*About!$B$114,'EPA Data'!H1126))</f>
        <v>5.3210434317588805E-3</v>
      </c>
      <c r="J1126" s="9" t="str">
        <f>VLOOKUP(F1126,'Tech to Policy Mapping'!C:D,2,FALSE)</f>
        <v>coal mining - methane destruction</v>
      </c>
    </row>
    <row r="1127" spans="1:10" x14ac:dyDescent="0.45">
      <c r="A1127" t="s">
        <v>425</v>
      </c>
      <c r="B1127" t="s">
        <v>85</v>
      </c>
      <c r="C1127">
        <v>2015</v>
      </c>
      <c r="D1127" t="s">
        <v>82</v>
      </c>
      <c r="E1127" t="s">
        <v>83</v>
      </c>
      <c r="F1127" t="s">
        <v>430</v>
      </c>
      <c r="G1127">
        <v>72</v>
      </c>
      <c r="H1127">
        <v>5.1091308705509004E-3</v>
      </c>
      <c r="I1127">
        <f>IF(OR(B1127="GAS",B1127="COL",B1127="LAN",B1127="RICE"),H1127*About!$B$113,IF(B1127="CROP",H1127*About!$B$114,'EPA Data'!H1127))</f>
        <v>5.7222265750170092E-3</v>
      </c>
      <c r="J1127" s="9" t="str">
        <f>VLOOKUP(F1127,'Tech to Policy Mapping'!C:D,2,FALSE)</f>
        <v>coal mining - methane capture</v>
      </c>
    </row>
    <row r="1128" spans="1:10" x14ac:dyDescent="0.45">
      <c r="A1128" t="s">
        <v>425</v>
      </c>
      <c r="B1128" t="s">
        <v>85</v>
      </c>
      <c r="C1128">
        <v>2015</v>
      </c>
      <c r="D1128" t="s">
        <v>82</v>
      </c>
      <c r="E1128" t="s">
        <v>83</v>
      </c>
      <c r="F1128" t="s">
        <v>428</v>
      </c>
      <c r="G1128">
        <v>72</v>
      </c>
      <c r="H1128">
        <v>4.7321864403783997E-3</v>
      </c>
      <c r="I1128">
        <f>IF(OR(B1128="GAS",B1128="COL",B1128="LAN",B1128="RICE"),H1128*About!$B$113,IF(B1128="CROP",H1128*About!$B$114,'EPA Data'!H1128))</f>
        <v>5.3000488132238085E-3</v>
      </c>
      <c r="J1128" s="9" t="str">
        <f>VLOOKUP(F1128,'Tech to Policy Mapping'!C:D,2,FALSE)</f>
        <v>coal mining - methane destruction</v>
      </c>
    </row>
    <row r="1129" spans="1:10" x14ac:dyDescent="0.45">
      <c r="A1129" t="s">
        <v>425</v>
      </c>
      <c r="B1129" t="s">
        <v>85</v>
      </c>
      <c r="C1129">
        <v>2015</v>
      </c>
      <c r="D1129" t="s">
        <v>82</v>
      </c>
      <c r="E1129" t="s">
        <v>83</v>
      </c>
      <c r="F1129" t="s">
        <v>427</v>
      </c>
      <c r="G1129">
        <v>72</v>
      </c>
      <c r="H1129">
        <v>5.1091308705509004E-3</v>
      </c>
      <c r="I1129">
        <f>IF(OR(B1129="GAS",B1129="COL",B1129="LAN",B1129="RICE"),H1129*About!$B$113,IF(B1129="CROP",H1129*About!$B$114,'EPA Data'!H1129))</f>
        <v>5.7222265750170092E-3</v>
      </c>
      <c r="J1129" s="9" t="str">
        <f>VLOOKUP(F1129,'Tech to Policy Mapping'!C:D,2,FALSE)</f>
        <v>coal mining - methane capture</v>
      </c>
    </row>
    <row r="1130" spans="1:10" x14ac:dyDescent="0.45">
      <c r="A1130" t="s">
        <v>425</v>
      </c>
      <c r="B1130" t="s">
        <v>85</v>
      </c>
      <c r="C1130">
        <v>2015</v>
      </c>
      <c r="D1130" t="s">
        <v>82</v>
      </c>
      <c r="E1130" t="s">
        <v>83</v>
      </c>
      <c r="F1130" t="s">
        <v>430</v>
      </c>
      <c r="G1130">
        <v>73</v>
      </c>
      <c r="H1130">
        <v>5.0246729515493003E-3</v>
      </c>
      <c r="I1130">
        <f>IF(OR(B1130="GAS",B1130="COL",B1130="LAN",B1130="RICE"),H1130*About!$B$113,IF(B1130="CROP",H1130*About!$B$114,'EPA Data'!H1130))</f>
        <v>5.6276337057352167E-3</v>
      </c>
      <c r="J1130" s="9" t="str">
        <f>VLOOKUP(F1130,'Tech to Policy Mapping'!C:D,2,FALSE)</f>
        <v>coal mining - methane capture</v>
      </c>
    </row>
    <row r="1131" spans="1:10" x14ac:dyDescent="0.45">
      <c r="A1131" t="s">
        <v>425</v>
      </c>
      <c r="B1131" t="s">
        <v>85</v>
      </c>
      <c r="C1131">
        <v>2015</v>
      </c>
      <c r="D1131" t="s">
        <v>82</v>
      </c>
      <c r="E1131" t="s">
        <v>83</v>
      </c>
      <c r="F1131" t="s">
        <v>426</v>
      </c>
      <c r="G1131">
        <v>73</v>
      </c>
      <c r="H1131">
        <v>9.4733573496341705E-2</v>
      </c>
      <c r="I1131">
        <f>IF(OR(B1131="GAS",B1131="COL",B1131="LAN",B1131="RICE"),H1131*About!$B$113,IF(B1131="CROP",H1131*About!$B$114,'EPA Data'!H1131))</f>
        <v>0.10610160231590272</v>
      </c>
      <c r="J1131" s="9" t="str">
        <f>VLOOKUP(F1131,'Tech to Policy Mapping'!C:D,2,FALSE)</f>
        <v>coal mining - methane capture</v>
      </c>
    </row>
    <row r="1132" spans="1:10" x14ac:dyDescent="0.45">
      <c r="A1132" t="s">
        <v>425</v>
      </c>
      <c r="B1132" t="s">
        <v>85</v>
      </c>
      <c r="C1132">
        <v>2015</v>
      </c>
      <c r="D1132" t="s">
        <v>82</v>
      </c>
      <c r="E1132" t="s">
        <v>83</v>
      </c>
      <c r="F1132" t="s">
        <v>427</v>
      </c>
      <c r="G1132">
        <v>73</v>
      </c>
      <c r="H1132">
        <v>5.0246729515493003E-3</v>
      </c>
      <c r="I1132">
        <f>IF(OR(B1132="GAS",B1132="COL",B1132="LAN",B1132="RICE"),H1132*About!$B$113,IF(B1132="CROP",H1132*About!$B$114,'EPA Data'!H1132))</f>
        <v>5.6276337057352167E-3</v>
      </c>
      <c r="J1132" s="9" t="str">
        <f>VLOOKUP(F1132,'Tech to Policy Mapping'!C:D,2,FALSE)</f>
        <v>coal mining - methane capture</v>
      </c>
    </row>
    <row r="1133" spans="1:10" x14ac:dyDescent="0.45">
      <c r="A1133" t="s">
        <v>425</v>
      </c>
      <c r="B1133" t="s">
        <v>85</v>
      </c>
      <c r="C1133">
        <v>2015</v>
      </c>
      <c r="D1133" t="s">
        <v>82</v>
      </c>
      <c r="E1133" t="s">
        <v>83</v>
      </c>
      <c r="F1133" t="s">
        <v>428</v>
      </c>
      <c r="G1133">
        <v>74</v>
      </c>
      <c r="H1133">
        <v>4.5808530412613999E-3</v>
      </c>
      <c r="I1133">
        <f>IF(OR(B1133="GAS",B1133="COL",B1133="LAN",B1133="RICE"),H1133*About!$B$113,IF(B1133="CROP",H1133*About!$B$114,'EPA Data'!H1133))</f>
        <v>5.1305554062127685E-3</v>
      </c>
      <c r="J1133" s="9" t="str">
        <f>VLOOKUP(F1133,'Tech to Policy Mapping'!C:D,2,FALSE)</f>
        <v>coal mining - methane destruction</v>
      </c>
    </row>
    <row r="1134" spans="1:10" x14ac:dyDescent="0.45">
      <c r="A1134" t="s">
        <v>425</v>
      </c>
      <c r="B1134" t="s">
        <v>85</v>
      </c>
      <c r="C1134">
        <v>2015</v>
      </c>
      <c r="D1134" t="s">
        <v>82</v>
      </c>
      <c r="E1134" t="s">
        <v>83</v>
      </c>
      <c r="F1134" t="s">
        <v>426</v>
      </c>
      <c r="G1134">
        <v>75</v>
      </c>
      <c r="H1134">
        <v>9.1964356601238306E-2</v>
      </c>
      <c r="I1134">
        <f>IF(OR(B1134="GAS",B1134="COL",B1134="LAN",B1134="RICE"),H1134*About!$B$113,IF(B1134="CROP",H1134*About!$B$114,'EPA Data'!H1134))</f>
        <v>0.10300007939338691</v>
      </c>
      <c r="J1134" s="9" t="str">
        <f>VLOOKUP(F1134,'Tech to Policy Mapping'!C:D,2,FALSE)</f>
        <v>coal mining - methane capture</v>
      </c>
    </row>
    <row r="1135" spans="1:10" x14ac:dyDescent="0.45">
      <c r="A1135" t="s">
        <v>425</v>
      </c>
      <c r="B1135" t="s">
        <v>85</v>
      </c>
      <c r="C1135">
        <v>2015</v>
      </c>
      <c r="D1135" t="s">
        <v>82</v>
      </c>
      <c r="E1135" t="s">
        <v>83</v>
      </c>
      <c r="F1135" t="s">
        <v>428</v>
      </c>
      <c r="G1135">
        <v>76</v>
      </c>
      <c r="H1135">
        <v>4.4531347230076998E-3</v>
      </c>
      <c r="I1135">
        <f>IF(OR(B1135="GAS",B1135="COL",B1135="LAN",B1135="RICE"),H1135*About!$B$113,IF(B1135="CROP",H1135*About!$B$114,'EPA Data'!H1135))</f>
        <v>4.9875108897686239E-3</v>
      </c>
      <c r="J1135" s="9" t="str">
        <f>VLOOKUP(F1135,'Tech to Policy Mapping'!C:D,2,FALSE)</f>
        <v>coal mining - methane destruction</v>
      </c>
    </row>
    <row r="1136" spans="1:10" x14ac:dyDescent="0.45">
      <c r="A1136" t="s">
        <v>425</v>
      </c>
      <c r="B1136" t="s">
        <v>85</v>
      </c>
      <c r="C1136">
        <v>2015</v>
      </c>
      <c r="D1136" t="s">
        <v>82</v>
      </c>
      <c r="E1136" t="s">
        <v>83</v>
      </c>
      <c r="F1136" t="s">
        <v>426</v>
      </c>
      <c r="G1136">
        <v>77</v>
      </c>
      <c r="H1136">
        <v>9.0444117784500094E-2</v>
      </c>
      <c r="I1136">
        <f>IF(OR(B1136="GAS",B1136="COL",B1136="LAN",B1136="RICE"),H1136*About!$B$113,IF(B1136="CROP",H1136*About!$B$114,'EPA Data'!H1136))</f>
        <v>0.10129741191864011</v>
      </c>
      <c r="J1136" s="9" t="str">
        <f>VLOOKUP(F1136,'Tech to Policy Mapping'!C:D,2,FALSE)</f>
        <v>coal mining - methane capture</v>
      </c>
    </row>
    <row r="1137" spans="1:10" x14ac:dyDescent="0.45">
      <c r="A1137" t="s">
        <v>425</v>
      </c>
      <c r="B1137" t="s">
        <v>85</v>
      </c>
      <c r="C1137">
        <v>2015</v>
      </c>
      <c r="D1137" t="s">
        <v>82</v>
      </c>
      <c r="E1137" t="s">
        <v>83</v>
      </c>
      <c r="F1137" t="s">
        <v>430</v>
      </c>
      <c r="G1137">
        <v>78</v>
      </c>
      <c r="H1137">
        <v>9.4831180758774003E-3</v>
      </c>
      <c r="I1137">
        <f>IF(OR(B1137="GAS",B1137="COL",B1137="LAN",B1137="RICE"),H1137*About!$B$113,IF(B1137="CROP",H1137*About!$B$114,'EPA Data'!H1137))</f>
        <v>1.0621092244982689E-2</v>
      </c>
      <c r="J1137" s="9" t="str">
        <f>VLOOKUP(F1137,'Tech to Policy Mapping'!C:D,2,FALSE)</f>
        <v>coal mining - methane capture</v>
      </c>
    </row>
    <row r="1138" spans="1:10" x14ac:dyDescent="0.45">
      <c r="A1138" t="s">
        <v>425</v>
      </c>
      <c r="B1138" t="s">
        <v>85</v>
      </c>
      <c r="C1138">
        <v>2015</v>
      </c>
      <c r="D1138" t="s">
        <v>82</v>
      </c>
      <c r="E1138" t="s">
        <v>83</v>
      </c>
      <c r="F1138" t="s">
        <v>427</v>
      </c>
      <c r="G1138">
        <v>78</v>
      </c>
      <c r="H1138">
        <v>9.4831180758774003E-3</v>
      </c>
      <c r="I1138">
        <f>IF(OR(B1138="GAS",B1138="COL",B1138="LAN",B1138="RICE"),H1138*About!$B$113,IF(B1138="CROP",H1138*About!$B$114,'EPA Data'!H1138))</f>
        <v>1.0621092244982689E-2</v>
      </c>
      <c r="J1138" s="9" t="str">
        <f>VLOOKUP(F1138,'Tech to Policy Mapping'!C:D,2,FALSE)</f>
        <v>coal mining - methane capture</v>
      </c>
    </row>
    <row r="1139" spans="1:10" x14ac:dyDescent="0.45">
      <c r="A1139" t="s">
        <v>425</v>
      </c>
      <c r="B1139" t="s">
        <v>85</v>
      </c>
      <c r="C1139">
        <v>2015</v>
      </c>
      <c r="D1139" t="s">
        <v>82</v>
      </c>
      <c r="E1139" t="s">
        <v>83</v>
      </c>
      <c r="F1139" t="s">
        <v>427</v>
      </c>
      <c r="G1139">
        <v>81</v>
      </c>
      <c r="H1139">
        <v>4.5808530412613999E-3</v>
      </c>
      <c r="I1139">
        <f>IF(OR(B1139="GAS",B1139="COL",B1139="LAN",B1139="RICE"),H1139*About!$B$113,IF(B1139="CROP",H1139*About!$B$114,'EPA Data'!H1139))</f>
        <v>5.1305554062127685E-3</v>
      </c>
      <c r="J1139" s="9" t="str">
        <f>VLOOKUP(F1139,'Tech to Policy Mapping'!C:D,2,FALSE)</f>
        <v>coal mining - methane capture</v>
      </c>
    </row>
    <row r="1140" spans="1:10" x14ac:dyDescent="0.45">
      <c r="A1140" t="s">
        <v>425</v>
      </c>
      <c r="B1140" t="s">
        <v>85</v>
      </c>
      <c r="C1140">
        <v>2015</v>
      </c>
      <c r="D1140" t="s">
        <v>82</v>
      </c>
      <c r="E1140" t="s">
        <v>83</v>
      </c>
      <c r="F1140" t="s">
        <v>430</v>
      </c>
      <c r="G1140">
        <v>81</v>
      </c>
      <c r="H1140">
        <v>4.5808530412613999E-3</v>
      </c>
      <c r="I1140">
        <f>IF(OR(B1140="GAS",B1140="COL",B1140="LAN",B1140="RICE"),H1140*About!$B$113,IF(B1140="CROP",H1140*About!$B$114,'EPA Data'!H1140))</f>
        <v>5.1305554062127685E-3</v>
      </c>
      <c r="J1140" s="9" t="str">
        <f>VLOOKUP(F1140,'Tech to Policy Mapping'!C:D,2,FALSE)</f>
        <v>coal mining - methane capture</v>
      </c>
    </row>
    <row r="1141" spans="1:10" x14ac:dyDescent="0.45">
      <c r="A1141" t="s">
        <v>425</v>
      </c>
      <c r="B1141" t="s">
        <v>85</v>
      </c>
      <c r="C1141">
        <v>2015</v>
      </c>
      <c r="D1141" t="s">
        <v>82</v>
      </c>
      <c r="E1141" t="s">
        <v>83</v>
      </c>
      <c r="F1141" t="s">
        <v>426</v>
      </c>
      <c r="G1141">
        <v>81</v>
      </c>
      <c r="H1141">
        <v>0.17069613188505101</v>
      </c>
      <c r="I1141">
        <f>IF(OR(B1141="GAS",B1141="COL",B1141="LAN",B1141="RICE"),H1141*About!$B$113,IF(B1141="CROP",H1141*About!$B$114,'EPA Data'!H1141))</f>
        <v>0.19117966771125713</v>
      </c>
      <c r="J1141" s="9" t="str">
        <f>VLOOKUP(F1141,'Tech to Policy Mapping'!C:D,2,FALSE)</f>
        <v>coal mining - methane capture</v>
      </c>
    </row>
    <row r="1142" spans="1:10" x14ac:dyDescent="0.45">
      <c r="A1142" t="s">
        <v>425</v>
      </c>
      <c r="B1142" t="s">
        <v>85</v>
      </c>
      <c r="C1142">
        <v>2015</v>
      </c>
      <c r="D1142" t="s">
        <v>82</v>
      </c>
      <c r="E1142" t="s">
        <v>83</v>
      </c>
      <c r="F1142" t="s">
        <v>427</v>
      </c>
      <c r="G1142">
        <v>83</v>
      </c>
      <c r="H1142">
        <v>4.4531347230076998E-3</v>
      </c>
      <c r="I1142">
        <f>IF(OR(B1142="GAS",B1142="COL",B1142="LAN",B1142="RICE"),H1142*About!$B$113,IF(B1142="CROP",H1142*About!$B$114,'EPA Data'!H1142))</f>
        <v>4.9875108897686239E-3</v>
      </c>
      <c r="J1142" s="9" t="str">
        <f>VLOOKUP(F1142,'Tech to Policy Mapping'!C:D,2,FALSE)</f>
        <v>coal mining - methane capture</v>
      </c>
    </row>
    <row r="1143" spans="1:10" x14ac:dyDescent="0.45">
      <c r="A1143" t="s">
        <v>425</v>
      </c>
      <c r="B1143" t="s">
        <v>85</v>
      </c>
      <c r="C1143">
        <v>2015</v>
      </c>
      <c r="D1143" t="s">
        <v>82</v>
      </c>
      <c r="E1143" t="s">
        <v>83</v>
      </c>
      <c r="F1143" t="s">
        <v>430</v>
      </c>
      <c r="G1143">
        <v>83</v>
      </c>
      <c r="H1143">
        <v>4.4531347230076998E-3</v>
      </c>
      <c r="I1143">
        <f>IF(OR(B1143="GAS",B1143="COL",B1143="LAN",B1143="RICE"),H1143*About!$B$113,IF(B1143="CROP",H1143*About!$B$114,'EPA Data'!H1143))</f>
        <v>4.9875108897686239E-3</v>
      </c>
      <c r="J1143" s="9" t="str">
        <f>VLOOKUP(F1143,'Tech to Policy Mapping'!C:D,2,FALSE)</f>
        <v>coal mining - methane capture</v>
      </c>
    </row>
    <row r="1144" spans="1:10" x14ac:dyDescent="0.45">
      <c r="A1144" t="s">
        <v>425</v>
      </c>
      <c r="B1144" t="s">
        <v>85</v>
      </c>
      <c r="C1144">
        <v>2015</v>
      </c>
      <c r="D1144" t="s">
        <v>82</v>
      </c>
      <c r="E1144" t="s">
        <v>83</v>
      </c>
      <c r="F1144" t="s">
        <v>426</v>
      </c>
      <c r="G1144">
        <v>84</v>
      </c>
      <c r="H1144">
        <v>8.2455359399318695E-2</v>
      </c>
      <c r="I1144">
        <f>IF(OR(B1144="GAS",B1144="COL",B1144="LAN",B1144="RICE"),H1144*About!$B$113,IF(B1144="CROP",H1144*About!$B$114,'EPA Data'!H1144))</f>
        <v>9.2350002527236949E-2</v>
      </c>
      <c r="J1144" s="9" t="str">
        <f>VLOOKUP(F1144,'Tech to Policy Mapping'!C:D,2,FALSE)</f>
        <v>coal mining - methane capture</v>
      </c>
    </row>
    <row r="1145" spans="1:10" x14ac:dyDescent="0.45">
      <c r="A1145" t="s">
        <v>425</v>
      </c>
      <c r="B1145" t="s">
        <v>85</v>
      </c>
      <c r="C1145">
        <v>2015</v>
      </c>
      <c r="D1145" t="s">
        <v>82</v>
      </c>
      <c r="E1145" t="s">
        <v>83</v>
      </c>
      <c r="F1145" t="s">
        <v>426</v>
      </c>
      <c r="G1145">
        <v>87</v>
      </c>
      <c r="H1145">
        <v>8.01564231514931E-2</v>
      </c>
      <c r="I1145">
        <f>IF(OR(B1145="GAS",B1145="COL",B1145="LAN",B1145="RICE"),H1145*About!$B$113,IF(B1145="CROP",H1145*About!$B$114,'EPA Data'!H1145))</f>
        <v>8.9775193929672287E-2</v>
      </c>
      <c r="J1145" s="9" t="str">
        <f>VLOOKUP(F1145,'Tech to Policy Mapping'!C:D,2,FALSE)</f>
        <v>coal mining - methane capture</v>
      </c>
    </row>
    <row r="1146" spans="1:10" x14ac:dyDescent="0.45">
      <c r="A1146" t="s">
        <v>425</v>
      </c>
      <c r="B1146" t="s">
        <v>85</v>
      </c>
      <c r="C1146">
        <v>2015</v>
      </c>
      <c r="D1146" t="s">
        <v>82</v>
      </c>
      <c r="E1146" t="s">
        <v>83</v>
      </c>
      <c r="F1146" t="s">
        <v>426</v>
      </c>
      <c r="G1146">
        <v>100000</v>
      </c>
      <c r="H1146" s="1">
        <v>9.9999999999999998E-13</v>
      </c>
      <c r="I1146">
        <f>IF(OR(B1146="GAS",B1146="COL",B1146="LAN",B1146="RICE"),H1146*About!$B$113,IF(B1146="CROP",H1146*About!$B$114,'EPA Data'!H1146))</f>
        <v>1.1200000000000001E-12</v>
      </c>
      <c r="J1146" s="9" t="str">
        <f>VLOOKUP(F1146,'Tech to Policy Mapping'!C:D,2,FALSE)</f>
        <v>coal mining - methane capture</v>
      </c>
    </row>
    <row r="1147" spans="1:10" x14ac:dyDescent="0.45">
      <c r="A1147" t="s">
        <v>425</v>
      </c>
      <c r="B1147" t="s">
        <v>85</v>
      </c>
      <c r="C1147">
        <v>2020</v>
      </c>
      <c r="D1147" t="s">
        <v>82</v>
      </c>
      <c r="E1147" t="s">
        <v>83</v>
      </c>
      <c r="F1147" t="s">
        <v>427</v>
      </c>
      <c r="G1147">
        <v>-100000</v>
      </c>
      <c r="H1147">
        <v>0</v>
      </c>
      <c r="I1147">
        <f>IF(OR(B1147="GAS",B1147="COL",B1147="LAN",B1147="RICE"),H1147*About!$B$113,IF(B1147="CROP",H1147*About!$B$114,'EPA Data'!H1147))</f>
        <v>0</v>
      </c>
      <c r="J1147" s="9" t="str">
        <f>VLOOKUP(F1147,'Tech to Policy Mapping'!C:D,2,FALSE)</f>
        <v>coal mining - methane capture</v>
      </c>
    </row>
    <row r="1148" spans="1:10" x14ac:dyDescent="0.45">
      <c r="A1148" t="s">
        <v>425</v>
      </c>
      <c r="B1148" t="s">
        <v>85</v>
      </c>
      <c r="C1148">
        <v>2020</v>
      </c>
      <c r="D1148" t="s">
        <v>82</v>
      </c>
      <c r="E1148" t="s">
        <v>83</v>
      </c>
      <c r="F1148" t="s">
        <v>427</v>
      </c>
      <c r="G1148">
        <v>-1</v>
      </c>
      <c r="H1148">
        <v>1.6885080337524401</v>
      </c>
      <c r="I1148">
        <f>IF(OR(B1148="GAS",B1148="COL",B1148="LAN",B1148="RICE"),H1148*About!$B$113,IF(B1148="CROP",H1148*About!$B$114,'EPA Data'!H1148))</f>
        <v>1.891128997802733</v>
      </c>
      <c r="J1148" s="9" t="str">
        <f>VLOOKUP(F1148,'Tech to Policy Mapping'!C:D,2,FALSE)</f>
        <v>coal mining - methane capture</v>
      </c>
    </row>
    <row r="1149" spans="1:10" x14ac:dyDescent="0.45">
      <c r="A1149" t="s">
        <v>425</v>
      </c>
      <c r="B1149" t="s">
        <v>85</v>
      </c>
      <c r="C1149">
        <v>2020</v>
      </c>
      <c r="D1149" t="s">
        <v>82</v>
      </c>
      <c r="E1149" t="s">
        <v>83</v>
      </c>
      <c r="F1149" t="s">
        <v>427</v>
      </c>
      <c r="G1149">
        <v>-1</v>
      </c>
      <c r="H1149">
        <v>0</v>
      </c>
      <c r="I1149">
        <f>IF(OR(B1149="GAS",B1149="COL",B1149="LAN",B1149="RICE"),H1149*About!$B$113,IF(B1149="CROP",H1149*About!$B$114,'EPA Data'!H1149))</f>
        <v>0</v>
      </c>
      <c r="J1149" s="9" t="str">
        <f>VLOOKUP(F1149,'Tech to Policy Mapping'!C:D,2,FALSE)</f>
        <v>coal mining - methane capture</v>
      </c>
    </row>
    <row r="1150" spans="1:10" x14ac:dyDescent="0.45">
      <c r="A1150" t="s">
        <v>425</v>
      </c>
      <c r="B1150" t="s">
        <v>85</v>
      </c>
      <c r="C1150">
        <v>2020</v>
      </c>
      <c r="D1150" t="s">
        <v>82</v>
      </c>
      <c r="E1150" t="s">
        <v>83</v>
      </c>
      <c r="F1150" t="s">
        <v>427</v>
      </c>
      <c r="G1150">
        <v>0</v>
      </c>
      <c r="H1150">
        <v>1.93667976558208</v>
      </c>
      <c r="I1150">
        <f>IF(OR(B1150="GAS",B1150="COL",B1150="LAN",B1150="RICE"),H1150*About!$B$113,IF(B1150="CROP",H1150*About!$B$114,'EPA Data'!H1150))</f>
        <v>2.1690813374519298</v>
      </c>
      <c r="J1150" s="9" t="str">
        <f>VLOOKUP(F1150,'Tech to Policy Mapping'!C:D,2,FALSE)</f>
        <v>coal mining - methane capture</v>
      </c>
    </row>
    <row r="1151" spans="1:10" x14ac:dyDescent="0.45">
      <c r="A1151" t="s">
        <v>425</v>
      </c>
      <c r="B1151" t="s">
        <v>85</v>
      </c>
      <c r="C1151">
        <v>2020</v>
      </c>
      <c r="D1151" t="s">
        <v>82</v>
      </c>
      <c r="E1151" t="s">
        <v>83</v>
      </c>
      <c r="F1151" t="s">
        <v>429</v>
      </c>
      <c r="G1151">
        <v>1</v>
      </c>
      <c r="H1151">
        <v>102.35193130373899</v>
      </c>
      <c r="I1151">
        <f>IF(OR(B1151="GAS",B1151="COL",B1151="LAN",B1151="RICE"),H1151*About!$B$113,IF(B1151="CROP",H1151*About!$B$114,'EPA Data'!H1151))</f>
        <v>114.63416306018769</v>
      </c>
      <c r="J1151" s="9" t="str">
        <f>VLOOKUP(F1151,'Tech to Policy Mapping'!C:D,2,FALSE)</f>
        <v>coal mining - methane destruction</v>
      </c>
    </row>
    <row r="1152" spans="1:10" x14ac:dyDescent="0.45">
      <c r="A1152" t="s">
        <v>425</v>
      </c>
      <c r="B1152" t="s">
        <v>85</v>
      </c>
      <c r="C1152">
        <v>2020</v>
      </c>
      <c r="D1152" t="s">
        <v>82</v>
      </c>
      <c r="E1152" t="s">
        <v>83</v>
      </c>
      <c r="F1152" t="s">
        <v>430</v>
      </c>
      <c r="G1152">
        <v>1</v>
      </c>
      <c r="H1152">
        <v>6.4283691309392399</v>
      </c>
      <c r="I1152">
        <f>IF(OR(B1152="GAS",B1152="COL",B1152="LAN",B1152="RICE"),H1152*About!$B$113,IF(B1152="CROP",H1152*About!$B$114,'EPA Data'!H1152))</f>
        <v>7.1997734266519497</v>
      </c>
      <c r="J1152" s="9" t="str">
        <f>VLOOKUP(F1152,'Tech to Policy Mapping'!C:D,2,FALSE)</f>
        <v>coal mining - methane capture</v>
      </c>
    </row>
    <row r="1153" spans="1:10" x14ac:dyDescent="0.45">
      <c r="A1153" t="s">
        <v>425</v>
      </c>
      <c r="B1153" t="s">
        <v>85</v>
      </c>
      <c r="C1153">
        <v>2020</v>
      </c>
      <c r="D1153" t="s">
        <v>82</v>
      </c>
      <c r="E1153" t="s">
        <v>83</v>
      </c>
      <c r="F1153" t="s">
        <v>428</v>
      </c>
      <c r="G1153">
        <v>1</v>
      </c>
      <c r="H1153">
        <v>0.48209419846534701</v>
      </c>
      <c r="I1153">
        <f>IF(OR(B1153="GAS",B1153="COL",B1153="LAN",B1153="RICE"),H1153*About!$B$113,IF(B1153="CROP",H1153*About!$B$114,'EPA Data'!H1153))</f>
        <v>0.53994550228118876</v>
      </c>
      <c r="J1153" s="9" t="str">
        <f>VLOOKUP(F1153,'Tech to Policy Mapping'!C:D,2,FALSE)</f>
        <v>coal mining - methane destruction</v>
      </c>
    </row>
    <row r="1154" spans="1:10" x14ac:dyDescent="0.45">
      <c r="A1154" t="s">
        <v>425</v>
      </c>
      <c r="B1154" t="s">
        <v>85</v>
      </c>
      <c r="C1154">
        <v>2020</v>
      </c>
      <c r="D1154" t="s">
        <v>82</v>
      </c>
      <c r="E1154" t="s">
        <v>83</v>
      </c>
      <c r="F1154" t="s">
        <v>429</v>
      </c>
      <c r="G1154">
        <v>2</v>
      </c>
      <c r="H1154">
        <v>116.607261896133</v>
      </c>
      <c r="I1154">
        <f>IF(OR(B1154="GAS",B1154="COL",B1154="LAN",B1154="RICE"),H1154*About!$B$113,IF(B1154="CROP",H1154*About!$B$114,'EPA Data'!H1154))</f>
        <v>130.60013332366896</v>
      </c>
      <c r="J1154" s="9" t="str">
        <f>VLOOKUP(F1154,'Tech to Policy Mapping'!C:D,2,FALSE)</f>
        <v>coal mining - methane destruction</v>
      </c>
    </row>
    <row r="1155" spans="1:10" x14ac:dyDescent="0.45">
      <c r="A1155" t="s">
        <v>425</v>
      </c>
      <c r="B1155" t="s">
        <v>85</v>
      </c>
      <c r="C1155">
        <v>2020</v>
      </c>
      <c r="D1155" t="s">
        <v>82</v>
      </c>
      <c r="E1155" t="s">
        <v>83</v>
      </c>
      <c r="F1155" t="s">
        <v>428</v>
      </c>
      <c r="G1155">
        <v>2</v>
      </c>
      <c r="H1155">
        <v>1.32022359967231</v>
      </c>
      <c r="I1155">
        <f>IF(OR(B1155="GAS",B1155="COL",B1155="LAN",B1155="RICE"),H1155*About!$B$113,IF(B1155="CROP",H1155*About!$B$114,'EPA Data'!H1155))</f>
        <v>1.4786504316329874</v>
      </c>
      <c r="J1155" s="9" t="str">
        <f>VLOOKUP(F1155,'Tech to Policy Mapping'!C:D,2,FALSE)</f>
        <v>coal mining - methane destruction</v>
      </c>
    </row>
    <row r="1156" spans="1:10" x14ac:dyDescent="0.45">
      <c r="A1156" t="s">
        <v>425</v>
      </c>
      <c r="B1156" t="s">
        <v>85</v>
      </c>
      <c r="C1156">
        <v>2020</v>
      </c>
      <c r="D1156" t="s">
        <v>82</v>
      </c>
      <c r="E1156" t="s">
        <v>83</v>
      </c>
      <c r="F1156" t="s">
        <v>430</v>
      </c>
      <c r="G1156">
        <v>2</v>
      </c>
      <c r="H1156">
        <v>0.28914050385355899</v>
      </c>
      <c r="I1156">
        <f>IF(OR(B1156="GAS",B1156="COL",B1156="LAN",B1156="RICE"),H1156*About!$B$113,IF(B1156="CROP",H1156*About!$B$114,'EPA Data'!H1156))</f>
        <v>0.32383736431598609</v>
      </c>
      <c r="J1156" s="9" t="str">
        <f>VLOOKUP(F1156,'Tech to Policy Mapping'!C:D,2,FALSE)</f>
        <v>coal mining - methane capture</v>
      </c>
    </row>
    <row r="1157" spans="1:10" x14ac:dyDescent="0.45">
      <c r="A1157" t="s">
        <v>425</v>
      </c>
      <c r="B1157" t="s">
        <v>85</v>
      </c>
      <c r="C1157">
        <v>2020</v>
      </c>
      <c r="D1157" t="s">
        <v>82</v>
      </c>
      <c r="E1157" t="s">
        <v>83</v>
      </c>
      <c r="F1157" t="s">
        <v>428</v>
      </c>
      <c r="G1157">
        <v>3</v>
      </c>
      <c r="H1157">
        <v>1.6898037493228899</v>
      </c>
      <c r="I1157">
        <f>IF(OR(B1157="GAS",B1157="COL",B1157="LAN",B1157="RICE"),H1157*About!$B$113,IF(B1157="CROP",H1157*About!$B$114,'EPA Data'!H1157))</f>
        <v>1.8925801992416369</v>
      </c>
      <c r="J1157" s="9" t="str">
        <f>VLOOKUP(F1157,'Tech to Policy Mapping'!C:D,2,FALSE)</f>
        <v>coal mining - methane destruction</v>
      </c>
    </row>
    <row r="1158" spans="1:10" x14ac:dyDescent="0.45">
      <c r="A1158" t="s">
        <v>425</v>
      </c>
      <c r="B1158" t="s">
        <v>85</v>
      </c>
      <c r="C1158">
        <v>2020</v>
      </c>
      <c r="D1158" t="s">
        <v>82</v>
      </c>
      <c r="E1158" t="s">
        <v>83</v>
      </c>
      <c r="F1158" t="s">
        <v>431</v>
      </c>
      <c r="G1158">
        <v>3</v>
      </c>
      <c r="H1158">
        <v>0.43352136015892001</v>
      </c>
      <c r="I1158">
        <f>IF(OR(B1158="GAS",B1158="COL",B1158="LAN",B1158="RICE"),H1158*About!$B$113,IF(B1158="CROP",H1158*About!$B$114,'EPA Data'!H1158))</f>
        <v>0.48554392337799046</v>
      </c>
      <c r="J1158" s="9" t="str">
        <f>VLOOKUP(F1158,'Tech to Policy Mapping'!C:D,2,FALSE)</f>
        <v>coal mining - methane destruction</v>
      </c>
    </row>
    <row r="1159" spans="1:10" x14ac:dyDescent="0.45">
      <c r="A1159" t="s">
        <v>425</v>
      </c>
      <c r="B1159" t="s">
        <v>85</v>
      </c>
      <c r="C1159">
        <v>2020</v>
      </c>
      <c r="D1159" t="s">
        <v>82</v>
      </c>
      <c r="E1159" t="s">
        <v>83</v>
      </c>
      <c r="F1159" t="s">
        <v>429</v>
      </c>
      <c r="G1159">
        <v>3</v>
      </c>
      <c r="H1159">
        <v>10.602022588253</v>
      </c>
      <c r="I1159">
        <f>IF(OR(B1159="GAS",B1159="COL",B1159="LAN",B1159="RICE"),H1159*About!$B$113,IF(B1159="CROP",H1159*About!$B$114,'EPA Data'!H1159))</f>
        <v>11.874265298843362</v>
      </c>
      <c r="J1159" s="9" t="str">
        <f>VLOOKUP(F1159,'Tech to Policy Mapping'!C:D,2,FALSE)</f>
        <v>coal mining - methane destruction</v>
      </c>
    </row>
    <row r="1160" spans="1:10" x14ac:dyDescent="0.45">
      <c r="A1160" t="s">
        <v>425</v>
      </c>
      <c r="B1160" t="s">
        <v>85</v>
      </c>
      <c r="C1160">
        <v>2020</v>
      </c>
      <c r="D1160" t="s">
        <v>82</v>
      </c>
      <c r="E1160" t="s">
        <v>83</v>
      </c>
      <c r="F1160" t="s">
        <v>430</v>
      </c>
      <c r="G1160">
        <v>3</v>
      </c>
      <c r="H1160">
        <v>0.269737139344215</v>
      </c>
      <c r="I1160">
        <f>IF(OR(B1160="GAS",B1160="COL",B1160="LAN",B1160="RICE"),H1160*About!$B$113,IF(B1160="CROP",H1160*About!$B$114,'EPA Data'!H1160))</f>
        <v>0.30210559606552084</v>
      </c>
      <c r="J1160" s="9" t="str">
        <f>VLOOKUP(F1160,'Tech to Policy Mapping'!C:D,2,FALSE)</f>
        <v>coal mining - methane capture</v>
      </c>
    </row>
    <row r="1161" spans="1:10" x14ac:dyDescent="0.45">
      <c r="A1161" t="s">
        <v>425</v>
      </c>
      <c r="B1161" t="s">
        <v>85</v>
      </c>
      <c r="C1161">
        <v>2020</v>
      </c>
      <c r="D1161" t="s">
        <v>82</v>
      </c>
      <c r="E1161" t="s">
        <v>83</v>
      </c>
      <c r="F1161" t="s">
        <v>428</v>
      </c>
      <c r="G1161">
        <v>4</v>
      </c>
      <c r="H1161">
        <v>1.1143344566225999</v>
      </c>
      <c r="I1161">
        <f>IF(OR(B1161="GAS",B1161="COL",B1161="LAN",B1161="RICE"),H1161*About!$B$113,IF(B1161="CROP",H1161*About!$B$114,'EPA Data'!H1161))</f>
        <v>1.248054591417312</v>
      </c>
      <c r="J1161" s="9" t="str">
        <f>VLOOKUP(F1161,'Tech to Policy Mapping'!C:D,2,FALSE)</f>
        <v>coal mining - methane destruction</v>
      </c>
    </row>
    <row r="1162" spans="1:10" x14ac:dyDescent="0.45">
      <c r="A1162" t="s">
        <v>425</v>
      </c>
      <c r="B1162" t="s">
        <v>85</v>
      </c>
      <c r="C1162">
        <v>2020</v>
      </c>
      <c r="D1162" t="s">
        <v>82</v>
      </c>
      <c r="E1162" t="s">
        <v>83</v>
      </c>
      <c r="F1162" t="s">
        <v>431</v>
      </c>
      <c r="G1162">
        <v>4</v>
      </c>
      <c r="H1162">
        <v>1.3907780647277801</v>
      </c>
      <c r="I1162">
        <f>IF(OR(B1162="GAS",B1162="COL",B1162="LAN",B1162="RICE"),H1162*About!$B$113,IF(B1162="CROP",H1162*About!$B$114,'EPA Data'!H1162))</f>
        <v>1.5576714324951138</v>
      </c>
      <c r="J1162" s="9" t="str">
        <f>VLOOKUP(F1162,'Tech to Policy Mapping'!C:D,2,FALSE)</f>
        <v>coal mining - methane destruction</v>
      </c>
    </row>
    <row r="1163" spans="1:10" x14ac:dyDescent="0.45">
      <c r="A1163" t="s">
        <v>425</v>
      </c>
      <c r="B1163" t="s">
        <v>85</v>
      </c>
      <c r="C1163">
        <v>2020</v>
      </c>
      <c r="D1163" t="s">
        <v>82</v>
      </c>
      <c r="E1163" t="s">
        <v>83</v>
      </c>
      <c r="F1163" t="s">
        <v>430</v>
      </c>
      <c r="G1163">
        <v>4</v>
      </c>
      <c r="H1163">
        <v>0.128838831558823</v>
      </c>
      <c r="I1163">
        <f>IF(OR(B1163="GAS",B1163="COL",B1163="LAN",B1163="RICE"),H1163*About!$B$113,IF(B1163="CROP",H1163*About!$B$114,'EPA Data'!H1163))</f>
        <v>0.14429949134588177</v>
      </c>
      <c r="J1163" s="9" t="str">
        <f>VLOOKUP(F1163,'Tech to Policy Mapping'!C:D,2,FALSE)</f>
        <v>coal mining - methane capture</v>
      </c>
    </row>
    <row r="1164" spans="1:10" x14ac:dyDescent="0.45">
      <c r="A1164" t="s">
        <v>425</v>
      </c>
      <c r="B1164" t="s">
        <v>85</v>
      </c>
      <c r="C1164">
        <v>2020</v>
      </c>
      <c r="D1164" t="s">
        <v>82</v>
      </c>
      <c r="E1164" t="s">
        <v>83</v>
      </c>
      <c r="F1164" t="s">
        <v>426</v>
      </c>
      <c r="G1164">
        <v>4</v>
      </c>
      <c r="H1164">
        <v>16.2266540527343</v>
      </c>
      <c r="I1164">
        <f>IF(OR(B1164="GAS",B1164="COL",B1164="LAN",B1164="RICE"),H1164*About!$B$113,IF(B1164="CROP",H1164*About!$B$114,'EPA Data'!H1164))</f>
        <v>18.17385253906242</v>
      </c>
      <c r="J1164" s="9" t="str">
        <f>VLOOKUP(F1164,'Tech to Policy Mapping'!C:D,2,FALSE)</f>
        <v>coal mining - methane capture</v>
      </c>
    </row>
    <row r="1165" spans="1:10" x14ac:dyDescent="0.45">
      <c r="A1165" t="s">
        <v>425</v>
      </c>
      <c r="B1165" t="s">
        <v>85</v>
      </c>
      <c r="C1165">
        <v>2020</v>
      </c>
      <c r="D1165" t="s">
        <v>82</v>
      </c>
      <c r="E1165" t="s">
        <v>83</v>
      </c>
      <c r="F1165" t="s">
        <v>426</v>
      </c>
      <c r="G1165">
        <v>5</v>
      </c>
      <c r="H1165">
        <v>20.068289279937702</v>
      </c>
      <c r="I1165">
        <f>IF(OR(B1165="GAS",B1165="COL",B1165="LAN",B1165="RICE"),H1165*About!$B$113,IF(B1165="CROP",H1165*About!$B$114,'EPA Data'!H1165))</f>
        <v>22.476483993530227</v>
      </c>
      <c r="J1165" s="9" t="str">
        <f>VLOOKUP(F1165,'Tech to Policy Mapping'!C:D,2,FALSE)</f>
        <v>coal mining - methane capture</v>
      </c>
    </row>
    <row r="1166" spans="1:10" x14ac:dyDescent="0.45">
      <c r="A1166" t="s">
        <v>425</v>
      </c>
      <c r="B1166" t="s">
        <v>85</v>
      </c>
      <c r="C1166">
        <v>2020</v>
      </c>
      <c r="D1166" t="s">
        <v>82</v>
      </c>
      <c r="E1166" t="s">
        <v>83</v>
      </c>
      <c r="F1166" t="s">
        <v>429</v>
      </c>
      <c r="G1166">
        <v>5</v>
      </c>
      <c r="H1166">
        <v>9.5685434341430593</v>
      </c>
      <c r="I1166">
        <f>IF(OR(B1166="GAS",B1166="COL",B1166="LAN",B1166="RICE"),H1166*About!$B$113,IF(B1166="CROP",H1166*About!$B$114,'EPA Data'!H1166))</f>
        <v>10.716768646240228</v>
      </c>
      <c r="J1166" s="9" t="str">
        <f>VLOOKUP(F1166,'Tech to Policy Mapping'!C:D,2,FALSE)</f>
        <v>coal mining - methane destruction</v>
      </c>
    </row>
    <row r="1167" spans="1:10" x14ac:dyDescent="0.45">
      <c r="A1167" t="s">
        <v>425</v>
      </c>
      <c r="B1167" t="s">
        <v>85</v>
      </c>
      <c r="C1167">
        <v>2020</v>
      </c>
      <c r="D1167" t="s">
        <v>82</v>
      </c>
      <c r="E1167" t="s">
        <v>83</v>
      </c>
      <c r="F1167" t="s">
        <v>428</v>
      </c>
      <c r="G1167">
        <v>5</v>
      </c>
      <c r="H1167">
        <v>2.5459412857890098</v>
      </c>
      <c r="I1167">
        <f>IF(OR(B1167="GAS",B1167="COL",B1167="LAN",B1167="RICE"),H1167*About!$B$113,IF(B1167="CROP",H1167*About!$B$114,'EPA Data'!H1167))</f>
        <v>2.8514542400836911</v>
      </c>
      <c r="J1167" s="9" t="str">
        <f>VLOOKUP(F1167,'Tech to Policy Mapping'!C:D,2,FALSE)</f>
        <v>coal mining - methane destruction</v>
      </c>
    </row>
    <row r="1168" spans="1:10" x14ac:dyDescent="0.45">
      <c r="A1168" t="s">
        <v>425</v>
      </c>
      <c r="B1168" t="s">
        <v>85</v>
      </c>
      <c r="C1168">
        <v>2020</v>
      </c>
      <c r="D1168" t="s">
        <v>82</v>
      </c>
      <c r="E1168" t="s">
        <v>83</v>
      </c>
      <c r="F1168" t="s">
        <v>430</v>
      </c>
      <c r="G1168">
        <v>5</v>
      </c>
      <c r="H1168">
        <v>5.8731794357299798E-2</v>
      </c>
      <c r="I1168">
        <f>IF(OR(B1168="GAS",B1168="COL",B1168="LAN",B1168="RICE"),H1168*About!$B$113,IF(B1168="CROP",H1168*About!$B$114,'EPA Data'!H1168))</f>
        <v>6.577960968017578E-2</v>
      </c>
      <c r="J1168" s="9" t="str">
        <f>VLOOKUP(F1168,'Tech to Policy Mapping'!C:D,2,FALSE)</f>
        <v>coal mining - methane capture</v>
      </c>
    </row>
    <row r="1169" spans="1:10" x14ac:dyDescent="0.45">
      <c r="A1169" t="s">
        <v>425</v>
      </c>
      <c r="B1169" t="s">
        <v>85</v>
      </c>
      <c r="C1169">
        <v>2020</v>
      </c>
      <c r="D1169" t="s">
        <v>82</v>
      </c>
      <c r="E1169" t="s">
        <v>83</v>
      </c>
      <c r="F1169" t="s">
        <v>426</v>
      </c>
      <c r="G1169">
        <v>6</v>
      </c>
      <c r="H1169">
        <v>2.3951926231384202</v>
      </c>
      <c r="I1169">
        <f>IF(OR(B1169="GAS",B1169="COL",B1169="LAN",B1169="RICE"),H1169*About!$B$113,IF(B1169="CROP",H1169*About!$B$114,'EPA Data'!H1169))</f>
        <v>2.6826157379150311</v>
      </c>
      <c r="J1169" s="9" t="str">
        <f>VLOOKUP(F1169,'Tech to Policy Mapping'!C:D,2,FALSE)</f>
        <v>coal mining - methane capture</v>
      </c>
    </row>
    <row r="1170" spans="1:10" x14ac:dyDescent="0.45">
      <c r="A1170" t="s">
        <v>425</v>
      </c>
      <c r="B1170" t="s">
        <v>85</v>
      </c>
      <c r="C1170">
        <v>2020</v>
      </c>
      <c r="D1170" t="s">
        <v>82</v>
      </c>
      <c r="E1170" t="s">
        <v>83</v>
      </c>
      <c r="F1170" t="s">
        <v>429</v>
      </c>
      <c r="G1170">
        <v>6</v>
      </c>
      <c r="H1170">
        <v>7.1736426353454501</v>
      </c>
      <c r="I1170">
        <f>IF(OR(B1170="GAS",B1170="COL",B1170="LAN",B1170="RICE"),H1170*About!$B$113,IF(B1170="CROP",H1170*About!$B$114,'EPA Data'!H1170))</f>
        <v>8.0344797515869057</v>
      </c>
      <c r="J1170" s="9" t="str">
        <f>VLOOKUP(F1170,'Tech to Policy Mapping'!C:D,2,FALSE)</f>
        <v>coal mining - methane destruction</v>
      </c>
    </row>
    <row r="1171" spans="1:10" x14ac:dyDescent="0.45">
      <c r="A1171" t="s">
        <v>425</v>
      </c>
      <c r="B1171" t="s">
        <v>85</v>
      </c>
      <c r="C1171">
        <v>2020</v>
      </c>
      <c r="D1171" t="s">
        <v>82</v>
      </c>
      <c r="E1171" t="s">
        <v>83</v>
      </c>
      <c r="F1171" t="s">
        <v>430</v>
      </c>
      <c r="G1171">
        <v>6</v>
      </c>
      <c r="H1171">
        <v>0.18463961966335701</v>
      </c>
      <c r="I1171">
        <f>IF(OR(B1171="GAS",B1171="COL",B1171="LAN",B1171="RICE"),H1171*About!$B$113,IF(B1171="CROP",H1171*About!$B$114,'EPA Data'!H1171))</f>
        <v>0.20679637402295986</v>
      </c>
      <c r="J1171" s="9" t="str">
        <f>VLOOKUP(F1171,'Tech to Policy Mapping'!C:D,2,FALSE)</f>
        <v>coal mining - methane capture</v>
      </c>
    </row>
    <row r="1172" spans="1:10" x14ac:dyDescent="0.45">
      <c r="A1172" t="s">
        <v>425</v>
      </c>
      <c r="B1172" t="s">
        <v>85</v>
      </c>
      <c r="C1172">
        <v>2020</v>
      </c>
      <c r="D1172" t="s">
        <v>82</v>
      </c>
      <c r="E1172" t="s">
        <v>83</v>
      </c>
      <c r="F1172" t="s">
        <v>428</v>
      </c>
      <c r="G1172">
        <v>6</v>
      </c>
      <c r="H1172">
        <v>1.1725968644022899</v>
      </c>
      <c r="I1172">
        <f>IF(OR(B1172="GAS",B1172="COL",B1172="LAN",B1172="RICE"),H1172*About!$B$113,IF(B1172="CROP",H1172*About!$B$114,'EPA Data'!H1172))</f>
        <v>1.3133084881305648</v>
      </c>
      <c r="J1172" s="9" t="str">
        <f>VLOOKUP(F1172,'Tech to Policy Mapping'!C:D,2,FALSE)</f>
        <v>coal mining - methane destruction</v>
      </c>
    </row>
    <row r="1173" spans="1:10" x14ac:dyDescent="0.45">
      <c r="A1173" t="s">
        <v>425</v>
      </c>
      <c r="B1173" t="s">
        <v>85</v>
      </c>
      <c r="C1173">
        <v>2020</v>
      </c>
      <c r="D1173" t="s">
        <v>82</v>
      </c>
      <c r="E1173" t="s">
        <v>83</v>
      </c>
      <c r="F1173" t="s">
        <v>429</v>
      </c>
      <c r="G1173">
        <v>7</v>
      </c>
      <c r="H1173">
        <v>2.5632053613662702</v>
      </c>
      <c r="I1173">
        <f>IF(OR(B1173="GAS",B1173="COL",B1173="LAN",B1173="RICE"),H1173*About!$B$113,IF(B1173="CROP",H1173*About!$B$114,'EPA Data'!H1173))</f>
        <v>2.8707900047302228</v>
      </c>
      <c r="J1173" s="9" t="str">
        <f>VLOOKUP(F1173,'Tech to Policy Mapping'!C:D,2,FALSE)</f>
        <v>coal mining - methane destruction</v>
      </c>
    </row>
    <row r="1174" spans="1:10" x14ac:dyDescent="0.45">
      <c r="A1174" t="s">
        <v>425</v>
      </c>
      <c r="B1174" t="s">
        <v>85</v>
      </c>
      <c r="C1174">
        <v>2020</v>
      </c>
      <c r="D1174" t="s">
        <v>82</v>
      </c>
      <c r="E1174" t="s">
        <v>83</v>
      </c>
      <c r="F1174" t="s">
        <v>430</v>
      </c>
      <c r="G1174">
        <v>7</v>
      </c>
      <c r="H1174">
        <v>2.4894619360566101E-2</v>
      </c>
      <c r="I1174">
        <f>IF(OR(B1174="GAS",B1174="COL",B1174="LAN",B1174="RICE"),H1174*About!$B$113,IF(B1174="CROP",H1174*About!$B$114,'EPA Data'!H1174))</f>
        <v>2.7881973683834035E-2</v>
      </c>
      <c r="J1174" s="9" t="str">
        <f>VLOOKUP(F1174,'Tech to Policy Mapping'!C:D,2,FALSE)</f>
        <v>coal mining - methane capture</v>
      </c>
    </row>
    <row r="1175" spans="1:10" x14ac:dyDescent="0.45">
      <c r="A1175" t="s">
        <v>425</v>
      </c>
      <c r="B1175" t="s">
        <v>85</v>
      </c>
      <c r="C1175">
        <v>2020</v>
      </c>
      <c r="D1175" t="s">
        <v>82</v>
      </c>
      <c r="E1175" t="s">
        <v>83</v>
      </c>
      <c r="F1175" t="s">
        <v>428</v>
      </c>
      <c r="G1175">
        <v>7</v>
      </c>
      <c r="H1175">
        <v>1.0000994168221899</v>
      </c>
      <c r="I1175">
        <f>IF(OR(B1175="GAS",B1175="COL",B1175="LAN",B1175="RICE"),H1175*About!$B$113,IF(B1175="CROP",H1175*About!$B$114,'EPA Data'!H1175))</f>
        <v>1.1201113468408528</v>
      </c>
      <c r="J1175" s="9" t="str">
        <f>VLOOKUP(F1175,'Tech to Policy Mapping'!C:D,2,FALSE)</f>
        <v>coal mining - methane destruction</v>
      </c>
    </row>
    <row r="1176" spans="1:10" x14ac:dyDescent="0.45">
      <c r="A1176" t="s">
        <v>425</v>
      </c>
      <c r="B1176" t="s">
        <v>85</v>
      </c>
      <c r="C1176">
        <v>2020</v>
      </c>
      <c r="D1176" t="s">
        <v>82</v>
      </c>
      <c r="E1176" t="s">
        <v>83</v>
      </c>
      <c r="F1176" t="s">
        <v>426</v>
      </c>
      <c r="G1176">
        <v>7</v>
      </c>
      <c r="H1176">
        <v>3.81087982654571</v>
      </c>
      <c r="I1176">
        <f>IF(OR(B1176="GAS",B1176="COL",B1176="LAN",B1176="RICE"),H1176*About!$B$113,IF(B1176="CROP",H1176*About!$B$114,'EPA Data'!H1176))</f>
        <v>4.2681854057311952</v>
      </c>
      <c r="J1176" s="9" t="str">
        <f>VLOOKUP(F1176,'Tech to Policy Mapping'!C:D,2,FALSE)</f>
        <v>coal mining - methane capture</v>
      </c>
    </row>
    <row r="1177" spans="1:10" x14ac:dyDescent="0.45">
      <c r="A1177" t="s">
        <v>425</v>
      </c>
      <c r="B1177" t="s">
        <v>85</v>
      </c>
      <c r="C1177">
        <v>2020</v>
      </c>
      <c r="D1177" t="s">
        <v>82</v>
      </c>
      <c r="E1177" t="s">
        <v>83</v>
      </c>
      <c r="F1177" t="s">
        <v>430</v>
      </c>
      <c r="G1177">
        <v>8</v>
      </c>
      <c r="H1177">
        <v>2.2285265848040602E-2</v>
      </c>
      <c r="I1177">
        <f>IF(OR(B1177="GAS",B1177="COL",B1177="LAN",B1177="RICE"),H1177*About!$B$113,IF(B1177="CROP",H1177*About!$B$114,'EPA Data'!H1177))</f>
        <v>2.4959497749805475E-2</v>
      </c>
      <c r="J1177" s="9" t="str">
        <f>VLOOKUP(F1177,'Tech to Policy Mapping'!C:D,2,FALSE)</f>
        <v>coal mining - methane capture</v>
      </c>
    </row>
    <row r="1178" spans="1:10" x14ac:dyDescent="0.45">
      <c r="A1178" t="s">
        <v>425</v>
      </c>
      <c r="B1178" t="s">
        <v>85</v>
      </c>
      <c r="C1178">
        <v>2020</v>
      </c>
      <c r="D1178" t="s">
        <v>82</v>
      </c>
      <c r="E1178" t="s">
        <v>83</v>
      </c>
      <c r="F1178" t="s">
        <v>426</v>
      </c>
      <c r="G1178">
        <v>8</v>
      </c>
      <c r="H1178">
        <v>6.1388468742370597</v>
      </c>
      <c r="I1178">
        <f>IF(OR(B1178="GAS",B1178="COL",B1178="LAN",B1178="RICE"),H1178*About!$B$113,IF(B1178="CROP",H1178*About!$B$114,'EPA Data'!H1178))</f>
        <v>6.8755084991455071</v>
      </c>
      <c r="J1178" s="9" t="str">
        <f>VLOOKUP(F1178,'Tech to Policy Mapping'!C:D,2,FALSE)</f>
        <v>coal mining - methane capture</v>
      </c>
    </row>
    <row r="1179" spans="1:10" x14ac:dyDescent="0.45">
      <c r="A1179" t="s">
        <v>425</v>
      </c>
      <c r="B1179" t="s">
        <v>85</v>
      </c>
      <c r="C1179">
        <v>2020</v>
      </c>
      <c r="D1179" t="s">
        <v>82</v>
      </c>
      <c r="E1179" t="s">
        <v>83</v>
      </c>
      <c r="F1179" t="s">
        <v>428</v>
      </c>
      <c r="G1179">
        <v>8</v>
      </c>
      <c r="H1179">
        <v>0.60164777189493102</v>
      </c>
      <c r="I1179">
        <f>IF(OR(B1179="GAS",B1179="COL",B1179="LAN",B1179="RICE"),H1179*About!$B$113,IF(B1179="CROP",H1179*About!$B$114,'EPA Data'!H1179))</f>
        <v>0.67384550452232284</v>
      </c>
      <c r="J1179" s="9" t="str">
        <f>VLOOKUP(F1179,'Tech to Policy Mapping'!C:D,2,FALSE)</f>
        <v>coal mining - methane destruction</v>
      </c>
    </row>
    <row r="1180" spans="1:10" x14ac:dyDescent="0.45">
      <c r="A1180" t="s">
        <v>425</v>
      </c>
      <c r="B1180" t="s">
        <v>85</v>
      </c>
      <c r="C1180">
        <v>2020</v>
      </c>
      <c r="D1180" t="s">
        <v>82</v>
      </c>
      <c r="E1180" t="s">
        <v>83</v>
      </c>
      <c r="F1180" t="s">
        <v>429</v>
      </c>
      <c r="G1180">
        <v>8</v>
      </c>
      <c r="H1180">
        <v>8.5183175802230799</v>
      </c>
      <c r="I1180">
        <f>IF(OR(B1180="GAS",B1180="COL",B1180="LAN",B1180="RICE"),H1180*About!$B$113,IF(B1180="CROP",H1180*About!$B$114,'EPA Data'!H1180))</f>
        <v>9.5405156898498511</v>
      </c>
      <c r="J1180" s="9" t="str">
        <f>VLOOKUP(F1180,'Tech to Policy Mapping'!C:D,2,FALSE)</f>
        <v>coal mining - methane destruction</v>
      </c>
    </row>
    <row r="1181" spans="1:10" x14ac:dyDescent="0.45">
      <c r="A1181" t="s">
        <v>425</v>
      </c>
      <c r="B1181" t="s">
        <v>85</v>
      </c>
      <c r="C1181">
        <v>2020</v>
      </c>
      <c r="D1181" t="s">
        <v>82</v>
      </c>
      <c r="E1181" t="s">
        <v>83</v>
      </c>
      <c r="F1181" t="s">
        <v>429</v>
      </c>
      <c r="G1181">
        <v>9</v>
      </c>
      <c r="H1181">
        <v>17.606762886047299</v>
      </c>
      <c r="I1181">
        <f>IF(OR(B1181="GAS",B1181="COL",B1181="LAN",B1181="RICE"),H1181*About!$B$113,IF(B1181="CROP",H1181*About!$B$114,'EPA Data'!H1181))</f>
        <v>19.719574432372976</v>
      </c>
      <c r="J1181" s="9" t="str">
        <f>VLOOKUP(F1181,'Tech to Policy Mapping'!C:D,2,FALSE)</f>
        <v>coal mining - methane destruction</v>
      </c>
    </row>
    <row r="1182" spans="1:10" x14ac:dyDescent="0.45">
      <c r="A1182" t="s">
        <v>425</v>
      </c>
      <c r="B1182" t="s">
        <v>85</v>
      </c>
      <c r="C1182">
        <v>2020</v>
      </c>
      <c r="D1182" t="s">
        <v>82</v>
      </c>
      <c r="E1182" t="s">
        <v>83</v>
      </c>
      <c r="F1182" t="s">
        <v>430</v>
      </c>
      <c r="G1182">
        <v>9</v>
      </c>
      <c r="H1182">
        <v>2.11551710963249E-2</v>
      </c>
      <c r="I1182">
        <f>IF(OR(B1182="GAS",B1182="COL",B1182="LAN",B1182="RICE"),H1182*About!$B$113,IF(B1182="CROP",H1182*About!$B$114,'EPA Data'!H1182))</f>
        <v>2.3693791627883889E-2</v>
      </c>
      <c r="J1182" s="9" t="str">
        <f>VLOOKUP(F1182,'Tech to Policy Mapping'!C:D,2,FALSE)</f>
        <v>coal mining - methane capture</v>
      </c>
    </row>
    <row r="1183" spans="1:10" x14ac:dyDescent="0.45">
      <c r="A1183" t="s">
        <v>425</v>
      </c>
      <c r="B1183" t="s">
        <v>85</v>
      </c>
      <c r="C1183">
        <v>2020</v>
      </c>
      <c r="D1183" t="s">
        <v>82</v>
      </c>
      <c r="E1183" t="s">
        <v>83</v>
      </c>
      <c r="F1183" t="s">
        <v>428</v>
      </c>
      <c r="G1183">
        <v>9</v>
      </c>
      <c r="H1183">
        <v>9.6077449619770106E-2</v>
      </c>
      <c r="I1183">
        <f>IF(OR(B1183="GAS",B1183="COL",B1183="LAN",B1183="RICE"),H1183*About!$B$113,IF(B1183="CROP",H1183*About!$B$114,'EPA Data'!H1183))</f>
        <v>0.10760674357414253</v>
      </c>
      <c r="J1183" s="9" t="str">
        <f>VLOOKUP(F1183,'Tech to Policy Mapping'!C:D,2,FALSE)</f>
        <v>coal mining - methane destruction</v>
      </c>
    </row>
    <row r="1184" spans="1:10" x14ac:dyDescent="0.45">
      <c r="A1184" t="s">
        <v>425</v>
      </c>
      <c r="B1184" t="s">
        <v>85</v>
      </c>
      <c r="C1184">
        <v>2020</v>
      </c>
      <c r="D1184" t="s">
        <v>82</v>
      </c>
      <c r="E1184" t="s">
        <v>83</v>
      </c>
      <c r="F1184" t="s">
        <v>426</v>
      </c>
      <c r="G1184">
        <v>9</v>
      </c>
      <c r="H1184">
        <v>1.25756859779357</v>
      </c>
      <c r="I1184">
        <f>IF(OR(B1184="GAS",B1184="COL",B1184="LAN",B1184="RICE"),H1184*About!$B$113,IF(B1184="CROP",H1184*About!$B$114,'EPA Data'!H1184))</f>
        <v>1.4084768295287986</v>
      </c>
      <c r="J1184" s="9" t="str">
        <f>VLOOKUP(F1184,'Tech to Policy Mapping'!C:D,2,FALSE)</f>
        <v>coal mining - methane capture</v>
      </c>
    </row>
    <row r="1185" spans="1:10" x14ac:dyDescent="0.45">
      <c r="A1185" t="s">
        <v>425</v>
      </c>
      <c r="B1185" t="s">
        <v>85</v>
      </c>
      <c r="C1185">
        <v>2020</v>
      </c>
      <c r="D1185" t="s">
        <v>82</v>
      </c>
      <c r="E1185" t="s">
        <v>83</v>
      </c>
      <c r="F1185" t="s">
        <v>428</v>
      </c>
      <c r="G1185">
        <v>10</v>
      </c>
      <c r="H1185">
        <v>0.16004385799169499</v>
      </c>
      <c r="I1185">
        <f>IF(OR(B1185="GAS",B1185="COL",B1185="LAN",B1185="RICE"),H1185*About!$B$113,IF(B1185="CROP",H1185*About!$B$114,'EPA Data'!H1185))</f>
        <v>0.17924912095069839</v>
      </c>
      <c r="J1185" s="9" t="str">
        <f>VLOOKUP(F1185,'Tech to Policy Mapping'!C:D,2,FALSE)</f>
        <v>coal mining - methane destruction</v>
      </c>
    </row>
    <row r="1186" spans="1:10" x14ac:dyDescent="0.45">
      <c r="A1186" t="s">
        <v>425</v>
      </c>
      <c r="B1186" t="s">
        <v>85</v>
      </c>
      <c r="C1186">
        <v>2020</v>
      </c>
      <c r="D1186" t="s">
        <v>82</v>
      </c>
      <c r="E1186" t="s">
        <v>83</v>
      </c>
      <c r="F1186" t="s">
        <v>429</v>
      </c>
      <c r="G1186">
        <v>10</v>
      </c>
      <c r="H1186">
        <v>37.727404423057997</v>
      </c>
      <c r="I1186">
        <f>IF(OR(B1186="GAS",B1186="COL",B1186="LAN",B1186="RICE"),H1186*About!$B$113,IF(B1186="CROP",H1186*About!$B$114,'EPA Data'!H1186))</f>
        <v>42.254692953824964</v>
      </c>
      <c r="J1186" s="9" t="str">
        <f>VLOOKUP(F1186,'Tech to Policy Mapping'!C:D,2,FALSE)</f>
        <v>coal mining - methane destruction</v>
      </c>
    </row>
    <row r="1187" spans="1:10" x14ac:dyDescent="0.45">
      <c r="A1187" t="s">
        <v>425</v>
      </c>
      <c r="B1187" t="s">
        <v>85</v>
      </c>
      <c r="C1187">
        <v>2020</v>
      </c>
      <c r="D1187" t="s">
        <v>82</v>
      </c>
      <c r="E1187" t="s">
        <v>83</v>
      </c>
      <c r="F1187" t="s">
        <v>426</v>
      </c>
      <c r="G1187">
        <v>10</v>
      </c>
      <c r="H1187">
        <v>5.57795250415802</v>
      </c>
      <c r="I1187">
        <f>IF(OR(B1187="GAS",B1187="COL",B1187="LAN",B1187="RICE"),H1187*About!$B$113,IF(B1187="CROP",H1187*About!$B$114,'EPA Data'!H1187))</f>
        <v>6.2473068046569828</v>
      </c>
      <c r="J1187" s="9" t="str">
        <f>VLOOKUP(F1187,'Tech to Policy Mapping'!C:D,2,FALSE)</f>
        <v>coal mining - methane capture</v>
      </c>
    </row>
    <row r="1188" spans="1:10" x14ac:dyDescent="0.45">
      <c r="A1188" t="s">
        <v>425</v>
      </c>
      <c r="B1188" t="s">
        <v>85</v>
      </c>
      <c r="C1188">
        <v>2020</v>
      </c>
      <c r="D1188" t="s">
        <v>82</v>
      </c>
      <c r="E1188" t="s">
        <v>83</v>
      </c>
      <c r="F1188" t="s">
        <v>428</v>
      </c>
      <c r="G1188">
        <v>11</v>
      </c>
      <c r="H1188">
        <v>0.219258118420839</v>
      </c>
      <c r="I1188">
        <f>IF(OR(B1188="GAS",B1188="COL",B1188="LAN",B1188="RICE"),H1188*About!$B$113,IF(B1188="CROP",H1188*About!$B$114,'EPA Data'!H1188))</f>
        <v>0.24556909263133972</v>
      </c>
      <c r="J1188" s="9" t="str">
        <f>VLOOKUP(F1188,'Tech to Policy Mapping'!C:D,2,FALSE)</f>
        <v>coal mining - methane destruction</v>
      </c>
    </row>
    <row r="1189" spans="1:10" x14ac:dyDescent="0.45">
      <c r="A1189" t="s">
        <v>425</v>
      </c>
      <c r="B1189" t="s">
        <v>85</v>
      </c>
      <c r="C1189">
        <v>2020</v>
      </c>
      <c r="D1189" t="s">
        <v>82</v>
      </c>
      <c r="E1189" t="s">
        <v>83</v>
      </c>
      <c r="F1189" t="s">
        <v>426</v>
      </c>
      <c r="G1189">
        <v>11</v>
      </c>
      <c r="H1189">
        <v>2.8011018633842402</v>
      </c>
      <c r="I1189">
        <f>IF(OR(B1189="GAS",B1189="COL",B1189="LAN",B1189="RICE"),H1189*About!$B$113,IF(B1189="CROP",H1189*About!$B$114,'EPA Data'!H1189))</f>
        <v>3.1372340869903494</v>
      </c>
      <c r="J1189" s="9" t="str">
        <f>VLOOKUP(F1189,'Tech to Policy Mapping'!C:D,2,FALSE)</f>
        <v>coal mining - methane capture</v>
      </c>
    </row>
    <row r="1190" spans="1:10" x14ac:dyDescent="0.45">
      <c r="A1190" t="s">
        <v>425</v>
      </c>
      <c r="B1190" t="s">
        <v>85</v>
      </c>
      <c r="C1190">
        <v>2020</v>
      </c>
      <c r="D1190" t="s">
        <v>82</v>
      </c>
      <c r="E1190" t="s">
        <v>83</v>
      </c>
      <c r="F1190" t="s">
        <v>429</v>
      </c>
      <c r="G1190">
        <v>11</v>
      </c>
      <c r="H1190">
        <v>0.86611056327819802</v>
      </c>
      <c r="I1190">
        <f>IF(OR(B1190="GAS",B1190="COL",B1190="LAN",B1190="RICE"),H1190*About!$B$113,IF(B1190="CROP",H1190*About!$B$114,'EPA Data'!H1190))</f>
        <v>0.97004383087158186</v>
      </c>
      <c r="J1190" s="9" t="str">
        <f>VLOOKUP(F1190,'Tech to Policy Mapping'!C:D,2,FALSE)</f>
        <v>coal mining - methane destruction</v>
      </c>
    </row>
    <row r="1191" spans="1:10" x14ac:dyDescent="0.45">
      <c r="A1191" t="s">
        <v>425</v>
      </c>
      <c r="B1191" t="s">
        <v>85</v>
      </c>
      <c r="C1191">
        <v>2020</v>
      </c>
      <c r="D1191" t="s">
        <v>82</v>
      </c>
      <c r="E1191" t="s">
        <v>83</v>
      </c>
      <c r="F1191" t="s">
        <v>430</v>
      </c>
      <c r="G1191">
        <v>11</v>
      </c>
      <c r="H1191">
        <v>1.9689980894327198E-2</v>
      </c>
      <c r="I1191">
        <f>IF(OR(B1191="GAS",B1191="COL",B1191="LAN",B1191="RICE"),H1191*About!$B$113,IF(B1191="CROP",H1191*About!$B$114,'EPA Data'!H1191))</f>
        <v>2.2052778601646464E-2</v>
      </c>
      <c r="J1191" s="9" t="str">
        <f>VLOOKUP(F1191,'Tech to Policy Mapping'!C:D,2,FALSE)</f>
        <v>coal mining - methane capture</v>
      </c>
    </row>
    <row r="1192" spans="1:10" x14ac:dyDescent="0.45">
      <c r="A1192" t="s">
        <v>425</v>
      </c>
      <c r="B1192" t="s">
        <v>85</v>
      </c>
      <c r="C1192">
        <v>2020</v>
      </c>
      <c r="D1192" t="s">
        <v>82</v>
      </c>
      <c r="E1192" t="s">
        <v>83</v>
      </c>
      <c r="F1192" t="s">
        <v>430</v>
      </c>
      <c r="G1192">
        <v>12</v>
      </c>
      <c r="H1192">
        <v>9.3012707307934803E-2</v>
      </c>
      <c r="I1192">
        <f>IF(OR(B1192="GAS",B1192="COL",B1192="LAN",B1192="RICE"),H1192*About!$B$113,IF(B1192="CROP",H1192*About!$B$114,'EPA Data'!H1192))</f>
        <v>0.10417423218488699</v>
      </c>
      <c r="J1192" s="9" t="str">
        <f>VLOOKUP(F1192,'Tech to Policy Mapping'!C:D,2,FALSE)</f>
        <v>coal mining - methane capture</v>
      </c>
    </row>
    <row r="1193" spans="1:10" x14ac:dyDescent="0.45">
      <c r="A1193" t="s">
        <v>425</v>
      </c>
      <c r="B1193" t="s">
        <v>85</v>
      </c>
      <c r="C1193">
        <v>2020</v>
      </c>
      <c r="D1193" t="s">
        <v>82</v>
      </c>
      <c r="E1193" t="s">
        <v>83</v>
      </c>
      <c r="F1193" t="s">
        <v>426</v>
      </c>
      <c r="G1193">
        <v>12</v>
      </c>
      <c r="H1193">
        <v>2.6358326673507602</v>
      </c>
      <c r="I1193">
        <f>IF(OR(B1193="GAS",B1193="COL",B1193="LAN",B1193="RICE"),H1193*About!$B$113,IF(B1193="CROP",H1193*About!$B$114,'EPA Data'!H1193))</f>
        <v>2.9521325874328515</v>
      </c>
      <c r="J1193" s="9" t="str">
        <f>VLOOKUP(F1193,'Tech to Policy Mapping'!C:D,2,FALSE)</f>
        <v>coal mining - methane capture</v>
      </c>
    </row>
    <row r="1194" spans="1:10" x14ac:dyDescent="0.45">
      <c r="A1194" t="s">
        <v>425</v>
      </c>
      <c r="B1194" t="s">
        <v>85</v>
      </c>
      <c r="C1194">
        <v>2020</v>
      </c>
      <c r="D1194" t="s">
        <v>82</v>
      </c>
      <c r="E1194" t="s">
        <v>83</v>
      </c>
      <c r="F1194" t="s">
        <v>428</v>
      </c>
      <c r="G1194">
        <v>12</v>
      </c>
      <c r="H1194">
        <v>0.200112335383892</v>
      </c>
      <c r="I1194">
        <f>IF(OR(B1194="GAS",B1194="COL",B1194="LAN",B1194="RICE"),H1194*About!$B$113,IF(B1194="CROP",H1194*About!$B$114,'EPA Data'!H1194))</f>
        <v>0.22412581562995906</v>
      </c>
      <c r="J1194" s="9" t="str">
        <f>VLOOKUP(F1194,'Tech to Policy Mapping'!C:D,2,FALSE)</f>
        <v>coal mining - methane destruction</v>
      </c>
    </row>
    <row r="1195" spans="1:10" x14ac:dyDescent="0.45">
      <c r="A1195" t="s">
        <v>425</v>
      </c>
      <c r="B1195" t="s">
        <v>85</v>
      </c>
      <c r="C1195">
        <v>2020</v>
      </c>
      <c r="D1195" t="s">
        <v>82</v>
      </c>
      <c r="E1195" t="s">
        <v>83</v>
      </c>
      <c r="F1195" t="s">
        <v>426</v>
      </c>
      <c r="G1195">
        <v>13</v>
      </c>
      <c r="H1195">
        <v>0.74169278144836404</v>
      </c>
      <c r="I1195">
        <f>IF(OR(B1195="GAS",B1195="COL",B1195="LAN",B1195="RICE"),H1195*About!$B$113,IF(B1195="CROP",H1195*About!$B$114,'EPA Data'!H1195))</f>
        <v>0.83069591522216779</v>
      </c>
      <c r="J1195" s="9" t="str">
        <f>VLOOKUP(F1195,'Tech to Policy Mapping'!C:D,2,FALSE)</f>
        <v>coal mining - methane capture</v>
      </c>
    </row>
    <row r="1196" spans="1:10" x14ac:dyDescent="0.45">
      <c r="A1196" t="s">
        <v>425</v>
      </c>
      <c r="B1196" t="s">
        <v>85</v>
      </c>
      <c r="C1196">
        <v>2020</v>
      </c>
      <c r="D1196" t="s">
        <v>82</v>
      </c>
      <c r="E1196" t="s">
        <v>83</v>
      </c>
      <c r="F1196" t="s">
        <v>428</v>
      </c>
      <c r="G1196">
        <v>13</v>
      </c>
      <c r="H1196">
        <v>6.22660685330629E-2</v>
      </c>
      <c r="I1196">
        <f>IF(OR(B1196="GAS",B1196="COL",B1196="LAN",B1196="RICE"),H1196*About!$B$113,IF(B1196="CROP",H1196*About!$B$114,'EPA Data'!H1196))</f>
        <v>6.9737996757030449E-2</v>
      </c>
      <c r="J1196" s="9" t="str">
        <f>VLOOKUP(F1196,'Tech to Policy Mapping'!C:D,2,FALSE)</f>
        <v>coal mining - methane destruction</v>
      </c>
    </row>
    <row r="1197" spans="1:10" x14ac:dyDescent="0.45">
      <c r="A1197" t="s">
        <v>425</v>
      </c>
      <c r="B1197" t="s">
        <v>85</v>
      </c>
      <c r="C1197">
        <v>2020</v>
      </c>
      <c r="D1197" t="s">
        <v>82</v>
      </c>
      <c r="E1197" t="s">
        <v>83</v>
      </c>
      <c r="F1197" t="s">
        <v>426</v>
      </c>
      <c r="G1197">
        <v>14</v>
      </c>
      <c r="H1197">
        <v>2.1390966176986601</v>
      </c>
      <c r="I1197">
        <f>IF(OR(B1197="GAS",B1197="COL",B1197="LAN",B1197="RICE"),H1197*About!$B$113,IF(B1197="CROP",H1197*About!$B$114,'EPA Data'!H1197))</f>
        <v>2.3957882118224996</v>
      </c>
      <c r="J1197" s="9" t="str">
        <f>VLOOKUP(F1197,'Tech to Policy Mapping'!C:D,2,FALSE)</f>
        <v>coal mining - methane capture</v>
      </c>
    </row>
    <row r="1198" spans="1:10" x14ac:dyDescent="0.45">
      <c r="A1198" t="s">
        <v>425</v>
      </c>
      <c r="B1198" t="s">
        <v>85</v>
      </c>
      <c r="C1198">
        <v>2020</v>
      </c>
      <c r="D1198" t="s">
        <v>82</v>
      </c>
      <c r="E1198" t="s">
        <v>83</v>
      </c>
      <c r="F1198" t="s">
        <v>428</v>
      </c>
      <c r="G1198">
        <v>14</v>
      </c>
      <c r="H1198">
        <v>5.8731794357299798E-2</v>
      </c>
      <c r="I1198">
        <f>IF(OR(B1198="GAS",B1198="COL",B1198="LAN",B1198="RICE"),H1198*About!$B$113,IF(B1198="CROP",H1198*About!$B$114,'EPA Data'!H1198))</f>
        <v>6.577960968017578E-2</v>
      </c>
      <c r="J1198" s="9" t="str">
        <f>VLOOKUP(F1198,'Tech to Policy Mapping'!C:D,2,FALSE)</f>
        <v>coal mining - methane destruction</v>
      </c>
    </row>
    <row r="1199" spans="1:10" x14ac:dyDescent="0.45">
      <c r="A1199" t="s">
        <v>425</v>
      </c>
      <c r="B1199" t="s">
        <v>85</v>
      </c>
      <c r="C1199">
        <v>2020</v>
      </c>
      <c r="D1199" t="s">
        <v>82</v>
      </c>
      <c r="E1199" t="s">
        <v>83</v>
      </c>
      <c r="F1199" t="s">
        <v>429</v>
      </c>
      <c r="G1199">
        <v>14</v>
      </c>
      <c r="H1199">
        <v>0.27451980113983099</v>
      </c>
      <c r="I1199">
        <f>IF(OR(B1199="GAS",B1199="COL",B1199="LAN",B1199="RICE"),H1199*About!$B$113,IF(B1199="CROP",H1199*About!$B$114,'EPA Data'!H1199))</f>
        <v>0.30746217727661074</v>
      </c>
      <c r="J1199" s="9" t="str">
        <f>VLOOKUP(F1199,'Tech to Policy Mapping'!C:D,2,FALSE)</f>
        <v>coal mining - methane destruction</v>
      </c>
    </row>
    <row r="1200" spans="1:10" x14ac:dyDescent="0.45">
      <c r="A1200" t="s">
        <v>425</v>
      </c>
      <c r="B1200" t="s">
        <v>85</v>
      </c>
      <c r="C1200">
        <v>2020</v>
      </c>
      <c r="D1200" t="s">
        <v>82</v>
      </c>
      <c r="E1200" t="s">
        <v>83</v>
      </c>
      <c r="F1200" t="s">
        <v>430</v>
      </c>
      <c r="G1200">
        <v>14</v>
      </c>
      <c r="H1200">
        <v>1.7245080322027199E-2</v>
      </c>
      <c r="I1200">
        <f>IF(OR(B1200="GAS",B1200="COL",B1200="LAN",B1200="RICE"),H1200*About!$B$113,IF(B1200="CROP",H1200*About!$B$114,'EPA Data'!H1200))</f>
        <v>1.9314489960670464E-2</v>
      </c>
      <c r="J1200" s="9" t="str">
        <f>VLOOKUP(F1200,'Tech to Policy Mapping'!C:D,2,FALSE)</f>
        <v>coal mining - methane capture</v>
      </c>
    </row>
    <row r="1201" spans="1:10" x14ac:dyDescent="0.45">
      <c r="A1201" t="s">
        <v>425</v>
      </c>
      <c r="B1201" t="s">
        <v>85</v>
      </c>
      <c r="C1201">
        <v>2020</v>
      </c>
      <c r="D1201" t="s">
        <v>82</v>
      </c>
      <c r="E1201" t="s">
        <v>83</v>
      </c>
      <c r="F1201" t="s">
        <v>426</v>
      </c>
      <c r="G1201">
        <v>15</v>
      </c>
      <c r="H1201">
        <v>1.3342357277870101</v>
      </c>
      <c r="I1201">
        <f>IF(OR(B1201="GAS",B1201="COL",B1201="LAN",B1201="RICE"),H1201*About!$B$113,IF(B1201="CROP",H1201*About!$B$114,'EPA Data'!H1201))</f>
        <v>1.4943440151214513</v>
      </c>
      <c r="J1201" s="9" t="str">
        <f>VLOOKUP(F1201,'Tech to Policy Mapping'!C:D,2,FALSE)</f>
        <v>coal mining - methane capture</v>
      </c>
    </row>
    <row r="1202" spans="1:10" x14ac:dyDescent="0.45">
      <c r="A1202" t="s">
        <v>425</v>
      </c>
      <c r="B1202" t="s">
        <v>85</v>
      </c>
      <c r="C1202">
        <v>2020</v>
      </c>
      <c r="D1202" t="s">
        <v>82</v>
      </c>
      <c r="E1202" t="s">
        <v>83</v>
      </c>
      <c r="F1202" t="s">
        <v>429</v>
      </c>
      <c r="G1202">
        <v>15</v>
      </c>
      <c r="H1202">
        <v>0.90173268318176203</v>
      </c>
      <c r="I1202">
        <f>IF(OR(B1202="GAS",B1202="COL",B1202="LAN",B1202="RICE"),H1202*About!$B$113,IF(B1202="CROP",H1202*About!$B$114,'EPA Data'!H1202))</f>
        <v>1.0099406051635735</v>
      </c>
      <c r="J1202" s="9" t="str">
        <f>VLOOKUP(F1202,'Tech to Policy Mapping'!C:D,2,FALSE)</f>
        <v>coal mining - methane destruction</v>
      </c>
    </row>
    <row r="1203" spans="1:10" x14ac:dyDescent="0.45">
      <c r="A1203" t="s">
        <v>425</v>
      </c>
      <c r="B1203" t="s">
        <v>85</v>
      </c>
      <c r="C1203">
        <v>2020</v>
      </c>
      <c r="D1203" t="s">
        <v>82</v>
      </c>
      <c r="E1203" t="s">
        <v>83</v>
      </c>
      <c r="F1203" t="s">
        <v>428</v>
      </c>
      <c r="G1203">
        <v>15</v>
      </c>
      <c r="H1203">
        <v>0.18463961966335701</v>
      </c>
      <c r="I1203">
        <f>IF(OR(B1203="GAS",B1203="COL",B1203="LAN",B1203="RICE"),H1203*About!$B$113,IF(B1203="CROP",H1203*About!$B$114,'EPA Data'!H1203))</f>
        <v>0.20679637402295986</v>
      </c>
      <c r="J1203" s="9" t="str">
        <f>VLOOKUP(F1203,'Tech to Policy Mapping'!C:D,2,FALSE)</f>
        <v>coal mining - methane destruction</v>
      </c>
    </row>
    <row r="1204" spans="1:10" x14ac:dyDescent="0.45">
      <c r="A1204" t="s">
        <v>425</v>
      </c>
      <c r="B1204" t="s">
        <v>85</v>
      </c>
      <c r="C1204">
        <v>2020</v>
      </c>
      <c r="D1204" t="s">
        <v>82</v>
      </c>
      <c r="E1204" t="s">
        <v>83</v>
      </c>
      <c r="F1204" t="s">
        <v>430</v>
      </c>
      <c r="G1204">
        <v>15</v>
      </c>
      <c r="H1204">
        <v>1.6657918691635101E-2</v>
      </c>
      <c r="I1204">
        <f>IF(OR(B1204="GAS",B1204="COL",B1204="LAN",B1204="RICE"),H1204*About!$B$113,IF(B1204="CROP",H1204*About!$B$114,'EPA Data'!H1204))</f>
        <v>1.8656868934631313E-2</v>
      </c>
      <c r="J1204" s="9" t="str">
        <f>VLOOKUP(F1204,'Tech to Policy Mapping'!C:D,2,FALSE)</f>
        <v>coal mining - methane capture</v>
      </c>
    </row>
    <row r="1205" spans="1:10" x14ac:dyDescent="0.45">
      <c r="A1205" t="s">
        <v>425</v>
      </c>
      <c r="B1205" t="s">
        <v>85</v>
      </c>
      <c r="C1205">
        <v>2020</v>
      </c>
      <c r="D1205" t="s">
        <v>82</v>
      </c>
      <c r="E1205" t="s">
        <v>83</v>
      </c>
      <c r="F1205" t="s">
        <v>426</v>
      </c>
      <c r="G1205">
        <v>16</v>
      </c>
      <c r="H1205">
        <v>1.1983097195625301</v>
      </c>
      <c r="I1205">
        <f>IF(OR(B1205="GAS",B1205="COL",B1205="LAN",B1205="RICE"),H1205*About!$B$113,IF(B1205="CROP",H1205*About!$B$114,'EPA Data'!H1205))</f>
        <v>1.3421068859100338</v>
      </c>
      <c r="J1205" s="9" t="str">
        <f>VLOOKUP(F1205,'Tech to Policy Mapping'!C:D,2,FALSE)</f>
        <v>coal mining - methane capture</v>
      </c>
    </row>
    <row r="1206" spans="1:10" x14ac:dyDescent="0.45">
      <c r="A1206" t="s">
        <v>425</v>
      </c>
      <c r="B1206" t="s">
        <v>85</v>
      </c>
      <c r="C1206">
        <v>2020</v>
      </c>
      <c r="D1206" t="s">
        <v>82</v>
      </c>
      <c r="E1206" t="s">
        <v>83</v>
      </c>
      <c r="F1206" t="s">
        <v>428</v>
      </c>
      <c r="G1206">
        <v>16</v>
      </c>
      <c r="H1206">
        <v>2.4894619360566101E-2</v>
      </c>
      <c r="I1206">
        <f>IF(OR(B1206="GAS",B1206="COL",B1206="LAN",B1206="RICE"),H1206*About!$B$113,IF(B1206="CROP",H1206*About!$B$114,'EPA Data'!H1206))</f>
        <v>2.7881973683834035E-2</v>
      </c>
      <c r="J1206" s="9" t="str">
        <f>VLOOKUP(F1206,'Tech to Policy Mapping'!C:D,2,FALSE)</f>
        <v>coal mining - methane destruction</v>
      </c>
    </row>
    <row r="1207" spans="1:10" x14ac:dyDescent="0.45">
      <c r="A1207" t="s">
        <v>425</v>
      </c>
      <c r="B1207" t="s">
        <v>85</v>
      </c>
      <c r="C1207">
        <v>2020</v>
      </c>
      <c r="D1207" t="s">
        <v>82</v>
      </c>
      <c r="E1207" t="s">
        <v>83</v>
      </c>
      <c r="F1207" t="s">
        <v>430</v>
      </c>
      <c r="G1207">
        <v>17</v>
      </c>
      <c r="H1207">
        <v>4.7363828867673902E-2</v>
      </c>
      <c r="I1207">
        <f>IF(OR(B1207="GAS",B1207="COL",B1207="LAN",B1207="RICE"),H1207*About!$B$113,IF(B1207="CROP",H1207*About!$B$114,'EPA Data'!H1207))</f>
        <v>5.3047488331794776E-2</v>
      </c>
      <c r="J1207" s="9" t="str">
        <f>VLOOKUP(F1207,'Tech to Policy Mapping'!C:D,2,FALSE)</f>
        <v>coal mining - methane capture</v>
      </c>
    </row>
    <row r="1208" spans="1:10" x14ac:dyDescent="0.45">
      <c r="A1208" t="s">
        <v>425</v>
      </c>
      <c r="B1208" t="s">
        <v>85</v>
      </c>
      <c r="C1208">
        <v>2020</v>
      </c>
      <c r="D1208" t="s">
        <v>82</v>
      </c>
      <c r="E1208" t="s">
        <v>83</v>
      </c>
      <c r="F1208" t="s">
        <v>426</v>
      </c>
      <c r="G1208">
        <v>17</v>
      </c>
      <c r="H1208">
        <v>1.12078928947448</v>
      </c>
      <c r="I1208">
        <f>IF(OR(B1208="GAS",B1208="COL",B1208="LAN",B1208="RICE"),H1208*About!$B$113,IF(B1208="CROP",H1208*About!$B$114,'EPA Data'!H1208))</f>
        <v>1.2552840042114177</v>
      </c>
      <c r="J1208" s="9" t="str">
        <f>VLOOKUP(F1208,'Tech to Policy Mapping'!C:D,2,FALSE)</f>
        <v>coal mining - methane capture</v>
      </c>
    </row>
    <row r="1209" spans="1:10" x14ac:dyDescent="0.45">
      <c r="A1209" t="s">
        <v>425</v>
      </c>
      <c r="B1209" t="s">
        <v>85</v>
      </c>
      <c r="C1209">
        <v>2020</v>
      </c>
      <c r="D1209" t="s">
        <v>82</v>
      </c>
      <c r="E1209" t="s">
        <v>83</v>
      </c>
      <c r="F1209" t="s">
        <v>426</v>
      </c>
      <c r="G1209">
        <v>18</v>
      </c>
      <c r="H1209">
        <v>1.05717229843139</v>
      </c>
      <c r="I1209">
        <f>IF(OR(B1209="GAS",B1209="COL",B1209="LAN",B1209="RICE"),H1209*About!$B$113,IF(B1209="CROP",H1209*About!$B$114,'EPA Data'!H1209))</f>
        <v>1.184032974243157</v>
      </c>
      <c r="J1209" s="9" t="str">
        <f>VLOOKUP(F1209,'Tech to Policy Mapping'!C:D,2,FALSE)</f>
        <v>coal mining - methane capture</v>
      </c>
    </row>
    <row r="1210" spans="1:10" x14ac:dyDescent="0.45">
      <c r="A1210" t="s">
        <v>425</v>
      </c>
      <c r="B1210" t="s">
        <v>85</v>
      </c>
      <c r="C1210">
        <v>2020</v>
      </c>
      <c r="D1210" t="s">
        <v>82</v>
      </c>
      <c r="E1210" t="s">
        <v>83</v>
      </c>
      <c r="F1210" t="s">
        <v>428</v>
      </c>
      <c r="G1210">
        <v>18</v>
      </c>
      <c r="H1210">
        <v>2.2285265848040602E-2</v>
      </c>
      <c r="I1210">
        <f>IF(OR(B1210="GAS",B1210="COL",B1210="LAN",B1210="RICE"),H1210*About!$B$113,IF(B1210="CROP",H1210*About!$B$114,'EPA Data'!H1210))</f>
        <v>2.4959497749805475E-2</v>
      </c>
      <c r="J1210" s="9" t="str">
        <f>VLOOKUP(F1210,'Tech to Policy Mapping'!C:D,2,FALSE)</f>
        <v>coal mining - methane destruction</v>
      </c>
    </row>
    <row r="1211" spans="1:10" x14ac:dyDescent="0.45">
      <c r="A1211" t="s">
        <v>425</v>
      </c>
      <c r="B1211" t="s">
        <v>85</v>
      </c>
      <c r="C1211">
        <v>2020</v>
      </c>
      <c r="D1211" t="s">
        <v>82</v>
      </c>
      <c r="E1211" t="s">
        <v>83</v>
      </c>
      <c r="F1211" t="s">
        <v>426</v>
      </c>
      <c r="G1211">
        <v>19</v>
      </c>
      <c r="H1211">
        <v>1.92314681410789</v>
      </c>
      <c r="I1211">
        <f>IF(OR(B1211="GAS",B1211="COL",B1211="LAN",B1211="RICE"),H1211*About!$B$113,IF(B1211="CROP",H1211*About!$B$114,'EPA Data'!H1211))</f>
        <v>2.1539244318008368</v>
      </c>
      <c r="J1211" s="9" t="str">
        <f>VLOOKUP(F1211,'Tech to Policy Mapping'!C:D,2,FALSE)</f>
        <v>coal mining - methane capture</v>
      </c>
    </row>
    <row r="1212" spans="1:10" x14ac:dyDescent="0.45">
      <c r="A1212" t="s">
        <v>425</v>
      </c>
      <c r="B1212" t="s">
        <v>85</v>
      </c>
      <c r="C1212">
        <v>2020</v>
      </c>
      <c r="D1212" t="s">
        <v>82</v>
      </c>
      <c r="E1212" t="s">
        <v>83</v>
      </c>
      <c r="F1212" t="s">
        <v>430</v>
      </c>
      <c r="G1212">
        <v>19</v>
      </c>
      <c r="H1212">
        <v>1.49701191112399E-2</v>
      </c>
      <c r="I1212">
        <f>IF(OR(B1212="GAS",B1212="COL",B1212="LAN",B1212="RICE"),H1212*About!$B$113,IF(B1212="CROP",H1212*About!$B$114,'EPA Data'!H1212))</f>
        <v>1.6766533404588689E-2</v>
      </c>
      <c r="J1212" s="9" t="str">
        <f>VLOOKUP(F1212,'Tech to Policy Mapping'!C:D,2,FALSE)</f>
        <v>coal mining - methane capture</v>
      </c>
    </row>
    <row r="1213" spans="1:10" x14ac:dyDescent="0.45">
      <c r="A1213" t="s">
        <v>425</v>
      </c>
      <c r="B1213" t="s">
        <v>85</v>
      </c>
      <c r="C1213">
        <v>2020</v>
      </c>
      <c r="D1213" t="s">
        <v>82</v>
      </c>
      <c r="E1213" t="s">
        <v>83</v>
      </c>
      <c r="F1213" t="s">
        <v>428</v>
      </c>
      <c r="G1213">
        <v>19</v>
      </c>
      <c r="H1213">
        <v>2.11551710963249E-2</v>
      </c>
      <c r="I1213">
        <f>IF(OR(B1213="GAS",B1213="COL",B1213="LAN",B1213="RICE"),H1213*About!$B$113,IF(B1213="CROP",H1213*About!$B$114,'EPA Data'!H1213))</f>
        <v>2.3693791627883889E-2</v>
      </c>
      <c r="J1213" s="9" t="str">
        <f>VLOOKUP(F1213,'Tech to Policy Mapping'!C:D,2,FALSE)</f>
        <v>coal mining - methane destruction</v>
      </c>
    </row>
    <row r="1214" spans="1:10" x14ac:dyDescent="0.45">
      <c r="A1214" t="s">
        <v>425</v>
      </c>
      <c r="B1214" t="s">
        <v>85</v>
      </c>
      <c r="C1214">
        <v>2020</v>
      </c>
      <c r="D1214" t="s">
        <v>82</v>
      </c>
      <c r="E1214" t="s">
        <v>83</v>
      </c>
      <c r="F1214" t="s">
        <v>430</v>
      </c>
      <c r="G1214">
        <v>20</v>
      </c>
      <c r="H1214">
        <v>2.8835389763116798E-2</v>
      </c>
      <c r="I1214">
        <f>IF(OR(B1214="GAS",B1214="COL",B1214="LAN",B1214="RICE"),H1214*About!$B$113,IF(B1214="CROP",H1214*About!$B$114,'EPA Data'!H1214))</f>
        <v>3.2295636534690815E-2</v>
      </c>
      <c r="J1214" s="9" t="str">
        <f>VLOOKUP(F1214,'Tech to Policy Mapping'!C:D,2,FALSE)</f>
        <v>coal mining - methane capture</v>
      </c>
    </row>
    <row r="1215" spans="1:10" x14ac:dyDescent="0.45">
      <c r="A1215" t="s">
        <v>425</v>
      </c>
      <c r="B1215" t="s">
        <v>85</v>
      </c>
      <c r="C1215">
        <v>2020</v>
      </c>
      <c r="D1215" t="s">
        <v>82</v>
      </c>
      <c r="E1215" t="s">
        <v>83</v>
      </c>
      <c r="F1215" t="s">
        <v>428</v>
      </c>
      <c r="G1215">
        <v>20</v>
      </c>
      <c r="H1215">
        <v>9.6464212983846706E-2</v>
      </c>
      <c r="I1215">
        <f>IF(OR(B1215="GAS",B1215="COL",B1215="LAN",B1215="RICE"),H1215*About!$B$113,IF(B1215="CROP",H1215*About!$B$114,'EPA Data'!H1215))</f>
        <v>0.10803991854190832</v>
      </c>
      <c r="J1215" s="9" t="str">
        <f>VLOOKUP(F1215,'Tech to Policy Mapping'!C:D,2,FALSE)</f>
        <v>coal mining - methane destruction</v>
      </c>
    </row>
    <row r="1216" spans="1:10" x14ac:dyDescent="0.45">
      <c r="A1216" t="s">
        <v>425</v>
      </c>
      <c r="B1216" t="s">
        <v>85</v>
      </c>
      <c r="C1216">
        <v>2020</v>
      </c>
      <c r="D1216" t="s">
        <v>82</v>
      </c>
      <c r="E1216" t="s">
        <v>83</v>
      </c>
      <c r="F1216" t="s">
        <v>426</v>
      </c>
      <c r="G1216">
        <v>20</v>
      </c>
      <c r="H1216">
        <v>1.8484694659709899</v>
      </c>
      <c r="I1216">
        <f>IF(OR(B1216="GAS",B1216="COL",B1216="LAN",B1216="RICE"),H1216*About!$B$113,IF(B1216="CROP",H1216*About!$B$114,'EPA Data'!H1216))</f>
        <v>2.070285801887509</v>
      </c>
      <c r="J1216" s="9" t="str">
        <f>VLOOKUP(F1216,'Tech to Policy Mapping'!C:D,2,FALSE)</f>
        <v>coal mining - methane capture</v>
      </c>
    </row>
    <row r="1217" spans="1:10" x14ac:dyDescent="0.45">
      <c r="A1217" t="s">
        <v>425</v>
      </c>
      <c r="B1217" t="s">
        <v>85</v>
      </c>
      <c r="C1217">
        <v>2020</v>
      </c>
      <c r="D1217" t="s">
        <v>82</v>
      </c>
      <c r="E1217" t="s">
        <v>83</v>
      </c>
      <c r="F1217" t="s">
        <v>430</v>
      </c>
      <c r="G1217">
        <v>21</v>
      </c>
      <c r="H1217">
        <v>2.8307417407631898E-2</v>
      </c>
      <c r="I1217">
        <f>IF(OR(B1217="GAS",B1217="COL",B1217="LAN",B1217="RICE"),H1217*About!$B$113,IF(B1217="CROP",H1217*About!$B$114,'EPA Data'!H1217))</f>
        <v>3.1704307496547728E-2</v>
      </c>
      <c r="J1217" s="9" t="str">
        <f>VLOOKUP(F1217,'Tech to Policy Mapping'!C:D,2,FALSE)</f>
        <v>coal mining - methane capture</v>
      </c>
    </row>
    <row r="1218" spans="1:10" x14ac:dyDescent="0.45">
      <c r="A1218" t="s">
        <v>425</v>
      </c>
      <c r="B1218" t="s">
        <v>85</v>
      </c>
      <c r="C1218">
        <v>2020</v>
      </c>
      <c r="D1218" t="s">
        <v>82</v>
      </c>
      <c r="E1218" t="s">
        <v>83</v>
      </c>
      <c r="F1218" t="s">
        <v>428</v>
      </c>
      <c r="G1218">
        <v>21</v>
      </c>
      <c r="H1218">
        <v>7.4842173606157303E-2</v>
      </c>
      <c r="I1218">
        <f>IF(OR(B1218="GAS",B1218="COL",B1218="LAN",B1218="RICE"),H1218*About!$B$113,IF(B1218="CROP",H1218*About!$B$114,'EPA Data'!H1218))</f>
        <v>8.3823234438896194E-2</v>
      </c>
      <c r="J1218" s="9" t="str">
        <f>VLOOKUP(F1218,'Tech to Policy Mapping'!C:D,2,FALSE)</f>
        <v>coal mining - methane destruction</v>
      </c>
    </row>
    <row r="1219" spans="1:10" x14ac:dyDescent="0.45">
      <c r="A1219" t="s">
        <v>425</v>
      </c>
      <c r="B1219" t="s">
        <v>85</v>
      </c>
      <c r="C1219">
        <v>2020</v>
      </c>
      <c r="D1219" t="s">
        <v>82</v>
      </c>
      <c r="E1219" t="s">
        <v>83</v>
      </c>
      <c r="F1219" t="s">
        <v>430</v>
      </c>
      <c r="G1219">
        <v>22</v>
      </c>
      <c r="H1219">
        <v>1.3879125006496899E-2</v>
      </c>
      <c r="I1219">
        <f>IF(OR(B1219="GAS",B1219="COL",B1219="LAN",B1219="RICE"),H1219*About!$B$113,IF(B1219="CROP",H1219*About!$B$114,'EPA Data'!H1219))</f>
        <v>1.5544620007276529E-2</v>
      </c>
      <c r="J1219" s="9" t="str">
        <f>VLOOKUP(F1219,'Tech to Policy Mapping'!C:D,2,FALSE)</f>
        <v>coal mining - methane capture</v>
      </c>
    </row>
    <row r="1220" spans="1:10" x14ac:dyDescent="0.45">
      <c r="A1220" t="s">
        <v>425</v>
      </c>
      <c r="B1220" t="s">
        <v>85</v>
      </c>
      <c r="C1220">
        <v>2020</v>
      </c>
      <c r="D1220" t="s">
        <v>82</v>
      </c>
      <c r="E1220" t="s">
        <v>83</v>
      </c>
      <c r="F1220" t="s">
        <v>428</v>
      </c>
      <c r="G1220">
        <v>22</v>
      </c>
      <c r="H1220">
        <v>1.81705337017775E-2</v>
      </c>
      <c r="I1220">
        <f>IF(OR(B1220="GAS",B1220="COL",B1220="LAN",B1220="RICE"),H1220*About!$B$113,IF(B1220="CROP",H1220*About!$B$114,'EPA Data'!H1220))</f>
        <v>2.0350997745990803E-2</v>
      </c>
      <c r="J1220" s="9" t="str">
        <f>VLOOKUP(F1220,'Tech to Policy Mapping'!C:D,2,FALSE)</f>
        <v>coal mining - methane destruction</v>
      </c>
    </row>
    <row r="1221" spans="1:10" x14ac:dyDescent="0.45">
      <c r="A1221" t="s">
        <v>425</v>
      </c>
      <c r="B1221" t="s">
        <v>85</v>
      </c>
      <c r="C1221">
        <v>2020</v>
      </c>
      <c r="D1221" t="s">
        <v>82</v>
      </c>
      <c r="E1221" t="s">
        <v>83</v>
      </c>
      <c r="F1221" t="s">
        <v>426</v>
      </c>
      <c r="G1221">
        <v>23</v>
      </c>
      <c r="H1221">
        <v>0.40113478899001997</v>
      </c>
      <c r="I1221">
        <f>IF(OR(B1221="GAS",B1221="COL",B1221="LAN",B1221="RICE"),H1221*About!$B$113,IF(B1221="CROP",H1221*About!$B$114,'EPA Data'!H1221))</f>
        <v>0.44927096366882241</v>
      </c>
      <c r="J1221" s="9" t="str">
        <f>VLOOKUP(F1221,'Tech to Policy Mapping'!C:D,2,FALSE)</f>
        <v>coal mining - methane capture</v>
      </c>
    </row>
    <row r="1222" spans="1:10" x14ac:dyDescent="0.45">
      <c r="A1222" t="s">
        <v>425</v>
      </c>
      <c r="B1222" t="s">
        <v>85</v>
      </c>
      <c r="C1222">
        <v>2020</v>
      </c>
      <c r="D1222" t="s">
        <v>82</v>
      </c>
      <c r="E1222" t="s">
        <v>83</v>
      </c>
      <c r="F1222" t="s">
        <v>428</v>
      </c>
      <c r="G1222">
        <v>23</v>
      </c>
      <c r="H1222">
        <v>1.7245080322027199E-2</v>
      </c>
      <c r="I1222">
        <f>IF(OR(B1222="GAS",B1222="COL",B1222="LAN",B1222="RICE"),H1222*About!$B$113,IF(B1222="CROP",H1222*About!$B$114,'EPA Data'!H1222))</f>
        <v>1.9314489960670464E-2</v>
      </c>
      <c r="J1222" s="9" t="str">
        <f>VLOOKUP(F1222,'Tech to Policy Mapping'!C:D,2,FALSE)</f>
        <v>coal mining - methane destruction</v>
      </c>
    </row>
    <row r="1223" spans="1:10" x14ac:dyDescent="0.45">
      <c r="A1223" t="s">
        <v>425</v>
      </c>
      <c r="B1223" t="s">
        <v>85</v>
      </c>
      <c r="C1223">
        <v>2020</v>
      </c>
      <c r="D1223" t="s">
        <v>82</v>
      </c>
      <c r="E1223" t="s">
        <v>83</v>
      </c>
      <c r="F1223" t="s">
        <v>426</v>
      </c>
      <c r="G1223">
        <v>24</v>
      </c>
      <c r="H1223">
        <v>0.38079306483268699</v>
      </c>
      <c r="I1223">
        <f>IF(OR(B1223="GAS",B1223="COL",B1223="LAN",B1223="RICE"),H1223*About!$B$113,IF(B1223="CROP",H1223*About!$B$114,'EPA Data'!H1223))</f>
        <v>0.42648823261260949</v>
      </c>
      <c r="J1223" s="9" t="str">
        <f>VLOOKUP(F1223,'Tech to Policy Mapping'!C:D,2,FALSE)</f>
        <v>coal mining - methane capture</v>
      </c>
    </row>
    <row r="1224" spans="1:10" x14ac:dyDescent="0.45">
      <c r="A1224" t="s">
        <v>425</v>
      </c>
      <c r="B1224" t="s">
        <v>85</v>
      </c>
      <c r="C1224">
        <v>2020</v>
      </c>
      <c r="D1224" t="s">
        <v>82</v>
      </c>
      <c r="E1224" t="s">
        <v>83</v>
      </c>
      <c r="F1224" t="s">
        <v>428</v>
      </c>
      <c r="G1224">
        <v>24</v>
      </c>
      <c r="H1224">
        <v>1.6657918691635101E-2</v>
      </c>
      <c r="I1224">
        <f>IF(OR(B1224="GAS",B1224="COL",B1224="LAN",B1224="RICE"),H1224*About!$B$113,IF(B1224="CROP",H1224*About!$B$114,'EPA Data'!H1224))</f>
        <v>1.8656868934631313E-2</v>
      </c>
      <c r="J1224" s="9" t="str">
        <f>VLOOKUP(F1224,'Tech to Policy Mapping'!C:D,2,FALSE)</f>
        <v>coal mining - methane destruction</v>
      </c>
    </row>
    <row r="1225" spans="1:10" x14ac:dyDescent="0.45">
      <c r="A1225" t="s">
        <v>425</v>
      </c>
      <c r="B1225" t="s">
        <v>85</v>
      </c>
      <c r="C1225">
        <v>2020</v>
      </c>
      <c r="D1225" t="s">
        <v>82</v>
      </c>
      <c r="E1225" t="s">
        <v>83</v>
      </c>
      <c r="F1225" t="s">
        <v>426</v>
      </c>
      <c r="G1225">
        <v>25</v>
      </c>
      <c r="H1225">
        <v>0.35441964864730802</v>
      </c>
      <c r="I1225">
        <f>IF(OR(B1225="GAS",B1225="COL",B1225="LAN",B1225="RICE"),H1225*About!$B$113,IF(B1225="CROP",H1225*About!$B$114,'EPA Data'!H1225))</f>
        <v>0.39695000648498502</v>
      </c>
      <c r="J1225" s="9" t="str">
        <f>VLOOKUP(F1225,'Tech to Policy Mapping'!C:D,2,FALSE)</f>
        <v>coal mining - methane capture</v>
      </c>
    </row>
    <row r="1226" spans="1:10" x14ac:dyDescent="0.45">
      <c r="A1226" t="s">
        <v>425</v>
      </c>
      <c r="B1226" t="s">
        <v>85</v>
      </c>
      <c r="C1226">
        <v>2020</v>
      </c>
      <c r="D1226" t="s">
        <v>82</v>
      </c>
      <c r="E1226" t="s">
        <v>83</v>
      </c>
      <c r="F1226" t="s">
        <v>428</v>
      </c>
      <c r="G1226">
        <v>25</v>
      </c>
      <c r="H1226">
        <v>4.7363828867673902E-2</v>
      </c>
      <c r="I1226">
        <f>IF(OR(B1226="GAS",B1226="COL",B1226="LAN",B1226="RICE"),H1226*About!$B$113,IF(B1226="CROP",H1226*About!$B$114,'EPA Data'!H1226))</f>
        <v>5.3047488331794776E-2</v>
      </c>
      <c r="J1226" s="9" t="str">
        <f>VLOOKUP(F1226,'Tech to Policy Mapping'!C:D,2,FALSE)</f>
        <v>coal mining - methane destruction</v>
      </c>
    </row>
    <row r="1227" spans="1:10" x14ac:dyDescent="0.45">
      <c r="A1227" t="s">
        <v>425</v>
      </c>
      <c r="B1227" t="s">
        <v>85</v>
      </c>
      <c r="C1227">
        <v>2020</v>
      </c>
      <c r="D1227" t="s">
        <v>82</v>
      </c>
      <c r="E1227" t="s">
        <v>83</v>
      </c>
      <c r="F1227" t="s">
        <v>430</v>
      </c>
      <c r="G1227">
        <v>25</v>
      </c>
      <c r="H1227">
        <v>1.30352694541216E-2</v>
      </c>
      <c r="I1227">
        <f>IF(OR(B1227="GAS",B1227="COL",B1227="LAN",B1227="RICE"),H1227*About!$B$113,IF(B1227="CROP",H1227*About!$B$114,'EPA Data'!H1227))</f>
        <v>1.4599501788616194E-2</v>
      </c>
      <c r="J1227" s="9" t="str">
        <f>VLOOKUP(F1227,'Tech to Policy Mapping'!C:D,2,FALSE)</f>
        <v>coal mining - methane capture</v>
      </c>
    </row>
    <row r="1228" spans="1:10" x14ac:dyDescent="0.45">
      <c r="A1228" t="s">
        <v>425</v>
      </c>
      <c r="B1228" t="s">
        <v>85</v>
      </c>
      <c r="C1228">
        <v>2020</v>
      </c>
      <c r="D1228" t="s">
        <v>82</v>
      </c>
      <c r="E1228" t="s">
        <v>83</v>
      </c>
      <c r="F1228" t="s">
        <v>430</v>
      </c>
      <c r="G1228">
        <v>26</v>
      </c>
      <c r="H1228">
        <v>1.26002598553896E-2</v>
      </c>
      <c r="I1228">
        <f>IF(OR(B1228="GAS",B1228="COL",B1228="LAN",B1228="RICE"),H1228*About!$B$113,IF(B1228="CROP",H1228*About!$B$114,'EPA Data'!H1228))</f>
        <v>1.4112291038036354E-2</v>
      </c>
      <c r="J1228" s="9" t="str">
        <f>VLOOKUP(F1228,'Tech to Policy Mapping'!C:D,2,FALSE)</f>
        <v>coal mining - methane capture</v>
      </c>
    </row>
    <row r="1229" spans="1:10" x14ac:dyDescent="0.45">
      <c r="A1229" t="s">
        <v>425</v>
      </c>
      <c r="B1229" t="s">
        <v>85</v>
      </c>
      <c r="C1229">
        <v>2020</v>
      </c>
      <c r="D1229" t="s">
        <v>82</v>
      </c>
      <c r="E1229" t="s">
        <v>83</v>
      </c>
      <c r="F1229" t="s">
        <v>426</v>
      </c>
      <c r="G1229">
        <v>26</v>
      </c>
      <c r="H1229">
        <v>1.0138893723487801</v>
      </c>
      <c r="I1229">
        <f>IF(OR(B1229="GAS",B1229="COL",B1229="LAN",B1229="RICE"),H1229*About!$B$113,IF(B1229="CROP",H1229*About!$B$114,'EPA Data'!H1229))</f>
        <v>1.1355560970306338</v>
      </c>
      <c r="J1229" s="9" t="str">
        <f>VLOOKUP(F1229,'Tech to Policy Mapping'!C:D,2,FALSE)</f>
        <v>coal mining - methane capture</v>
      </c>
    </row>
    <row r="1230" spans="1:10" x14ac:dyDescent="0.45">
      <c r="A1230" t="s">
        <v>425</v>
      </c>
      <c r="B1230" t="s">
        <v>85</v>
      </c>
      <c r="C1230">
        <v>2020</v>
      </c>
      <c r="D1230" t="s">
        <v>82</v>
      </c>
      <c r="E1230" t="s">
        <v>83</v>
      </c>
      <c r="F1230" t="s">
        <v>428</v>
      </c>
      <c r="G1230">
        <v>26</v>
      </c>
      <c r="H1230">
        <v>1.49701191112399E-2</v>
      </c>
      <c r="I1230">
        <f>IF(OR(B1230="GAS",B1230="COL",B1230="LAN",B1230="RICE"),H1230*About!$B$113,IF(B1230="CROP",H1230*About!$B$114,'EPA Data'!H1230))</f>
        <v>1.6766533404588689E-2</v>
      </c>
      <c r="J1230" s="9" t="str">
        <f>VLOOKUP(F1230,'Tech to Policy Mapping'!C:D,2,FALSE)</f>
        <v>coal mining - methane destruction</v>
      </c>
    </row>
    <row r="1231" spans="1:10" x14ac:dyDescent="0.45">
      <c r="A1231" t="s">
        <v>425</v>
      </c>
      <c r="B1231" t="s">
        <v>85</v>
      </c>
      <c r="C1231">
        <v>2020</v>
      </c>
      <c r="D1231" t="s">
        <v>82</v>
      </c>
      <c r="E1231" t="s">
        <v>83</v>
      </c>
      <c r="F1231" t="s">
        <v>428</v>
      </c>
      <c r="G1231">
        <v>27</v>
      </c>
      <c r="H1231">
        <v>4.3052046559750999E-2</v>
      </c>
      <c r="I1231">
        <f>IF(OR(B1231="GAS",B1231="COL",B1231="LAN",B1231="RICE"),H1231*About!$B$113,IF(B1231="CROP",H1231*About!$B$114,'EPA Data'!H1231))</f>
        <v>4.8218292146921124E-2</v>
      </c>
      <c r="J1231" s="9" t="str">
        <f>VLOOKUP(F1231,'Tech to Policy Mapping'!C:D,2,FALSE)</f>
        <v>coal mining - methane destruction</v>
      </c>
    </row>
    <row r="1232" spans="1:10" x14ac:dyDescent="0.45">
      <c r="A1232" t="s">
        <v>425</v>
      </c>
      <c r="B1232" t="s">
        <v>85</v>
      </c>
      <c r="C1232">
        <v>2020</v>
      </c>
      <c r="D1232" t="s">
        <v>82</v>
      </c>
      <c r="E1232" t="s">
        <v>83</v>
      </c>
      <c r="F1232" t="s">
        <v>426</v>
      </c>
      <c r="G1232">
        <v>27</v>
      </c>
      <c r="H1232">
        <v>0.66033935546875</v>
      </c>
      <c r="I1232">
        <f>IF(OR(B1232="GAS",B1232="COL",B1232="LAN",B1232="RICE"),H1232*About!$B$113,IF(B1232="CROP",H1232*About!$B$114,'EPA Data'!H1232))</f>
        <v>0.73958007812500004</v>
      </c>
      <c r="J1232" s="9" t="str">
        <f>VLOOKUP(F1232,'Tech to Policy Mapping'!C:D,2,FALSE)</f>
        <v>coal mining - methane capture</v>
      </c>
    </row>
    <row r="1233" spans="1:10" x14ac:dyDescent="0.45">
      <c r="A1233" t="s">
        <v>425</v>
      </c>
      <c r="B1233" t="s">
        <v>85</v>
      </c>
      <c r="C1233">
        <v>2020</v>
      </c>
      <c r="D1233" t="s">
        <v>82</v>
      </c>
      <c r="E1233" t="s">
        <v>83</v>
      </c>
      <c r="F1233" t="s">
        <v>430</v>
      </c>
      <c r="G1233">
        <v>27</v>
      </c>
      <c r="H1233">
        <v>2.5031218305230099E-2</v>
      </c>
      <c r="I1233">
        <f>IF(OR(B1233="GAS",B1233="COL",B1233="LAN",B1233="RICE"),H1233*About!$B$113,IF(B1233="CROP",H1233*About!$B$114,'EPA Data'!H1233))</f>
        <v>2.8034964501857714E-2</v>
      </c>
      <c r="J1233" s="9" t="str">
        <f>VLOOKUP(F1233,'Tech to Policy Mapping'!C:D,2,FALSE)</f>
        <v>coal mining - methane capture</v>
      </c>
    </row>
    <row r="1234" spans="1:10" x14ac:dyDescent="0.45">
      <c r="A1234" t="s">
        <v>425</v>
      </c>
      <c r="B1234" t="s">
        <v>85</v>
      </c>
      <c r="C1234">
        <v>2020</v>
      </c>
      <c r="D1234" t="s">
        <v>82</v>
      </c>
      <c r="E1234" t="s">
        <v>83</v>
      </c>
      <c r="F1234" t="s">
        <v>428</v>
      </c>
      <c r="G1234">
        <v>28</v>
      </c>
      <c r="H1234">
        <v>2.79698856174946E-2</v>
      </c>
      <c r="I1234">
        <f>IF(OR(B1234="GAS",B1234="COL",B1234="LAN",B1234="RICE"),H1234*About!$B$113,IF(B1234="CROP",H1234*About!$B$114,'EPA Data'!H1234))</f>
        <v>3.1326271891593954E-2</v>
      </c>
      <c r="J1234" s="9" t="str">
        <f>VLOOKUP(F1234,'Tech to Policy Mapping'!C:D,2,FALSE)</f>
        <v>coal mining - methane destruction</v>
      </c>
    </row>
    <row r="1235" spans="1:10" x14ac:dyDescent="0.45">
      <c r="A1235" t="s">
        <v>425</v>
      </c>
      <c r="B1235" t="s">
        <v>85</v>
      </c>
      <c r="C1235">
        <v>2020</v>
      </c>
      <c r="D1235" t="s">
        <v>82</v>
      </c>
      <c r="E1235" t="s">
        <v>83</v>
      </c>
      <c r="F1235" t="s">
        <v>430</v>
      </c>
      <c r="G1235">
        <v>28</v>
      </c>
      <c r="H1235">
        <v>1.23382685706019E-2</v>
      </c>
      <c r="I1235">
        <f>IF(OR(B1235="GAS",B1235="COL",B1235="LAN",B1235="RICE"),H1235*About!$B$113,IF(B1235="CROP",H1235*About!$B$114,'EPA Data'!H1235))</f>
        <v>1.381886079907413E-2</v>
      </c>
      <c r="J1235" s="9" t="str">
        <f>VLOOKUP(F1235,'Tech to Policy Mapping'!C:D,2,FALSE)</f>
        <v>coal mining - methane capture</v>
      </c>
    </row>
    <row r="1236" spans="1:10" x14ac:dyDescent="0.45">
      <c r="A1236" t="s">
        <v>425</v>
      </c>
      <c r="B1236" t="s">
        <v>85</v>
      </c>
      <c r="C1236">
        <v>2020</v>
      </c>
      <c r="D1236" t="s">
        <v>82</v>
      </c>
      <c r="E1236" t="s">
        <v>83</v>
      </c>
      <c r="F1236" t="s">
        <v>426</v>
      </c>
      <c r="G1236">
        <v>28</v>
      </c>
      <c r="H1236">
        <v>0.31041145324706998</v>
      </c>
      <c r="I1236">
        <f>IF(OR(B1236="GAS",B1236="COL",B1236="LAN",B1236="RICE"),H1236*About!$B$113,IF(B1236="CROP",H1236*About!$B$114,'EPA Data'!H1236))</f>
        <v>0.34766082763671841</v>
      </c>
      <c r="J1236" s="9" t="str">
        <f>VLOOKUP(F1236,'Tech to Policy Mapping'!C:D,2,FALSE)</f>
        <v>coal mining - methane capture</v>
      </c>
    </row>
    <row r="1237" spans="1:10" x14ac:dyDescent="0.45">
      <c r="A1237" t="s">
        <v>425</v>
      </c>
      <c r="B1237" t="s">
        <v>85</v>
      </c>
      <c r="C1237">
        <v>2020</v>
      </c>
      <c r="D1237" t="s">
        <v>82</v>
      </c>
      <c r="E1237" t="s">
        <v>83</v>
      </c>
      <c r="F1237" t="s">
        <v>426</v>
      </c>
      <c r="G1237">
        <v>29</v>
      </c>
      <c r="H1237">
        <v>0.29984253644943198</v>
      </c>
      <c r="I1237">
        <f>IF(OR(B1237="GAS",B1237="COL",B1237="LAN",B1237="RICE"),H1237*About!$B$113,IF(B1237="CROP",H1237*About!$B$114,'EPA Data'!H1237))</f>
        <v>0.33582364082336386</v>
      </c>
      <c r="J1237" s="9" t="str">
        <f>VLOOKUP(F1237,'Tech to Policy Mapping'!C:D,2,FALSE)</f>
        <v>coal mining - methane capture</v>
      </c>
    </row>
    <row r="1238" spans="1:10" x14ac:dyDescent="0.45">
      <c r="A1238" t="s">
        <v>425</v>
      </c>
      <c r="B1238" t="s">
        <v>85</v>
      </c>
      <c r="C1238">
        <v>2020</v>
      </c>
      <c r="D1238" t="s">
        <v>82</v>
      </c>
      <c r="E1238" t="s">
        <v>83</v>
      </c>
      <c r="F1238" t="s">
        <v>428</v>
      </c>
      <c r="G1238">
        <v>30</v>
      </c>
      <c r="H1238">
        <v>1.30352694541216E-2</v>
      </c>
      <c r="I1238">
        <f>IF(OR(B1238="GAS",B1238="COL",B1238="LAN",B1238="RICE"),H1238*About!$B$113,IF(B1238="CROP",H1238*About!$B$114,'EPA Data'!H1238))</f>
        <v>1.4599501788616194E-2</v>
      </c>
      <c r="J1238" s="9" t="str">
        <f>VLOOKUP(F1238,'Tech to Policy Mapping'!C:D,2,FALSE)</f>
        <v>coal mining - methane destruction</v>
      </c>
    </row>
    <row r="1239" spans="1:10" x14ac:dyDescent="0.45">
      <c r="A1239" t="s">
        <v>425</v>
      </c>
      <c r="B1239" t="s">
        <v>85</v>
      </c>
      <c r="C1239">
        <v>2020</v>
      </c>
      <c r="D1239" t="s">
        <v>82</v>
      </c>
      <c r="E1239" t="s">
        <v>83</v>
      </c>
      <c r="F1239" t="s">
        <v>430</v>
      </c>
      <c r="G1239">
        <v>30</v>
      </c>
      <c r="H1239">
        <v>1.18197156116366E-2</v>
      </c>
      <c r="I1239">
        <f>IF(OR(B1239="GAS",B1239="COL",B1239="LAN",B1239="RICE"),H1239*About!$B$113,IF(B1239="CROP",H1239*About!$B$114,'EPA Data'!H1239))</f>
        <v>1.3238081485032993E-2</v>
      </c>
      <c r="J1239" s="9" t="str">
        <f>VLOOKUP(F1239,'Tech to Policy Mapping'!C:D,2,FALSE)</f>
        <v>coal mining - methane capture</v>
      </c>
    </row>
    <row r="1240" spans="1:10" x14ac:dyDescent="0.45">
      <c r="A1240" t="s">
        <v>425</v>
      </c>
      <c r="B1240" t="s">
        <v>85</v>
      </c>
      <c r="C1240">
        <v>2020</v>
      </c>
      <c r="D1240" t="s">
        <v>82</v>
      </c>
      <c r="E1240" t="s">
        <v>83</v>
      </c>
      <c r="F1240" t="s">
        <v>426</v>
      </c>
      <c r="G1240">
        <v>31</v>
      </c>
      <c r="H1240">
        <v>0.85254892706870999</v>
      </c>
      <c r="I1240">
        <f>IF(OR(B1240="GAS",B1240="COL",B1240="LAN",B1240="RICE"),H1240*About!$B$113,IF(B1240="CROP",H1240*About!$B$114,'EPA Data'!H1240))</f>
        <v>0.9548547983169553</v>
      </c>
      <c r="J1240" s="9" t="str">
        <f>VLOOKUP(F1240,'Tech to Policy Mapping'!C:D,2,FALSE)</f>
        <v>coal mining - methane capture</v>
      </c>
    </row>
    <row r="1241" spans="1:10" x14ac:dyDescent="0.45">
      <c r="A1241" t="s">
        <v>425</v>
      </c>
      <c r="B1241" t="s">
        <v>85</v>
      </c>
      <c r="C1241">
        <v>2020</v>
      </c>
      <c r="D1241" t="s">
        <v>82</v>
      </c>
      <c r="E1241" t="s">
        <v>83</v>
      </c>
      <c r="F1241" t="s">
        <v>428</v>
      </c>
      <c r="G1241">
        <v>31</v>
      </c>
      <c r="H1241">
        <v>4.9969746731221697E-2</v>
      </c>
      <c r="I1241">
        <f>IF(OR(B1241="GAS",B1241="COL",B1241="LAN",B1241="RICE"),H1241*About!$B$113,IF(B1241="CROP",H1241*About!$B$114,'EPA Data'!H1241))</f>
        <v>5.5966116338968308E-2</v>
      </c>
      <c r="J1241" s="9" t="str">
        <f>VLOOKUP(F1241,'Tech to Policy Mapping'!C:D,2,FALSE)</f>
        <v>coal mining - methane destruction</v>
      </c>
    </row>
    <row r="1242" spans="1:10" x14ac:dyDescent="0.45">
      <c r="A1242" t="s">
        <v>425</v>
      </c>
      <c r="B1242" t="s">
        <v>85</v>
      </c>
      <c r="C1242">
        <v>2020</v>
      </c>
      <c r="D1242" t="s">
        <v>82</v>
      </c>
      <c r="E1242" t="s">
        <v>83</v>
      </c>
      <c r="F1242" t="s">
        <v>430</v>
      </c>
      <c r="G1242">
        <v>32</v>
      </c>
      <c r="H1242">
        <v>1.14651136100292E-2</v>
      </c>
      <c r="I1242">
        <f>IF(OR(B1242="GAS",B1242="COL",B1242="LAN",B1242="RICE"),H1242*About!$B$113,IF(B1242="CROP",H1242*About!$B$114,'EPA Data'!H1242))</f>
        <v>1.2840927243232705E-2</v>
      </c>
      <c r="J1242" s="9" t="str">
        <f>VLOOKUP(F1242,'Tech to Policy Mapping'!C:D,2,FALSE)</f>
        <v>coal mining - methane capture</v>
      </c>
    </row>
    <row r="1243" spans="1:10" x14ac:dyDescent="0.45">
      <c r="A1243" t="s">
        <v>425</v>
      </c>
      <c r="B1243" t="s">
        <v>85</v>
      </c>
      <c r="C1243">
        <v>2020</v>
      </c>
      <c r="D1243" t="s">
        <v>82</v>
      </c>
      <c r="E1243" t="s">
        <v>83</v>
      </c>
      <c r="F1243" t="s">
        <v>426</v>
      </c>
      <c r="G1243">
        <v>32</v>
      </c>
      <c r="H1243">
        <v>0.26946213841438199</v>
      </c>
      <c r="I1243">
        <f>IF(OR(B1243="GAS",B1243="COL",B1243="LAN",B1243="RICE"),H1243*About!$B$113,IF(B1243="CROP",H1243*About!$B$114,'EPA Data'!H1243))</f>
        <v>0.30179759502410786</v>
      </c>
      <c r="J1243" s="9" t="str">
        <f>VLOOKUP(F1243,'Tech to Policy Mapping'!C:D,2,FALSE)</f>
        <v>coal mining - methane capture</v>
      </c>
    </row>
    <row r="1244" spans="1:10" x14ac:dyDescent="0.45">
      <c r="A1244" t="s">
        <v>425</v>
      </c>
      <c r="B1244" t="s">
        <v>85</v>
      </c>
      <c r="C1244">
        <v>2020</v>
      </c>
      <c r="D1244" t="s">
        <v>82</v>
      </c>
      <c r="E1244" t="s">
        <v>83</v>
      </c>
      <c r="F1244" t="s">
        <v>426</v>
      </c>
      <c r="G1244">
        <v>33</v>
      </c>
      <c r="H1244">
        <v>0.26224943995475702</v>
      </c>
      <c r="I1244">
        <f>IF(OR(B1244="GAS",B1244="COL",B1244="LAN",B1244="RICE"),H1244*About!$B$113,IF(B1244="CROP",H1244*About!$B$114,'EPA Data'!H1244))</f>
        <v>0.29371937274932791</v>
      </c>
      <c r="J1244" s="9" t="str">
        <f>VLOOKUP(F1244,'Tech to Policy Mapping'!C:D,2,FALSE)</f>
        <v>coal mining - methane capture</v>
      </c>
    </row>
    <row r="1245" spans="1:10" x14ac:dyDescent="0.45">
      <c r="A1245" t="s">
        <v>425</v>
      </c>
      <c r="B1245" t="s">
        <v>85</v>
      </c>
      <c r="C1245">
        <v>2020</v>
      </c>
      <c r="D1245" t="s">
        <v>82</v>
      </c>
      <c r="E1245" t="s">
        <v>83</v>
      </c>
      <c r="F1245" t="s">
        <v>428</v>
      </c>
      <c r="G1245">
        <v>33</v>
      </c>
      <c r="H1245">
        <v>1.18197156116366E-2</v>
      </c>
      <c r="I1245">
        <f>IF(OR(B1245="GAS",B1245="COL",B1245="LAN",B1245="RICE"),H1245*About!$B$113,IF(B1245="CROP",H1245*About!$B$114,'EPA Data'!H1245))</f>
        <v>1.3238081485032993E-2</v>
      </c>
      <c r="J1245" s="9" t="str">
        <f>VLOOKUP(F1245,'Tech to Policy Mapping'!C:D,2,FALSE)</f>
        <v>coal mining - methane destruction</v>
      </c>
    </row>
    <row r="1246" spans="1:10" x14ac:dyDescent="0.45">
      <c r="A1246" t="s">
        <v>425</v>
      </c>
      <c r="B1246" t="s">
        <v>85</v>
      </c>
      <c r="C1246">
        <v>2020</v>
      </c>
      <c r="D1246" t="s">
        <v>82</v>
      </c>
      <c r="E1246" t="s">
        <v>83</v>
      </c>
      <c r="F1246" t="s">
        <v>428</v>
      </c>
      <c r="G1246">
        <v>34</v>
      </c>
      <c r="H1246">
        <v>1.14651136100292E-2</v>
      </c>
      <c r="I1246">
        <f>IF(OR(B1246="GAS",B1246="COL",B1246="LAN",B1246="RICE"),H1246*About!$B$113,IF(B1246="CROP",H1246*About!$B$114,'EPA Data'!H1246))</f>
        <v>1.2840927243232705E-2</v>
      </c>
      <c r="J1246" s="9" t="str">
        <f>VLOOKUP(F1246,'Tech to Policy Mapping'!C:D,2,FALSE)</f>
        <v>coal mining - methane destruction</v>
      </c>
    </row>
    <row r="1247" spans="1:10" x14ac:dyDescent="0.45">
      <c r="A1247" t="s">
        <v>425</v>
      </c>
      <c r="B1247" t="s">
        <v>85</v>
      </c>
      <c r="C1247">
        <v>2020</v>
      </c>
      <c r="D1247" t="s">
        <v>82</v>
      </c>
      <c r="E1247" t="s">
        <v>83</v>
      </c>
      <c r="F1247" t="s">
        <v>426</v>
      </c>
      <c r="G1247">
        <v>34</v>
      </c>
      <c r="H1247">
        <v>1.0161453485488801</v>
      </c>
      <c r="I1247">
        <f>IF(OR(B1247="GAS",B1247="COL",B1247="LAN",B1247="RICE"),H1247*About!$B$113,IF(B1247="CROP",H1247*About!$B$114,'EPA Data'!H1247))</f>
        <v>1.1380827903747457</v>
      </c>
      <c r="J1247" s="9" t="str">
        <f>VLOOKUP(F1247,'Tech to Policy Mapping'!C:D,2,FALSE)</f>
        <v>coal mining - methane capture</v>
      </c>
    </row>
    <row r="1248" spans="1:10" x14ac:dyDescent="0.45">
      <c r="A1248" t="s">
        <v>425</v>
      </c>
      <c r="B1248" t="s">
        <v>85</v>
      </c>
      <c r="C1248">
        <v>2020</v>
      </c>
      <c r="D1248" t="s">
        <v>82</v>
      </c>
      <c r="E1248" t="s">
        <v>83</v>
      </c>
      <c r="F1248" t="s">
        <v>430</v>
      </c>
      <c r="G1248">
        <v>34</v>
      </c>
      <c r="H1248">
        <v>1.1144782416522499E-2</v>
      </c>
      <c r="I1248">
        <f>IF(OR(B1248="GAS",B1248="COL",B1248="LAN",B1248="RICE"),H1248*About!$B$113,IF(B1248="CROP",H1248*About!$B$114,'EPA Data'!H1248))</f>
        <v>1.2482156306505201E-2</v>
      </c>
      <c r="J1248" s="9" t="str">
        <f>VLOOKUP(F1248,'Tech to Policy Mapping'!C:D,2,FALSE)</f>
        <v>coal mining - methane capture</v>
      </c>
    </row>
    <row r="1249" spans="1:10" x14ac:dyDescent="0.45">
      <c r="A1249" t="s">
        <v>425</v>
      </c>
      <c r="B1249" t="s">
        <v>85</v>
      </c>
      <c r="C1249">
        <v>2020</v>
      </c>
      <c r="D1249" t="s">
        <v>82</v>
      </c>
      <c r="E1249" t="s">
        <v>83</v>
      </c>
      <c r="F1249" t="s">
        <v>428</v>
      </c>
      <c r="G1249">
        <v>35</v>
      </c>
      <c r="H1249">
        <v>1.1144782416522499E-2</v>
      </c>
      <c r="I1249">
        <f>IF(OR(B1249="GAS",B1249="COL",B1249="LAN",B1249="RICE"),H1249*About!$B$113,IF(B1249="CROP",H1249*About!$B$114,'EPA Data'!H1249))</f>
        <v>1.2482156306505201E-2</v>
      </c>
      <c r="J1249" s="9" t="str">
        <f>VLOOKUP(F1249,'Tech to Policy Mapping'!C:D,2,FALSE)</f>
        <v>coal mining - methane destruction</v>
      </c>
    </row>
    <row r="1250" spans="1:10" x14ac:dyDescent="0.45">
      <c r="A1250" t="s">
        <v>425</v>
      </c>
      <c r="B1250" t="s">
        <v>85</v>
      </c>
      <c r="C1250">
        <v>2020</v>
      </c>
      <c r="D1250" t="s">
        <v>82</v>
      </c>
      <c r="E1250" t="s">
        <v>83</v>
      </c>
      <c r="F1250" t="s">
        <v>428</v>
      </c>
      <c r="G1250">
        <v>36</v>
      </c>
      <c r="H1250">
        <v>1.09045216813684E-2</v>
      </c>
      <c r="I1250">
        <f>IF(OR(B1250="GAS",B1250="COL",B1250="LAN",B1250="RICE"),H1250*About!$B$113,IF(B1250="CROP",H1250*About!$B$114,'EPA Data'!H1250))</f>
        <v>1.2213064283132609E-2</v>
      </c>
      <c r="J1250" s="9" t="str">
        <f>VLOOKUP(F1250,'Tech to Policy Mapping'!C:D,2,FALSE)</f>
        <v>coal mining - methane destruction</v>
      </c>
    </row>
    <row r="1251" spans="1:10" x14ac:dyDescent="0.45">
      <c r="A1251" t="s">
        <v>425</v>
      </c>
      <c r="B1251" t="s">
        <v>85</v>
      </c>
      <c r="C1251">
        <v>2020</v>
      </c>
      <c r="D1251" t="s">
        <v>82</v>
      </c>
      <c r="E1251" t="s">
        <v>83</v>
      </c>
      <c r="F1251" t="s">
        <v>430</v>
      </c>
      <c r="G1251">
        <v>36</v>
      </c>
      <c r="H1251">
        <v>1.09045216813684E-2</v>
      </c>
      <c r="I1251">
        <f>IF(OR(B1251="GAS",B1251="COL",B1251="LAN",B1251="RICE"),H1251*About!$B$113,IF(B1251="CROP",H1251*About!$B$114,'EPA Data'!H1251))</f>
        <v>1.2213064283132609E-2</v>
      </c>
      <c r="J1251" s="9" t="str">
        <f>VLOOKUP(F1251,'Tech to Policy Mapping'!C:D,2,FALSE)</f>
        <v>coal mining - methane capture</v>
      </c>
    </row>
    <row r="1252" spans="1:10" x14ac:dyDescent="0.45">
      <c r="A1252" t="s">
        <v>425</v>
      </c>
      <c r="B1252" t="s">
        <v>85</v>
      </c>
      <c r="C1252">
        <v>2020</v>
      </c>
      <c r="D1252" t="s">
        <v>82</v>
      </c>
      <c r="E1252" t="s">
        <v>83</v>
      </c>
      <c r="F1252" t="s">
        <v>428</v>
      </c>
      <c r="G1252">
        <v>37</v>
      </c>
      <c r="H1252">
        <v>1.0561540722847E-2</v>
      </c>
      <c r="I1252">
        <f>IF(OR(B1252="GAS",B1252="COL",B1252="LAN",B1252="RICE"),H1252*About!$B$113,IF(B1252="CROP",H1252*About!$B$114,'EPA Data'!H1252))</f>
        <v>1.1828925609588642E-2</v>
      </c>
      <c r="J1252" s="9" t="str">
        <f>VLOOKUP(F1252,'Tech to Policy Mapping'!C:D,2,FALSE)</f>
        <v>coal mining - methane destruction</v>
      </c>
    </row>
    <row r="1253" spans="1:10" x14ac:dyDescent="0.45">
      <c r="A1253" t="s">
        <v>425</v>
      </c>
      <c r="B1253" t="s">
        <v>85</v>
      </c>
      <c r="C1253">
        <v>2020</v>
      </c>
      <c r="D1253" t="s">
        <v>82</v>
      </c>
      <c r="E1253" t="s">
        <v>83</v>
      </c>
      <c r="F1253" t="s">
        <v>426</v>
      </c>
      <c r="G1253">
        <v>37</v>
      </c>
      <c r="H1253">
        <v>0.23463486135005901</v>
      </c>
      <c r="I1253">
        <f>IF(OR(B1253="GAS",B1253="COL",B1253="LAN",B1253="RICE"),H1253*About!$B$113,IF(B1253="CROP",H1253*About!$B$114,'EPA Data'!H1253))</f>
        <v>0.2627910447120661</v>
      </c>
      <c r="J1253" s="9" t="str">
        <f>VLOOKUP(F1253,'Tech to Policy Mapping'!C:D,2,FALSE)</f>
        <v>coal mining - methane capture</v>
      </c>
    </row>
    <row r="1254" spans="1:10" x14ac:dyDescent="0.45">
      <c r="A1254" t="s">
        <v>425</v>
      </c>
      <c r="B1254" t="s">
        <v>85</v>
      </c>
      <c r="C1254">
        <v>2020</v>
      </c>
      <c r="D1254" t="s">
        <v>82</v>
      </c>
      <c r="E1254" t="s">
        <v>83</v>
      </c>
      <c r="F1254" t="s">
        <v>430</v>
      </c>
      <c r="G1254">
        <v>38</v>
      </c>
      <c r="H1254">
        <v>1.0561540722847E-2</v>
      </c>
      <c r="I1254">
        <f>IF(OR(B1254="GAS",B1254="COL",B1254="LAN",B1254="RICE"),H1254*About!$B$113,IF(B1254="CROP",H1254*About!$B$114,'EPA Data'!H1254))</f>
        <v>1.1828925609588642E-2</v>
      </c>
      <c r="J1254" s="9" t="str">
        <f>VLOOKUP(F1254,'Tech to Policy Mapping'!C:D,2,FALSE)</f>
        <v>coal mining - methane capture</v>
      </c>
    </row>
    <row r="1255" spans="1:10" x14ac:dyDescent="0.45">
      <c r="A1255" t="s">
        <v>425</v>
      </c>
      <c r="B1255" t="s">
        <v>85</v>
      </c>
      <c r="C1255">
        <v>2020</v>
      </c>
      <c r="D1255" t="s">
        <v>82</v>
      </c>
      <c r="E1255" t="s">
        <v>83</v>
      </c>
      <c r="F1255" t="s">
        <v>426</v>
      </c>
      <c r="G1255">
        <v>38</v>
      </c>
      <c r="H1255">
        <v>0.89945544302463498</v>
      </c>
      <c r="I1255">
        <f>IF(OR(B1255="GAS",B1255="COL",B1255="LAN",B1255="RICE"),H1255*About!$B$113,IF(B1255="CROP",H1255*About!$B$114,'EPA Data'!H1255))</f>
        <v>1.0073900961875912</v>
      </c>
      <c r="J1255" s="9" t="str">
        <f>VLOOKUP(F1255,'Tech to Policy Mapping'!C:D,2,FALSE)</f>
        <v>coal mining - methane capture</v>
      </c>
    </row>
    <row r="1256" spans="1:10" x14ac:dyDescent="0.45">
      <c r="A1256" t="s">
        <v>425</v>
      </c>
      <c r="B1256" t="s">
        <v>85</v>
      </c>
      <c r="C1256">
        <v>2020</v>
      </c>
      <c r="D1256" t="s">
        <v>82</v>
      </c>
      <c r="E1256" t="s">
        <v>83</v>
      </c>
      <c r="F1256" t="s">
        <v>428</v>
      </c>
      <c r="G1256">
        <v>38</v>
      </c>
      <c r="H1256">
        <v>1.01627763360739E-2</v>
      </c>
      <c r="I1256">
        <f>IF(OR(B1256="GAS",B1256="COL",B1256="LAN",B1256="RICE"),H1256*About!$B$113,IF(B1256="CROP",H1256*About!$B$114,'EPA Data'!H1256))</f>
        <v>1.1382309496402768E-2</v>
      </c>
      <c r="J1256" s="9" t="str">
        <f>VLOOKUP(F1256,'Tech to Policy Mapping'!C:D,2,FALSE)</f>
        <v>coal mining - methane destruction</v>
      </c>
    </row>
    <row r="1257" spans="1:10" x14ac:dyDescent="0.45">
      <c r="A1257" t="s">
        <v>425</v>
      </c>
      <c r="B1257" t="s">
        <v>85</v>
      </c>
      <c r="C1257">
        <v>2020</v>
      </c>
      <c r="D1257" t="s">
        <v>82</v>
      </c>
      <c r="E1257" t="s">
        <v>83</v>
      </c>
      <c r="F1257" t="s">
        <v>428</v>
      </c>
      <c r="G1257">
        <v>39</v>
      </c>
      <c r="H1257">
        <v>1.9967516884207701E-2</v>
      </c>
      <c r="I1257">
        <f>IF(OR(B1257="GAS",B1257="COL",B1257="LAN",B1257="RICE"),H1257*About!$B$113,IF(B1257="CROP",H1257*About!$B$114,'EPA Data'!H1257))</f>
        <v>2.2363618910312629E-2</v>
      </c>
      <c r="J1257" s="9" t="str">
        <f>VLOOKUP(F1257,'Tech to Policy Mapping'!C:D,2,FALSE)</f>
        <v>coal mining - methane destruction</v>
      </c>
    </row>
    <row r="1258" spans="1:10" x14ac:dyDescent="0.45">
      <c r="A1258" t="s">
        <v>425</v>
      </c>
      <c r="B1258" t="s">
        <v>85</v>
      </c>
      <c r="C1258">
        <v>2020</v>
      </c>
      <c r="D1258" t="s">
        <v>82</v>
      </c>
      <c r="E1258" t="s">
        <v>83</v>
      </c>
      <c r="F1258" t="s">
        <v>428</v>
      </c>
      <c r="G1258">
        <v>40</v>
      </c>
      <c r="H1258">
        <v>9.7416788339615007E-3</v>
      </c>
      <c r="I1258">
        <f>IF(OR(B1258="GAS",B1258="COL",B1258="LAN",B1258="RICE"),H1258*About!$B$113,IF(B1258="CROP",H1258*About!$B$114,'EPA Data'!H1258))</f>
        <v>1.0910680294036882E-2</v>
      </c>
      <c r="J1258" s="9" t="str">
        <f>VLOOKUP(F1258,'Tech to Policy Mapping'!C:D,2,FALSE)</f>
        <v>coal mining - methane destruction</v>
      </c>
    </row>
    <row r="1259" spans="1:10" x14ac:dyDescent="0.45">
      <c r="A1259" t="s">
        <v>425</v>
      </c>
      <c r="B1259" t="s">
        <v>85</v>
      </c>
      <c r="C1259">
        <v>2020</v>
      </c>
      <c r="D1259" t="s">
        <v>82</v>
      </c>
      <c r="E1259" t="s">
        <v>83</v>
      </c>
      <c r="F1259" t="s">
        <v>426</v>
      </c>
      <c r="G1259">
        <v>40</v>
      </c>
      <c r="H1259">
        <v>0.21275489032268499</v>
      </c>
      <c r="I1259">
        <f>IF(OR(B1259="GAS",B1259="COL",B1259="LAN",B1259="RICE"),H1259*About!$B$113,IF(B1259="CROP",H1259*About!$B$114,'EPA Data'!H1259))</f>
        <v>0.23828547716140722</v>
      </c>
      <c r="J1259" s="9" t="str">
        <f>VLOOKUP(F1259,'Tech to Policy Mapping'!C:D,2,FALSE)</f>
        <v>coal mining - methane capture</v>
      </c>
    </row>
    <row r="1260" spans="1:10" x14ac:dyDescent="0.45">
      <c r="A1260" t="s">
        <v>425</v>
      </c>
      <c r="B1260" t="s">
        <v>85</v>
      </c>
      <c r="C1260">
        <v>2020</v>
      </c>
      <c r="D1260" t="s">
        <v>82</v>
      </c>
      <c r="E1260" t="s">
        <v>83</v>
      </c>
      <c r="F1260" t="s">
        <v>427</v>
      </c>
      <c r="G1260">
        <v>40</v>
      </c>
      <c r="H1260">
        <v>1.01627763360739E-2</v>
      </c>
      <c r="I1260">
        <f>IF(OR(B1260="GAS",B1260="COL",B1260="LAN",B1260="RICE"),H1260*About!$B$113,IF(B1260="CROP",H1260*About!$B$114,'EPA Data'!H1260))</f>
        <v>1.1382309496402768E-2</v>
      </c>
      <c r="J1260" s="9" t="str">
        <f>VLOOKUP(F1260,'Tech to Policy Mapping'!C:D,2,FALSE)</f>
        <v>coal mining - methane capture</v>
      </c>
    </row>
    <row r="1261" spans="1:10" x14ac:dyDescent="0.45">
      <c r="A1261" t="s">
        <v>425</v>
      </c>
      <c r="B1261" t="s">
        <v>85</v>
      </c>
      <c r="C1261">
        <v>2020</v>
      </c>
      <c r="D1261" t="s">
        <v>82</v>
      </c>
      <c r="E1261" t="s">
        <v>83</v>
      </c>
      <c r="F1261" t="s">
        <v>430</v>
      </c>
      <c r="G1261">
        <v>40</v>
      </c>
      <c r="H1261">
        <v>1.01627763360739E-2</v>
      </c>
      <c r="I1261">
        <f>IF(OR(B1261="GAS",B1261="COL",B1261="LAN",B1261="RICE"),H1261*About!$B$113,IF(B1261="CROP",H1261*About!$B$114,'EPA Data'!H1261))</f>
        <v>1.1382309496402768E-2</v>
      </c>
      <c r="J1261" s="9" t="str">
        <f>VLOOKUP(F1261,'Tech to Policy Mapping'!C:D,2,FALSE)</f>
        <v>coal mining - methane capture</v>
      </c>
    </row>
    <row r="1262" spans="1:10" x14ac:dyDescent="0.45">
      <c r="A1262" t="s">
        <v>425</v>
      </c>
      <c r="B1262" t="s">
        <v>85</v>
      </c>
      <c r="C1262">
        <v>2020</v>
      </c>
      <c r="D1262" t="s">
        <v>82</v>
      </c>
      <c r="E1262" t="s">
        <v>83</v>
      </c>
      <c r="F1262" t="s">
        <v>428</v>
      </c>
      <c r="G1262">
        <v>41</v>
      </c>
      <c r="H1262">
        <v>9.5237931236624995E-3</v>
      </c>
      <c r="I1262">
        <f>IF(OR(B1262="GAS",B1262="COL",B1262="LAN",B1262="RICE"),H1262*About!$B$113,IF(B1262="CROP",H1262*About!$B$114,'EPA Data'!H1262))</f>
        <v>1.0666648298502E-2</v>
      </c>
      <c r="J1262" s="9" t="str">
        <f>VLOOKUP(F1262,'Tech to Policy Mapping'!C:D,2,FALSE)</f>
        <v>coal mining - methane destruction</v>
      </c>
    </row>
    <row r="1263" spans="1:10" x14ac:dyDescent="0.45">
      <c r="A1263" t="s">
        <v>425</v>
      </c>
      <c r="B1263" t="s">
        <v>85</v>
      </c>
      <c r="C1263">
        <v>2020</v>
      </c>
      <c r="D1263" t="s">
        <v>82</v>
      </c>
      <c r="E1263" t="s">
        <v>83</v>
      </c>
      <c r="F1263" t="s">
        <v>426</v>
      </c>
      <c r="G1263">
        <v>41</v>
      </c>
      <c r="H1263">
        <v>0.20637205243110601</v>
      </c>
      <c r="I1263">
        <f>IF(OR(B1263="GAS",B1263="COL",B1263="LAN",B1263="RICE"),H1263*About!$B$113,IF(B1263="CROP",H1263*About!$B$114,'EPA Data'!H1263))</f>
        <v>0.23113669872283876</v>
      </c>
      <c r="J1263" s="9" t="str">
        <f>VLOOKUP(F1263,'Tech to Policy Mapping'!C:D,2,FALSE)</f>
        <v>coal mining - methane capture</v>
      </c>
    </row>
    <row r="1264" spans="1:10" x14ac:dyDescent="0.45">
      <c r="A1264" t="s">
        <v>425</v>
      </c>
      <c r="B1264" t="s">
        <v>85</v>
      </c>
      <c r="C1264">
        <v>2020</v>
      </c>
      <c r="D1264" t="s">
        <v>82</v>
      </c>
      <c r="E1264" t="s">
        <v>83</v>
      </c>
      <c r="F1264" t="s">
        <v>427</v>
      </c>
      <c r="G1264">
        <v>41</v>
      </c>
      <c r="H1264">
        <v>1.9967516884207701E-2</v>
      </c>
      <c r="I1264">
        <f>IF(OR(B1264="GAS",B1264="COL",B1264="LAN",B1264="RICE"),H1264*About!$B$113,IF(B1264="CROP",H1264*About!$B$114,'EPA Data'!H1264))</f>
        <v>2.2363618910312629E-2</v>
      </c>
      <c r="J1264" s="9" t="str">
        <f>VLOOKUP(F1264,'Tech to Policy Mapping'!C:D,2,FALSE)</f>
        <v>coal mining - methane capture</v>
      </c>
    </row>
    <row r="1265" spans="1:10" x14ac:dyDescent="0.45">
      <c r="A1265" t="s">
        <v>425</v>
      </c>
      <c r="B1265" t="s">
        <v>85</v>
      </c>
      <c r="C1265">
        <v>2020</v>
      </c>
      <c r="D1265" t="s">
        <v>82</v>
      </c>
      <c r="E1265" t="s">
        <v>83</v>
      </c>
      <c r="F1265" t="s">
        <v>430</v>
      </c>
      <c r="G1265">
        <v>41</v>
      </c>
      <c r="H1265">
        <v>1.9967516884207701E-2</v>
      </c>
      <c r="I1265">
        <f>IF(OR(B1265="GAS",B1265="COL",B1265="LAN",B1265="RICE"),H1265*About!$B$113,IF(B1265="CROP",H1265*About!$B$114,'EPA Data'!H1265))</f>
        <v>2.2363618910312629E-2</v>
      </c>
      <c r="J1265" s="9" t="str">
        <f>VLOOKUP(F1265,'Tech to Policy Mapping'!C:D,2,FALSE)</f>
        <v>coal mining - methane capture</v>
      </c>
    </row>
    <row r="1266" spans="1:10" x14ac:dyDescent="0.45">
      <c r="A1266" t="s">
        <v>425</v>
      </c>
      <c r="B1266" t="s">
        <v>85</v>
      </c>
      <c r="C1266">
        <v>2020</v>
      </c>
      <c r="D1266" t="s">
        <v>82</v>
      </c>
      <c r="E1266" t="s">
        <v>83</v>
      </c>
      <c r="F1266" t="s">
        <v>426</v>
      </c>
      <c r="G1266">
        <v>42</v>
      </c>
      <c r="H1266">
        <v>0.20060609281062999</v>
      </c>
      <c r="I1266">
        <f>IF(OR(B1266="GAS",B1266="COL",B1266="LAN",B1266="RICE"),H1266*About!$B$113,IF(B1266="CROP",H1266*About!$B$114,'EPA Data'!H1266))</f>
        <v>0.22467882394790561</v>
      </c>
      <c r="J1266" s="9" t="str">
        <f>VLOOKUP(F1266,'Tech to Policy Mapping'!C:D,2,FALSE)</f>
        <v>coal mining - methane capture</v>
      </c>
    </row>
    <row r="1267" spans="1:10" x14ac:dyDescent="0.45">
      <c r="A1267" t="s">
        <v>425</v>
      </c>
      <c r="B1267" t="s">
        <v>85</v>
      </c>
      <c r="C1267">
        <v>2020</v>
      </c>
      <c r="D1267" t="s">
        <v>82</v>
      </c>
      <c r="E1267" t="s">
        <v>83</v>
      </c>
      <c r="F1267" t="s">
        <v>430</v>
      </c>
      <c r="G1267">
        <v>42</v>
      </c>
      <c r="H1267">
        <v>9.7416788339615007E-3</v>
      </c>
      <c r="I1267">
        <f>IF(OR(B1267="GAS",B1267="COL",B1267="LAN",B1267="RICE"),H1267*About!$B$113,IF(B1267="CROP",H1267*About!$B$114,'EPA Data'!H1267))</f>
        <v>1.0910680294036882E-2</v>
      </c>
      <c r="J1267" s="9" t="str">
        <f>VLOOKUP(F1267,'Tech to Policy Mapping'!C:D,2,FALSE)</f>
        <v>coal mining - methane capture</v>
      </c>
    </row>
    <row r="1268" spans="1:10" x14ac:dyDescent="0.45">
      <c r="A1268" t="s">
        <v>425</v>
      </c>
      <c r="B1268" t="s">
        <v>85</v>
      </c>
      <c r="C1268">
        <v>2020</v>
      </c>
      <c r="D1268" t="s">
        <v>82</v>
      </c>
      <c r="E1268" t="s">
        <v>83</v>
      </c>
      <c r="F1268" t="s">
        <v>427</v>
      </c>
      <c r="G1268">
        <v>42</v>
      </c>
      <c r="H1268">
        <v>9.7416788339615007E-3</v>
      </c>
      <c r="I1268">
        <f>IF(OR(B1268="GAS",B1268="COL",B1268="LAN",B1268="RICE"),H1268*About!$B$113,IF(B1268="CROP",H1268*About!$B$114,'EPA Data'!H1268))</f>
        <v>1.0910680294036882E-2</v>
      </c>
      <c r="J1268" s="9" t="str">
        <f>VLOOKUP(F1268,'Tech to Policy Mapping'!C:D,2,FALSE)</f>
        <v>coal mining - methane capture</v>
      </c>
    </row>
    <row r="1269" spans="1:10" x14ac:dyDescent="0.45">
      <c r="A1269" t="s">
        <v>425</v>
      </c>
      <c r="B1269" t="s">
        <v>85</v>
      </c>
      <c r="C1269">
        <v>2020</v>
      </c>
      <c r="D1269" t="s">
        <v>82</v>
      </c>
      <c r="E1269" t="s">
        <v>83</v>
      </c>
      <c r="F1269" t="s">
        <v>430</v>
      </c>
      <c r="G1269">
        <v>43</v>
      </c>
      <c r="H1269">
        <v>9.5237931236624995E-3</v>
      </c>
      <c r="I1269">
        <f>IF(OR(B1269="GAS",B1269="COL",B1269="LAN",B1269="RICE"),H1269*About!$B$113,IF(B1269="CROP",H1269*About!$B$114,'EPA Data'!H1269))</f>
        <v>1.0666648298502E-2</v>
      </c>
      <c r="J1269" s="9" t="str">
        <f>VLOOKUP(F1269,'Tech to Policy Mapping'!C:D,2,FALSE)</f>
        <v>coal mining - methane capture</v>
      </c>
    </row>
    <row r="1270" spans="1:10" x14ac:dyDescent="0.45">
      <c r="A1270" t="s">
        <v>425</v>
      </c>
      <c r="B1270" t="s">
        <v>85</v>
      </c>
      <c r="C1270">
        <v>2020</v>
      </c>
      <c r="D1270" t="s">
        <v>82</v>
      </c>
      <c r="E1270" t="s">
        <v>83</v>
      </c>
      <c r="F1270" t="s">
        <v>426</v>
      </c>
      <c r="G1270">
        <v>43</v>
      </c>
      <c r="H1270">
        <v>0.196281388401985</v>
      </c>
      <c r="I1270">
        <f>IF(OR(B1270="GAS",B1270="COL",B1270="LAN",B1270="RICE"),H1270*About!$B$113,IF(B1270="CROP",H1270*About!$B$114,'EPA Data'!H1270))</f>
        <v>0.21983515501022322</v>
      </c>
      <c r="J1270" s="9" t="str">
        <f>VLOOKUP(F1270,'Tech to Policy Mapping'!C:D,2,FALSE)</f>
        <v>coal mining - methane capture</v>
      </c>
    </row>
    <row r="1271" spans="1:10" x14ac:dyDescent="0.45">
      <c r="A1271" t="s">
        <v>425</v>
      </c>
      <c r="B1271" t="s">
        <v>85</v>
      </c>
      <c r="C1271">
        <v>2020</v>
      </c>
      <c r="D1271" t="s">
        <v>82</v>
      </c>
      <c r="E1271" t="s">
        <v>83</v>
      </c>
      <c r="F1271" t="s">
        <v>427</v>
      </c>
      <c r="G1271">
        <v>43</v>
      </c>
      <c r="H1271">
        <v>9.5237931236624995E-3</v>
      </c>
      <c r="I1271">
        <f>IF(OR(B1271="GAS",B1271="COL",B1271="LAN",B1271="RICE"),H1271*About!$B$113,IF(B1271="CROP",H1271*About!$B$114,'EPA Data'!H1271))</f>
        <v>1.0666648298502E-2</v>
      </c>
      <c r="J1271" s="9" t="str">
        <f>VLOOKUP(F1271,'Tech to Policy Mapping'!C:D,2,FALSE)</f>
        <v>coal mining - methane capture</v>
      </c>
    </row>
    <row r="1272" spans="1:10" x14ac:dyDescent="0.45">
      <c r="A1272" t="s">
        <v>425</v>
      </c>
      <c r="B1272" t="s">
        <v>85</v>
      </c>
      <c r="C1272">
        <v>2020</v>
      </c>
      <c r="D1272" t="s">
        <v>82</v>
      </c>
      <c r="E1272" t="s">
        <v>83</v>
      </c>
      <c r="F1272" t="s">
        <v>426</v>
      </c>
      <c r="G1272">
        <v>44</v>
      </c>
      <c r="H1272">
        <v>0.19010773301124501</v>
      </c>
      <c r="I1272">
        <f>IF(OR(B1272="GAS",B1272="COL",B1272="LAN",B1272="RICE"),H1272*About!$B$113,IF(B1272="CROP",H1272*About!$B$114,'EPA Data'!H1272))</f>
        <v>0.21292066097259443</v>
      </c>
      <c r="J1272" s="9" t="str">
        <f>VLOOKUP(F1272,'Tech to Policy Mapping'!C:D,2,FALSE)</f>
        <v>coal mining - methane capture</v>
      </c>
    </row>
    <row r="1273" spans="1:10" x14ac:dyDescent="0.45">
      <c r="A1273" t="s">
        <v>425</v>
      </c>
      <c r="B1273" t="s">
        <v>85</v>
      </c>
      <c r="C1273">
        <v>2020</v>
      </c>
      <c r="D1273" t="s">
        <v>82</v>
      </c>
      <c r="E1273" t="s">
        <v>83</v>
      </c>
      <c r="F1273" t="s">
        <v>428</v>
      </c>
      <c r="G1273">
        <v>46</v>
      </c>
      <c r="H1273">
        <v>8.2981120795012006E-3</v>
      </c>
      <c r="I1273">
        <f>IF(OR(B1273="GAS",B1273="COL",B1273="LAN",B1273="RICE"),H1273*About!$B$113,IF(B1273="CROP",H1273*About!$B$114,'EPA Data'!H1273))</f>
        <v>9.2938855290413454E-3</v>
      </c>
      <c r="J1273" s="9" t="str">
        <f>VLOOKUP(F1273,'Tech to Policy Mapping'!C:D,2,FALSE)</f>
        <v>coal mining - methane destruction</v>
      </c>
    </row>
    <row r="1274" spans="1:10" x14ac:dyDescent="0.45">
      <c r="A1274" t="s">
        <v>425</v>
      </c>
      <c r="B1274" t="s">
        <v>85</v>
      </c>
      <c r="C1274">
        <v>2020</v>
      </c>
      <c r="D1274" t="s">
        <v>82</v>
      </c>
      <c r="E1274" t="s">
        <v>83</v>
      </c>
      <c r="F1274" t="s">
        <v>426</v>
      </c>
      <c r="G1274">
        <v>46</v>
      </c>
      <c r="H1274">
        <v>0.18292997777462</v>
      </c>
      <c r="I1274">
        <f>IF(OR(B1274="GAS",B1274="COL",B1274="LAN",B1274="RICE"),H1274*About!$B$113,IF(B1274="CROP",H1274*About!$B$114,'EPA Data'!H1274))</f>
        <v>0.20488157510757443</v>
      </c>
      <c r="J1274" s="9" t="str">
        <f>VLOOKUP(F1274,'Tech to Policy Mapping'!C:D,2,FALSE)</f>
        <v>coal mining - methane capture</v>
      </c>
    </row>
    <row r="1275" spans="1:10" x14ac:dyDescent="0.45">
      <c r="A1275" t="s">
        <v>425</v>
      </c>
      <c r="B1275" t="s">
        <v>85</v>
      </c>
      <c r="C1275">
        <v>2020</v>
      </c>
      <c r="D1275" t="s">
        <v>82</v>
      </c>
      <c r="E1275" t="s">
        <v>83</v>
      </c>
      <c r="F1275" t="s">
        <v>429</v>
      </c>
      <c r="G1275">
        <v>47</v>
      </c>
      <c r="H1275">
        <v>3.68176245689392</v>
      </c>
      <c r="I1275">
        <f>IF(OR(B1275="GAS",B1275="COL",B1275="LAN",B1275="RICE"),H1275*About!$B$113,IF(B1275="CROP",H1275*About!$B$114,'EPA Data'!H1275))</f>
        <v>4.1235739517211911</v>
      </c>
      <c r="J1275" s="9" t="str">
        <f>VLOOKUP(F1275,'Tech to Policy Mapping'!C:D,2,FALSE)</f>
        <v>coal mining - methane destruction</v>
      </c>
    </row>
    <row r="1276" spans="1:10" x14ac:dyDescent="0.45">
      <c r="A1276" t="s">
        <v>425</v>
      </c>
      <c r="B1276" t="s">
        <v>85</v>
      </c>
      <c r="C1276">
        <v>2020</v>
      </c>
      <c r="D1276" t="s">
        <v>82</v>
      </c>
      <c r="E1276" t="s">
        <v>83</v>
      </c>
      <c r="F1276" t="s">
        <v>428</v>
      </c>
      <c r="G1276">
        <v>47</v>
      </c>
      <c r="H1276">
        <v>8.1993481144308992E-3</v>
      </c>
      <c r="I1276">
        <f>IF(OR(B1276="GAS",B1276="COL",B1276="LAN",B1276="RICE"),H1276*About!$B$113,IF(B1276="CROP",H1276*About!$B$114,'EPA Data'!H1276))</f>
        <v>9.1832698881626085E-3</v>
      </c>
      <c r="J1276" s="9" t="str">
        <f>VLOOKUP(F1276,'Tech to Policy Mapping'!C:D,2,FALSE)</f>
        <v>coal mining - methane destruction</v>
      </c>
    </row>
    <row r="1277" spans="1:10" x14ac:dyDescent="0.45">
      <c r="A1277" t="s">
        <v>425</v>
      </c>
      <c r="B1277" t="s">
        <v>85</v>
      </c>
      <c r="C1277">
        <v>2020</v>
      </c>
      <c r="D1277" t="s">
        <v>82</v>
      </c>
      <c r="E1277" t="s">
        <v>83</v>
      </c>
      <c r="F1277" t="s">
        <v>426</v>
      </c>
      <c r="G1277">
        <v>47</v>
      </c>
      <c r="H1277">
        <v>0.359415292739868</v>
      </c>
      <c r="I1277">
        <f>IF(OR(B1277="GAS",B1277="COL",B1277="LAN",B1277="RICE"),H1277*About!$B$113,IF(B1277="CROP",H1277*About!$B$114,'EPA Data'!H1277))</f>
        <v>0.40254512786865221</v>
      </c>
      <c r="J1277" s="9" t="str">
        <f>VLOOKUP(F1277,'Tech to Policy Mapping'!C:D,2,FALSE)</f>
        <v>coal mining - methane capture</v>
      </c>
    </row>
    <row r="1278" spans="1:10" x14ac:dyDescent="0.45">
      <c r="A1278" t="s">
        <v>425</v>
      </c>
      <c r="B1278" t="s">
        <v>85</v>
      </c>
      <c r="C1278">
        <v>2020</v>
      </c>
      <c r="D1278" t="s">
        <v>82</v>
      </c>
      <c r="E1278" t="s">
        <v>83</v>
      </c>
      <c r="F1278" t="s">
        <v>426</v>
      </c>
      <c r="G1278">
        <v>48</v>
      </c>
      <c r="H1278">
        <v>0.17535021901130601</v>
      </c>
      <c r="I1278">
        <f>IF(OR(B1278="GAS",B1278="COL",B1278="LAN",B1278="RICE"),H1278*About!$B$113,IF(B1278="CROP",H1278*About!$B$114,'EPA Data'!H1278))</f>
        <v>0.19639224529266275</v>
      </c>
      <c r="J1278" s="9" t="str">
        <f>VLOOKUP(F1278,'Tech to Policy Mapping'!C:D,2,FALSE)</f>
        <v>coal mining - methane capture</v>
      </c>
    </row>
    <row r="1279" spans="1:10" x14ac:dyDescent="0.45">
      <c r="A1279" t="s">
        <v>425</v>
      </c>
      <c r="B1279" t="s">
        <v>85</v>
      </c>
      <c r="C1279">
        <v>2020</v>
      </c>
      <c r="D1279" t="s">
        <v>82</v>
      </c>
      <c r="E1279" t="s">
        <v>83</v>
      </c>
      <c r="F1279" t="s">
        <v>426</v>
      </c>
      <c r="G1279">
        <v>49</v>
      </c>
      <c r="H1279">
        <v>0.171428278088569</v>
      </c>
      <c r="I1279">
        <f>IF(OR(B1279="GAS",B1279="COL",B1279="LAN",B1279="RICE"),H1279*About!$B$113,IF(B1279="CROP",H1279*About!$B$114,'EPA Data'!H1279))</f>
        <v>0.1919996714591973</v>
      </c>
      <c r="J1279" s="9" t="str">
        <f>VLOOKUP(F1279,'Tech to Policy Mapping'!C:D,2,FALSE)</f>
        <v>coal mining - methane capture</v>
      </c>
    </row>
    <row r="1280" spans="1:10" x14ac:dyDescent="0.45">
      <c r="A1280" t="s">
        <v>425</v>
      </c>
      <c r="B1280" t="s">
        <v>85</v>
      </c>
      <c r="C1280">
        <v>2020</v>
      </c>
      <c r="D1280" t="s">
        <v>82</v>
      </c>
      <c r="E1280" t="s">
        <v>83</v>
      </c>
      <c r="F1280" t="s">
        <v>430</v>
      </c>
      <c r="G1280">
        <v>50</v>
      </c>
      <c r="H1280">
        <v>8.2981120795012006E-3</v>
      </c>
      <c r="I1280">
        <f>IF(OR(B1280="GAS",B1280="COL",B1280="LAN",B1280="RICE"),H1280*About!$B$113,IF(B1280="CROP",H1280*About!$B$114,'EPA Data'!H1280))</f>
        <v>9.2938855290413454E-3</v>
      </c>
      <c r="J1280" s="9" t="str">
        <f>VLOOKUP(F1280,'Tech to Policy Mapping'!C:D,2,FALSE)</f>
        <v>coal mining - methane capture</v>
      </c>
    </row>
    <row r="1281" spans="1:10" x14ac:dyDescent="0.45">
      <c r="A1281" t="s">
        <v>425</v>
      </c>
      <c r="B1281" t="s">
        <v>85</v>
      </c>
      <c r="C1281">
        <v>2020</v>
      </c>
      <c r="D1281" t="s">
        <v>82</v>
      </c>
      <c r="E1281" t="s">
        <v>83</v>
      </c>
      <c r="F1281" t="s">
        <v>427</v>
      </c>
      <c r="G1281">
        <v>50</v>
      </c>
      <c r="H1281">
        <v>8.2981120795012006E-3</v>
      </c>
      <c r="I1281">
        <f>IF(OR(B1281="GAS",B1281="COL",B1281="LAN",B1281="RICE"),H1281*About!$B$113,IF(B1281="CROP",H1281*About!$B$114,'EPA Data'!H1281))</f>
        <v>9.2938855290413454E-3</v>
      </c>
      <c r="J1281" s="9" t="str">
        <f>VLOOKUP(F1281,'Tech to Policy Mapping'!C:D,2,FALSE)</f>
        <v>coal mining - methane capture</v>
      </c>
    </row>
    <row r="1282" spans="1:10" x14ac:dyDescent="0.45">
      <c r="A1282" t="s">
        <v>425</v>
      </c>
      <c r="B1282" t="s">
        <v>85</v>
      </c>
      <c r="C1282">
        <v>2020</v>
      </c>
      <c r="D1282" t="s">
        <v>82</v>
      </c>
      <c r="E1282" t="s">
        <v>83</v>
      </c>
      <c r="F1282" t="s">
        <v>428</v>
      </c>
      <c r="G1282">
        <v>50</v>
      </c>
      <c r="H1282">
        <v>7.7062360942363999E-3</v>
      </c>
      <c r="I1282">
        <f>IF(OR(B1282="GAS",B1282="COL",B1282="LAN",B1282="RICE"),H1282*About!$B$113,IF(B1282="CROP",H1282*About!$B$114,'EPA Data'!H1282))</f>
        <v>8.6309844255447691E-3</v>
      </c>
      <c r="J1282" s="9" t="str">
        <f>VLOOKUP(F1282,'Tech to Policy Mapping'!C:D,2,FALSE)</f>
        <v>coal mining - methane destruction</v>
      </c>
    </row>
    <row r="1283" spans="1:10" x14ac:dyDescent="0.45">
      <c r="A1283" t="s">
        <v>425</v>
      </c>
      <c r="B1283" t="s">
        <v>85</v>
      </c>
      <c r="C1283">
        <v>2020</v>
      </c>
      <c r="D1283" t="s">
        <v>82</v>
      </c>
      <c r="E1283" t="s">
        <v>83</v>
      </c>
      <c r="F1283" t="s">
        <v>428</v>
      </c>
      <c r="G1283">
        <v>51</v>
      </c>
      <c r="H1283">
        <v>7.5677428394556002E-3</v>
      </c>
      <c r="I1283">
        <f>IF(OR(B1283="GAS",B1283="COL",B1283="LAN",B1283="RICE"),H1283*About!$B$113,IF(B1283="CROP",H1283*About!$B$114,'EPA Data'!H1283))</f>
        <v>8.4758719801902738E-3</v>
      </c>
      <c r="J1283" s="9" t="str">
        <f>VLOOKUP(F1283,'Tech to Policy Mapping'!C:D,2,FALSE)</f>
        <v>coal mining - methane destruction</v>
      </c>
    </row>
    <row r="1284" spans="1:10" x14ac:dyDescent="0.45">
      <c r="A1284" t="s">
        <v>425</v>
      </c>
      <c r="B1284" t="s">
        <v>85</v>
      </c>
      <c r="C1284">
        <v>2020</v>
      </c>
      <c r="D1284" t="s">
        <v>82</v>
      </c>
      <c r="E1284" t="s">
        <v>83</v>
      </c>
      <c r="F1284" t="s">
        <v>427</v>
      </c>
      <c r="G1284">
        <v>51</v>
      </c>
      <c r="H1284">
        <v>8.1993481144308992E-3</v>
      </c>
      <c r="I1284">
        <f>IF(OR(B1284="GAS",B1284="COL",B1284="LAN",B1284="RICE"),H1284*About!$B$113,IF(B1284="CROP",H1284*About!$B$114,'EPA Data'!H1284))</f>
        <v>9.1832698881626085E-3</v>
      </c>
      <c r="J1284" s="9" t="str">
        <f>VLOOKUP(F1284,'Tech to Policy Mapping'!C:D,2,FALSE)</f>
        <v>coal mining - methane capture</v>
      </c>
    </row>
    <row r="1285" spans="1:10" x14ac:dyDescent="0.45">
      <c r="A1285" t="s">
        <v>425</v>
      </c>
      <c r="B1285" t="s">
        <v>85</v>
      </c>
      <c r="C1285">
        <v>2020</v>
      </c>
      <c r="D1285" t="s">
        <v>82</v>
      </c>
      <c r="E1285" t="s">
        <v>83</v>
      </c>
      <c r="F1285" t="s">
        <v>430</v>
      </c>
      <c r="G1285">
        <v>51</v>
      </c>
      <c r="H1285">
        <v>8.1993481144308992E-3</v>
      </c>
      <c r="I1285">
        <f>IF(OR(B1285="GAS",B1285="COL",B1285="LAN",B1285="RICE"),H1285*About!$B$113,IF(B1285="CROP",H1285*About!$B$114,'EPA Data'!H1285))</f>
        <v>9.1832698881626085E-3</v>
      </c>
      <c r="J1285" s="9" t="str">
        <f>VLOOKUP(F1285,'Tech to Policy Mapping'!C:D,2,FALSE)</f>
        <v>coal mining - methane capture</v>
      </c>
    </row>
    <row r="1286" spans="1:10" x14ac:dyDescent="0.45">
      <c r="A1286" t="s">
        <v>425</v>
      </c>
      <c r="B1286" t="s">
        <v>85</v>
      </c>
      <c r="C1286">
        <v>2020</v>
      </c>
      <c r="D1286" t="s">
        <v>82</v>
      </c>
      <c r="E1286" t="s">
        <v>83</v>
      </c>
      <c r="F1286" t="s">
        <v>430</v>
      </c>
      <c r="G1286">
        <v>54</v>
      </c>
      <c r="H1286">
        <v>7.7062360942363999E-3</v>
      </c>
      <c r="I1286">
        <f>IF(OR(B1286="GAS",B1286="COL",B1286="LAN",B1286="RICE"),H1286*About!$B$113,IF(B1286="CROP",H1286*About!$B$114,'EPA Data'!H1286))</f>
        <v>8.6309844255447691E-3</v>
      </c>
      <c r="J1286" s="9" t="str">
        <f>VLOOKUP(F1286,'Tech to Policy Mapping'!C:D,2,FALSE)</f>
        <v>coal mining - methane capture</v>
      </c>
    </row>
    <row r="1287" spans="1:10" x14ac:dyDescent="0.45">
      <c r="A1287" t="s">
        <v>425</v>
      </c>
      <c r="B1287" t="s">
        <v>85</v>
      </c>
      <c r="C1287">
        <v>2020</v>
      </c>
      <c r="D1287" t="s">
        <v>82</v>
      </c>
      <c r="E1287" t="s">
        <v>83</v>
      </c>
      <c r="F1287" t="s">
        <v>427</v>
      </c>
      <c r="G1287">
        <v>54</v>
      </c>
      <c r="H1287">
        <v>7.7062360942363999E-3</v>
      </c>
      <c r="I1287">
        <f>IF(OR(B1287="GAS",B1287="COL",B1287="LAN",B1287="RICE"),H1287*About!$B$113,IF(B1287="CROP",H1287*About!$B$114,'EPA Data'!H1287))</f>
        <v>8.6309844255447691E-3</v>
      </c>
      <c r="J1287" s="9" t="str">
        <f>VLOOKUP(F1287,'Tech to Policy Mapping'!C:D,2,FALSE)</f>
        <v>coal mining - methane capture</v>
      </c>
    </row>
    <row r="1288" spans="1:10" x14ac:dyDescent="0.45">
      <c r="A1288" t="s">
        <v>425</v>
      </c>
      <c r="B1288" t="s">
        <v>85</v>
      </c>
      <c r="C1288">
        <v>2020</v>
      </c>
      <c r="D1288" t="s">
        <v>82</v>
      </c>
      <c r="E1288" t="s">
        <v>83</v>
      </c>
      <c r="F1288" t="s">
        <v>428</v>
      </c>
      <c r="G1288">
        <v>54</v>
      </c>
      <c r="H1288">
        <v>1.4148748014122201E-2</v>
      </c>
      <c r="I1288">
        <f>IF(OR(B1288="GAS",B1288="COL",B1288="LAN",B1288="RICE"),H1288*About!$B$113,IF(B1288="CROP",H1288*About!$B$114,'EPA Data'!H1288))</f>
        <v>1.5846597775816866E-2</v>
      </c>
      <c r="J1288" s="9" t="str">
        <f>VLOOKUP(F1288,'Tech to Policy Mapping'!C:D,2,FALSE)</f>
        <v>coal mining - methane destruction</v>
      </c>
    </row>
    <row r="1289" spans="1:10" x14ac:dyDescent="0.45">
      <c r="A1289" t="s">
        <v>425</v>
      </c>
      <c r="B1289" t="s">
        <v>85</v>
      </c>
      <c r="C1289">
        <v>2020</v>
      </c>
      <c r="D1289" t="s">
        <v>82</v>
      </c>
      <c r="E1289" t="s">
        <v>83</v>
      </c>
      <c r="F1289" t="s">
        <v>430</v>
      </c>
      <c r="G1289">
        <v>55</v>
      </c>
      <c r="H1289">
        <v>7.5677428394556002E-3</v>
      </c>
      <c r="I1289">
        <f>IF(OR(B1289="GAS",B1289="COL",B1289="LAN",B1289="RICE"),H1289*About!$B$113,IF(B1289="CROP",H1289*About!$B$114,'EPA Data'!H1289))</f>
        <v>8.4758719801902738E-3</v>
      </c>
      <c r="J1289" s="9" t="str">
        <f>VLOOKUP(F1289,'Tech to Policy Mapping'!C:D,2,FALSE)</f>
        <v>coal mining - methane capture</v>
      </c>
    </row>
    <row r="1290" spans="1:10" x14ac:dyDescent="0.45">
      <c r="A1290" t="s">
        <v>425</v>
      </c>
      <c r="B1290" t="s">
        <v>85</v>
      </c>
      <c r="C1290">
        <v>2020</v>
      </c>
      <c r="D1290" t="s">
        <v>82</v>
      </c>
      <c r="E1290" t="s">
        <v>83</v>
      </c>
      <c r="F1290" t="s">
        <v>427</v>
      </c>
      <c r="G1290">
        <v>55</v>
      </c>
      <c r="H1290">
        <v>7.5677428394556002E-3</v>
      </c>
      <c r="I1290">
        <f>IF(OR(B1290="GAS",B1290="COL",B1290="LAN",B1290="RICE"),H1290*About!$B$113,IF(B1290="CROP",H1290*About!$B$114,'EPA Data'!H1290))</f>
        <v>8.4758719801902738E-3</v>
      </c>
      <c r="J1290" s="9" t="str">
        <f>VLOOKUP(F1290,'Tech to Policy Mapping'!C:D,2,FALSE)</f>
        <v>coal mining - methane capture</v>
      </c>
    </row>
    <row r="1291" spans="1:10" x14ac:dyDescent="0.45">
      <c r="A1291" t="s">
        <v>425</v>
      </c>
      <c r="B1291" t="s">
        <v>85</v>
      </c>
      <c r="C1291">
        <v>2020</v>
      </c>
      <c r="D1291" t="s">
        <v>82</v>
      </c>
      <c r="E1291" t="s">
        <v>83</v>
      </c>
      <c r="F1291" t="s">
        <v>426</v>
      </c>
      <c r="G1291">
        <v>56</v>
      </c>
      <c r="H1291">
        <v>0.29695427417755099</v>
      </c>
      <c r="I1291">
        <f>IF(OR(B1291="GAS",B1291="COL",B1291="LAN",B1291="RICE"),H1291*About!$B$113,IF(B1291="CROP",H1291*About!$B$114,'EPA Data'!H1291))</f>
        <v>0.33258878707885714</v>
      </c>
      <c r="J1291" s="9" t="str">
        <f>VLOOKUP(F1291,'Tech to Policy Mapping'!C:D,2,FALSE)</f>
        <v>coal mining - methane capture</v>
      </c>
    </row>
    <row r="1292" spans="1:10" x14ac:dyDescent="0.45">
      <c r="A1292" t="s">
        <v>425</v>
      </c>
      <c r="B1292" t="s">
        <v>85</v>
      </c>
      <c r="C1292">
        <v>2020</v>
      </c>
      <c r="D1292" t="s">
        <v>82</v>
      </c>
      <c r="E1292" t="s">
        <v>83</v>
      </c>
      <c r="F1292" t="s">
        <v>428</v>
      </c>
      <c r="G1292">
        <v>58</v>
      </c>
      <c r="H1292">
        <v>6.6600395366548997E-3</v>
      </c>
      <c r="I1292">
        <f>IF(OR(B1292="GAS",B1292="COL",B1292="LAN",B1292="RICE"),H1292*About!$B$113,IF(B1292="CROP",H1292*About!$B$114,'EPA Data'!H1292))</f>
        <v>7.4592442810534881E-3</v>
      </c>
      <c r="J1292" s="9" t="str">
        <f>VLOOKUP(F1292,'Tech to Policy Mapping'!C:D,2,FALSE)</f>
        <v>coal mining - methane destruction</v>
      </c>
    </row>
    <row r="1293" spans="1:10" x14ac:dyDescent="0.45">
      <c r="A1293" t="s">
        <v>425</v>
      </c>
      <c r="B1293" t="s">
        <v>85</v>
      </c>
      <c r="C1293">
        <v>2020</v>
      </c>
      <c r="D1293" t="s">
        <v>82</v>
      </c>
      <c r="E1293" t="s">
        <v>83</v>
      </c>
      <c r="F1293" t="s">
        <v>427</v>
      </c>
      <c r="G1293">
        <v>59</v>
      </c>
      <c r="H1293">
        <v>1.4148748014122201E-2</v>
      </c>
      <c r="I1293">
        <f>IF(OR(B1293="GAS",B1293="COL",B1293="LAN",B1293="RICE"),H1293*About!$B$113,IF(B1293="CROP",H1293*About!$B$114,'EPA Data'!H1293))</f>
        <v>1.5846597775816866E-2</v>
      </c>
      <c r="J1293" s="9" t="str">
        <f>VLOOKUP(F1293,'Tech to Policy Mapping'!C:D,2,FALSE)</f>
        <v>coal mining - methane capture</v>
      </c>
    </row>
    <row r="1294" spans="1:10" x14ac:dyDescent="0.45">
      <c r="A1294" t="s">
        <v>425</v>
      </c>
      <c r="B1294" t="s">
        <v>85</v>
      </c>
      <c r="C1294">
        <v>2020</v>
      </c>
      <c r="D1294" t="s">
        <v>82</v>
      </c>
      <c r="E1294" t="s">
        <v>83</v>
      </c>
      <c r="F1294" t="s">
        <v>430</v>
      </c>
      <c r="G1294">
        <v>59</v>
      </c>
      <c r="H1294">
        <v>1.4148748014122201E-2</v>
      </c>
      <c r="I1294">
        <f>IF(OR(B1294="GAS",B1294="COL",B1294="LAN",B1294="RICE"),H1294*About!$B$113,IF(B1294="CROP",H1294*About!$B$114,'EPA Data'!H1294))</f>
        <v>1.5846597775816866E-2</v>
      </c>
      <c r="J1294" s="9" t="str">
        <f>VLOOKUP(F1294,'Tech to Policy Mapping'!C:D,2,FALSE)</f>
        <v>coal mining - methane capture</v>
      </c>
    </row>
    <row r="1295" spans="1:10" x14ac:dyDescent="0.45">
      <c r="A1295" t="s">
        <v>425</v>
      </c>
      <c r="B1295" t="s">
        <v>85</v>
      </c>
      <c r="C1295">
        <v>2020</v>
      </c>
      <c r="D1295" t="s">
        <v>82</v>
      </c>
      <c r="E1295" t="s">
        <v>83</v>
      </c>
      <c r="F1295" t="s">
        <v>426</v>
      </c>
      <c r="G1295">
        <v>60</v>
      </c>
      <c r="H1295">
        <v>0.13871224224567399</v>
      </c>
      <c r="I1295">
        <f>IF(OR(B1295="GAS",B1295="COL",B1295="LAN",B1295="RICE"),H1295*About!$B$113,IF(B1295="CROP",H1295*About!$B$114,'EPA Data'!H1295))</f>
        <v>0.15535771131515488</v>
      </c>
      <c r="J1295" s="9" t="str">
        <f>VLOOKUP(F1295,'Tech to Policy Mapping'!C:D,2,FALSE)</f>
        <v>coal mining - methane capture</v>
      </c>
    </row>
    <row r="1296" spans="1:10" x14ac:dyDescent="0.45">
      <c r="A1296" t="s">
        <v>425</v>
      </c>
      <c r="B1296" t="s">
        <v>85</v>
      </c>
      <c r="C1296">
        <v>2020</v>
      </c>
      <c r="D1296" t="s">
        <v>82</v>
      </c>
      <c r="E1296" t="s">
        <v>83</v>
      </c>
      <c r="F1296" t="s">
        <v>426</v>
      </c>
      <c r="G1296">
        <v>61</v>
      </c>
      <c r="H1296">
        <v>0.13621936738491</v>
      </c>
      <c r="I1296">
        <f>IF(OR(B1296="GAS",B1296="COL",B1296="LAN",B1296="RICE"),H1296*About!$B$113,IF(B1296="CROP",H1296*About!$B$114,'EPA Data'!H1296))</f>
        <v>0.15256569147109922</v>
      </c>
      <c r="J1296" s="9" t="str">
        <f>VLOOKUP(F1296,'Tech to Policy Mapping'!C:D,2,FALSE)</f>
        <v>coal mining - methane capture</v>
      </c>
    </row>
    <row r="1297" spans="1:10" x14ac:dyDescent="0.45">
      <c r="A1297" t="s">
        <v>425</v>
      </c>
      <c r="B1297" t="s">
        <v>85</v>
      </c>
      <c r="C1297">
        <v>2020</v>
      </c>
      <c r="D1297" t="s">
        <v>82</v>
      </c>
      <c r="E1297" t="s">
        <v>83</v>
      </c>
      <c r="F1297" t="s">
        <v>428</v>
      </c>
      <c r="G1297">
        <v>61</v>
      </c>
      <c r="H1297">
        <v>6.3112918287515996E-3</v>
      </c>
      <c r="I1297">
        <f>IF(OR(B1297="GAS",B1297="COL",B1297="LAN",B1297="RICE"),H1297*About!$B$113,IF(B1297="CROP",H1297*About!$B$114,'EPA Data'!H1297))</f>
        <v>7.0686468482017923E-3</v>
      </c>
      <c r="J1297" s="9" t="str">
        <f>VLOOKUP(F1297,'Tech to Policy Mapping'!C:D,2,FALSE)</f>
        <v>coal mining - methane destruction</v>
      </c>
    </row>
    <row r="1298" spans="1:10" x14ac:dyDescent="0.45">
      <c r="A1298" t="s">
        <v>425</v>
      </c>
      <c r="B1298" t="s">
        <v>85</v>
      </c>
      <c r="C1298">
        <v>2020</v>
      </c>
      <c r="D1298" t="s">
        <v>82</v>
      </c>
      <c r="E1298" t="s">
        <v>83</v>
      </c>
      <c r="F1298" t="s">
        <v>430</v>
      </c>
      <c r="G1298">
        <v>63</v>
      </c>
      <c r="H1298">
        <v>6.6600395366548997E-3</v>
      </c>
      <c r="I1298">
        <f>IF(OR(B1298="GAS",B1298="COL",B1298="LAN",B1298="RICE"),H1298*About!$B$113,IF(B1298="CROP",H1298*About!$B$114,'EPA Data'!H1298))</f>
        <v>7.4592442810534881E-3</v>
      </c>
      <c r="J1298" s="9" t="str">
        <f>VLOOKUP(F1298,'Tech to Policy Mapping'!C:D,2,FALSE)</f>
        <v>coal mining - methane capture</v>
      </c>
    </row>
    <row r="1299" spans="1:10" x14ac:dyDescent="0.45">
      <c r="A1299" t="s">
        <v>425</v>
      </c>
      <c r="B1299" t="s">
        <v>85</v>
      </c>
      <c r="C1299">
        <v>2020</v>
      </c>
      <c r="D1299" t="s">
        <v>82</v>
      </c>
      <c r="E1299" t="s">
        <v>83</v>
      </c>
      <c r="F1299" t="s">
        <v>427</v>
      </c>
      <c r="G1299">
        <v>63</v>
      </c>
      <c r="H1299">
        <v>6.6600395366548997E-3</v>
      </c>
      <c r="I1299">
        <f>IF(OR(B1299="GAS",B1299="COL",B1299="LAN",B1299="RICE"),H1299*About!$B$113,IF(B1299="CROP",H1299*About!$B$114,'EPA Data'!H1299))</f>
        <v>7.4592442810534881E-3</v>
      </c>
      <c r="J1299" s="9" t="str">
        <f>VLOOKUP(F1299,'Tech to Policy Mapping'!C:D,2,FALSE)</f>
        <v>coal mining - methane capture</v>
      </c>
    </row>
    <row r="1300" spans="1:10" x14ac:dyDescent="0.45">
      <c r="A1300" t="s">
        <v>425</v>
      </c>
      <c r="B1300" t="s">
        <v>85</v>
      </c>
      <c r="C1300">
        <v>2020</v>
      </c>
      <c r="D1300" t="s">
        <v>82</v>
      </c>
      <c r="E1300" t="s">
        <v>83</v>
      </c>
      <c r="F1300" t="s">
        <v>426</v>
      </c>
      <c r="G1300">
        <v>65</v>
      </c>
      <c r="H1300">
        <v>0.25467745959758697</v>
      </c>
      <c r="I1300">
        <f>IF(OR(B1300="GAS",B1300="COL",B1300="LAN",B1300="RICE"),H1300*About!$B$113,IF(B1300="CROP",H1300*About!$B$114,'EPA Data'!H1300))</f>
        <v>0.28523875474929744</v>
      </c>
      <c r="J1300" s="9" t="str">
        <f>VLOOKUP(F1300,'Tech to Policy Mapping'!C:D,2,FALSE)</f>
        <v>coal mining - methane capture</v>
      </c>
    </row>
    <row r="1301" spans="1:10" x14ac:dyDescent="0.45">
      <c r="A1301" t="s">
        <v>425</v>
      </c>
      <c r="B1301" t="s">
        <v>85</v>
      </c>
      <c r="C1301">
        <v>2020</v>
      </c>
      <c r="D1301" t="s">
        <v>82</v>
      </c>
      <c r="E1301" t="s">
        <v>83</v>
      </c>
      <c r="F1301" t="s">
        <v>428</v>
      </c>
      <c r="G1301">
        <v>65</v>
      </c>
      <c r="H1301">
        <v>5.8834343217313003E-3</v>
      </c>
      <c r="I1301">
        <f>IF(OR(B1301="GAS",B1301="COL",B1301="LAN",B1301="RICE"),H1301*About!$B$113,IF(B1301="CROP",H1301*About!$B$114,'EPA Data'!H1301))</f>
        <v>6.5894464403390574E-3</v>
      </c>
      <c r="J1301" s="9" t="str">
        <f>VLOOKUP(F1301,'Tech to Policy Mapping'!C:D,2,FALSE)</f>
        <v>coal mining - methane destruction</v>
      </c>
    </row>
    <row r="1302" spans="1:10" x14ac:dyDescent="0.45">
      <c r="A1302" t="s">
        <v>425</v>
      </c>
      <c r="B1302" t="s">
        <v>85</v>
      </c>
      <c r="C1302">
        <v>2020</v>
      </c>
      <c r="D1302" t="s">
        <v>82</v>
      </c>
      <c r="E1302" t="s">
        <v>83</v>
      </c>
      <c r="F1302" t="s">
        <v>430</v>
      </c>
      <c r="G1302">
        <v>67</v>
      </c>
      <c r="H1302">
        <v>6.3112918287515996E-3</v>
      </c>
      <c r="I1302">
        <f>IF(OR(B1302="GAS",B1302="COL",B1302="LAN",B1302="RICE"),H1302*About!$B$113,IF(B1302="CROP",H1302*About!$B$114,'EPA Data'!H1302))</f>
        <v>7.0686468482017923E-3</v>
      </c>
      <c r="J1302" s="9" t="str">
        <f>VLOOKUP(F1302,'Tech to Policy Mapping'!C:D,2,FALSE)</f>
        <v>coal mining - methane capture</v>
      </c>
    </row>
    <row r="1303" spans="1:10" x14ac:dyDescent="0.45">
      <c r="A1303" t="s">
        <v>425</v>
      </c>
      <c r="B1303" t="s">
        <v>85</v>
      </c>
      <c r="C1303">
        <v>2020</v>
      </c>
      <c r="D1303" t="s">
        <v>82</v>
      </c>
      <c r="E1303" t="s">
        <v>83</v>
      </c>
      <c r="F1303" t="s">
        <v>427</v>
      </c>
      <c r="G1303">
        <v>67</v>
      </c>
      <c r="H1303">
        <v>6.3112918287515996E-3</v>
      </c>
      <c r="I1303">
        <f>IF(OR(B1303="GAS",B1303="COL",B1303="LAN",B1303="RICE"),H1303*About!$B$113,IF(B1303="CROP",H1303*About!$B$114,'EPA Data'!H1303))</f>
        <v>7.0686468482017923E-3</v>
      </c>
      <c r="J1303" s="9" t="str">
        <f>VLOOKUP(F1303,'Tech to Policy Mapping'!C:D,2,FALSE)</f>
        <v>coal mining - methane capture</v>
      </c>
    </row>
    <row r="1304" spans="1:10" x14ac:dyDescent="0.45">
      <c r="A1304" t="s">
        <v>425</v>
      </c>
      <c r="B1304" t="s">
        <v>85</v>
      </c>
      <c r="C1304">
        <v>2020</v>
      </c>
      <c r="D1304" t="s">
        <v>82</v>
      </c>
      <c r="E1304" t="s">
        <v>83</v>
      </c>
      <c r="F1304" t="s">
        <v>428</v>
      </c>
      <c r="G1304">
        <v>68</v>
      </c>
      <c r="H1304">
        <v>5.6327269412576996E-3</v>
      </c>
      <c r="I1304">
        <f>IF(OR(B1304="GAS",B1304="COL",B1304="LAN",B1304="RICE"),H1304*About!$B$113,IF(B1304="CROP",H1304*About!$B$114,'EPA Data'!H1304))</f>
        <v>6.3086541742086244E-3</v>
      </c>
      <c r="J1304" s="9" t="str">
        <f>VLOOKUP(F1304,'Tech to Policy Mapping'!C:D,2,FALSE)</f>
        <v>coal mining - methane destruction</v>
      </c>
    </row>
    <row r="1305" spans="1:10" x14ac:dyDescent="0.45">
      <c r="A1305" t="s">
        <v>425</v>
      </c>
      <c r="B1305" t="s">
        <v>85</v>
      </c>
      <c r="C1305">
        <v>2020</v>
      </c>
      <c r="D1305" t="s">
        <v>82</v>
      </c>
      <c r="E1305" t="s">
        <v>83</v>
      </c>
      <c r="F1305" t="s">
        <v>426</v>
      </c>
      <c r="G1305">
        <v>69</v>
      </c>
      <c r="H1305">
        <v>0.119880706071853</v>
      </c>
      <c r="I1305">
        <f>IF(OR(B1305="GAS",B1305="COL",B1305="LAN",B1305="RICE"),H1305*About!$B$113,IF(B1305="CROP",H1305*About!$B$114,'EPA Data'!H1305))</f>
        <v>0.13426639080047537</v>
      </c>
      <c r="J1305" s="9" t="str">
        <f>VLOOKUP(F1305,'Tech to Policy Mapping'!C:D,2,FALSE)</f>
        <v>coal mining - methane capture</v>
      </c>
    </row>
    <row r="1306" spans="1:10" x14ac:dyDescent="0.45">
      <c r="A1306" t="s">
        <v>425</v>
      </c>
      <c r="B1306" t="s">
        <v>85</v>
      </c>
      <c r="C1306">
        <v>2020</v>
      </c>
      <c r="D1306" t="s">
        <v>82</v>
      </c>
      <c r="E1306" t="s">
        <v>83</v>
      </c>
      <c r="F1306" t="s">
        <v>428</v>
      </c>
      <c r="G1306">
        <v>70</v>
      </c>
      <c r="H1306">
        <v>1.0926097631454501E-2</v>
      </c>
      <c r="I1306">
        <f>IF(OR(B1306="GAS",B1306="COL",B1306="LAN",B1306="RICE"),H1306*About!$B$113,IF(B1306="CROP",H1306*About!$B$114,'EPA Data'!H1306))</f>
        <v>1.2237229347229041E-2</v>
      </c>
      <c r="J1306" s="9" t="str">
        <f>VLOOKUP(F1306,'Tech to Policy Mapping'!C:D,2,FALSE)</f>
        <v>coal mining - methane destruction</v>
      </c>
    </row>
    <row r="1307" spans="1:10" x14ac:dyDescent="0.45">
      <c r="A1307" t="s">
        <v>425</v>
      </c>
      <c r="B1307" t="s">
        <v>85</v>
      </c>
      <c r="C1307">
        <v>2020</v>
      </c>
      <c r="D1307" t="s">
        <v>82</v>
      </c>
      <c r="E1307" t="s">
        <v>83</v>
      </c>
      <c r="F1307" t="s">
        <v>427</v>
      </c>
      <c r="G1307">
        <v>72</v>
      </c>
      <c r="H1307">
        <v>5.8834343217313003E-3</v>
      </c>
      <c r="I1307">
        <f>IF(OR(B1307="GAS",B1307="COL",B1307="LAN",B1307="RICE"),H1307*About!$B$113,IF(B1307="CROP",H1307*About!$B$114,'EPA Data'!H1307))</f>
        <v>6.5894464403390574E-3</v>
      </c>
      <c r="J1307" s="9" t="str">
        <f>VLOOKUP(F1307,'Tech to Policy Mapping'!C:D,2,FALSE)</f>
        <v>coal mining - methane capture</v>
      </c>
    </row>
    <row r="1308" spans="1:10" x14ac:dyDescent="0.45">
      <c r="A1308" t="s">
        <v>425</v>
      </c>
      <c r="B1308" t="s">
        <v>85</v>
      </c>
      <c r="C1308">
        <v>2020</v>
      </c>
      <c r="D1308" t="s">
        <v>82</v>
      </c>
      <c r="E1308" t="s">
        <v>83</v>
      </c>
      <c r="F1308" t="s">
        <v>430</v>
      </c>
      <c r="G1308">
        <v>72</v>
      </c>
      <c r="H1308">
        <v>5.8834343217313003E-3</v>
      </c>
      <c r="I1308">
        <f>IF(OR(B1308="GAS",B1308="COL",B1308="LAN",B1308="RICE"),H1308*About!$B$113,IF(B1308="CROP",H1308*About!$B$114,'EPA Data'!H1308))</f>
        <v>6.5894464403390574E-3</v>
      </c>
      <c r="J1308" s="9" t="str">
        <f>VLOOKUP(F1308,'Tech to Policy Mapping'!C:D,2,FALSE)</f>
        <v>coal mining - methane capture</v>
      </c>
    </row>
    <row r="1309" spans="1:10" x14ac:dyDescent="0.45">
      <c r="A1309" t="s">
        <v>425</v>
      </c>
      <c r="B1309" t="s">
        <v>85</v>
      </c>
      <c r="C1309">
        <v>2020</v>
      </c>
      <c r="D1309" t="s">
        <v>82</v>
      </c>
      <c r="E1309" t="s">
        <v>83</v>
      </c>
      <c r="F1309" t="s">
        <v>428</v>
      </c>
      <c r="G1309">
        <v>73</v>
      </c>
      <c r="H1309">
        <v>5.2312705665826997E-3</v>
      </c>
      <c r="I1309">
        <f>IF(OR(B1309="GAS",B1309="COL",B1309="LAN",B1309="RICE"),H1309*About!$B$113,IF(B1309="CROP",H1309*About!$B$114,'EPA Data'!H1309))</f>
        <v>5.8590230345726239E-3</v>
      </c>
      <c r="J1309" s="9" t="str">
        <f>VLOOKUP(F1309,'Tech to Policy Mapping'!C:D,2,FALSE)</f>
        <v>coal mining - methane destruction</v>
      </c>
    </row>
    <row r="1310" spans="1:10" x14ac:dyDescent="0.45">
      <c r="A1310" t="s">
        <v>425</v>
      </c>
      <c r="B1310" t="s">
        <v>85</v>
      </c>
      <c r="C1310">
        <v>2020</v>
      </c>
      <c r="D1310" t="s">
        <v>82</v>
      </c>
      <c r="E1310" t="s">
        <v>83</v>
      </c>
      <c r="F1310" t="s">
        <v>426</v>
      </c>
      <c r="G1310">
        <v>73</v>
      </c>
      <c r="H1310">
        <v>0.11360324919223699</v>
      </c>
      <c r="I1310">
        <f>IF(OR(B1310="GAS",B1310="COL",B1310="LAN",B1310="RICE"),H1310*About!$B$113,IF(B1310="CROP",H1310*About!$B$114,'EPA Data'!H1310))</f>
        <v>0.12723563909530544</v>
      </c>
      <c r="J1310" s="9" t="str">
        <f>VLOOKUP(F1310,'Tech to Policy Mapping'!C:D,2,FALSE)</f>
        <v>coal mining - methane capture</v>
      </c>
    </row>
    <row r="1311" spans="1:10" x14ac:dyDescent="0.45">
      <c r="A1311" t="s">
        <v>425</v>
      </c>
      <c r="B1311" t="s">
        <v>85</v>
      </c>
      <c r="C1311">
        <v>2020</v>
      </c>
      <c r="D1311" t="s">
        <v>82</v>
      </c>
      <c r="E1311" t="s">
        <v>83</v>
      </c>
      <c r="F1311" t="s">
        <v>430</v>
      </c>
      <c r="G1311">
        <v>75</v>
      </c>
      <c r="H1311">
        <v>5.6327269412576996E-3</v>
      </c>
      <c r="I1311">
        <f>IF(OR(B1311="GAS",B1311="COL",B1311="LAN",B1311="RICE"),H1311*About!$B$113,IF(B1311="CROP",H1311*About!$B$114,'EPA Data'!H1311))</f>
        <v>6.3086541742086244E-3</v>
      </c>
      <c r="J1311" s="9" t="str">
        <f>VLOOKUP(F1311,'Tech to Policy Mapping'!C:D,2,FALSE)</f>
        <v>coal mining - methane capture</v>
      </c>
    </row>
    <row r="1312" spans="1:10" x14ac:dyDescent="0.45">
      <c r="A1312" t="s">
        <v>425</v>
      </c>
      <c r="B1312" t="s">
        <v>85</v>
      </c>
      <c r="C1312">
        <v>2020</v>
      </c>
      <c r="D1312" t="s">
        <v>82</v>
      </c>
      <c r="E1312" t="s">
        <v>83</v>
      </c>
      <c r="F1312" t="s">
        <v>427</v>
      </c>
      <c r="G1312">
        <v>75</v>
      </c>
      <c r="H1312">
        <v>5.6327269412576996E-3</v>
      </c>
      <c r="I1312">
        <f>IF(OR(B1312="GAS",B1312="COL",B1312="LAN",B1312="RICE"),H1312*About!$B$113,IF(B1312="CROP",H1312*About!$B$114,'EPA Data'!H1312))</f>
        <v>6.3086541742086244E-3</v>
      </c>
      <c r="J1312" s="9" t="str">
        <f>VLOOKUP(F1312,'Tech to Policy Mapping'!C:D,2,FALSE)</f>
        <v>coal mining - methane capture</v>
      </c>
    </row>
    <row r="1313" spans="1:10" x14ac:dyDescent="0.45">
      <c r="A1313" t="s">
        <v>425</v>
      </c>
      <c r="B1313" t="s">
        <v>85</v>
      </c>
      <c r="C1313">
        <v>2020</v>
      </c>
      <c r="D1313" t="s">
        <v>82</v>
      </c>
      <c r="E1313" t="s">
        <v>83</v>
      </c>
      <c r="F1313" t="s">
        <v>428</v>
      </c>
      <c r="G1313">
        <v>75</v>
      </c>
      <c r="H1313">
        <v>5.0783515907823996E-3</v>
      </c>
      <c r="I1313">
        <f>IF(OR(B1313="GAS",B1313="COL",B1313="LAN",B1313="RICE"),H1313*About!$B$113,IF(B1313="CROP",H1313*About!$B$114,'EPA Data'!H1313))</f>
        <v>5.6877537816762882E-3</v>
      </c>
      <c r="J1313" s="9" t="str">
        <f>VLOOKUP(F1313,'Tech to Policy Mapping'!C:D,2,FALSE)</f>
        <v>coal mining - methane destruction</v>
      </c>
    </row>
    <row r="1314" spans="1:10" x14ac:dyDescent="0.45">
      <c r="A1314" t="s">
        <v>425</v>
      </c>
      <c r="B1314" t="s">
        <v>85</v>
      </c>
      <c r="C1314">
        <v>2020</v>
      </c>
      <c r="D1314" t="s">
        <v>82</v>
      </c>
      <c r="E1314" t="s">
        <v>83</v>
      </c>
      <c r="F1314" t="s">
        <v>427</v>
      </c>
      <c r="G1314">
        <v>77</v>
      </c>
      <c r="H1314">
        <v>5.4762880317867002E-3</v>
      </c>
      <c r="I1314">
        <f>IF(OR(B1314="GAS",B1314="COL",B1314="LAN",B1314="RICE"),H1314*About!$B$113,IF(B1314="CROP",H1314*About!$B$114,'EPA Data'!H1314))</f>
        <v>6.1334425956011051E-3</v>
      </c>
      <c r="J1314" s="9" t="str">
        <f>VLOOKUP(F1314,'Tech to Policy Mapping'!C:D,2,FALSE)</f>
        <v>coal mining - methane capture</v>
      </c>
    </row>
    <row r="1315" spans="1:10" x14ac:dyDescent="0.45">
      <c r="A1315" t="s">
        <v>425</v>
      </c>
      <c r="B1315" t="s">
        <v>85</v>
      </c>
      <c r="C1315">
        <v>2020</v>
      </c>
      <c r="D1315" t="s">
        <v>82</v>
      </c>
      <c r="E1315" t="s">
        <v>83</v>
      </c>
      <c r="F1315" t="s">
        <v>428</v>
      </c>
      <c r="G1315">
        <v>77</v>
      </c>
      <c r="H1315">
        <v>4.9944026395678997E-3</v>
      </c>
      <c r="I1315">
        <f>IF(OR(B1315="GAS",B1315="COL",B1315="LAN",B1315="RICE"),H1315*About!$B$113,IF(B1315="CROP",H1315*About!$B$114,'EPA Data'!H1315))</f>
        <v>5.5937309563160479E-3</v>
      </c>
      <c r="J1315" s="9" t="str">
        <f>VLOOKUP(F1315,'Tech to Policy Mapping'!C:D,2,FALSE)</f>
        <v>coal mining - methane destruction</v>
      </c>
    </row>
    <row r="1316" spans="1:10" x14ac:dyDescent="0.45">
      <c r="A1316" t="s">
        <v>425</v>
      </c>
      <c r="B1316" t="s">
        <v>85</v>
      </c>
      <c r="C1316">
        <v>2020</v>
      </c>
      <c r="D1316" t="s">
        <v>82</v>
      </c>
      <c r="E1316" t="s">
        <v>83</v>
      </c>
      <c r="F1316" t="s">
        <v>430</v>
      </c>
      <c r="G1316">
        <v>77</v>
      </c>
      <c r="H1316">
        <v>5.4762880317867002E-3</v>
      </c>
      <c r="I1316">
        <f>IF(OR(B1316="GAS",B1316="COL",B1316="LAN",B1316="RICE"),H1316*About!$B$113,IF(B1316="CROP",H1316*About!$B$114,'EPA Data'!H1316))</f>
        <v>6.1334425956011051E-3</v>
      </c>
      <c r="J1316" s="9" t="str">
        <f>VLOOKUP(F1316,'Tech to Policy Mapping'!C:D,2,FALSE)</f>
        <v>coal mining - methane capture</v>
      </c>
    </row>
    <row r="1317" spans="1:10" x14ac:dyDescent="0.45">
      <c r="A1317" t="s">
        <v>425</v>
      </c>
      <c r="B1317" t="s">
        <v>85</v>
      </c>
      <c r="C1317">
        <v>2020</v>
      </c>
      <c r="D1317" t="s">
        <v>82</v>
      </c>
      <c r="E1317" t="s">
        <v>83</v>
      </c>
      <c r="F1317" t="s">
        <v>427</v>
      </c>
      <c r="G1317">
        <v>78</v>
      </c>
      <c r="H1317">
        <v>5.4498095996677997E-3</v>
      </c>
      <c r="I1317">
        <f>IF(OR(B1317="GAS",B1317="COL",B1317="LAN",B1317="RICE"),H1317*About!$B$113,IF(B1317="CROP",H1317*About!$B$114,'EPA Data'!H1317))</f>
        <v>6.103786751627936E-3</v>
      </c>
      <c r="J1317" s="9" t="str">
        <f>VLOOKUP(F1317,'Tech to Policy Mapping'!C:D,2,FALSE)</f>
        <v>coal mining - methane capture</v>
      </c>
    </row>
    <row r="1318" spans="1:10" x14ac:dyDescent="0.45">
      <c r="A1318" t="s">
        <v>425</v>
      </c>
      <c r="B1318" t="s">
        <v>85</v>
      </c>
      <c r="C1318">
        <v>2020</v>
      </c>
      <c r="D1318" t="s">
        <v>82</v>
      </c>
      <c r="E1318" t="s">
        <v>83</v>
      </c>
      <c r="F1318" t="s">
        <v>430</v>
      </c>
      <c r="G1318">
        <v>78</v>
      </c>
      <c r="H1318">
        <v>5.4498095996677997E-3</v>
      </c>
      <c r="I1318">
        <f>IF(OR(B1318="GAS",B1318="COL",B1318="LAN",B1318="RICE"),H1318*About!$B$113,IF(B1318="CROP",H1318*About!$B$114,'EPA Data'!H1318))</f>
        <v>6.103786751627936E-3</v>
      </c>
      <c r="J1318" s="9" t="str">
        <f>VLOOKUP(F1318,'Tech to Policy Mapping'!C:D,2,FALSE)</f>
        <v>coal mining - methane capture</v>
      </c>
    </row>
    <row r="1319" spans="1:10" x14ac:dyDescent="0.45">
      <c r="A1319" t="s">
        <v>425</v>
      </c>
      <c r="B1319" t="s">
        <v>85</v>
      </c>
      <c r="C1319">
        <v>2020</v>
      </c>
      <c r="D1319" t="s">
        <v>82</v>
      </c>
      <c r="E1319" t="s">
        <v>83</v>
      </c>
      <c r="F1319" t="s">
        <v>426</v>
      </c>
      <c r="G1319">
        <v>78</v>
      </c>
      <c r="H1319">
        <v>0.105901814997196</v>
      </c>
      <c r="I1319">
        <f>IF(OR(B1319="GAS",B1319="COL",B1319="LAN",B1319="RICE"),H1319*About!$B$113,IF(B1319="CROP",H1319*About!$B$114,'EPA Data'!H1319))</f>
        <v>0.11861003279685954</v>
      </c>
      <c r="J1319" s="9" t="str">
        <f>VLOOKUP(F1319,'Tech to Policy Mapping'!C:D,2,FALSE)</f>
        <v>coal mining - methane capture</v>
      </c>
    </row>
    <row r="1320" spans="1:10" x14ac:dyDescent="0.45">
      <c r="A1320" t="s">
        <v>425</v>
      </c>
      <c r="B1320" t="s">
        <v>85</v>
      </c>
      <c r="C1320">
        <v>2020</v>
      </c>
      <c r="D1320" t="s">
        <v>82</v>
      </c>
      <c r="E1320" t="s">
        <v>83</v>
      </c>
      <c r="F1320" t="s">
        <v>428</v>
      </c>
      <c r="G1320">
        <v>81</v>
      </c>
      <c r="H1320">
        <v>9.4259888865054001E-3</v>
      </c>
      <c r="I1320">
        <f>IF(OR(B1320="GAS",B1320="COL",B1320="LAN",B1320="RICE"),H1320*About!$B$113,IF(B1320="CROP",H1320*About!$B$114,'EPA Data'!H1320))</f>
        <v>1.0557107552886049E-2</v>
      </c>
      <c r="J1320" s="9" t="str">
        <f>VLOOKUP(F1320,'Tech to Policy Mapping'!C:D,2,FALSE)</f>
        <v>coal mining - methane destruction</v>
      </c>
    </row>
    <row r="1321" spans="1:10" x14ac:dyDescent="0.45">
      <c r="A1321" t="s">
        <v>425</v>
      </c>
      <c r="B1321" t="s">
        <v>85</v>
      </c>
      <c r="C1321">
        <v>2020</v>
      </c>
      <c r="D1321" t="s">
        <v>82</v>
      </c>
      <c r="E1321" t="s">
        <v>83</v>
      </c>
      <c r="F1321" t="s">
        <v>426</v>
      </c>
      <c r="G1321">
        <v>81</v>
      </c>
      <c r="H1321">
        <v>0.101389087736606</v>
      </c>
      <c r="I1321">
        <f>IF(OR(B1321="GAS",B1321="COL",B1321="LAN",B1321="RICE"),H1321*About!$B$113,IF(B1321="CROP",H1321*About!$B$114,'EPA Data'!H1321))</f>
        <v>0.11355577826499873</v>
      </c>
      <c r="J1321" s="9" t="str">
        <f>VLOOKUP(F1321,'Tech to Policy Mapping'!C:D,2,FALSE)</f>
        <v>coal mining - methane capture</v>
      </c>
    </row>
    <row r="1322" spans="1:10" x14ac:dyDescent="0.45">
      <c r="A1322" t="s">
        <v>425</v>
      </c>
      <c r="B1322" t="s">
        <v>85</v>
      </c>
      <c r="C1322">
        <v>2020</v>
      </c>
      <c r="D1322" t="s">
        <v>82</v>
      </c>
      <c r="E1322" t="s">
        <v>83</v>
      </c>
      <c r="F1322" t="s">
        <v>427</v>
      </c>
      <c r="G1322">
        <v>81</v>
      </c>
      <c r="H1322">
        <v>5.2312705665826997E-3</v>
      </c>
      <c r="I1322">
        <f>IF(OR(B1322="GAS",B1322="COL",B1322="LAN",B1322="RICE"),H1322*About!$B$113,IF(B1322="CROP",H1322*About!$B$114,'EPA Data'!H1322))</f>
        <v>5.8590230345726239E-3</v>
      </c>
      <c r="J1322" s="9" t="str">
        <f>VLOOKUP(F1322,'Tech to Policy Mapping'!C:D,2,FALSE)</f>
        <v>coal mining - methane capture</v>
      </c>
    </row>
    <row r="1323" spans="1:10" x14ac:dyDescent="0.45">
      <c r="A1323" t="s">
        <v>425</v>
      </c>
      <c r="B1323" t="s">
        <v>85</v>
      </c>
      <c r="C1323">
        <v>2020</v>
      </c>
      <c r="D1323" t="s">
        <v>82</v>
      </c>
      <c r="E1323" t="s">
        <v>83</v>
      </c>
      <c r="F1323" t="s">
        <v>430</v>
      </c>
      <c r="G1323">
        <v>81</v>
      </c>
      <c r="H1323">
        <v>5.2312705665826997E-3</v>
      </c>
      <c r="I1323">
        <f>IF(OR(B1323="GAS",B1323="COL",B1323="LAN",B1323="RICE"),H1323*About!$B$113,IF(B1323="CROP",H1323*About!$B$114,'EPA Data'!H1323))</f>
        <v>5.8590230345726239E-3</v>
      </c>
      <c r="J1323" s="9" t="str">
        <f>VLOOKUP(F1323,'Tech to Policy Mapping'!C:D,2,FALSE)</f>
        <v>coal mining - methane capture</v>
      </c>
    </row>
    <row r="1324" spans="1:10" x14ac:dyDescent="0.45">
      <c r="A1324" t="s">
        <v>425</v>
      </c>
      <c r="B1324" t="s">
        <v>85</v>
      </c>
      <c r="C1324">
        <v>2020</v>
      </c>
      <c r="D1324" t="s">
        <v>82</v>
      </c>
      <c r="E1324" t="s">
        <v>83</v>
      </c>
      <c r="F1324" t="s">
        <v>426</v>
      </c>
      <c r="G1324">
        <v>83</v>
      </c>
      <c r="H1324">
        <v>9.8573185503482805E-2</v>
      </c>
      <c r="I1324">
        <f>IF(OR(B1324="GAS",B1324="COL",B1324="LAN",B1324="RICE"),H1324*About!$B$113,IF(B1324="CROP",H1324*About!$B$114,'EPA Data'!H1324))</f>
        <v>0.11040196776390075</v>
      </c>
      <c r="J1324" s="9" t="str">
        <f>VLOOKUP(F1324,'Tech to Policy Mapping'!C:D,2,FALSE)</f>
        <v>coal mining - methane capture</v>
      </c>
    </row>
    <row r="1325" spans="1:10" x14ac:dyDescent="0.45">
      <c r="A1325" t="s">
        <v>425</v>
      </c>
      <c r="B1325" t="s">
        <v>85</v>
      </c>
      <c r="C1325">
        <v>2020</v>
      </c>
      <c r="D1325" t="s">
        <v>82</v>
      </c>
      <c r="E1325" t="s">
        <v>83</v>
      </c>
      <c r="F1325" t="s">
        <v>430</v>
      </c>
      <c r="G1325">
        <v>84</v>
      </c>
      <c r="H1325">
        <v>5.0783515907823996E-3</v>
      </c>
      <c r="I1325">
        <f>IF(OR(B1325="GAS",B1325="COL",B1325="LAN",B1325="RICE"),H1325*About!$B$113,IF(B1325="CROP",H1325*About!$B$114,'EPA Data'!H1325))</f>
        <v>5.6877537816762882E-3</v>
      </c>
      <c r="J1325" s="9" t="str">
        <f>VLOOKUP(F1325,'Tech to Policy Mapping'!C:D,2,FALSE)</f>
        <v>coal mining - methane capture</v>
      </c>
    </row>
    <row r="1326" spans="1:10" x14ac:dyDescent="0.45">
      <c r="A1326" t="s">
        <v>425</v>
      </c>
      <c r="B1326" t="s">
        <v>85</v>
      </c>
      <c r="C1326">
        <v>2020</v>
      </c>
      <c r="D1326" t="s">
        <v>82</v>
      </c>
      <c r="E1326" t="s">
        <v>83</v>
      </c>
      <c r="F1326" t="s">
        <v>427</v>
      </c>
      <c r="G1326">
        <v>84</v>
      </c>
      <c r="H1326">
        <v>5.0783515907823996E-3</v>
      </c>
      <c r="I1326">
        <f>IF(OR(B1326="GAS",B1326="COL",B1326="LAN",B1326="RICE"),H1326*About!$B$113,IF(B1326="CROP",H1326*About!$B$114,'EPA Data'!H1326))</f>
        <v>5.6877537816762882E-3</v>
      </c>
      <c r="J1326" s="9" t="str">
        <f>VLOOKUP(F1326,'Tech to Policy Mapping'!C:D,2,FALSE)</f>
        <v>coal mining - methane capture</v>
      </c>
    </row>
    <row r="1327" spans="1:10" x14ac:dyDescent="0.45">
      <c r="A1327" t="s">
        <v>425</v>
      </c>
      <c r="B1327" t="s">
        <v>85</v>
      </c>
      <c r="C1327">
        <v>2020</v>
      </c>
      <c r="D1327" t="s">
        <v>82</v>
      </c>
      <c r="E1327" t="s">
        <v>83</v>
      </c>
      <c r="F1327" t="s">
        <v>426</v>
      </c>
      <c r="G1327">
        <v>84</v>
      </c>
      <c r="H1327">
        <v>9.8096579313278198E-2</v>
      </c>
      <c r="I1327">
        <f>IF(OR(B1327="GAS",B1327="COL",B1327="LAN",B1327="RICE"),H1327*About!$B$113,IF(B1327="CROP",H1327*About!$B$114,'EPA Data'!H1327))</f>
        <v>0.1098681688308716</v>
      </c>
      <c r="J1327" s="9" t="str">
        <f>VLOOKUP(F1327,'Tech to Policy Mapping'!C:D,2,FALSE)</f>
        <v>coal mining - methane capture</v>
      </c>
    </row>
    <row r="1328" spans="1:10" x14ac:dyDescent="0.45">
      <c r="A1328" t="s">
        <v>425</v>
      </c>
      <c r="B1328" t="s">
        <v>85</v>
      </c>
      <c r="C1328">
        <v>2020</v>
      </c>
      <c r="D1328" t="s">
        <v>82</v>
      </c>
      <c r="E1328" t="s">
        <v>83</v>
      </c>
      <c r="F1328" t="s">
        <v>428</v>
      </c>
      <c r="G1328">
        <v>84</v>
      </c>
      <c r="H1328">
        <v>4.5532565563917004E-3</v>
      </c>
      <c r="I1328">
        <f>IF(OR(B1328="GAS",B1328="COL",B1328="LAN",B1328="RICE"),H1328*About!$B$113,IF(B1328="CROP",H1328*About!$B$114,'EPA Data'!H1328))</f>
        <v>5.0996473431587051E-3</v>
      </c>
      <c r="J1328" s="9" t="str">
        <f>VLOOKUP(F1328,'Tech to Policy Mapping'!C:D,2,FALSE)</f>
        <v>coal mining - methane destruction</v>
      </c>
    </row>
    <row r="1329" spans="1:10" x14ac:dyDescent="0.45">
      <c r="A1329" t="s">
        <v>425</v>
      </c>
      <c r="B1329" t="s">
        <v>85</v>
      </c>
      <c r="C1329">
        <v>2020</v>
      </c>
      <c r="D1329" t="s">
        <v>82</v>
      </c>
      <c r="E1329" t="s">
        <v>83</v>
      </c>
      <c r="F1329" t="s">
        <v>430</v>
      </c>
      <c r="G1329">
        <v>85</v>
      </c>
      <c r="H1329">
        <v>4.9944026395678997E-3</v>
      </c>
      <c r="I1329">
        <f>IF(OR(B1329="GAS",B1329="COL",B1329="LAN",B1329="RICE"),H1329*About!$B$113,IF(B1329="CROP",H1329*About!$B$114,'EPA Data'!H1329))</f>
        <v>5.5937309563160479E-3</v>
      </c>
      <c r="J1329" s="9" t="str">
        <f>VLOOKUP(F1329,'Tech to Policy Mapping'!C:D,2,FALSE)</f>
        <v>coal mining - methane capture</v>
      </c>
    </row>
    <row r="1330" spans="1:10" x14ac:dyDescent="0.45">
      <c r="A1330" t="s">
        <v>425</v>
      </c>
      <c r="B1330" t="s">
        <v>85</v>
      </c>
      <c r="C1330">
        <v>2020</v>
      </c>
      <c r="D1330" t="s">
        <v>82</v>
      </c>
      <c r="E1330" t="s">
        <v>83</v>
      </c>
      <c r="F1330" t="s">
        <v>427</v>
      </c>
      <c r="G1330">
        <v>85</v>
      </c>
      <c r="H1330">
        <v>4.9944026395678997E-3</v>
      </c>
      <c r="I1330">
        <f>IF(OR(B1330="GAS",B1330="COL",B1330="LAN",B1330="RICE"),H1330*About!$B$113,IF(B1330="CROP",H1330*About!$B$114,'EPA Data'!H1330))</f>
        <v>5.5937309563160479E-3</v>
      </c>
      <c r="J1330" s="9" t="str">
        <f>VLOOKUP(F1330,'Tech to Policy Mapping'!C:D,2,FALSE)</f>
        <v>coal mining - methane capture</v>
      </c>
    </row>
    <row r="1331" spans="1:10" x14ac:dyDescent="0.45">
      <c r="A1331" t="s">
        <v>425</v>
      </c>
      <c r="B1331" t="s">
        <v>85</v>
      </c>
      <c r="C1331">
        <v>2020</v>
      </c>
      <c r="D1331" t="s">
        <v>82</v>
      </c>
      <c r="E1331" t="s">
        <v>83</v>
      </c>
      <c r="F1331" t="s">
        <v>428</v>
      </c>
      <c r="G1331">
        <v>86</v>
      </c>
      <c r="H1331">
        <v>4.4263075105845998E-3</v>
      </c>
      <c r="I1331">
        <f>IF(OR(B1331="GAS",B1331="COL",B1331="LAN",B1331="RICE"),H1331*About!$B$113,IF(B1331="CROP",H1331*About!$B$114,'EPA Data'!H1331))</f>
        <v>4.9574644118547525E-3</v>
      </c>
      <c r="J1331" s="9" t="str">
        <f>VLOOKUP(F1331,'Tech to Policy Mapping'!C:D,2,FALSE)</f>
        <v>coal mining - methane destruction</v>
      </c>
    </row>
    <row r="1332" spans="1:10" x14ac:dyDescent="0.45">
      <c r="A1332" t="s">
        <v>425</v>
      </c>
      <c r="B1332" t="s">
        <v>85</v>
      </c>
      <c r="C1332">
        <v>2020</v>
      </c>
      <c r="D1332" t="s">
        <v>82</v>
      </c>
      <c r="E1332" t="s">
        <v>83</v>
      </c>
      <c r="F1332" t="s">
        <v>426</v>
      </c>
      <c r="G1332">
        <v>87</v>
      </c>
      <c r="H1332">
        <v>9.4162866473197895E-2</v>
      </c>
      <c r="I1332">
        <f>IF(OR(B1332="GAS",B1332="COL",B1332="LAN",B1332="RICE"),H1332*About!$B$113,IF(B1332="CROP",H1332*About!$B$114,'EPA Data'!H1332))</f>
        <v>0.10546241044998166</v>
      </c>
      <c r="J1332" s="9" t="str">
        <f>VLOOKUP(F1332,'Tech to Policy Mapping'!C:D,2,FALSE)</f>
        <v>coal mining - methane capture</v>
      </c>
    </row>
    <row r="1333" spans="1:10" x14ac:dyDescent="0.45">
      <c r="A1333" t="s">
        <v>425</v>
      </c>
      <c r="B1333" t="s">
        <v>85</v>
      </c>
      <c r="C1333">
        <v>2020</v>
      </c>
      <c r="D1333" t="s">
        <v>82</v>
      </c>
      <c r="E1333" t="s">
        <v>83</v>
      </c>
      <c r="F1333" t="s">
        <v>426</v>
      </c>
      <c r="G1333">
        <v>89</v>
      </c>
      <c r="H1333">
        <v>9.1410331428050995E-2</v>
      </c>
      <c r="I1333">
        <f>IF(OR(B1333="GAS",B1333="COL",B1333="LAN",B1333="RICE"),H1333*About!$B$113,IF(B1333="CROP",H1333*About!$B$114,'EPA Data'!H1333))</f>
        <v>0.10237957119941712</v>
      </c>
      <c r="J1333" s="9" t="str">
        <f>VLOOKUP(F1333,'Tech to Policy Mapping'!C:D,2,FALSE)</f>
        <v>coal mining - methane capture</v>
      </c>
    </row>
    <row r="1334" spans="1:10" x14ac:dyDescent="0.45">
      <c r="A1334" t="s">
        <v>425</v>
      </c>
      <c r="B1334" t="s">
        <v>85</v>
      </c>
      <c r="C1334">
        <v>2020</v>
      </c>
      <c r="D1334" t="s">
        <v>82</v>
      </c>
      <c r="E1334" t="s">
        <v>83</v>
      </c>
      <c r="F1334" t="s">
        <v>427</v>
      </c>
      <c r="G1334">
        <v>90</v>
      </c>
      <c r="H1334">
        <v>9.4259888865054001E-3</v>
      </c>
      <c r="I1334">
        <f>IF(OR(B1334="GAS",B1334="COL",B1334="LAN",B1334="RICE"),H1334*About!$B$113,IF(B1334="CROP",H1334*About!$B$114,'EPA Data'!H1334))</f>
        <v>1.0557107552886049E-2</v>
      </c>
      <c r="J1334" s="9" t="str">
        <f>VLOOKUP(F1334,'Tech to Policy Mapping'!C:D,2,FALSE)</f>
        <v>coal mining - methane capture</v>
      </c>
    </row>
    <row r="1335" spans="1:10" x14ac:dyDescent="0.45">
      <c r="A1335" t="s">
        <v>425</v>
      </c>
      <c r="B1335" t="s">
        <v>85</v>
      </c>
      <c r="C1335">
        <v>2020</v>
      </c>
      <c r="D1335" t="s">
        <v>82</v>
      </c>
      <c r="E1335" t="s">
        <v>83</v>
      </c>
      <c r="F1335" t="s">
        <v>430</v>
      </c>
      <c r="G1335">
        <v>90</v>
      </c>
      <c r="H1335">
        <v>9.4259888865054001E-3</v>
      </c>
      <c r="I1335">
        <f>IF(OR(B1335="GAS",B1335="COL",B1335="LAN",B1335="RICE"),H1335*About!$B$113,IF(B1335="CROP",H1335*About!$B$114,'EPA Data'!H1335))</f>
        <v>1.0557107552886049E-2</v>
      </c>
      <c r="J1335" s="9" t="str">
        <f>VLOOKUP(F1335,'Tech to Policy Mapping'!C:D,2,FALSE)</f>
        <v>coal mining - methane capture</v>
      </c>
    </row>
    <row r="1336" spans="1:10" x14ac:dyDescent="0.45">
      <c r="A1336" t="s">
        <v>425</v>
      </c>
      <c r="B1336" t="s">
        <v>85</v>
      </c>
      <c r="C1336">
        <v>2020</v>
      </c>
      <c r="D1336" t="s">
        <v>82</v>
      </c>
      <c r="E1336" t="s">
        <v>83</v>
      </c>
      <c r="F1336" t="s">
        <v>426</v>
      </c>
      <c r="G1336">
        <v>91</v>
      </c>
      <c r="H1336">
        <v>8.9899249374866499E-2</v>
      </c>
      <c r="I1336">
        <f>IF(OR(B1336="GAS",B1336="COL",B1336="LAN",B1336="RICE"),H1336*About!$B$113,IF(B1336="CROP",H1336*About!$B$114,'EPA Data'!H1336))</f>
        <v>0.10068715929985049</v>
      </c>
      <c r="J1336" s="9" t="str">
        <f>VLOOKUP(F1336,'Tech to Policy Mapping'!C:D,2,FALSE)</f>
        <v>coal mining - methane capture</v>
      </c>
    </row>
    <row r="1337" spans="1:10" x14ac:dyDescent="0.45">
      <c r="A1337" t="s">
        <v>425</v>
      </c>
      <c r="B1337" t="s">
        <v>85</v>
      </c>
      <c r="C1337">
        <v>2020</v>
      </c>
      <c r="D1337" t="s">
        <v>82</v>
      </c>
      <c r="E1337" t="s">
        <v>83</v>
      </c>
      <c r="F1337" t="s">
        <v>427</v>
      </c>
      <c r="G1337">
        <v>94</v>
      </c>
      <c r="H1337">
        <v>4.5532565563917004E-3</v>
      </c>
      <c r="I1337">
        <f>IF(OR(B1337="GAS",B1337="COL",B1337="LAN",B1337="RICE"),H1337*About!$B$113,IF(B1337="CROP",H1337*About!$B$114,'EPA Data'!H1337))</f>
        <v>5.0996473431587051E-3</v>
      </c>
      <c r="J1337" s="9" t="str">
        <f>VLOOKUP(F1337,'Tech to Policy Mapping'!C:D,2,FALSE)</f>
        <v>coal mining - methane capture</v>
      </c>
    </row>
    <row r="1338" spans="1:10" x14ac:dyDescent="0.45">
      <c r="A1338" t="s">
        <v>425</v>
      </c>
      <c r="B1338" t="s">
        <v>85</v>
      </c>
      <c r="C1338">
        <v>2020</v>
      </c>
      <c r="D1338" t="s">
        <v>82</v>
      </c>
      <c r="E1338" t="s">
        <v>83</v>
      </c>
      <c r="F1338" t="s">
        <v>430</v>
      </c>
      <c r="G1338">
        <v>94</v>
      </c>
      <c r="H1338">
        <v>4.5532565563917004E-3</v>
      </c>
      <c r="I1338">
        <f>IF(OR(B1338="GAS",B1338="COL",B1338="LAN",B1338="RICE"),H1338*About!$B$113,IF(B1338="CROP",H1338*About!$B$114,'EPA Data'!H1338))</f>
        <v>5.0996473431587051E-3</v>
      </c>
      <c r="J1338" s="9" t="str">
        <f>VLOOKUP(F1338,'Tech to Policy Mapping'!C:D,2,FALSE)</f>
        <v>coal mining - methane capture</v>
      </c>
    </row>
    <row r="1339" spans="1:10" x14ac:dyDescent="0.45">
      <c r="A1339" t="s">
        <v>425</v>
      </c>
      <c r="B1339" t="s">
        <v>85</v>
      </c>
      <c r="C1339">
        <v>2020</v>
      </c>
      <c r="D1339" t="s">
        <v>82</v>
      </c>
      <c r="E1339" t="s">
        <v>83</v>
      </c>
      <c r="F1339" t="s">
        <v>427</v>
      </c>
      <c r="G1339">
        <v>96</v>
      </c>
      <c r="H1339">
        <v>4.4263075105845998E-3</v>
      </c>
      <c r="I1339">
        <f>IF(OR(B1339="GAS",B1339="COL",B1339="LAN",B1339="RICE"),H1339*About!$B$113,IF(B1339="CROP",H1339*About!$B$114,'EPA Data'!H1339))</f>
        <v>4.9574644118547525E-3</v>
      </c>
      <c r="J1339" s="9" t="str">
        <f>VLOOKUP(F1339,'Tech to Policy Mapping'!C:D,2,FALSE)</f>
        <v>coal mining - methane capture</v>
      </c>
    </row>
    <row r="1340" spans="1:10" x14ac:dyDescent="0.45">
      <c r="A1340" t="s">
        <v>425</v>
      </c>
      <c r="B1340" t="s">
        <v>85</v>
      </c>
      <c r="C1340">
        <v>2020</v>
      </c>
      <c r="D1340" t="s">
        <v>82</v>
      </c>
      <c r="E1340" t="s">
        <v>83</v>
      </c>
      <c r="F1340" t="s">
        <v>426</v>
      </c>
      <c r="G1340">
        <v>96</v>
      </c>
      <c r="H1340">
        <v>0.16966779530048301</v>
      </c>
      <c r="I1340">
        <f>IF(OR(B1340="GAS",B1340="COL",B1340="LAN",B1340="RICE"),H1340*About!$B$113,IF(B1340="CROP",H1340*About!$B$114,'EPA Data'!H1340))</f>
        <v>0.19002793073654098</v>
      </c>
      <c r="J1340" s="9" t="str">
        <f>VLOOKUP(F1340,'Tech to Policy Mapping'!C:D,2,FALSE)</f>
        <v>coal mining - methane capture</v>
      </c>
    </row>
    <row r="1341" spans="1:10" x14ac:dyDescent="0.45">
      <c r="A1341" t="s">
        <v>425</v>
      </c>
      <c r="B1341" t="s">
        <v>85</v>
      </c>
      <c r="C1341">
        <v>2020</v>
      </c>
      <c r="D1341" t="s">
        <v>82</v>
      </c>
      <c r="E1341" t="s">
        <v>83</v>
      </c>
      <c r="F1341" t="s">
        <v>430</v>
      </c>
      <c r="G1341">
        <v>96</v>
      </c>
      <c r="H1341">
        <v>4.4263075105845998E-3</v>
      </c>
      <c r="I1341">
        <f>IF(OR(B1341="GAS",B1341="COL",B1341="LAN",B1341="RICE"),H1341*About!$B$113,IF(B1341="CROP",H1341*About!$B$114,'EPA Data'!H1341))</f>
        <v>4.9574644118547525E-3</v>
      </c>
      <c r="J1341" s="9" t="str">
        <f>VLOOKUP(F1341,'Tech to Policy Mapping'!C:D,2,FALSE)</f>
        <v>coal mining - methane capture</v>
      </c>
    </row>
    <row r="1342" spans="1:10" x14ac:dyDescent="0.45">
      <c r="A1342" t="s">
        <v>425</v>
      </c>
      <c r="B1342" t="s">
        <v>85</v>
      </c>
      <c r="C1342">
        <v>2020</v>
      </c>
      <c r="D1342" t="s">
        <v>82</v>
      </c>
      <c r="E1342" t="s">
        <v>83</v>
      </c>
      <c r="F1342" t="s">
        <v>426</v>
      </c>
      <c r="G1342">
        <v>99</v>
      </c>
      <c r="H1342">
        <v>8.1958614289760603E-2</v>
      </c>
      <c r="I1342">
        <f>IF(OR(B1342="GAS",B1342="COL",B1342="LAN",B1342="RICE"),H1342*About!$B$113,IF(B1342="CROP",H1342*About!$B$114,'EPA Data'!H1342))</f>
        <v>9.179364800453188E-2</v>
      </c>
      <c r="J1342" s="9" t="str">
        <f>VLOOKUP(F1342,'Tech to Policy Mapping'!C:D,2,FALSE)</f>
        <v>coal mining - methane capture</v>
      </c>
    </row>
    <row r="1343" spans="1:10" x14ac:dyDescent="0.45">
      <c r="A1343" t="s">
        <v>425</v>
      </c>
      <c r="B1343" t="s">
        <v>85</v>
      </c>
      <c r="C1343">
        <v>2020</v>
      </c>
      <c r="D1343" t="s">
        <v>82</v>
      </c>
      <c r="E1343" t="s">
        <v>83</v>
      </c>
      <c r="F1343" t="s">
        <v>426</v>
      </c>
      <c r="G1343">
        <v>102</v>
      </c>
      <c r="H1343">
        <v>7.9673536121845204E-2</v>
      </c>
      <c r="I1343">
        <f>IF(OR(B1343="GAS",B1343="COL",B1343="LAN",B1343="RICE"),H1343*About!$B$113,IF(B1343="CROP",H1343*About!$B$114,'EPA Data'!H1343))</f>
        <v>8.9234360456466641E-2</v>
      </c>
      <c r="J1343" s="9" t="str">
        <f>VLOOKUP(F1343,'Tech to Policy Mapping'!C:D,2,FALSE)</f>
        <v>coal mining - methane capture</v>
      </c>
    </row>
    <row r="1344" spans="1:10" x14ac:dyDescent="0.45">
      <c r="A1344" t="s">
        <v>425</v>
      </c>
      <c r="B1344" t="s">
        <v>85</v>
      </c>
      <c r="C1344">
        <v>2020</v>
      </c>
      <c r="D1344" t="s">
        <v>82</v>
      </c>
      <c r="E1344" t="s">
        <v>83</v>
      </c>
      <c r="F1344" t="s">
        <v>426</v>
      </c>
      <c r="G1344">
        <v>100000</v>
      </c>
      <c r="H1344" s="1">
        <v>9.9999999999999998E-13</v>
      </c>
      <c r="I1344">
        <f>IF(OR(B1344="GAS",B1344="COL",B1344="LAN",B1344="RICE"),H1344*About!$B$113,IF(B1344="CROP",H1344*About!$B$114,'EPA Data'!H1344))</f>
        <v>1.1200000000000001E-12</v>
      </c>
      <c r="J1344" s="9" t="str">
        <f>VLOOKUP(F1344,'Tech to Policy Mapping'!C:D,2,FALSE)</f>
        <v>coal mining - methane capture</v>
      </c>
    </row>
    <row r="1345" spans="1:10" x14ac:dyDescent="0.45">
      <c r="A1345" t="s">
        <v>425</v>
      </c>
      <c r="B1345" t="s">
        <v>85</v>
      </c>
      <c r="C1345">
        <v>2025</v>
      </c>
      <c r="D1345" t="s">
        <v>82</v>
      </c>
      <c r="E1345" t="s">
        <v>83</v>
      </c>
      <c r="F1345" t="s">
        <v>427</v>
      </c>
      <c r="G1345">
        <v>-100000</v>
      </c>
      <c r="H1345">
        <v>0</v>
      </c>
      <c r="I1345">
        <f>IF(OR(B1345="GAS",B1345="COL",B1345="LAN",B1345="RICE"),H1345*About!$B$113,IF(B1345="CROP",H1345*About!$B$114,'EPA Data'!H1345))</f>
        <v>0</v>
      </c>
      <c r="J1345" s="9" t="str">
        <f>VLOOKUP(F1345,'Tech to Policy Mapping'!C:D,2,FALSE)</f>
        <v>coal mining - methane capture</v>
      </c>
    </row>
    <row r="1346" spans="1:10" x14ac:dyDescent="0.45">
      <c r="A1346" t="s">
        <v>425</v>
      </c>
      <c r="B1346" t="s">
        <v>85</v>
      </c>
      <c r="C1346">
        <v>2025</v>
      </c>
      <c r="D1346" t="s">
        <v>82</v>
      </c>
      <c r="E1346" t="s">
        <v>83</v>
      </c>
      <c r="F1346" t="s">
        <v>427</v>
      </c>
      <c r="G1346">
        <v>-1</v>
      </c>
      <c r="H1346">
        <v>0</v>
      </c>
      <c r="I1346">
        <f>IF(OR(B1346="GAS",B1346="COL",B1346="LAN",B1346="RICE"),H1346*About!$B$113,IF(B1346="CROP",H1346*About!$B$114,'EPA Data'!H1346))</f>
        <v>0</v>
      </c>
      <c r="J1346" s="9" t="str">
        <f>VLOOKUP(F1346,'Tech to Policy Mapping'!C:D,2,FALSE)</f>
        <v>coal mining - methane capture</v>
      </c>
    </row>
    <row r="1347" spans="1:10" x14ac:dyDescent="0.45">
      <c r="A1347" t="s">
        <v>425</v>
      </c>
      <c r="B1347" t="s">
        <v>85</v>
      </c>
      <c r="C1347">
        <v>2025</v>
      </c>
      <c r="D1347" t="s">
        <v>82</v>
      </c>
      <c r="E1347" t="s">
        <v>83</v>
      </c>
      <c r="F1347" t="s">
        <v>427</v>
      </c>
      <c r="G1347">
        <v>-1</v>
      </c>
      <c r="H1347">
        <v>1.6642333716154101</v>
      </c>
      <c r="I1347">
        <f>IF(OR(B1347="GAS",B1347="COL",B1347="LAN",B1347="RICE"),H1347*About!$B$113,IF(B1347="CROP",H1347*About!$B$114,'EPA Data'!H1347))</f>
        <v>1.8639413762092594</v>
      </c>
      <c r="J1347" s="9" t="str">
        <f>VLOOKUP(F1347,'Tech to Policy Mapping'!C:D,2,FALSE)</f>
        <v>coal mining - methane capture</v>
      </c>
    </row>
    <row r="1348" spans="1:10" x14ac:dyDescent="0.45">
      <c r="A1348" t="s">
        <v>425</v>
      </c>
      <c r="B1348" t="s">
        <v>85</v>
      </c>
      <c r="C1348">
        <v>2025</v>
      </c>
      <c r="D1348" t="s">
        <v>82</v>
      </c>
      <c r="E1348" t="s">
        <v>83</v>
      </c>
      <c r="F1348" t="s">
        <v>427</v>
      </c>
      <c r="G1348">
        <v>0</v>
      </c>
      <c r="H1348">
        <v>1.9088373184204099</v>
      </c>
      <c r="I1348">
        <f>IF(OR(B1348="GAS",B1348="COL",B1348="LAN",B1348="RICE"),H1348*About!$B$113,IF(B1348="CROP",H1348*About!$B$114,'EPA Data'!H1348))</f>
        <v>2.1378977966308592</v>
      </c>
      <c r="J1348" s="9" t="str">
        <f>VLOOKUP(F1348,'Tech to Policy Mapping'!C:D,2,FALSE)</f>
        <v>coal mining - methane capture</v>
      </c>
    </row>
    <row r="1349" spans="1:10" x14ac:dyDescent="0.45">
      <c r="A1349" t="s">
        <v>425</v>
      </c>
      <c r="B1349" t="s">
        <v>85</v>
      </c>
      <c r="C1349">
        <v>2025</v>
      </c>
      <c r="D1349" t="s">
        <v>82</v>
      </c>
      <c r="E1349" t="s">
        <v>83</v>
      </c>
      <c r="F1349" t="s">
        <v>430</v>
      </c>
      <c r="G1349">
        <v>1</v>
      </c>
      <c r="H1349">
        <v>6.2826138064265198</v>
      </c>
      <c r="I1349">
        <f>IF(OR(B1349="GAS",B1349="COL",B1349="LAN",B1349="RICE"),H1349*About!$B$113,IF(B1349="CROP",H1349*About!$B$114,'EPA Data'!H1349))</f>
        <v>7.0365274631977028</v>
      </c>
      <c r="J1349" s="9" t="str">
        <f>VLOOKUP(F1349,'Tech to Policy Mapping'!C:D,2,FALSE)</f>
        <v>coal mining - methane capture</v>
      </c>
    </row>
    <row r="1350" spans="1:10" x14ac:dyDescent="0.45">
      <c r="A1350" t="s">
        <v>425</v>
      </c>
      <c r="B1350" t="s">
        <v>85</v>
      </c>
      <c r="C1350">
        <v>2025</v>
      </c>
      <c r="D1350" t="s">
        <v>82</v>
      </c>
      <c r="E1350" t="s">
        <v>83</v>
      </c>
      <c r="F1350" t="s">
        <v>429</v>
      </c>
      <c r="G1350">
        <v>1</v>
      </c>
      <c r="H1350">
        <v>73.7567049860954</v>
      </c>
      <c r="I1350">
        <f>IF(OR(B1350="GAS",B1350="COL",B1350="LAN",B1350="RICE"),H1350*About!$B$113,IF(B1350="CROP",H1350*About!$B$114,'EPA Data'!H1350))</f>
        <v>82.60750958442685</v>
      </c>
      <c r="J1350" s="9" t="str">
        <f>VLOOKUP(F1350,'Tech to Policy Mapping'!C:D,2,FALSE)</f>
        <v>coal mining - methane destruction</v>
      </c>
    </row>
    <row r="1351" spans="1:10" x14ac:dyDescent="0.45">
      <c r="A1351" t="s">
        <v>425</v>
      </c>
      <c r="B1351" t="s">
        <v>85</v>
      </c>
      <c r="C1351">
        <v>2025</v>
      </c>
      <c r="D1351" t="s">
        <v>82</v>
      </c>
      <c r="E1351" t="s">
        <v>83</v>
      </c>
      <c r="F1351" t="s">
        <v>430</v>
      </c>
      <c r="G1351">
        <v>2</v>
      </c>
      <c r="H1351">
        <v>0.29770949855446799</v>
      </c>
      <c r="I1351">
        <f>IF(OR(B1351="GAS",B1351="COL",B1351="LAN",B1351="RICE"),H1351*About!$B$113,IF(B1351="CROP",H1351*About!$B$114,'EPA Data'!H1351))</f>
        <v>0.33343463838100418</v>
      </c>
      <c r="J1351" s="9" t="str">
        <f>VLOOKUP(F1351,'Tech to Policy Mapping'!C:D,2,FALSE)</f>
        <v>coal mining - methane capture</v>
      </c>
    </row>
    <row r="1352" spans="1:10" x14ac:dyDescent="0.45">
      <c r="A1352" t="s">
        <v>425</v>
      </c>
      <c r="B1352" t="s">
        <v>85</v>
      </c>
      <c r="C1352">
        <v>2025</v>
      </c>
      <c r="D1352" t="s">
        <v>82</v>
      </c>
      <c r="E1352" t="s">
        <v>83</v>
      </c>
      <c r="F1352" t="s">
        <v>429</v>
      </c>
      <c r="G1352">
        <v>2</v>
      </c>
      <c r="H1352">
        <v>112.46487703919399</v>
      </c>
      <c r="I1352">
        <f>IF(OR(B1352="GAS",B1352="COL",B1352="LAN",B1352="RICE"),H1352*About!$B$113,IF(B1352="CROP",H1352*About!$B$114,'EPA Data'!H1352))</f>
        <v>125.96066228389728</v>
      </c>
      <c r="J1352" s="9" t="str">
        <f>VLOOKUP(F1352,'Tech to Policy Mapping'!C:D,2,FALSE)</f>
        <v>coal mining - methane destruction</v>
      </c>
    </row>
    <row r="1353" spans="1:10" x14ac:dyDescent="0.45">
      <c r="A1353" t="s">
        <v>425</v>
      </c>
      <c r="B1353" t="s">
        <v>85</v>
      </c>
      <c r="C1353">
        <v>2025</v>
      </c>
      <c r="D1353" t="s">
        <v>82</v>
      </c>
      <c r="E1353" t="s">
        <v>83</v>
      </c>
      <c r="F1353" t="s">
        <v>428</v>
      </c>
      <c r="G1353">
        <v>2</v>
      </c>
      <c r="H1353">
        <v>0.888520747423172</v>
      </c>
      <c r="I1353">
        <f>IF(OR(B1353="GAS",B1353="COL",B1353="LAN",B1353="RICE"),H1353*About!$B$113,IF(B1353="CROP",H1353*About!$B$114,'EPA Data'!H1353))</f>
        <v>0.99514323711395269</v>
      </c>
      <c r="J1353" s="9" t="str">
        <f>VLOOKUP(F1353,'Tech to Policy Mapping'!C:D,2,FALSE)</f>
        <v>coal mining - methane destruction</v>
      </c>
    </row>
    <row r="1354" spans="1:10" x14ac:dyDescent="0.45">
      <c r="A1354" t="s">
        <v>425</v>
      </c>
      <c r="B1354" t="s">
        <v>85</v>
      </c>
      <c r="C1354">
        <v>2025</v>
      </c>
      <c r="D1354" t="s">
        <v>82</v>
      </c>
      <c r="E1354" t="s">
        <v>83</v>
      </c>
      <c r="F1354" t="s">
        <v>432</v>
      </c>
      <c r="G1354">
        <v>3</v>
      </c>
      <c r="H1354">
        <v>6.7410902976989702</v>
      </c>
      <c r="I1354">
        <f>IF(OR(B1354="GAS",B1354="COL",B1354="LAN",B1354="RICE"),H1354*About!$B$113,IF(B1354="CROP",H1354*About!$B$114,'EPA Data'!H1354))</f>
        <v>7.5500211334228471</v>
      </c>
      <c r="J1354" s="9" t="str">
        <f>VLOOKUP(F1354,'Tech to Policy Mapping'!C:D,2,FALSE)</f>
        <v>coal mining - methane capture</v>
      </c>
    </row>
    <row r="1355" spans="1:10" x14ac:dyDescent="0.45">
      <c r="A1355" t="s">
        <v>425</v>
      </c>
      <c r="B1355" t="s">
        <v>85</v>
      </c>
      <c r="C1355">
        <v>2025</v>
      </c>
      <c r="D1355" t="s">
        <v>82</v>
      </c>
      <c r="E1355" t="s">
        <v>83</v>
      </c>
      <c r="F1355" t="s">
        <v>431</v>
      </c>
      <c r="G1355">
        <v>3</v>
      </c>
      <c r="H1355">
        <v>0.43020752072334201</v>
      </c>
      <c r="I1355">
        <f>IF(OR(B1355="GAS",B1355="COL",B1355="LAN",B1355="RICE"),H1355*About!$B$113,IF(B1355="CROP",H1355*About!$B$114,'EPA Data'!H1355))</f>
        <v>0.48183242321014308</v>
      </c>
      <c r="J1355" s="9" t="str">
        <f>VLOOKUP(F1355,'Tech to Policy Mapping'!C:D,2,FALSE)</f>
        <v>coal mining - methane destruction</v>
      </c>
    </row>
    <row r="1356" spans="1:10" x14ac:dyDescent="0.45">
      <c r="A1356" t="s">
        <v>425</v>
      </c>
      <c r="B1356" t="s">
        <v>85</v>
      </c>
      <c r="C1356">
        <v>2025</v>
      </c>
      <c r="D1356" t="s">
        <v>82</v>
      </c>
      <c r="E1356" t="s">
        <v>83</v>
      </c>
      <c r="F1356" t="s">
        <v>429</v>
      </c>
      <c r="G1356">
        <v>3</v>
      </c>
      <c r="H1356">
        <v>37.614034235477398</v>
      </c>
      <c r="I1356">
        <f>IF(OR(B1356="GAS",B1356="COL",B1356="LAN",B1356="RICE"),H1356*About!$B$113,IF(B1356="CROP",H1356*About!$B$114,'EPA Data'!H1356))</f>
        <v>42.127718343734692</v>
      </c>
      <c r="J1356" s="9" t="str">
        <f>VLOOKUP(F1356,'Tech to Policy Mapping'!C:D,2,FALSE)</f>
        <v>coal mining - methane destruction</v>
      </c>
    </row>
    <row r="1357" spans="1:10" x14ac:dyDescent="0.45">
      <c r="A1357" t="s">
        <v>425</v>
      </c>
      <c r="B1357" t="s">
        <v>85</v>
      </c>
      <c r="C1357">
        <v>2025</v>
      </c>
      <c r="D1357" t="s">
        <v>82</v>
      </c>
      <c r="E1357" t="s">
        <v>83</v>
      </c>
      <c r="F1357" t="s">
        <v>430</v>
      </c>
      <c r="G1357">
        <v>3</v>
      </c>
      <c r="H1357">
        <v>0.30647206306457497</v>
      </c>
      <c r="I1357">
        <f>IF(OR(B1357="GAS",B1357="COL",B1357="LAN",B1357="RICE"),H1357*About!$B$113,IF(B1357="CROP",H1357*About!$B$114,'EPA Data'!H1357))</f>
        <v>0.34324871063232398</v>
      </c>
      <c r="J1357" s="9" t="str">
        <f>VLOOKUP(F1357,'Tech to Policy Mapping'!C:D,2,FALSE)</f>
        <v>coal mining - methane capture</v>
      </c>
    </row>
    <row r="1358" spans="1:10" x14ac:dyDescent="0.45">
      <c r="A1358" t="s">
        <v>425</v>
      </c>
      <c r="B1358" t="s">
        <v>85</v>
      </c>
      <c r="C1358">
        <v>2025</v>
      </c>
      <c r="D1358" t="s">
        <v>82</v>
      </c>
      <c r="E1358" t="s">
        <v>83</v>
      </c>
      <c r="F1358" t="s">
        <v>428</v>
      </c>
      <c r="G1358">
        <v>3</v>
      </c>
      <c r="H1358">
        <v>2.5533967018127401</v>
      </c>
      <c r="I1358">
        <f>IF(OR(B1358="GAS",B1358="COL",B1358="LAN",B1358="RICE"),H1358*About!$B$113,IF(B1358="CROP",H1358*About!$B$114,'EPA Data'!H1358))</f>
        <v>2.8598043060302691</v>
      </c>
      <c r="J1358" s="9" t="str">
        <f>VLOOKUP(F1358,'Tech to Policy Mapping'!C:D,2,FALSE)</f>
        <v>coal mining - methane destruction</v>
      </c>
    </row>
    <row r="1359" spans="1:10" x14ac:dyDescent="0.45">
      <c r="A1359" t="s">
        <v>425</v>
      </c>
      <c r="B1359" t="s">
        <v>85</v>
      </c>
      <c r="C1359">
        <v>2025</v>
      </c>
      <c r="D1359" t="s">
        <v>82</v>
      </c>
      <c r="E1359" t="s">
        <v>83</v>
      </c>
      <c r="F1359" t="s">
        <v>432</v>
      </c>
      <c r="G1359">
        <v>4</v>
      </c>
      <c r="H1359">
        <v>5.8642544746398899</v>
      </c>
      <c r="I1359">
        <f>IF(OR(B1359="GAS",B1359="COL",B1359="LAN",B1359="RICE"),H1359*About!$B$113,IF(B1359="CROP",H1359*About!$B$114,'EPA Data'!H1359))</f>
        <v>6.5679650115966774</v>
      </c>
      <c r="J1359" s="9" t="str">
        <f>VLOOKUP(F1359,'Tech to Policy Mapping'!C:D,2,FALSE)</f>
        <v>coal mining - methane capture</v>
      </c>
    </row>
    <row r="1360" spans="1:10" x14ac:dyDescent="0.45">
      <c r="A1360" t="s">
        <v>425</v>
      </c>
      <c r="B1360" t="s">
        <v>85</v>
      </c>
      <c r="C1360">
        <v>2025</v>
      </c>
      <c r="D1360" t="s">
        <v>82</v>
      </c>
      <c r="E1360" t="s">
        <v>83</v>
      </c>
      <c r="F1360" t="s">
        <v>429</v>
      </c>
      <c r="G1360">
        <v>4</v>
      </c>
      <c r="H1360">
        <v>3.9708380699157702</v>
      </c>
      <c r="I1360">
        <f>IF(OR(B1360="GAS",B1360="COL",B1360="LAN",B1360="RICE"),H1360*About!$B$113,IF(B1360="CROP",H1360*About!$B$114,'EPA Data'!H1360))</f>
        <v>4.4473386383056628</v>
      </c>
      <c r="J1360" s="9" t="str">
        <f>VLOOKUP(F1360,'Tech to Policy Mapping'!C:D,2,FALSE)</f>
        <v>coal mining - methane destruction</v>
      </c>
    </row>
    <row r="1361" spans="1:10" x14ac:dyDescent="0.45">
      <c r="A1361" t="s">
        <v>425</v>
      </c>
      <c r="B1361" t="s">
        <v>85</v>
      </c>
      <c r="C1361">
        <v>2025</v>
      </c>
      <c r="D1361" t="s">
        <v>82</v>
      </c>
      <c r="E1361" t="s">
        <v>83</v>
      </c>
      <c r="F1361" t="s">
        <v>430</v>
      </c>
      <c r="G1361">
        <v>4</v>
      </c>
      <c r="H1361">
        <v>9.6578376367688207E-2</v>
      </c>
      <c r="I1361">
        <f>IF(OR(B1361="GAS",B1361="COL",B1361="LAN",B1361="RICE"),H1361*About!$B$113,IF(B1361="CROP",H1361*About!$B$114,'EPA Data'!H1361))</f>
        <v>0.10816778153181081</v>
      </c>
      <c r="J1361" s="9" t="str">
        <f>VLOOKUP(F1361,'Tech to Policy Mapping'!C:D,2,FALSE)</f>
        <v>coal mining - methane capture</v>
      </c>
    </row>
    <row r="1362" spans="1:10" x14ac:dyDescent="0.45">
      <c r="A1362" t="s">
        <v>425</v>
      </c>
      <c r="B1362" t="s">
        <v>85</v>
      </c>
      <c r="C1362">
        <v>2025</v>
      </c>
      <c r="D1362" t="s">
        <v>82</v>
      </c>
      <c r="E1362" t="s">
        <v>83</v>
      </c>
      <c r="F1362" t="s">
        <v>428</v>
      </c>
      <c r="G1362">
        <v>4</v>
      </c>
      <c r="H1362">
        <v>0.68898280709981896</v>
      </c>
      <c r="I1362">
        <f>IF(OR(B1362="GAS",B1362="COL",B1362="LAN",B1362="RICE"),H1362*About!$B$113,IF(B1362="CROP",H1362*About!$B$114,'EPA Data'!H1362))</f>
        <v>0.77166074395179729</v>
      </c>
      <c r="J1362" s="9" t="str">
        <f>VLOOKUP(F1362,'Tech to Policy Mapping'!C:D,2,FALSE)</f>
        <v>coal mining - methane destruction</v>
      </c>
    </row>
    <row r="1363" spans="1:10" x14ac:dyDescent="0.45">
      <c r="A1363" t="s">
        <v>425</v>
      </c>
      <c r="B1363" t="s">
        <v>85</v>
      </c>
      <c r="C1363">
        <v>2025</v>
      </c>
      <c r="D1363" t="s">
        <v>82</v>
      </c>
      <c r="E1363" t="s">
        <v>83</v>
      </c>
      <c r="F1363" t="s">
        <v>431</v>
      </c>
      <c r="G1363">
        <v>5</v>
      </c>
      <c r="H1363">
        <v>1.3801469802856401</v>
      </c>
      <c r="I1363">
        <f>IF(OR(B1363="GAS",B1363="COL",B1363="LAN",B1363="RICE"),H1363*About!$B$113,IF(B1363="CROP",H1363*About!$B$114,'EPA Data'!H1363))</f>
        <v>1.5457646179199171</v>
      </c>
      <c r="J1363" s="9" t="str">
        <f>VLOOKUP(F1363,'Tech to Policy Mapping'!C:D,2,FALSE)</f>
        <v>coal mining - methane destruction</v>
      </c>
    </row>
    <row r="1364" spans="1:10" x14ac:dyDescent="0.45">
      <c r="A1364" t="s">
        <v>425</v>
      </c>
      <c r="B1364" t="s">
        <v>85</v>
      </c>
      <c r="C1364">
        <v>2025</v>
      </c>
      <c r="D1364" t="s">
        <v>82</v>
      </c>
      <c r="E1364" t="s">
        <v>83</v>
      </c>
      <c r="F1364" t="s">
        <v>429</v>
      </c>
      <c r="G1364">
        <v>5</v>
      </c>
      <c r="H1364">
        <v>8.1176242828369105</v>
      </c>
      <c r="I1364">
        <f>IF(OR(B1364="GAS",B1364="COL",B1364="LAN",B1364="RICE"),H1364*About!$B$113,IF(B1364="CROP",H1364*About!$B$114,'EPA Data'!H1364))</f>
        <v>9.0917391967773398</v>
      </c>
      <c r="J1364" s="9" t="str">
        <f>VLOOKUP(F1364,'Tech to Policy Mapping'!C:D,2,FALSE)</f>
        <v>coal mining - methane destruction</v>
      </c>
    </row>
    <row r="1365" spans="1:10" x14ac:dyDescent="0.45">
      <c r="A1365" t="s">
        <v>425</v>
      </c>
      <c r="B1365" t="s">
        <v>85</v>
      </c>
      <c r="C1365">
        <v>2025</v>
      </c>
      <c r="D1365" t="s">
        <v>82</v>
      </c>
      <c r="E1365" t="s">
        <v>83</v>
      </c>
      <c r="F1365" t="s">
        <v>428</v>
      </c>
      <c r="G1365">
        <v>5</v>
      </c>
      <c r="H1365">
        <v>2.5328741222620001</v>
      </c>
      <c r="I1365">
        <f>IF(OR(B1365="GAS",B1365="COL",B1365="LAN",B1365="RICE"),H1365*About!$B$113,IF(B1365="CROP",H1365*About!$B$114,'EPA Data'!H1365))</f>
        <v>2.8368190169334406</v>
      </c>
      <c r="J1365" s="9" t="str">
        <f>VLOOKUP(F1365,'Tech to Policy Mapping'!C:D,2,FALSE)</f>
        <v>coal mining - methane destruction</v>
      </c>
    </row>
    <row r="1366" spans="1:10" x14ac:dyDescent="0.45">
      <c r="A1366" t="s">
        <v>425</v>
      </c>
      <c r="B1366" t="s">
        <v>85</v>
      </c>
      <c r="C1366">
        <v>2025</v>
      </c>
      <c r="D1366" t="s">
        <v>82</v>
      </c>
      <c r="E1366" t="s">
        <v>83</v>
      </c>
      <c r="F1366" t="s">
        <v>430</v>
      </c>
      <c r="G1366">
        <v>5</v>
      </c>
      <c r="H1366">
        <v>8.8295664638280896E-2</v>
      </c>
      <c r="I1366">
        <f>IF(OR(B1366="GAS",B1366="COL",B1366="LAN",B1366="RICE"),H1366*About!$B$113,IF(B1366="CROP",H1366*About!$B$114,'EPA Data'!H1366))</f>
        <v>9.8891144394874619E-2</v>
      </c>
      <c r="J1366" s="9" t="str">
        <f>VLOOKUP(F1366,'Tech to Policy Mapping'!C:D,2,FALSE)</f>
        <v>coal mining - methane capture</v>
      </c>
    </row>
    <row r="1367" spans="1:10" x14ac:dyDescent="0.45">
      <c r="A1367" t="s">
        <v>425</v>
      </c>
      <c r="B1367" t="s">
        <v>85</v>
      </c>
      <c r="C1367">
        <v>2025</v>
      </c>
      <c r="D1367" t="s">
        <v>82</v>
      </c>
      <c r="E1367" t="s">
        <v>83</v>
      </c>
      <c r="F1367" t="s">
        <v>426</v>
      </c>
      <c r="G1367">
        <v>6</v>
      </c>
      <c r="H1367">
        <v>10.8162817955017</v>
      </c>
      <c r="I1367">
        <f>IF(OR(B1367="GAS",B1367="COL",B1367="LAN",B1367="RICE"),H1367*About!$B$113,IF(B1367="CROP",H1367*About!$B$114,'EPA Data'!H1367))</f>
        <v>12.114235610961906</v>
      </c>
      <c r="J1367" s="9" t="str">
        <f>VLOOKUP(F1367,'Tech to Policy Mapping'!C:D,2,FALSE)</f>
        <v>coal mining - methane capture</v>
      </c>
    </row>
    <row r="1368" spans="1:10" x14ac:dyDescent="0.45">
      <c r="A1368" t="s">
        <v>425</v>
      </c>
      <c r="B1368" t="s">
        <v>85</v>
      </c>
      <c r="C1368">
        <v>2025</v>
      </c>
      <c r="D1368" t="s">
        <v>82</v>
      </c>
      <c r="E1368" t="s">
        <v>83</v>
      </c>
      <c r="F1368" t="s">
        <v>428</v>
      </c>
      <c r="G1368">
        <v>6</v>
      </c>
      <c r="H1368">
        <v>1.0339012369513501</v>
      </c>
      <c r="I1368">
        <f>IF(OR(B1368="GAS",B1368="COL",B1368="LAN",B1368="RICE"),H1368*About!$B$113,IF(B1368="CROP",H1368*About!$B$114,'EPA Data'!H1368))</f>
        <v>1.1579693853855122</v>
      </c>
      <c r="J1368" s="9" t="str">
        <f>VLOOKUP(F1368,'Tech to Policy Mapping'!C:D,2,FALSE)</f>
        <v>coal mining - methane destruction</v>
      </c>
    </row>
    <row r="1369" spans="1:10" x14ac:dyDescent="0.45">
      <c r="A1369" t="s">
        <v>425</v>
      </c>
      <c r="B1369" t="s">
        <v>85</v>
      </c>
      <c r="C1369">
        <v>2025</v>
      </c>
      <c r="D1369" t="s">
        <v>82</v>
      </c>
      <c r="E1369" t="s">
        <v>83</v>
      </c>
      <c r="F1369" t="s">
        <v>430</v>
      </c>
      <c r="G1369">
        <v>6</v>
      </c>
      <c r="H1369">
        <v>0.15668581798672601</v>
      </c>
      <c r="I1369">
        <f>IF(OR(B1369="GAS",B1369="COL",B1369="LAN",B1369="RICE"),H1369*About!$B$113,IF(B1369="CROP",H1369*About!$B$114,'EPA Data'!H1369))</f>
        <v>0.17548811614513316</v>
      </c>
      <c r="J1369" s="9" t="str">
        <f>VLOOKUP(F1369,'Tech to Policy Mapping'!C:D,2,FALSE)</f>
        <v>coal mining - methane capture</v>
      </c>
    </row>
    <row r="1370" spans="1:10" x14ac:dyDescent="0.45">
      <c r="A1370" t="s">
        <v>425</v>
      </c>
      <c r="B1370" t="s">
        <v>85</v>
      </c>
      <c r="C1370">
        <v>2025</v>
      </c>
      <c r="D1370" t="s">
        <v>82</v>
      </c>
      <c r="E1370" t="s">
        <v>83</v>
      </c>
      <c r="F1370" t="s">
        <v>429</v>
      </c>
      <c r="G1370">
        <v>6</v>
      </c>
      <c r="H1370">
        <v>1.3777776956558201</v>
      </c>
      <c r="I1370">
        <f>IF(OR(B1370="GAS",B1370="COL",B1370="LAN",B1370="RICE"),H1370*About!$B$113,IF(B1370="CROP",H1370*About!$B$114,'EPA Data'!H1370))</f>
        <v>1.5431110191345188</v>
      </c>
      <c r="J1370" s="9" t="str">
        <f>VLOOKUP(F1370,'Tech to Policy Mapping'!C:D,2,FALSE)</f>
        <v>coal mining - methane destruction</v>
      </c>
    </row>
    <row r="1371" spans="1:10" x14ac:dyDescent="0.45">
      <c r="A1371" t="s">
        <v>425</v>
      </c>
      <c r="B1371" t="s">
        <v>85</v>
      </c>
      <c r="C1371">
        <v>2025</v>
      </c>
      <c r="D1371" t="s">
        <v>82</v>
      </c>
      <c r="E1371" t="s">
        <v>83</v>
      </c>
      <c r="F1371" t="s">
        <v>429</v>
      </c>
      <c r="G1371">
        <v>7</v>
      </c>
      <c r="H1371">
        <v>7.1188077926635698</v>
      </c>
      <c r="I1371">
        <f>IF(OR(B1371="GAS",B1371="COL",B1371="LAN",B1371="RICE"),H1371*About!$B$113,IF(B1371="CROP",H1371*About!$B$114,'EPA Data'!H1371))</f>
        <v>7.973064727783199</v>
      </c>
      <c r="J1371" s="9" t="str">
        <f>VLOOKUP(F1371,'Tech to Policy Mapping'!C:D,2,FALSE)</f>
        <v>coal mining - methane destruction</v>
      </c>
    </row>
    <row r="1372" spans="1:10" x14ac:dyDescent="0.45">
      <c r="A1372" t="s">
        <v>425</v>
      </c>
      <c r="B1372" t="s">
        <v>85</v>
      </c>
      <c r="C1372">
        <v>2025</v>
      </c>
      <c r="D1372" t="s">
        <v>82</v>
      </c>
      <c r="E1372" t="s">
        <v>83</v>
      </c>
      <c r="F1372" t="s">
        <v>428</v>
      </c>
      <c r="G1372">
        <v>7</v>
      </c>
      <c r="H1372">
        <v>1.0447706654667801</v>
      </c>
      <c r="I1372">
        <f>IF(OR(B1372="GAS",B1372="COL",B1372="LAN",B1372="RICE"),H1372*About!$B$113,IF(B1372="CROP",H1372*About!$B$114,'EPA Data'!H1372))</f>
        <v>1.1701431453227937</v>
      </c>
      <c r="J1372" s="9" t="str">
        <f>VLOOKUP(F1372,'Tech to Policy Mapping'!C:D,2,FALSE)</f>
        <v>coal mining - methane destruction</v>
      </c>
    </row>
    <row r="1373" spans="1:10" x14ac:dyDescent="0.45">
      <c r="A1373" t="s">
        <v>425</v>
      </c>
      <c r="B1373" t="s">
        <v>85</v>
      </c>
      <c r="C1373">
        <v>2025</v>
      </c>
      <c r="D1373" t="s">
        <v>82</v>
      </c>
      <c r="E1373" t="s">
        <v>83</v>
      </c>
      <c r="F1373" t="s">
        <v>426</v>
      </c>
      <c r="G1373">
        <v>7</v>
      </c>
      <c r="H1373">
        <v>8.9634981155395508</v>
      </c>
      <c r="I1373">
        <f>IF(OR(B1373="GAS",B1373="COL",B1373="LAN",B1373="RICE"),H1373*About!$B$113,IF(B1373="CROP",H1373*About!$B$114,'EPA Data'!H1373))</f>
        <v>10.039117889404297</v>
      </c>
      <c r="J1373" s="9" t="str">
        <f>VLOOKUP(F1373,'Tech to Policy Mapping'!C:D,2,FALSE)</f>
        <v>coal mining - methane capture</v>
      </c>
    </row>
    <row r="1374" spans="1:10" x14ac:dyDescent="0.45">
      <c r="A1374" t="s">
        <v>425</v>
      </c>
      <c r="B1374" t="s">
        <v>85</v>
      </c>
      <c r="C1374">
        <v>2025</v>
      </c>
      <c r="D1374" t="s">
        <v>82</v>
      </c>
      <c r="E1374" t="s">
        <v>83</v>
      </c>
      <c r="F1374" t="s">
        <v>430</v>
      </c>
      <c r="G1374">
        <v>7</v>
      </c>
      <c r="H1374">
        <v>4.9836074933409698E-2</v>
      </c>
      <c r="I1374">
        <f>IF(OR(B1374="GAS",B1374="COL",B1374="LAN",B1374="RICE"),H1374*About!$B$113,IF(B1374="CROP",H1374*About!$B$114,'EPA Data'!H1374))</f>
        <v>5.5816403925418867E-2</v>
      </c>
      <c r="J1374" s="9" t="str">
        <f>VLOOKUP(F1374,'Tech to Policy Mapping'!C:D,2,FALSE)</f>
        <v>coal mining - methane capture</v>
      </c>
    </row>
    <row r="1375" spans="1:10" x14ac:dyDescent="0.45">
      <c r="A1375" t="s">
        <v>425</v>
      </c>
      <c r="B1375" t="s">
        <v>85</v>
      </c>
      <c r="C1375">
        <v>2025</v>
      </c>
      <c r="D1375" t="s">
        <v>82</v>
      </c>
      <c r="E1375" t="s">
        <v>83</v>
      </c>
      <c r="F1375" t="s">
        <v>428</v>
      </c>
      <c r="G1375">
        <v>8</v>
      </c>
      <c r="H1375">
        <v>0.70082351192831904</v>
      </c>
      <c r="I1375">
        <f>IF(OR(B1375="GAS",B1375="COL",B1375="LAN",B1375="RICE"),H1375*About!$B$113,IF(B1375="CROP",H1375*About!$B$114,'EPA Data'!H1375))</f>
        <v>0.78492233335971739</v>
      </c>
      <c r="J1375" s="9" t="str">
        <f>VLOOKUP(F1375,'Tech to Policy Mapping'!C:D,2,FALSE)</f>
        <v>coal mining - methane destruction</v>
      </c>
    </row>
    <row r="1376" spans="1:10" x14ac:dyDescent="0.45">
      <c r="A1376" t="s">
        <v>425</v>
      </c>
      <c r="B1376" t="s">
        <v>85</v>
      </c>
      <c r="C1376">
        <v>2025</v>
      </c>
      <c r="D1376" t="s">
        <v>82</v>
      </c>
      <c r="E1376" t="s">
        <v>83</v>
      </c>
      <c r="F1376" t="s">
        <v>426</v>
      </c>
      <c r="G1376">
        <v>8</v>
      </c>
      <c r="H1376">
        <v>4.3681182861328098</v>
      </c>
      <c r="I1376">
        <f>IF(OR(B1376="GAS",B1376="COL",B1376="LAN",B1376="RICE"),H1376*About!$B$113,IF(B1376="CROP",H1376*About!$B$114,'EPA Data'!H1376))</f>
        <v>4.8922924804687478</v>
      </c>
      <c r="J1376" s="9" t="str">
        <f>VLOOKUP(F1376,'Tech to Policy Mapping'!C:D,2,FALSE)</f>
        <v>coal mining - methane capture</v>
      </c>
    </row>
    <row r="1377" spans="1:10" x14ac:dyDescent="0.45">
      <c r="A1377" t="s">
        <v>425</v>
      </c>
      <c r="B1377" t="s">
        <v>85</v>
      </c>
      <c r="C1377">
        <v>2025</v>
      </c>
      <c r="D1377" t="s">
        <v>82</v>
      </c>
      <c r="E1377" t="s">
        <v>83</v>
      </c>
      <c r="F1377" t="s">
        <v>429</v>
      </c>
      <c r="G1377">
        <v>8</v>
      </c>
      <c r="H1377">
        <v>0.304919272661209</v>
      </c>
      <c r="I1377">
        <f>IF(OR(B1377="GAS",B1377="COL",B1377="LAN",B1377="RICE"),H1377*About!$B$113,IF(B1377="CROP",H1377*About!$B$114,'EPA Data'!H1377))</f>
        <v>0.34150958538055409</v>
      </c>
      <c r="J1377" s="9" t="str">
        <f>VLOOKUP(F1377,'Tech to Policy Mapping'!C:D,2,FALSE)</f>
        <v>coal mining - methane destruction</v>
      </c>
    </row>
    <row r="1378" spans="1:10" x14ac:dyDescent="0.45">
      <c r="A1378" t="s">
        <v>425</v>
      </c>
      <c r="B1378" t="s">
        <v>85</v>
      </c>
      <c r="C1378">
        <v>2025</v>
      </c>
      <c r="D1378" t="s">
        <v>82</v>
      </c>
      <c r="E1378" t="s">
        <v>83</v>
      </c>
      <c r="F1378" t="s">
        <v>430</v>
      </c>
      <c r="G1378">
        <v>9</v>
      </c>
      <c r="H1378">
        <v>2.1964883431792301E-2</v>
      </c>
      <c r="I1378">
        <f>IF(OR(B1378="GAS",B1378="COL",B1378="LAN",B1378="RICE"),H1378*About!$B$113,IF(B1378="CROP",H1378*About!$B$114,'EPA Data'!H1378))</f>
        <v>2.4600669443607379E-2</v>
      </c>
      <c r="J1378" s="9" t="str">
        <f>VLOOKUP(F1378,'Tech to Policy Mapping'!C:D,2,FALSE)</f>
        <v>coal mining - methane capture</v>
      </c>
    </row>
    <row r="1379" spans="1:10" x14ac:dyDescent="0.45">
      <c r="A1379" t="s">
        <v>425</v>
      </c>
      <c r="B1379" t="s">
        <v>85</v>
      </c>
      <c r="C1379">
        <v>2025</v>
      </c>
      <c r="D1379" t="s">
        <v>82</v>
      </c>
      <c r="E1379" t="s">
        <v>83</v>
      </c>
      <c r="F1379" t="s">
        <v>429</v>
      </c>
      <c r="G1379">
        <v>9</v>
      </c>
      <c r="H1379">
        <v>10.691896557807899</v>
      </c>
      <c r="I1379">
        <f>IF(OR(B1379="GAS",B1379="COL",B1379="LAN",B1379="RICE"),H1379*About!$B$113,IF(B1379="CROP",H1379*About!$B$114,'EPA Data'!H1379))</f>
        <v>11.974924144744849</v>
      </c>
      <c r="J1379" s="9" t="str">
        <f>VLOOKUP(F1379,'Tech to Policy Mapping'!C:D,2,FALSE)</f>
        <v>coal mining - methane destruction</v>
      </c>
    </row>
    <row r="1380" spans="1:10" x14ac:dyDescent="0.45">
      <c r="A1380" t="s">
        <v>425</v>
      </c>
      <c r="B1380" t="s">
        <v>85</v>
      </c>
      <c r="C1380">
        <v>2025</v>
      </c>
      <c r="D1380" t="s">
        <v>82</v>
      </c>
      <c r="E1380" t="s">
        <v>83</v>
      </c>
      <c r="F1380" t="s">
        <v>428</v>
      </c>
      <c r="G1380">
        <v>9</v>
      </c>
      <c r="H1380">
        <v>0.43545702844858097</v>
      </c>
      <c r="I1380">
        <f>IF(OR(B1380="GAS",B1380="COL",B1380="LAN",B1380="RICE"),H1380*About!$B$113,IF(B1380="CROP",H1380*About!$B$114,'EPA Data'!H1380))</f>
        <v>0.48771187186241072</v>
      </c>
      <c r="J1380" s="9" t="str">
        <f>VLOOKUP(F1380,'Tech to Policy Mapping'!C:D,2,FALSE)</f>
        <v>coal mining - methane destruction</v>
      </c>
    </row>
    <row r="1381" spans="1:10" x14ac:dyDescent="0.45">
      <c r="A1381" t="s">
        <v>425</v>
      </c>
      <c r="B1381" t="s">
        <v>85</v>
      </c>
      <c r="C1381">
        <v>2025</v>
      </c>
      <c r="D1381" t="s">
        <v>82</v>
      </c>
      <c r="E1381" t="s">
        <v>83</v>
      </c>
      <c r="F1381" t="s">
        <v>426</v>
      </c>
      <c r="G1381">
        <v>9</v>
      </c>
      <c r="H1381">
        <v>3.3297690153121899</v>
      </c>
      <c r="I1381">
        <f>IF(OR(B1381="GAS",B1381="COL",B1381="LAN",B1381="RICE"),H1381*About!$B$113,IF(B1381="CROP",H1381*About!$B$114,'EPA Data'!H1381))</f>
        <v>3.7293412971496531</v>
      </c>
      <c r="J1381" s="9" t="str">
        <f>VLOOKUP(F1381,'Tech to Policy Mapping'!C:D,2,FALSE)</f>
        <v>coal mining - methane capture</v>
      </c>
    </row>
    <row r="1382" spans="1:10" x14ac:dyDescent="0.45">
      <c r="A1382" t="s">
        <v>425</v>
      </c>
      <c r="B1382" t="s">
        <v>85</v>
      </c>
      <c r="C1382">
        <v>2025</v>
      </c>
      <c r="D1382" t="s">
        <v>82</v>
      </c>
      <c r="E1382" t="s">
        <v>83</v>
      </c>
      <c r="F1382" t="s">
        <v>430</v>
      </c>
      <c r="G1382">
        <v>10</v>
      </c>
      <c r="H1382">
        <v>2.0851036533713299E-2</v>
      </c>
      <c r="I1382">
        <f>IF(OR(B1382="GAS",B1382="COL",B1382="LAN",B1382="RICE"),H1382*About!$B$113,IF(B1382="CROP",H1382*About!$B$114,'EPA Data'!H1382))</f>
        <v>2.3353160917758898E-2</v>
      </c>
      <c r="J1382" s="9" t="str">
        <f>VLOOKUP(F1382,'Tech to Policy Mapping'!C:D,2,FALSE)</f>
        <v>coal mining - methane capture</v>
      </c>
    </row>
    <row r="1383" spans="1:10" x14ac:dyDescent="0.45">
      <c r="A1383" t="s">
        <v>425</v>
      </c>
      <c r="B1383" t="s">
        <v>85</v>
      </c>
      <c r="C1383">
        <v>2025</v>
      </c>
      <c r="D1383" t="s">
        <v>82</v>
      </c>
      <c r="E1383" t="s">
        <v>83</v>
      </c>
      <c r="F1383" t="s">
        <v>426</v>
      </c>
      <c r="G1383">
        <v>10</v>
      </c>
      <c r="H1383">
        <v>4.4695565700530997</v>
      </c>
      <c r="I1383">
        <f>IF(OR(B1383="GAS",B1383="COL",B1383="LAN",B1383="RICE"),H1383*About!$B$113,IF(B1383="CROP",H1383*About!$B$114,'EPA Data'!H1383))</f>
        <v>5.0059033584594719</v>
      </c>
      <c r="J1383" s="9" t="str">
        <f>VLOOKUP(F1383,'Tech to Policy Mapping'!C:D,2,FALSE)</f>
        <v>coal mining - methane capture</v>
      </c>
    </row>
    <row r="1384" spans="1:10" x14ac:dyDescent="0.45">
      <c r="A1384" t="s">
        <v>425</v>
      </c>
      <c r="B1384" t="s">
        <v>85</v>
      </c>
      <c r="C1384">
        <v>2025</v>
      </c>
      <c r="D1384" t="s">
        <v>82</v>
      </c>
      <c r="E1384" t="s">
        <v>83</v>
      </c>
      <c r="F1384" t="s">
        <v>428</v>
      </c>
      <c r="G1384">
        <v>10</v>
      </c>
      <c r="H1384">
        <v>4.0612775832414599E-2</v>
      </c>
      <c r="I1384">
        <f>IF(OR(B1384="GAS",B1384="COL",B1384="LAN",B1384="RICE"),H1384*About!$B$113,IF(B1384="CROP",H1384*About!$B$114,'EPA Data'!H1384))</f>
        <v>4.5486308932304355E-2</v>
      </c>
      <c r="J1384" s="9" t="str">
        <f>VLOOKUP(F1384,'Tech to Policy Mapping'!C:D,2,FALSE)</f>
        <v>coal mining - methane destruction</v>
      </c>
    </row>
    <row r="1385" spans="1:10" x14ac:dyDescent="0.45">
      <c r="A1385" t="s">
        <v>425</v>
      </c>
      <c r="B1385" t="s">
        <v>85</v>
      </c>
      <c r="C1385">
        <v>2025</v>
      </c>
      <c r="D1385" t="s">
        <v>82</v>
      </c>
      <c r="E1385" t="s">
        <v>83</v>
      </c>
      <c r="F1385" t="s">
        <v>429</v>
      </c>
      <c r="G1385">
        <v>10</v>
      </c>
      <c r="H1385">
        <v>9.0015649795532209</v>
      </c>
      <c r="I1385">
        <f>IF(OR(B1385="GAS",B1385="COL",B1385="LAN",B1385="RICE"),H1385*About!$B$113,IF(B1385="CROP",H1385*About!$B$114,'EPA Data'!H1385))</f>
        <v>10.081752777099608</v>
      </c>
      <c r="J1385" s="9" t="str">
        <f>VLOOKUP(F1385,'Tech to Policy Mapping'!C:D,2,FALSE)</f>
        <v>coal mining - methane destruction</v>
      </c>
    </row>
    <row r="1386" spans="1:10" x14ac:dyDescent="0.45">
      <c r="A1386" t="s">
        <v>425</v>
      </c>
      <c r="B1386" t="s">
        <v>85</v>
      </c>
      <c r="C1386">
        <v>2025</v>
      </c>
      <c r="D1386" t="s">
        <v>82</v>
      </c>
      <c r="E1386" t="s">
        <v>83</v>
      </c>
      <c r="F1386" t="s">
        <v>428</v>
      </c>
      <c r="G1386">
        <v>11</v>
      </c>
      <c r="H1386">
        <v>0.26017763093113899</v>
      </c>
      <c r="I1386">
        <f>IF(OR(B1386="GAS",B1386="COL",B1386="LAN",B1386="RICE"),H1386*About!$B$113,IF(B1386="CROP",H1386*About!$B$114,'EPA Data'!H1386))</f>
        <v>0.29139894664287569</v>
      </c>
      <c r="J1386" s="9" t="str">
        <f>VLOOKUP(F1386,'Tech to Policy Mapping'!C:D,2,FALSE)</f>
        <v>coal mining - methane destruction</v>
      </c>
    </row>
    <row r="1387" spans="1:10" x14ac:dyDescent="0.45">
      <c r="A1387" t="s">
        <v>425</v>
      </c>
      <c r="B1387" t="s">
        <v>85</v>
      </c>
      <c r="C1387">
        <v>2025</v>
      </c>
      <c r="D1387" t="s">
        <v>82</v>
      </c>
      <c r="E1387" t="s">
        <v>83</v>
      </c>
      <c r="F1387" t="s">
        <v>430</v>
      </c>
      <c r="G1387">
        <v>11</v>
      </c>
      <c r="H1387">
        <v>1.9406909123063101E-2</v>
      </c>
      <c r="I1387">
        <f>IF(OR(B1387="GAS",B1387="COL",B1387="LAN",B1387="RICE"),H1387*About!$B$113,IF(B1387="CROP",H1387*About!$B$114,'EPA Data'!H1387))</f>
        <v>2.1735738217830675E-2</v>
      </c>
      <c r="J1387" s="9" t="str">
        <f>VLOOKUP(F1387,'Tech to Policy Mapping'!C:D,2,FALSE)</f>
        <v>coal mining - methane capture</v>
      </c>
    </row>
    <row r="1388" spans="1:10" x14ac:dyDescent="0.45">
      <c r="A1388" t="s">
        <v>425</v>
      </c>
      <c r="B1388" t="s">
        <v>85</v>
      </c>
      <c r="C1388">
        <v>2025</v>
      </c>
      <c r="D1388" t="s">
        <v>82</v>
      </c>
      <c r="E1388" t="s">
        <v>83</v>
      </c>
      <c r="F1388" t="s">
        <v>426</v>
      </c>
      <c r="G1388">
        <v>11</v>
      </c>
      <c r="H1388">
        <v>2.3674117326736401</v>
      </c>
      <c r="I1388">
        <f>IF(OR(B1388="GAS",B1388="COL",B1388="LAN",B1388="RICE"),H1388*About!$B$113,IF(B1388="CROP",H1388*About!$B$114,'EPA Data'!H1388))</f>
        <v>2.6515011405944771</v>
      </c>
      <c r="J1388" s="9" t="str">
        <f>VLOOKUP(F1388,'Tech to Policy Mapping'!C:D,2,FALSE)</f>
        <v>coal mining - methane capture</v>
      </c>
    </row>
    <row r="1389" spans="1:10" x14ac:dyDescent="0.45">
      <c r="A1389" t="s">
        <v>425</v>
      </c>
      <c r="B1389" t="s">
        <v>85</v>
      </c>
      <c r="C1389">
        <v>2025</v>
      </c>
      <c r="D1389" t="s">
        <v>82</v>
      </c>
      <c r="E1389" t="s">
        <v>83</v>
      </c>
      <c r="F1389" t="s">
        <v>429</v>
      </c>
      <c r="G1389">
        <v>11</v>
      </c>
      <c r="H1389">
        <v>45.909629508852902</v>
      </c>
      <c r="I1389">
        <f>IF(OR(B1389="GAS",B1389="COL",B1389="LAN",B1389="RICE"),H1389*About!$B$113,IF(B1389="CROP",H1389*About!$B$114,'EPA Data'!H1389))</f>
        <v>51.418785049915257</v>
      </c>
      <c r="J1389" s="9" t="str">
        <f>VLOOKUP(F1389,'Tech to Policy Mapping'!C:D,2,FALSE)</f>
        <v>coal mining - methane destruction</v>
      </c>
    </row>
    <row r="1390" spans="1:10" x14ac:dyDescent="0.45">
      <c r="A1390" t="s">
        <v>425</v>
      </c>
      <c r="B1390" t="s">
        <v>85</v>
      </c>
      <c r="C1390">
        <v>2025</v>
      </c>
      <c r="D1390" t="s">
        <v>82</v>
      </c>
      <c r="E1390" t="s">
        <v>83</v>
      </c>
      <c r="F1390" t="s">
        <v>426</v>
      </c>
      <c r="G1390">
        <v>12</v>
      </c>
      <c r="H1390">
        <v>4.3698391914367596</v>
      </c>
      <c r="I1390">
        <f>IF(OR(B1390="GAS",B1390="COL",B1390="LAN",B1390="RICE"),H1390*About!$B$113,IF(B1390="CROP",H1390*About!$B$114,'EPA Data'!H1390))</f>
        <v>4.8942198944091713</v>
      </c>
      <c r="J1390" s="9" t="str">
        <f>VLOOKUP(F1390,'Tech to Policy Mapping'!C:D,2,FALSE)</f>
        <v>coal mining - methane capture</v>
      </c>
    </row>
    <row r="1391" spans="1:10" x14ac:dyDescent="0.45">
      <c r="A1391" t="s">
        <v>425</v>
      </c>
      <c r="B1391" t="s">
        <v>85</v>
      </c>
      <c r="C1391">
        <v>2025</v>
      </c>
      <c r="D1391" t="s">
        <v>82</v>
      </c>
      <c r="E1391" t="s">
        <v>83</v>
      </c>
      <c r="F1391" t="s">
        <v>430</v>
      </c>
      <c r="G1391">
        <v>12</v>
      </c>
      <c r="H1391">
        <v>3.7080021575093297E-2</v>
      </c>
      <c r="I1391">
        <f>IF(OR(B1391="GAS",B1391="COL",B1391="LAN",B1391="RICE"),H1391*About!$B$113,IF(B1391="CROP",H1391*About!$B$114,'EPA Data'!H1391))</f>
        <v>4.1529624164104495E-2</v>
      </c>
      <c r="J1391" s="9" t="str">
        <f>VLOOKUP(F1391,'Tech to Policy Mapping'!C:D,2,FALSE)</f>
        <v>coal mining - methane capture</v>
      </c>
    </row>
    <row r="1392" spans="1:10" x14ac:dyDescent="0.45">
      <c r="A1392" t="s">
        <v>425</v>
      </c>
      <c r="B1392" t="s">
        <v>85</v>
      </c>
      <c r="C1392">
        <v>2025</v>
      </c>
      <c r="D1392" t="s">
        <v>82</v>
      </c>
      <c r="E1392" t="s">
        <v>83</v>
      </c>
      <c r="F1392" t="s">
        <v>428</v>
      </c>
      <c r="G1392">
        <v>12</v>
      </c>
      <c r="H1392">
        <v>0.204678334295749</v>
      </c>
      <c r="I1392">
        <f>IF(OR(B1392="GAS",B1392="COL",B1392="LAN",B1392="RICE"),H1392*About!$B$113,IF(B1392="CROP",H1392*About!$B$114,'EPA Data'!H1392))</f>
        <v>0.2292397344112389</v>
      </c>
      <c r="J1392" s="9" t="str">
        <f>VLOOKUP(F1392,'Tech to Policy Mapping'!C:D,2,FALSE)</f>
        <v>coal mining - methane destruction</v>
      </c>
    </row>
    <row r="1393" spans="1:10" x14ac:dyDescent="0.45">
      <c r="A1393" t="s">
        <v>425</v>
      </c>
      <c r="B1393" t="s">
        <v>85</v>
      </c>
      <c r="C1393">
        <v>2025</v>
      </c>
      <c r="D1393" t="s">
        <v>82</v>
      </c>
      <c r="E1393" t="s">
        <v>83</v>
      </c>
      <c r="F1393" t="s">
        <v>428</v>
      </c>
      <c r="G1393">
        <v>13</v>
      </c>
      <c r="H1393">
        <v>6.5615687519311905E-2</v>
      </c>
      <c r="I1393">
        <f>IF(OR(B1393="GAS",B1393="COL",B1393="LAN",B1393="RICE"),H1393*About!$B$113,IF(B1393="CROP",H1393*About!$B$114,'EPA Data'!H1393))</f>
        <v>7.3489570021629341E-2</v>
      </c>
      <c r="J1393" s="9" t="str">
        <f>VLOOKUP(F1393,'Tech to Policy Mapping'!C:D,2,FALSE)</f>
        <v>coal mining - methane destruction</v>
      </c>
    </row>
    <row r="1394" spans="1:10" x14ac:dyDescent="0.45">
      <c r="A1394" t="s">
        <v>425</v>
      </c>
      <c r="B1394" t="s">
        <v>85</v>
      </c>
      <c r="C1394">
        <v>2025</v>
      </c>
      <c r="D1394" t="s">
        <v>82</v>
      </c>
      <c r="E1394" t="s">
        <v>83</v>
      </c>
      <c r="F1394" t="s">
        <v>429</v>
      </c>
      <c r="G1394">
        <v>13</v>
      </c>
      <c r="H1394">
        <v>0.85949003696441595</v>
      </c>
      <c r="I1394">
        <f>IF(OR(B1394="GAS",B1394="COL",B1394="LAN",B1394="RICE"),H1394*About!$B$113,IF(B1394="CROP",H1394*About!$B$114,'EPA Data'!H1394))</f>
        <v>0.96262884140014593</v>
      </c>
      <c r="J1394" s="9" t="str">
        <f>VLOOKUP(F1394,'Tech to Policy Mapping'!C:D,2,FALSE)</f>
        <v>coal mining - methane destruction</v>
      </c>
    </row>
    <row r="1395" spans="1:10" x14ac:dyDescent="0.45">
      <c r="A1395" t="s">
        <v>425</v>
      </c>
      <c r="B1395" t="s">
        <v>85</v>
      </c>
      <c r="C1395">
        <v>2025</v>
      </c>
      <c r="D1395" t="s">
        <v>82</v>
      </c>
      <c r="E1395" t="s">
        <v>83</v>
      </c>
      <c r="F1395" t="s">
        <v>430</v>
      </c>
      <c r="G1395">
        <v>13</v>
      </c>
      <c r="H1395">
        <v>5.4595498368144001E-2</v>
      </c>
      <c r="I1395">
        <f>IF(OR(B1395="GAS",B1395="COL",B1395="LAN",B1395="RICE"),H1395*About!$B$113,IF(B1395="CROP",H1395*About!$B$114,'EPA Data'!H1395))</f>
        <v>6.1146958172321283E-2</v>
      </c>
      <c r="J1395" s="9" t="str">
        <f>VLOOKUP(F1395,'Tech to Policy Mapping'!C:D,2,FALSE)</f>
        <v>coal mining - methane capture</v>
      </c>
    </row>
    <row r="1396" spans="1:10" x14ac:dyDescent="0.45">
      <c r="A1396" t="s">
        <v>425</v>
      </c>
      <c r="B1396" t="s">
        <v>85</v>
      </c>
      <c r="C1396">
        <v>2025</v>
      </c>
      <c r="D1396" t="s">
        <v>82</v>
      </c>
      <c r="E1396" t="s">
        <v>83</v>
      </c>
      <c r="F1396" t="s">
        <v>426</v>
      </c>
      <c r="G1396">
        <v>13</v>
      </c>
      <c r="H1396">
        <v>3.6542394161224299</v>
      </c>
      <c r="I1396">
        <f>IF(OR(B1396="GAS",B1396="COL",B1396="LAN",B1396="RICE"),H1396*About!$B$113,IF(B1396="CROP",H1396*About!$B$114,'EPA Data'!H1396))</f>
        <v>4.0927481460571222</v>
      </c>
      <c r="J1396" s="9" t="str">
        <f>VLOOKUP(F1396,'Tech to Policy Mapping'!C:D,2,FALSE)</f>
        <v>coal mining - methane capture</v>
      </c>
    </row>
    <row r="1397" spans="1:10" x14ac:dyDescent="0.45">
      <c r="A1397" t="s">
        <v>425</v>
      </c>
      <c r="B1397" t="s">
        <v>85</v>
      </c>
      <c r="C1397">
        <v>2025</v>
      </c>
      <c r="D1397" t="s">
        <v>82</v>
      </c>
      <c r="E1397" t="s">
        <v>83</v>
      </c>
      <c r="F1397" t="s">
        <v>426</v>
      </c>
      <c r="G1397">
        <v>14</v>
      </c>
      <c r="H1397">
        <v>1.7045316696166899</v>
      </c>
      <c r="I1397">
        <f>IF(OR(B1397="GAS",B1397="COL",B1397="LAN",B1397="RICE"),H1397*About!$B$113,IF(B1397="CROP",H1397*About!$B$114,'EPA Data'!H1397))</f>
        <v>1.9090754699706929</v>
      </c>
      <c r="J1397" s="9" t="str">
        <f>VLOOKUP(F1397,'Tech to Policy Mapping'!C:D,2,FALSE)</f>
        <v>coal mining - methane capture</v>
      </c>
    </row>
    <row r="1398" spans="1:10" x14ac:dyDescent="0.45">
      <c r="A1398" t="s">
        <v>425</v>
      </c>
      <c r="B1398" t="s">
        <v>85</v>
      </c>
      <c r="C1398">
        <v>2025</v>
      </c>
      <c r="D1398" t="s">
        <v>82</v>
      </c>
      <c r="E1398" t="s">
        <v>83</v>
      </c>
      <c r="F1398" t="s">
        <v>428</v>
      </c>
      <c r="G1398">
        <v>14</v>
      </c>
      <c r="H1398">
        <v>0.119258353486657</v>
      </c>
      <c r="I1398">
        <f>IF(OR(B1398="GAS",B1398="COL",B1398="LAN",B1398="RICE"),H1398*About!$B$113,IF(B1398="CROP",H1398*About!$B$114,'EPA Data'!H1398))</f>
        <v>0.13356935590505586</v>
      </c>
      <c r="J1398" s="9" t="str">
        <f>VLOOKUP(F1398,'Tech to Policy Mapping'!C:D,2,FALSE)</f>
        <v>coal mining - methane destruction</v>
      </c>
    </row>
    <row r="1399" spans="1:10" x14ac:dyDescent="0.45">
      <c r="A1399" t="s">
        <v>425</v>
      </c>
      <c r="B1399" t="s">
        <v>85</v>
      </c>
      <c r="C1399">
        <v>2025</v>
      </c>
      <c r="D1399" t="s">
        <v>82</v>
      </c>
      <c r="E1399" t="s">
        <v>83</v>
      </c>
      <c r="F1399" t="s">
        <v>430</v>
      </c>
      <c r="G1399">
        <v>15</v>
      </c>
      <c r="H1399">
        <v>1.6997158527374299E-2</v>
      </c>
      <c r="I1399">
        <f>IF(OR(B1399="GAS",B1399="COL",B1399="LAN",B1399="RICE"),H1399*About!$B$113,IF(B1399="CROP",H1399*About!$B$114,'EPA Data'!H1399))</f>
        <v>1.9036817550659217E-2</v>
      </c>
      <c r="J1399" s="9" t="str">
        <f>VLOOKUP(F1399,'Tech to Policy Mapping'!C:D,2,FALSE)</f>
        <v>coal mining - methane capture</v>
      </c>
    </row>
    <row r="1400" spans="1:10" x14ac:dyDescent="0.45">
      <c r="A1400" t="s">
        <v>425</v>
      </c>
      <c r="B1400" t="s">
        <v>85</v>
      </c>
      <c r="C1400">
        <v>2025</v>
      </c>
      <c r="D1400" t="s">
        <v>82</v>
      </c>
      <c r="E1400" t="s">
        <v>83</v>
      </c>
      <c r="F1400" t="s">
        <v>426</v>
      </c>
      <c r="G1400">
        <v>15</v>
      </c>
      <c r="H1400">
        <v>0.73102992773055997</v>
      </c>
      <c r="I1400">
        <f>IF(OR(B1400="GAS",B1400="COL",B1400="LAN",B1400="RICE"),H1400*About!$B$113,IF(B1400="CROP",H1400*About!$B$114,'EPA Data'!H1400))</f>
        <v>0.81875351905822724</v>
      </c>
      <c r="J1400" s="9" t="str">
        <f>VLOOKUP(F1400,'Tech to Policy Mapping'!C:D,2,FALSE)</f>
        <v>coal mining - methane capture</v>
      </c>
    </row>
    <row r="1401" spans="1:10" x14ac:dyDescent="0.45">
      <c r="A1401" t="s">
        <v>425</v>
      </c>
      <c r="B1401" t="s">
        <v>85</v>
      </c>
      <c r="C1401">
        <v>2025</v>
      </c>
      <c r="D1401" t="s">
        <v>82</v>
      </c>
      <c r="E1401" t="s">
        <v>83</v>
      </c>
      <c r="F1401" t="s">
        <v>426</v>
      </c>
      <c r="G1401">
        <v>16</v>
      </c>
      <c r="H1401">
        <v>2.1083441376686101</v>
      </c>
      <c r="I1401">
        <f>IF(OR(B1401="GAS",B1401="COL",B1401="LAN",B1401="RICE"),H1401*About!$B$113,IF(B1401="CROP",H1401*About!$B$114,'EPA Data'!H1401))</f>
        <v>2.3613454341888436</v>
      </c>
      <c r="J1401" s="9" t="str">
        <f>VLOOKUP(F1401,'Tech to Policy Mapping'!C:D,2,FALSE)</f>
        <v>coal mining - methane capture</v>
      </c>
    </row>
    <row r="1402" spans="1:10" x14ac:dyDescent="0.45">
      <c r="A1402" t="s">
        <v>425</v>
      </c>
      <c r="B1402" t="s">
        <v>85</v>
      </c>
      <c r="C1402">
        <v>2025</v>
      </c>
      <c r="D1402" t="s">
        <v>82</v>
      </c>
      <c r="E1402" t="s">
        <v>83</v>
      </c>
      <c r="F1402" t="s">
        <v>429</v>
      </c>
      <c r="G1402">
        <v>16</v>
      </c>
      <c r="H1402">
        <v>0.27242138981819097</v>
      </c>
      <c r="I1402">
        <f>IF(OR(B1402="GAS",B1402="COL",B1402="LAN",B1402="RICE"),H1402*About!$B$113,IF(B1402="CROP",H1402*About!$B$114,'EPA Data'!H1402))</f>
        <v>0.30511195659637391</v>
      </c>
      <c r="J1402" s="9" t="str">
        <f>VLOOKUP(F1402,'Tech to Policy Mapping'!C:D,2,FALSE)</f>
        <v>coal mining - methane destruction</v>
      </c>
    </row>
    <row r="1403" spans="1:10" x14ac:dyDescent="0.45">
      <c r="A1403" t="s">
        <v>425</v>
      </c>
      <c r="B1403" t="s">
        <v>85</v>
      </c>
      <c r="C1403">
        <v>2025</v>
      </c>
      <c r="D1403" t="s">
        <v>82</v>
      </c>
      <c r="E1403" t="s">
        <v>83</v>
      </c>
      <c r="F1403" t="s">
        <v>428</v>
      </c>
      <c r="G1403">
        <v>16</v>
      </c>
      <c r="H1403">
        <v>0.181985167786479</v>
      </c>
      <c r="I1403">
        <f>IF(OR(B1403="GAS",B1403="COL",B1403="LAN",B1403="RICE"),H1403*About!$B$113,IF(B1403="CROP",H1403*About!$B$114,'EPA Data'!H1403))</f>
        <v>0.2038233879208565</v>
      </c>
      <c r="J1403" s="9" t="str">
        <f>VLOOKUP(F1403,'Tech to Policy Mapping'!C:D,2,FALSE)</f>
        <v>coal mining - methane destruction</v>
      </c>
    </row>
    <row r="1404" spans="1:10" x14ac:dyDescent="0.45">
      <c r="A1404" t="s">
        <v>425</v>
      </c>
      <c r="B1404" t="s">
        <v>85</v>
      </c>
      <c r="C1404">
        <v>2025</v>
      </c>
      <c r="D1404" t="s">
        <v>82</v>
      </c>
      <c r="E1404" t="s">
        <v>83</v>
      </c>
      <c r="F1404" t="s">
        <v>430</v>
      </c>
      <c r="G1404">
        <v>16</v>
      </c>
      <c r="H1404">
        <v>1.6418438404798501E-2</v>
      </c>
      <c r="I1404">
        <f>IF(OR(B1404="GAS",B1404="COL",B1404="LAN",B1404="RICE"),H1404*About!$B$113,IF(B1404="CROP",H1404*About!$B$114,'EPA Data'!H1404))</f>
        <v>1.8388651013374321E-2</v>
      </c>
      <c r="J1404" s="9" t="str">
        <f>VLOOKUP(F1404,'Tech to Policy Mapping'!C:D,2,FALSE)</f>
        <v>coal mining - methane capture</v>
      </c>
    </row>
    <row r="1405" spans="1:10" x14ac:dyDescent="0.45">
      <c r="A1405" t="s">
        <v>425</v>
      </c>
      <c r="B1405" t="s">
        <v>85</v>
      </c>
      <c r="C1405">
        <v>2025</v>
      </c>
      <c r="D1405" t="s">
        <v>82</v>
      </c>
      <c r="E1405" t="s">
        <v>83</v>
      </c>
      <c r="F1405" t="s">
        <v>428</v>
      </c>
      <c r="G1405">
        <v>17</v>
      </c>
      <c r="H1405">
        <v>2.4536725133657501E-2</v>
      </c>
      <c r="I1405">
        <f>IF(OR(B1405="GAS",B1405="COL",B1405="LAN",B1405="RICE"),H1405*About!$B$113,IF(B1405="CROP",H1405*About!$B$114,'EPA Data'!H1405))</f>
        <v>2.7481132149696403E-2</v>
      </c>
      <c r="J1405" s="9" t="str">
        <f>VLOOKUP(F1405,'Tech to Policy Mapping'!C:D,2,FALSE)</f>
        <v>coal mining - methane destruction</v>
      </c>
    </row>
    <row r="1406" spans="1:10" x14ac:dyDescent="0.45">
      <c r="A1406" t="s">
        <v>425</v>
      </c>
      <c r="B1406" t="s">
        <v>85</v>
      </c>
      <c r="C1406">
        <v>2025</v>
      </c>
      <c r="D1406" t="s">
        <v>82</v>
      </c>
      <c r="E1406" t="s">
        <v>83</v>
      </c>
      <c r="F1406" t="s">
        <v>426</v>
      </c>
      <c r="G1406">
        <v>17</v>
      </c>
      <c r="H1406">
        <v>1.31505423784256</v>
      </c>
      <c r="I1406">
        <f>IF(OR(B1406="GAS",B1406="COL",B1406="LAN",B1406="RICE"),H1406*About!$B$113,IF(B1406="CROP",H1406*About!$B$114,'EPA Data'!H1406))</f>
        <v>1.4728607463836674</v>
      </c>
      <c r="J1406" s="9" t="str">
        <f>VLOOKUP(F1406,'Tech to Policy Mapping'!C:D,2,FALSE)</f>
        <v>coal mining - methane capture</v>
      </c>
    </row>
    <row r="1407" spans="1:10" x14ac:dyDescent="0.45">
      <c r="A1407" t="s">
        <v>425</v>
      </c>
      <c r="B1407" t="s">
        <v>85</v>
      </c>
      <c r="C1407">
        <v>2025</v>
      </c>
      <c r="D1407" t="s">
        <v>82</v>
      </c>
      <c r="E1407" t="s">
        <v>83</v>
      </c>
      <c r="F1407" t="s">
        <v>429</v>
      </c>
      <c r="G1407">
        <v>18</v>
      </c>
      <c r="H1407">
        <v>0.89483982324600198</v>
      </c>
      <c r="I1407">
        <f>IF(OR(B1407="GAS",B1407="COL",B1407="LAN",B1407="RICE"),H1407*About!$B$113,IF(B1407="CROP",H1407*About!$B$114,'EPA Data'!H1407))</f>
        <v>1.0022206020355222</v>
      </c>
      <c r="J1407" s="9" t="str">
        <f>VLOOKUP(F1407,'Tech to Policy Mapping'!C:D,2,FALSE)</f>
        <v>coal mining - methane destruction</v>
      </c>
    </row>
    <row r="1408" spans="1:10" x14ac:dyDescent="0.45">
      <c r="A1408" t="s">
        <v>425</v>
      </c>
      <c r="B1408" t="s">
        <v>85</v>
      </c>
      <c r="C1408">
        <v>2025</v>
      </c>
      <c r="D1408" t="s">
        <v>82</v>
      </c>
      <c r="E1408" t="s">
        <v>83</v>
      </c>
      <c r="F1408" t="s">
        <v>430</v>
      </c>
      <c r="G1408">
        <v>18</v>
      </c>
      <c r="H1408">
        <v>4.6682908199727501E-2</v>
      </c>
      <c r="I1408">
        <f>IF(OR(B1408="GAS",B1408="COL",B1408="LAN",B1408="RICE"),H1408*About!$B$113,IF(B1408="CROP",H1408*About!$B$114,'EPA Data'!H1408))</f>
        <v>5.2284857183694806E-2</v>
      </c>
      <c r="J1408" s="9" t="str">
        <f>VLOOKUP(F1408,'Tech to Policy Mapping'!C:D,2,FALSE)</f>
        <v>coal mining - methane capture</v>
      </c>
    </row>
    <row r="1409" spans="1:10" x14ac:dyDescent="0.45">
      <c r="A1409" t="s">
        <v>425</v>
      </c>
      <c r="B1409" t="s">
        <v>85</v>
      </c>
      <c r="C1409">
        <v>2025</v>
      </c>
      <c r="D1409" t="s">
        <v>82</v>
      </c>
      <c r="E1409" t="s">
        <v>83</v>
      </c>
      <c r="F1409" t="s">
        <v>426</v>
      </c>
      <c r="G1409">
        <v>18</v>
      </c>
      <c r="H1409">
        <v>1.18108230829238</v>
      </c>
      <c r="I1409">
        <f>IF(OR(B1409="GAS",B1409="COL",B1409="LAN",B1409="RICE"),H1409*About!$B$113,IF(B1409="CROP",H1409*About!$B$114,'EPA Data'!H1409))</f>
        <v>1.3228121852874657</v>
      </c>
      <c r="J1409" s="9" t="str">
        <f>VLOOKUP(F1409,'Tech to Policy Mapping'!C:D,2,FALSE)</f>
        <v>coal mining - methane capture</v>
      </c>
    </row>
    <row r="1410" spans="1:10" x14ac:dyDescent="0.45">
      <c r="A1410" t="s">
        <v>425</v>
      </c>
      <c r="B1410" t="s">
        <v>85</v>
      </c>
      <c r="C1410">
        <v>2025</v>
      </c>
      <c r="D1410" t="s">
        <v>82</v>
      </c>
      <c r="E1410" t="s">
        <v>83</v>
      </c>
      <c r="F1410" t="s">
        <v>426</v>
      </c>
      <c r="G1410">
        <v>19</v>
      </c>
      <c r="H1410">
        <v>1.10467636585235</v>
      </c>
      <c r="I1410">
        <f>IF(OR(B1410="GAS",B1410="COL",B1410="LAN",B1410="RICE"),H1410*About!$B$113,IF(B1410="CROP",H1410*About!$B$114,'EPA Data'!H1410))</f>
        <v>1.2372375297546321</v>
      </c>
      <c r="J1410" s="9" t="str">
        <f>VLOOKUP(F1410,'Tech to Policy Mapping'!C:D,2,FALSE)</f>
        <v>coal mining - methane capture</v>
      </c>
    </row>
    <row r="1411" spans="1:10" x14ac:dyDescent="0.45">
      <c r="A1411" t="s">
        <v>425</v>
      </c>
      <c r="B1411" t="s">
        <v>85</v>
      </c>
      <c r="C1411">
        <v>2025</v>
      </c>
      <c r="D1411" t="s">
        <v>82</v>
      </c>
      <c r="E1411" t="s">
        <v>83</v>
      </c>
      <c r="F1411" t="s">
        <v>428</v>
      </c>
      <c r="G1411">
        <v>19</v>
      </c>
      <c r="H1411">
        <v>2.1964883431792301E-2</v>
      </c>
      <c r="I1411">
        <f>IF(OR(B1411="GAS",B1411="COL",B1411="LAN",B1411="RICE"),H1411*About!$B$113,IF(B1411="CROP",H1411*About!$B$114,'EPA Data'!H1411))</f>
        <v>2.4600669443607379E-2</v>
      </c>
      <c r="J1411" s="9" t="str">
        <f>VLOOKUP(F1411,'Tech to Policy Mapping'!C:D,2,FALSE)</f>
        <v>coal mining - methane destruction</v>
      </c>
    </row>
    <row r="1412" spans="1:10" x14ac:dyDescent="0.45">
      <c r="A1412" t="s">
        <v>425</v>
      </c>
      <c r="B1412" t="s">
        <v>85</v>
      </c>
      <c r="C1412">
        <v>2025</v>
      </c>
      <c r="D1412" t="s">
        <v>82</v>
      </c>
      <c r="E1412" t="s">
        <v>83</v>
      </c>
      <c r="F1412" t="s">
        <v>430</v>
      </c>
      <c r="G1412">
        <v>20</v>
      </c>
      <c r="H1412">
        <v>1.47549025714397E-2</v>
      </c>
      <c r="I1412">
        <f>IF(OR(B1412="GAS",B1412="COL",B1412="LAN",B1412="RICE"),H1412*About!$B$113,IF(B1412="CROP",H1412*About!$B$114,'EPA Data'!H1412))</f>
        <v>1.6525490880012466E-2</v>
      </c>
      <c r="J1412" s="9" t="str">
        <f>VLOOKUP(F1412,'Tech to Policy Mapping'!C:D,2,FALSE)</f>
        <v>coal mining - methane capture</v>
      </c>
    </row>
    <row r="1413" spans="1:10" x14ac:dyDescent="0.45">
      <c r="A1413" t="s">
        <v>425</v>
      </c>
      <c r="B1413" t="s">
        <v>85</v>
      </c>
      <c r="C1413">
        <v>2025</v>
      </c>
      <c r="D1413" t="s">
        <v>82</v>
      </c>
      <c r="E1413" t="s">
        <v>83</v>
      </c>
      <c r="F1413" t="s">
        <v>428</v>
      </c>
      <c r="G1413">
        <v>20</v>
      </c>
      <c r="H1413">
        <v>2.0851036533713299E-2</v>
      </c>
      <c r="I1413">
        <f>IF(OR(B1413="GAS",B1413="COL",B1413="LAN",B1413="RICE"),H1413*About!$B$113,IF(B1413="CROP",H1413*About!$B$114,'EPA Data'!H1413))</f>
        <v>2.3353160917758898E-2</v>
      </c>
      <c r="J1413" s="9" t="str">
        <f>VLOOKUP(F1413,'Tech to Policy Mapping'!C:D,2,FALSE)</f>
        <v>coal mining - methane destruction</v>
      </c>
    </row>
    <row r="1414" spans="1:10" x14ac:dyDescent="0.45">
      <c r="A1414" t="s">
        <v>425</v>
      </c>
      <c r="B1414" t="s">
        <v>85</v>
      </c>
      <c r="C1414">
        <v>2025</v>
      </c>
      <c r="D1414" t="s">
        <v>82</v>
      </c>
      <c r="E1414" t="s">
        <v>83</v>
      </c>
      <c r="F1414" t="s">
        <v>426</v>
      </c>
      <c r="G1414">
        <v>20</v>
      </c>
      <c r="H1414">
        <v>1.04197400808334</v>
      </c>
      <c r="I1414">
        <f>IF(OR(B1414="GAS",B1414="COL",B1414="LAN",B1414="RICE"),H1414*About!$B$113,IF(B1414="CROP",H1414*About!$B$114,'EPA Data'!H1414))</f>
        <v>1.1670108890533408</v>
      </c>
      <c r="J1414" s="9" t="str">
        <f>VLOOKUP(F1414,'Tech to Policy Mapping'!C:D,2,FALSE)</f>
        <v>coal mining - methane capture</v>
      </c>
    </row>
    <row r="1415" spans="1:10" x14ac:dyDescent="0.45">
      <c r="A1415" t="s">
        <v>425</v>
      </c>
      <c r="B1415" t="s">
        <v>85</v>
      </c>
      <c r="C1415">
        <v>2025</v>
      </c>
      <c r="D1415" t="s">
        <v>82</v>
      </c>
      <c r="E1415" t="s">
        <v>83</v>
      </c>
      <c r="F1415" t="s">
        <v>428</v>
      </c>
      <c r="G1415">
        <v>21</v>
      </c>
      <c r="H1415">
        <v>9.5077404752373695E-2</v>
      </c>
      <c r="I1415">
        <f>IF(OR(B1415="GAS",B1415="COL",B1415="LAN",B1415="RICE"),H1415*About!$B$113,IF(B1415="CROP",H1415*About!$B$114,'EPA Data'!H1415))</f>
        <v>0.10648669332265855</v>
      </c>
      <c r="J1415" s="9" t="str">
        <f>VLOOKUP(F1415,'Tech to Policy Mapping'!C:D,2,FALSE)</f>
        <v>coal mining - methane destruction</v>
      </c>
    </row>
    <row r="1416" spans="1:10" x14ac:dyDescent="0.45">
      <c r="A1416" t="s">
        <v>425</v>
      </c>
      <c r="B1416" t="s">
        <v>85</v>
      </c>
      <c r="C1416">
        <v>2025</v>
      </c>
      <c r="D1416" t="s">
        <v>82</v>
      </c>
      <c r="E1416" t="s">
        <v>83</v>
      </c>
      <c r="F1416" t="s">
        <v>426</v>
      </c>
      <c r="G1416">
        <v>21</v>
      </c>
      <c r="H1416">
        <v>0.47964960336685097</v>
      </c>
      <c r="I1416">
        <f>IF(OR(B1416="GAS",B1416="COL",B1416="LAN",B1416="RICE"),H1416*About!$B$113,IF(B1416="CROP",H1416*About!$B$114,'EPA Data'!H1416))</f>
        <v>0.53720755577087309</v>
      </c>
      <c r="J1416" s="9" t="str">
        <f>VLOOKUP(F1416,'Tech to Policy Mapping'!C:D,2,FALSE)</f>
        <v>coal mining - methane capture</v>
      </c>
    </row>
    <row r="1417" spans="1:10" x14ac:dyDescent="0.45">
      <c r="A1417" t="s">
        <v>425</v>
      </c>
      <c r="B1417" t="s">
        <v>85</v>
      </c>
      <c r="C1417">
        <v>2025</v>
      </c>
      <c r="D1417" t="s">
        <v>82</v>
      </c>
      <c r="E1417" t="s">
        <v>83</v>
      </c>
      <c r="F1417" t="s">
        <v>430</v>
      </c>
      <c r="G1417">
        <v>21</v>
      </c>
      <c r="H1417">
        <v>1.4359958469867699E-2</v>
      </c>
      <c r="I1417">
        <f>IF(OR(B1417="GAS",B1417="COL",B1417="LAN",B1417="RICE"),H1417*About!$B$113,IF(B1417="CROP",H1417*About!$B$114,'EPA Data'!H1417))</f>
        <v>1.6083153486251826E-2</v>
      </c>
      <c r="J1417" s="9" t="str">
        <f>VLOOKUP(F1417,'Tech to Policy Mapping'!C:D,2,FALSE)</f>
        <v>coal mining - methane capture</v>
      </c>
    </row>
    <row r="1418" spans="1:10" x14ac:dyDescent="0.45">
      <c r="A1418" t="s">
        <v>425</v>
      </c>
      <c r="B1418" t="s">
        <v>85</v>
      </c>
      <c r="C1418">
        <v>2025</v>
      </c>
      <c r="D1418" t="s">
        <v>82</v>
      </c>
      <c r="E1418" t="s">
        <v>83</v>
      </c>
      <c r="F1418" t="s">
        <v>430</v>
      </c>
      <c r="G1418">
        <v>22</v>
      </c>
      <c r="H1418">
        <v>4.1961342096328701E-2</v>
      </c>
      <c r="I1418">
        <f>IF(OR(B1418="GAS",B1418="COL",B1418="LAN",B1418="RICE"),H1418*About!$B$113,IF(B1418="CROP",H1418*About!$B$114,'EPA Data'!H1418))</f>
        <v>4.6996703147888147E-2</v>
      </c>
      <c r="J1418" s="9" t="str">
        <f>VLOOKUP(F1418,'Tech to Policy Mapping'!C:D,2,FALSE)</f>
        <v>coal mining - methane capture</v>
      </c>
    </row>
    <row r="1419" spans="1:10" x14ac:dyDescent="0.45">
      <c r="A1419" t="s">
        <v>425</v>
      </c>
      <c r="B1419" t="s">
        <v>85</v>
      </c>
      <c r="C1419">
        <v>2025</v>
      </c>
      <c r="D1419" t="s">
        <v>82</v>
      </c>
      <c r="E1419" t="s">
        <v>83</v>
      </c>
      <c r="F1419" t="s">
        <v>426</v>
      </c>
      <c r="G1419">
        <v>22</v>
      </c>
      <c r="H1419">
        <v>2.79608342051506</v>
      </c>
      <c r="I1419">
        <f>IF(OR(B1419="GAS",B1419="COL",B1419="LAN",B1419="RICE"),H1419*About!$B$113,IF(B1419="CROP",H1419*About!$B$114,'EPA Data'!H1419))</f>
        <v>3.1316134309768673</v>
      </c>
      <c r="J1419" s="9" t="str">
        <f>VLOOKUP(F1419,'Tech to Policy Mapping'!C:D,2,FALSE)</f>
        <v>coal mining - methane capture</v>
      </c>
    </row>
    <row r="1420" spans="1:10" x14ac:dyDescent="0.45">
      <c r="A1420" t="s">
        <v>425</v>
      </c>
      <c r="B1420" t="s">
        <v>85</v>
      </c>
      <c r="C1420">
        <v>2025</v>
      </c>
      <c r="D1420" t="s">
        <v>82</v>
      </c>
      <c r="E1420" t="s">
        <v>83</v>
      </c>
      <c r="F1420" t="s">
        <v>428</v>
      </c>
      <c r="G1420">
        <v>22</v>
      </c>
      <c r="H1420">
        <v>7.37662129104137E-2</v>
      </c>
      <c r="I1420">
        <f>IF(OR(B1420="GAS",B1420="COL",B1420="LAN",B1420="RICE"),H1420*About!$B$113,IF(B1420="CROP",H1420*About!$B$114,'EPA Data'!H1420))</f>
        <v>8.2618158459663346E-2</v>
      </c>
      <c r="J1420" s="9" t="str">
        <f>VLOOKUP(F1420,'Tech to Policy Mapping'!C:D,2,FALSE)</f>
        <v>coal mining - methane destruction</v>
      </c>
    </row>
    <row r="1421" spans="1:10" x14ac:dyDescent="0.45">
      <c r="A1421" t="s">
        <v>425</v>
      </c>
      <c r="B1421" t="s">
        <v>85</v>
      </c>
      <c r="C1421">
        <v>2025</v>
      </c>
      <c r="D1421" t="s">
        <v>82</v>
      </c>
      <c r="E1421" t="s">
        <v>83</v>
      </c>
      <c r="F1421" t="s">
        <v>430</v>
      </c>
      <c r="G1421">
        <v>23</v>
      </c>
      <c r="H1421">
        <v>1.3679593801498399E-2</v>
      </c>
      <c r="I1421">
        <f>IF(OR(B1421="GAS",B1421="COL",B1421="LAN",B1421="RICE"),H1421*About!$B$113,IF(B1421="CROP",H1421*About!$B$114,'EPA Data'!H1421))</f>
        <v>1.5321145057678209E-2</v>
      </c>
      <c r="J1421" s="9" t="str">
        <f>VLOOKUP(F1421,'Tech to Policy Mapping'!C:D,2,FALSE)</f>
        <v>coal mining - methane capture</v>
      </c>
    </row>
    <row r="1422" spans="1:10" x14ac:dyDescent="0.45">
      <c r="A1422" t="s">
        <v>425</v>
      </c>
      <c r="B1422" t="s">
        <v>85</v>
      </c>
      <c r="C1422">
        <v>2025</v>
      </c>
      <c r="D1422" t="s">
        <v>82</v>
      </c>
      <c r="E1422" t="s">
        <v>83</v>
      </c>
      <c r="F1422" t="s">
        <v>426</v>
      </c>
      <c r="G1422">
        <v>23</v>
      </c>
      <c r="H1422">
        <v>0.44166105985641402</v>
      </c>
      <c r="I1422">
        <f>IF(OR(B1422="GAS",B1422="COL",B1422="LAN",B1422="RICE"),H1422*About!$B$113,IF(B1422="CROP",H1422*About!$B$114,'EPA Data'!H1422))</f>
        <v>0.49466038703918375</v>
      </c>
      <c r="J1422" s="9" t="str">
        <f>VLOOKUP(F1422,'Tech to Policy Mapping'!C:D,2,FALSE)</f>
        <v>coal mining - methane capture</v>
      </c>
    </row>
    <row r="1423" spans="1:10" x14ac:dyDescent="0.45">
      <c r="A1423" t="s">
        <v>425</v>
      </c>
      <c r="B1423" t="s">
        <v>85</v>
      </c>
      <c r="C1423">
        <v>2025</v>
      </c>
      <c r="D1423" t="s">
        <v>82</v>
      </c>
      <c r="E1423" t="s">
        <v>83</v>
      </c>
      <c r="F1423" t="s">
        <v>428</v>
      </c>
      <c r="G1423">
        <v>23</v>
      </c>
      <c r="H1423">
        <v>1.7909307032823601E-2</v>
      </c>
      <c r="I1423">
        <f>IF(OR(B1423="GAS",B1423="COL",B1423="LAN",B1423="RICE"),H1423*About!$B$113,IF(B1423="CROP",H1423*About!$B$114,'EPA Data'!H1423))</f>
        <v>2.0058423876762436E-2</v>
      </c>
      <c r="J1423" s="9" t="str">
        <f>VLOOKUP(F1423,'Tech to Policy Mapping'!C:D,2,FALSE)</f>
        <v>coal mining - methane destruction</v>
      </c>
    </row>
    <row r="1424" spans="1:10" x14ac:dyDescent="0.45">
      <c r="A1424" t="s">
        <v>425</v>
      </c>
      <c r="B1424" t="s">
        <v>85</v>
      </c>
      <c r="C1424">
        <v>2025</v>
      </c>
      <c r="D1424" t="s">
        <v>82</v>
      </c>
      <c r="E1424" t="s">
        <v>83</v>
      </c>
      <c r="F1424" t="s">
        <v>428</v>
      </c>
      <c r="G1424">
        <v>24</v>
      </c>
      <c r="H1424">
        <v>1.6997158527374299E-2</v>
      </c>
      <c r="I1424">
        <f>IF(OR(B1424="GAS",B1424="COL",B1424="LAN",B1424="RICE"),H1424*About!$B$113,IF(B1424="CROP",H1424*About!$B$114,'EPA Data'!H1424))</f>
        <v>1.9036817550659217E-2</v>
      </c>
      <c r="J1424" s="9" t="str">
        <f>VLOOKUP(F1424,'Tech to Policy Mapping'!C:D,2,FALSE)</f>
        <v>coal mining - methane destruction</v>
      </c>
    </row>
    <row r="1425" spans="1:10" x14ac:dyDescent="0.45">
      <c r="A1425" t="s">
        <v>425</v>
      </c>
      <c r="B1425" t="s">
        <v>85</v>
      </c>
      <c r="C1425">
        <v>2025</v>
      </c>
      <c r="D1425" t="s">
        <v>82</v>
      </c>
      <c r="E1425" t="s">
        <v>83</v>
      </c>
      <c r="F1425" t="s">
        <v>426</v>
      </c>
      <c r="G1425">
        <v>25</v>
      </c>
      <c r="H1425">
        <v>0.39536792039871199</v>
      </c>
      <c r="I1425">
        <f>IF(OR(B1425="GAS",B1425="COL",B1425="LAN",B1425="RICE"),H1425*About!$B$113,IF(B1425="CROP",H1425*About!$B$114,'EPA Data'!H1425))</f>
        <v>0.44281207084655749</v>
      </c>
      <c r="J1425" s="9" t="str">
        <f>VLOOKUP(F1425,'Tech to Policy Mapping'!C:D,2,FALSE)</f>
        <v>coal mining - methane capture</v>
      </c>
    </row>
    <row r="1426" spans="1:10" x14ac:dyDescent="0.45">
      <c r="A1426" t="s">
        <v>425</v>
      </c>
      <c r="B1426" t="s">
        <v>85</v>
      </c>
      <c r="C1426">
        <v>2025</v>
      </c>
      <c r="D1426" t="s">
        <v>82</v>
      </c>
      <c r="E1426" t="s">
        <v>83</v>
      </c>
      <c r="F1426" t="s">
        <v>428</v>
      </c>
      <c r="G1426">
        <v>25</v>
      </c>
      <c r="H1426">
        <v>1.6418438404798501E-2</v>
      </c>
      <c r="I1426">
        <f>IF(OR(B1426="GAS",B1426="COL",B1426="LAN",B1426="RICE"),H1426*About!$B$113,IF(B1426="CROP",H1426*About!$B$114,'EPA Data'!H1426))</f>
        <v>1.8388651013374321E-2</v>
      </c>
      <c r="J1426" s="9" t="str">
        <f>VLOOKUP(F1426,'Tech to Policy Mapping'!C:D,2,FALSE)</f>
        <v>coal mining - methane destruction</v>
      </c>
    </row>
    <row r="1427" spans="1:10" x14ac:dyDescent="0.45">
      <c r="A1427" t="s">
        <v>425</v>
      </c>
      <c r="B1427" t="s">
        <v>85</v>
      </c>
      <c r="C1427">
        <v>2025</v>
      </c>
      <c r="D1427" t="s">
        <v>82</v>
      </c>
      <c r="E1427" t="s">
        <v>83</v>
      </c>
      <c r="F1427" t="s">
        <v>426</v>
      </c>
      <c r="G1427">
        <v>26</v>
      </c>
      <c r="H1427">
        <v>0.37531864643096902</v>
      </c>
      <c r="I1427">
        <f>IF(OR(B1427="GAS",B1427="COL",B1427="LAN",B1427="RICE"),H1427*About!$B$113,IF(B1427="CROP",H1427*About!$B$114,'EPA Data'!H1427))</f>
        <v>0.42035688400268534</v>
      </c>
      <c r="J1427" s="9" t="str">
        <f>VLOOKUP(F1427,'Tech to Policy Mapping'!C:D,2,FALSE)</f>
        <v>coal mining - methane capture</v>
      </c>
    </row>
    <row r="1428" spans="1:10" x14ac:dyDescent="0.45">
      <c r="A1428" t="s">
        <v>425</v>
      </c>
      <c r="B1428" t="s">
        <v>85</v>
      </c>
      <c r="C1428">
        <v>2025</v>
      </c>
      <c r="D1428" t="s">
        <v>82</v>
      </c>
      <c r="E1428" t="s">
        <v>83</v>
      </c>
      <c r="F1428" t="s">
        <v>428</v>
      </c>
      <c r="G1428">
        <v>26</v>
      </c>
      <c r="H1428">
        <v>4.6682908199727501E-2</v>
      </c>
      <c r="I1428">
        <f>IF(OR(B1428="GAS",B1428="COL",B1428="LAN",B1428="RICE"),H1428*About!$B$113,IF(B1428="CROP",H1428*About!$B$114,'EPA Data'!H1428))</f>
        <v>5.2284857183694806E-2</v>
      </c>
      <c r="J1428" s="9" t="str">
        <f>VLOOKUP(F1428,'Tech to Policy Mapping'!C:D,2,FALSE)</f>
        <v>coal mining - methane destruction</v>
      </c>
    </row>
    <row r="1429" spans="1:10" x14ac:dyDescent="0.45">
      <c r="A1429" t="s">
        <v>425</v>
      </c>
      <c r="B1429" t="s">
        <v>85</v>
      </c>
      <c r="C1429">
        <v>2025</v>
      </c>
      <c r="D1429" t="s">
        <v>82</v>
      </c>
      <c r="E1429" t="s">
        <v>83</v>
      </c>
      <c r="F1429" t="s">
        <v>430</v>
      </c>
      <c r="G1429">
        <v>26</v>
      </c>
      <c r="H1429">
        <v>1.284786965698E-2</v>
      </c>
      <c r="I1429">
        <f>IF(OR(B1429="GAS",B1429="COL",B1429="LAN",B1429="RICE"),H1429*About!$B$113,IF(B1429="CROP",H1429*About!$B$114,'EPA Data'!H1429))</f>
        <v>1.4389614015817601E-2</v>
      </c>
      <c r="J1429" s="9" t="str">
        <f>VLOOKUP(F1429,'Tech to Policy Mapping'!C:D,2,FALSE)</f>
        <v>coal mining - methane capture</v>
      </c>
    </row>
    <row r="1430" spans="1:10" x14ac:dyDescent="0.45">
      <c r="A1430" t="s">
        <v>425</v>
      </c>
      <c r="B1430" t="s">
        <v>85</v>
      </c>
      <c r="C1430">
        <v>2025</v>
      </c>
      <c r="D1430" t="s">
        <v>82</v>
      </c>
      <c r="E1430" t="s">
        <v>83</v>
      </c>
      <c r="F1430" t="s">
        <v>426</v>
      </c>
      <c r="G1430">
        <v>28</v>
      </c>
      <c r="H1430">
        <v>0.34932437539100603</v>
      </c>
      <c r="I1430">
        <f>IF(OR(B1430="GAS",B1430="COL",B1430="LAN",B1430="RICE"),H1430*About!$B$113,IF(B1430="CROP",H1430*About!$B$114,'EPA Data'!H1430))</f>
        <v>0.39124330043792677</v>
      </c>
      <c r="J1430" s="9" t="str">
        <f>VLOOKUP(F1430,'Tech to Policy Mapping'!C:D,2,FALSE)</f>
        <v>coal mining - methane capture</v>
      </c>
    </row>
    <row r="1431" spans="1:10" x14ac:dyDescent="0.45">
      <c r="A1431" t="s">
        <v>425</v>
      </c>
      <c r="B1431" t="s">
        <v>85</v>
      </c>
      <c r="C1431">
        <v>2025</v>
      </c>
      <c r="D1431" t="s">
        <v>82</v>
      </c>
      <c r="E1431" t="s">
        <v>83</v>
      </c>
      <c r="F1431" t="s">
        <v>430</v>
      </c>
      <c r="G1431">
        <v>28</v>
      </c>
      <c r="H1431">
        <v>2.48021995648742E-2</v>
      </c>
      <c r="I1431">
        <f>IF(OR(B1431="GAS",B1431="COL",B1431="LAN",B1431="RICE"),H1431*About!$B$113,IF(B1431="CROP",H1431*About!$B$114,'EPA Data'!H1431))</f>
        <v>2.7778463512659106E-2</v>
      </c>
      <c r="J1431" s="9" t="str">
        <f>VLOOKUP(F1431,'Tech to Policy Mapping'!C:D,2,FALSE)</f>
        <v>coal mining - methane capture</v>
      </c>
    </row>
    <row r="1432" spans="1:10" x14ac:dyDescent="0.45">
      <c r="A1432" t="s">
        <v>425</v>
      </c>
      <c r="B1432" t="s">
        <v>85</v>
      </c>
      <c r="C1432">
        <v>2025</v>
      </c>
      <c r="D1432" t="s">
        <v>82</v>
      </c>
      <c r="E1432" t="s">
        <v>83</v>
      </c>
      <c r="F1432" t="s">
        <v>428</v>
      </c>
      <c r="G1432">
        <v>28</v>
      </c>
      <c r="H1432">
        <v>2.9114861041307401E-2</v>
      </c>
      <c r="I1432">
        <f>IF(OR(B1432="GAS",B1432="COL",B1432="LAN",B1432="RICE"),H1432*About!$B$113,IF(B1432="CROP",H1432*About!$B$114,'EPA Data'!H1432))</f>
        <v>3.2608644366264289E-2</v>
      </c>
      <c r="J1432" s="9" t="str">
        <f>VLOOKUP(F1432,'Tech to Policy Mapping'!C:D,2,FALSE)</f>
        <v>coal mining - methane destruction</v>
      </c>
    </row>
    <row r="1433" spans="1:10" x14ac:dyDescent="0.45">
      <c r="A1433" t="s">
        <v>425</v>
      </c>
      <c r="B1433" t="s">
        <v>85</v>
      </c>
      <c r="C1433">
        <v>2025</v>
      </c>
      <c r="D1433" t="s">
        <v>82</v>
      </c>
      <c r="E1433" t="s">
        <v>83</v>
      </c>
      <c r="F1433" t="s">
        <v>428</v>
      </c>
      <c r="G1433">
        <v>29</v>
      </c>
      <c r="H1433">
        <v>4.1961342096328701E-2</v>
      </c>
      <c r="I1433">
        <f>IF(OR(B1433="GAS",B1433="COL",B1433="LAN",B1433="RICE"),H1433*About!$B$113,IF(B1433="CROP",H1433*About!$B$114,'EPA Data'!H1433))</f>
        <v>4.6996703147888147E-2</v>
      </c>
      <c r="J1433" s="9" t="str">
        <f>VLOOKUP(F1433,'Tech to Policy Mapping'!C:D,2,FALSE)</f>
        <v>coal mining - methane destruction</v>
      </c>
    </row>
    <row r="1434" spans="1:10" x14ac:dyDescent="0.45">
      <c r="A1434" t="s">
        <v>425</v>
      </c>
      <c r="B1434" t="s">
        <v>85</v>
      </c>
      <c r="C1434">
        <v>2025</v>
      </c>
      <c r="D1434" t="s">
        <v>82</v>
      </c>
      <c r="E1434" t="s">
        <v>83</v>
      </c>
      <c r="F1434" t="s">
        <v>430</v>
      </c>
      <c r="G1434">
        <v>29</v>
      </c>
      <c r="H1434">
        <v>1.2288274243474E-2</v>
      </c>
      <c r="I1434">
        <f>IF(OR(B1434="GAS",B1434="COL",B1434="LAN",B1434="RICE"),H1434*About!$B$113,IF(B1434="CROP",H1434*About!$B$114,'EPA Data'!H1434))</f>
        <v>1.3762867152690881E-2</v>
      </c>
      <c r="J1434" s="9" t="str">
        <f>VLOOKUP(F1434,'Tech to Policy Mapping'!C:D,2,FALSE)</f>
        <v>coal mining - methane capture</v>
      </c>
    </row>
    <row r="1435" spans="1:10" x14ac:dyDescent="0.45">
      <c r="A1435" t="s">
        <v>425</v>
      </c>
      <c r="B1435" t="s">
        <v>85</v>
      </c>
      <c r="C1435">
        <v>2025</v>
      </c>
      <c r="D1435" t="s">
        <v>82</v>
      </c>
      <c r="E1435" t="s">
        <v>83</v>
      </c>
      <c r="F1435" t="s">
        <v>426</v>
      </c>
      <c r="G1435">
        <v>29</v>
      </c>
      <c r="H1435">
        <v>1.3277918100357</v>
      </c>
      <c r="I1435">
        <f>IF(OR(B1435="GAS",B1435="COL",B1435="LAN",B1435="RICE"),H1435*About!$B$113,IF(B1435="CROP",H1435*About!$B$114,'EPA Data'!H1435))</f>
        <v>1.4871268272399842</v>
      </c>
      <c r="J1435" s="9" t="str">
        <f>VLOOKUP(F1435,'Tech to Policy Mapping'!C:D,2,FALSE)</f>
        <v>coal mining - methane capture</v>
      </c>
    </row>
    <row r="1436" spans="1:10" x14ac:dyDescent="0.45">
      <c r="A1436" t="s">
        <v>425</v>
      </c>
      <c r="B1436" t="s">
        <v>85</v>
      </c>
      <c r="C1436">
        <v>2025</v>
      </c>
      <c r="D1436" t="s">
        <v>82</v>
      </c>
      <c r="E1436" t="s">
        <v>83</v>
      </c>
      <c r="F1436" t="s">
        <v>428</v>
      </c>
      <c r="G1436">
        <v>30</v>
      </c>
      <c r="H1436">
        <v>1.3679593801498399E-2</v>
      </c>
      <c r="I1436">
        <f>IF(OR(B1436="GAS",B1436="COL",B1436="LAN",B1436="RICE"),H1436*About!$B$113,IF(B1436="CROP",H1436*About!$B$114,'EPA Data'!H1436))</f>
        <v>1.5321145057678209E-2</v>
      </c>
      <c r="J1436" s="9" t="str">
        <f>VLOOKUP(F1436,'Tech to Policy Mapping'!C:D,2,FALSE)</f>
        <v>coal mining - methane destruction</v>
      </c>
    </row>
    <row r="1437" spans="1:10" x14ac:dyDescent="0.45">
      <c r="A1437" t="s">
        <v>425</v>
      </c>
      <c r="B1437" t="s">
        <v>85</v>
      </c>
      <c r="C1437">
        <v>2025</v>
      </c>
      <c r="D1437" t="s">
        <v>82</v>
      </c>
      <c r="E1437" t="s">
        <v>83</v>
      </c>
      <c r="F1437" t="s">
        <v>430</v>
      </c>
      <c r="G1437">
        <v>30</v>
      </c>
      <c r="H1437">
        <v>1.21608888730407E-2</v>
      </c>
      <c r="I1437">
        <f>IF(OR(B1437="GAS",B1437="COL",B1437="LAN",B1437="RICE"),H1437*About!$B$113,IF(B1437="CROP",H1437*About!$B$114,'EPA Data'!H1437))</f>
        <v>1.3620195537805586E-2</v>
      </c>
      <c r="J1437" s="9" t="str">
        <f>VLOOKUP(F1437,'Tech to Policy Mapping'!C:D,2,FALSE)</f>
        <v>coal mining - methane capture</v>
      </c>
    </row>
    <row r="1438" spans="1:10" x14ac:dyDescent="0.45">
      <c r="A1438" t="s">
        <v>425</v>
      </c>
      <c r="B1438" t="s">
        <v>85</v>
      </c>
      <c r="C1438">
        <v>2025</v>
      </c>
      <c r="D1438" t="s">
        <v>82</v>
      </c>
      <c r="E1438" t="s">
        <v>83</v>
      </c>
      <c r="F1438" t="s">
        <v>426</v>
      </c>
      <c r="G1438">
        <v>30</v>
      </c>
      <c r="H1438">
        <v>0.32236751914024298</v>
      </c>
      <c r="I1438">
        <f>IF(OR(B1438="GAS",B1438="COL",B1438="LAN",B1438="RICE"),H1438*About!$B$113,IF(B1438="CROP",H1438*About!$B$114,'EPA Data'!H1438))</f>
        <v>0.36105162143707215</v>
      </c>
      <c r="J1438" s="9" t="str">
        <f>VLOOKUP(F1438,'Tech to Policy Mapping'!C:D,2,FALSE)</f>
        <v>coal mining - methane capture</v>
      </c>
    </row>
    <row r="1439" spans="1:10" x14ac:dyDescent="0.45">
      <c r="A1439" t="s">
        <v>425</v>
      </c>
      <c r="B1439" t="s">
        <v>85</v>
      </c>
      <c r="C1439">
        <v>2025</v>
      </c>
      <c r="D1439" t="s">
        <v>82</v>
      </c>
      <c r="E1439" t="s">
        <v>83</v>
      </c>
      <c r="F1439" t="s">
        <v>426</v>
      </c>
      <c r="G1439">
        <v>31</v>
      </c>
      <c r="H1439">
        <v>0.30594885349273598</v>
      </c>
      <c r="I1439">
        <f>IF(OR(B1439="GAS",B1439="COL",B1439="LAN",B1439="RICE"),H1439*About!$B$113,IF(B1439="CROP",H1439*About!$B$114,'EPA Data'!H1439))</f>
        <v>0.34266271591186431</v>
      </c>
      <c r="J1439" s="9" t="str">
        <f>VLOOKUP(F1439,'Tech to Policy Mapping'!C:D,2,FALSE)</f>
        <v>coal mining - methane capture</v>
      </c>
    </row>
    <row r="1440" spans="1:10" x14ac:dyDescent="0.45">
      <c r="A1440" t="s">
        <v>425</v>
      </c>
      <c r="B1440" t="s">
        <v>85</v>
      </c>
      <c r="C1440">
        <v>2025</v>
      </c>
      <c r="D1440" t="s">
        <v>82</v>
      </c>
      <c r="E1440" t="s">
        <v>83</v>
      </c>
      <c r="F1440" t="s">
        <v>426</v>
      </c>
      <c r="G1440">
        <v>32</v>
      </c>
      <c r="H1440">
        <v>0.29553189873695301</v>
      </c>
      <c r="I1440">
        <f>IF(OR(B1440="GAS",B1440="COL",B1440="LAN",B1440="RICE"),H1440*About!$B$113,IF(B1440="CROP",H1440*About!$B$114,'EPA Data'!H1440))</f>
        <v>0.3309957265853874</v>
      </c>
      <c r="J1440" s="9" t="str">
        <f>VLOOKUP(F1440,'Tech to Policy Mapping'!C:D,2,FALSE)</f>
        <v>coal mining - methane capture</v>
      </c>
    </row>
    <row r="1441" spans="1:10" x14ac:dyDescent="0.45">
      <c r="A1441" t="s">
        <v>425</v>
      </c>
      <c r="B1441" t="s">
        <v>85</v>
      </c>
      <c r="C1441">
        <v>2025</v>
      </c>
      <c r="D1441" t="s">
        <v>82</v>
      </c>
      <c r="E1441" t="s">
        <v>83</v>
      </c>
      <c r="F1441" t="s">
        <v>430</v>
      </c>
      <c r="G1441">
        <v>32</v>
      </c>
      <c r="H1441">
        <v>1.1649791151285199E-2</v>
      </c>
      <c r="I1441">
        <f>IF(OR(B1441="GAS",B1441="COL",B1441="LAN",B1441="RICE"),H1441*About!$B$113,IF(B1441="CROP",H1441*About!$B$114,'EPA Data'!H1441))</f>
        <v>1.3047766089439425E-2</v>
      </c>
      <c r="J1441" s="9" t="str">
        <f>VLOOKUP(F1441,'Tech to Policy Mapping'!C:D,2,FALSE)</f>
        <v>coal mining - methane capture</v>
      </c>
    </row>
    <row r="1442" spans="1:10" x14ac:dyDescent="0.45">
      <c r="A1442" t="s">
        <v>425</v>
      </c>
      <c r="B1442" t="s">
        <v>85</v>
      </c>
      <c r="C1442">
        <v>2025</v>
      </c>
      <c r="D1442" t="s">
        <v>82</v>
      </c>
      <c r="E1442" t="s">
        <v>83</v>
      </c>
      <c r="F1442" t="s">
        <v>428</v>
      </c>
      <c r="G1442">
        <v>32</v>
      </c>
      <c r="H1442">
        <v>1.284786965698E-2</v>
      </c>
      <c r="I1442">
        <f>IF(OR(B1442="GAS",B1442="COL",B1442="LAN",B1442="RICE"),H1442*About!$B$113,IF(B1442="CROP",H1442*About!$B$114,'EPA Data'!H1442))</f>
        <v>1.4389614015817601E-2</v>
      </c>
      <c r="J1442" s="9" t="str">
        <f>VLOOKUP(F1442,'Tech to Policy Mapping'!C:D,2,FALSE)</f>
        <v>coal mining - methane destruction</v>
      </c>
    </row>
    <row r="1443" spans="1:10" x14ac:dyDescent="0.45">
      <c r="A1443" t="s">
        <v>425</v>
      </c>
      <c r="B1443" t="s">
        <v>85</v>
      </c>
      <c r="C1443">
        <v>2025</v>
      </c>
      <c r="D1443" t="s">
        <v>82</v>
      </c>
      <c r="E1443" t="s">
        <v>83</v>
      </c>
      <c r="F1443" t="s">
        <v>428</v>
      </c>
      <c r="G1443">
        <v>33</v>
      </c>
      <c r="H1443">
        <v>4.9251362681388897E-2</v>
      </c>
      <c r="I1443">
        <f>IF(OR(B1443="GAS",B1443="COL",B1443="LAN",B1443="RICE"),H1443*About!$B$113,IF(B1443="CROP",H1443*About!$B$114,'EPA Data'!H1443))</f>
        <v>5.5161526203155571E-2</v>
      </c>
      <c r="J1443" s="9" t="str">
        <f>VLOOKUP(F1443,'Tech to Policy Mapping'!C:D,2,FALSE)</f>
        <v>coal mining - methane destruction</v>
      </c>
    </row>
    <row r="1444" spans="1:10" x14ac:dyDescent="0.45">
      <c r="A1444" t="s">
        <v>425</v>
      </c>
      <c r="B1444" t="s">
        <v>85</v>
      </c>
      <c r="C1444">
        <v>2025</v>
      </c>
      <c r="D1444" t="s">
        <v>82</v>
      </c>
      <c r="E1444" t="s">
        <v>83</v>
      </c>
      <c r="F1444" t="s">
        <v>430</v>
      </c>
      <c r="G1444">
        <v>34</v>
      </c>
      <c r="H1444">
        <v>1.13002872094512E-2</v>
      </c>
      <c r="I1444">
        <f>IF(OR(B1444="GAS",B1444="COL",B1444="LAN",B1444="RICE"),H1444*About!$B$113,IF(B1444="CROP",H1444*About!$B$114,'EPA Data'!H1444))</f>
        <v>1.2656321674585346E-2</v>
      </c>
      <c r="J1444" s="9" t="str">
        <f>VLOOKUP(F1444,'Tech to Policy Mapping'!C:D,2,FALSE)</f>
        <v>coal mining - methane capture</v>
      </c>
    </row>
    <row r="1445" spans="1:10" x14ac:dyDescent="0.45">
      <c r="A1445" t="s">
        <v>425</v>
      </c>
      <c r="B1445" t="s">
        <v>85</v>
      </c>
      <c r="C1445">
        <v>2025</v>
      </c>
      <c r="D1445" t="s">
        <v>82</v>
      </c>
      <c r="E1445" t="s">
        <v>83</v>
      </c>
      <c r="F1445" t="s">
        <v>426</v>
      </c>
      <c r="G1445">
        <v>34</v>
      </c>
      <c r="H1445">
        <v>0.84029236435890198</v>
      </c>
      <c r="I1445">
        <f>IF(OR(B1445="GAS",B1445="COL",B1445="LAN",B1445="RICE"),H1445*About!$B$113,IF(B1445="CROP",H1445*About!$B$114,'EPA Data'!H1445))</f>
        <v>0.94112744808197035</v>
      </c>
      <c r="J1445" s="9" t="str">
        <f>VLOOKUP(F1445,'Tech to Policy Mapping'!C:D,2,FALSE)</f>
        <v>coal mining - methane capture</v>
      </c>
    </row>
    <row r="1446" spans="1:10" x14ac:dyDescent="0.45">
      <c r="A1446" t="s">
        <v>425</v>
      </c>
      <c r="B1446" t="s">
        <v>85</v>
      </c>
      <c r="C1446">
        <v>2025</v>
      </c>
      <c r="D1446" t="s">
        <v>82</v>
      </c>
      <c r="E1446" t="s">
        <v>83</v>
      </c>
      <c r="F1446" t="s">
        <v>428</v>
      </c>
      <c r="G1446">
        <v>35</v>
      </c>
      <c r="H1446">
        <v>1.1649791151285199E-2</v>
      </c>
      <c r="I1446">
        <f>IF(OR(B1446="GAS",B1446="COL",B1446="LAN",B1446="RICE"),H1446*About!$B$113,IF(B1446="CROP",H1446*About!$B$114,'EPA Data'!H1446))</f>
        <v>1.3047766089439425E-2</v>
      </c>
      <c r="J1446" s="9" t="str">
        <f>VLOOKUP(F1446,'Tech to Policy Mapping'!C:D,2,FALSE)</f>
        <v>coal mining - methane destruction</v>
      </c>
    </row>
    <row r="1447" spans="1:10" x14ac:dyDescent="0.45">
      <c r="A1447" t="s">
        <v>425</v>
      </c>
      <c r="B1447" t="s">
        <v>85</v>
      </c>
      <c r="C1447">
        <v>2025</v>
      </c>
      <c r="D1447" t="s">
        <v>82</v>
      </c>
      <c r="E1447" t="s">
        <v>83</v>
      </c>
      <c r="F1447" t="s">
        <v>426</v>
      </c>
      <c r="G1447">
        <v>35</v>
      </c>
      <c r="H1447">
        <v>0.26558825373649603</v>
      </c>
      <c r="I1447">
        <f>IF(OR(B1447="GAS",B1447="COL",B1447="LAN",B1447="RICE"),H1447*About!$B$113,IF(B1447="CROP",H1447*About!$B$114,'EPA Data'!H1447))</f>
        <v>0.29745884418487556</v>
      </c>
      <c r="J1447" s="9" t="str">
        <f>VLOOKUP(F1447,'Tech to Policy Mapping'!C:D,2,FALSE)</f>
        <v>coal mining - methane capture</v>
      </c>
    </row>
    <row r="1448" spans="1:10" x14ac:dyDescent="0.45">
      <c r="A1448" t="s">
        <v>425</v>
      </c>
      <c r="B1448" t="s">
        <v>85</v>
      </c>
      <c r="C1448">
        <v>2025</v>
      </c>
      <c r="D1448" t="s">
        <v>82</v>
      </c>
      <c r="E1448" t="s">
        <v>83</v>
      </c>
      <c r="F1448" t="s">
        <v>430</v>
      </c>
      <c r="G1448">
        <v>36</v>
      </c>
      <c r="H1448">
        <v>1.0984561406076E-2</v>
      </c>
      <c r="I1448">
        <f>IF(OR(B1448="GAS",B1448="COL",B1448="LAN",B1448="RICE"),H1448*About!$B$113,IF(B1448="CROP",H1448*About!$B$114,'EPA Data'!H1448))</f>
        <v>1.230270877480512E-2</v>
      </c>
      <c r="J1448" s="9" t="str">
        <f>VLOOKUP(F1448,'Tech to Policy Mapping'!C:D,2,FALSE)</f>
        <v>coal mining - methane capture</v>
      </c>
    </row>
    <row r="1449" spans="1:10" x14ac:dyDescent="0.45">
      <c r="A1449" t="s">
        <v>425</v>
      </c>
      <c r="B1449" t="s">
        <v>85</v>
      </c>
      <c r="C1449">
        <v>2025</v>
      </c>
      <c r="D1449" t="s">
        <v>82</v>
      </c>
      <c r="E1449" t="s">
        <v>83</v>
      </c>
      <c r="F1449" t="s">
        <v>426</v>
      </c>
      <c r="G1449">
        <v>36</v>
      </c>
      <c r="H1449">
        <v>0.25847923755645702</v>
      </c>
      <c r="I1449">
        <f>IF(OR(B1449="GAS",B1449="COL",B1449="LAN",B1449="RICE"),H1449*About!$B$113,IF(B1449="CROP",H1449*About!$B$114,'EPA Data'!H1449))</f>
        <v>0.28949674606323189</v>
      </c>
      <c r="J1449" s="9" t="str">
        <f>VLOOKUP(F1449,'Tech to Policy Mapping'!C:D,2,FALSE)</f>
        <v>coal mining - methane capture</v>
      </c>
    </row>
    <row r="1450" spans="1:10" x14ac:dyDescent="0.45">
      <c r="A1450" t="s">
        <v>425</v>
      </c>
      <c r="B1450" t="s">
        <v>85</v>
      </c>
      <c r="C1450">
        <v>2025</v>
      </c>
      <c r="D1450" t="s">
        <v>82</v>
      </c>
      <c r="E1450" t="s">
        <v>83</v>
      </c>
      <c r="F1450" t="s">
        <v>428</v>
      </c>
      <c r="G1450">
        <v>36</v>
      </c>
      <c r="H1450">
        <v>1.13002872094512E-2</v>
      </c>
      <c r="I1450">
        <f>IF(OR(B1450="GAS",B1450="COL",B1450="LAN",B1450="RICE"),H1450*About!$B$113,IF(B1450="CROP",H1450*About!$B$114,'EPA Data'!H1450))</f>
        <v>1.2656321674585346E-2</v>
      </c>
      <c r="J1450" s="9" t="str">
        <f>VLOOKUP(F1450,'Tech to Policy Mapping'!C:D,2,FALSE)</f>
        <v>coal mining - methane destruction</v>
      </c>
    </row>
    <row r="1451" spans="1:10" x14ac:dyDescent="0.45">
      <c r="A1451" t="s">
        <v>425</v>
      </c>
      <c r="B1451" t="s">
        <v>85</v>
      </c>
      <c r="C1451">
        <v>2025</v>
      </c>
      <c r="D1451" t="s">
        <v>82</v>
      </c>
      <c r="E1451" t="s">
        <v>83</v>
      </c>
      <c r="F1451" t="s">
        <v>428</v>
      </c>
      <c r="G1451">
        <v>37</v>
      </c>
      <c r="H1451">
        <v>1.0984561406076E-2</v>
      </c>
      <c r="I1451">
        <f>IF(OR(B1451="GAS",B1451="COL",B1451="LAN",B1451="RICE"),H1451*About!$B$113,IF(B1451="CROP",H1451*About!$B$114,'EPA Data'!H1451))</f>
        <v>1.230270877480512E-2</v>
      </c>
      <c r="J1451" s="9" t="str">
        <f>VLOOKUP(F1451,'Tech to Policy Mapping'!C:D,2,FALSE)</f>
        <v>coal mining - methane destruction</v>
      </c>
    </row>
    <row r="1452" spans="1:10" x14ac:dyDescent="0.45">
      <c r="A1452" t="s">
        <v>425</v>
      </c>
      <c r="B1452" t="s">
        <v>85</v>
      </c>
      <c r="C1452">
        <v>2025</v>
      </c>
      <c r="D1452" t="s">
        <v>82</v>
      </c>
      <c r="E1452" t="s">
        <v>83</v>
      </c>
      <c r="F1452" t="s">
        <v>426</v>
      </c>
      <c r="G1452">
        <v>37</v>
      </c>
      <c r="H1452">
        <v>0.75530415773391701</v>
      </c>
      <c r="I1452">
        <f>IF(OR(B1452="GAS",B1452="COL",B1452="LAN",B1452="RICE"),H1452*About!$B$113,IF(B1452="CROP",H1452*About!$B$114,'EPA Data'!H1452))</f>
        <v>0.84594065666198714</v>
      </c>
      <c r="J1452" s="9" t="str">
        <f>VLOOKUP(F1452,'Tech to Policy Mapping'!C:D,2,FALSE)</f>
        <v>coal mining - methane capture</v>
      </c>
    </row>
    <row r="1453" spans="1:10" x14ac:dyDescent="0.45">
      <c r="A1453" t="s">
        <v>425</v>
      </c>
      <c r="B1453" t="s">
        <v>85</v>
      </c>
      <c r="C1453">
        <v>2025</v>
      </c>
      <c r="D1453" t="s">
        <v>82</v>
      </c>
      <c r="E1453" t="s">
        <v>83</v>
      </c>
      <c r="F1453" t="s">
        <v>430</v>
      </c>
      <c r="G1453">
        <v>38</v>
      </c>
      <c r="H1453">
        <v>1.0747754015028499E-2</v>
      </c>
      <c r="I1453">
        <f>IF(OR(B1453="GAS",B1453="COL",B1453="LAN",B1453="RICE"),H1453*About!$B$113,IF(B1453="CROP",H1453*About!$B$114,'EPA Data'!H1453))</f>
        <v>1.203748449683192E-2</v>
      </c>
      <c r="J1453" s="9" t="str">
        <f>VLOOKUP(F1453,'Tech to Policy Mapping'!C:D,2,FALSE)</f>
        <v>coal mining - methane capture</v>
      </c>
    </row>
    <row r="1454" spans="1:10" x14ac:dyDescent="0.45">
      <c r="A1454" t="s">
        <v>425</v>
      </c>
      <c r="B1454" t="s">
        <v>85</v>
      </c>
      <c r="C1454">
        <v>2025</v>
      </c>
      <c r="D1454" t="s">
        <v>82</v>
      </c>
      <c r="E1454" t="s">
        <v>83</v>
      </c>
      <c r="F1454" t="s">
        <v>428</v>
      </c>
      <c r="G1454">
        <v>38</v>
      </c>
      <c r="H1454">
        <v>1.0747754015028499E-2</v>
      </c>
      <c r="I1454">
        <f>IF(OR(B1454="GAS",B1454="COL",B1454="LAN",B1454="RICE"),H1454*About!$B$113,IF(B1454="CROP",H1454*About!$B$114,'EPA Data'!H1454))</f>
        <v>1.203748449683192E-2</v>
      </c>
      <c r="J1454" s="9" t="str">
        <f>VLOOKUP(F1454,'Tech to Policy Mapping'!C:D,2,FALSE)</f>
        <v>coal mining - methane destruction</v>
      </c>
    </row>
    <row r="1455" spans="1:10" x14ac:dyDescent="0.45">
      <c r="A1455" t="s">
        <v>425</v>
      </c>
      <c r="B1455" t="s">
        <v>85</v>
      </c>
      <c r="C1455">
        <v>2025</v>
      </c>
      <c r="D1455" t="s">
        <v>82</v>
      </c>
      <c r="E1455" t="s">
        <v>83</v>
      </c>
      <c r="F1455" t="s">
        <v>426</v>
      </c>
      <c r="G1455">
        <v>38</v>
      </c>
      <c r="H1455">
        <v>0.24623268842697099</v>
      </c>
      <c r="I1455">
        <f>IF(OR(B1455="GAS",B1455="COL",B1455="LAN",B1455="RICE"),H1455*About!$B$113,IF(B1455="CROP",H1455*About!$B$114,'EPA Data'!H1455))</f>
        <v>0.27578061103820756</v>
      </c>
      <c r="J1455" s="9" t="str">
        <f>VLOOKUP(F1455,'Tech to Policy Mapping'!C:D,2,FALSE)</f>
        <v>coal mining - methane capture</v>
      </c>
    </row>
    <row r="1456" spans="1:10" x14ac:dyDescent="0.45">
      <c r="A1456" t="s">
        <v>425</v>
      </c>
      <c r="B1456" t="s">
        <v>85</v>
      </c>
      <c r="C1456">
        <v>2025</v>
      </c>
      <c r="D1456" t="s">
        <v>82</v>
      </c>
      <c r="E1456" t="s">
        <v>83</v>
      </c>
      <c r="F1456" t="s">
        <v>428</v>
      </c>
      <c r="G1456">
        <v>39</v>
      </c>
      <c r="H1456">
        <v>1.04097044095397E-2</v>
      </c>
      <c r="I1456">
        <f>IF(OR(B1456="GAS",B1456="COL",B1456="LAN",B1456="RICE"),H1456*About!$B$113,IF(B1456="CROP",H1456*About!$B$114,'EPA Data'!H1456))</f>
        <v>1.1658868938684465E-2</v>
      </c>
      <c r="J1456" s="9" t="str">
        <f>VLOOKUP(F1456,'Tech to Policy Mapping'!C:D,2,FALSE)</f>
        <v>coal mining - methane destruction</v>
      </c>
    </row>
    <row r="1457" spans="1:10" x14ac:dyDescent="0.45">
      <c r="A1457" t="s">
        <v>425</v>
      </c>
      <c r="B1457" t="s">
        <v>85</v>
      </c>
      <c r="C1457">
        <v>2025</v>
      </c>
      <c r="D1457" t="s">
        <v>82</v>
      </c>
      <c r="E1457" t="s">
        <v>83</v>
      </c>
      <c r="F1457" t="s">
        <v>426</v>
      </c>
      <c r="G1457">
        <v>40</v>
      </c>
      <c r="H1457">
        <v>0.23126165568828499</v>
      </c>
      <c r="I1457">
        <f>IF(OR(B1457="GAS",B1457="COL",B1457="LAN",B1457="RICE"),H1457*About!$B$113,IF(B1457="CROP",H1457*About!$B$114,'EPA Data'!H1457))</f>
        <v>0.25901305437087924</v>
      </c>
      <c r="J1457" s="9" t="str">
        <f>VLOOKUP(F1457,'Tech to Policy Mapping'!C:D,2,FALSE)</f>
        <v>coal mining - methane capture</v>
      </c>
    </row>
    <row r="1458" spans="1:10" x14ac:dyDescent="0.45">
      <c r="A1458" t="s">
        <v>425</v>
      </c>
      <c r="B1458" t="s">
        <v>85</v>
      </c>
      <c r="C1458">
        <v>2025</v>
      </c>
      <c r="D1458" t="s">
        <v>82</v>
      </c>
      <c r="E1458" t="s">
        <v>83</v>
      </c>
      <c r="F1458" t="s">
        <v>428</v>
      </c>
      <c r="G1458">
        <v>40</v>
      </c>
      <c r="H1458">
        <v>1.00166723132133E-2</v>
      </c>
      <c r="I1458">
        <f>IF(OR(B1458="GAS",B1458="COL",B1458="LAN",B1458="RICE"),H1458*About!$B$113,IF(B1458="CROP",H1458*About!$B$114,'EPA Data'!H1458))</f>
        <v>1.1218672990798897E-2</v>
      </c>
      <c r="J1458" s="9" t="str">
        <f>VLOOKUP(F1458,'Tech to Policy Mapping'!C:D,2,FALSE)</f>
        <v>coal mining - methane destruction</v>
      </c>
    </row>
    <row r="1459" spans="1:10" x14ac:dyDescent="0.45">
      <c r="A1459" t="s">
        <v>425</v>
      </c>
      <c r="B1459" t="s">
        <v>85</v>
      </c>
      <c r="C1459">
        <v>2025</v>
      </c>
      <c r="D1459" t="s">
        <v>82</v>
      </c>
      <c r="E1459" t="s">
        <v>83</v>
      </c>
      <c r="F1459" t="s">
        <v>430</v>
      </c>
      <c r="G1459">
        <v>41</v>
      </c>
      <c r="H1459">
        <v>1.04097044095397E-2</v>
      </c>
      <c r="I1459">
        <f>IF(OR(B1459="GAS",B1459="COL",B1459="LAN",B1459="RICE"),H1459*About!$B$113,IF(B1459="CROP",H1459*About!$B$114,'EPA Data'!H1459))</f>
        <v>1.1658868938684465E-2</v>
      </c>
      <c r="J1459" s="9" t="str">
        <f>VLOOKUP(F1459,'Tech to Policy Mapping'!C:D,2,FALSE)</f>
        <v>coal mining - methane capture</v>
      </c>
    </row>
    <row r="1460" spans="1:10" x14ac:dyDescent="0.45">
      <c r="A1460" t="s">
        <v>425</v>
      </c>
      <c r="B1460" t="s">
        <v>85</v>
      </c>
      <c r="C1460">
        <v>2025</v>
      </c>
      <c r="D1460" t="s">
        <v>82</v>
      </c>
      <c r="E1460" t="s">
        <v>83</v>
      </c>
      <c r="F1460" t="s">
        <v>428</v>
      </c>
      <c r="G1460">
        <v>41</v>
      </c>
      <c r="H1460">
        <v>1.9680456258356599E-2</v>
      </c>
      <c r="I1460">
        <f>IF(OR(B1460="GAS",B1460="COL",B1460="LAN",B1460="RICE"),H1460*About!$B$113,IF(B1460="CROP",H1460*About!$B$114,'EPA Data'!H1460))</f>
        <v>2.2042111009359391E-2</v>
      </c>
      <c r="J1460" s="9" t="str">
        <f>VLOOKUP(F1460,'Tech to Policy Mapping'!C:D,2,FALSE)</f>
        <v>coal mining - methane destruction</v>
      </c>
    </row>
    <row r="1461" spans="1:10" x14ac:dyDescent="0.45">
      <c r="A1461" t="s">
        <v>425</v>
      </c>
      <c r="B1461" t="s">
        <v>85</v>
      </c>
      <c r="C1461">
        <v>2025</v>
      </c>
      <c r="D1461" t="s">
        <v>82</v>
      </c>
      <c r="E1461" t="s">
        <v>83</v>
      </c>
      <c r="F1461" t="s">
        <v>426</v>
      </c>
      <c r="G1461">
        <v>41</v>
      </c>
      <c r="H1461">
        <v>0.44643959403038003</v>
      </c>
      <c r="I1461">
        <f>IF(OR(B1461="GAS",B1461="COL",B1461="LAN",B1461="RICE"),H1461*About!$B$113,IF(B1461="CROP",H1461*About!$B$114,'EPA Data'!H1461))</f>
        <v>0.50001234531402572</v>
      </c>
      <c r="J1461" s="9" t="str">
        <f>VLOOKUP(F1461,'Tech to Policy Mapping'!C:D,2,FALSE)</f>
        <v>coal mining - methane capture</v>
      </c>
    </row>
    <row r="1462" spans="1:10" x14ac:dyDescent="0.45">
      <c r="A1462" t="s">
        <v>425</v>
      </c>
      <c r="B1462" t="s">
        <v>85</v>
      </c>
      <c r="C1462">
        <v>2025</v>
      </c>
      <c r="D1462" t="s">
        <v>82</v>
      </c>
      <c r="E1462" t="s">
        <v>83</v>
      </c>
      <c r="F1462" t="s">
        <v>428</v>
      </c>
      <c r="G1462">
        <v>42</v>
      </c>
      <c r="H1462">
        <v>9.6016293391585003E-3</v>
      </c>
      <c r="I1462">
        <f>IF(OR(B1462="GAS",B1462="COL",B1462="LAN",B1462="RICE"),H1462*About!$B$113,IF(B1462="CROP",H1462*About!$B$114,'EPA Data'!H1462))</f>
        <v>1.0753824859857521E-2</v>
      </c>
      <c r="J1462" s="9" t="str">
        <f>VLOOKUP(F1462,'Tech to Policy Mapping'!C:D,2,FALSE)</f>
        <v>coal mining - methane destruction</v>
      </c>
    </row>
    <row r="1463" spans="1:10" x14ac:dyDescent="0.45">
      <c r="A1463" t="s">
        <v>425</v>
      </c>
      <c r="B1463" t="s">
        <v>85</v>
      </c>
      <c r="C1463">
        <v>2025</v>
      </c>
      <c r="D1463" t="s">
        <v>82</v>
      </c>
      <c r="E1463" t="s">
        <v>83</v>
      </c>
      <c r="F1463" t="s">
        <v>426</v>
      </c>
      <c r="G1463">
        <v>42</v>
      </c>
      <c r="H1463">
        <v>0.44008494913578</v>
      </c>
      <c r="I1463">
        <f>IF(OR(B1463="GAS",B1463="COL",B1463="LAN",B1463="RICE"),H1463*About!$B$113,IF(B1463="CROP",H1463*About!$B$114,'EPA Data'!H1463))</f>
        <v>0.49289514303207366</v>
      </c>
      <c r="J1463" s="9" t="str">
        <f>VLOOKUP(F1463,'Tech to Policy Mapping'!C:D,2,FALSE)</f>
        <v>coal mining - methane capture</v>
      </c>
    </row>
    <row r="1464" spans="1:10" x14ac:dyDescent="0.45">
      <c r="A1464" t="s">
        <v>425</v>
      </c>
      <c r="B1464" t="s">
        <v>85</v>
      </c>
      <c r="C1464">
        <v>2025</v>
      </c>
      <c r="D1464" t="s">
        <v>82</v>
      </c>
      <c r="E1464" t="s">
        <v>83</v>
      </c>
      <c r="F1464" t="s">
        <v>428</v>
      </c>
      <c r="G1464">
        <v>43</v>
      </c>
      <c r="H1464">
        <v>9.3868756666780004E-3</v>
      </c>
      <c r="I1464">
        <f>IF(OR(B1464="GAS",B1464="COL",B1464="LAN",B1464="RICE"),H1464*About!$B$113,IF(B1464="CROP",H1464*About!$B$114,'EPA Data'!H1464))</f>
        <v>1.0513300746679362E-2</v>
      </c>
      <c r="J1464" s="9" t="str">
        <f>VLOOKUP(F1464,'Tech to Policy Mapping'!C:D,2,FALSE)</f>
        <v>coal mining - methane destruction</v>
      </c>
    </row>
    <row r="1465" spans="1:10" x14ac:dyDescent="0.45">
      <c r="A1465" t="s">
        <v>425</v>
      </c>
      <c r="B1465" t="s">
        <v>85</v>
      </c>
      <c r="C1465">
        <v>2025</v>
      </c>
      <c r="D1465" t="s">
        <v>82</v>
      </c>
      <c r="E1465" t="s">
        <v>83</v>
      </c>
      <c r="F1465" t="s">
        <v>427</v>
      </c>
      <c r="G1465">
        <v>43</v>
      </c>
      <c r="H1465">
        <v>1.00166723132133E-2</v>
      </c>
      <c r="I1465">
        <f>IF(OR(B1465="GAS",B1465="COL",B1465="LAN",B1465="RICE"),H1465*About!$B$113,IF(B1465="CROP",H1465*About!$B$114,'EPA Data'!H1465))</f>
        <v>1.1218672990798897E-2</v>
      </c>
      <c r="J1465" s="9" t="str">
        <f>VLOOKUP(F1465,'Tech to Policy Mapping'!C:D,2,FALSE)</f>
        <v>coal mining - methane capture</v>
      </c>
    </row>
    <row r="1466" spans="1:10" x14ac:dyDescent="0.45">
      <c r="A1466" t="s">
        <v>425</v>
      </c>
      <c r="B1466" t="s">
        <v>85</v>
      </c>
      <c r="C1466">
        <v>2025</v>
      </c>
      <c r="D1466" t="s">
        <v>82</v>
      </c>
      <c r="E1466" t="s">
        <v>83</v>
      </c>
      <c r="F1466" t="s">
        <v>430</v>
      </c>
      <c r="G1466">
        <v>43</v>
      </c>
      <c r="H1466">
        <v>1.00166723132133E-2</v>
      </c>
      <c r="I1466">
        <f>IF(OR(B1466="GAS",B1466="COL",B1466="LAN",B1466="RICE"),H1466*About!$B$113,IF(B1466="CROP",H1466*About!$B$114,'EPA Data'!H1466))</f>
        <v>1.1218672990798897E-2</v>
      </c>
      <c r="J1466" s="9" t="str">
        <f>VLOOKUP(F1466,'Tech to Policy Mapping'!C:D,2,FALSE)</f>
        <v>coal mining - methane capture</v>
      </c>
    </row>
    <row r="1467" spans="1:10" x14ac:dyDescent="0.45">
      <c r="A1467" t="s">
        <v>425</v>
      </c>
      <c r="B1467" t="s">
        <v>85</v>
      </c>
      <c r="C1467">
        <v>2025</v>
      </c>
      <c r="D1467" t="s">
        <v>82</v>
      </c>
      <c r="E1467" t="s">
        <v>83</v>
      </c>
      <c r="F1467" t="s">
        <v>430</v>
      </c>
      <c r="G1467">
        <v>44</v>
      </c>
      <c r="H1467">
        <v>1.9680456258356599E-2</v>
      </c>
      <c r="I1467">
        <f>IF(OR(B1467="GAS",B1467="COL",B1467="LAN",B1467="RICE"),H1467*About!$B$113,IF(B1467="CROP",H1467*About!$B$114,'EPA Data'!H1467))</f>
        <v>2.2042111009359391E-2</v>
      </c>
      <c r="J1467" s="9" t="str">
        <f>VLOOKUP(F1467,'Tech to Policy Mapping'!C:D,2,FALSE)</f>
        <v>coal mining - methane capture</v>
      </c>
    </row>
    <row r="1468" spans="1:10" x14ac:dyDescent="0.45">
      <c r="A1468" t="s">
        <v>425</v>
      </c>
      <c r="B1468" t="s">
        <v>85</v>
      </c>
      <c r="C1468">
        <v>2025</v>
      </c>
      <c r="D1468" t="s">
        <v>82</v>
      </c>
      <c r="E1468" t="s">
        <v>83</v>
      </c>
      <c r="F1468" t="s">
        <v>427</v>
      </c>
      <c r="G1468">
        <v>44</v>
      </c>
      <c r="H1468">
        <v>1.9680456258356599E-2</v>
      </c>
      <c r="I1468">
        <f>IF(OR(B1468="GAS",B1468="COL",B1468="LAN",B1468="RICE"),H1468*About!$B$113,IF(B1468="CROP",H1468*About!$B$114,'EPA Data'!H1468))</f>
        <v>2.2042111009359391E-2</v>
      </c>
      <c r="J1468" s="9" t="str">
        <f>VLOOKUP(F1468,'Tech to Policy Mapping'!C:D,2,FALSE)</f>
        <v>coal mining - methane capture</v>
      </c>
    </row>
    <row r="1469" spans="1:10" x14ac:dyDescent="0.45">
      <c r="A1469" t="s">
        <v>425</v>
      </c>
      <c r="B1469" t="s">
        <v>85</v>
      </c>
      <c r="C1469">
        <v>2025</v>
      </c>
      <c r="D1469" t="s">
        <v>82</v>
      </c>
      <c r="E1469" t="s">
        <v>83</v>
      </c>
      <c r="F1469" t="s">
        <v>426</v>
      </c>
      <c r="G1469">
        <v>44</v>
      </c>
      <c r="H1469">
        <v>0.20969624817371299</v>
      </c>
      <c r="I1469">
        <f>IF(OR(B1469="GAS",B1469="COL",B1469="LAN",B1469="RICE"),H1469*About!$B$113,IF(B1469="CROP",H1469*About!$B$114,'EPA Data'!H1469))</f>
        <v>0.23485979795455858</v>
      </c>
      <c r="J1469" s="9" t="str">
        <f>VLOOKUP(F1469,'Tech to Policy Mapping'!C:D,2,FALSE)</f>
        <v>coal mining - methane capture</v>
      </c>
    </row>
    <row r="1470" spans="1:10" x14ac:dyDescent="0.45">
      <c r="A1470" t="s">
        <v>425</v>
      </c>
      <c r="B1470" t="s">
        <v>85</v>
      </c>
      <c r="C1470">
        <v>2025</v>
      </c>
      <c r="D1470" t="s">
        <v>82</v>
      </c>
      <c r="E1470" t="s">
        <v>83</v>
      </c>
      <c r="F1470" t="s">
        <v>426</v>
      </c>
      <c r="G1470">
        <v>45</v>
      </c>
      <c r="H1470">
        <v>0.203405171632766</v>
      </c>
      <c r="I1470">
        <f>IF(OR(B1470="GAS",B1470="COL",B1470="LAN",B1470="RICE"),H1470*About!$B$113,IF(B1470="CROP",H1470*About!$B$114,'EPA Data'!H1470))</f>
        <v>0.22781379222869794</v>
      </c>
      <c r="J1470" s="9" t="str">
        <f>VLOOKUP(F1470,'Tech to Policy Mapping'!C:D,2,FALSE)</f>
        <v>coal mining - methane capture</v>
      </c>
    </row>
    <row r="1471" spans="1:10" x14ac:dyDescent="0.45">
      <c r="A1471" t="s">
        <v>425</v>
      </c>
      <c r="B1471" t="s">
        <v>85</v>
      </c>
      <c r="C1471">
        <v>2025</v>
      </c>
      <c r="D1471" t="s">
        <v>82</v>
      </c>
      <c r="E1471" t="s">
        <v>83</v>
      </c>
      <c r="F1471" t="s">
        <v>430</v>
      </c>
      <c r="G1471">
        <v>45</v>
      </c>
      <c r="H1471">
        <v>9.6016293391585003E-3</v>
      </c>
      <c r="I1471">
        <f>IF(OR(B1471="GAS",B1471="COL",B1471="LAN",B1471="RICE"),H1471*About!$B$113,IF(B1471="CROP",H1471*About!$B$114,'EPA Data'!H1471))</f>
        <v>1.0753824859857521E-2</v>
      </c>
      <c r="J1471" s="9" t="str">
        <f>VLOOKUP(F1471,'Tech to Policy Mapping'!C:D,2,FALSE)</f>
        <v>coal mining - methane capture</v>
      </c>
    </row>
    <row r="1472" spans="1:10" x14ac:dyDescent="0.45">
      <c r="A1472" t="s">
        <v>425</v>
      </c>
      <c r="B1472" t="s">
        <v>85</v>
      </c>
      <c r="C1472">
        <v>2025</v>
      </c>
      <c r="D1472" t="s">
        <v>82</v>
      </c>
      <c r="E1472" t="s">
        <v>83</v>
      </c>
      <c r="F1472" t="s">
        <v>427</v>
      </c>
      <c r="G1472">
        <v>45</v>
      </c>
      <c r="H1472">
        <v>9.6016293391585003E-3</v>
      </c>
      <c r="I1472">
        <f>IF(OR(B1472="GAS",B1472="COL",B1472="LAN",B1472="RICE"),H1472*About!$B$113,IF(B1472="CROP",H1472*About!$B$114,'EPA Data'!H1472))</f>
        <v>1.0753824859857521E-2</v>
      </c>
      <c r="J1472" s="9" t="str">
        <f>VLOOKUP(F1472,'Tech to Policy Mapping'!C:D,2,FALSE)</f>
        <v>coal mining - methane capture</v>
      </c>
    </row>
    <row r="1473" spans="1:10" x14ac:dyDescent="0.45">
      <c r="A1473" t="s">
        <v>425</v>
      </c>
      <c r="B1473" t="s">
        <v>85</v>
      </c>
      <c r="C1473">
        <v>2025</v>
      </c>
      <c r="D1473" t="s">
        <v>82</v>
      </c>
      <c r="E1473" t="s">
        <v>83</v>
      </c>
      <c r="F1473" t="s">
        <v>426</v>
      </c>
      <c r="G1473">
        <v>46</v>
      </c>
      <c r="H1473">
        <v>0.197722107172012</v>
      </c>
      <c r="I1473">
        <f>IF(OR(B1473="GAS",B1473="COL",B1473="LAN",B1473="RICE"),H1473*About!$B$113,IF(B1473="CROP",H1473*About!$B$114,'EPA Data'!H1473))</f>
        <v>0.22144876003265346</v>
      </c>
      <c r="J1473" s="9" t="str">
        <f>VLOOKUP(F1473,'Tech to Policy Mapping'!C:D,2,FALSE)</f>
        <v>coal mining - methane capture</v>
      </c>
    </row>
    <row r="1474" spans="1:10" x14ac:dyDescent="0.45">
      <c r="A1474" t="s">
        <v>425</v>
      </c>
      <c r="B1474" t="s">
        <v>85</v>
      </c>
      <c r="C1474">
        <v>2025</v>
      </c>
      <c r="D1474" t="s">
        <v>82</v>
      </c>
      <c r="E1474" t="s">
        <v>83</v>
      </c>
      <c r="F1474" t="s">
        <v>427</v>
      </c>
      <c r="G1474">
        <v>46</v>
      </c>
      <c r="H1474">
        <v>9.3868756666780004E-3</v>
      </c>
      <c r="I1474">
        <f>IF(OR(B1474="GAS",B1474="COL",B1474="LAN",B1474="RICE"),H1474*About!$B$113,IF(B1474="CROP",H1474*About!$B$114,'EPA Data'!H1474))</f>
        <v>1.0513300746679362E-2</v>
      </c>
      <c r="J1474" s="9" t="str">
        <f>VLOOKUP(F1474,'Tech to Policy Mapping'!C:D,2,FALSE)</f>
        <v>coal mining - methane capture</v>
      </c>
    </row>
    <row r="1475" spans="1:10" x14ac:dyDescent="0.45">
      <c r="A1475" t="s">
        <v>425</v>
      </c>
      <c r="B1475" t="s">
        <v>85</v>
      </c>
      <c r="C1475">
        <v>2025</v>
      </c>
      <c r="D1475" t="s">
        <v>82</v>
      </c>
      <c r="E1475" t="s">
        <v>83</v>
      </c>
      <c r="F1475" t="s">
        <v>430</v>
      </c>
      <c r="G1475">
        <v>46</v>
      </c>
      <c r="H1475">
        <v>9.3868756666780004E-3</v>
      </c>
      <c r="I1475">
        <f>IF(OR(B1475="GAS",B1475="COL",B1475="LAN",B1475="RICE"),H1475*About!$B$113,IF(B1475="CROP",H1475*About!$B$114,'EPA Data'!H1475))</f>
        <v>1.0513300746679362E-2</v>
      </c>
      <c r="J1475" s="9" t="str">
        <f>VLOOKUP(F1475,'Tech to Policy Mapping'!C:D,2,FALSE)</f>
        <v>coal mining - methane capture</v>
      </c>
    </row>
    <row r="1476" spans="1:10" x14ac:dyDescent="0.45">
      <c r="A1476" t="s">
        <v>425</v>
      </c>
      <c r="B1476" t="s">
        <v>85</v>
      </c>
      <c r="C1476">
        <v>2025</v>
      </c>
      <c r="D1476" t="s">
        <v>82</v>
      </c>
      <c r="E1476" t="s">
        <v>83</v>
      </c>
      <c r="F1476" t="s">
        <v>426</v>
      </c>
      <c r="G1476">
        <v>47</v>
      </c>
      <c r="H1476">
        <v>0.19345957040786699</v>
      </c>
      <c r="I1476">
        <f>IF(OR(B1476="GAS",B1476="COL",B1476="LAN",B1476="RICE"),H1476*About!$B$113,IF(B1476="CROP",H1476*About!$B$114,'EPA Data'!H1476))</f>
        <v>0.21667471885681105</v>
      </c>
      <c r="J1476" s="9" t="str">
        <f>VLOOKUP(F1476,'Tech to Policy Mapping'!C:D,2,FALSE)</f>
        <v>coal mining - methane capture</v>
      </c>
    </row>
    <row r="1477" spans="1:10" x14ac:dyDescent="0.45">
      <c r="A1477" t="s">
        <v>425</v>
      </c>
      <c r="B1477" t="s">
        <v>85</v>
      </c>
      <c r="C1477">
        <v>2025</v>
      </c>
      <c r="D1477" t="s">
        <v>82</v>
      </c>
      <c r="E1477" t="s">
        <v>83</v>
      </c>
      <c r="F1477" t="s">
        <v>426</v>
      </c>
      <c r="G1477">
        <v>49</v>
      </c>
      <c r="H1477">
        <v>0.18737468123435899</v>
      </c>
      <c r="I1477">
        <f>IF(OR(B1477="GAS",B1477="COL",B1477="LAN",B1477="RICE"),H1477*About!$B$113,IF(B1477="CROP",H1477*About!$B$114,'EPA Data'!H1477))</f>
        <v>0.20985964298248208</v>
      </c>
      <c r="J1477" s="9" t="str">
        <f>VLOOKUP(F1477,'Tech to Policy Mapping'!C:D,2,FALSE)</f>
        <v>coal mining - methane capture</v>
      </c>
    </row>
    <row r="1478" spans="1:10" x14ac:dyDescent="0.45">
      <c r="A1478" t="s">
        <v>425</v>
      </c>
      <c r="B1478" t="s">
        <v>85</v>
      </c>
      <c r="C1478">
        <v>2025</v>
      </c>
      <c r="D1478" t="s">
        <v>82</v>
      </c>
      <c r="E1478" t="s">
        <v>83</v>
      </c>
      <c r="F1478" t="s">
        <v>428</v>
      </c>
      <c r="G1478">
        <v>49</v>
      </c>
      <c r="H1478">
        <v>8.1788143143057997E-3</v>
      </c>
      <c r="I1478">
        <f>IF(OR(B1478="GAS",B1478="COL",B1478="LAN",B1478="RICE"),H1478*About!$B$113,IF(B1478="CROP",H1478*About!$B$114,'EPA Data'!H1478))</f>
        <v>9.1602720320224963E-3</v>
      </c>
      <c r="J1478" s="9" t="str">
        <f>VLOOKUP(F1478,'Tech to Policy Mapping'!C:D,2,FALSE)</f>
        <v>coal mining - methane destruction</v>
      </c>
    </row>
    <row r="1479" spans="1:10" x14ac:dyDescent="0.45">
      <c r="A1479" t="s">
        <v>425</v>
      </c>
      <c r="B1479" t="s">
        <v>85</v>
      </c>
      <c r="C1479">
        <v>2025</v>
      </c>
      <c r="D1479" t="s">
        <v>82</v>
      </c>
      <c r="E1479" t="s">
        <v>83</v>
      </c>
      <c r="F1479" t="s">
        <v>426</v>
      </c>
      <c r="G1479">
        <v>50</v>
      </c>
      <c r="H1479">
        <v>0.18030010163783999</v>
      </c>
      <c r="I1479">
        <f>IF(OR(B1479="GAS",B1479="COL",B1479="LAN",B1479="RICE"),H1479*About!$B$113,IF(B1479="CROP",H1479*About!$B$114,'EPA Data'!H1479))</f>
        <v>0.20193611383438081</v>
      </c>
      <c r="J1479" s="9" t="str">
        <f>VLOOKUP(F1479,'Tech to Policy Mapping'!C:D,2,FALSE)</f>
        <v>coal mining - methane capture</v>
      </c>
    </row>
    <row r="1480" spans="1:10" x14ac:dyDescent="0.45">
      <c r="A1480" t="s">
        <v>425</v>
      </c>
      <c r="B1480" t="s">
        <v>85</v>
      </c>
      <c r="C1480">
        <v>2025</v>
      </c>
      <c r="D1480" t="s">
        <v>82</v>
      </c>
      <c r="E1480" t="s">
        <v>83</v>
      </c>
      <c r="F1480" t="s">
        <v>428</v>
      </c>
      <c r="G1480">
        <v>50</v>
      </c>
      <c r="H1480">
        <v>8.0814715474843996E-3</v>
      </c>
      <c r="I1480">
        <f>IF(OR(B1480="GAS",B1480="COL",B1480="LAN",B1480="RICE"),H1480*About!$B$113,IF(B1480="CROP",H1480*About!$B$114,'EPA Data'!H1480))</f>
        <v>9.0512481331825288E-3</v>
      </c>
      <c r="J1480" s="9" t="str">
        <f>VLOOKUP(F1480,'Tech to Policy Mapping'!C:D,2,FALSE)</f>
        <v>coal mining - methane destruction</v>
      </c>
    </row>
    <row r="1481" spans="1:10" x14ac:dyDescent="0.45">
      <c r="A1481" t="s">
        <v>425</v>
      </c>
      <c r="B1481" t="s">
        <v>85</v>
      </c>
      <c r="C1481">
        <v>2025</v>
      </c>
      <c r="D1481" t="s">
        <v>82</v>
      </c>
      <c r="E1481" t="s">
        <v>83</v>
      </c>
      <c r="F1481" t="s">
        <v>426</v>
      </c>
      <c r="G1481">
        <v>51</v>
      </c>
      <c r="H1481">
        <v>0.35424821078777302</v>
      </c>
      <c r="I1481">
        <f>IF(OR(B1481="GAS",B1481="COL",B1481="LAN",B1481="RICE"),H1481*About!$B$113,IF(B1481="CROP",H1481*About!$B$114,'EPA Data'!H1481))</f>
        <v>0.39675799608230583</v>
      </c>
      <c r="J1481" s="9" t="str">
        <f>VLOOKUP(F1481,'Tech to Policy Mapping'!C:D,2,FALSE)</f>
        <v>coal mining - methane capture</v>
      </c>
    </row>
    <row r="1482" spans="1:10" x14ac:dyDescent="0.45">
      <c r="A1482" t="s">
        <v>425</v>
      </c>
      <c r="B1482" t="s">
        <v>85</v>
      </c>
      <c r="C1482">
        <v>2025</v>
      </c>
      <c r="D1482" t="s">
        <v>82</v>
      </c>
      <c r="E1482" t="s">
        <v>83</v>
      </c>
      <c r="F1482" t="s">
        <v>426</v>
      </c>
      <c r="G1482">
        <v>52</v>
      </c>
      <c r="H1482">
        <v>0.172829315066337</v>
      </c>
      <c r="I1482">
        <f>IF(OR(B1482="GAS",B1482="COL",B1482="LAN",B1482="RICE"),H1482*About!$B$113,IF(B1482="CROP",H1482*About!$B$114,'EPA Data'!H1482))</f>
        <v>0.19356883287429746</v>
      </c>
      <c r="J1482" s="9" t="str">
        <f>VLOOKUP(F1482,'Tech to Policy Mapping'!C:D,2,FALSE)</f>
        <v>coal mining - methane capture</v>
      </c>
    </row>
    <row r="1483" spans="1:10" x14ac:dyDescent="0.45">
      <c r="A1483" t="s">
        <v>425</v>
      </c>
      <c r="B1483" t="s">
        <v>85</v>
      </c>
      <c r="C1483">
        <v>2025</v>
      </c>
      <c r="D1483" t="s">
        <v>82</v>
      </c>
      <c r="E1483" t="s">
        <v>83</v>
      </c>
      <c r="F1483" t="s">
        <v>427</v>
      </c>
      <c r="G1483">
        <v>53</v>
      </c>
      <c r="H1483">
        <v>8.1788143143057997E-3</v>
      </c>
      <c r="I1483">
        <f>IF(OR(B1483="GAS",B1483="COL",B1483="LAN",B1483="RICE"),H1483*About!$B$113,IF(B1483="CROP",H1483*About!$B$114,'EPA Data'!H1483))</f>
        <v>9.1602720320224963E-3</v>
      </c>
      <c r="J1483" s="9" t="str">
        <f>VLOOKUP(F1483,'Tech to Policy Mapping'!C:D,2,FALSE)</f>
        <v>coal mining - methane capture</v>
      </c>
    </row>
    <row r="1484" spans="1:10" x14ac:dyDescent="0.45">
      <c r="A1484" t="s">
        <v>425</v>
      </c>
      <c r="B1484" t="s">
        <v>85</v>
      </c>
      <c r="C1484">
        <v>2025</v>
      </c>
      <c r="D1484" t="s">
        <v>82</v>
      </c>
      <c r="E1484" t="s">
        <v>83</v>
      </c>
      <c r="F1484" t="s">
        <v>426</v>
      </c>
      <c r="G1484">
        <v>53</v>
      </c>
      <c r="H1484">
        <v>0.16896376013755801</v>
      </c>
      <c r="I1484">
        <f>IF(OR(B1484="GAS",B1484="COL",B1484="LAN",B1484="RICE"),H1484*About!$B$113,IF(B1484="CROP",H1484*About!$B$114,'EPA Data'!H1484))</f>
        <v>0.189239411354065</v>
      </c>
      <c r="J1484" s="9" t="str">
        <f>VLOOKUP(F1484,'Tech to Policy Mapping'!C:D,2,FALSE)</f>
        <v>coal mining - methane capture</v>
      </c>
    </row>
    <row r="1485" spans="1:10" x14ac:dyDescent="0.45">
      <c r="A1485" t="s">
        <v>425</v>
      </c>
      <c r="B1485" t="s">
        <v>85</v>
      </c>
      <c r="C1485">
        <v>2025</v>
      </c>
      <c r="D1485" t="s">
        <v>82</v>
      </c>
      <c r="E1485" t="s">
        <v>83</v>
      </c>
      <c r="F1485" t="s">
        <v>430</v>
      </c>
      <c r="G1485">
        <v>53</v>
      </c>
      <c r="H1485">
        <v>8.1788143143057997E-3</v>
      </c>
      <c r="I1485">
        <f>IF(OR(B1485="GAS",B1485="COL",B1485="LAN",B1485="RICE"),H1485*About!$B$113,IF(B1485="CROP",H1485*About!$B$114,'EPA Data'!H1485))</f>
        <v>9.1602720320224963E-3</v>
      </c>
      <c r="J1485" s="9" t="str">
        <f>VLOOKUP(F1485,'Tech to Policy Mapping'!C:D,2,FALSE)</f>
        <v>coal mining - methane capture</v>
      </c>
    </row>
    <row r="1486" spans="1:10" x14ac:dyDescent="0.45">
      <c r="A1486" t="s">
        <v>425</v>
      </c>
      <c r="B1486" t="s">
        <v>85</v>
      </c>
      <c r="C1486">
        <v>2025</v>
      </c>
      <c r="D1486" t="s">
        <v>82</v>
      </c>
      <c r="E1486" t="s">
        <v>83</v>
      </c>
      <c r="F1486" t="s">
        <v>428</v>
      </c>
      <c r="G1486">
        <v>53</v>
      </c>
      <c r="H1486">
        <v>7.5954482890666E-3</v>
      </c>
      <c r="I1486">
        <f>IF(OR(B1486="GAS",B1486="COL",B1486="LAN",B1486="RICE"),H1486*About!$B$113,IF(B1486="CROP",H1486*About!$B$114,'EPA Data'!H1486))</f>
        <v>8.506902083754592E-3</v>
      </c>
      <c r="J1486" s="9" t="str">
        <f>VLOOKUP(F1486,'Tech to Policy Mapping'!C:D,2,FALSE)</f>
        <v>coal mining - methane destruction</v>
      </c>
    </row>
    <row r="1487" spans="1:10" x14ac:dyDescent="0.45">
      <c r="A1487" t="s">
        <v>425</v>
      </c>
      <c r="B1487" t="s">
        <v>85</v>
      </c>
      <c r="C1487">
        <v>2025</v>
      </c>
      <c r="D1487" t="s">
        <v>82</v>
      </c>
      <c r="E1487" t="s">
        <v>83</v>
      </c>
      <c r="F1487" t="s">
        <v>428</v>
      </c>
      <c r="G1487">
        <v>54</v>
      </c>
      <c r="H1487">
        <v>7.4589457362890001E-3</v>
      </c>
      <c r="I1487">
        <f>IF(OR(B1487="GAS",B1487="COL",B1487="LAN",B1487="RICE"),H1487*About!$B$113,IF(B1487="CROP",H1487*About!$B$114,'EPA Data'!H1487))</f>
        <v>8.3540192246436811E-3</v>
      </c>
      <c r="J1487" s="9" t="str">
        <f>VLOOKUP(F1487,'Tech to Policy Mapping'!C:D,2,FALSE)</f>
        <v>coal mining - methane destruction</v>
      </c>
    </row>
    <row r="1488" spans="1:10" x14ac:dyDescent="0.45">
      <c r="A1488" t="s">
        <v>425</v>
      </c>
      <c r="B1488" t="s">
        <v>85</v>
      </c>
      <c r="C1488">
        <v>2025</v>
      </c>
      <c r="D1488" t="s">
        <v>82</v>
      </c>
      <c r="E1488" t="s">
        <v>83</v>
      </c>
      <c r="F1488" t="s">
        <v>430</v>
      </c>
      <c r="G1488">
        <v>54</v>
      </c>
      <c r="H1488">
        <v>8.0814715474843996E-3</v>
      </c>
      <c r="I1488">
        <f>IF(OR(B1488="GAS",B1488="COL",B1488="LAN",B1488="RICE"),H1488*About!$B$113,IF(B1488="CROP",H1488*About!$B$114,'EPA Data'!H1488))</f>
        <v>9.0512481331825288E-3</v>
      </c>
      <c r="J1488" s="9" t="str">
        <f>VLOOKUP(F1488,'Tech to Policy Mapping'!C:D,2,FALSE)</f>
        <v>coal mining - methane capture</v>
      </c>
    </row>
    <row r="1489" spans="1:10" x14ac:dyDescent="0.45">
      <c r="A1489" t="s">
        <v>425</v>
      </c>
      <c r="B1489" t="s">
        <v>85</v>
      </c>
      <c r="C1489">
        <v>2025</v>
      </c>
      <c r="D1489" t="s">
        <v>82</v>
      </c>
      <c r="E1489" t="s">
        <v>83</v>
      </c>
      <c r="F1489" t="s">
        <v>427</v>
      </c>
      <c r="G1489">
        <v>54</v>
      </c>
      <c r="H1489">
        <v>8.0814715474843996E-3</v>
      </c>
      <c r="I1489">
        <f>IF(OR(B1489="GAS",B1489="COL",B1489="LAN",B1489="RICE"),H1489*About!$B$113,IF(B1489="CROP",H1489*About!$B$114,'EPA Data'!H1489))</f>
        <v>9.0512481331825288E-3</v>
      </c>
      <c r="J1489" s="9" t="str">
        <f>VLOOKUP(F1489,'Tech to Policy Mapping'!C:D,2,FALSE)</f>
        <v>coal mining - methane capture</v>
      </c>
    </row>
    <row r="1490" spans="1:10" x14ac:dyDescent="0.45">
      <c r="A1490" t="s">
        <v>425</v>
      </c>
      <c r="B1490" t="s">
        <v>85</v>
      </c>
      <c r="C1490">
        <v>2025</v>
      </c>
      <c r="D1490" t="s">
        <v>82</v>
      </c>
      <c r="E1490" t="s">
        <v>83</v>
      </c>
      <c r="F1490" t="s">
        <v>429</v>
      </c>
      <c r="G1490">
        <v>55</v>
      </c>
      <c r="H1490">
        <v>3.6536192893981898</v>
      </c>
      <c r="I1490">
        <f>IF(OR(B1490="GAS",B1490="COL",B1490="LAN",B1490="RICE"),H1490*About!$B$113,IF(B1490="CROP",H1490*About!$B$114,'EPA Data'!H1490))</f>
        <v>4.0920536041259732</v>
      </c>
      <c r="J1490" s="9" t="str">
        <f>VLOOKUP(F1490,'Tech to Policy Mapping'!C:D,2,FALSE)</f>
        <v>coal mining - methane destruction</v>
      </c>
    </row>
    <row r="1491" spans="1:10" x14ac:dyDescent="0.45">
      <c r="A1491" t="s">
        <v>425</v>
      </c>
      <c r="B1491" t="s">
        <v>85</v>
      </c>
      <c r="C1491">
        <v>2025</v>
      </c>
      <c r="D1491" t="s">
        <v>82</v>
      </c>
      <c r="E1491" t="s">
        <v>83</v>
      </c>
      <c r="F1491" t="s">
        <v>428</v>
      </c>
      <c r="G1491">
        <v>57</v>
      </c>
      <c r="H1491">
        <v>6.9827921688557001E-3</v>
      </c>
      <c r="I1491">
        <f>IF(OR(B1491="GAS",B1491="COL",B1491="LAN",B1491="RICE"),H1491*About!$B$113,IF(B1491="CROP",H1491*About!$B$114,'EPA Data'!H1491))</f>
        <v>7.8207272291183853E-3</v>
      </c>
      <c r="J1491" s="9" t="str">
        <f>VLOOKUP(F1491,'Tech to Policy Mapping'!C:D,2,FALSE)</f>
        <v>coal mining - methane destruction</v>
      </c>
    </row>
    <row r="1492" spans="1:10" x14ac:dyDescent="0.45">
      <c r="A1492" t="s">
        <v>425</v>
      </c>
      <c r="B1492" t="s">
        <v>85</v>
      </c>
      <c r="C1492">
        <v>2025</v>
      </c>
      <c r="D1492" t="s">
        <v>82</v>
      </c>
      <c r="E1492" t="s">
        <v>83</v>
      </c>
      <c r="F1492" t="s">
        <v>428</v>
      </c>
      <c r="G1492">
        <v>58</v>
      </c>
      <c r="H1492">
        <v>6.9625480100512999E-3</v>
      </c>
      <c r="I1492">
        <f>IF(OR(B1492="GAS",B1492="COL",B1492="LAN",B1492="RICE"),H1492*About!$B$113,IF(B1492="CROP",H1492*About!$B$114,'EPA Data'!H1492))</f>
        <v>7.7980537712574564E-3</v>
      </c>
      <c r="J1492" s="9" t="str">
        <f>VLOOKUP(F1492,'Tech to Policy Mapping'!C:D,2,FALSE)</f>
        <v>coal mining - methane destruction</v>
      </c>
    </row>
    <row r="1493" spans="1:10" x14ac:dyDescent="0.45">
      <c r="A1493" t="s">
        <v>425</v>
      </c>
      <c r="B1493" t="s">
        <v>85</v>
      </c>
      <c r="C1493">
        <v>2025</v>
      </c>
      <c r="D1493" t="s">
        <v>82</v>
      </c>
      <c r="E1493" t="s">
        <v>83</v>
      </c>
      <c r="F1493" t="s">
        <v>430</v>
      </c>
      <c r="G1493">
        <v>58</v>
      </c>
      <c r="H1493">
        <v>7.5954482890666E-3</v>
      </c>
      <c r="I1493">
        <f>IF(OR(B1493="GAS",B1493="COL",B1493="LAN",B1493="RICE"),H1493*About!$B$113,IF(B1493="CROP",H1493*About!$B$114,'EPA Data'!H1493))</f>
        <v>8.506902083754592E-3</v>
      </c>
      <c r="J1493" s="9" t="str">
        <f>VLOOKUP(F1493,'Tech to Policy Mapping'!C:D,2,FALSE)</f>
        <v>coal mining - methane capture</v>
      </c>
    </row>
    <row r="1494" spans="1:10" x14ac:dyDescent="0.45">
      <c r="A1494" t="s">
        <v>425</v>
      </c>
      <c r="B1494" t="s">
        <v>85</v>
      </c>
      <c r="C1494">
        <v>2025</v>
      </c>
      <c r="D1494" t="s">
        <v>82</v>
      </c>
      <c r="E1494" t="s">
        <v>83</v>
      </c>
      <c r="F1494" t="s">
        <v>427</v>
      </c>
      <c r="G1494">
        <v>58</v>
      </c>
      <c r="H1494">
        <v>7.5954482890666E-3</v>
      </c>
      <c r="I1494">
        <f>IF(OR(B1494="GAS",B1494="COL",B1494="LAN",B1494="RICE"),H1494*About!$B$113,IF(B1494="CROP",H1494*About!$B$114,'EPA Data'!H1494))</f>
        <v>8.506902083754592E-3</v>
      </c>
      <c r="J1494" s="9" t="str">
        <f>VLOOKUP(F1494,'Tech to Policy Mapping'!C:D,2,FALSE)</f>
        <v>coal mining - methane capture</v>
      </c>
    </row>
    <row r="1495" spans="1:10" x14ac:dyDescent="0.45">
      <c r="A1495" t="s">
        <v>425</v>
      </c>
      <c r="B1495" t="s">
        <v>85</v>
      </c>
      <c r="C1495">
        <v>2025</v>
      </c>
      <c r="D1495" t="s">
        <v>82</v>
      </c>
      <c r="E1495" t="s">
        <v>83</v>
      </c>
      <c r="F1495" t="s">
        <v>427</v>
      </c>
      <c r="G1495">
        <v>59</v>
      </c>
      <c r="H1495">
        <v>7.4589457362890001E-3</v>
      </c>
      <c r="I1495">
        <f>IF(OR(B1495="GAS",B1495="COL",B1495="LAN",B1495="RICE"),H1495*About!$B$113,IF(B1495="CROP",H1495*About!$B$114,'EPA Data'!H1495))</f>
        <v>8.3540192246436811E-3</v>
      </c>
      <c r="J1495" s="9" t="str">
        <f>VLOOKUP(F1495,'Tech to Policy Mapping'!C:D,2,FALSE)</f>
        <v>coal mining - methane capture</v>
      </c>
    </row>
    <row r="1496" spans="1:10" x14ac:dyDescent="0.45">
      <c r="A1496" t="s">
        <v>425</v>
      </c>
      <c r="B1496" t="s">
        <v>85</v>
      </c>
      <c r="C1496">
        <v>2025</v>
      </c>
      <c r="D1496" t="s">
        <v>82</v>
      </c>
      <c r="E1496" t="s">
        <v>83</v>
      </c>
      <c r="F1496" t="s">
        <v>430</v>
      </c>
      <c r="G1496">
        <v>59</v>
      </c>
      <c r="H1496">
        <v>7.4589457362890001E-3</v>
      </c>
      <c r="I1496">
        <f>IF(OR(B1496="GAS",B1496="COL",B1496="LAN",B1496="RICE"),H1496*About!$B$113,IF(B1496="CROP",H1496*About!$B$114,'EPA Data'!H1496))</f>
        <v>8.3540192246436811E-3</v>
      </c>
      <c r="J1496" s="9" t="str">
        <f>VLOOKUP(F1496,'Tech to Policy Mapping'!C:D,2,FALSE)</f>
        <v>coal mining - methane capture</v>
      </c>
    </row>
    <row r="1497" spans="1:10" x14ac:dyDescent="0.45">
      <c r="A1497" t="s">
        <v>425</v>
      </c>
      <c r="B1497" t="s">
        <v>85</v>
      </c>
      <c r="C1497">
        <v>2025</v>
      </c>
      <c r="D1497" t="s">
        <v>82</v>
      </c>
      <c r="E1497" t="s">
        <v>83</v>
      </c>
      <c r="F1497" t="s">
        <v>426</v>
      </c>
      <c r="G1497">
        <v>61</v>
      </c>
      <c r="H1497">
        <v>0.29268515110015803</v>
      </c>
      <c r="I1497">
        <f>IF(OR(B1497="GAS",B1497="COL",B1497="LAN",B1497="RICE"),H1497*About!$B$113,IF(B1497="CROP",H1497*About!$B$114,'EPA Data'!H1497))</f>
        <v>0.32780736923217701</v>
      </c>
      <c r="J1497" s="9" t="str">
        <f>VLOOKUP(F1497,'Tech to Policy Mapping'!C:D,2,FALSE)</f>
        <v>coal mining - methane capture</v>
      </c>
    </row>
    <row r="1498" spans="1:10" x14ac:dyDescent="0.45">
      <c r="A1498" t="s">
        <v>425</v>
      </c>
      <c r="B1498" t="s">
        <v>85</v>
      </c>
      <c r="C1498">
        <v>2025</v>
      </c>
      <c r="D1498" t="s">
        <v>82</v>
      </c>
      <c r="E1498" t="s">
        <v>83</v>
      </c>
      <c r="F1498" t="s">
        <v>428</v>
      </c>
      <c r="G1498">
        <v>61</v>
      </c>
      <c r="H1498">
        <v>6.5642921254039002E-3</v>
      </c>
      <c r="I1498">
        <f>IF(OR(B1498="GAS",B1498="COL",B1498="LAN",B1498="RICE"),H1498*About!$B$113,IF(B1498="CROP",H1498*About!$B$114,'EPA Data'!H1498))</f>
        <v>7.352007180452369E-3</v>
      </c>
      <c r="J1498" s="9" t="str">
        <f>VLOOKUP(F1498,'Tech to Policy Mapping'!C:D,2,FALSE)</f>
        <v>coal mining - methane destruction</v>
      </c>
    </row>
    <row r="1499" spans="1:10" x14ac:dyDescent="0.45">
      <c r="A1499" t="s">
        <v>425</v>
      </c>
      <c r="B1499" t="s">
        <v>85</v>
      </c>
      <c r="C1499">
        <v>2025</v>
      </c>
      <c r="D1499" t="s">
        <v>82</v>
      </c>
      <c r="E1499" t="s">
        <v>83</v>
      </c>
      <c r="F1499" t="s">
        <v>430</v>
      </c>
      <c r="G1499">
        <v>63</v>
      </c>
      <c r="H1499">
        <v>1.39453401789069E-2</v>
      </c>
      <c r="I1499">
        <f>IF(OR(B1499="GAS",B1499="COL",B1499="LAN",B1499="RICE"),H1499*About!$B$113,IF(B1499="CROP",H1499*About!$B$114,'EPA Data'!H1499))</f>
        <v>1.5618781000375729E-2</v>
      </c>
      <c r="J1499" s="9" t="str">
        <f>VLOOKUP(F1499,'Tech to Policy Mapping'!C:D,2,FALSE)</f>
        <v>coal mining - methane capture</v>
      </c>
    </row>
    <row r="1500" spans="1:10" x14ac:dyDescent="0.45">
      <c r="A1500" t="s">
        <v>425</v>
      </c>
      <c r="B1500" t="s">
        <v>85</v>
      </c>
      <c r="C1500">
        <v>2025</v>
      </c>
      <c r="D1500" t="s">
        <v>82</v>
      </c>
      <c r="E1500" t="s">
        <v>83</v>
      </c>
      <c r="F1500" t="s">
        <v>427</v>
      </c>
      <c r="G1500">
        <v>63</v>
      </c>
      <c r="H1500">
        <v>1.39453401789069E-2</v>
      </c>
      <c r="I1500">
        <f>IF(OR(B1500="GAS",B1500="COL",B1500="LAN",B1500="RICE"),H1500*About!$B$113,IF(B1500="CROP",H1500*About!$B$114,'EPA Data'!H1500))</f>
        <v>1.5618781000375729E-2</v>
      </c>
      <c r="J1500" s="9" t="str">
        <f>VLOOKUP(F1500,'Tech to Policy Mapping'!C:D,2,FALSE)</f>
        <v>coal mining - methane capture</v>
      </c>
    </row>
    <row r="1501" spans="1:10" x14ac:dyDescent="0.45">
      <c r="A1501" t="s">
        <v>425</v>
      </c>
      <c r="B1501" t="s">
        <v>85</v>
      </c>
      <c r="C1501">
        <v>2025</v>
      </c>
      <c r="D1501" t="s">
        <v>82</v>
      </c>
      <c r="E1501" t="s">
        <v>83</v>
      </c>
      <c r="F1501" t="s">
        <v>428</v>
      </c>
      <c r="G1501">
        <v>64</v>
      </c>
      <c r="H1501">
        <v>6.2205581925809002E-3</v>
      </c>
      <c r="I1501">
        <f>IF(OR(B1501="GAS",B1501="COL",B1501="LAN",B1501="RICE"),H1501*About!$B$113,IF(B1501="CROP",H1501*About!$B$114,'EPA Data'!H1501))</f>
        <v>6.9670251756906087E-3</v>
      </c>
      <c r="J1501" s="9" t="str">
        <f>VLOOKUP(F1501,'Tech to Policy Mapping'!C:D,2,FALSE)</f>
        <v>coal mining - methane destruction</v>
      </c>
    </row>
    <row r="1502" spans="1:10" x14ac:dyDescent="0.45">
      <c r="A1502" t="s">
        <v>425</v>
      </c>
      <c r="B1502" t="s">
        <v>85</v>
      </c>
      <c r="C1502">
        <v>2025</v>
      </c>
      <c r="D1502" t="s">
        <v>82</v>
      </c>
      <c r="E1502" t="s">
        <v>83</v>
      </c>
      <c r="F1502" t="s">
        <v>426</v>
      </c>
      <c r="G1502">
        <v>65</v>
      </c>
      <c r="H1502">
        <v>0.136718064546585</v>
      </c>
      <c r="I1502">
        <f>IF(OR(B1502="GAS",B1502="COL",B1502="LAN",B1502="RICE"),H1502*About!$B$113,IF(B1502="CROP",H1502*About!$B$114,'EPA Data'!H1502))</f>
        <v>0.15312423229217523</v>
      </c>
      <c r="J1502" s="9" t="str">
        <f>VLOOKUP(F1502,'Tech to Policy Mapping'!C:D,2,FALSE)</f>
        <v>coal mining - methane capture</v>
      </c>
    </row>
    <row r="1503" spans="1:10" x14ac:dyDescent="0.45">
      <c r="A1503" t="s">
        <v>425</v>
      </c>
      <c r="B1503" t="s">
        <v>85</v>
      </c>
      <c r="C1503">
        <v>2025</v>
      </c>
      <c r="D1503" t="s">
        <v>82</v>
      </c>
      <c r="E1503" t="s">
        <v>83</v>
      </c>
      <c r="F1503" t="s">
        <v>426</v>
      </c>
      <c r="G1503">
        <v>66</v>
      </c>
      <c r="H1503">
        <v>0.13426102697849199</v>
      </c>
      <c r="I1503">
        <f>IF(OR(B1503="GAS",B1503="COL",B1503="LAN",B1503="RICE"),H1503*About!$B$113,IF(B1503="CROP",H1503*About!$B$114,'EPA Data'!H1503))</f>
        <v>0.15037235021591103</v>
      </c>
      <c r="J1503" s="9" t="str">
        <f>VLOOKUP(F1503,'Tech to Policy Mapping'!C:D,2,FALSE)</f>
        <v>coal mining - methane capture</v>
      </c>
    </row>
    <row r="1504" spans="1:10" x14ac:dyDescent="0.45">
      <c r="A1504" t="s">
        <v>425</v>
      </c>
      <c r="B1504" t="s">
        <v>85</v>
      </c>
      <c r="C1504">
        <v>2025</v>
      </c>
      <c r="D1504" t="s">
        <v>82</v>
      </c>
      <c r="E1504" t="s">
        <v>83</v>
      </c>
      <c r="F1504" t="s">
        <v>427</v>
      </c>
      <c r="G1504">
        <v>67</v>
      </c>
      <c r="H1504">
        <v>6.5642921254039002E-3</v>
      </c>
      <c r="I1504">
        <f>IF(OR(B1504="GAS",B1504="COL",B1504="LAN",B1504="RICE"),H1504*About!$B$113,IF(B1504="CROP",H1504*About!$B$114,'EPA Data'!H1504))</f>
        <v>7.352007180452369E-3</v>
      </c>
      <c r="J1504" s="9" t="str">
        <f>VLOOKUP(F1504,'Tech to Policy Mapping'!C:D,2,FALSE)</f>
        <v>coal mining - methane capture</v>
      </c>
    </row>
    <row r="1505" spans="1:10" x14ac:dyDescent="0.45">
      <c r="A1505" t="s">
        <v>425</v>
      </c>
      <c r="B1505" t="s">
        <v>85</v>
      </c>
      <c r="C1505">
        <v>2025</v>
      </c>
      <c r="D1505" t="s">
        <v>82</v>
      </c>
      <c r="E1505" t="s">
        <v>83</v>
      </c>
      <c r="F1505" t="s">
        <v>430</v>
      </c>
      <c r="G1505">
        <v>67</v>
      </c>
      <c r="H1505">
        <v>6.5642921254039002E-3</v>
      </c>
      <c r="I1505">
        <f>IF(OR(B1505="GAS",B1505="COL",B1505="LAN",B1505="RICE"),H1505*About!$B$113,IF(B1505="CROP",H1505*About!$B$114,'EPA Data'!H1505))</f>
        <v>7.352007180452369E-3</v>
      </c>
      <c r="J1505" s="9" t="str">
        <f>VLOOKUP(F1505,'Tech to Policy Mapping'!C:D,2,FALSE)</f>
        <v>coal mining - methane capture</v>
      </c>
    </row>
    <row r="1506" spans="1:10" x14ac:dyDescent="0.45">
      <c r="A1506" t="s">
        <v>425</v>
      </c>
      <c r="B1506" t="s">
        <v>85</v>
      </c>
      <c r="C1506">
        <v>2025</v>
      </c>
      <c r="D1506" t="s">
        <v>82</v>
      </c>
      <c r="E1506" t="s">
        <v>83</v>
      </c>
      <c r="F1506" t="s">
        <v>428</v>
      </c>
      <c r="G1506">
        <v>69</v>
      </c>
      <c r="H1506">
        <v>5.7988516055047998E-3</v>
      </c>
      <c r="I1506">
        <f>IF(OR(B1506="GAS",B1506="COL",B1506="LAN",B1506="RICE"),H1506*About!$B$113,IF(B1506="CROP",H1506*About!$B$114,'EPA Data'!H1506))</f>
        <v>6.4947137981653767E-3</v>
      </c>
      <c r="J1506" s="9" t="str">
        <f>VLOOKUP(F1506,'Tech to Policy Mapping'!C:D,2,FALSE)</f>
        <v>coal mining - methane destruction</v>
      </c>
    </row>
    <row r="1507" spans="1:10" x14ac:dyDescent="0.45">
      <c r="A1507" t="s">
        <v>425</v>
      </c>
      <c r="B1507" t="s">
        <v>85</v>
      </c>
      <c r="C1507">
        <v>2025</v>
      </c>
      <c r="D1507" t="s">
        <v>82</v>
      </c>
      <c r="E1507" t="s">
        <v>83</v>
      </c>
      <c r="F1507" t="s">
        <v>426</v>
      </c>
      <c r="G1507">
        <v>70</v>
      </c>
      <c r="H1507">
        <v>0.12569026648998199</v>
      </c>
      <c r="I1507">
        <f>IF(OR(B1507="GAS",B1507="COL",B1507="LAN",B1507="RICE"),H1507*About!$B$113,IF(B1507="CROP",H1507*About!$B$114,'EPA Data'!H1507))</f>
        <v>0.14077309846877983</v>
      </c>
      <c r="J1507" s="9" t="str">
        <f>VLOOKUP(F1507,'Tech to Policy Mapping'!C:D,2,FALSE)</f>
        <v>coal mining - methane capture</v>
      </c>
    </row>
    <row r="1508" spans="1:10" x14ac:dyDescent="0.45">
      <c r="A1508" t="s">
        <v>425</v>
      </c>
      <c r="B1508" t="s">
        <v>85</v>
      </c>
      <c r="C1508">
        <v>2025</v>
      </c>
      <c r="D1508" t="s">
        <v>82</v>
      </c>
      <c r="E1508" t="s">
        <v>83</v>
      </c>
      <c r="F1508" t="s">
        <v>430</v>
      </c>
      <c r="G1508">
        <v>71</v>
      </c>
      <c r="H1508">
        <v>6.2205581925809002E-3</v>
      </c>
      <c r="I1508">
        <f>IF(OR(B1508="GAS",B1508="COL",B1508="LAN",B1508="RICE"),H1508*About!$B$113,IF(B1508="CROP",H1508*About!$B$114,'EPA Data'!H1508))</f>
        <v>6.9670251756906087E-3</v>
      </c>
      <c r="J1508" s="9" t="str">
        <f>VLOOKUP(F1508,'Tech to Policy Mapping'!C:D,2,FALSE)</f>
        <v>coal mining - methane capture</v>
      </c>
    </row>
    <row r="1509" spans="1:10" x14ac:dyDescent="0.45">
      <c r="A1509" t="s">
        <v>425</v>
      </c>
      <c r="B1509" t="s">
        <v>85</v>
      </c>
      <c r="C1509">
        <v>2025</v>
      </c>
      <c r="D1509" t="s">
        <v>82</v>
      </c>
      <c r="E1509" t="s">
        <v>83</v>
      </c>
      <c r="F1509" t="s">
        <v>426</v>
      </c>
      <c r="G1509">
        <v>71</v>
      </c>
      <c r="H1509">
        <v>0.12532585859298701</v>
      </c>
      <c r="I1509">
        <f>IF(OR(B1509="GAS",B1509="COL",B1509="LAN",B1509="RICE"),H1509*About!$B$113,IF(B1509="CROP",H1509*About!$B$114,'EPA Data'!H1509))</f>
        <v>0.14036496162414547</v>
      </c>
      <c r="J1509" s="9" t="str">
        <f>VLOOKUP(F1509,'Tech to Policy Mapping'!C:D,2,FALSE)</f>
        <v>coal mining - methane capture</v>
      </c>
    </row>
    <row r="1510" spans="1:10" x14ac:dyDescent="0.45">
      <c r="A1510" t="s">
        <v>425</v>
      </c>
      <c r="B1510" t="s">
        <v>85</v>
      </c>
      <c r="C1510">
        <v>2025</v>
      </c>
      <c r="D1510" t="s">
        <v>82</v>
      </c>
      <c r="E1510" t="s">
        <v>83</v>
      </c>
      <c r="F1510" t="s">
        <v>427</v>
      </c>
      <c r="G1510">
        <v>71</v>
      </c>
      <c r="H1510">
        <v>6.2205581925809002E-3</v>
      </c>
      <c r="I1510">
        <f>IF(OR(B1510="GAS",B1510="COL",B1510="LAN",B1510="RICE"),H1510*About!$B$113,IF(B1510="CROP",H1510*About!$B$114,'EPA Data'!H1510))</f>
        <v>6.9670251756906087E-3</v>
      </c>
      <c r="J1510" s="9" t="str">
        <f>VLOOKUP(F1510,'Tech to Policy Mapping'!C:D,2,FALSE)</f>
        <v>coal mining - methane capture</v>
      </c>
    </row>
    <row r="1511" spans="1:10" x14ac:dyDescent="0.45">
      <c r="A1511" t="s">
        <v>425</v>
      </c>
      <c r="B1511" t="s">
        <v>85</v>
      </c>
      <c r="C1511">
        <v>2025</v>
      </c>
      <c r="D1511" t="s">
        <v>82</v>
      </c>
      <c r="E1511" t="s">
        <v>83</v>
      </c>
      <c r="F1511" t="s">
        <v>428</v>
      </c>
      <c r="G1511">
        <v>72</v>
      </c>
      <c r="H1511">
        <v>5.5517489090561997E-3</v>
      </c>
      <c r="I1511">
        <f>IF(OR(B1511="GAS",B1511="COL",B1511="LAN",B1511="RICE"),H1511*About!$B$113,IF(B1511="CROP",H1511*About!$B$114,'EPA Data'!H1511))</f>
        <v>6.2179587781429442E-3</v>
      </c>
      <c r="J1511" s="9" t="str">
        <f>VLOOKUP(F1511,'Tech to Policy Mapping'!C:D,2,FALSE)</f>
        <v>coal mining - methane destruction</v>
      </c>
    </row>
    <row r="1512" spans="1:10" x14ac:dyDescent="0.45">
      <c r="A1512" t="s">
        <v>425</v>
      </c>
      <c r="B1512" t="s">
        <v>85</v>
      </c>
      <c r="C1512">
        <v>2025</v>
      </c>
      <c r="D1512" t="s">
        <v>82</v>
      </c>
      <c r="E1512" t="s">
        <v>83</v>
      </c>
      <c r="F1512" t="s">
        <v>428</v>
      </c>
      <c r="G1512">
        <v>74</v>
      </c>
      <c r="H1512">
        <v>5.3975586779415998E-3</v>
      </c>
      <c r="I1512">
        <f>IF(OR(B1512="GAS",B1512="COL",B1512="LAN",B1512="RICE"),H1512*About!$B$113,IF(B1512="CROP",H1512*About!$B$114,'EPA Data'!H1512))</f>
        <v>6.045265719294592E-3</v>
      </c>
      <c r="J1512" s="9" t="str">
        <f>VLOOKUP(F1512,'Tech to Policy Mapping'!C:D,2,FALSE)</f>
        <v>coal mining - methane destruction</v>
      </c>
    </row>
    <row r="1513" spans="1:10" x14ac:dyDescent="0.45">
      <c r="A1513" t="s">
        <v>425</v>
      </c>
      <c r="B1513" t="s">
        <v>85</v>
      </c>
      <c r="C1513">
        <v>2025</v>
      </c>
      <c r="D1513" t="s">
        <v>82</v>
      </c>
      <c r="E1513" t="s">
        <v>83</v>
      </c>
      <c r="F1513" t="s">
        <v>428</v>
      </c>
      <c r="G1513">
        <v>75</v>
      </c>
      <c r="H1513">
        <v>5.3714611567556997E-3</v>
      </c>
      <c r="I1513">
        <f>IF(OR(B1513="GAS",B1513="COL",B1513="LAN",B1513="RICE"),H1513*About!$B$113,IF(B1513="CROP",H1513*About!$B$114,'EPA Data'!H1513))</f>
        <v>6.0160364955663846E-3</v>
      </c>
      <c r="J1513" s="9" t="str">
        <f>VLOOKUP(F1513,'Tech to Policy Mapping'!C:D,2,FALSE)</f>
        <v>coal mining - methane destruction</v>
      </c>
    </row>
    <row r="1514" spans="1:10" x14ac:dyDescent="0.45">
      <c r="A1514" t="s">
        <v>425</v>
      </c>
      <c r="B1514" t="s">
        <v>85</v>
      </c>
      <c r="C1514">
        <v>2025</v>
      </c>
      <c r="D1514" t="s">
        <v>82</v>
      </c>
      <c r="E1514" t="s">
        <v>83</v>
      </c>
      <c r="F1514" t="s">
        <v>426</v>
      </c>
      <c r="G1514">
        <v>75</v>
      </c>
      <c r="H1514">
        <v>0.11815726011991499</v>
      </c>
      <c r="I1514">
        <f>IF(OR(B1514="GAS",B1514="COL",B1514="LAN",B1514="RICE"),H1514*About!$B$113,IF(B1514="CROP",H1514*About!$B$114,'EPA Data'!H1514))</f>
        <v>0.1323361313343048</v>
      </c>
      <c r="J1514" s="9" t="str">
        <f>VLOOKUP(F1514,'Tech to Policy Mapping'!C:D,2,FALSE)</f>
        <v>coal mining - methane capture</v>
      </c>
    </row>
    <row r="1515" spans="1:10" x14ac:dyDescent="0.45">
      <c r="A1515" t="s">
        <v>425</v>
      </c>
      <c r="B1515" t="s">
        <v>85</v>
      </c>
      <c r="C1515">
        <v>2025</v>
      </c>
      <c r="D1515" t="s">
        <v>82</v>
      </c>
      <c r="E1515" t="s">
        <v>83</v>
      </c>
      <c r="F1515" t="s">
        <v>430</v>
      </c>
      <c r="G1515">
        <v>77</v>
      </c>
      <c r="H1515">
        <v>5.7988516055047998E-3</v>
      </c>
      <c r="I1515">
        <f>IF(OR(B1515="GAS",B1515="COL",B1515="LAN",B1515="RICE"),H1515*About!$B$113,IF(B1515="CROP",H1515*About!$B$114,'EPA Data'!H1515))</f>
        <v>6.4947137981653767E-3</v>
      </c>
      <c r="J1515" s="9" t="str">
        <f>VLOOKUP(F1515,'Tech to Policy Mapping'!C:D,2,FALSE)</f>
        <v>coal mining - methane capture</v>
      </c>
    </row>
    <row r="1516" spans="1:10" x14ac:dyDescent="0.45">
      <c r="A1516" t="s">
        <v>425</v>
      </c>
      <c r="B1516" t="s">
        <v>85</v>
      </c>
      <c r="C1516">
        <v>2025</v>
      </c>
      <c r="D1516" t="s">
        <v>82</v>
      </c>
      <c r="E1516" t="s">
        <v>83</v>
      </c>
      <c r="F1516" t="s">
        <v>427</v>
      </c>
      <c r="G1516">
        <v>77</v>
      </c>
      <c r="H1516">
        <v>5.7988516055047998E-3</v>
      </c>
      <c r="I1516">
        <f>IF(OR(B1516="GAS",B1516="COL",B1516="LAN",B1516="RICE"),H1516*About!$B$113,IF(B1516="CROP",H1516*About!$B$114,'EPA Data'!H1516))</f>
        <v>6.4947137981653767E-3</v>
      </c>
      <c r="J1516" s="9" t="str">
        <f>VLOOKUP(F1516,'Tech to Policy Mapping'!C:D,2,FALSE)</f>
        <v>coal mining - methane capture</v>
      </c>
    </row>
    <row r="1517" spans="1:10" x14ac:dyDescent="0.45">
      <c r="A1517" t="s">
        <v>425</v>
      </c>
      <c r="B1517" t="s">
        <v>85</v>
      </c>
      <c r="C1517">
        <v>2025</v>
      </c>
      <c r="D1517" t="s">
        <v>82</v>
      </c>
      <c r="E1517" t="s">
        <v>83</v>
      </c>
      <c r="F1517" t="s">
        <v>428</v>
      </c>
      <c r="G1517">
        <v>78</v>
      </c>
      <c r="H1517">
        <v>5.1560634747148002E-3</v>
      </c>
      <c r="I1517">
        <f>IF(OR(B1517="GAS",B1517="COL",B1517="LAN",B1517="RICE"),H1517*About!$B$113,IF(B1517="CROP",H1517*About!$B$114,'EPA Data'!H1517))</f>
        <v>5.7747910916805768E-3</v>
      </c>
      <c r="J1517" s="9" t="str">
        <f>VLOOKUP(F1517,'Tech to Policy Mapping'!C:D,2,FALSE)</f>
        <v>coal mining - methane destruction</v>
      </c>
    </row>
    <row r="1518" spans="1:10" x14ac:dyDescent="0.45">
      <c r="A1518" t="s">
        <v>425</v>
      </c>
      <c r="B1518" t="s">
        <v>85</v>
      </c>
      <c r="C1518">
        <v>2025</v>
      </c>
      <c r="D1518" t="s">
        <v>82</v>
      </c>
      <c r="E1518" t="s">
        <v>83</v>
      </c>
      <c r="F1518" t="s">
        <v>426</v>
      </c>
      <c r="G1518">
        <v>78</v>
      </c>
      <c r="H1518">
        <v>0.111970044672489</v>
      </c>
      <c r="I1518">
        <f>IF(OR(B1518="GAS",B1518="COL",B1518="LAN",B1518="RICE"),H1518*About!$B$113,IF(B1518="CROP",H1518*About!$B$114,'EPA Data'!H1518))</f>
        <v>0.12540645003318771</v>
      </c>
      <c r="J1518" s="9" t="str">
        <f>VLOOKUP(F1518,'Tech to Policy Mapping'!C:D,2,FALSE)</f>
        <v>coal mining - methane capture</v>
      </c>
    </row>
    <row r="1519" spans="1:10" x14ac:dyDescent="0.45">
      <c r="A1519" t="s">
        <v>425</v>
      </c>
      <c r="B1519" t="s">
        <v>85</v>
      </c>
      <c r="C1519">
        <v>2025</v>
      </c>
      <c r="D1519" t="s">
        <v>82</v>
      </c>
      <c r="E1519" t="s">
        <v>83</v>
      </c>
      <c r="F1519" t="s">
        <v>430</v>
      </c>
      <c r="G1519">
        <v>80</v>
      </c>
      <c r="H1519">
        <v>5.5517489090561997E-3</v>
      </c>
      <c r="I1519">
        <f>IF(OR(B1519="GAS",B1519="COL",B1519="LAN",B1519="RICE"),H1519*About!$B$113,IF(B1519="CROP",H1519*About!$B$114,'EPA Data'!H1519))</f>
        <v>6.2179587781429442E-3</v>
      </c>
      <c r="J1519" s="9" t="str">
        <f>VLOOKUP(F1519,'Tech to Policy Mapping'!C:D,2,FALSE)</f>
        <v>coal mining - methane capture</v>
      </c>
    </row>
    <row r="1520" spans="1:10" x14ac:dyDescent="0.45">
      <c r="A1520" t="s">
        <v>425</v>
      </c>
      <c r="B1520" t="s">
        <v>85</v>
      </c>
      <c r="C1520">
        <v>2025</v>
      </c>
      <c r="D1520" t="s">
        <v>82</v>
      </c>
      <c r="E1520" t="s">
        <v>83</v>
      </c>
      <c r="F1520" t="s">
        <v>427</v>
      </c>
      <c r="G1520">
        <v>80</v>
      </c>
      <c r="H1520">
        <v>5.5517489090561997E-3</v>
      </c>
      <c r="I1520">
        <f>IF(OR(B1520="GAS",B1520="COL",B1520="LAN",B1520="RICE"),H1520*About!$B$113,IF(B1520="CROP",H1520*About!$B$114,'EPA Data'!H1520))</f>
        <v>6.2179587781429442E-3</v>
      </c>
      <c r="J1520" s="9" t="str">
        <f>VLOOKUP(F1520,'Tech to Policy Mapping'!C:D,2,FALSE)</f>
        <v>coal mining - methane capture</v>
      </c>
    </row>
    <row r="1521" spans="1:10" x14ac:dyDescent="0.45">
      <c r="A1521" t="s">
        <v>425</v>
      </c>
      <c r="B1521" t="s">
        <v>85</v>
      </c>
      <c r="C1521">
        <v>2025</v>
      </c>
      <c r="D1521" t="s">
        <v>82</v>
      </c>
      <c r="E1521" t="s">
        <v>83</v>
      </c>
      <c r="F1521" t="s">
        <v>428</v>
      </c>
      <c r="G1521">
        <v>80</v>
      </c>
      <c r="H1521">
        <v>5.0053433515130996E-3</v>
      </c>
      <c r="I1521">
        <f>IF(OR(B1521="GAS",B1521="COL",B1521="LAN",B1521="RICE"),H1521*About!$B$113,IF(B1521="CROP",H1521*About!$B$114,'EPA Data'!H1521))</f>
        <v>5.6059845536946722E-3</v>
      </c>
      <c r="J1521" s="9" t="str">
        <f>VLOOKUP(F1521,'Tech to Policy Mapping'!C:D,2,FALSE)</f>
        <v>coal mining - methane destruction</v>
      </c>
    </row>
    <row r="1522" spans="1:10" x14ac:dyDescent="0.45">
      <c r="A1522" t="s">
        <v>425</v>
      </c>
      <c r="B1522" t="s">
        <v>85</v>
      </c>
      <c r="C1522">
        <v>2025</v>
      </c>
      <c r="D1522" t="s">
        <v>82</v>
      </c>
      <c r="E1522" t="s">
        <v>83</v>
      </c>
      <c r="F1522" t="s">
        <v>428</v>
      </c>
      <c r="G1522">
        <v>81</v>
      </c>
      <c r="H1522">
        <v>4.9226013943552997E-3</v>
      </c>
      <c r="I1522">
        <f>IF(OR(B1522="GAS",B1522="COL",B1522="LAN",B1522="RICE"),H1522*About!$B$113,IF(B1522="CROP",H1522*About!$B$114,'EPA Data'!H1522))</f>
        <v>5.5133135616779365E-3</v>
      </c>
      <c r="J1522" s="9" t="str">
        <f>VLOOKUP(F1522,'Tech to Policy Mapping'!C:D,2,FALSE)</f>
        <v>coal mining - methane destruction</v>
      </c>
    </row>
    <row r="1523" spans="1:10" x14ac:dyDescent="0.45">
      <c r="A1523" t="s">
        <v>425</v>
      </c>
      <c r="B1523" t="s">
        <v>85</v>
      </c>
      <c r="C1523">
        <v>2025</v>
      </c>
      <c r="D1523" t="s">
        <v>82</v>
      </c>
      <c r="E1523" t="s">
        <v>83</v>
      </c>
      <c r="F1523" t="s">
        <v>430</v>
      </c>
      <c r="G1523">
        <v>83</v>
      </c>
      <c r="H1523">
        <v>1.07690198346972E-2</v>
      </c>
      <c r="I1523">
        <f>IF(OR(B1523="GAS",B1523="COL",B1523="LAN",B1523="RICE"),H1523*About!$B$113,IF(B1523="CROP",H1523*About!$B$114,'EPA Data'!H1523))</f>
        <v>1.2061302214860865E-2</v>
      </c>
      <c r="J1523" s="9" t="str">
        <f>VLOOKUP(F1523,'Tech to Policy Mapping'!C:D,2,FALSE)</f>
        <v>coal mining - methane capture</v>
      </c>
    </row>
    <row r="1524" spans="1:10" x14ac:dyDescent="0.45">
      <c r="A1524" t="s">
        <v>425</v>
      </c>
      <c r="B1524" t="s">
        <v>85</v>
      </c>
      <c r="C1524">
        <v>2025</v>
      </c>
      <c r="D1524" t="s">
        <v>82</v>
      </c>
      <c r="E1524" t="s">
        <v>83</v>
      </c>
      <c r="F1524" t="s">
        <v>427</v>
      </c>
      <c r="G1524">
        <v>83</v>
      </c>
      <c r="H1524">
        <v>1.07690198346972E-2</v>
      </c>
      <c r="I1524">
        <f>IF(OR(B1524="GAS",B1524="COL",B1524="LAN",B1524="RICE"),H1524*About!$B$113,IF(B1524="CROP",H1524*About!$B$114,'EPA Data'!H1524))</f>
        <v>1.2061302214860865E-2</v>
      </c>
      <c r="J1524" s="9" t="str">
        <f>VLOOKUP(F1524,'Tech to Policy Mapping'!C:D,2,FALSE)</f>
        <v>coal mining - methane capture</v>
      </c>
    </row>
    <row r="1525" spans="1:10" x14ac:dyDescent="0.45">
      <c r="A1525" t="s">
        <v>425</v>
      </c>
      <c r="B1525" t="s">
        <v>85</v>
      </c>
      <c r="C1525">
        <v>2025</v>
      </c>
      <c r="D1525" t="s">
        <v>82</v>
      </c>
      <c r="E1525" t="s">
        <v>83</v>
      </c>
      <c r="F1525" t="s">
        <v>426</v>
      </c>
      <c r="G1525">
        <v>84</v>
      </c>
      <c r="H1525">
        <v>0.10437933355569801</v>
      </c>
      <c r="I1525">
        <f>IF(OR(B1525="GAS",B1525="COL",B1525="LAN",B1525="RICE"),H1525*About!$B$113,IF(B1525="CROP",H1525*About!$B$114,'EPA Data'!H1525))</f>
        <v>0.11690485358238178</v>
      </c>
      <c r="J1525" s="9" t="str">
        <f>VLOOKUP(F1525,'Tech to Policy Mapping'!C:D,2,FALSE)</f>
        <v>coal mining - methane capture</v>
      </c>
    </row>
    <row r="1526" spans="1:10" x14ac:dyDescent="0.45">
      <c r="A1526" t="s">
        <v>425</v>
      </c>
      <c r="B1526" t="s">
        <v>85</v>
      </c>
      <c r="C1526">
        <v>2025</v>
      </c>
      <c r="D1526" t="s">
        <v>82</v>
      </c>
      <c r="E1526" t="s">
        <v>83</v>
      </c>
      <c r="F1526" t="s">
        <v>428</v>
      </c>
      <c r="G1526">
        <v>86</v>
      </c>
      <c r="H1526">
        <v>9.2904767952859003E-3</v>
      </c>
      <c r="I1526">
        <f>IF(OR(B1526="GAS",B1526="COL",B1526="LAN",B1526="RICE"),H1526*About!$B$113,IF(B1526="CROP",H1526*About!$B$114,'EPA Data'!H1526))</f>
        <v>1.040533401072021E-2</v>
      </c>
      <c r="J1526" s="9" t="str">
        <f>VLOOKUP(F1526,'Tech to Policy Mapping'!C:D,2,FALSE)</f>
        <v>coal mining - methane destruction</v>
      </c>
    </row>
    <row r="1527" spans="1:10" x14ac:dyDescent="0.45">
      <c r="A1527" t="s">
        <v>425</v>
      </c>
      <c r="B1527" t="s">
        <v>85</v>
      </c>
      <c r="C1527">
        <v>2025</v>
      </c>
      <c r="D1527" t="s">
        <v>82</v>
      </c>
      <c r="E1527" t="s">
        <v>83</v>
      </c>
      <c r="F1527" t="s">
        <v>426</v>
      </c>
      <c r="G1527">
        <v>87</v>
      </c>
      <c r="H1527">
        <v>9.9931478500366197E-2</v>
      </c>
      <c r="I1527">
        <f>IF(OR(B1527="GAS",B1527="COL",B1527="LAN",B1527="RICE"),H1527*About!$B$113,IF(B1527="CROP",H1527*About!$B$114,'EPA Data'!H1527))</f>
        <v>0.11192325592041015</v>
      </c>
      <c r="J1527" s="9" t="str">
        <f>VLOOKUP(F1527,'Tech to Policy Mapping'!C:D,2,FALSE)</f>
        <v>coal mining - methane capture</v>
      </c>
    </row>
    <row r="1528" spans="1:10" x14ac:dyDescent="0.45">
      <c r="A1528" t="s">
        <v>425</v>
      </c>
      <c r="B1528" t="s">
        <v>85</v>
      </c>
      <c r="C1528">
        <v>2025</v>
      </c>
      <c r="D1528" t="s">
        <v>82</v>
      </c>
      <c r="E1528" t="s">
        <v>83</v>
      </c>
      <c r="F1528" t="s">
        <v>427</v>
      </c>
      <c r="G1528">
        <v>87</v>
      </c>
      <c r="H1528">
        <v>5.1560634747148002E-3</v>
      </c>
      <c r="I1528">
        <f>IF(OR(B1528="GAS",B1528="COL",B1528="LAN",B1528="RICE"),H1528*About!$B$113,IF(B1528="CROP",H1528*About!$B$114,'EPA Data'!H1528))</f>
        <v>5.7747910916805768E-3</v>
      </c>
      <c r="J1528" s="9" t="str">
        <f>VLOOKUP(F1528,'Tech to Policy Mapping'!C:D,2,FALSE)</f>
        <v>coal mining - methane capture</v>
      </c>
    </row>
    <row r="1529" spans="1:10" x14ac:dyDescent="0.45">
      <c r="A1529" t="s">
        <v>425</v>
      </c>
      <c r="B1529" t="s">
        <v>85</v>
      </c>
      <c r="C1529">
        <v>2025</v>
      </c>
      <c r="D1529" t="s">
        <v>82</v>
      </c>
      <c r="E1529" t="s">
        <v>83</v>
      </c>
      <c r="F1529" t="s">
        <v>430</v>
      </c>
      <c r="G1529">
        <v>87</v>
      </c>
      <c r="H1529">
        <v>5.1560634747148002E-3</v>
      </c>
      <c r="I1529">
        <f>IF(OR(B1529="GAS",B1529="COL",B1529="LAN",B1529="RICE"),H1529*About!$B$113,IF(B1529="CROP",H1529*About!$B$114,'EPA Data'!H1529))</f>
        <v>5.7747910916805768E-3</v>
      </c>
      <c r="J1529" s="9" t="str">
        <f>VLOOKUP(F1529,'Tech to Policy Mapping'!C:D,2,FALSE)</f>
        <v>coal mining - methane capture</v>
      </c>
    </row>
    <row r="1530" spans="1:10" x14ac:dyDescent="0.45">
      <c r="A1530" t="s">
        <v>425</v>
      </c>
      <c r="B1530" t="s">
        <v>85</v>
      </c>
      <c r="C1530">
        <v>2025</v>
      </c>
      <c r="D1530" t="s">
        <v>82</v>
      </c>
      <c r="E1530" t="s">
        <v>83</v>
      </c>
      <c r="F1530" t="s">
        <v>427</v>
      </c>
      <c r="G1530">
        <v>89</v>
      </c>
      <c r="H1530">
        <v>5.0053433515130996E-3</v>
      </c>
      <c r="I1530">
        <f>IF(OR(B1530="GAS",B1530="COL",B1530="LAN",B1530="RICE"),H1530*About!$B$113,IF(B1530="CROP",H1530*About!$B$114,'EPA Data'!H1530))</f>
        <v>5.6059845536946722E-3</v>
      </c>
      <c r="J1530" s="9" t="str">
        <f>VLOOKUP(F1530,'Tech to Policy Mapping'!C:D,2,FALSE)</f>
        <v>coal mining - methane capture</v>
      </c>
    </row>
    <row r="1531" spans="1:10" x14ac:dyDescent="0.45">
      <c r="A1531" t="s">
        <v>425</v>
      </c>
      <c r="B1531" t="s">
        <v>85</v>
      </c>
      <c r="C1531">
        <v>2025</v>
      </c>
      <c r="D1531" t="s">
        <v>82</v>
      </c>
      <c r="E1531" t="s">
        <v>83</v>
      </c>
      <c r="F1531" t="s">
        <v>430</v>
      </c>
      <c r="G1531">
        <v>89</v>
      </c>
      <c r="H1531">
        <v>5.0053433515130996E-3</v>
      </c>
      <c r="I1531">
        <f>IF(OR(B1531="GAS",B1531="COL",B1531="LAN",B1531="RICE"),H1531*About!$B$113,IF(B1531="CROP",H1531*About!$B$114,'EPA Data'!H1531))</f>
        <v>5.6059845536946722E-3</v>
      </c>
      <c r="J1531" s="9" t="str">
        <f>VLOOKUP(F1531,'Tech to Policy Mapping'!C:D,2,FALSE)</f>
        <v>coal mining - methane capture</v>
      </c>
    </row>
    <row r="1532" spans="1:10" x14ac:dyDescent="0.45">
      <c r="A1532" t="s">
        <v>425</v>
      </c>
      <c r="B1532" t="s">
        <v>85</v>
      </c>
      <c r="C1532">
        <v>2025</v>
      </c>
      <c r="D1532" t="s">
        <v>82</v>
      </c>
      <c r="E1532" t="s">
        <v>83</v>
      </c>
      <c r="F1532" t="s">
        <v>428</v>
      </c>
      <c r="G1532">
        <v>89</v>
      </c>
      <c r="H1532">
        <v>4.487797152251E-3</v>
      </c>
      <c r="I1532">
        <f>IF(OR(B1532="GAS",B1532="COL",B1532="LAN",B1532="RICE"),H1532*About!$B$113,IF(B1532="CROP",H1532*About!$B$114,'EPA Data'!H1532))</f>
        <v>5.0263328105211204E-3</v>
      </c>
      <c r="J1532" s="9" t="str">
        <f>VLOOKUP(F1532,'Tech to Policy Mapping'!C:D,2,FALSE)</f>
        <v>coal mining - methane destruction</v>
      </c>
    </row>
    <row r="1533" spans="1:10" x14ac:dyDescent="0.45">
      <c r="A1533" t="s">
        <v>425</v>
      </c>
      <c r="B1533" t="s">
        <v>85</v>
      </c>
      <c r="C1533">
        <v>2025</v>
      </c>
      <c r="D1533" t="s">
        <v>82</v>
      </c>
      <c r="E1533" t="s">
        <v>83</v>
      </c>
      <c r="F1533" t="s">
        <v>426</v>
      </c>
      <c r="G1533">
        <v>90</v>
      </c>
      <c r="H1533">
        <v>0.19384236633777599</v>
      </c>
      <c r="I1533">
        <f>IF(OR(B1533="GAS",B1533="COL",B1533="LAN",B1533="RICE"),H1533*About!$B$113,IF(B1533="CROP",H1533*About!$B$114,'EPA Data'!H1533))</f>
        <v>0.21710345029830913</v>
      </c>
      <c r="J1533" s="9" t="str">
        <f>VLOOKUP(F1533,'Tech to Policy Mapping'!C:D,2,FALSE)</f>
        <v>coal mining - methane capture</v>
      </c>
    </row>
    <row r="1534" spans="1:10" x14ac:dyDescent="0.45">
      <c r="A1534" t="s">
        <v>425</v>
      </c>
      <c r="B1534" t="s">
        <v>85</v>
      </c>
      <c r="C1534">
        <v>2025</v>
      </c>
      <c r="D1534" t="s">
        <v>82</v>
      </c>
      <c r="E1534" t="s">
        <v>83</v>
      </c>
      <c r="F1534" t="s">
        <v>427</v>
      </c>
      <c r="G1534">
        <v>91</v>
      </c>
      <c r="H1534">
        <v>4.9226013943552997E-3</v>
      </c>
      <c r="I1534">
        <f>IF(OR(B1534="GAS",B1534="COL",B1534="LAN",B1534="RICE"),H1534*About!$B$113,IF(B1534="CROP",H1534*About!$B$114,'EPA Data'!H1534))</f>
        <v>5.5133135616779365E-3</v>
      </c>
      <c r="J1534" s="9" t="str">
        <f>VLOOKUP(F1534,'Tech to Policy Mapping'!C:D,2,FALSE)</f>
        <v>coal mining - methane capture</v>
      </c>
    </row>
    <row r="1535" spans="1:10" x14ac:dyDescent="0.45">
      <c r="A1535" t="s">
        <v>425</v>
      </c>
      <c r="B1535" t="s">
        <v>85</v>
      </c>
      <c r="C1535">
        <v>2025</v>
      </c>
      <c r="D1535" t="s">
        <v>82</v>
      </c>
      <c r="E1535" t="s">
        <v>83</v>
      </c>
      <c r="F1535" t="s">
        <v>430</v>
      </c>
      <c r="G1535">
        <v>91</v>
      </c>
      <c r="H1535">
        <v>4.9226013943552997E-3</v>
      </c>
      <c r="I1535">
        <f>IF(OR(B1535="GAS",B1535="COL",B1535="LAN",B1535="RICE"),H1535*About!$B$113,IF(B1535="CROP",H1535*About!$B$114,'EPA Data'!H1535))</f>
        <v>5.5133135616779365E-3</v>
      </c>
      <c r="J1535" s="9" t="str">
        <f>VLOOKUP(F1535,'Tech to Policy Mapping'!C:D,2,FALSE)</f>
        <v>coal mining - methane capture</v>
      </c>
    </row>
    <row r="1536" spans="1:10" x14ac:dyDescent="0.45">
      <c r="A1536" t="s">
        <v>425</v>
      </c>
      <c r="B1536" t="s">
        <v>85</v>
      </c>
      <c r="C1536">
        <v>2025</v>
      </c>
      <c r="D1536" t="s">
        <v>82</v>
      </c>
      <c r="E1536" t="s">
        <v>83</v>
      </c>
      <c r="F1536" t="s">
        <v>428</v>
      </c>
      <c r="G1536">
        <v>92</v>
      </c>
      <c r="H1536">
        <v>4.3626730330288003E-3</v>
      </c>
      <c r="I1536">
        <f>IF(OR(B1536="GAS",B1536="COL",B1536="LAN",B1536="RICE"),H1536*About!$B$113,IF(B1536="CROP",H1536*About!$B$114,'EPA Data'!H1536))</f>
        <v>4.8861937969922565E-3</v>
      </c>
      <c r="J1536" s="9" t="str">
        <f>VLOOKUP(F1536,'Tech to Policy Mapping'!C:D,2,FALSE)</f>
        <v>coal mining - methane destruction</v>
      </c>
    </row>
    <row r="1537" spans="1:10" x14ac:dyDescent="0.45">
      <c r="A1537" t="s">
        <v>425</v>
      </c>
      <c r="B1537" t="s">
        <v>85</v>
      </c>
      <c r="C1537">
        <v>2025</v>
      </c>
      <c r="D1537" t="s">
        <v>82</v>
      </c>
      <c r="E1537" t="s">
        <v>83</v>
      </c>
      <c r="F1537" t="s">
        <v>426</v>
      </c>
      <c r="G1537">
        <v>94</v>
      </c>
      <c r="H1537">
        <v>9.2809148132801098E-2</v>
      </c>
      <c r="I1537">
        <f>IF(OR(B1537="GAS",B1537="COL",B1537="LAN",B1537="RICE"),H1537*About!$B$113,IF(B1537="CROP",H1537*About!$B$114,'EPA Data'!H1537))</f>
        <v>0.10394624590873724</v>
      </c>
      <c r="J1537" s="9" t="str">
        <f>VLOOKUP(F1537,'Tech to Policy Mapping'!C:D,2,FALSE)</f>
        <v>coal mining - methane capture</v>
      </c>
    </row>
    <row r="1538" spans="1:10" x14ac:dyDescent="0.45">
      <c r="A1538" t="s">
        <v>425</v>
      </c>
      <c r="B1538" t="s">
        <v>85</v>
      </c>
      <c r="C1538">
        <v>2025</v>
      </c>
      <c r="D1538" t="s">
        <v>82</v>
      </c>
      <c r="E1538" t="s">
        <v>83</v>
      </c>
      <c r="F1538" t="s">
        <v>427</v>
      </c>
      <c r="G1538">
        <v>96</v>
      </c>
      <c r="H1538">
        <v>4.6544205397367E-3</v>
      </c>
      <c r="I1538">
        <f>IF(OR(B1538="GAS",B1538="COL",B1538="LAN",B1538="RICE"),H1538*About!$B$113,IF(B1538="CROP",H1538*About!$B$114,'EPA Data'!H1538))</f>
        <v>5.2129510045051041E-3</v>
      </c>
      <c r="J1538" s="9" t="str">
        <f>VLOOKUP(F1538,'Tech to Policy Mapping'!C:D,2,FALSE)</f>
        <v>coal mining - methane capture</v>
      </c>
    </row>
    <row r="1539" spans="1:10" x14ac:dyDescent="0.45">
      <c r="A1539" t="s">
        <v>425</v>
      </c>
      <c r="B1539" t="s">
        <v>85</v>
      </c>
      <c r="C1539">
        <v>2025</v>
      </c>
      <c r="D1539" t="s">
        <v>82</v>
      </c>
      <c r="E1539" t="s">
        <v>83</v>
      </c>
      <c r="F1539" t="s">
        <v>430</v>
      </c>
      <c r="G1539">
        <v>96</v>
      </c>
      <c r="H1539">
        <v>4.6544205397367E-3</v>
      </c>
      <c r="I1539">
        <f>IF(OR(B1539="GAS",B1539="COL",B1539="LAN",B1539="RICE"),H1539*About!$B$113,IF(B1539="CROP",H1539*About!$B$114,'EPA Data'!H1539))</f>
        <v>5.2129510045051041E-3</v>
      </c>
      <c r="J1539" s="9" t="str">
        <f>VLOOKUP(F1539,'Tech to Policy Mapping'!C:D,2,FALSE)</f>
        <v>coal mining - methane capture</v>
      </c>
    </row>
    <row r="1540" spans="1:10" x14ac:dyDescent="0.45">
      <c r="A1540" t="s">
        <v>425</v>
      </c>
      <c r="B1540" t="s">
        <v>85</v>
      </c>
      <c r="C1540">
        <v>2025</v>
      </c>
      <c r="D1540" t="s">
        <v>82</v>
      </c>
      <c r="E1540" t="s">
        <v>83</v>
      </c>
      <c r="F1540" t="s">
        <v>426</v>
      </c>
      <c r="G1540">
        <v>97</v>
      </c>
      <c r="H1540">
        <v>9.0096175670623793E-2</v>
      </c>
      <c r="I1540">
        <f>IF(OR(B1540="GAS",B1540="COL",B1540="LAN",B1540="RICE"),H1540*About!$B$113,IF(B1540="CROP",H1540*About!$B$114,'EPA Data'!H1540))</f>
        <v>0.10090771675109866</v>
      </c>
      <c r="J1540" s="9" t="str">
        <f>VLOOKUP(F1540,'Tech to Policy Mapping'!C:D,2,FALSE)</f>
        <v>coal mining - methane capture</v>
      </c>
    </row>
    <row r="1541" spans="1:10" x14ac:dyDescent="0.45">
      <c r="A1541" t="s">
        <v>425</v>
      </c>
      <c r="B1541" t="s">
        <v>85</v>
      </c>
      <c r="C1541">
        <v>2025</v>
      </c>
      <c r="D1541" t="s">
        <v>82</v>
      </c>
      <c r="E1541" t="s">
        <v>83</v>
      </c>
      <c r="F1541" t="s">
        <v>430</v>
      </c>
      <c r="G1541">
        <v>97</v>
      </c>
      <c r="H1541">
        <v>4.6360562555492002E-3</v>
      </c>
      <c r="I1541">
        <f>IF(OR(B1541="GAS",B1541="COL",B1541="LAN",B1541="RICE"),H1541*About!$B$113,IF(B1541="CROP",H1541*About!$B$114,'EPA Data'!H1541))</f>
        <v>5.1923830062151049E-3</v>
      </c>
      <c r="J1541" s="9" t="str">
        <f>VLOOKUP(F1541,'Tech to Policy Mapping'!C:D,2,FALSE)</f>
        <v>coal mining - methane capture</v>
      </c>
    </row>
    <row r="1542" spans="1:10" x14ac:dyDescent="0.45">
      <c r="A1542" t="s">
        <v>425</v>
      </c>
      <c r="B1542" t="s">
        <v>85</v>
      </c>
      <c r="C1542">
        <v>2025</v>
      </c>
      <c r="D1542" t="s">
        <v>82</v>
      </c>
      <c r="E1542" t="s">
        <v>83</v>
      </c>
      <c r="F1542" t="s">
        <v>427</v>
      </c>
      <c r="G1542">
        <v>97</v>
      </c>
      <c r="H1542">
        <v>4.6360562555492002E-3</v>
      </c>
      <c r="I1542">
        <f>IF(OR(B1542="GAS",B1542="COL",B1542="LAN",B1542="RICE"),H1542*About!$B$113,IF(B1542="CROP",H1542*About!$B$114,'EPA Data'!H1542))</f>
        <v>5.1923830062151049E-3</v>
      </c>
      <c r="J1542" s="9" t="str">
        <f>VLOOKUP(F1542,'Tech to Policy Mapping'!C:D,2,FALSE)</f>
        <v>coal mining - methane capture</v>
      </c>
    </row>
    <row r="1543" spans="1:10" x14ac:dyDescent="0.45">
      <c r="A1543" t="s">
        <v>425</v>
      </c>
      <c r="B1543" t="s">
        <v>85</v>
      </c>
      <c r="C1543">
        <v>2025</v>
      </c>
      <c r="D1543" t="s">
        <v>82</v>
      </c>
      <c r="E1543" t="s">
        <v>83</v>
      </c>
      <c r="F1543" t="s">
        <v>426</v>
      </c>
      <c r="G1543">
        <v>98</v>
      </c>
      <c r="H1543">
        <v>8.86068195104599E-2</v>
      </c>
      <c r="I1543">
        <f>IF(OR(B1543="GAS",B1543="COL",B1543="LAN",B1543="RICE"),H1543*About!$B$113,IF(B1543="CROP",H1543*About!$B$114,'EPA Data'!H1543))</f>
        <v>9.9239637851715093E-2</v>
      </c>
      <c r="J1543" s="9" t="str">
        <f>VLOOKUP(F1543,'Tech to Policy Mapping'!C:D,2,FALSE)</f>
        <v>coal mining - methane capture</v>
      </c>
    </row>
    <row r="1544" spans="1:10" x14ac:dyDescent="0.45">
      <c r="A1544" t="s">
        <v>425</v>
      </c>
      <c r="B1544" t="s">
        <v>85</v>
      </c>
      <c r="C1544">
        <v>2025</v>
      </c>
      <c r="D1544" t="s">
        <v>82</v>
      </c>
      <c r="E1544" t="s">
        <v>83</v>
      </c>
      <c r="F1544" t="s">
        <v>430</v>
      </c>
      <c r="G1544">
        <v>100</v>
      </c>
      <c r="H1544">
        <v>4.487797152251E-3</v>
      </c>
      <c r="I1544">
        <f>IF(OR(B1544="GAS",B1544="COL",B1544="LAN",B1544="RICE"),H1544*About!$B$113,IF(B1544="CROP",H1544*About!$B$114,'EPA Data'!H1544))</f>
        <v>5.0263328105211204E-3</v>
      </c>
      <c r="J1544" s="9" t="str">
        <f>VLOOKUP(F1544,'Tech to Policy Mapping'!C:D,2,FALSE)</f>
        <v>coal mining - methane capture</v>
      </c>
    </row>
    <row r="1545" spans="1:10" x14ac:dyDescent="0.45">
      <c r="A1545" t="s">
        <v>425</v>
      </c>
      <c r="B1545" t="s">
        <v>85</v>
      </c>
      <c r="C1545">
        <v>2025</v>
      </c>
      <c r="D1545" t="s">
        <v>82</v>
      </c>
      <c r="E1545" t="s">
        <v>83</v>
      </c>
      <c r="F1545" t="s">
        <v>427</v>
      </c>
      <c r="G1545">
        <v>100</v>
      </c>
      <c r="H1545">
        <v>4.487797152251E-3</v>
      </c>
      <c r="I1545">
        <f>IF(OR(B1545="GAS",B1545="COL",B1545="LAN",B1545="RICE"),H1545*About!$B$113,IF(B1545="CROP",H1545*About!$B$114,'EPA Data'!H1545))</f>
        <v>5.0263328105211204E-3</v>
      </c>
      <c r="J1545" s="9" t="str">
        <f>VLOOKUP(F1545,'Tech to Policy Mapping'!C:D,2,FALSE)</f>
        <v>coal mining - methane capture</v>
      </c>
    </row>
    <row r="1546" spans="1:10" x14ac:dyDescent="0.45">
      <c r="A1546" t="s">
        <v>425</v>
      </c>
      <c r="B1546" t="s">
        <v>85</v>
      </c>
      <c r="C1546">
        <v>2025</v>
      </c>
      <c r="D1546" t="s">
        <v>82</v>
      </c>
      <c r="E1546" t="s">
        <v>83</v>
      </c>
      <c r="F1546" t="s">
        <v>427</v>
      </c>
      <c r="G1546">
        <v>103</v>
      </c>
      <c r="H1546">
        <v>4.3626730330288003E-3</v>
      </c>
      <c r="I1546">
        <f>IF(OR(B1546="GAS",B1546="COL",B1546="LAN",B1546="RICE"),H1546*About!$B$113,IF(B1546="CROP",H1546*About!$B$114,'EPA Data'!H1546))</f>
        <v>4.8861937969922565E-3</v>
      </c>
      <c r="J1546" s="9" t="str">
        <f>VLOOKUP(F1546,'Tech to Policy Mapping'!C:D,2,FALSE)</f>
        <v>coal mining - methane capture</v>
      </c>
    </row>
    <row r="1547" spans="1:10" x14ac:dyDescent="0.45">
      <c r="A1547" t="s">
        <v>425</v>
      </c>
      <c r="B1547" t="s">
        <v>85</v>
      </c>
      <c r="C1547">
        <v>2025</v>
      </c>
      <c r="D1547" t="s">
        <v>82</v>
      </c>
      <c r="E1547" t="s">
        <v>83</v>
      </c>
      <c r="F1547" t="s">
        <v>430</v>
      </c>
      <c r="G1547">
        <v>103</v>
      </c>
      <c r="H1547">
        <v>4.3626730330288003E-3</v>
      </c>
      <c r="I1547">
        <f>IF(OR(B1547="GAS",B1547="COL",B1547="LAN",B1547="RICE"),H1547*About!$B$113,IF(B1547="CROP",H1547*About!$B$114,'EPA Data'!H1547))</f>
        <v>4.8861937969922565E-3</v>
      </c>
      <c r="J1547" s="9" t="str">
        <f>VLOOKUP(F1547,'Tech to Policy Mapping'!C:D,2,FALSE)</f>
        <v>coal mining - methane capture</v>
      </c>
    </row>
    <row r="1548" spans="1:10" x14ac:dyDescent="0.45">
      <c r="A1548" t="s">
        <v>425</v>
      </c>
      <c r="B1548" t="s">
        <v>85</v>
      </c>
      <c r="C1548">
        <v>2025</v>
      </c>
      <c r="D1548" t="s">
        <v>82</v>
      </c>
      <c r="E1548" t="s">
        <v>83</v>
      </c>
      <c r="F1548" t="s">
        <v>426</v>
      </c>
      <c r="G1548">
        <v>104</v>
      </c>
      <c r="H1548">
        <v>0.16722858697175899</v>
      </c>
      <c r="I1548">
        <f>IF(OR(B1548="GAS",B1548="COL",B1548="LAN",B1548="RICE"),H1548*About!$B$113,IF(B1548="CROP",H1548*About!$B$114,'EPA Data'!H1548))</f>
        <v>0.1872960174083701</v>
      </c>
      <c r="J1548" s="9" t="str">
        <f>VLOOKUP(F1548,'Tech to Policy Mapping'!C:D,2,FALSE)</f>
        <v>coal mining - methane capture</v>
      </c>
    </row>
    <row r="1549" spans="1:10" x14ac:dyDescent="0.45">
      <c r="A1549" t="s">
        <v>425</v>
      </c>
      <c r="B1549" t="s">
        <v>85</v>
      </c>
      <c r="C1549">
        <v>2025</v>
      </c>
      <c r="D1549" t="s">
        <v>82</v>
      </c>
      <c r="E1549" t="s">
        <v>83</v>
      </c>
      <c r="F1549" t="s">
        <v>426</v>
      </c>
      <c r="G1549">
        <v>107</v>
      </c>
      <c r="H1549">
        <v>8.0780349671840695E-2</v>
      </c>
      <c r="I1549">
        <f>IF(OR(B1549="GAS",B1549="COL",B1549="LAN",B1549="RICE"),H1549*About!$B$113,IF(B1549="CROP",H1549*About!$B$114,'EPA Data'!H1549))</f>
        <v>9.0473991632461587E-2</v>
      </c>
      <c r="J1549" s="9" t="str">
        <f>VLOOKUP(F1549,'Tech to Policy Mapping'!C:D,2,FALSE)</f>
        <v>coal mining - methane capture</v>
      </c>
    </row>
    <row r="1550" spans="1:10" x14ac:dyDescent="0.45">
      <c r="A1550" t="s">
        <v>425</v>
      </c>
      <c r="B1550" t="s">
        <v>85</v>
      </c>
      <c r="C1550">
        <v>2025</v>
      </c>
      <c r="D1550" t="s">
        <v>82</v>
      </c>
      <c r="E1550" t="s">
        <v>83</v>
      </c>
      <c r="F1550" t="s">
        <v>426</v>
      </c>
      <c r="G1550">
        <v>110</v>
      </c>
      <c r="H1550">
        <v>7.8528113663196605E-2</v>
      </c>
      <c r="I1550">
        <f>IF(OR(B1550="GAS",B1550="COL",B1550="LAN",B1550="RICE"),H1550*About!$B$113,IF(B1550="CROP",H1550*About!$B$114,'EPA Data'!H1550))</f>
        <v>8.7951487302780212E-2</v>
      </c>
      <c r="J1550" s="9" t="str">
        <f>VLOOKUP(F1550,'Tech to Policy Mapping'!C:D,2,FALSE)</f>
        <v>coal mining - methane capture</v>
      </c>
    </row>
    <row r="1551" spans="1:10" x14ac:dyDescent="0.45">
      <c r="A1551" t="s">
        <v>425</v>
      </c>
      <c r="B1551" t="s">
        <v>85</v>
      </c>
      <c r="C1551">
        <v>2025</v>
      </c>
      <c r="D1551" t="s">
        <v>82</v>
      </c>
      <c r="E1551" t="s">
        <v>83</v>
      </c>
      <c r="F1551" t="s">
        <v>426</v>
      </c>
      <c r="G1551">
        <v>100000</v>
      </c>
      <c r="H1551" s="1">
        <v>9.9999999999999998E-13</v>
      </c>
      <c r="I1551">
        <f>IF(OR(B1551="GAS",B1551="COL",B1551="LAN",B1551="RICE"),H1551*About!$B$113,IF(B1551="CROP",H1551*About!$B$114,'EPA Data'!H1551))</f>
        <v>1.1200000000000001E-12</v>
      </c>
      <c r="J1551" s="9" t="str">
        <f>VLOOKUP(F1551,'Tech to Policy Mapping'!C:D,2,FALSE)</f>
        <v>coal mining - methane capture</v>
      </c>
    </row>
    <row r="1552" spans="1:10" x14ac:dyDescent="0.45">
      <c r="A1552" t="s">
        <v>425</v>
      </c>
      <c r="B1552" t="s">
        <v>85</v>
      </c>
      <c r="C1552">
        <v>2030</v>
      </c>
      <c r="D1552" t="s">
        <v>82</v>
      </c>
      <c r="E1552" t="s">
        <v>83</v>
      </c>
      <c r="F1552" t="s">
        <v>427</v>
      </c>
      <c r="G1552">
        <v>-100000</v>
      </c>
      <c r="H1552">
        <v>0</v>
      </c>
      <c r="I1552">
        <f>IF(OR(B1552="GAS",B1552="COL",B1552="LAN",B1552="RICE"),H1552*About!$B$113,IF(B1552="CROP",H1552*About!$B$114,'EPA Data'!H1552))</f>
        <v>0</v>
      </c>
      <c r="J1552" s="9" t="str">
        <f>VLOOKUP(F1552,'Tech to Policy Mapping'!C:D,2,FALSE)</f>
        <v>coal mining - methane capture</v>
      </c>
    </row>
    <row r="1553" spans="1:10" x14ac:dyDescent="0.45">
      <c r="A1553" t="s">
        <v>425</v>
      </c>
      <c r="B1553" t="s">
        <v>85</v>
      </c>
      <c r="C1553">
        <v>2030</v>
      </c>
      <c r="D1553" t="s">
        <v>82</v>
      </c>
      <c r="E1553" t="s">
        <v>83</v>
      </c>
      <c r="F1553" t="s">
        <v>427</v>
      </c>
      <c r="G1553">
        <v>-1</v>
      </c>
      <c r="H1553">
        <v>1.4337068647146201</v>
      </c>
      <c r="I1553">
        <f>IF(OR(B1553="GAS",B1553="COL",B1553="LAN",B1553="RICE"),H1553*About!$B$113,IF(B1553="CROP",H1553*About!$B$114,'EPA Data'!H1553))</f>
        <v>1.6057516884803746</v>
      </c>
      <c r="J1553" s="9" t="str">
        <f>VLOOKUP(F1553,'Tech to Policy Mapping'!C:D,2,FALSE)</f>
        <v>coal mining - methane capture</v>
      </c>
    </row>
    <row r="1554" spans="1:10" x14ac:dyDescent="0.45">
      <c r="A1554" t="s">
        <v>425</v>
      </c>
      <c r="B1554" t="s">
        <v>85</v>
      </c>
      <c r="C1554">
        <v>2030</v>
      </c>
      <c r="D1554" t="s">
        <v>82</v>
      </c>
      <c r="E1554" t="s">
        <v>83</v>
      </c>
      <c r="F1554" t="s">
        <v>427</v>
      </c>
      <c r="G1554">
        <v>-1</v>
      </c>
      <c r="H1554">
        <v>0</v>
      </c>
      <c r="I1554">
        <f>IF(OR(B1554="GAS",B1554="COL",B1554="LAN",B1554="RICE"),H1554*About!$B$113,IF(B1554="CROP",H1554*About!$B$114,'EPA Data'!H1554))</f>
        <v>0</v>
      </c>
      <c r="J1554" s="9" t="str">
        <f>VLOOKUP(F1554,'Tech to Policy Mapping'!C:D,2,FALSE)</f>
        <v>coal mining - methane capture</v>
      </c>
    </row>
    <row r="1555" spans="1:10" x14ac:dyDescent="0.45">
      <c r="A1555" t="s">
        <v>425</v>
      </c>
      <c r="B1555" t="s">
        <v>85</v>
      </c>
      <c r="C1555">
        <v>2030</v>
      </c>
      <c r="D1555" t="s">
        <v>82</v>
      </c>
      <c r="E1555" t="s">
        <v>83</v>
      </c>
      <c r="F1555" t="s">
        <v>427</v>
      </c>
      <c r="G1555">
        <v>0</v>
      </c>
      <c r="H1555">
        <v>1.8794507533311799</v>
      </c>
      <c r="I1555">
        <f>IF(OR(B1555="GAS",B1555="COL",B1555="LAN",B1555="RICE"),H1555*About!$B$113,IF(B1555="CROP",H1555*About!$B$114,'EPA Data'!H1555))</f>
        <v>2.1049848437309215</v>
      </c>
      <c r="J1555" s="9" t="str">
        <f>VLOOKUP(F1555,'Tech to Policy Mapping'!C:D,2,FALSE)</f>
        <v>coal mining - methane capture</v>
      </c>
    </row>
    <row r="1556" spans="1:10" x14ac:dyDescent="0.45">
      <c r="A1556" t="s">
        <v>425</v>
      </c>
      <c r="B1556" t="s">
        <v>85</v>
      </c>
      <c r="C1556">
        <v>2030</v>
      </c>
      <c r="D1556" t="s">
        <v>82</v>
      </c>
      <c r="E1556" t="s">
        <v>83</v>
      </c>
      <c r="F1556" t="s">
        <v>429</v>
      </c>
      <c r="G1556">
        <v>1</v>
      </c>
      <c r="H1556">
        <v>71.468025982379899</v>
      </c>
      <c r="I1556">
        <f>IF(OR(B1556="GAS",B1556="COL",B1556="LAN",B1556="RICE"),H1556*About!$B$113,IF(B1556="CROP",H1556*About!$B$114,'EPA Data'!H1556))</f>
        <v>80.044189100265498</v>
      </c>
      <c r="J1556" s="9" t="str">
        <f>VLOOKUP(F1556,'Tech to Policy Mapping'!C:D,2,FALSE)</f>
        <v>coal mining - methane destruction</v>
      </c>
    </row>
    <row r="1557" spans="1:10" x14ac:dyDescent="0.45">
      <c r="A1557" t="s">
        <v>425</v>
      </c>
      <c r="B1557" t="s">
        <v>85</v>
      </c>
      <c r="C1557">
        <v>2030</v>
      </c>
      <c r="D1557" t="s">
        <v>82</v>
      </c>
      <c r="E1557" t="s">
        <v>83</v>
      </c>
      <c r="F1557" t="s">
        <v>430</v>
      </c>
      <c r="G1557">
        <v>1</v>
      </c>
      <c r="H1557">
        <v>6.1738323643803596</v>
      </c>
      <c r="I1557">
        <f>IF(OR(B1557="GAS",B1557="COL",B1557="LAN",B1557="RICE"),H1557*About!$B$113,IF(B1557="CROP",H1557*About!$B$114,'EPA Data'!H1557))</f>
        <v>6.9146922481060038</v>
      </c>
      <c r="J1557" s="9" t="str">
        <f>VLOOKUP(F1557,'Tech to Policy Mapping'!C:D,2,FALSE)</f>
        <v>coal mining - methane capture</v>
      </c>
    </row>
    <row r="1558" spans="1:10" x14ac:dyDescent="0.45">
      <c r="A1558" t="s">
        <v>425</v>
      </c>
      <c r="B1558" t="s">
        <v>85</v>
      </c>
      <c r="C1558">
        <v>2030</v>
      </c>
      <c r="D1558" t="s">
        <v>82</v>
      </c>
      <c r="E1558" t="s">
        <v>83</v>
      </c>
      <c r="F1558" t="s">
        <v>430</v>
      </c>
      <c r="G1558">
        <v>2</v>
      </c>
      <c r="H1558">
        <v>0.28657238930463702</v>
      </c>
      <c r="I1558">
        <f>IF(OR(B1558="GAS",B1558="COL",B1558="LAN",B1558="RICE"),H1558*About!$B$113,IF(B1558="CROP",H1558*About!$B$114,'EPA Data'!H1558))</f>
        <v>0.3209610760211935</v>
      </c>
      <c r="J1558" s="9" t="str">
        <f>VLOOKUP(F1558,'Tech to Policy Mapping'!C:D,2,FALSE)</f>
        <v>coal mining - methane capture</v>
      </c>
    </row>
    <row r="1559" spans="1:10" x14ac:dyDescent="0.45">
      <c r="A1559" t="s">
        <v>425</v>
      </c>
      <c r="B1559" t="s">
        <v>85</v>
      </c>
      <c r="C1559">
        <v>2030</v>
      </c>
      <c r="D1559" t="s">
        <v>82</v>
      </c>
      <c r="E1559" t="s">
        <v>83</v>
      </c>
      <c r="F1559" t="s">
        <v>429</v>
      </c>
      <c r="G1559">
        <v>2</v>
      </c>
      <c r="H1559">
        <v>104.590640485286</v>
      </c>
      <c r="I1559">
        <f>IF(OR(B1559="GAS",B1559="COL",B1559="LAN",B1559="RICE"),H1559*About!$B$113,IF(B1559="CROP",H1559*About!$B$114,'EPA Data'!H1559))</f>
        <v>117.14151734352033</v>
      </c>
      <c r="J1559" s="9" t="str">
        <f>VLOOKUP(F1559,'Tech to Policy Mapping'!C:D,2,FALSE)</f>
        <v>coal mining - methane destruction</v>
      </c>
    </row>
    <row r="1560" spans="1:10" x14ac:dyDescent="0.45">
      <c r="A1560" t="s">
        <v>425</v>
      </c>
      <c r="B1560" t="s">
        <v>85</v>
      </c>
      <c r="C1560">
        <v>2030</v>
      </c>
      <c r="D1560" t="s">
        <v>82</v>
      </c>
      <c r="E1560" t="s">
        <v>83</v>
      </c>
      <c r="F1560" t="s">
        <v>432</v>
      </c>
      <c r="G1560">
        <v>2</v>
      </c>
      <c r="H1560">
        <v>12.296420097351</v>
      </c>
      <c r="I1560">
        <f>IF(OR(B1560="GAS",B1560="COL",B1560="LAN",B1560="RICE"),H1560*About!$B$113,IF(B1560="CROP",H1560*About!$B$114,'EPA Data'!H1560))</f>
        <v>13.77199050903312</v>
      </c>
      <c r="J1560" s="9" t="str">
        <f>VLOOKUP(F1560,'Tech to Policy Mapping'!C:D,2,FALSE)</f>
        <v>coal mining - methane capture</v>
      </c>
    </row>
    <row r="1561" spans="1:10" x14ac:dyDescent="0.45">
      <c r="A1561" t="s">
        <v>425</v>
      </c>
      <c r="B1561" t="s">
        <v>85</v>
      </c>
      <c r="C1561">
        <v>2030</v>
      </c>
      <c r="D1561" t="s">
        <v>82</v>
      </c>
      <c r="E1561" t="s">
        <v>83</v>
      </c>
      <c r="F1561" t="s">
        <v>428</v>
      </c>
      <c r="G1561">
        <v>2</v>
      </c>
      <c r="H1561">
        <v>0.85528177022933904</v>
      </c>
      <c r="I1561">
        <f>IF(OR(B1561="GAS",B1561="COL",B1561="LAN",B1561="RICE"),H1561*About!$B$113,IF(B1561="CROP",H1561*About!$B$114,'EPA Data'!H1561))</f>
        <v>0.95791558265685983</v>
      </c>
      <c r="J1561" s="9" t="str">
        <f>VLOOKUP(F1561,'Tech to Policy Mapping'!C:D,2,FALSE)</f>
        <v>coal mining - methane destruction</v>
      </c>
    </row>
    <row r="1562" spans="1:10" x14ac:dyDescent="0.45">
      <c r="A1562" t="s">
        <v>425</v>
      </c>
      <c r="B1562" t="s">
        <v>85</v>
      </c>
      <c r="C1562">
        <v>2030</v>
      </c>
      <c r="D1562" t="s">
        <v>82</v>
      </c>
      <c r="E1562" t="s">
        <v>83</v>
      </c>
      <c r="F1562" t="s">
        <v>429</v>
      </c>
      <c r="G1562">
        <v>3</v>
      </c>
      <c r="H1562">
        <v>40.057400703430098</v>
      </c>
      <c r="I1562">
        <f>IF(OR(B1562="GAS",B1562="COL",B1562="LAN",B1562="RICE"),H1562*About!$B$113,IF(B1562="CROP",H1562*About!$B$114,'EPA Data'!H1562))</f>
        <v>44.864288787841716</v>
      </c>
      <c r="J1562" s="9" t="str">
        <f>VLOOKUP(F1562,'Tech to Policy Mapping'!C:D,2,FALSE)</f>
        <v>coal mining - methane destruction</v>
      </c>
    </row>
    <row r="1563" spans="1:10" x14ac:dyDescent="0.45">
      <c r="A1563" t="s">
        <v>425</v>
      </c>
      <c r="B1563" t="s">
        <v>85</v>
      </c>
      <c r="C1563">
        <v>2030</v>
      </c>
      <c r="D1563" t="s">
        <v>82</v>
      </c>
      <c r="E1563" t="s">
        <v>83</v>
      </c>
      <c r="F1563" t="s">
        <v>428</v>
      </c>
      <c r="G1563">
        <v>3</v>
      </c>
      <c r="H1563">
        <v>1.91243940591812</v>
      </c>
      <c r="I1563">
        <f>IF(OR(B1563="GAS",B1563="COL",B1563="LAN",B1563="RICE"),H1563*About!$B$113,IF(B1563="CROP",H1563*About!$B$114,'EPA Data'!H1563))</f>
        <v>2.1419321346282945</v>
      </c>
      <c r="J1563" s="9" t="str">
        <f>VLOOKUP(F1563,'Tech to Policy Mapping'!C:D,2,FALSE)</f>
        <v>coal mining - methane destruction</v>
      </c>
    </row>
    <row r="1564" spans="1:10" x14ac:dyDescent="0.45">
      <c r="A1564" t="s">
        <v>425</v>
      </c>
      <c r="B1564" t="s">
        <v>85</v>
      </c>
      <c r="C1564">
        <v>2030</v>
      </c>
      <c r="D1564" t="s">
        <v>82</v>
      </c>
      <c r="E1564" t="s">
        <v>83</v>
      </c>
      <c r="F1564" t="s">
        <v>430</v>
      </c>
      <c r="G1564">
        <v>3</v>
      </c>
      <c r="H1564">
        <v>0.295007154345512</v>
      </c>
      <c r="I1564">
        <f>IF(OR(B1564="GAS",B1564="COL",B1564="LAN",B1564="RICE"),H1564*About!$B$113,IF(B1564="CROP",H1564*About!$B$114,'EPA Data'!H1564))</f>
        <v>0.33040801286697347</v>
      </c>
      <c r="J1564" s="9" t="str">
        <f>VLOOKUP(F1564,'Tech to Policy Mapping'!C:D,2,FALSE)</f>
        <v>coal mining - methane capture</v>
      </c>
    </row>
    <row r="1565" spans="1:10" x14ac:dyDescent="0.45">
      <c r="A1565" t="s">
        <v>425</v>
      </c>
      <c r="B1565" t="s">
        <v>85</v>
      </c>
      <c r="C1565">
        <v>2030</v>
      </c>
      <c r="D1565" t="s">
        <v>82</v>
      </c>
      <c r="E1565" t="s">
        <v>83</v>
      </c>
      <c r="F1565" t="s">
        <v>431</v>
      </c>
      <c r="G1565">
        <v>3</v>
      </c>
      <c r="H1565">
        <v>0.41685813665389998</v>
      </c>
      <c r="I1565">
        <f>IF(OR(B1565="GAS",B1565="COL",B1565="LAN",B1565="RICE"),H1565*About!$B$113,IF(B1565="CROP",H1565*About!$B$114,'EPA Data'!H1565))</f>
        <v>0.46688111305236801</v>
      </c>
      <c r="J1565" s="9" t="str">
        <f>VLOOKUP(F1565,'Tech to Policy Mapping'!C:D,2,FALSE)</f>
        <v>coal mining - methane destruction</v>
      </c>
    </row>
    <row r="1566" spans="1:10" x14ac:dyDescent="0.45">
      <c r="A1566" t="s">
        <v>425</v>
      </c>
      <c r="B1566" t="s">
        <v>85</v>
      </c>
      <c r="C1566">
        <v>2030</v>
      </c>
      <c r="D1566" t="s">
        <v>82</v>
      </c>
      <c r="E1566" t="s">
        <v>83</v>
      </c>
      <c r="F1566" t="s">
        <v>428</v>
      </c>
      <c r="G1566">
        <v>4</v>
      </c>
      <c r="H1566">
        <v>1.20864484459161</v>
      </c>
      <c r="I1566">
        <f>IF(OR(B1566="GAS",B1566="COL",B1566="LAN",B1566="RICE"),H1566*About!$B$113,IF(B1566="CROP",H1566*About!$B$114,'EPA Data'!H1566))</f>
        <v>1.3536822259426033</v>
      </c>
      <c r="J1566" s="9" t="str">
        <f>VLOOKUP(F1566,'Tech to Policy Mapping'!C:D,2,FALSE)</f>
        <v>coal mining - methane destruction</v>
      </c>
    </row>
    <row r="1567" spans="1:10" x14ac:dyDescent="0.45">
      <c r="A1567" t="s">
        <v>425</v>
      </c>
      <c r="B1567" t="s">
        <v>85</v>
      </c>
      <c r="C1567">
        <v>2030</v>
      </c>
      <c r="D1567" t="s">
        <v>82</v>
      </c>
      <c r="E1567" t="s">
        <v>83</v>
      </c>
      <c r="F1567" t="s">
        <v>430</v>
      </c>
      <c r="G1567">
        <v>4</v>
      </c>
      <c r="H1567">
        <v>6.3161047175526605E-2</v>
      </c>
      <c r="I1567">
        <f>IF(OR(B1567="GAS",B1567="COL",B1567="LAN",B1567="RICE"),H1567*About!$B$113,IF(B1567="CROP",H1567*About!$B$114,'EPA Data'!H1567))</f>
        <v>7.0740372836589807E-2</v>
      </c>
      <c r="J1567" s="9" t="str">
        <f>VLOOKUP(F1567,'Tech to Policy Mapping'!C:D,2,FALSE)</f>
        <v>coal mining - methane capture</v>
      </c>
    </row>
    <row r="1568" spans="1:10" x14ac:dyDescent="0.45">
      <c r="A1568" t="s">
        <v>425</v>
      </c>
      <c r="B1568" t="s">
        <v>85</v>
      </c>
      <c r="C1568">
        <v>2030</v>
      </c>
      <c r="D1568" t="s">
        <v>82</v>
      </c>
      <c r="E1568" t="s">
        <v>83</v>
      </c>
      <c r="F1568" t="s">
        <v>429</v>
      </c>
      <c r="G1568">
        <v>4</v>
      </c>
      <c r="H1568">
        <v>4.62152284383773</v>
      </c>
      <c r="I1568">
        <f>IF(OR(B1568="GAS",B1568="COL",B1568="LAN",B1568="RICE"),H1568*About!$B$113,IF(B1568="CROP",H1568*About!$B$114,'EPA Data'!H1568))</f>
        <v>5.1761055850982585</v>
      </c>
      <c r="J1568" s="9" t="str">
        <f>VLOOKUP(F1568,'Tech to Policy Mapping'!C:D,2,FALSE)</f>
        <v>coal mining - methane destruction</v>
      </c>
    </row>
    <row r="1569" spans="1:10" x14ac:dyDescent="0.45">
      <c r="A1569" t="s">
        <v>425</v>
      </c>
      <c r="B1569" t="s">
        <v>85</v>
      </c>
      <c r="C1569">
        <v>2030</v>
      </c>
      <c r="D1569" t="s">
        <v>82</v>
      </c>
      <c r="E1569" t="s">
        <v>83</v>
      </c>
      <c r="F1569" t="s">
        <v>432</v>
      </c>
      <c r="G1569">
        <v>5</v>
      </c>
      <c r="H1569">
        <v>2.7229373455047599</v>
      </c>
      <c r="I1569">
        <f>IF(OR(B1569="GAS",B1569="COL",B1569="LAN",B1569="RICE"),H1569*About!$B$113,IF(B1569="CROP",H1569*About!$B$114,'EPA Data'!H1569))</f>
        <v>3.0496898269653312</v>
      </c>
      <c r="J1569" s="9" t="str">
        <f>VLOOKUP(F1569,'Tech to Policy Mapping'!C:D,2,FALSE)</f>
        <v>coal mining - methane capture</v>
      </c>
    </row>
    <row r="1570" spans="1:10" x14ac:dyDescent="0.45">
      <c r="A1570" t="s">
        <v>425</v>
      </c>
      <c r="B1570" t="s">
        <v>85</v>
      </c>
      <c r="C1570">
        <v>2030</v>
      </c>
      <c r="D1570" t="s">
        <v>82</v>
      </c>
      <c r="E1570" t="s">
        <v>83</v>
      </c>
      <c r="F1570" t="s">
        <v>430</v>
      </c>
      <c r="G1570">
        <v>5</v>
      </c>
      <c r="H1570">
        <v>0.11479697935283099</v>
      </c>
      <c r="I1570">
        <f>IF(OR(B1570="GAS",B1570="COL",B1570="LAN",B1570="RICE"),H1570*About!$B$113,IF(B1570="CROP",H1570*About!$B$114,'EPA Data'!H1570))</f>
        <v>0.12857261687517071</v>
      </c>
      <c r="J1570" s="9" t="str">
        <f>VLOOKUP(F1570,'Tech to Policy Mapping'!C:D,2,FALSE)</f>
        <v>coal mining - methane capture</v>
      </c>
    </row>
    <row r="1571" spans="1:10" x14ac:dyDescent="0.45">
      <c r="A1571" t="s">
        <v>425</v>
      </c>
      <c r="B1571" t="s">
        <v>85</v>
      </c>
      <c r="C1571">
        <v>2030</v>
      </c>
      <c r="D1571" t="s">
        <v>82</v>
      </c>
      <c r="E1571" t="s">
        <v>83</v>
      </c>
      <c r="F1571" t="s">
        <v>428</v>
      </c>
      <c r="G1571">
        <v>5</v>
      </c>
      <c r="H1571">
        <v>1.9645863547921101</v>
      </c>
      <c r="I1571">
        <f>IF(OR(B1571="GAS",B1571="COL",B1571="LAN",B1571="RICE"),H1571*About!$B$113,IF(B1571="CROP",H1571*About!$B$114,'EPA Data'!H1571))</f>
        <v>2.2003367173671635</v>
      </c>
      <c r="J1571" s="9" t="str">
        <f>VLOOKUP(F1571,'Tech to Policy Mapping'!C:D,2,FALSE)</f>
        <v>coal mining - methane destruction</v>
      </c>
    </row>
    <row r="1572" spans="1:10" x14ac:dyDescent="0.45">
      <c r="A1572" t="s">
        <v>425</v>
      </c>
      <c r="B1572" t="s">
        <v>85</v>
      </c>
      <c r="C1572">
        <v>2030</v>
      </c>
      <c r="D1572" t="s">
        <v>82</v>
      </c>
      <c r="E1572" t="s">
        <v>83</v>
      </c>
      <c r="F1572" t="s">
        <v>431</v>
      </c>
      <c r="G1572">
        <v>5</v>
      </c>
      <c r="H1572">
        <v>1.3373208045959399</v>
      </c>
      <c r="I1572">
        <f>IF(OR(B1572="GAS",B1572="COL",B1572="LAN",B1572="RICE"),H1572*About!$B$113,IF(B1572="CROP",H1572*About!$B$114,'EPA Data'!H1572))</f>
        <v>1.4977993011474529</v>
      </c>
      <c r="J1572" s="9" t="str">
        <f>VLOOKUP(F1572,'Tech to Policy Mapping'!C:D,2,FALSE)</f>
        <v>coal mining - methane destruction</v>
      </c>
    </row>
    <row r="1573" spans="1:10" x14ac:dyDescent="0.45">
      <c r="A1573" t="s">
        <v>425</v>
      </c>
      <c r="B1573" t="s">
        <v>85</v>
      </c>
      <c r="C1573">
        <v>2030</v>
      </c>
      <c r="D1573" t="s">
        <v>82</v>
      </c>
      <c r="E1573" t="s">
        <v>83</v>
      </c>
      <c r="F1573" t="s">
        <v>432</v>
      </c>
      <c r="G1573">
        <v>6</v>
      </c>
      <c r="H1573">
        <v>5.1743075847625697</v>
      </c>
      <c r="I1573">
        <f>IF(OR(B1573="GAS",B1573="COL",B1573="LAN",B1573="RICE"),H1573*About!$B$113,IF(B1573="CROP",H1573*About!$B$114,'EPA Data'!H1573))</f>
        <v>5.7952244949340788</v>
      </c>
      <c r="J1573" s="9" t="str">
        <f>VLOOKUP(F1573,'Tech to Policy Mapping'!C:D,2,FALSE)</f>
        <v>coal mining - methane capture</v>
      </c>
    </row>
    <row r="1574" spans="1:10" x14ac:dyDescent="0.45">
      <c r="A1574" t="s">
        <v>425</v>
      </c>
      <c r="B1574" t="s">
        <v>85</v>
      </c>
      <c r="C1574">
        <v>2030</v>
      </c>
      <c r="D1574" t="s">
        <v>82</v>
      </c>
      <c r="E1574" t="s">
        <v>83</v>
      </c>
      <c r="F1574" t="s">
        <v>429</v>
      </c>
      <c r="G1574">
        <v>6</v>
      </c>
      <c r="H1574">
        <v>7.8657331466674796</v>
      </c>
      <c r="I1574">
        <f>IF(OR(B1574="GAS",B1574="COL",B1574="LAN",B1574="RICE"),H1574*About!$B$113,IF(B1574="CROP",H1574*About!$B$114,'EPA Data'!H1574))</f>
        <v>8.8096211242675775</v>
      </c>
      <c r="J1574" s="9" t="str">
        <f>VLOOKUP(F1574,'Tech to Policy Mapping'!C:D,2,FALSE)</f>
        <v>coal mining - methane destruction</v>
      </c>
    </row>
    <row r="1575" spans="1:10" x14ac:dyDescent="0.45">
      <c r="A1575" t="s">
        <v>425</v>
      </c>
      <c r="B1575" t="s">
        <v>85</v>
      </c>
      <c r="C1575">
        <v>2030</v>
      </c>
      <c r="D1575" t="s">
        <v>82</v>
      </c>
      <c r="E1575" t="s">
        <v>83</v>
      </c>
      <c r="F1575" t="s">
        <v>428</v>
      </c>
      <c r="G1575">
        <v>6</v>
      </c>
      <c r="H1575">
        <v>1.4024738743901199</v>
      </c>
      <c r="I1575">
        <f>IF(OR(B1575="GAS",B1575="COL",B1575="LAN",B1575="RICE"),H1575*About!$B$113,IF(B1575="CROP",H1575*About!$B$114,'EPA Data'!H1575))</f>
        <v>1.5707707393169346</v>
      </c>
      <c r="J1575" s="9" t="str">
        <f>VLOOKUP(F1575,'Tech to Policy Mapping'!C:D,2,FALSE)</f>
        <v>coal mining - methane destruction</v>
      </c>
    </row>
    <row r="1576" spans="1:10" x14ac:dyDescent="0.45">
      <c r="A1576" t="s">
        <v>425</v>
      </c>
      <c r="B1576" t="s">
        <v>85</v>
      </c>
      <c r="C1576">
        <v>2030</v>
      </c>
      <c r="D1576" t="s">
        <v>82</v>
      </c>
      <c r="E1576" t="s">
        <v>83</v>
      </c>
      <c r="F1576" t="s">
        <v>430</v>
      </c>
      <c r="G1576">
        <v>6</v>
      </c>
      <c r="H1576">
        <v>5.1118854433298097E-2</v>
      </c>
      <c r="I1576">
        <f>IF(OR(B1576="GAS",B1576="COL",B1576="LAN",B1576="RICE"),H1576*About!$B$113,IF(B1576="CROP",H1576*About!$B$114,'EPA Data'!H1576))</f>
        <v>5.7253116965293872E-2</v>
      </c>
      <c r="J1576" s="9" t="str">
        <f>VLOOKUP(F1576,'Tech to Policy Mapping'!C:D,2,FALSE)</f>
        <v>coal mining - methane capture</v>
      </c>
    </row>
    <row r="1577" spans="1:10" x14ac:dyDescent="0.45">
      <c r="A1577" t="s">
        <v>425</v>
      </c>
      <c r="B1577" t="s">
        <v>85</v>
      </c>
      <c r="C1577">
        <v>2030</v>
      </c>
      <c r="D1577" t="s">
        <v>82</v>
      </c>
      <c r="E1577" t="s">
        <v>83</v>
      </c>
      <c r="F1577" t="s">
        <v>429</v>
      </c>
      <c r="G1577">
        <v>7</v>
      </c>
      <c r="H1577">
        <v>1.3350250720977701</v>
      </c>
      <c r="I1577">
        <f>IF(OR(B1577="GAS",B1577="COL",B1577="LAN",B1577="RICE"),H1577*About!$B$113,IF(B1577="CROP",H1577*About!$B$114,'EPA Data'!H1577))</f>
        <v>1.4952280807495026</v>
      </c>
      <c r="J1577" s="9" t="str">
        <f>VLOOKUP(F1577,'Tech to Policy Mapping'!C:D,2,FALSE)</f>
        <v>coal mining - methane destruction</v>
      </c>
    </row>
    <row r="1578" spans="1:10" x14ac:dyDescent="0.45">
      <c r="A1578" t="s">
        <v>425</v>
      </c>
      <c r="B1578" t="s">
        <v>85</v>
      </c>
      <c r="C1578">
        <v>2030</v>
      </c>
      <c r="D1578" t="s">
        <v>82</v>
      </c>
      <c r="E1578" t="s">
        <v>83</v>
      </c>
      <c r="F1578" t="s">
        <v>432</v>
      </c>
      <c r="G1578">
        <v>7</v>
      </c>
      <c r="H1578">
        <v>5.0544724464416504</v>
      </c>
      <c r="I1578">
        <f>IF(OR(B1578="GAS",B1578="COL",B1578="LAN",B1578="RICE"),H1578*About!$B$113,IF(B1578="CROP",H1578*About!$B$114,'EPA Data'!H1578))</f>
        <v>5.6610091400146487</v>
      </c>
      <c r="J1578" s="9" t="str">
        <f>VLOOKUP(F1578,'Tech to Policy Mapping'!C:D,2,FALSE)</f>
        <v>coal mining - methane capture</v>
      </c>
    </row>
    <row r="1579" spans="1:10" x14ac:dyDescent="0.45">
      <c r="A1579" t="s">
        <v>425</v>
      </c>
      <c r="B1579" t="s">
        <v>85</v>
      </c>
      <c r="C1579">
        <v>2030</v>
      </c>
      <c r="D1579" t="s">
        <v>82</v>
      </c>
      <c r="E1579" t="s">
        <v>83</v>
      </c>
      <c r="F1579" t="s">
        <v>428</v>
      </c>
      <c r="G1579">
        <v>7</v>
      </c>
      <c r="H1579">
        <v>0.73411070182919502</v>
      </c>
      <c r="I1579">
        <f>IF(OR(B1579="GAS",B1579="COL",B1579="LAN",B1579="RICE"),H1579*About!$B$113,IF(B1579="CROP",H1579*About!$B$114,'EPA Data'!H1579))</f>
        <v>0.82220398604869849</v>
      </c>
      <c r="J1579" s="9" t="str">
        <f>VLOOKUP(F1579,'Tech to Policy Mapping'!C:D,2,FALSE)</f>
        <v>coal mining - methane destruction</v>
      </c>
    </row>
    <row r="1580" spans="1:10" x14ac:dyDescent="0.45">
      <c r="A1580" t="s">
        <v>425</v>
      </c>
      <c r="B1580" t="s">
        <v>85</v>
      </c>
      <c r="C1580">
        <v>2030</v>
      </c>
      <c r="D1580" t="s">
        <v>82</v>
      </c>
      <c r="E1580" t="s">
        <v>83</v>
      </c>
      <c r="F1580" t="s">
        <v>430</v>
      </c>
      <c r="G1580">
        <v>7</v>
      </c>
      <c r="H1580">
        <v>0.14767719246447</v>
      </c>
      <c r="I1580">
        <f>IF(OR(B1580="GAS",B1580="COL",B1580="LAN",B1580="RICE"),H1580*About!$B$113,IF(B1580="CROP",H1580*About!$B$114,'EPA Data'!H1580))</f>
        <v>0.16539845556020641</v>
      </c>
      <c r="J1580" s="9" t="str">
        <f>VLOOKUP(F1580,'Tech to Policy Mapping'!C:D,2,FALSE)</f>
        <v>coal mining - methane capture</v>
      </c>
    </row>
    <row r="1581" spans="1:10" x14ac:dyDescent="0.45">
      <c r="A1581" t="s">
        <v>425</v>
      </c>
      <c r="B1581" t="s">
        <v>85</v>
      </c>
      <c r="C1581">
        <v>2030</v>
      </c>
      <c r="D1581" t="s">
        <v>82</v>
      </c>
      <c r="E1581" t="s">
        <v>83</v>
      </c>
      <c r="F1581" t="s">
        <v>428</v>
      </c>
      <c r="G1581">
        <v>8</v>
      </c>
      <c r="H1581">
        <v>0.76966510340571404</v>
      </c>
      <c r="I1581">
        <f>IF(OR(B1581="GAS",B1581="COL",B1581="LAN",B1581="RICE"),H1581*About!$B$113,IF(B1581="CROP",H1581*About!$B$114,'EPA Data'!H1581))</f>
        <v>0.86202491581439977</v>
      </c>
      <c r="J1581" s="9" t="str">
        <f>VLOOKUP(F1581,'Tech to Policy Mapping'!C:D,2,FALSE)</f>
        <v>coal mining - methane destruction</v>
      </c>
    </row>
    <row r="1582" spans="1:10" x14ac:dyDescent="0.45">
      <c r="A1582" t="s">
        <v>425</v>
      </c>
      <c r="B1582" t="s">
        <v>85</v>
      </c>
      <c r="C1582">
        <v>2030</v>
      </c>
      <c r="D1582" t="s">
        <v>82</v>
      </c>
      <c r="E1582" t="s">
        <v>83</v>
      </c>
      <c r="F1582" t="s">
        <v>426</v>
      </c>
      <c r="G1582">
        <v>8</v>
      </c>
      <c r="H1582">
        <v>2.8243293762207</v>
      </c>
      <c r="I1582">
        <f>IF(OR(B1582="GAS",B1582="COL",B1582="LAN",B1582="RICE"),H1582*About!$B$113,IF(B1582="CROP",H1582*About!$B$114,'EPA Data'!H1582))</f>
        <v>3.1632489013671843</v>
      </c>
      <c r="J1582" s="9" t="str">
        <f>VLOOKUP(F1582,'Tech to Policy Mapping'!C:D,2,FALSE)</f>
        <v>coal mining - methane capture</v>
      </c>
    </row>
    <row r="1583" spans="1:10" x14ac:dyDescent="0.45">
      <c r="A1583" t="s">
        <v>425</v>
      </c>
      <c r="B1583" t="s">
        <v>85</v>
      </c>
      <c r="C1583">
        <v>2030</v>
      </c>
      <c r="D1583" t="s">
        <v>82</v>
      </c>
      <c r="E1583" t="s">
        <v>83</v>
      </c>
      <c r="F1583" t="s">
        <v>429</v>
      </c>
      <c r="G1583">
        <v>8</v>
      </c>
      <c r="H1583">
        <v>6.8979101181030202</v>
      </c>
      <c r="I1583">
        <f>IF(OR(B1583="GAS",B1583="COL",B1583="LAN",B1583="RICE"),H1583*About!$B$113,IF(B1583="CROP",H1583*About!$B$114,'EPA Data'!H1583))</f>
        <v>7.7256593322753835</v>
      </c>
      <c r="J1583" s="9" t="str">
        <f>VLOOKUP(F1583,'Tech to Policy Mapping'!C:D,2,FALSE)</f>
        <v>coal mining - methane destruction</v>
      </c>
    </row>
    <row r="1584" spans="1:10" x14ac:dyDescent="0.45">
      <c r="A1584" t="s">
        <v>425</v>
      </c>
      <c r="B1584" t="s">
        <v>85</v>
      </c>
      <c r="C1584">
        <v>2030</v>
      </c>
      <c r="D1584" t="s">
        <v>82</v>
      </c>
      <c r="E1584" t="s">
        <v>83</v>
      </c>
      <c r="F1584" t="s">
        <v>429</v>
      </c>
      <c r="G1584">
        <v>9</v>
      </c>
      <c r="H1584">
        <v>0.29545760154724099</v>
      </c>
      <c r="I1584">
        <f>IF(OR(B1584="GAS",B1584="COL",B1584="LAN",B1584="RICE"),H1584*About!$B$113,IF(B1584="CROP",H1584*About!$B$114,'EPA Data'!H1584))</f>
        <v>0.33091251373290992</v>
      </c>
      <c r="J1584" s="9" t="str">
        <f>VLOOKUP(F1584,'Tech to Policy Mapping'!C:D,2,FALSE)</f>
        <v>coal mining - methane destruction</v>
      </c>
    </row>
    <row r="1585" spans="1:10" x14ac:dyDescent="0.45">
      <c r="A1585" t="s">
        <v>425</v>
      </c>
      <c r="B1585" t="s">
        <v>85</v>
      </c>
      <c r="C1585">
        <v>2030</v>
      </c>
      <c r="D1585" t="s">
        <v>82</v>
      </c>
      <c r="E1585" t="s">
        <v>83</v>
      </c>
      <c r="F1585" t="s">
        <v>426</v>
      </c>
      <c r="G1585">
        <v>9</v>
      </c>
      <c r="H1585">
        <v>2.2724440097808798</v>
      </c>
      <c r="I1585">
        <f>IF(OR(B1585="GAS",B1585="COL",B1585="LAN",B1585="RICE"),H1585*About!$B$113,IF(B1585="CROP",H1585*About!$B$114,'EPA Data'!H1585))</f>
        <v>2.5451372909545857</v>
      </c>
      <c r="J1585" s="9" t="str">
        <f>VLOOKUP(F1585,'Tech to Policy Mapping'!C:D,2,FALSE)</f>
        <v>coal mining - methane capture</v>
      </c>
    </row>
    <row r="1586" spans="1:10" x14ac:dyDescent="0.45">
      <c r="A1586" t="s">
        <v>425</v>
      </c>
      <c r="B1586" t="s">
        <v>85</v>
      </c>
      <c r="C1586">
        <v>2030</v>
      </c>
      <c r="D1586" t="s">
        <v>82</v>
      </c>
      <c r="E1586" t="s">
        <v>83</v>
      </c>
      <c r="F1586" t="s">
        <v>430</v>
      </c>
      <c r="G1586">
        <v>9</v>
      </c>
      <c r="H1586">
        <v>2.1143192425370199E-2</v>
      </c>
      <c r="I1586">
        <f>IF(OR(B1586="GAS",B1586="COL",B1586="LAN",B1586="RICE"),H1586*About!$B$113,IF(B1586="CROP",H1586*About!$B$114,'EPA Data'!H1586))</f>
        <v>2.3680375516414626E-2</v>
      </c>
      <c r="J1586" s="9" t="str">
        <f>VLOOKUP(F1586,'Tech to Policy Mapping'!C:D,2,FALSE)</f>
        <v>coal mining - methane capture</v>
      </c>
    </row>
    <row r="1587" spans="1:10" x14ac:dyDescent="0.45">
      <c r="A1587" t="s">
        <v>425</v>
      </c>
      <c r="B1587" t="s">
        <v>85</v>
      </c>
      <c r="C1587">
        <v>2030</v>
      </c>
      <c r="D1587" t="s">
        <v>82</v>
      </c>
      <c r="E1587" t="s">
        <v>83</v>
      </c>
      <c r="F1587" t="s">
        <v>428</v>
      </c>
      <c r="G1587">
        <v>9</v>
      </c>
      <c r="H1587">
        <v>0.61648761108517602</v>
      </c>
      <c r="I1587">
        <f>IF(OR(B1587="GAS",B1587="COL",B1587="LAN",B1587="RICE"),H1587*About!$B$113,IF(B1587="CROP",H1587*About!$B$114,'EPA Data'!H1587))</f>
        <v>0.69046612441539723</v>
      </c>
      <c r="J1587" s="9" t="str">
        <f>VLOOKUP(F1587,'Tech to Policy Mapping'!C:D,2,FALSE)</f>
        <v>coal mining - methane destruction</v>
      </c>
    </row>
    <row r="1588" spans="1:10" x14ac:dyDescent="0.45">
      <c r="A1588" t="s">
        <v>425</v>
      </c>
      <c r="B1588" t="s">
        <v>85</v>
      </c>
      <c r="C1588">
        <v>2030</v>
      </c>
      <c r="D1588" t="s">
        <v>82</v>
      </c>
      <c r="E1588" t="s">
        <v>83</v>
      </c>
      <c r="F1588" t="s">
        <v>430</v>
      </c>
      <c r="G1588">
        <v>10</v>
      </c>
      <c r="H1588">
        <v>2.0071012899279601E-2</v>
      </c>
      <c r="I1588">
        <f>IF(OR(B1588="GAS",B1588="COL",B1588="LAN",B1588="RICE"),H1588*About!$B$113,IF(B1588="CROP",H1588*About!$B$114,'EPA Data'!H1588))</f>
        <v>2.2479534447193156E-2</v>
      </c>
      <c r="J1588" s="9" t="str">
        <f>VLOOKUP(F1588,'Tech to Policy Mapping'!C:D,2,FALSE)</f>
        <v>coal mining - methane capture</v>
      </c>
    </row>
    <row r="1589" spans="1:10" x14ac:dyDescent="0.45">
      <c r="A1589" t="s">
        <v>425</v>
      </c>
      <c r="B1589" t="s">
        <v>85</v>
      </c>
      <c r="C1589">
        <v>2030</v>
      </c>
      <c r="D1589" t="s">
        <v>82</v>
      </c>
      <c r="E1589" t="s">
        <v>83</v>
      </c>
      <c r="F1589" t="s">
        <v>426</v>
      </c>
      <c r="G1589">
        <v>10</v>
      </c>
      <c r="H1589">
        <v>3.6155803203582701</v>
      </c>
      <c r="I1589">
        <f>IF(OR(B1589="GAS",B1589="COL",B1589="LAN",B1589="RICE"),H1589*About!$B$113,IF(B1589="CROP",H1589*About!$B$114,'EPA Data'!H1589))</f>
        <v>4.0494499588012633</v>
      </c>
      <c r="J1589" s="9" t="str">
        <f>VLOOKUP(F1589,'Tech to Policy Mapping'!C:D,2,FALSE)</f>
        <v>coal mining - methane capture</v>
      </c>
    </row>
    <row r="1590" spans="1:10" x14ac:dyDescent="0.45">
      <c r="A1590" t="s">
        <v>425</v>
      </c>
      <c r="B1590" t="s">
        <v>85</v>
      </c>
      <c r="C1590">
        <v>2030</v>
      </c>
      <c r="D1590" t="s">
        <v>82</v>
      </c>
      <c r="E1590" t="s">
        <v>83</v>
      </c>
      <c r="F1590" t="s">
        <v>428</v>
      </c>
      <c r="G1590">
        <v>10</v>
      </c>
      <c r="H1590">
        <v>4.5480642467737198E-2</v>
      </c>
      <c r="I1590">
        <f>IF(OR(B1590="GAS",B1590="COL",B1590="LAN",B1590="RICE"),H1590*About!$B$113,IF(B1590="CROP",H1590*About!$B$114,'EPA Data'!H1590))</f>
        <v>5.0938319563865665E-2</v>
      </c>
      <c r="J1590" s="9" t="str">
        <f>VLOOKUP(F1590,'Tech to Policy Mapping'!C:D,2,FALSE)</f>
        <v>coal mining - methane destruction</v>
      </c>
    </row>
    <row r="1591" spans="1:10" x14ac:dyDescent="0.45">
      <c r="A1591" t="s">
        <v>425</v>
      </c>
      <c r="B1591" t="s">
        <v>85</v>
      </c>
      <c r="C1591">
        <v>2030</v>
      </c>
      <c r="D1591" t="s">
        <v>82</v>
      </c>
      <c r="E1591" t="s">
        <v>83</v>
      </c>
      <c r="F1591" t="s">
        <v>429</v>
      </c>
      <c r="G1591">
        <v>10</v>
      </c>
      <c r="H1591">
        <v>10.3601257801055</v>
      </c>
      <c r="I1591">
        <f>IF(OR(B1591="GAS",B1591="COL",B1591="LAN",B1591="RICE"),H1591*About!$B$113,IF(B1591="CROP",H1591*About!$B$114,'EPA Data'!H1591))</f>
        <v>11.603340873718162</v>
      </c>
      <c r="J1591" s="9" t="str">
        <f>VLOOKUP(F1591,'Tech to Policy Mapping'!C:D,2,FALSE)</f>
        <v>coal mining - methane destruction</v>
      </c>
    </row>
    <row r="1592" spans="1:10" x14ac:dyDescent="0.45">
      <c r="A1592" t="s">
        <v>425</v>
      </c>
      <c r="B1592" t="s">
        <v>85</v>
      </c>
      <c r="C1592">
        <v>2030</v>
      </c>
      <c r="D1592" t="s">
        <v>82</v>
      </c>
      <c r="E1592" t="s">
        <v>83</v>
      </c>
      <c r="F1592" t="s">
        <v>426</v>
      </c>
      <c r="G1592">
        <v>11</v>
      </c>
      <c r="H1592">
        <v>5.8242436647415099</v>
      </c>
      <c r="I1592">
        <f>IF(OR(B1592="GAS",B1592="COL",B1592="LAN",B1592="RICE"),H1592*About!$B$113,IF(B1592="CROP",H1592*About!$B$114,'EPA Data'!H1592))</f>
        <v>6.5231529045104919</v>
      </c>
      <c r="J1592" s="9" t="str">
        <f>VLOOKUP(F1592,'Tech to Policy Mapping'!C:D,2,FALSE)</f>
        <v>coal mining - methane capture</v>
      </c>
    </row>
    <row r="1593" spans="1:10" x14ac:dyDescent="0.45">
      <c r="A1593" t="s">
        <v>425</v>
      </c>
      <c r="B1593" t="s">
        <v>85</v>
      </c>
      <c r="C1593">
        <v>2030</v>
      </c>
      <c r="D1593" t="s">
        <v>82</v>
      </c>
      <c r="E1593" t="s">
        <v>83</v>
      </c>
      <c r="F1593" t="s">
        <v>428</v>
      </c>
      <c r="G1593">
        <v>11</v>
      </c>
      <c r="H1593">
        <v>0.114821635186672</v>
      </c>
      <c r="I1593">
        <f>IF(OR(B1593="GAS",B1593="COL",B1593="LAN",B1593="RICE"),H1593*About!$B$113,IF(B1593="CROP",H1593*About!$B$114,'EPA Data'!H1593))</f>
        <v>0.12860023140907265</v>
      </c>
      <c r="J1593" s="9" t="str">
        <f>VLOOKUP(F1593,'Tech to Policy Mapping'!C:D,2,FALSE)</f>
        <v>coal mining - methane destruction</v>
      </c>
    </row>
    <row r="1594" spans="1:10" x14ac:dyDescent="0.45">
      <c r="A1594" t="s">
        <v>425</v>
      </c>
      <c r="B1594" t="s">
        <v>85</v>
      </c>
      <c r="C1594">
        <v>2030</v>
      </c>
      <c r="D1594" t="s">
        <v>82</v>
      </c>
      <c r="E1594" t="s">
        <v>83</v>
      </c>
      <c r="F1594" t="s">
        <v>429</v>
      </c>
      <c r="G1594">
        <v>11</v>
      </c>
      <c r="H1594">
        <v>8.72224521636962</v>
      </c>
      <c r="I1594">
        <f>IF(OR(B1594="GAS",B1594="COL",B1594="LAN",B1594="RICE"),H1594*About!$B$113,IF(B1594="CROP",H1594*About!$B$114,'EPA Data'!H1594))</f>
        <v>9.768914642333975</v>
      </c>
      <c r="J1594" s="9" t="str">
        <f>VLOOKUP(F1594,'Tech to Policy Mapping'!C:D,2,FALSE)</f>
        <v>coal mining - methane destruction</v>
      </c>
    </row>
    <row r="1595" spans="1:10" x14ac:dyDescent="0.45">
      <c r="A1595" t="s">
        <v>425</v>
      </c>
      <c r="B1595" t="s">
        <v>85</v>
      </c>
      <c r="C1595">
        <v>2030</v>
      </c>
      <c r="D1595" t="s">
        <v>82</v>
      </c>
      <c r="E1595" t="s">
        <v>83</v>
      </c>
      <c r="F1595" t="s">
        <v>429</v>
      </c>
      <c r="G1595">
        <v>12</v>
      </c>
      <c r="H1595">
        <v>8.2077684402465803</v>
      </c>
      <c r="I1595">
        <f>IF(OR(B1595="GAS",B1595="COL",B1595="LAN",B1595="RICE"),H1595*About!$B$113,IF(B1595="CROP",H1595*About!$B$114,'EPA Data'!H1595))</f>
        <v>9.1927006530761712</v>
      </c>
      <c r="J1595" s="9" t="str">
        <f>VLOOKUP(F1595,'Tech to Policy Mapping'!C:D,2,FALSE)</f>
        <v>coal mining - methane destruction</v>
      </c>
    </row>
    <row r="1596" spans="1:10" x14ac:dyDescent="0.45">
      <c r="A1596" t="s">
        <v>425</v>
      </c>
      <c r="B1596" t="s">
        <v>85</v>
      </c>
      <c r="C1596">
        <v>2030</v>
      </c>
      <c r="D1596" t="s">
        <v>82</v>
      </c>
      <c r="E1596" t="s">
        <v>83</v>
      </c>
      <c r="F1596" t="s">
        <v>426</v>
      </c>
      <c r="G1596">
        <v>12</v>
      </c>
      <c r="H1596">
        <v>1.1931208372116</v>
      </c>
      <c r="I1596">
        <f>IF(OR(B1596="GAS",B1596="COL",B1596="LAN",B1596="RICE"),H1596*About!$B$113,IF(B1596="CROP",H1596*About!$B$114,'EPA Data'!H1596))</f>
        <v>1.3362953376769922</v>
      </c>
      <c r="J1596" s="9" t="str">
        <f>VLOOKUP(F1596,'Tech to Policy Mapping'!C:D,2,FALSE)</f>
        <v>coal mining - methane capture</v>
      </c>
    </row>
    <row r="1597" spans="1:10" x14ac:dyDescent="0.45">
      <c r="A1597" t="s">
        <v>425</v>
      </c>
      <c r="B1597" t="s">
        <v>85</v>
      </c>
      <c r="C1597">
        <v>2030</v>
      </c>
      <c r="D1597" t="s">
        <v>82</v>
      </c>
      <c r="E1597" t="s">
        <v>83</v>
      </c>
      <c r="F1597" t="s">
        <v>428</v>
      </c>
      <c r="G1597">
        <v>12</v>
      </c>
      <c r="H1597">
        <v>0.24504190683364799</v>
      </c>
      <c r="I1597">
        <f>IF(OR(B1597="GAS",B1597="COL",B1597="LAN",B1597="RICE"),H1597*About!$B$113,IF(B1597="CROP",H1597*About!$B$114,'EPA Data'!H1597))</f>
        <v>0.27444693565368578</v>
      </c>
      <c r="J1597" s="9" t="str">
        <f>VLOOKUP(F1597,'Tech to Policy Mapping'!C:D,2,FALSE)</f>
        <v>coal mining - methane destruction</v>
      </c>
    </row>
    <row r="1598" spans="1:10" x14ac:dyDescent="0.45">
      <c r="A1598" t="s">
        <v>425</v>
      </c>
      <c r="B1598" t="s">
        <v>85</v>
      </c>
      <c r="C1598">
        <v>2030</v>
      </c>
      <c r="D1598" t="s">
        <v>82</v>
      </c>
      <c r="E1598" t="s">
        <v>83</v>
      </c>
      <c r="F1598" t="s">
        <v>430</v>
      </c>
      <c r="G1598">
        <v>12</v>
      </c>
      <c r="H1598">
        <v>1.8680909648537601E-2</v>
      </c>
      <c r="I1598">
        <f>IF(OR(B1598="GAS",B1598="COL",B1598="LAN",B1598="RICE"),H1598*About!$B$113,IF(B1598="CROP",H1598*About!$B$114,'EPA Data'!H1598))</f>
        <v>2.0922618806362116E-2</v>
      </c>
      <c r="J1598" s="9" t="str">
        <f>VLOOKUP(F1598,'Tech to Policy Mapping'!C:D,2,FALSE)</f>
        <v>coal mining - methane capture</v>
      </c>
    </row>
    <row r="1599" spans="1:10" x14ac:dyDescent="0.45">
      <c r="A1599" t="s">
        <v>425</v>
      </c>
      <c r="B1599" t="s">
        <v>85</v>
      </c>
      <c r="C1599">
        <v>2030</v>
      </c>
      <c r="D1599" t="s">
        <v>82</v>
      </c>
      <c r="E1599" t="s">
        <v>83</v>
      </c>
      <c r="F1599" t="s">
        <v>428</v>
      </c>
      <c r="G1599">
        <v>13</v>
      </c>
      <c r="H1599">
        <v>0.158826794475317</v>
      </c>
      <c r="I1599">
        <f>IF(OR(B1599="GAS",B1599="COL",B1599="LAN",B1599="RICE"),H1599*About!$B$113,IF(B1599="CROP",H1599*About!$B$114,'EPA Data'!H1599))</f>
        <v>0.17788600981235506</v>
      </c>
      <c r="J1599" s="9" t="str">
        <f>VLOOKUP(F1599,'Tech to Policy Mapping'!C:D,2,FALSE)</f>
        <v>coal mining - methane destruction</v>
      </c>
    </row>
    <row r="1600" spans="1:10" x14ac:dyDescent="0.45">
      <c r="A1600" t="s">
        <v>425</v>
      </c>
      <c r="B1600" t="s">
        <v>85</v>
      </c>
      <c r="C1600">
        <v>2030</v>
      </c>
      <c r="D1600" t="s">
        <v>82</v>
      </c>
      <c r="E1600" t="s">
        <v>83</v>
      </c>
      <c r="F1600" t="s">
        <v>430</v>
      </c>
      <c r="G1600">
        <v>13</v>
      </c>
      <c r="H1600">
        <v>5.34405373036861E-2</v>
      </c>
      <c r="I1600">
        <f>IF(OR(B1600="GAS",B1600="COL",B1600="LAN",B1600="RICE"),H1600*About!$B$113,IF(B1600="CROP",H1600*About!$B$114,'EPA Data'!H1600))</f>
        <v>5.9853401780128442E-2</v>
      </c>
      <c r="J1600" s="9" t="str">
        <f>VLOOKUP(F1600,'Tech to Policy Mapping'!C:D,2,FALSE)</f>
        <v>coal mining - methane capture</v>
      </c>
    </row>
    <row r="1601" spans="1:10" x14ac:dyDescent="0.45">
      <c r="A1601" t="s">
        <v>425</v>
      </c>
      <c r="B1601" t="s">
        <v>85</v>
      </c>
      <c r="C1601">
        <v>2030</v>
      </c>
      <c r="D1601" t="s">
        <v>82</v>
      </c>
      <c r="E1601" t="s">
        <v>83</v>
      </c>
      <c r="F1601" t="s">
        <v>429</v>
      </c>
      <c r="G1601">
        <v>13</v>
      </c>
      <c r="H1601">
        <v>36.2772792205214</v>
      </c>
      <c r="I1601">
        <f>IF(OR(B1601="GAS",B1601="COL",B1601="LAN",B1601="RICE"),H1601*About!$B$113,IF(B1601="CROP",H1601*About!$B$114,'EPA Data'!H1601))</f>
        <v>40.630552726983971</v>
      </c>
      <c r="J1601" s="9" t="str">
        <f>VLOOKUP(F1601,'Tech to Policy Mapping'!C:D,2,FALSE)</f>
        <v>coal mining - methane destruction</v>
      </c>
    </row>
    <row r="1602" spans="1:10" x14ac:dyDescent="0.45">
      <c r="A1602" t="s">
        <v>425</v>
      </c>
      <c r="B1602" t="s">
        <v>85</v>
      </c>
      <c r="C1602">
        <v>2030</v>
      </c>
      <c r="D1602" t="s">
        <v>82</v>
      </c>
      <c r="E1602" t="s">
        <v>83</v>
      </c>
      <c r="F1602" t="s">
        <v>426</v>
      </c>
      <c r="G1602">
        <v>13</v>
      </c>
      <c r="H1602">
        <v>5.2920939922332701</v>
      </c>
      <c r="I1602">
        <f>IF(OR(B1602="GAS",B1602="COL",B1602="LAN",B1602="RICE"),H1602*About!$B$113,IF(B1602="CROP",H1602*About!$B$114,'EPA Data'!H1602))</f>
        <v>5.9271452713012636</v>
      </c>
      <c r="J1602" s="9" t="str">
        <f>VLOOKUP(F1602,'Tech to Policy Mapping'!C:D,2,FALSE)</f>
        <v>coal mining - methane capture</v>
      </c>
    </row>
    <row r="1603" spans="1:10" x14ac:dyDescent="0.45">
      <c r="A1603" t="s">
        <v>425</v>
      </c>
      <c r="B1603" t="s">
        <v>85</v>
      </c>
      <c r="C1603">
        <v>2030</v>
      </c>
      <c r="D1603" t="s">
        <v>82</v>
      </c>
      <c r="E1603" t="s">
        <v>83</v>
      </c>
      <c r="F1603" t="s">
        <v>430</v>
      </c>
      <c r="G1603">
        <v>14</v>
      </c>
      <c r="H1603">
        <v>3.4805463626980802E-2</v>
      </c>
      <c r="I1603">
        <f>IF(OR(B1603="GAS",B1603="COL",B1603="LAN",B1603="RICE"),H1603*About!$B$113,IF(B1603="CROP",H1603*About!$B$114,'EPA Data'!H1603))</f>
        <v>3.8982119262218499E-2</v>
      </c>
      <c r="J1603" s="9" t="str">
        <f>VLOOKUP(F1603,'Tech to Policy Mapping'!C:D,2,FALSE)</f>
        <v>coal mining - methane capture</v>
      </c>
    </row>
    <row r="1604" spans="1:10" x14ac:dyDescent="0.45">
      <c r="A1604" t="s">
        <v>425</v>
      </c>
      <c r="B1604" t="s">
        <v>85</v>
      </c>
      <c r="C1604">
        <v>2030</v>
      </c>
      <c r="D1604" t="s">
        <v>82</v>
      </c>
      <c r="E1604" t="s">
        <v>83</v>
      </c>
      <c r="F1604" t="s">
        <v>428</v>
      </c>
      <c r="G1604">
        <v>14</v>
      </c>
      <c r="H1604">
        <v>9.0105278417468099E-2</v>
      </c>
      <c r="I1604">
        <f>IF(OR(B1604="GAS",B1604="COL",B1604="LAN",B1604="RICE"),H1604*About!$B$113,IF(B1604="CROP",H1604*About!$B$114,'EPA Data'!H1604))</f>
        <v>0.10091791182756428</v>
      </c>
      <c r="J1604" s="9" t="str">
        <f>VLOOKUP(F1604,'Tech to Policy Mapping'!C:D,2,FALSE)</f>
        <v>coal mining - methane destruction</v>
      </c>
    </row>
    <row r="1605" spans="1:10" x14ac:dyDescent="0.45">
      <c r="A1605" t="s">
        <v>425</v>
      </c>
      <c r="B1605" t="s">
        <v>85</v>
      </c>
      <c r="C1605">
        <v>2030</v>
      </c>
      <c r="D1605" t="s">
        <v>82</v>
      </c>
      <c r="E1605" t="s">
        <v>83</v>
      </c>
      <c r="F1605" t="s">
        <v>426</v>
      </c>
      <c r="G1605">
        <v>14</v>
      </c>
      <c r="H1605">
        <v>0.924177765846252</v>
      </c>
      <c r="I1605">
        <f>IF(OR(B1605="GAS",B1605="COL",B1605="LAN",B1605="RICE"),H1605*About!$B$113,IF(B1605="CROP",H1605*About!$B$114,'EPA Data'!H1605))</f>
        <v>1.0350790977478024</v>
      </c>
      <c r="J1605" s="9" t="str">
        <f>VLOOKUP(F1605,'Tech to Policy Mapping'!C:D,2,FALSE)</f>
        <v>coal mining - methane capture</v>
      </c>
    </row>
    <row r="1606" spans="1:10" x14ac:dyDescent="0.45">
      <c r="A1606" t="s">
        <v>425</v>
      </c>
      <c r="B1606" t="s">
        <v>85</v>
      </c>
      <c r="C1606">
        <v>2030</v>
      </c>
      <c r="D1606" t="s">
        <v>82</v>
      </c>
      <c r="E1606" t="s">
        <v>83</v>
      </c>
      <c r="F1606" t="s">
        <v>429</v>
      </c>
      <c r="G1606">
        <v>15</v>
      </c>
      <c r="H1606">
        <v>0.83281993865966797</v>
      </c>
      <c r="I1606">
        <f>IF(OR(B1606="GAS",B1606="COL",B1606="LAN",B1606="RICE"),H1606*About!$B$113,IF(B1606="CROP",H1606*About!$B$114,'EPA Data'!H1606))</f>
        <v>0.93275833129882824</v>
      </c>
      <c r="J1606" s="9" t="str">
        <f>VLOOKUP(F1606,'Tech to Policy Mapping'!C:D,2,FALSE)</f>
        <v>coal mining - methane destruction</v>
      </c>
    </row>
    <row r="1607" spans="1:10" x14ac:dyDescent="0.45">
      <c r="A1607" t="s">
        <v>425</v>
      </c>
      <c r="B1607" t="s">
        <v>85</v>
      </c>
      <c r="C1607">
        <v>2030</v>
      </c>
      <c r="D1607" t="s">
        <v>82</v>
      </c>
      <c r="E1607" t="s">
        <v>83</v>
      </c>
      <c r="F1607" t="s">
        <v>428</v>
      </c>
      <c r="G1607">
        <v>15</v>
      </c>
      <c r="H1607">
        <v>5.5721914395689999E-2</v>
      </c>
      <c r="I1607">
        <f>IF(OR(B1607="GAS",B1607="COL",B1607="LAN",B1607="RICE"),H1607*About!$B$113,IF(B1607="CROP",H1607*About!$B$114,'EPA Data'!H1607))</f>
        <v>6.2408544123172802E-2</v>
      </c>
      <c r="J1607" s="9" t="str">
        <f>VLOOKUP(F1607,'Tech to Policy Mapping'!C:D,2,FALSE)</f>
        <v>coal mining - methane destruction</v>
      </c>
    </row>
    <row r="1608" spans="1:10" x14ac:dyDescent="0.45">
      <c r="A1608" t="s">
        <v>425</v>
      </c>
      <c r="B1608" t="s">
        <v>85</v>
      </c>
      <c r="C1608">
        <v>2030</v>
      </c>
      <c r="D1608" t="s">
        <v>82</v>
      </c>
      <c r="E1608" t="s">
        <v>83</v>
      </c>
      <c r="F1608" t="s">
        <v>426</v>
      </c>
      <c r="G1608">
        <v>15</v>
      </c>
      <c r="H1608">
        <v>2.5933589339256198</v>
      </c>
      <c r="I1608">
        <f>IF(OR(B1608="GAS",B1608="COL",B1608="LAN",B1608="RICE"),H1608*About!$B$113,IF(B1608="CROP",H1608*About!$B$114,'EPA Data'!H1608))</f>
        <v>2.9045620059966946</v>
      </c>
      <c r="J1608" s="9" t="str">
        <f>VLOOKUP(F1608,'Tech to Policy Mapping'!C:D,2,FALSE)</f>
        <v>coal mining - methane capture</v>
      </c>
    </row>
    <row r="1609" spans="1:10" x14ac:dyDescent="0.45">
      <c r="A1609" t="s">
        <v>425</v>
      </c>
      <c r="B1609" t="s">
        <v>85</v>
      </c>
      <c r="C1609">
        <v>2030</v>
      </c>
      <c r="D1609" t="s">
        <v>82</v>
      </c>
      <c r="E1609" t="s">
        <v>83</v>
      </c>
      <c r="F1609" t="s">
        <v>430</v>
      </c>
      <c r="G1609">
        <v>16</v>
      </c>
      <c r="H1609">
        <v>1.6361305490136101E-2</v>
      </c>
      <c r="I1609">
        <f>IF(OR(B1609="GAS",B1609="COL",B1609="LAN",B1609="RICE"),H1609*About!$B$113,IF(B1609="CROP",H1609*About!$B$114,'EPA Data'!H1609))</f>
        <v>1.8324662148952436E-2</v>
      </c>
      <c r="J1609" s="9" t="str">
        <f>VLOOKUP(F1609,'Tech to Policy Mapping'!C:D,2,FALSE)</f>
        <v>coal mining - methane capture</v>
      </c>
    </row>
    <row r="1610" spans="1:10" x14ac:dyDescent="0.45">
      <c r="A1610" t="s">
        <v>425</v>
      </c>
      <c r="B1610" t="s">
        <v>85</v>
      </c>
      <c r="C1610">
        <v>2030</v>
      </c>
      <c r="D1610" t="s">
        <v>82</v>
      </c>
      <c r="E1610" t="s">
        <v>83</v>
      </c>
      <c r="F1610" t="s">
        <v>426</v>
      </c>
      <c r="G1610">
        <v>16</v>
      </c>
      <c r="H1610">
        <v>1.6407662630081099</v>
      </c>
      <c r="I1610">
        <f>IF(OR(B1610="GAS",B1610="COL",B1610="LAN",B1610="RICE"),H1610*About!$B$113,IF(B1610="CROP",H1610*About!$B$114,'EPA Data'!H1610))</f>
        <v>1.8376582145690832</v>
      </c>
      <c r="J1610" s="9" t="str">
        <f>VLOOKUP(F1610,'Tech to Policy Mapping'!C:D,2,FALSE)</f>
        <v>coal mining - methane capture</v>
      </c>
    </row>
    <row r="1611" spans="1:10" x14ac:dyDescent="0.45">
      <c r="A1611" t="s">
        <v>425</v>
      </c>
      <c r="B1611" t="s">
        <v>85</v>
      </c>
      <c r="C1611">
        <v>2030</v>
      </c>
      <c r="D1611" t="s">
        <v>82</v>
      </c>
      <c r="E1611" t="s">
        <v>83</v>
      </c>
      <c r="F1611" t="s">
        <v>428</v>
      </c>
      <c r="G1611">
        <v>16</v>
      </c>
      <c r="H1611">
        <v>5.1118854433298097E-2</v>
      </c>
      <c r="I1611">
        <f>IF(OR(B1611="GAS",B1611="COL",B1611="LAN",B1611="RICE"),H1611*About!$B$113,IF(B1611="CROP",H1611*About!$B$114,'EPA Data'!H1611))</f>
        <v>5.7253116965293872E-2</v>
      </c>
      <c r="J1611" s="9" t="str">
        <f>VLOOKUP(F1611,'Tech to Policy Mapping'!C:D,2,FALSE)</f>
        <v>coal mining - methane destruction</v>
      </c>
    </row>
    <row r="1612" spans="1:10" x14ac:dyDescent="0.45">
      <c r="A1612" t="s">
        <v>425</v>
      </c>
      <c r="B1612" t="s">
        <v>85</v>
      </c>
      <c r="C1612">
        <v>2030</v>
      </c>
      <c r="D1612" t="s">
        <v>82</v>
      </c>
      <c r="E1612" t="s">
        <v>83</v>
      </c>
      <c r="F1612" t="s">
        <v>428</v>
      </c>
      <c r="G1612">
        <v>17</v>
      </c>
      <c r="H1612">
        <v>0.124058369547128</v>
      </c>
      <c r="I1612">
        <f>IF(OR(B1612="GAS",B1612="COL",B1612="LAN",B1612="RICE"),H1612*About!$B$113,IF(B1612="CROP",H1612*About!$B$114,'EPA Data'!H1612))</f>
        <v>0.13894537389278336</v>
      </c>
      <c r="J1612" s="9" t="str">
        <f>VLOOKUP(F1612,'Tech to Policy Mapping'!C:D,2,FALSE)</f>
        <v>coal mining - methane destruction</v>
      </c>
    </row>
    <row r="1613" spans="1:10" x14ac:dyDescent="0.45">
      <c r="A1613" t="s">
        <v>425</v>
      </c>
      <c r="B1613" t="s">
        <v>85</v>
      </c>
      <c r="C1613">
        <v>2030</v>
      </c>
      <c r="D1613" t="s">
        <v>82</v>
      </c>
      <c r="E1613" t="s">
        <v>83</v>
      </c>
      <c r="F1613" t="s">
        <v>426</v>
      </c>
      <c r="G1613">
        <v>17</v>
      </c>
      <c r="H1613">
        <v>0.703682601451873</v>
      </c>
      <c r="I1613">
        <f>IF(OR(B1613="GAS",B1613="COL",B1613="LAN",B1613="RICE"),H1613*About!$B$113,IF(B1613="CROP",H1613*About!$B$114,'EPA Data'!H1613))</f>
        <v>0.78812451362609781</v>
      </c>
      <c r="J1613" s="9" t="str">
        <f>VLOOKUP(F1613,'Tech to Policy Mapping'!C:D,2,FALSE)</f>
        <v>coal mining - methane capture</v>
      </c>
    </row>
    <row r="1614" spans="1:10" x14ac:dyDescent="0.45">
      <c r="A1614" t="s">
        <v>425</v>
      </c>
      <c r="B1614" t="s">
        <v>85</v>
      </c>
      <c r="C1614">
        <v>2030</v>
      </c>
      <c r="D1614" t="s">
        <v>82</v>
      </c>
      <c r="E1614" t="s">
        <v>83</v>
      </c>
      <c r="F1614" t="s">
        <v>430</v>
      </c>
      <c r="G1614">
        <v>17</v>
      </c>
      <c r="H1614">
        <v>1.5804234892129902E-2</v>
      </c>
      <c r="I1614">
        <f>IF(OR(B1614="GAS",B1614="COL",B1614="LAN",B1614="RICE"),H1614*About!$B$113,IF(B1614="CROP",H1614*About!$B$114,'EPA Data'!H1614))</f>
        <v>1.7700743079185493E-2</v>
      </c>
      <c r="J1614" s="9" t="str">
        <f>VLOOKUP(F1614,'Tech to Policy Mapping'!C:D,2,FALSE)</f>
        <v>coal mining - methane capture</v>
      </c>
    </row>
    <row r="1615" spans="1:10" x14ac:dyDescent="0.45">
      <c r="A1615" t="s">
        <v>425</v>
      </c>
      <c r="B1615" t="s">
        <v>85</v>
      </c>
      <c r="C1615">
        <v>2030</v>
      </c>
      <c r="D1615" t="s">
        <v>82</v>
      </c>
      <c r="E1615" t="s">
        <v>83</v>
      </c>
      <c r="F1615" t="s">
        <v>429</v>
      </c>
      <c r="G1615">
        <v>18</v>
      </c>
      <c r="H1615">
        <v>0.26396811008453303</v>
      </c>
      <c r="I1615">
        <f>IF(OR(B1615="GAS",B1615="COL",B1615="LAN",B1615="RICE"),H1615*About!$B$113,IF(B1615="CROP",H1615*About!$B$114,'EPA Data'!H1615))</f>
        <v>0.29564428329467701</v>
      </c>
      <c r="J1615" s="9" t="str">
        <f>VLOOKUP(F1615,'Tech to Policy Mapping'!C:D,2,FALSE)</f>
        <v>coal mining - methane destruction</v>
      </c>
    </row>
    <row r="1616" spans="1:10" x14ac:dyDescent="0.45">
      <c r="A1616" t="s">
        <v>425</v>
      </c>
      <c r="B1616" t="s">
        <v>85</v>
      </c>
      <c r="C1616">
        <v>2030</v>
      </c>
      <c r="D1616" t="s">
        <v>82</v>
      </c>
      <c r="E1616" t="s">
        <v>83</v>
      </c>
      <c r="F1616" t="s">
        <v>426</v>
      </c>
      <c r="G1616">
        <v>18</v>
      </c>
      <c r="H1616">
        <v>2.02947241067886</v>
      </c>
      <c r="I1616">
        <f>IF(OR(B1616="GAS",B1616="COL",B1616="LAN",B1616="RICE"),H1616*About!$B$113,IF(B1616="CROP",H1616*About!$B$114,'EPA Data'!H1616))</f>
        <v>2.2730090999603232</v>
      </c>
      <c r="J1616" s="9" t="str">
        <f>VLOOKUP(F1616,'Tech to Policy Mapping'!C:D,2,FALSE)</f>
        <v>coal mining - methane capture</v>
      </c>
    </row>
    <row r="1617" spans="1:10" x14ac:dyDescent="0.45">
      <c r="A1617" t="s">
        <v>425</v>
      </c>
      <c r="B1617" t="s">
        <v>85</v>
      </c>
      <c r="C1617">
        <v>2030</v>
      </c>
      <c r="D1617" t="s">
        <v>82</v>
      </c>
      <c r="E1617" t="s">
        <v>83</v>
      </c>
      <c r="F1617" t="s">
        <v>428</v>
      </c>
      <c r="G1617">
        <v>18</v>
      </c>
      <c r="H1617">
        <v>2.36188229173422E-2</v>
      </c>
      <c r="I1617">
        <f>IF(OR(B1617="GAS",B1617="COL",B1617="LAN",B1617="RICE"),H1617*About!$B$113,IF(B1617="CROP",H1617*About!$B$114,'EPA Data'!H1617))</f>
        <v>2.6453081667423266E-2</v>
      </c>
      <c r="J1617" s="9" t="str">
        <f>VLOOKUP(F1617,'Tech to Policy Mapping'!C:D,2,FALSE)</f>
        <v>coal mining - methane destruction</v>
      </c>
    </row>
    <row r="1618" spans="1:10" x14ac:dyDescent="0.45">
      <c r="A1618" t="s">
        <v>425</v>
      </c>
      <c r="B1618" t="s">
        <v>85</v>
      </c>
      <c r="C1618">
        <v>2030</v>
      </c>
      <c r="D1618" t="s">
        <v>82</v>
      </c>
      <c r="E1618" t="s">
        <v>83</v>
      </c>
      <c r="F1618" t="s">
        <v>430</v>
      </c>
      <c r="G1618">
        <v>19</v>
      </c>
      <c r="H1618">
        <v>4.4936532154679298E-2</v>
      </c>
      <c r="I1618">
        <f>IF(OR(B1618="GAS",B1618="COL",B1618="LAN",B1618="RICE"),H1618*About!$B$113,IF(B1618="CROP",H1618*About!$B$114,'EPA Data'!H1618))</f>
        <v>5.0328916013240819E-2</v>
      </c>
      <c r="J1618" s="9" t="str">
        <f>VLOOKUP(F1618,'Tech to Policy Mapping'!C:D,2,FALSE)</f>
        <v>coal mining - methane capture</v>
      </c>
    </row>
    <row r="1619" spans="1:10" x14ac:dyDescent="0.45">
      <c r="A1619" t="s">
        <v>425</v>
      </c>
      <c r="B1619" t="s">
        <v>85</v>
      </c>
      <c r="C1619">
        <v>2030</v>
      </c>
      <c r="D1619" t="s">
        <v>82</v>
      </c>
      <c r="E1619" t="s">
        <v>83</v>
      </c>
      <c r="F1619" t="s">
        <v>426</v>
      </c>
      <c r="G1619">
        <v>19</v>
      </c>
      <c r="H1619">
        <v>1.2658589482307401</v>
      </c>
      <c r="I1619">
        <f>IF(OR(B1619="GAS",B1619="COL",B1619="LAN",B1619="RICE"),H1619*About!$B$113,IF(B1619="CROP",H1619*About!$B$114,'EPA Data'!H1619))</f>
        <v>1.417762022018429</v>
      </c>
      <c r="J1619" s="9" t="str">
        <f>VLOOKUP(F1619,'Tech to Policy Mapping'!C:D,2,FALSE)</f>
        <v>coal mining - methane capture</v>
      </c>
    </row>
    <row r="1620" spans="1:10" x14ac:dyDescent="0.45">
      <c r="A1620" t="s">
        <v>425</v>
      </c>
      <c r="B1620" t="s">
        <v>85</v>
      </c>
      <c r="C1620">
        <v>2030</v>
      </c>
      <c r="D1620" t="s">
        <v>82</v>
      </c>
      <c r="E1620" t="s">
        <v>83</v>
      </c>
      <c r="F1620" t="s">
        <v>429</v>
      </c>
      <c r="G1620">
        <v>20</v>
      </c>
      <c r="H1620">
        <v>0.86707282066345204</v>
      </c>
      <c r="I1620">
        <f>IF(OR(B1620="GAS",B1620="COL",B1620="LAN",B1620="RICE"),H1620*About!$B$113,IF(B1620="CROP",H1620*About!$B$114,'EPA Data'!H1620))</f>
        <v>0.97112155914306642</v>
      </c>
      <c r="J1620" s="9" t="str">
        <f>VLOOKUP(F1620,'Tech to Policy Mapping'!C:D,2,FALSE)</f>
        <v>coal mining - methane destruction</v>
      </c>
    </row>
    <row r="1621" spans="1:10" x14ac:dyDescent="0.45">
      <c r="A1621" t="s">
        <v>425</v>
      </c>
      <c r="B1621" t="s">
        <v>85</v>
      </c>
      <c r="C1621">
        <v>2030</v>
      </c>
      <c r="D1621" t="s">
        <v>82</v>
      </c>
      <c r="E1621" t="s">
        <v>83</v>
      </c>
      <c r="F1621" t="s">
        <v>426</v>
      </c>
      <c r="G1621">
        <v>20</v>
      </c>
      <c r="H1621">
        <v>1.13689881563186</v>
      </c>
      <c r="I1621">
        <f>IF(OR(B1621="GAS",B1621="COL",B1621="LAN",B1621="RICE"),H1621*About!$B$113,IF(B1621="CROP",H1621*About!$B$114,'EPA Data'!H1621))</f>
        <v>1.2733266735076834</v>
      </c>
      <c r="J1621" s="9" t="str">
        <f>VLOOKUP(F1621,'Tech to Policy Mapping'!C:D,2,FALSE)</f>
        <v>coal mining - methane capture</v>
      </c>
    </row>
    <row r="1622" spans="1:10" x14ac:dyDescent="0.45">
      <c r="A1622" t="s">
        <v>425</v>
      </c>
      <c r="B1622" t="s">
        <v>85</v>
      </c>
      <c r="C1622">
        <v>2030</v>
      </c>
      <c r="D1622" t="s">
        <v>82</v>
      </c>
      <c r="E1622" t="s">
        <v>83</v>
      </c>
      <c r="F1622" t="s">
        <v>428</v>
      </c>
      <c r="G1622">
        <v>20</v>
      </c>
      <c r="H1622">
        <v>2.1143192425370199E-2</v>
      </c>
      <c r="I1622">
        <f>IF(OR(B1622="GAS",B1622="COL",B1622="LAN",B1622="RICE"),H1622*About!$B$113,IF(B1622="CROP",H1622*About!$B$114,'EPA Data'!H1622))</f>
        <v>2.3680375516414626E-2</v>
      </c>
      <c r="J1622" s="9" t="str">
        <f>VLOOKUP(F1622,'Tech to Policy Mapping'!C:D,2,FALSE)</f>
        <v>coal mining - methane destruction</v>
      </c>
    </row>
    <row r="1623" spans="1:10" x14ac:dyDescent="0.45">
      <c r="A1623" t="s">
        <v>425</v>
      </c>
      <c r="B1623" t="s">
        <v>85</v>
      </c>
      <c r="C1623">
        <v>2030</v>
      </c>
      <c r="D1623" t="s">
        <v>82</v>
      </c>
      <c r="E1623" t="s">
        <v>83</v>
      </c>
      <c r="F1623" t="s">
        <v>430</v>
      </c>
      <c r="G1623">
        <v>21</v>
      </c>
      <c r="H1623">
        <v>1.4202931895852099E-2</v>
      </c>
      <c r="I1623">
        <f>IF(OR(B1623="GAS",B1623="COL",B1623="LAN",B1623="RICE"),H1623*About!$B$113,IF(B1623="CROP",H1623*About!$B$114,'EPA Data'!H1623))</f>
        <v>1.5907283723354353E-2</v>
      </c>
      <c r="J1623" s="9" t="str">
        <f>VLOOKUP(F1623,'Tech to Policy Mapping'!C:D,2,FALSE)</f>
        <v>coal mining - methane capture</v>
      </c>
    </row>
    <row r="1624" spans="1:10" x14ac:dyDescent="0.45">
      <c r="A1624" t="s">
        <v>425</v>
      </c>
      <c r="B1624" t="s">
        <v>85</v>
      </c>
      <c r="C1624">
        <v>2030</v>
      </c>
      <c r="D1624" t="s">
        <v>82</v>
      </c>
      <c r="E1624" t="s">
        <v>83</v>
      </c>
      <c r="F1624" t="s">
        <v>428</v>
      </c>
      <c r="G1624">
        <v>21</v>
      </c>
      <c r="H1624">
        <v>2.0071012899279601E-2</v>
      </c>
      <c r="I1624">
        <f>IF(OR(B1624="GAS",B1624="COL",B1624="LAN",B1624="RICE"),H1624*About!$B$113,IF(B1624="CROP",H1624*About!$B$114,'EPA Data'!H1624))</f>
        <v>2.2479534447193156E-2</v>
      </c>
      <c r="J1624" s="9" t="str">
        <f>VLOOKUP(F1624,'Tech to Policy Mapping'!C:D,2,FALSE)</f>
        <v>coal mining - methane destruction</v>
      </c>
    </row>
    <row r="1625" spans="1:10" x14ac:dyDescent="0.45">
      <c r="A1625" t="s">
        <v>425</v>
      </c>
      <c r="B1625" t="s">
        <v>85</v>
      </c>
      <c r="C1625">
        <v>2030</v>
      </c>
      <c r="D1625" t="s">
        <v>82</v>
      </c>
      <c r="E1625" t="s">
        <v>83</v>
      </c>
      <c r="F1625" t="s">
        <v>426</v>
      </c>
      <c r="G1625">
        <v>21</v>
      </c>
      <c r="H1625">
        <v>1.0633511543273899</v>
      </c>
      <c r="I1625">
        <f>IF(OR(B1625="GAS",B1625="COL",B1625="LAN",B1625="RICE"),H1625*About!$B$113,IF(B1625="CROP",H1625*About!$B$114,'EPA Data'!H1625))</f>
        <v>1.1909532928466768</v>
      </c>
      <c r="J1625" s="9" t="str">
        <f>VLOOKUP(F1625,'Tech to Policy Mapping'!C:D,2,FALSE)</f>
        <v>coal mining - methane capture</v>
      </c>
    </row>
    <row r="1626" spans="1:10" x14ac:dyDescent="0.45">
      <c r="A1626" t="s">
        <v>425</v>
      </c>
      <c r="B1626" t="s">
        <v>85</v>
      </c>
      <c r="C1626">
        <v>2030</v>
      </c>
      <c r="D1626" t="s">
        <v>82</v>
      </c>
      <c r="E1626" t="s">
        <v>83</v>
      </c>
      <c r="F1626" t="s">
        <v>430</v>
      </c>
      <c r="G1626">
        <v>22</v>
      </c>
      <c r="H1626">
        <v>1.3822762295603801E-2</v>
      </c>
      <c r="I1626">
        <f>IF(OR(B1626="GAS",B1626="COL",B1626="LAN",B1626="RICE"),H1626*About!$B$113,IF(B1626="CROP",H1626*About!$B$114,'EPA Data'!H1626))</f>
        <v>1.5481493771076259E-2</v>
      </c>
      <c r="J1626" s="9" t="str">
        <f>VLOOKUP(F1626,'Tech to Policy Mapping'!C:D,2,FALSE)</f>
        <v>coal mining - methane capture</v>
      </c>
    </row>
    <row r="1627" spans="1:10" x14ac:dyDescent="0.45">
      <c r="A1627" t="s">
        <v>425</v>
      </c>
      <c r="B1627" t="s">
        <v>85</v>
      </c>
      <c r="C1627">
        <v>2030</v>
      </c>
      <c r="D1627" t="s">
        <v>82</v>
      </c>
      <c r="E1627" t="s">
        <v>83</v>
      </c>
      <c r="F1627" t="s">
        <v>426</v>
      </c>
      <c r="G1627">
        <v>22</v>
      </c>
      <c r="H1627">
        <v>1.00299444794654</v>
      </c>
      <c r="I1627">
        <f>IF(OR(B1627="GAS",B1627="COL",B1627="LAN",B1627="RICE"),H1627*About!$B$113,IF(B1627="CROP",H1627*About!$B$114,'EPA Data'!H1627))</f>
        <v>1.1233537817001249</v>
      </c>
      <c r="J1627" s="9" t="str">
        <f>VLOOKUP(F1627,'Tech to Policy Mapping'!C:D,2,FALSE)</f>
        <v>coal mining - methane capture</v>
      </c>
    </row>
    <row r="1628" spans="1:10" x14ac:dyDescent="0.45">
      <c r="A1628" t="s">
        <v>425</v>
      </c>
      <c r="B1628" t="s">
        <v>85</v>
      </c>
      <c r="C1628">
        <v>2030</v>
      </c>
      <c r="D1628" t="s">
        <v>82</v>
      </c>
      <c r="E1628" t="s">
        <v>83</v>
      </c>
      <c r="F1628" t="s">
        <v>428</v>
      </c>
      <c r="G1628">
        <v>22</v>
      </c>
      <c r="H1628">
        <v>9.1520624235272394E-2</v>
      </c>
      <c r="I1628">
        <f>IF(OR(B1628="GAS",B1628="COL",B1628="LAN",B1628="RICE"),H1628*About!$B$113,IF(B1628="CROP",H1628*About!$B$114,'EPA Data'!H1628))</f>
        <v>0.1025030991435051</v>
      </c>
      <c r="J1628" s="9" t="str">
        <f>VLOOKUP(F1628,'Tech to Policy Mapping'!C:D,2,FALSE)</f>
        <v>coal mining - methane destruction</v>
      </c>
    </row>
    <row r="1629" spans="1:10" x14ac:dyDescent="0.45">
      <c r="A1629" t="s">
        <v>425</v>
      </c>
      <c r="B1629" t="s">
        <v>85</v>
      </c>
      <c r="C1629">
        <v>2030</v>
      </c>
      <c r="D1629" t="s">
        <v>82</v>
      </c>
      <c r="E1629" t="s">
        <v>83</v>
      </c>
      <c r="F1629" t="s">
        <v>428</v>
      </c>
      <c r="G1629">
        <v>23</v>
      </c>
      <c r="H1629">
        <v>5.34405373036861E-2</v>
      </c>
      <c r="I1629">
        <f>IF(OR(B1629="GAS",B1629="COL",B1629="LAN",B1629="RICE"),H1629*About!$B$113,IF(B1629="CROP",H1629*About!$B$114,'EPA Data'!H1629))</f>
        <v>5.9853401780128442E-2</v>
      </c>
      <c r="J1629" s="9" t="str">
        <f>VLOOKUP(F1629,'Tech to Policy Mapping'!C:D,2,FALSE)</f>
        <v>coal mining - methane destruction</v>
      </c>
    </row>
    <row r="1630" spans="1:10" x14ac:dyDescent="0.45">
      <c r="A1630" t="s">
        <v>425</v>
      </c>
      <c r="B1630" t="s">
        <v>85</v>
      </c>
      <c r="C1630">
        <v>2030</v>
      </c>
      <c r="D1630" t="s">
        <v>82</v>
      </c>
      <c r="E1630" t="s">
        <v>83</v>
      </c>
      <c r="F1630" t="s">
        <v>430</v>
      </c>
      <c r="G1630">
        <v>23</v>
      </c>
      <c r="H1630">
        <v>2.7022957801818799E-2</v>
      </c>
      <c r="I1630">
        <f>IF(OR(B1630="GAS",B1630="COL",B1630="LAN",B1630="RICE"),H1630*About!$B$113,IF(B1630="CROP",H1630*About!$B$114,'EPA Data'!H1630))</f>
        <v>3.0265712738037059E-2</v>
      </c>
      <c r="J1630" s="9" t="str">
        <f>VLOOKUP(F1630,'Tech to Policy Mapping'!C:D,2,FALSE)</f>
        <v>coal mining - methane capture</v>
      </c>
    </row>
    <row r="1631" spans="1:10" x14ac:dyDescent="0.45">
      <c r="A1631" t="s">
        <v>425</v>
      </c>
      <c r="B1631" t="s">
        <v>85</v>
      </c>
      <c r="C1631">
        <v>2030</v>
      </c>
      <c r="D1631" t="s">
        <v>82</v>
      </c>
      <c r="E1631" t="s">
        <v>83</v>
      </c>
      <c r="F1631" t="s">
        <v>430</v>
      </c>
      <c r="G1631">
        <v>24</v>
      </c>
      <c r="H1631">
        <v>1.33686391636729E-2</v>
      </c>
      <c r="I1631">
        <f>IF(OR(B1631="GAS",B1631="COL",B1631="LAN",B1631="RICE"),H1631*About!$B$113,IF(B1631="CROP",H1631*About!$B$114,'EPA Data'!H1631))</f>
        <v>1.497287586331365E-2</v>
      </c>
      <c r="J1631" s="9" t="str">
        <f>VLOOKUP(F1631,'Tech to Policy Mapping'!C:D,2,FALSE)</f>
        <v>coal mining - methane capture</v>
      </c>
    </row>
    <row r="1632" spans="1:10" x14ac:dyDescent="0.45">
      <c r="A1632" t="s">
        <v>425</v>
      </c>
      <c r="B1632" t="s">
        <v>85</v>
      </c>
      <c r="C1632">
        <v>2030</v>
      </c>
      <c r="D1632" t="s">
        <v>82</v>
      </c>
      <c r="E1632" t="s">
        <v>83</v>
      </c>
      <c r="F1632" t="s">
        <v>428</v>
      </c>
      <c r="G1632">
        <v>24</v>
      </c>
      <c r="H1632">
        <v>3.4805463626980802E-2</v>
      </c>
      <c r="I1632">
        <f>IF(OR(B1632="GAS",B1632="COL",B1632="LAN",B1632="RICE"),H1632*About!$B$113,IF(B1632="CROP",H1632*About!$B$114,'EPA Data'!H1632))</f>
        <v>3.8982119262218499E-2</v>
      </c>
      <c r="J1632" s="9" t="str">
        <f>VLOOKUP(F1632,'Tech to Policy Mapping'!C:D,2,FALSE)</f>
        <v>coal mining - methane destruction</v>
      </c>
    </row>
    <row r="1633" spans="1:10" x14ac:dyDescent="0.45">
      <c r="A1633" t="s">
        <v>425</v>
      </c>
      <c r="B1633" t="s">
        <v>85</v>
      </c>
      <c r="C1633">
        <v>2030</v>
      </c>
      <c r="D1633" t="s">
        <v>82</v>
      </c>
      <c r="E1633" t="s">
        <v>83</v>
      </c>
      <c r="F1633" t="s">
        <v>426</v>
      </c>
      <c r="G1633">
        <v>24</v>
      </c>
      <c r="H1633">
        <v>2.71483758091926</v>
      </c>
      <c r="I1633">
        <f>IF(OR(B1633="GAS",B1633="COL",B1633="LAN",B1633="RICE"),H1633*About!$B$113,IF(B1633="CROP",H1633*About!$B$114,'EPA Data'!H1633))</f>
        <v>3.0406180906295717</v>
      </c>
      <c r="J1633" s="9" t="str">
        <f>VLOOKUP(F1633,'Tech to Policy Mapping'!C:D,2,FALSE)</f>
        <v>coal mining - methane capture</v>
      </c>
    </row>
    <row r="1634" spans="1:10" x14ac:dyDescent="0.45">
      <c r="A1634" t="s">
        <v>425</v>
      </c>
      <c r="B1634" t="s">
        <v>85</v>
      </c>
      <c r="C1634">
        <v>2030</v>
      </c>
      <c r="D1634" t="s">
        <v>82</v>
      </c>
      <c r="E1634" t="s">
        <v>83</v>
      </c>
      <c r="F1634" t="s">
        <v>430</v>
      </c>
      <c r="G1634">
        <v>25</v>
      </c>
      <c r="H1634">
        <v>1.3167849741876099E-2</v>
      </c>
      <c r="I1634">
        <f>IF(OR(B1634="GAS",B1634="COL",B1634="LAN",B1634="RICE"),H1634*About!$B$113,IF(B1634="CROP",H1634*About!$B$114,'EPA Data'!H1634))</f>
        <v>1.4747991710901232E-2</v>
      </c>
      <c r="J1634" s="9" t="str">
        <f>VLOOKUP(F1634,'Tech to Policy Mapping'!C:D,2,FALSE)</f>
        <v>coal mining - methane capture</v>
      </c>
    </row>
    <row r="1635" spans="1:10" x14ac:dyDescent="0.45">
      <c r="A1635" t="s">
        <v>425</v>
      </c>
      <c r="B1635" t="s">
        <v>85</v>
      </c>
      <c r="C1635">
        <v>2030</v>
      </c>
      <c r="D1635" t="s">
        <v>82</v>
      </c>
      <c r="E1635" t="s">
        <v>83</v>
      </c>
      <c r="F1635" t="s">
        <v>426</v>
      </c>
      <c r="G1635">
        <v>25</v>
      </c>
      <c r="H1635">
        <v>0.86349135637283303</v>
      </c>
      <c r="I1635">
        <f>IF(OR(B1635="GAS",B1635="COL",B1635="LAN",B1635="RICE"),H1635*About!$B$113,IF(B1635="CROP",H1635*About!$B$114,'EPA Data'!H1635))</f>
        <v>0.96711031913757306</v>
      </c>
      <c r="J1635" s="9" t="str">
        <f>VLOOKUP(F1635,'Tech to Policy Mapping'!C:D,2,FALSE)</f>
        <v>coal mining - methane capture</v>
      </c>
    </row>
    <row r="1636" spans="1:10" x14ac:dyDescent="0.45">
      <c r="A1636" t="s">
        <v>425</v>
      </c>
      <c r="B1636" t="s">
        <v>85</v>
      </c>
      <c r="C1636">
        <v>2030</v>
      </c>
      <c r="D1636" t="s">
        <v>82</v>
      </c>
      <c r="E1636" t="s">
        <v>83</v>
      </c>
      <c r="F1636" t="s">
        <v>428</v>
      </c>
      <c r="G1636">
        <v>25</v>
      </c>
      <c r="H1636">
        <v>1.6361305490136101E-2</v>
      </c>
      <c r="I1636">
        <f>IF(OR(B1636="GAS",B1636="COL",B1636="LAN",B1636="RICE"),H1636*About!$B$113,IF(B1636="CROP",H1636*About!$B$114,'EPA Data'!H1636))</f>
        <v>1.8324662148952436E-2</v>
      </c>
      <c r="J1636" s="9" t="str">
        <f>VLOOKUP(F1636,'Tech to Policy Mapping'!C:D,2,FALSE)</f>
        <v>coal mining - methane destruction</v>
      </c>
    </row>
    <row r="1637" spans="1:10" x14ac:dyDescent="0.45">
      <c r="A1637" t="s">
        <v>425</v>
      </c>
      <c r="B1637" t="s">
        <v>85</v>
      </c>
      <c r="C1637">
        <v>2030</v>
      </c>
      <c r="D1637" t="s">
        <v>82</v>
      </c>
      <c r="E1637" t="s">
        <v>83</v>
      </c>
      <c r="F1637" t="s">
        <v>428</v>
      </c>
      <c r="G1637">
        <v>26</v>
      </c>
      <c r="H1637">
        <v>1.5804234892129902E-2</v>
      </c>
      <c r="I1637">
        <f>IF(OR(B1637="GAS",B1637="COL",B1637="LAN",B1637="RICE"),H1637*About!$B$113,IF(B1637="CROP",H1637*About!$B$114,'EPA Data'!H1637))</f>
        <v>1.7700743079185493E-2</v>
      </c>
      <c r="J1637" s="9" t="str">
        <f>VLOOKUP(F1637,'Tech to Policy Mapping'!C:D,2,FALSE)</f>
        <v>coal mining - methane destruction</v>
      </c>
    </row>
    <row r="1638" spans="1:10" x14ac:dyDescent="0.45">
      <c r="A1638" t="s">
        <v>425</v>
      </c>
      <c r="B1638" t="s">
        <v>85</v>
      </c>
      <c r="C1638">
        <v>2030</v>
      </c>
      <c r="D1638" t="s">
        <v>82</v>
      </c>
      <c r="E1638" t="s">
        <v>83</v>
      </c>
      <c r="F1638" t="s">
        <v>426</v>
      </c>
      <c r="G1638">
        <v>27</v>
      </c>
      <c r="H1638">
        <v>0.38057747483253401</v>
      </c>
      <c r="I1638">
        <f>IF(OR(B1638="GAS",B1638="COL",B1638="LAN",B1638="RICE"),H1638*About!$B$113,IF(B1638="CROP",H1638*About!$B$114,'EPA Data'!H1638))</f>
        <v>0.42624677181243814</v>
      </c>
      <c r="J1638" s="9" t="str">
        <f>VLOOKUP(F1638,'Tech to Policy Mapping'!C:D,2,FALSE)</f>
        <v>coal mining - methane capture</v>
      </c>
    </row>
    <row r="1639" spans="1:10" x14ac:dyDescent="0.45">
      <c r="A1639" t="s">
        <v>425</v>
      </c>
      <c r="B1639" t="s">
        <v>85</v>
      </c>
      <c r="C1639">
        <v>2030</v>
      </c>
      <c r="D1639" t="s">
        <v>82</v>
      </c>
      <c r="E1639" t="s">
        <v>83</v>
      </c>
      <c r="F1639" t="s">
        <v>428</v>
      </c>
      <c r="G1639">
        <v>27</v>
      </c>
      <c r="H1639">
        <v>3.00182960927486E-2</v>
      </c>
      <c r="I1639">
        <f>IF(OR(B1639="GAS",B1639="COL",B1639="LAN",B1639="RICE"),H1639*About!$B$113,IF(B1639="CROP",H1639*About!$B$114,'EPA Data'!H1639))</f>
        <v>3.3620491623878437E-2</v>
      </c>
      <c r="J1639" s="9" t="str">
        <f>VLOOKUP(F1639,'Tech to Policy Mapping'!C:D,2,FALSE)</f>
        <v>coal mining - methane destruction</v>
      </c>
    </row>
    <row r="1640" spans="1:10" x14ac:dyDescent="0.45">
      <c r="A1640" t="s">
        <v>425</v>
      </c>
      <c r="B1640" t="s">
        <v>85</v>
      </c>
      <c r="C1640">
        <v>2030</v>
      </c>
      <c r="D1640" t="s">
        <v>82</v>
      </c>
      <c r="E1640" t="s">
        <v>83</v>
      </c>
      <c r="F1640" t="s">
        <v>430</v>
      </c>
      <c r="G1640">
        <v>28</v>
      </c>
      <c r="H1640">
        <v>1.23672392219305E-2</v>
      </c>
      <c r="I1640">
        <f>IF(OR(B1640="GAS",B1640="COL",B1640="LAN",B1640="RICE"),H1640*About!$B$113,IF(B1640="CROP",H1640*About!$B$114,'EPA Data'!H1640))</f>
        <v>1.3851307928562161E-2</v>
      </c>
      <c r="J1640" s="9" t="str">
        <f>VLOOKUP(F1640,'Tech to Policy Mapping'!C:D,2,FALSE)</f>
        <v>coal mining - methane capture</v>
      </c>
    </row>
    <row r="1641" spans="1:10" x14ac:dyDescent="0.45">
      <c r="A1641" t="s">
        <v>425</v>
      </c>
      <c r="B1641" t="s">
        <v>85</v>
      </c>
      <c r="C1641">
        <v>2030</v>
      </c>
      <c r="D1641" t="s">
        <v>82</v>
      </c>
      <c r="E1641" t="s">
        <v>83</v>
      </c>
      <c r="F1641" t="s">
        <v>428</v>
      </c>
      <c r="G1641">
        <v>28</v>
      </c>
      <c r="H1641">
        <v>1.49182360619307E-2</v>
      </c>
      <c r="I1641">
        <f>IF(OR(B1641="GAS",B1641="COL",B1641="LAN",B1641="RICE"),H1641*About!$B$113,IF(B1641="CROP",H1641*About!$B$114,'EPA Data'!H1641))</f>
        <v>1.6708424389362386E-2</v>
      </c>
      <c r="J1641" s="9" t="str">
        <f>VLOOKUP(F1641,'Tech to Policy Mapping'!C:D,2,FALSE)</f>
        <v>coal mining - methane destruction</v>
      </c>
    </row>
    <row r="1642" spans="1:10" x14ac:dyDescent="0.45">
      <c r="A1642" t="s">
        <v>425</v>
      </c>
      <c r="B1642" t="s">
        <v>85</v>
      </c>
      <c r="C1642">
        <v>2030</v>
      </c>
      <c r="D1642" t="s">
        <v>82</v>
      </c>
      <c r="E1642" t="s">
        <v>83</v>
      </c>
      <c r="F1642" t="s">
        <v>426</v>
      </c>
      <c r="G1642">
        <v>29</v>
      </c>
      <c r="H1642">
        <v>0.361278235912323</v>
      </c>
      <c r="I1642">
        <f>IF(OR(B1642="GAS",B1642="COL",B1642="LAN",B1642="RICE"),H1642*About!$B$113,IF(B1642="CROP",H1642*About!$B$114,'EPA Data'!H1642))</f>
        <v>0.40463162422180182</v>
      </c>
      <c r="J1642" s="9" t="str">
        <f>VLOOKUP(F1642,'Tech to Policy Mapping'!C:D,2,FALSE)</f>
        <v>coal mining - methane capture</v>
      </c>
    </row>
    <row r="1643" spans="1:10" x14ac:dyDescent="0.45">
      <c r="A1643" t="s">
        <v>425</v>
      </c>
      <c r="B1643" t="s">
        <v>85</v>
      </c>
      <c r="C1643">
        <v>2030</v>
      </c>
      <c r="D1643" t="s">
        <v>82</v>
      </c>
      <c r="E1643" t="s">
        <v>83</v>
      </c>
      <c r="F1643" t="s">
        <v>428</v>
      </c>
      <c r="G1643">
        <v>29</v>
      </c>
      <c r="H1643">
        <v>1.4202931895852099E-2</v>
      </c>
      <c r="I1643">
        <f>IF(OR(B1643="GAS",B1643="COL",B1643="LAN",B1643="RICE"),H1643*About!$B$113,IF(B1643="CROP",H1643*About!$B$114,'EPA Data'!H1643))</f>
        <v>1.5907283723354353E-2</v>
      </c>
      <c r="J1643" s="9" t="str">
        <f>VLOOKUP(F1643,'Tech to Policy Mapping'!C:D,2,FALSE)</f>
        <v>coal mining - methane destruction</v>
      </c>
    </row>
    <row r="1644" spans="1:10" x14ac:dyDescent="0.45">
      <c r="A1644" t="s">
        <v>425</v>
      </c>
      <c r="B1644" t="s">
        <v>85</v>
      </c>
      <c r="C1644">
        <v>2030</v>
      </c>
      <c r="D1644" t="s">
        <v>82</v>
      </c>
      <c r="E1644" t="s">
        <v>83</v>
      </c>
      <c r="F1644" t="s">
        <v>428</v>
      </c>
      <c r="G1644">
        <v>30</v>
      </c>
      <c r="H1644">
        <v>4.08457200974226E-2</v>
      </c>
      <c r="I1644">
        <f>IF(OR(B1644="GAS",B1644="COL",B1644="LAN",B1644="RICE"),H1644*About!$B$113,IF(B1644="CROP",H1644*About!$B$114,'EPA Data'!H1644))</f>
        <v>4.574720650911332E-2</v>
      </c>
      <c r="J1644" s="9" t="str">
        <f>VLOOKUP(F1644,'Tech to Policy Mapping'!C:D,2,FALSE)</f>
        <v>coal mining - methane destruction</v>
      </c>
    </row>
    <row r="1645" spans="1:10" x14ac:dyDescent="0.45">
      <c r="A1645" t="s">
        <v>425</v>
      </c>
      <c r="B1645" t="s">
        <v>85</v>
      </c>
      <c r="C1645">
        <v>2030</v>
      </c>
      <c r="D1645" t="s">
        <v>82</v>
      </c>
      <c r="E1645" t="s">
        <v>83</v>
      </c>
      <c r="F1645" t="s">
        <v>426</v>
      </c>
      <c r="G1645">
        <v>30</v>
      </c>
      <c r="H1645">
        <v>0.33625638484954801</v>
      </c>
      <c r="I1645">
        <f>IF(OR(B1645="GAS",B1645="COL",B1645="LAN",B1645="RICE"),H1645*About!$B$113,IF(B1645="CROP",H1645*About!$B$114,'EPA Data'!H1645))</f>
        <v>0.37660715103149378</v>
      </c>
      <c r="J1645" s="9" t="str">
        <f>VLOOKUP(F1645,'Tech to Policy Mapping'!C:D,2,FALSE)</f>
        <v>coal mining - methane capture</v>
      </c>
    </row>
    <row r="1646" spans="1:10" x14ac:dyDescent="0.45">
      <c r="A1646" t="s">
        <v>425</v>
      </c>
      <c r="B1646" t="s">
        <v>85</v>
      </c>
      <c r="C1646">
        <v>2030</v>
      </c>
      <c r="D1646" t="s">
        <v>82</v>
      </c>
      <c r="E1646" t="s">
        <v>83</v>
      </c>
      <c r="F1646" t="s">
        <v>430</v>
      </c>
      <c r="G1646">
        <v>30</v>
      </c>
      <c r="H1646">
        <v>2.38743657246232E-2</v>
      </c>
      <c r="I1646">
        <f>IF(OR(B1646="GAS",B1646="COL",B1646="LAN",B1646="RICE"),H1646*About!$B$113,IF(B1646="CROP",H1646*About!$B$114,'EPA Data'!H1646))</f>
        <v>2.6739289611577986E-2</v>
      </c>
      <c r="J1646" s="9" t="str">
        <f>VLOOKUP(F1646,'Tech to Policy Mapping'!C:D,2,FALSE)</f>
        <v>coal mining - methane capture</v>
      </c>
    </row>
    <row r="1647" spans="1:10" x14ac:dyDescent="0.45">
      <c r="A1647" t="s">
        <v>425</v>
      </c>
      <c r="B1647" t="s">
        <v>85</v>
      </c>
      <c r="C1647">
        <v>2030</v>
      </c>
      <c r="D1647" t="s">
        <v>82</v>
      </c>
      <c r="E1647" t="s">
        <v>83</v>
      </c>
      <c r="F1647" t="s">
        <v>430</v>
      </c>
      <c r="G1647">
        <v>31</v>
      </c>
      <c r="H1647">
        <v>2.3534536361694301E-2</v>
      </c>
      <c r="I1647">
        <f>IF(OR(B1647="GAS",B1647="COL",B1647="LAN",B1647="RICE"),H1647*About!$B$113,IF(B1647="CROP",H1647*About!$B$114,'EPA Data'!H1647))</f>
        <v>2.635868072509762E-2</v>
      </c>
      <c r="J1647" s="9" t="str">
        <f>VLOOKUP(F1647,'Tech to Policy Mapping'!C:D,2,FALSE)</f>
        <v>coal mining - methane capture</v>
      </c>
    </row>
    <row r="1648" spans="1:10" x14ac:dyDescent="0.45">
      <c r="A1648" t="s">
        <v>425</v>
      </c>
      <c r="B1648" t="s">
        <v>85</v>
      </c>
      <c r="C1648">
        <v>2030</v>
      </c>
      <c r="D1648" t="s">
        <v>82</v>
      </c>
      <c r="E1648" t="s">
        <v>83</v>
      </c>
      <c r="F1648" t="s">
        <v>428</v>
      </c>
      <c r="G1648">
        <v>31</v>
      </c>
      <c r="H1648">
        <v>2.6536488905549001E-2</v>
      </c>
      <c r="I1648">
        <f>IF(OR(B1648="GAS",B1648="COL",B1648="LAN",B1648="RICE"),H1648*About!$B$113,IF(B1648="CROP",H1648*About!$B$114,'EPA Data'!H1648))</f>
        <v>2.9720867574214882E-2</v>
      </c>
      <c r="J1648" s="9" t="str">
        <f>VLOOKUP(F1648,'Tech to Policy Mapping'!C:D,2,FALSE)</f>
        <v>coal mining - methane destruction</v>
      </c>
    </row>
    <row r="1649" spans="1:10" x14ac:dyDescent="0.45">
      <c r="A1649" t="s">
        <v>425</v>
      </c>
      <c r="B1649" t="s">
        <v>85</v>
      </c>
      <c r="C1649">
        <v>2030</v>
      </c>
      <c r="D1649" t="s">
        <v>82</v>
      </c>
      <c r="E1649" t="s">
        <v>83</v>
      </c>
      <c r="F1649" t="s">
        <v>426</v>
      </c>
      <c r="G1649">
        <v>32</v>
      </c>
      <c r="H1649">
        <v>1.2781200110912301</v>
      </c>
      <c r="I1649">
        <f>IF(OR(B1649="GAS",B1649="COL",B1649="LAN",B1649="RICE"),H1649*About!$B$113,IF(B1649="CROP",H1649*About!$B$114,'EPA Data'!H1649))</f>
        <v>1.4314944124221778</v>
      </c>
      <c r="J1649" s="9" t="str">
        <f>VLOOKUP(F1649,'Tech to Policy Mapping'!C:D,2,FALSE)</f>
        <v>coal mining - methane capture</v>
      </c>
    </row>
    <row r="1650" spans="1:10" x14ac:dyDescent="0.45">
      <c r="A1650" t="s">
        <v>425</v>
      </c>
      <c r="B1650" t="s">
        <v>85</v>
      </c>
      <c r="C1650">
        <v>2030</v>
      </c>
      <c r="D1650" t="s">
        <v>82</v>
      </c>
      <c r="E1650" t="s">
        <v>83</v>
      </c>
      <c r="F1650" t="s">
        <v>426</v>
      </c>
      <c r="G1650">
        <v>33</v>
      </c>
      <c r="H1650">
        <v>0.31030797958374001</v>
      </c>
      <c r="I1650">
        <f>IF(OR(B1650="GAS",B1650="COL",B1650="LAN",B1650="RICE"),H1650*About!$B$113,IF(B1650="CROP",H1650*About!$B$114,'EPA Data'!H1650))</f>
        <v>0.34754493713378887</v>
      </c>
      <c r="J1650" s="9" t="str">
        <f>VLOOKUP(F1650,'Tech to Policy Mapping'!C:D,2,FALSE)</f>
        <v>coal mining - methane capture</v>
      </c>
    </row>
    <row r="1651" spans="1:10" x14ac:dyDescent="0.45">
      <c r="A1651" t="s">
        <v>425</v>
      </c>
      <c r="B1651" t="s">
        <v>85</v>
      </c>
      <c r="C1651">
        <v>2030</v>
      </c>
      <c r="D1651" t="s">
        <v>82</v>
      </c>
      <c r="E1651" t="s">
        <v>83</v>
      </c>
      <c r="F1651" t="s">
        <v>428</v>
      </c>
      <c r="G1651">
        <v>33</v>
      </c>
      <c r="H1651">
        <v>1.23672392219305E-2</v>
      </c>
      <c r="I1651">
        <f>IF(OR(B1651="GAS",B1651="COL",B1651="LAN",B1651="RICE"),H1651*About!$B$113,IF(B1651="CROP",H1651*About!$B$114,'EPA Data'!H1651))</f>
        <v>1.3851307928562161E-2</v>
      </c>
      <c r="J1651" s="9" t="str">
        <f>VLOOKUP(F1651,'Tech to Policy Mapping'!C:D,2,FALSE)</f>
        <v>coal mining - methane destruction</v>
      </c>
    </row>
    <row r="1652" spans="1:10" x14ac:dyDescent="0.45">
      <c r="A1652" t="s">
        <v>425</v>
      </c>
      <c r="B1652" t="s">
        <v>85</v>
      </c>
      <c r="C1652">
        <v>2030</v>
      </c>
      <c r="D1652" t="s">
        <v>82</v>
      </c>
      <c r="E1652" t="s">
        <v>83</v>
      </c>
      <c r="F1652" t="s">
        <v>430</v>
      </c>
      <c r="G1652">
        <v>34</v>
      </c>
      <c r="H1652">
        <v>1.1213980615139001E-2</v>
      </c>
      <c r="I1652">
        <f>IF(OR(B1652="GAS",B1652="COL",B1652="LAN",B1652="RICE"),H1652*About!$B$113,IF(B1652="CROP",H1652*About!$B$114,'EPA Data'!H1652))</f>
        <v>1.2559658288955682E-2</v>
      </c>
      <c r="J1652" s="9" t="str">
        <f>VLOOKUP(F1652,'Tech to Policy Mapping'!C:D,2,FALSE)</f>
        <v>coal mining - methane capture</v>
      </c>
    </row>
    <row r="1653" spans="1:10" x14ac:dyDescent="0.45">
      <c r="A1653" t="s">
        <v>425</v>
      </c>
      <c r="B1653" t="s">
        <v>85</v>
      </c>
      <c r="C1653">
        <v>2030</v>
      </c>
      <c r="D1653" t="s">
        <v>82</v>
      </c>
      <c r="E1653" t="s">
        <v>83</v>
      </c>
      <c r="F1653" t="s">
        <v>428</v>
      </c>
      <c r="G1653">
        <v>34</v>
      </c>
      <c r="H1653">
        <v>2.38743657246232E-2</v>
      </c>
      <c r="I1653">
        <f>IF(OR(B1653="GAS",B1653="COL",B1653="LAN",B1653="RICE"),H1653*About!$B$113,IF(B1653="CROP",H1653*About!$B$114,'EPA Data'!H1653))</f>
        <v>2.6739289611577986E-2</v>
      </c>
      <c r="J1653" s="9" t="str">
        <f>VLOOKUP(F1653,'Tech to Policy Mapping'!C:D,2,FALSE)</f>
        <v>coal mining - methane destruction</v>
      </c>
    </row>
    <row r="1654" spans="1:10" x14ac:dyDescent="0.45">
      <c r="A1654" t="s">
        <v>425</v>
      </c>
      <c r="B1654" t="s">
        <v>85</v>
      </c>
      <c r="C1654">
        <v>2030</v>
      </c>
      <c r="D1654" t="s">
        <v>82</v>
      </c>
      <c r="E1654" t="s">
        <v>83</v>
      </c>
      <c r="F1654" t="s">
        <v>426</v>
      </c>
      <c r="G1654">
        <v>34</v>
      </c>
      <c r="H1654">
        <v>0.29450350999832098</v>
      </c>
      <c r="I1654">
        <f>IF(OR(B1654="GAS",B1654="COL",B1654="LAN",B1654="RICE"),H1654*About!$B$113,IF(B1654="CROP",H1654*About!$B$114,'EPA Data'!H1654))</f>
        <v>0.3298439311981195</v>
      </c>
      <c r="J1654" s="9" t="str">
        <f>VLOOKUP(F1654,'Tech to Policy Mapping'!C:D,2,FALSE)</f>
        <v>coal mining - methane capture</v>
      </c>
    </row>
    <row r="1655" spans="1:10" x14ac:dyDescent="0.45">
      <c r="A1655" t="s">
        <v>425</v>
      </c>
      <c r="B1655" t="s">
        <v>85</v>
      </c>
      <c r="C1655">
        <v>2030</v>
      </c>
      <c r="D1655" t="s">
        <v>82</v>
      </c>
      <c r="E1655" t="s">
        <v>83</v>
      </c>
      <c r="F1655" t="s">
        <v>426</v>
      </c>
      <c r="G1655">
        <v>35</v>
      </c>
      <c r="H1655">
        <v>0.28447625041008001</v>
      </c>
      <c r="I1655">
        <f>IF(OR(B1655="GAS",B1655="COL",B1655="LAN",B1655="RICE"),H1655*About!$B$113,IF(B1655="CROP",H1655*About!$B$114,'EPA Data'!H1655))</f>
        <v>0.31861340045928965</v>
      </c>
      <c r="J1655" s="9" t="str">
        <f>VLOOKUP(F1655,'Tech to Policy Mapping'!C:D,2,FALSE)</f>
        <v>coal mining - methane capture</v>
      </c>
    </row>
    <row r="1656" spans="1:10" x14ac:dyDescent="0.45">
      <c r="A1656" t="s">
        <v>425</v>
      </c>
      <c r="B1656" t="s">
        <v>85</v>
      </c>
      <c r="C1656">
        <v>2030</v>
      </c>
      <c r="D1656" t="s">
        <v>82</v>
      </c>
      <c r="E1656" t="s">
        <v>83</v>
      </c>
      <c r="F1656" t="s">
        <v>428</v>
      </c>
      <c r="G1656">
        <v>35</v>
      </c>
      <c r="H1656">
        <v>2.3534536361694301E-2</v>
      </c>
      <c r="I1656">
        <f>IF(OR(B1656="GAS",B1656="COL",B1656="LAN",B1656="RICE"),H1656*About!$B$113,IF(B1656="CROP",H1656*About!$B$114,'EPA Data'!H1656))</f>
        <v>2.635868072509762E-2</v>
      </c>
      <c r="J1656" s="9" t="str">
        <f>VLOOKUP(F1656,'Tech to Policy Mapping'!C:D,2,FALSE)</f>
        <v>coal mining - methane destruction</v>
      </c>
    </row>
    <row r="1657" spans="1:10" x14ac:dyDescent="0.45">
      <c r="A1657" t="s">
        <v>425</v>
      </c>
      <c r="B1657" t="s">
        <v>85</v>
      </c>
      <c r="C1657">
        <v>2030</v>
      </c>
      <c r="D1657" t="s">
        <v>82</v>
      </c>
      <c r="E1657" t="s">
        <v>83</v>
      </c>
      <c r="F1657" t="s">
        <v>428</v>
      </c>
      <c r="G1657">
        <v>36</v>
      </c>
      <c r="H1657">
        <v>1.1213980615139001E-2</v>
      </c>
      <c r="I1657">
        <f>IF(OR(B1657="GAS",B1657="COL",B1657="LAN",B1657="RICE"),H1657*About!$B$113,IF(B1657="CROP",H1657*About!$B$114,'EPA Data'!H1657))</f>
        <v>1.2559658288955682E-2</v>
      </c>
      <c r="J1657" s="9" t="str">
        <f>VLOOKUP(F1657,'Tech to Policy Mapping'!C:D,2,FALSE)</f>
        <v>coal mining - methane destruction</v>
      </c>
    </row>
    <row r="1658" spans="1:10" x14ac:dyDescent="0.45">
      <c r="A1658" t="s">
        <v>425</v>
      </c>
      <c r="B1658" t="s">
        <v>85</v>
      </c>
      <c r="C1658">
        <v>2030</v>
      </c>
      <c r="D1658" t="s">
        <v>82</v>
      </c>
      <c r="E1658" t="s">
        <v>83</v>
      </c>
      <c r="F1658" t="s">
        <v>426</v>
      </c>
      <c r="G1658">
        <v>37</v>
      </c>
      <c r="H1658">
        <v>0.80885756015777499</v>
      </c>
      <c r="I1658">
        <f>IF(OR(B1658="GAS",B1658="COL",B1658="LAN",B1658="RICE"),H1658*About!$B$113,IF(B1658="CROP",H1658*About!$B$114,'EPA Data'!H1658))</f>
        <v>0.90592046737670806</v>
      </c>
      <c r="J1658" s="9" t="str">
        <f>VLOOKUP(F1658,'Tech to Policy Mapping'!C:D,2,FALSE)</f>
        <v>coal mining - methane capture</v>
      </c>
    </row>
    <row r="1659" spans="1:10" x14ac:dyDescent="0.45">
      <c r="A1659" t="s">
        <v>425</v>
      </c>
      <c r="B1659" t="s">
        <v>85</v>
      </c>
      <c r="C1659">
        <v>2030</v>
      </c>
      <c r="D1659" t="s">
        <v>82</v>
      </c>
      <c r="E1659" t="s">
        <v>83</v>
      </c>
      <c r="F1659" t="s">
        <v>430</v>
      </c>
      <c r="G1659">
        <v>37</v>
      </c>
      <c r="H1659">
        <v>1.0877550579607501E-2</v>
      </c>
      <c r="I1659">
        <f>IF(OR(B1659="GAS",B1659="COL",B1659="LAN",B1659="RICE"),H1659*About!$B$113,IF(B1659="CROP",H1659*About!$B$114,'EPA Data'!H1659))</f>
        <v>1.2182856649160401E-2</v>
      </c>
      <c r="J1659" s="9" t="str">
        <f>VLOOKUP(F1659,'Tech to Policy Mapping'!C:D,2,FALSE)</f>
        <v>coal mining - methane capture</v>
      </c>
    </row>
    <row r="1660" spans="1:10" x14ac:dyDescent="0.45">
      <c r="A1660" t="s">
        <v>425</v>
      </c>
      <c r="B1660" t="s">
        <v>85</v>
      </c>
      <c r="C1660">
        <v>2030</v>
      </c>
      <c r="D1660" t="s">
        <v>82</v>
      </c>
      <c r="E1660" t="s">
        <v>83</v>
      </c>
      <c r="F1660" t="s">
        <v>426</v>
      </c>
      <c r="G1660">
        <v>38</v>
      </c>
      <c r="H1660">
        <v>0.255652785301208</v>
      </c>
      <c r="I1660">
        <f>IF(OR(B1660="GAS",B1660="COL",B1660="LAN",B1660="RICE"),H1660*About!$B$113,IF(B1660="CROP",H1660*About!$B$114,'EPA Data'!H1660))</f>
        <v>0.28633111953735296</v>
      </c>
      <c r="J1660" s="9" t="str">
        <f>VLOOKUP(F1660,'Tech to Policy Mapping'!C:D,2,FALSE)</f>
        <v>coal mining - methane capture</v>
      </c>
    </row>
    <row r="1661" spans="1:10" x14ac:dyDescent="0.45">
      <c r="A1661" t="s">
        <v>425</v>
      </c>
      <c r="B1661" t="s">
        <v>85</v>
      </c>
      <c r="C1661">
        <v>2030</v>
      </c>
      <c r="D1661" t="s">
        <v>82</v>
      </c>
      <c r="E1661" t="s">
        <v>83</v>
      </c>
      <c r="F1661" t="s">
        <v>428</v>
      </c>
      <c r="G1661">
        <v>38</v>
      </c>
      <c r="H1661">
        <v>1.0877550579607501E-2</v>
      </c>
      <c r="I1661">
        <f>IF(OR(B1661="GAS",B1661="COL",B1661="LAN",B1661="RICE"),H1661*About!$B$113,IF(B1661="CROP",H1661*About!$B$114,'EPA Data'!H1661))</f>
        <v>1.2182856649160401E-2</v>
      </c>
      <c r="J1661" s="9" t="str">
        <f>VLOOKUP(F1661,'Tech to Policy Mapping'!C:D,2,FALSE)</f>
        <v>coal mining - methane destruction</v>
      </c>
    </row>
    <row r="1662" spans="1:10" x14ac:dyDescent="0.45">
      <c r="A1662" t="s">
        <v>425</v>
      </c>
      <c r="B1662" t="s">
        <v>85</v>
      </c>
      <c r="C1662">
        <v>2030</v>
      </c>
      <c r="D1662" t="s">
        <v>82</v>
      </c>
      <c r="E1662" t="s">
        <v>83</v>
      </c>
      <c r="F1662" t="s">
        <v>426</v>
      </c>
      <c r="G1662">
        <v>39</v>
      </c>
      <c r="H1662">
        <v>0.248809710144996</v>
      </c>
      <c r="I1662">
        <f>IF(OR(B1662="GAS",B1662="COL",B1662="LAN",B1662="RICE"),H1662*About!$B$113,IF(B1662="CROP",H1662*About!$B$114,'EPA Data'!H1662))</f>
        <v>0.27866687536239554</v>
      </c>
      <c r="J1662" s="9" t="str">
        <f>VLOOKUP(F1662,'Tech to Policy Mapping'!C:D,2,FALSE)</f>
        <v>coal mining - methane capture</v>
      </c>
    </row>
    <row r="1663" spans="1:10" x14ac:dyDescent="0.45">
      <c r="A1663" t="s">
        <v>425</v>
      </c>
      <c r="B1663" t="s">
        <v>85</v>
      </c>
      <c r="C1663">
        <v>2030</v>
      </c>
      <c r="D1663" t="s">
        <v>82</v>
      </c>
      <c r="E1663" t="s">
        <v>83</v>
      </c>
      <c r="F1663" t="s">
        <v>428</v>
      </c>
      <c r="G1663">
        <v>39</v>
      </c>
      <c r="H1663">
        <v>2.0919323898851899E-2</v>
      </c>
      <c r="I1663">
        <f>IF(OR(B1663="GAS",B1663="COL",B1663="LAN",B1663="RICE"),H1663*About!$B$113,IF(B1663="CROP",H1663*About!$B$114,'EPA Data'!H1663))</f>
        <v>2.342964276671413E-2</v>
      </c>
      <c r="J1663" s="9" t="str">
        <f>VLOOKUP(F1663,'Tech to Policy Mapping'!C:D,2,FALSE)</f>
        <v>coal mining - methane destruction</v>
      </c>
    </row>
    <row r="1664" spans="1:10" x14ac:dyDescent="0.45">
      <c r="A1664" t="s">
        <v>425</v>
      </c>
      <c r="B1664" t="s">
        <v>85</v>
      </c>
      <c r="C1664">
        <v>2030</v>
      </c>
      <c r="D1664" t="s">
        <v>82</v>
      </c>
      <c r="E1664" t="s">
        <v>83</v>
      </c>
      <c r="F1664" t="s">
        <v>430</v>
      </c>
      <c r="G1664">
        <v>39</v>
      </c>
      <c r="H1664">
        <v>1.05736358091235E-2</v>
      </c>
      <c r="I1664">
        <f>IF(OR(B1664="GAS",B1664="COL",B1664="LAN",B1664="RICE"),H1664*About!$B$113,IF(B1664="CROP",H1664*About!$B$114,'EPA Data'!H1664))</f>
        <v>1.1842472106218322E-2</v>
      </c>
      <c r="J1664" s="9" t="str">
        <f>VLOOKUP(F1664,'Tech to Policy Mapping'!C:D,2,FALSE)</f>
        <v>coal mining - methane capture</v>
      </c>
    </row>
    <row r="1665" spans="1:10" x14ac:dyDescent="0.45">
      <c r="A1665" t="s">
        <v>425</v>
      </c>
      <c r="B1665" t="s">
        <v>85</v>
      </c>
      <c r="C1665">
        <v>2030</v>
      </c>
      <c r="D1665" t="s">
        <v>82</v>
      </c>
      <c r="E1665" t="s">
        <v>83</v>
      </c>
      <c r="F1665" t="s">
        <v>430</v>
      </c>
      <c r="G1665">
        <v>40</v>
      </c>
      <c r="H1665">
        <v>1.0345688089728401E-2</v>
      </c>
      <c r="I1665">
        <f>IF(OR(B1665="GAS",B1665="COL",B1665="LAN",B1665="RICE"),H1665*About!$B$113,IF(B1665="CROP",H1665*About!$B$114,'EPA Data'!H1665))</f>
        <v>1.158717066049581E-2</v>
      </c>
      <c r="J1665" s="9" t="str">
        <f>VLOOKUP(F1665,'Tech to Policy Mapping'!C:D,2,FALSE)</f>
        <v>coal mining - methane capture</v>
      </c>
    </row>
    <row r="1666" spans="1:10" x14ac:dyDescent="0.45">
      <c r="A1666" t="s">
        <v>425</v>
      </c>
      <c r="B1666" t="s">
        <v>85</v>
      </c>
      <c r="C1666">
        <v>2030</v>
      </c>
      <c r="D1666" t="s">
        <v>82</v>
      </c>
      <c r="E1666" t="s">
        <v>83</v>
      </c>
      <c r="F1666" t="s">
        <v>426</v>
      </c>
      <c r="G1666">
        <v>40</v>
      </c>
      <c r="H1666">
        <v>0.727048739790916</v>
      </c>
      <c r="I1666">
        <f>IF(OR(B1666="GAS",B1666="COL",B1666="LAN",B1666="RICE"),H1666*About!$B$113,IF(B1666="CROP",H1666*About!$B$114,'EPA Data'!H1666))</f>
        <v>0.81429458856582604</v>
      </c>
      <c r="J1666" s="9" t="str">
        <f>VLOOKUP(F1666,'Tech to Policy Mapping'!C:D,2,FALSE)</f>
        <v>coal mining - methane capture</v>
      </c>
    </row>
    <row r="1667" spans="1:10" x14ac:dyDescent="0.45">
      <c r="A1667" t="s">
        <v>425</v>
      </c>
      <c r="B1667" t="s">
        <v>85</v>
      </c>
      <c r="C1667">
        <v>2030</v>
      </c>
      <c r="D1667" t="s">
        <v>82</v>
      </c>
      <c r="E1667" t="s">
        <v>83</v>
      </c>
      <c r="F1667" t="s">
        <v>428</v>
      </c>
      <c r="G1667">
        <v>41</v>
      </c>
      <c r="H1667">
        <v>1.00202839821577E-2</v>
      </c>
      <c r="I1667">
        <f>IF(OR(B1667="GAS",B1667="COL",B1667="LAN",B1667="RICE"),H1667*About!$B$113,IF(B1667="CROP",H1667*About!$B$114,'EPA Data'!H1667))</f>
        <v>1.1222718060016625E-2</v>
      </c>
      <c r="J1667" s="9" t="str">
        <f>VLOOKUP(F1667,'Tech to Policy Mapping'!C:D,2,FALSE)</f>
        <v>coal mining - methane destruction</v>
      </c>
    </row>
    <row r="1668" spans="1:10" x14ac:dyDescent="0.45">
      <c r="A1668" t="s">
        <v>425</v>
      </c>
      <c r="B1668" t="s">
        <v>85</v>
      </c>
      <c r="C1668">
        <v>2030</v>
      </c>
      <c r="D1668" t="s">
        <v>82</v>
      </c>
      <c r="E1668" t="s">
        <v>83</v>
      </c>
      <c r="F1668" t="s">
        <v>426</v>
      </c>
      <c r="G1668">
        <v>41</v>
      </c>
      <c r="H1668">
        <v>0.23702128231525399</v>
      </c>
      <c r="I1668">
        <f>IF(OR(B1668="GAS",B1668="COL",B1668="LAN",B1668="RICE"),H1668*About!$B$113,IF(B1668="CROP",H1668*About!$B$114,'EPA Data'!H1668))</f>
        <v>0.2654638361930845</v>
      </c>
      <c r="J1668" s="9" t="str">
        <f>VLOOKUP(F1668,'Tech to Policy Mapping'!C:D,2,FALSE)</f>
        <v>coal mining - methane capture</v>
      </c>
    </row>
    <row r="1669" spans="1:10" x14ac:dyDescent="0.45">
      <c r="A1669" t="s">
        <v>425</v>
      </c>
      <c r="B1669" t="s">
        <v>85</v>
      </c>
      <c r="C1669">
        <v>2030</v>
      </c>
      <c r="D1669" t="s">
        <v>82</v>
      </c>
      <c r="E1669" t="s">
        <v>83</v>
      </c>
      <c r="F1669" t="s">
        <v>428</v>
      </c>
      <c r="G1669">
        <v>42</v>
      </c>
      <c r="H1669">
        <v>9.6419556066394008E-3</v>
      </c>
      <c r="I1669">
        <f>IF(OR(B1669="GAS",B1669="COL",B1669="LAN",B1669="RICE"),H1669*About!$B$113,IF(B1669="CROP",H1669*About!$B$114,'EPA Data'!H1669))</f>
        <v>1.079899027943613E-2</v>
      </c>
      <c r="J1669" s="9" t="str">
        <f>VLOOKUP(F1669,'Tech to Policy Mapping'!C:D,2,FALSE)</f>
        <v>coal mining - methane destruction</v>
      </c>
    </row>
    <row r="1670" spans="1:10" x14ac:dyDescent="0.45">
      <c r="A1670" t="s">
        <v>425</v>
      </c>
      <c r="B1670" t="s">
        <v>85</v>
      </c>
      <c r="C1670">
        <v>2030</v>
      </c>
      <c r="D1670" t="s">
        <v>82</v>
      </c>
      <c r="E1670" t="s">
        <v>83</v>
      </c>
      <c r="F1670" t="s">
        <v>426</v>
      </c>
      <c r="G1670">
        <v>43</v>
      </c>
      <c r="H1670">
        <v>0.22261030972003901</v>
      </c>
      <c r="I1670">
        <f>IF(OR(B1670="GAS",B1670="COL",B1670="LAN",B1670="RICE"),H1670*About!$B$113,IF(B1670="CROP",H1670*About!$B$114,'EPA Data'!H1670))</f>
        <v>0.2493235468864437</v>
      </c>
      <c r="J1670" s="9" t="str">
        <f>VLOOKUP(F1670,'Tech to Policy Mapping'!C:D,2,FALSE)</f>
        <v>coal mining - methane capture</v>
      </c>
    </row>
    <row r="1671" spans="1:10" x14ac:dyDescent="0.45">
      <c r="A1671" t="s">
        <v>425</v>
      </c>
      <c r="B1671" t="s">
        <v>85</v>
      </c>
      <c r="C1671">
        <v>2030</v>
      </c>
      <c r="D1671" t="s">
        <v>82</v>
      </c>
      <c r="E1671" t="s">
        <v>83</v>
      </c>
      <c r="F1671" t="s">
        <v>430</v>
      </c>
      <c r="G1671">
        <v>43</v>
      </c>
      <c r="H1671">
        <v>1.00202839821577E-2</v>
      </c>
      <c r="I1671">
        <f>IF(OR(B1671="GAS",B1671="COL",B1671="LAN",B1671="RICE"),H1671*About!$B$113,IF(B1671="CROP",H1671*About!$B$114,'EPA Data'!H1671))</f>
        <v>1.1222718060016625E-2</v>
      </c>
      <c r="J1671" s="9" t="str">
        <f>VLOOKUP(F1671,'Tech to Policy Mapping'!C:D,2,FALSE)</f>
        <v>coal mining - methane capture</v>
      </c>
    </row>
    <row r="1672" spans="1:10" x14ac:dyDescent="0.45">
      <c r="A1672" t="s">
        <v>425</v>
      </c>
      <c r="B1672" t="s">
        <v>85</v>
      </c>
      <c r="C1672">
        <v>2030</v>
      </c>
      <c r="D1672" t="s">
        <v>82</v>
      </c>
      <c r="E1672" t="s">
        <v>83</v>
      </c>
      <c r="F1672" t="s">
        <v>428</v>
      </c>
      <c r="G1672">
        <v>43</v>
      </c>
      <c r="H1672">
        <v>1.89442234113812E-2</v>
      </c>
      <c r="I1672">
        <f>IF(OR(B1672="GAS",B1672="COL",B1672="LAN",B1672="RICE"),H1672*About!$B$113,IF(B1672="CROP",H1672*About!$B$114,'EPA Data'!H1672))</f>
        <v>2.1217530220746947E-2</v>
      </c>
      <c r="J1672" s="9" t="str">
        <f>VLOOKUP(F1672,'Tech to Policy Mapping'!C:D,2,FALSE)</f>
        <v>coal mining - methane destruction</v>
      </c>
    </row>
    <row r="1673" spans="1:10" x14ac:dyDescent="0.45">
      <c r="A1673" t="s">
        <v>425</v>
      </c>
      <c r="B1673" t="s">
        <v>85</v>
      </c>
      <c r="C1673">
        <v>2030</v>
      </c>
      <c r="D1673" t="s">
        <v>82</v>
      </c>
      <c r="E1673" t="s">
        <v>83</v>
      </c>
      <c r="F1673" t="s">
        <v>428</v>
      </c>
      <c r="G1673">
        <v>44</v>
      </c>
      <c r="H1673">
        <v>9.2424387112260004E-3</v>
      </c>
      <c r="I1673">
        <f>IF(OR(B1673="GAS",B1673="COL",B1673="LAN",B1673="RICE"),H1673*About!$B$113,IF(B1673="CROP",H1673*About!$B$114,'EPA Data'!H1673))</f>
        <v>1.0351531356573121E-2</v>
      </c>
      <c r="J1673" s="9" t="str">
        <f>VLOOKUP(F1673,'Tech to Policy Mapping'!C:D,2,FALSE)</f>
        <v>coal mining - methane destruction</v>
      </c>
    </row>
    <row r="1674" spans="1:10" x14ac:dyDescent="0.45">
      <c r="A1674" t="s">
        <v>425</v>
      </c>
      <c r="B1674" t="s">
        <v>85</v>
      </c>
      <c r="C1674">
        <v>2030</v>
      </c>
      <c r="D1674" t="s">
        <v>82</v>
      </c>
      <c r="E1674" t="s">
        <v>83</v>
      </c>
      <c r="F1674" t="s">
        <v>426</v>
      </c>
      <c r="G1674">
        <v>45</v>
      </c>
      <c r="H1674">
        <v>0.85336023569107</v>
      </c>
      <c r="I1674">
        <f>IF(OR(B1674="GAS",B1674="COL",B1674="LAN",B1674="RICE"),H1674*About!$B$113,IF(B1674="CROP",H1674*About!$B$114,'EPA Data'!H1674))</f>
        <v>0.95576346397399847</v>
      </c>
      <c r="J1674" s="9" t="str">
        <f>VLOOKUP(F1674,'Tech to Policy Mapping'!C:D,2,FALSE)</f>
        <v>coal mining - methane capture</v>
      </c>
    </row>
    <row r="1675" spans="1:10" x14ac:dyDescent="0.45">
      <c r="A1675" t="s">
        <v>425</v>
      </c>
      <c r="B1675" t="s">
        <v>85</v>
      </c>
      <c r="C1675">
        <v>2030</v>
      </c>
      <c r="D1675" t="s">
        <v>82</v>
      </c>
      <c r="E1675" t="s">
        <v>83</v>
      </c>
      <c r="F1675" t="s">
        <v>428</v>
      </c>
      <c r="G1675">
        <v>45</v>
      </c>
      <c r="H1675">
        <v>9.035718627274E-3</v>
      </c>
      <c r="I1675">
        <f>IF(OR(B1675="GAS",B1675="COL",B1675="LAN",B1675="RICE"),H1675*About!$B$113,IF(B1675="CROP",H1675*About!$B$114,'EPA Data'!H1675))</f>
        <v>1.0120004862546881E-2</v>
      </c>
      <c r="J1675" s="9" t="str">
        <f>VLOOKUP(F1675,'Tech to Policy Mapping'!C:D,2,FALSE)</f>
        <v>coal mining - methane destruction</v>
      </c>
    </row>
    <row r="1676" spans="1:10" x14ac:dyDescent="0.45">
      <c r="A1676" t="s">
        <v>425</v>
      </c>
      <c r="B1676" t="s">
        <v>85</v>
      </c>
      <c r="C1676">
        <v>2030</v>
      </c>
      <c r="D1676" t="s">
        <v>82</v>
      </c>
      <c r="E1676" t="s">
        <v>83</v>
      </c>
      <c r="F1676" t="s">
        <v>427</v>
      </c>
      <c r="G1676">
        <v>46</v>
      </c>
      <c r="H1676">
        <v>1.9139466807246201E-2</v>
      </c>
      <c r="I1676">
        <f>IF(OR(B1676="GAS",B1676="COL",B1676="LAN",B1676="RICE"),H1676*About!$B$113,IF(B1676="CROP",H1676*About!$B$114,'EPA Data'!H1676))</f>
        <v>2.1436202824115746E-2</v>
      </c>
      <c r="J1676" s="9" t="str">
        <f>VLOOKUP(F1676,'Tech to Policy Mapping'!C:D,2,FALSE)</f>
        <v>coal mining - methane capture</v>
      </c>
    </row>
    <row r="1677" spans="1:10" x14ac:dyDescent="0.45">
      <c r="A1677" t="s">
        <v>425</v>
      </c>
      <c r="B1677" t="s">
        <v>85</v>
      </c>
      <c r="C1677">
        <v>2030</v>
      </c>
      <c r="D1677" t="s">
        <v>82</v>
      </c>
      <c r="E1677" t="s">
        <v>83</v>
      </c>
      <c r="F1677" t="s">
        <v>430</v>
      </c>
      <c r="G1677">
        <v>46</v>
      </c>
      <c r="H1677">
        <v>1.9139466807246201E-2</v>
      </c>
      <c r="I1677">
        <f>IF(OR(B1677="GAS",B1677="COL",B1677="LAN",B1677="RICE"),H1677*About!$B$113,IF(B1677="CROP",H1677*About!$B$114,'EPA Data'!H1677))</f>
        <v>2.1436202824115746E-2</v>
      </c>
      <c r="J1677" s="9" t="str">
        <f>VLOOKUP(F1677,'Tech to Policy Mapping'!C:D,2,FALSE)</f>
        <v>coal mining - methane capture</v>
      </c>
    </row>
    <row r="1678" spans="1:10" x14ac:dyDescent="0.45">
      <c r="A1678" t="s">
        <v>425</v>
      </c>
      <c r="B1678" t="s">
        <v>85</v>
      </c>
      <c r="C1678">
        <v>2030</v>
      </c>
      <c r="D1678" t="s">
        <v>82</v>
      </c>
      <c r="E1678" t="s">
        <v>83</v>
      </c>
      <c r="F1678" t="s">
        <v>426</v>
      </c>
      <c r="G1678">
        <v>47</v>
      </c>
      <c r="H1678">
        <v>0.201851651072502</v>
      </c>
      <c r="I1678">
        <f>IF(OR(B1678="GAS",B1678="COL",B1678="LAN",B1678="RICE"),H1678*About!$B$113,IF(B1678="CROP",H1678*About!$B$114,'EPA Data'!H1678))</f>
        <v>0.22607384920120227</v>
      </c>
      <c r="J1678" s="9" t="str">
        <f>VLOOKUP(F1678,'Tech to Policy Mapping'!C:D,2,FALSE)</f>
        <v>coal mining - methane capture</v>
      </c>
    </row>
    <row r="1679" spans="1:10" x14ac:dyDescent="0.45">
      <c r="A1679" t="s">
        <v>425</v>
      </c>
      <c r="B1679" t="s">
        <v>85</v>
      </c>
      <c r="C1679">
        <v>2030</v>
      </c>
      <c r="D1679" t="s">
        <v>82</v>
      </c>
      <c r="E1679" t="s">
        <v>83</v>
      </c>
      <c r="F1679" t="s">
        <v>430</v>
      </c>
      <c r="G1679">
        <v>47</v>
      </c>
      <c r="H1679">
        <v>9.4467122107743991E-3</v>
      </c>
      <c r="I1679">
        <f>IF(OR(B1679="GAS",B1679="COL",B1679="LAN",B1679="RICE"),H1679*About!$B$113,IF(B1679="CROP",H1679*About!$B$114,'EPA Data'!H1679))</f>
        <v>1.0580317676067328E-2</v>
      </c>
      <c r="J1679" s="9" t="str">
        <f>VLOOKUP(F1679,'Tech to Policy Mapping'!C:D,2,FALSE)</f>
        <v>coal mining - methane capture</v>
      </c>
    </row>
    <row r="1680" spans="1:10" x14ac:dyDescent="0.45">
      <c r="A1680" t="s">
        <v>425</v>
      </c>
      <c r="B1680" t="s">
        <v>85</v>
      </c>
      <c r="C1680">
        <v>2030</v>
      </c>
      <c r="D1680" t="s">
        <v>82</v>
      </c>
      <c r="E1680" t="s">
        <v>83</v>
      </c>
      <c r="F1680" t="s">
        <v>427</v>
      </c>
      <c r="G1680">
        <v>47</v>
      </c>
      <c r="H1680">
        <v>9.4467122107743991E-3</v>
      </c>
      <c r="I1680">
        <f>IF(OR(B1680="GAS",B1680="COL",B1680="LAN",B1680="RICE"),H1680*About!$B$113,IF(B1680="CROP",H1680*About!$B$114,'EPA Data'!H1680))</f>
        <v>1.0580317676067328E-2</v>
      </c>
      <c r="J1680" s="9" t="str">
        <f>VLOOKUP(F1680,'Tech to Policy Mapping'!C:D,2,FALSE)</f>
        <v>coal mining - methane capture</v>
      </c>
    </row>
    <row r="1681" spans="1:10" x14ac:dyDescent="0.45">
      <c r="A1681" t="s">
        <v>425</v>
      </c>
      <c r="B1681" t="s">
        <v>85</v>
      </c>
      <c r="C1681">
        <v>2030</v>
      </c>
      <c r="D1681" t="s">
        <v>82</v>
      </c>
      <c r="E1681" t="s">
        <v>83</v>
      </c>
      <c r="F1681" t="s">
        <v>430</v>
      </c>
      <c r="G1681">
        <v>48</v>
      </c>
      <c r="H1681">
        <v>9.2424387112260004E-3</v>
      </c>
      <c r="I1681">
        <f>IF(OR(B1681="GAS",B1681="COL",B1681="LAN",B1681="RICE"),H1681*About!$B$113,IF(B1681="CROP",H1681*About!$B$114,'EPA Data'!H1681))</f>
        <v>1.0351531356573121E-2</v>
      </c>
      <c r="J1681" s="9" t="str">
        <f>VLOOKUP(F1681,'Tech to Policy Mapping'!C:D,2,FALSE)</f>
        <v>coal mining - methane capture</v>
      </c>
    </row>
    <row r="1682" spans="1:10" x14ac:dyDescent="0.45">
      <c r="A1682" t="s">
        <v>425</v>
      </c>
      <c r="B1682" t="s">
        <v>85</v>
      </c>
      <c r="C1682">
        <v>2030</v>
      </c>
      <c r="D1682" t="s">
        <v>82</v>
      </c>
      <c r="E1682" t="s">
        <v>83</v>
      </c>
      <c r="F1682" t="s">
        <v>427</v>
      </c>
      <c r="G1682">
        <v>48</v>
      </c>
      <c r="H1682">
        <v>9.2424387112260004E-3</v>
      </c>
      <c r="I1682">
        <f>IF(OR(B1682="GAS",B1682="COL",B1682="LAN",B1682="RICE"),H1682*About!$B$113,IF(B1682="CROP",H1682*About!$B$114,'EPA Data'!H1682))</f>
        <v>1.0351531356573121E-2</v>
      </c>
      <c r="J1682" s="9" t="str">
        <f>VLOOKUP(F1682,'Tech to Policy Mapping'!C:D,2,FALSE)</f>
        <v>coal mining - methane capture</v>
      </c>
    </row>
    <row r="1683" spans="1:10" x14ac:dyDescent="0.45">
      <c r="A1683" t="s">
        <v>425</v>
      </c>
      <c r="B1683" t="s">
        <v>85</v>
      </c>
      <c r="C1683">
        <v>2030</v>
      </c>
      <c r="D1683" t="s">
        <v>82</v>
      </c>
      <c r="E1683" t="s">
        <v>83</v>
      </c>
      <c r="F1683" t="s">
        <v>427</v>
      </c>
      <c r="G1683">
        <v>49</v>
      </c>
      <c r="H1683">
        <v>9.035718627274E-3</v>
      </c>
      <c r="I1683">
        <f>IF(OR(B1683="GAS",B1683="COL",B1683="LAN",B1683="RICE"),H1683*About!$B$113,IF(B1683="CROP",H1683*About!$B$114,'EPA Data'!H1683))</f>
        <v>1.0120004862546881E-2</v>
      </c>
      <c r="J1683" s="9" t="str">
        <f>VLOOKUP(F1683,'Tech to Policy Mapping'!C:D,2,FALSE)</f>
        <v>coal mining - methane capture</v>
      </c>
    </row>
    <row r="1684" spans="1:10" x14ac:dyDescent="0.45">
      <c r="A1684" t="s">
        <v>425</v>
      </c>
      <c r="B1684" t="s">
        <v>85</v>
      </c>
      <c r="C1684">
        <v>2030</v>
      </c>
      <c r="D1684" t="s">
        <v>82</v>
      </c>
      <c r="E1684" t="s">
        <v>83</v>
      </c>
      <c r="F1684" t="s">
        <v>430</v>
      </c>
      <c r="G1684">
        <v>49</v>
      </c>
      <c r="H1684">
        <v>9.035718627274E-3</v>
      </c>
      <c r="I1684">
        <f>IF(OR(B1684="GAS",B1684="COL",B1684="LAN",B1684="RICE"),H1684*About!$B$113,IF(B1684="CROP",H1684*About!$B$114,'EPA Data'!H1684))</f>
        <v>1.0120004862546881E-2</v>
      </c>
      <c r="J1684" s="9" t="str">
        <f>VLOOKUP(F1684,'Tech to Policy Mapping'!C:D,2,FALSE)</f>
        <v>coal mining - methane capture</v>
      </c>
    </row>
    <row r="1685" spans="1:10" x14ac:dyDescent="0.45">
      <c r="A1685" t="s">
        <v>425</v>
      </c>
      <c r="B1685" t="s">
        <v>85</v>
      </c>
      <c r="C1685">
        <v>2030</v>
      </c>
      <c r="D1685" t="s">
        <v>82</v>
      </c>
      <c r="E1685" t="s">
        <v>83</v>
      </c>
      <c r="F1685" t="s">
        <v>426</v>
      </c>
      <c r="G1685">
        <v>49</v>
      </c>
      <c r="H1685">
        <v>0.19579592347145</v>
      </c>
      <c r="I1685">
        <f>IF(OR(B1685="GAS",B1685="COL",B1685="LAN",B1685="RICE"),H1685*About!$B$113,IF(B1685="CROP",H1685*About!$B$114,'EPA Data'!H1685))</f>
        <v>0.21929143428802403</v>
      </c>
      <c r="J1685" s="9" t="str">
        <f>VLOOKUP(F1685,'Tech to Policy Mapping'!C:D,2,FALSE)</f>
        <v>coal mining - methane capture</v>
      </c>
    </row>
    <row r="1686" spans="1:10" x14ac:dyDescent="0.45">
      <c r="A1686" t="s">
        <v>425</v>
      </c>
      <c r="B1686" t="s">
        <v>85</v>
      </c>
      <c r="C1686">
        <v>2030</v>
      </c>
      <c r="D1686" t="s">
        <v>82</v>
      </c>
      <c r="E1686" t="s">
        <v>83</v>
      </c>
      <c r="F1686" t="s">
        <v>426</v>
      </c>
      <c r="G1686">
        <v>50</v>
      </c>
      <c r="H1686">
        <v>0.19032545387744901</v>
      </c>
      <c r="I1686">
        <f>IF(OR(B1686="GAS",B1686="COL",B1686="LAN",B1686="RICE"),H1686*About!$B$113,IF(B1686="CROP",H1686*About!$B$114,'EPA Data'!H1686))</f>
        <v>0.21316450834274292</v>
      </c>
      <c r="J1686" s="9" t="str">
        <f>VLOOKUP(F1686,'Tech to Policy Mapping'!C:D,2,FALSE)</f>
        <v>coal mining - methane capture</v>
      </c>
    </row>
    <row r="1687" spans="1:10" x14ac:dyDescent="0.45">
      <c r="A1687" t="s">
        <v>425</v>
      </c>
      <c r="B1687" t="s">
        <v>85</v>
      </c>
      <c r="C1687">
        <v>2030</v>
      </c>
      <c r="D1687" t="s">
        <v>82</v>
      </c>
      <c r="E1687" t="s">
        <v>83</v>
      </c>
      <c r="F1687" t="s">
        <v>426</v>
      </c>
      <c r="G1687">
        <v>51</v>
      </c>
      <c r="H1687">
        <v>0.186222374439239</v>
      </c>
      <c r="I1687">
        <f>IF(OR(B1687="GAS",B1687="COL",B1687="LAN",B1687="RICE"),H1687*About!$B$113,IF(B1687="CROP",H1687*About!$B$114,'EPA Data'!H1687))</f>
        <v>0.2085690593719477</v>
      </c>
      <c r="J1687" s="9" t="str">
        <f>VLOOKUP(F1687,'Tech to Policy Mapping'!C:D,2,FALSE)</f>
        <v>coal mining - methane capture</v>
      </c>
    </row>
    <row r="1688" spans="1:10" x14ac:dyDescent="0.45">
      <c r="A1688" t="s">
        <v>425</v>
      </c>
      <c r="B1688" t="s">
        <v>85</v>
      </c>
      <c r="C1688">
        <v>2030</v>
      </c>
      <c r="D1688" t="s">
        <v>82</v>
      </c>
      <c r="E1688" t="s">
        <v>83</v>
      </c>
      <c r="F1688" t="s">
        <v>428</v>
      </c>
      <c r="G1688">
        <v>52</v>
      </c>
      <c r="H1688">
        <v>1.56519995070994E-2</v>
      </c>
      <c r="I1688">
        <f>IF(OR(B1688="GAS",B1688="COL",B1688="LAN",B1688="RICE"),H1688*About!$B$113,IF(B1688="CROP",H1688*About!$B$114,'EPA Data'!H1688))</f>
        <v>1.7530239447951332E-2</v>
      </c>
      <c r="J1688" s="9" t="str">
        <f>VLOOKUP(F1688,'Tech to Policy Mapping'!C:D,2,FALSE)</f>
        <v>coal mining - methane destruction</v>
      </c>
    </row>
    <row r="1689" spans="1:10" x14ac:dyDescent="0.45">
      <c r="A1689" t="s">
        <v>425</v>
      </c>
      <c r="B1689" t="s">
        <v>85</v>
      </c>
      <c r="C1689">
        <v>2030</v>
      </c>
      <c r="D1689" t="s">
        <v>82</v>
      </c>
      <c r="E1689" t="s">
        <v>83</v>
      </c>
      <c r="F1689" t="s">
        <v>426</v>
      </c>
      <c r="G1689">
        <v>52</v>
      </c>
      <c r="H1689">
        <v>0.180365115404129</v>
      </c>
      <c r="I1689">
        <f>IF(OR(B1689="GAS",B1689="COL",B1689="LAN",B1689="RICE"),H1689*About!$B$113,IF(B1689="CROP",H1689*About!$B$114,'EPA Data'!H1689))</f>
        <v>0.20200892925262451</v>
      </c>
      <c r="J1689" s="9" t="str">
        <f>VLOOKUP(F1689,'Tech to Policy Mapping'!C:D,2,FALSE)</f>
        <v>coal mining - methane capture</v>
      </c>
    </row>
    <row r="1690" spans="1:10" x14ac:dyDescent="0.45">
      <c r="A1690" t="s">
        <v>425</v>
      </c>
      <c r="B1690" t="s">
        <v>85</v>
      </c>
      <c r="C1690">
        <v>2030</v>
      </c>
      <c r="D1690" t="s">
        <v>82</v>
      </c>
      <c r="E1690" t="s">
        <v>83</v>
      </c>
      <c r="F1690" t="s">
        <v>426</v>
      </c>
      <c r="G1690">
        <v>54</v>
      </c>
      <c r="H1690">
        <v>0.17355519533157299</v>
      </c>
      <c r="I1690">
        <f>IF(OR(B1690="GAS",B1690="COL",B1690="LAN",B1690="RICE"),H1690*About!$B$113,IF(B1690="CROP",H1690*About!$B$114,'EPA Data'!H1690))</f>
        <v>0.19438181877136176</v>
      </c>
      <c r="J1690" s="9" t="str">
        <f>VLOOKUP(F1690,'Tech to Policy Mapping'!C:D,2,FALSE)</f>
        <v>coal mining - methane capture</v>
      </c>
    </row>
    <row r="1691" spans="1:10" x14ac:dyDescent="0.45">
      <c r="A1691" t="s">
        <v>425</v>
      </c>
      <c r="B1691" t="s">
        <v>85</v>
      </c>
      <c r="C1691">
        <v>2030</v>
      </c>
      <c r="D1691" t="s">
        <v>82</v>
      </c>
      <c r="E1691" t="s">
        <v>83</v>
      </c>
      <c r="F1691" t="s">
        <v>426</v>
      </c>
      <c r="G1691">
        <v>55</v>
      </c>
      <c r="H1691">
        <v>0.34099602699279702</v>
      </c>
      <c r="I1691">
        <f>IF(OR(B1691="GAS",B1691="COL",B1691="LAN",B1691="RICE"),H1691*About!$B$113,IF(B1691="CROP",H1691*About!$B$114,'EPA Data'!H1691))</f>
        <v>0.38191555023193269</v>
      </c>
      <c r="J1691" s="9" t="str">
        <f>VLOOKUP(F1691,'Tech to Policy Mapping'!C:D,2,FALSE)</f>
        <v>coal mining - methane capture</v>
      </c>
    </row>
    <row r="1692" spans="1:10" x14ac:dyDescent="0.45">
      <c r="A1692" t="s">
        <v>425</v>
      </c>
      <c r="B1692" t="s">
        <v>85</v>
      </c>
      <c r="C1692">
        <v>2030</v>
      </c>
      <c r="D1692" t="s">
        <v>82</v>
      </c>
      <c r="E1692" t="s">
        <v>83</v>
      </c>
      <c r="F1692" t="s">
        <v>428</v>
      </c>
      <c r="G1692">
        <v>55</v>
      </c>
      <c r="H1692">
        <v>7.3113073594868001E-3</v>
      </c>
      <c r="I1692">
        <f>IF(OR(B1692="GAS",B1692="COL",B1692="LAN",B1692="RICE"),H1692*About!$B$113,IF(B1692="CROP",H1692*About!$B$114,'EPA Data'!H1692))</f>
        <v>8.1886642426252168E-3</v>
      </c>
      <c r="J1692" s="9" t="str">
        <f>VLOOKUP(F1692,'Tech to Policy Mapping'!C:D,2,FALSE)</f>
        <v>coal mining - methane destruction</v>
      </c>
    </row>
    <row r="1693" spans="1:10" x14ac:dyDescent="0.45">
      <c r="A1693" t="s">
        <v>425</v>
      </c>
      <c r="B1693" t="s">
        <v>85</v>
      </c>
      <c r="C1693">
        <v>2030</v>
      </c>
      <c r="D1693" t="s">
        <v>82</v>
      </c>
      <c r="E1693" t="s">
        <v>83</v>
      </c>
      <c r="F1693" t="s">
        <v>428</v>
      </c>
      <c r="G1693">
        <v>56</v>
      </c>
      <c r="H1693">
        <v>7.1799117140471996E-3</v>
      </c>
      <c r="I1693">
        <f>IF(OR(B1693="GAS",B1693="COL",B1693="LAN",B1693="RICE"),H1693*About!$B$113,IF(B1693="CROP",H1693*About!$B$114,'EPA Data'!H1693))</f>
        <v>8.0415011197328638E-3</v>
      </c>
      <c r="J1693" s="9" t="str">
        <f>VLOOKUP(F1693,'Tech to Policy Mapping'!C:D,2,FALSE)</f>
        <v>coal mining - methane destruction</v>
      </c>
    </row>
    <row r="1694" spans="1:10" x14ac:dyDescent="0.45">
      <c r="A1694" t="s">
        <v>425</v>
      </c>
      <c r="B1694" t="s">
        <v>85</v>
      </c>
      <c r="C1694">
        <v>2030</v>
      </c>
      <c r="D1694" t="s">
        <v>82</v>
      </c>
      <c r="E1694" t="s">
        <v>83</v>
      </c>
      <c r="F1694" t="s">
        <v>426</v>
      </c>
      <c r="G1694">
        <v>56</v>
      </c>
      <c r="H1694">
        <v>0.166363894939422</v>
      </c>
      <c r="I1694">
        <f>IF(OR(B1694="GAS",B1694="COL",B1694="LAN",B1694="RICE"),H1694*About!$B$113,IF(B1694="CROP",H1694*About!$B$114,'EPA Data'!H1694))</f>
        <v>0.18632756233215264</v>
      </c>
      <c r="J1694" s="9" t="str">
        <f>VLOOKUP(F1694,'Tech to Policy Mapping'!C:D,2,FALSE)</f>
        <v>coal mining - methane capture</v>
      </c>
    </row>
    <row r="1695" spans="1:10" x14ac:dyDescent="0.45">
      <c r="A1695" t="s">
        <v>425</v>
      </c>
      <c r="B1695" t="s">
        <v>85</v>
      </c>
      <c r="C1695">
        <v>2030</v>
      </c>
      <c r="D1695" t="s">
        <v>82</v>
      </c>
      <c r="E1695" t="s">
        <v>83</v>
      </c>
      <c r="F1695" t="s">
        <v>426</v>
      </c>
      <c r="G1695">
        <v>57</v>
      </c>
      <c r="H1695">
        <v>0.16264294087886799</v>
      </c>
      <c r="I1695">
        <f>IF(OR(B1695="GAS",B1695="COL",B1695="LAN",B1695="RICE"),H1695*About!$B$113,IF(B1695="CROP",H1695*About!$B$114,'EPA Data'!H1695))</f>
        <v>0.18216009378433218</v>
      </c>
      <c r="J1695" s="9" t="str">
        <f>VLOOKUP(F1695,'Tech to Policy Mapping'!C:D,2,FALSE)</f>
        <v>coal mining - methane capture</v>
      </c>
    </row>
    <row r="1696" spans="1:10" x14ac:dyDescent="0.45">
      <c r="A1696" t="s">
        <v>425</v>
      </c>
      <c r="B1696" t="s">
        <v>85</v>
      </c>
      <c r="C1696">
        <v>2030</v>
      </c>
      <c r="D1696" t="s">
        <v>82</v>
      </c>
      <c r="E1696" t="s">
        <v>83</v>
      </c>
      <c r="F1696" t="s">
        <v>427</v>
      </c>
      <c r="G1696">
        <v>57</v>
      </c>
      <c r="H1696">
        <v>1.56519995070994E-2</v>
      </c>
      <c r="I1696">
        <f>IF(OR(B1696="GAS",B1696="COL",B1696="LAN",B1696="RICE"),H1696*About!$B$113,IF(B1696="CROP",H1696*About!$B$114,'EPA Data'!H1696))</f>
        <v>1.7530239447951332E-2</v>
      </c>
      <c r="J1696" s="9" t="str">
        <f>VLOOKUP(F1696,'Tech to Policy Mapping'!C:D,2,FALSE)</f>
        <v>coal mining - methane capture</v>
      </c>
    </row>
    <row r="1697" spans="1:10" x14ac:dyDescent="0.45">
      <c r="A1697" t="s">
        <v>425</v>
      </c>
      <c r="B1697" t="s">
        <v>85</v>
      </c>
      <c r="C1697">
        <v>2030</v>
      </c>
      <c r="D1697" t="s">
        <v>82</v>
      </c>
      <c r="E1697" t="s">
        <v>83</v>
      </c>
      <c r="F1697" t="s">
        <v>430</v>
      </c>
      <c r="G1697">
        <v>57</v>
      </c>
      <c r="H1697">
        <v>1.56519995070994E-2</v>
      </c>
      <c r="I1697">
        <f>IF(OR(B1697="GAS",B1697="COL",B1697="LAN",B1697="RICE"),H1697*About!$B$113,IF(B1697="CROP",H1697*About!$B$114,'EPA Data'!H1697))</f>
        <v>1.7530239447951332E-2</v>
      </c>
      <c r="J1697" s="9" t="str">
        <f>VLOOKUP(F1697,'Tech to Policy Mapping'!C:D,2,FALSE)</f>
        <v>coal mining - methane capture</v>
      </c>
    </row>
    <row r="1698" spans="1:10" x14ac:dyDescent="0.45">
      <c r="A1698" t="s">
        <v>425</v>
      </c>
      <c r="B1698" t="s">
        <v>85</v>
      </c>
      <c r="C1698">
        <v>2030</v>
      </c>
      <c r="D1698" t="s">
        <v>82</v>
      </c>
      <c r="E1698" t="s">
        <v>83</v>
      </c>
      <c r="F1698" t="s">
        <v>428</v>
      </c>
      <c r="G1698">
        <v>60</v>
      </c>
      <c r="H1698">
        <v>1.3423654250800599E-2</v>
      </c>
      <c r="I1698">
        <f>IF(OR(B1698="GAS",B1698="COL",B1698="LAN",B1698="RICE"),H1698*About!$B$113,IF(B1698="CROP",H1698*About!$B$114,'EPA Data'!H1698))</f>
        <v>1.5034492760896672E-2</v>
      </c>
      <c r="J1698" s="9" t="str">
        <f>VLOOKUP(F1698,'Tech to Policy Mapping'!C:D,2,FALSE)</f>
        <v>coal mining - methane destruction</v>
      </c>
    </row>
    <row r="1699" spans="1:10" x14ac:dyDescent="0.45">
      <c r="A1699" t="s">
        <v>425</v>
      </c>
      <c r="B1699" t="s">
        <v>85</v>
      </c>
      <c r="C1699">
        <v>2030</v>
      </c>
      <c r="D1699" t="s">
        <v>82</v>
      </c>
      <c r="E1699" t="s">
        <v>83</v>
      </c>
      <c r="F1699" t="s">
        <v>427</v>
      </c>
      <c r="G1699">
        <v>61</v>
      </c>
      <c r="H1699">
        <v>7.3113073594868001E-3</v>
      </c>
      <c r="I1699">
        <f>IF(OR(B1699="GAS",B1699="COL",B1699="LAN",B1699="RICE"),H1699*About!$B$113,IF(B1699="CROP",H1699*About!$B$114,'EPA Data'!H1699))</f>
        <v>8.1886642426252168E-3</v>
      </c>
      <c r="J1699" s="9" t="str">
        <f>VLOOKUP(F1699,'Tech to Policy Mapping'!C:D,2,FALSE)</f>
        <v>coal mining - methane capture</v>
      </c>
    </row>
    <row r="1700" spans="1:10" x14ac:dyDescent="0.45">
      <c r="A1700" t="s">
        <v>425</v>
      </c>
      <c r="B1700" t="s">
        <v>85</v>
      </c>
      <c r="C1700">
        <v>2030</v>
      </c>
      <c r="D1700" t="s">
        <v>82</v>
      </c>
      <c r="E1700" t="s">
        <v>83</v>
      </c>
      <c r="F1700" t="s">
        <v>430</v>
      </c>
      <c r="G1700">
        <v>61</v>
      </c>
      <c r="H1700">
        <v>7.3113073594868001E-3</v>
      </c>
      <c r="I1700">
        <f>IF(OR(B1700="GAS",B1700="COL",B1700="LAN",B1700="RICE"),H1700*About!$B$113,IF(B1700="CROP",H1700*About!$B$114,'EPA Data'!H1700))</f>
        <v>8.1886642426252168E-3</v>
      </c>
      <c r="J1700" s="9" t="str">
        <f>VLOOKUP(F1700,'Tech to Policy Mapping'!C:D,2,FALSE)</f>
        <v>coal mining - methane capture</v>
      </c>
    </row>
    <row r="1701" spans="1:10" x14ac:dyDescent="0.45">
      <c r="A1701" t="s">
        <v>425</v>
      </c>
      <c r="B1701" t="s">
        <v>85</v>
      </c>
      <c r="C1701">
        <v>2030</v>
      </c>
      <c r="D1701" t="s">
        <v>82</v>
      </c>
      <c r="E1701" t="s">
        <v>83</v>
      </c>
      <c r="F1701" t="s">
        <v>429</v>
      </c>
      <c r="G1701">
        <v>62</v>
      </c>
      <c r="H1701">
        <v>3.5402469635009699</v>
      </c>
      <c r="I1701">
        <f>IF(OR(B1701="GAS",B1701="COL",B1701="LAN",B1701="RICE"),H1701*About!$B$113,IF(B1701="CROP",H1701*About!$B$114,'EPA Data'!H1701))</f>
        <v>3.9650765991210868</v>
      </c>
      <c r="J1701" s="9" t="str">
        <f>VLOOKUP(F1701,'Tech to Policy Mapping'!C:D,2,FALSE)</f>
        <v>coal mining - methane destruction</v>
      </c>
    </row>
    <row r="1702" spans="1:10" x14ac:dyDescent="0.45">
      <c r="A1702" t="s">
        <v>425</v>
      </c>
      <c r="B1702" t="s">
        <v>85</v>
      </c>
      <c r="C1702">
        <v>2030</v>
      </c>
      <c r="D1702" t="s">
        <v>82</v>
      </c>
      <c r="E1702" t="s">
        <v>83</v>
      </c>
      <c r="F1702" t="s">
        <v>430</v>
      </c>
      <c r="G1702">
        <v>63</v>
      </c>
      <c r="H1702">
        <v>7.1799117140471996E-3</v>
      </c>
      <c r="I1702">
        <f>IF(OR(B1702="GAS",B1702="COL",B1702="LAN",B1702="RICE"),H1702*About!$B$113,IF(B1702="CROP",H1702*About!$B$114,'EPA Data'!H1702))</f>
        <v>8.0415011197328638E-3</v>
      </c>
      <c r="J1702" s="9" t="str">
        <f>VLOOKUP(F1702,'Tech to Policy Mapping'!C:D,2,FALSE)</f>
        <v>coal mining - methane capture</v>
      </c>
    </row>
    <row r="1703" spans="1:10" x14ac:dyDescent="0.45">
      <c r="A1703" t="s">
        <v>425</v>
      </c>
      <c r="B1703" t="s">
        <v>85</v>
      </c>
      <c r="C1703">
        <v>2030</v>
      </c>
      <c r="D1703" t="s">
        <v>82</v>
      </c>
      <c r="E1703" t="s">
        <v>83</v>
      </c>
      <c r="F1703" t="s">
        <v>427</v>
      </c>
      <c r="G1703">
        <v>63</v>
      </c>
      <c r="H1703">
        <v>7.1799117140471996E-3</v>
      </c>
      <c r="I1703">
        <f>IF(OR(B1703="GAS",B1703="COL",B1703="LAN",B1703="RICE"),H1703*About!$B$113,IF(B1703="CROP",H1703*About!$B$114,'EPA Data'!H1703))</f>
        <v>8.0415011197328638E-3</v>
      </c>
      <c r="J1703" s="9" t="str">
        <f>VLOOKUP(F1703,'Tech to Policy Mapping'!C:D,2,FALSE)</f>
        <v>coal mining - methane capture</v>
      </c>
    </row>
    <row r="1704" spans="1:10" x14ac:dyDescent="0.45">
      <c r="A1704" t="s">
        <v>425</v>
      </c>
      <c r="B1704" t="s">
        <v>85</v>
      </c>
      <c r="C1704">
        <v>2030</v>
      </c>
      <c r="D1704" t="s">
        <v>82</v>
      </c>
      <c r="E1704" t="s">
        <v>83</v>
      </c>
      <c r="F1704" t="s">
        <v>428</v>
      </c>
      <c r="G1704">
        <v>64</v>
      </c>
      <c r="H1704">
        <v>6.3187265768647003E-3</v>
      </c>
      <c r="I1704">
        <f>IF(OR(B1704="GAS",B1704="COL",B1704="LAN",B1704="RICE"),H1704*About!$B$113,IF(B1704="CROP",H1704*About!$B$114,'EPA Data'!H1704))</f>
        <v>7.0769737660884647E-3</v>
      </c>
      <c r="J1704" s="9" t="str">
        <f>VLOOKUP(F1704,'Tech to Policy Mapping'!C:D,2,FALSE)</f>
        <v>coal mining - methane destruction</v>
      </c>
    </row>
    <row r="1705" spans="1:10" x14ac:dyDescent="0.45">
      <c r="A1705" t="s">
        <v>425</v>
      </c>
      <c r="B1705" t="s">
        <v>85</v>
      </c>
      <c r="C1705">
        <v>2030</v>
      </c>
      <c r="D1705" t="s">
        <v>82</v>
      </c>
      <c r="E1705" t="s">
        <v>83</v>
      </c>
      <c r="F1705" t="s">
        <v>426</v>
      </c>
      <c r="G1705">
        <v>65</v>
      </c>
      <c r="H1705">
        <v>0.14171130955219199</v>
      </c>
      <c r="I1705">
        <f>IF(OR(B1705="GAS",B1705="COL",B1705="LAN",B1705="RICE"),H1705*About!$B$113,IF(B1705="CROP",H1705*About!$B$114,'EPA Data'!H1705))</f>
        <v>0.15871666669845505</v>
      </c>
      <c r="J1705" s="9" t="str">
        <f>VLOOKUP(F1705,'Tech to Policy Mapping'!C:D,2,FALSE)</f>
        <v>coal mining - methane capture</v>
      </c>
    </row>
    <row r="1706" spans="1:10" x14ac:dyDescent="0.45">
      <c r="A1706" t="s">
        <v>425</v>
      </c>
      <c r="B1706" t="s">
        <v>85</v>
      </c>
      <c r="C1706">
        <v>2030</v>
      </c>
      <c r="D1706" t="s">
        <v>82</v>
      </c>
      <c r="E1706" t="s">
        <v>83</v>
      </c>
      <c r="F1706" t="s">
        <v>426</v>
      </c>
      <c r="G1706">
        <v>66</v>
      </c>
      <c r="H1706">
        <v>0.14002467691898299</v>
      </c>
      <c r="I1706">
        <f>IF(OR(B1706="GAS",B1706="COL",B1706="LAN",B1706="RICE"),H1706*About!$B$113,IF(B1706="CROP",H1706*About!$B$114,'EPA Data'!H1706))</f>
        <v>0.15682763814926096</v>
      </c>
      <c r="J1706" s="9" t="str">
        <f>VLOOKUP(F1706,'Tech to Policy Mapping'!C:D,2,FALSE)</f>
        <v>coal mining - methane capture</v>
      </c>
    </row>
    <row r="1707" spans="1:10" x14ac:dyDescent="0.45">
      <c r="A1707" t="s">
        <v>425</v>
      </c>
      <c r="B1707" t="s">
        <v>85</v>
      </c>
      <c r="C1707">
        <v>2030</v>
      </c>
      <c r="D1707" t="s">
        <v>82</v>
      </c>
      <c r="E1707" t="s">
        <v>83</v>
      </c>
      <c r="F1707" t="s">
        <v>427</v>
      </c>
      <c r="G1707">
        <v>67</v>
      </c>
      <c r="H1707">
        <v>1.3423654250800599E-2</v>
      </c>
      <c r="I1707">
        <f>IF(OR(B1707="GAS",B1707="COL",B1707="LAN",B1707="RICE"),H1707*About!$B$113,IF(B1707="CROP",H1707*About!$B$114,'EPA Data'!H1707))</f>
        <v>1.5034492760896672E-2</v>
      </c>
      <c r="J1707" s="9" t="str">
        <f>VLOOKUP(F1707,'Tech to Policy Mapping'!C:D,2,FALSE)</f>
        <v>coal mining - methane capture</v>
      </c>
    </row>
    <row r="1708" spans="1:10" x14ac:dyDescent="0.45">
      <c r="A1708" t="s">
        <v>425</v>
      </c>
      <c r="B1708" t="s">
        <v>85</v>
      </c>
      <c r="C1708">
        <v>2030</v>
      </c>
      <c r="D1708" t="s">
        <v>82</v>
      </c>
      <c r="E1708" t="s">
        <v>83</v>
      </c>
      <c r="F1708" t="s">
        <v>430</v>
      </c>
      <c r="G1708">
        <v>67</v>
      </c>
      <c r="H1708">
        <v>1.3423654250800599E-2</v>
      </c>
      <c r="I1708">
        <f>IF(OR(B1708="GAS",B1708="COL",B1708="LAN",B1708="RICE"),H1708*About!$B$113,IF(B1708="CROP",H1708*About!$B$114,'EPA Data'!H1708))</f>
        <v>1.5034492760896672E-2</v>
      </c>
      <c r="J1708" s="9" t="str">
        <f>VLOOKUP(F1708,'Tech to Policy Mapping'!C:D,2,FALSE)</f>
        <v>coal mining - methane capture</v>
      </c>
    </row>
    <row r="1709" spans="1:10" x14ac:dyDescent="0.45">
      <c r="A1709" t="s">
        <v>425</v>
      </c>
      <c r="B1709" t="s">
        <v>85</v>
      </c>
      <c r="C1709">
        <v>2030</v>
      </c>
      <c r="D1709" t="s">
        <v>82</v>
      </c>
      <c r="E1709" t="s">
        <v>83</v>
      </c>
      <c r="F1709" t="s">
        <v>428</v>
      </c>
      <c r="G1709">
        <v>68</v>
      </c>
      <c r="H1709">
        <v>5.9878514148295004E-3</v>
      </c>
      <c r="I1709">
        <f>IF(OR(B1709="GAS",B1709="COL",B1709="LAN",B1709="RICE"),H1709*About!$B$113,IF(B1709="CROP",H1709*About!$B$114,'EPA Data'!H1709))</f>
        <v>6.7063935846090415E-3</v>
      </c>
      <c r="J1709" s="9" t="str">
        <f>VLOOKUP(F1709,'Tech to Policy Mapping'!C:D,2,FALSE)</f>
        <v>coal mining - methane destruction</v>
      </c>
    </row>
    <row r="1710" spans="1:10" x14ac:dyDescent="0.45">
      <c r="A1710" t="s">
        <v>425</v>
      </c>
      <c r="B1710" t="s">
        <v>85</v>
      </c>
      <c r="C1710">
        <v>2030</v>
      </c>
      <c r="D1710" t="s">
        <v>82</v>
      </c>
      <c r="E1710" t="s">
        <v>83</v>
      </c>
      <c r="F1710" t="s">
        <v>426</v>
      </c>
      <c r="G1710">
        <v>70</v>
      </c>
      <c r="H1710">
        <v>0.13160353899002</v>
      </c>
      <c r="I1710">
        <f>IF(OR(B1710="GAS",B1710="COL",B1710="LAN",B1710="RICE"),H1710*About!$B$113,IF(B1710="CROP",H1710*About!$B$114,'EPA Data'!H1710))</f>
        <v>0.14739596366882241</v>
      </c>
      <c r="J1710" s="9" t="str">
        <f>VLOOKUP(F1710,'Tech to Policy Mapping'!C:D,2,FALSE)</f>
        <v>coal mining - methane capture</v>
      </c>
    </row>
    <row r="1711" spans="1:10" x14ac:dyDescent="0.45">
      <c r="A1711" t="s">
        <v>425</v>
      </c>
      <c r="B1711" t="s">
        <v>85</v>
      </c>
      <c r="C1711">
        <v>2030</v>
      </c>
      <c r="D1711" t="s">
        <v>82</v>
      </c>
      <c r="E1711" t="s">
        <v>83</v>
      </c>
      <c r="F1711" t="s">
        <v>430</v>
      </c>
      <c r="G1711">
        <v>71</v>
      </c>
      <c r="H1711">
        <v>6.3187265768647003E-3</v>
      </c>
      <c r="I1711">
        <f>IF(OR(B1711="GAS",B1711="COL",B1711="LAN",B1711="RICE"),H1711*About!$B$113,IF(B1711="CROP",H1711*About!$B$114,'EPA Data'!H1711))</f>
        <v>7.0769737660884647E-3</v>
      </c>
      <c r="J1711" s="9" t="str">
        <f>VLOOKUP(F1711,'Tech to Policy Mapping'!C:D,2,FALSE)</f>
        <v>coal mining - methane capture</v>
      </c>
    </row>
    <row r="1712" spans="1:10" x14ac:dyDescent="0.45">
      <c r="A1712" t="s">
        <v>425</v>
      </c>
      <c r="B1712" t="s">
        <v>85</v>
      </c>
      <c r="C1712">
        <v>2030</v>
      </c>
      <c r="D1712" t="s">
        <v>82</v>
      </c>
      <c r="E1712" t="s">
        <v>83</v>
      </c>
      <c r="F1712" t="s">
        <v>426</v>
      </c>
      <c r="G1712">
        <v>71</v>
      </c>
      <c r="H1712">
        <v>0.129238411784172</v>
      </c>
      <c r="I1712">
        <f>IF(OR(B1712="GAS",B1712="COL",B1712="LAN",B1712="RICE"),H1712*About!$B$113,IF(B1712="CROP",H1712*About!$B$114,'EPA Data'!H1712))</f>
        <v>0.14474702119827265</v>
      </c>
      <c r="J1712" s="9" t="str">
        <f>VLOOKUP(F1712,'Tech to Policy Mapping'!C:D,2,FALSE)</f>
        <v>coal mining - methane capture</v>
      </c>
    </row>
    <row r="1713" spans="1:10" x14ac:dyDescent="0.45">
      <c r="A1713" t="s">
        <v>425</v>
      </c>
      <c r="B1713" t="s">
        <v>85</v>
      </c>
      <c r="C1713">
        <v>2030</v>
      </c>
      <c r="D1713" t="s">
        <v>82</v>
      </c>
      <c r="E1713" t="s">
        <v>83</v>
      </c>
      <c r="F1713" t="s">
        <v>427</v>
      </c>
      <c r="G1713">
        <v>71</v>
      </c>
      <c r="H1713">
        <v>6.3187265768647003E-3</v>
      </c>
      <c r="I1713">
        <f>IF(OR(B1713="GAS",B1713="COL",B1713="LAN",B1713="RICE"),H1713*About!$B$113,IF(B1713="CROP",H1713*About!$B$114,'EPA Data'!H1713))</f>
        <v>7.0769737660884647E-3</v>
      </c>
      <c r="J1713" s="9" t="str">
        <f>VLOOKUP(F1713,'Tech to Policy Mapping'!C:D,2,FALSE)</f>
        <v>coal mining - methane capture</v>
      </c>
    </row>
    <row r="1714" spans="1:10" x14ac:dyDescent="0.45">
      <c r="A1714" t="s">
        <v>425</v>
      </c>
      <c r="B1714" t="s">
        <v>85</v>
      </c>
      <c r="C1714">
        <v>2030</v>
      </c>
      <c r="D1714" t="s">
        <v>82</v>
      </c>
      <c r="E1714" t="s">
        <v>83</v>
      </c>
      <c r="F1714" t="s">
        <v>428</v>
      </c>
      <c r="G1714">
        <v>72</v>
      </c>
      <c r="H1714">
        <v>5.5819205008446997E-3</v>
      </c>
      <c r="I1714">
        <f>IF(OR(B1714="GAS",B1714="COL",B1714="LAN",B1714="RICE"),H1714*About!$B$113,IF(B1714="CROP",H1714*About!$B$114,'EPA Data'!H1714))</f>
        <v>6.2517509609460644E-3</v>
      </c>
      <c r="J1714" s="9" t="str">
        <f>VLOOKUP(F1714,'Tech to Policy Mapping'!C:D,2,FALSE)</f>
        <v>coal mining - methane destruction</v>
      </c>
    </row>
    <row r="1715" spans="1:10" x14ac:dyDescent="0.45">
      <c r="A1715" t="s">
        <v>425</v>
      </c>
      <c r="B1715" t="s">
        <v>85</v>
      </c>
      <c r="C1715">
        <v>2030</v>
      </c>
      <c r="D1715" t="s">
        <v>82</v>
      </c>
      <c r="E1715" t="s">
        <v>83</v>
      </c>
      <c r="F1715" t="s">
        <v>426</v>
      </c>
      <c r="G1715">
        <v>75</v>
      </c>
      <c r="H1715">
        <v>0.120988272130489</v>
      </c>
      <c r="I1715">
        <f>IF(OR(B1715="GAS",B1715="COL",B1715="LAN",B1715="RICE"),H1715*About!$B$113,IF(B1715="CROP",H1715*About!$B$114,'EPA Data'!H1715))</f>
        <v>0.13550686478614771</v>
      </c>
      <c r="J1715" s="9" t="str">
        <f>VLOOKUP(F1715,'Tech to Policy Mapping'!C:D,2,FALSE)</f>
        <v>coal mining - methane capture</v>
      </c>
    </row>
    <row r="1716" spans="1:10" x14ac:dyDescent="0.45">
      <c r="A1716" t="s">
        <v>425</v>
      </c>
      <c r="B1716" t="s">
        <v>85</v>
      </c>
      <c r="C1716">
        <v>2030</v>
      </c>
      <c r="D1716" t="s">
        <v>82</v>
      </c>
      <c r="E1716" t="s">
        <v>83</v>
      </c>
      <c r="F1716" t="s">
        <v>428</v>
      </c>
      <c r="G1716">
        <v>76</v>
      </c>
      <c r="H1716">
        <v>5.3440616466105002E-3</v>
      </c>
      <c r="I1716">
        <f>IF(OR(B1716="GAS",B1716="COL",B1716="LAN",B1716="RICE"),H1716*About!$B$113,IF(B1716="CROP",H1716*About!$B$114,'EPA Data'!H1716))</f>
        <v>5.9853490442037605E-3</v>
      </c>
      <c r="J1716" s="9" t="str">
        <f>VLOOKUP(F1716,'Tech to Policy Mapping'!C:D,2,FALSE)</f>
        <v>coal mining - methane destruction</v>
      </c>
    </row>
    <row r="1717" spans="1:10" x14ac:dyDescent="0.45">
      <c r="A1717" t="s">
        <v>425</v>
      </c>
      <c r="B1717" t="s">
        <v>85</v>
      </c>
      <c r="C1717">
        <v>2030</v>
      </c>
      <c r="D1717" t="s">
        <v>82</v>
      </c>
      <c r="E1717" t="s">
        <v>83</v>
      </c>
      <c r="F1717" t="s">
        <v>430</v>
      </c>
      <c r="G1717">
        <v>76</v>
      </c>
      <c r="H1717">
        <v>5.9878514148295004E-3</v>
      </c>
      <c r="I1717">
        <f>IF(OR(B1717="GAS",B1717="COL",B1717="LAN",B1717="RICE"),H1717*About!$B$113,IF(B1717="CROP",H1717*About!$B$114,'EPA Data'!H1717))</f>
        <v>6.7063935846090415E-3</v>
      </c>
      <c r="J1717" s="9" t="str">
        <f>VLOOKUP(F1717,'Tech to Policy Mapping'!C:D,2,FALSE)</f>
        <v>coal mining - methane capture</v>
      </c>
    </row>
    <row r="1718" spans="1:10" x14ac:dyDescent="0.45">
      <c r="A1718" t="s">
        <v>425</v>
      </c>
      <c r="B1718" t="s">
        <v>85</v>
      </c>
      <c r="C1718">
        <v>2030</v>
      </c>
      <c r="D1718" t="s">
        <v>82</v>
      </c>
      <c r="E1718" t="s">
        <v>83</v>
      </c>
      <c r="F1718" t="s">
        <v>426</v>
      </c>
      <c r="G1718">
        <v>76</v>
      </c>
      <c r="H1718">
        <v>0.120637506246566</v>
      </c>
      <c r="I1718">
        <f>IF(OR(B1718="GAS",B1718="COL",B1718="LAN",B1718="RICE"),H1718*About!$B$113,IF(B1718="CROP",H1718*About!$B$114,'EPA Data'!H1718))</f>
        <v>0.13511400699615392</v>
      </c>
      <c r="J1718" s="9" t="str">
        <f>VLOOKUP(F1718,'Tech to Policy Mapping'!C:D,2,FALSE)</f>
        <v>coal mining - methane capture</v>
      </c>
    </row>
    <row r="1719" spans="1:10" x14ac:dyDescent="0.45">
      <c r="A1719" t="s">
        <v>425</v>
      </c>
      <c r="B1719" t="s">
        <v>85</v>
      </c>
      <c r="C1719">
        <v>2030</v>
      </c>
      <c r="D1719" t="s">
        <v>82</v>
      </c>
      <c r="E1719" t="s">
        <v>83</v>
      </c>
      <c r="F1719" t="s">
        <v>427</v>
      </c>
      <c r="G1719">
        <v>76</v>
      </c>
      <c r="H1719">
        <v>5.9878514148295004E-3</v>
      </c>
      <c r="I1719">
        <f>IF(OR(B1719="GAS",B1719="COL",B1719="LAN",B1719="RICE"),H1719*About!$B$113,IF(B1719="CROP",H1719*About!$B$114,'EPA Data'!H1719))</f>
        <v>6.7063935846090415E-3</v>
      </c>
      <c r="J1719" s="9" t="str">
        <f>VLOOKUP(F1719,'Tech to Policy Mapping'!C:D,2,FALSE)</f>
        <v>coal mining - methane capture</v>
      </c>
    </row>
    <row r="1720" spans="1:10" x14ac:dyDescent="0.45">
      <c r="A1720" t="s">
        <v>425</v>
      </c>
      <c r="B1720" t="s">
        <v>85</v>
      </c>
      <c r="C1720">
        <v>2030</v>
      </c>
      <c r="D1720" t="s">
        <v>82</v>
      </c>
      <c r="E1720" t="s">
        <v>83</v>
      </c>
      <c r="F1720" t="s">
        <v>428</v>
      </c>
      <c r="G1720">
        <v>78</v>
      </c>
      <c r="H1720">
        <v>1.03661585599184E-2</v>
      </c>
      <c r="I1720">
        <f>IF(OR(B1720="GAS",B1720="COL",B1720="LAN",B1720="RICE"),H1720*About!$B$113,IF(B1720="CROP",H1720*About!$B$114,'EPA Data'!H1720))</f>
        <v>1.161009758710861E-2</v>
      </c>
      <c r="J1720" s="9" t="str">
        <f>VLOOKUP(F1720,'Tech to Policy Mapping'!C:D,2,FALSE)</f>
        <v>coal mining - methane destruction</v>
      </c>
    </row>
    <row r="1721" spans="1:10" x14ac:dyDescent="0.45">
      <c r="A1721" t="s">
        <v>425</v>
      </c>
      <c r="B1721" t="s">
        <v>85</v>
      </c>
      <c r="C1721">
        <v>2030</v>
      </c>
      <c r="D1721" t="s">
        <v>82</v>
      </c>
      <c r="E1721" t="s">
        <v>83</v>
      </c>
      <c r="F1721" t="s">
        <v>426</v>
      </c>
      <c r="G1721">
        <v>80</v>
      </c>
      <c r="H1721">
        <v>0.11373707652091899</v>
      </c>
      <c r="I1721">
        <f>IF(OR(B1721="GAS",B1721="COL",B1721="LAN",B1721="RICE"),H1721*About!$B$113,IF(B1721="CROP",H1721*About!$B$114,'EPA Data'!H1721))</f>
        <v>0.12738552570342929</v>
      </c>
      <c r="J1721" s="9" t="str">
        <f>VLOOKUP(F1721,'Tech to Policy Mapping'!C:D,2,FALSE)</f>
        <v>coal mining - methane capture</v>
      </c>
    </row>
    <row r="1722" spans="1:10" x14ac:dyDescent="0.45">
      <c r="A1722" t="s">
        <v>425</v>
      </c>
      <c r="B1722" t="s">
        <v>85</v>
      </c>
      <c r="C1722">
        <v>2030</v>
      </c>
      <c r="D1722" t="s">
        <v>82</v>
      </c>
      <c r="E1722" t="s">
        <v>83</v>
      </c>
      <c r="F1722" t="s">
        <v>427</v>
      </c>
      <c r="G1722">
        <v>81</v>
      </c>
      <c r="H1722">
        <v>5.5819205008446997E-3</v>
      </c>
      <c r="I1722">
        <f>IF(OR(B1722="GAS",B1722="COL",B1722="LAN",B1722="RICE"),H1722*About!$B$113,IF(B1722="CROP",H1722*About!$B$114,'EPA Data'!H1722))</f>
        <v>6.2517509609460644E-3</v>
      </c>
      <c r="J1722" s="9" t="str">
        <f>VLOOKUP(F1722,'Tech to Policy Mapping'!C:D,2,FALSE)</f>
        <v>coal mining - methane capture</v>
      </c>
    </row>
    <row r="1723" spans="1:10" x14ac:dyDescent="0.45">
      <c r="A1723" t="s">
        <v>425</v>
      </c>
      <c r="B1723" t="s">
        <v>85</v>
      </c>
      <c r="C1723">
        <v>2030</v>
      </c>
      <c r="D1723" t="s">
        <v>82</v>
      </c>
      <c r="E1723" t="s">
        <v>83</v>
      </c>
      <c r="F1723" t="s">
        <v>430</v>
      </c>
      <c r="G1723">
        <v>81</v>
      </c>
      <c r="H1723">
        <v>5.5819205008446997E-3</v>
      </c>
      <c r="I1723">
        <f>IF(OR(B1723="GAS",B1723="COL",B1723="LAN",B1723="RICE"),H1723*About!$B$113,IF(B1723="CROP",H1723*About!$B$114,'EPA Data'!H1723))</f>
        <v>6.2517509609460644E-3</v>
      </c>
      <c r="J1723" s="9" t="str">
        <f>VLOOKUP(F1723,'Tech to Policy Mapping'!C:D,2,FALSE)</f>
        <v>coal mining - methane capture</v>
      </c>
    </row>
    <row r="1724" spans="1:10" x14ac:dyDescent="0.45">
      <c r="A1724" t="s">
        <v>425</v>
      </c>
      <c r="B1724" t="s">
        <v>85</v>
      </c>
      <c r="C1724">
        <v>2030</v>
      </c>
      <c r="D1724" t="s">
        <v>82</v>
      </c>
      <c r="E1724" t="s">
        <v>83</v>
      </c>
      <c r="F1724" t="s">
        <v>428</v>
      </c>
      <c r="G1724">
        <v>81</v>
      </c>
      <c r="H1724">
        <v>4.9631786532700001E-3</v>
      </c>
      <c r="I1724">
        <f>IF(OR(B1724="GAS",B1724="COL",B1724="LAN",B1724="RICE"),H1724*About!$B$113,IF(B1724="CROP",H1724*About!$B$114,'EPA Data'!H1724))</f>
        <v>5.558760091662401E-3</v>
      </c>
      <c r="J1724" s="9" t="str">
        <f>VLOOKUP(F1724,'Tech to Policy Mapping'!C:D,2,FALSE)</f>
        <v>coal mining - methane destruction</v>
      </c>
    </row>
    <row r="1725" spans="1:10" x14ac:dyDescent="0.45">
      <c r="A1725" t="s">
        <v>425</v>
      </c>
      <c r="B1725" t="s">
        <v>85</v>
      </c>
      <c r="C1725">
        <v>2030</v>
      </c>
      <c r="D1725" t="s">
        <v>82</v>
      </c>
      <c r="E1725" t="s">
        <v>83</v>
      </c>
      <c r="F1725" t="s">
        <v>426</v>
      </c>
      <c r="G1725">
        <v>84</v>
      </c>
      <c r="H1725">
        <v>0.10778132081031799</v>
      </c>
      <c r="I1725">
        <f>IF(OR(B1725="GAS",B1725="COL",B1725="LAN",B1725="RICE"),H1725*About!$B$113,IF(B1725="CROP",H1725*About!$B$114,'EPA Data'!H1725))</f>
        <v>0.12071507930755616</v>
      </c>
      <c r="J1725" s="9" t="str">
        <f>VLOOKUP(F1725,'Tech to Policy Mapping'!C:D,2,FALSE)</f>
        <v>coal mining - methane capture</v>
      </c>
    </row>
    <row r="1726" spans="1:10" x14ac:dyDescent="0.45">
      <c r="A1726" t="s">
        <v>425</v>
      </c>
      <c r="B1726" t="s">
        <v>85</v>
      </c>
      <c r="C1726">
        <v>2030</v>
      </c>
      <c r="D1726" t="s">
        <v>82</v>
      </c>
      <c r="E1726" t="s">
        <v>83</v>
      </c>
      <c r="F1726" t="s">
        <v>428</v>
      </c>
      <c r="G1726">
        <v>84</v>
      </c>
      <c r="H1726">
        <v>4.8180967569350997E-3</v>
      </c>
      <c r="I1726">
        <f>IF(OR(B1726="GAS",B1726="COL",B1726="LAN",B1726="RICE"),H1726*About!$B$113,IF(B1726="CROP",H1726*About!$B$114,'EPA Data'!H1726))</f>
        <v>5.3962683677673123E-3</v>
      </c>
      <c r="J1726" s="9" t="str">
        <f>VLOOKUP(F1726,'Tech to Policy Mapping'!C:D,2,FALSE)</f>
        <v>coal mining - methane destruction</v>
      </c>
    </row>
    <row r="1727" spans="1:10" x14ac:dyDescent="0.45">
      <c r="A1727" t="s">
        <v>425</v>
      </c>
      <c r="B1727" t="s">
        <v>85</v>
      </c>
      <c r="C1727">
        <v>2030</v>
      </c>
      <c r="D1727" t="s">
        <v>82</v>
      </c>
      <c r="E1727" t="s">
        <v>83</v>
      </c>
      <c r="F1727" t="s">
        <v>428</v>
      </c>
      <c r="G1727">
        <v>85</v>
      </c>
      <c r="H1727">
        <v>4.7384500503539996E-3</v>
      </c>
      <c r="I1727">
        <f>IF(OR(B1727="GAS",B1727="COL",B1727="LAN",B1727="RICE"),H1727*About!$B$113,IF(B1727="CROP",H1727*About!$B$114,'EPA Data'!H1727))</f>
        <v>5.3070640563964797E-3</v>
      </c>
      <c r="J1727" s="9" t="str">
        <f>VLOOKUP(F1727,'Tech to Policy Mapping'!C:D,2,FALSE)</f>
        <v>coal mining - methane destruction</v>
      </c>
    </row>
    <row r="1728" spans="1:10" x14ac:dyDescent="0.45">
      <c r="A1728" t="s">
        <v>425</v>
      </c>
      <c r="B1728" t="s">
        <v>85</v>
      </c>
      <c r="C1728">
        <v>2030</v>
      </c>
      <c r="D1728" t="s">
        <v>82</v>
      </c>
      <c r="E1728" t="s">
        <v>83</v>
      </c>
      <c r="F1728" t="s">
        <v>430</v>
      </c>
      <c r="G1728">
        <v>85</v>
      </c>
      <c r="H1728">
        <v>5.3440616466105002E-3</v>
      </c>
      <c r="I1728">
        <f>IF(OR(B1728="GAS",B1728="COL",B1728="LAN",B1728="RICE"),H1728*About!$B$113,IF(B1728="CROP",H1728*About!$B$114,'EPA Data'!H1728))</f>
        <v>5.9853490442037605E-3</v>
      </c>
      <c r="J1728" s="9" t="str">
        <f>VLOOKUP(F1728,'Tech to Policy Mapping'!C:D,2,FALSE)</f>
        <v>coal mining - methane capture</v>
      </c>
    </row>
    <row r="1729" spans="1:10" x14ac:dyDescent="0.45">
      <c r="A1729" t="s">
        <v>425</v>
      </c>
      <c r="B1729" t="s">
        <v>85</v>
      </c>
      <c r="C1729">
        <v>2030</v>
      </c>
      <c r="D1729" t="s">
        <v>82</v>
      </c>
      <c r="E1729" t="s">
        <v>83</v>
      </c>
      <c r="F1729" t="s">
        <v>427</v>
      </c>
      <c r="G1729">
        <v>85</v>
      </c>
      <c r="H1729">
        <v>5.3440616466105002E-3</v>
      </c>
      <c r="I1729">
        <f>IF(OR(B1729="GAS",B1729="COL",B1729="LAN",B1729="RICE"),H1729*About!$B$113,IF(B1729="CROP",H1729*About!$B$114,'EPA Data'!H1729))</f>
        <v>5.9853490442037605E-3</v>
      </c>
      <c r="J1729" s="9" t="str">
        <f>VLOOKUP(F1729,'Tech to Policy Mapping'!C:D,2,FALSE)</f>
        <v>coal mining - methane capture</v>
      </c>
    </row>
    <row r="1730" spans="1:10" x14ac:dyDescent="0.45">
      <c r="A1730" t="s">
        <v>425</v>
      </c>
      <c r="B1730" t="s">
        <v>85</v>
      </c>
      <c r="C1730">
        <v>2030</v>
      </c>
      <c r="D1730" t="s">
        <v>82</v>
      </c>
      <c r="E1730" t="s">
        <v>83</v>
      </c>
      <c r="F1730" t="s">
        <v>427</v>
      </c>
      <c r="G1730">
        <v>88</v>
      </c>
      <c r="H1730">
        <v>1.03661585599184E-2</v>
      </c>
      <c r="I1730">
        <f>IF(OR(B1730="GAS",B1730="COL",B1730="LAN",B1730="RICE"),H1730*About!$B$113,IF(B1730="CROP",H1730*About!$B$114,'EPA Data'!H1730))</f>
        <v>1.161009758710861E-2</v>
      </c>
      <c r="J1730" s="9" t="str">
        <f>VLOOKUP(F1730,'Tech to Policy Mapping'!C:D,2,FALSE)</f>
        <v>coal mining - methane capture</v>
      </c>
    </row>
    <row r="1731" spans="1:10" x14ac:dyDescent="0.45">
      <c r="A1731" t="s">
        <v>425</v>
      </c>
      <c r="B1731" t="s">
        <v>85</v>
      </c>
      <c r="C1731">
        <v>2030</v>
      </c>
      <c r="D1731" t="s">
        <v>82</v>
      </c>
      <c r="E1731" t="s">
        <v>83</v>
      </c>
      <c r="F1731" t="s">
        <v>430</v>
      </c>
      <c r="G1731">
        <v>88</v>
      </c>
      <c r="H1731">
        <v>1.03661585599184E-2</v>
      </c>
      <c r="I1731">
        <f>IF(OR(B1731="GAS",B1731="COL",B1731="LAN",B1731="RICE"),H1731*About!$B$113,IF(B1731="CROP",H1731*About!$B$114,'EPA Data'!H1731))</f>
        <v>1.161009758710861E-2</v>
      </c>
      <c r="J1731" s="9" t="str">
        <f>VLOOKUP(F1731,'Tech to Policy Mapping'!C:D,2,FALSE)</f>
        <v>coal mining - methane capture</v>
      </c>
    </row>
    <row r="1732" spans="1:10" x14ac:dyDescent="0.45">
      <c r="A1732" t="s">
        <v>425</v>
      </c>
      <c r="B1732" t="s">
        <v>85</v>
      </c>
      <c r="C1732">
        <v>2030</v>
      </c>
      <c r="D1732" t="s">
        <v>82</v>
      </c>
      <c r="E1732" t="s">
        <v>83</v>
      </c>
      <c r="F1732" t="s">
        <v>428</v>
      </c>
      <c r="G1732">
        <v>90</v>
      </c>
      <c r="H1732">
        <v>8.9429263025522007E-3</v>
      </c>
      <c r="I1732">
        <f>IF(OR(B1732="GAS",B1732="COL",B1732="LAN",B1732="RICE"),H1732*About!$B$113,IF(B1732="CROP",H1732*About!$B$114,'EPA Data'!H1732))</f>
        <v>1.0016077458858465E-2</v>
      </c>
      <c r="J1732" s="9" t="str">
        <f>VLOOKUP(F1732,'Tech to Policy Mapping'!C:D,2,FALSE)</f>
        <v>coal mining - methane destruction</v>
      </c>
    </row>
    <row r="1733" spans="1:10" x14ac:dyDescent="0.45">
      <c r="A1733" t="s">
        <v>425</v>
      </c>
      <c r="B1733" t="s">
        <v>85</v>
      </c>
      <c r="C1733">
        <v>2030</v>
      </c>
      <c r="D1733" t="s">
        <v>82</v>
      </c>
      <c r="E1733" t="s">
        <v>83</v>
      </c>
      <c r="F1733" t="s">
        <v>426</v>
      </c>
      <c r="G1733">
        <v>90</v>
      </c>
      <c r="H1733">
        <v>0.100474566221237</v>
      </c>
      <c r="I1733">
        <f>IF(OR(B1733="GAS",B1733="COL",B1733="LAN",B1733="RICE"),H1733*About!$B$113,IF(B1733="CROP",H1733*About!$B$114,'EPA Data'!H1733))</f>
        <v>0.11253151416778545</v>
      </c>
      <c r="J1733" s="9" t="str">
        <f>VLOOKUP(F1733,'Tech to Policy Mapping'!C:D,2,FALSE)</f>
        <v>coal mining - methane capture</v>
      </c>
    </row>
    <row r="1734" spans="1:10" x14ac:dyDescent="0.45">
      <c r="A1734" t="s">
        <v>425</v>
      </c>
      <c r="B1734" t="s">
        <v>85</v>
      </c>
      <c r="C1734">
        <v>2030</v>
      </c>
      <c r="D1734" t="s">
        <v>82</v>
      </c>
      <c r="E1734" t="s">
        <v>83</v>
      </c>
      <c r="F1734" t="s">
        <v>430</v>
      </c>
      <c r="G1734">
        <v>92</v>
      </c>
      <c r="H1734">
        <v>4.9631786532700001E-3</v>
      </c>
      <c r="I1734">
        <f>IF(OR(B1734="GAS",B1734="COL",B1734="LAN",B1734="RICE"),H1734*About!$B$113,IF(B1734="CROP",H1734*About!$B$114,'EPA Data'!H1734))</f>
        <v>5.558760091662401E-3</v>
      </c>
      <c r="J1734" s="9" t="str">
        <f>VLOOKUP(F1734,'Tech to Policy Mapping'!C:D,2,FALSE)</f>
        <v>coal mining - methane capture</v>
      </c>
    </row>
    <row r="1735" spans="1:10" x14ac:dyDescent="0.45">
      <c r="A1735" t="s">
        <v>425</v>
      </c>
      <c r="B1735" t="s">
        <v>85</v>
      </c>
      <c r="C1735">
        <v>2030</v>
      </c>
      <c r="D1735" t="s">
        <v>82</v>
      </c>
      <c r="E1735" t="s">
        <v>83</v>
      </c>
      <c r="F1735" t="s">
        <v>427</v>
      </c>
      <c r="G1735">
        <v>92</v>
      </c>
      <c r="H1735">
        <v>4.9631786532700001E-3</v>
      </c>
      <c r="I1735">
        <f>IF(OR(B1735="GAS",B1735="COL",B1735="LAN",B1735="RICE"),H1735*About!$B$113,IF(B1735="CROP",H1735*About!$B$114,'EPA Data'!H1735))</f>
        <v>5.558760091662401E-3</v>
      </c>
      <c r="J1735" s="9" t="str">
        <f>VLOOKUP(F1735,'Tech to Policy Mapping'!C:D,2,FALSE)</f>
        <v>coal mining - methane capture</v>
      </c>
    </row>
    <row r="1736" spans="1:10" x14ac:dyDescent="0.45">
      <c r="A1736" t="s">
        <v>425</v>
      </c>
      <c r="B1736" t="s">
        <v>85</v>
      </c>
      <c r="C1736">
        <v>2030</v>
      </c>
      <c r="D1736" t="s">
        <v>82</v>
      </c>
      <c r="E1736" t="s">
        <v>83</v>
      </c>
      <c r="F1736" t="s">
        <v>428</v>
      </c>
      <c r="G1736">
        <v>93</v>
      </c>
      <c r="H1736">
        <v>4.3199113570153999E-3</v>
      </c>
      <c r="I1736">
        <f>IF(OR(B1736="GAS",B1736="COL",B1736="LAN",B1736="RICE"),H1736*About!$B$113,IF(B1736="CROP",H1736*About!$B$114,'EPA Data'!H1736))</f>
        <v>4.8383007198572487E-3</v>
      </c>
      <c r="J1736" s="9" t="str">
        <f>VLOOKUP(F1736,'Tech to Policy Mapping'!C:D,2,FALSE)</f>
        <v>coal mining - methane destruction</v>
      </c>
    </row>
    <row r="1737" spans="1:10" x14ac:dyDescent="0.45">
      <c r="A1737" t="s">
        <v>425</v>
      </c>
      <c r="B1737" t="s">
        <v>85</v>
      </c>
      <c r="C1737">
        <v>2030</v>
      </c>
      <c r="D1737" t="s">
        <v>82</v>
      </c>
      <c r="E1737" t="s">
        <v>83</v>
      </c>
      <c r="F1737" t="s">
        <v>426</v>
      </c>
      <c r="G1737">
        <v>93</v>
      </c>
      <c r="H1737">
        <v>9.6193112432956696E-2</v>
      </c>
      <c r="I1737">
        <f>IF(OR(B1737="GAS",B1737="COL",B1737="LAN",B1737="RICE"),H1737*About!$B$113,IF(B1737="CROP",H1737*About!$B$114,'EPA Data'!H1737))</f>
        <v>0.10773628592491151</v>
      </c>
      <c r="J1737" s="9" t="str">
        <f>VLOOKUP(F1737,'Tech to Policy Mapping'!C:D,2,FALSE)</f>
        <v>coal mining - methane capture</v>
      </c>
    </row>
    <row r="1738" spans="1:10" x14ac:dyDescent="0.45">
      <c r="A1738" t="s">
        <v>425</v>
      </c>
      <c r="B1738" t="s">
        <v>85</v>
      </c>
      <c r="C1738">
        <v>2030</v>
      </c>
      <c r="D1738" t="s">
        <v>82</v>
      </c>
      <c r="E1738" t="s">
        <v>83</v>
      </c>
      <c r="F1738" t="s">
        <v>430</v>
      </c>
      <c r="G1738">
        <v>95</v>
      </c>
      <c r="H1738">
        <v>4.8180967569350997E-3</v>
      </c>
      <c r="I1738">
        <f>IF(OR(B1738="GAS",B1738="COL",B1738="LAN",B1738="RICE"),H1738*About!$B$113,IF(B1738="CROP",H1738*About!$B$114,'EPA Data'!H1738))</f>
        <v>5.3962683677673123E-3</v>
      </c>
      <c r="J1738" s="9" t="str">
        <f>VLOOKUP(F1738,'Tech to Policy Mapping'!C:D,2,FALSE)</f>
        <v>coal mining - methane capture</v>
      </c>
    </row>
    <row r="1739" spans="1:10" x14ac:dyDescent="0.45">
      <c r="A1739" t="s">
        <v>425</v>
      </c>
      <c r="B1739" t="s">
        <v>85</v>
      </c>
      <c r="C1739">
        <v>2030</v>
      </c>
      <c r="D1739" t="s">
        <v>82</v>
      </c>
      <c r="E1739" t="s">
        <v>83</v>
      </c>
      <c r="F1739" t="s">
        <v>427</v>
      </c>
      <c r="G1739">
        <v>95</v>
      </c>
      <c r="H1739">
        <v>4.8180967569350997E-3</v>
      </c>
      <c r="I1739">
        <f>IF(OR(B1739="GAS",B1739="COL",B1739="LAN",B1739="RICE"),H1739*About!$B$113,IF(B1739="CROP",H1739*About!$B$114,'EPA Data'!H1739))</f>
        <v>5.3962683677673123E-3</v>
      </c>
      <c r="J1739" s="9" t="str">
        <f>VLOOKUP(F1739,'Tech to Policy Mapping'!C:D,2,FALSE)</f>
        <v>coal mining - methane capture</v>
      </c>
    </row>
    <row r="1740" spans="1:10" x14ac:dyDescent="0.45">
      <c r="A1740" t="s">
        <v>425</v>
      </c>
      <c r="B1740" t="s">
        <v>85</v>
      </c>
      <c r="C1740">
        <v>2030</v>
      </c>
      <c r="D1740" t="s">
        <v>82</v>
      </c>
      <c r="E1740" t="s">
        <v>83</v>
      </c>
      <c r="F1740" t="s">
        <v>430</v>
      </c>
      <c r="G1740">
        <v>96</v>
      </c>
      <c r="H1740">
        <v>4.7384500503539996E-3</v>
      </c>
      <c r="I1740">
        <f>IF(OR(B1740="GAS",B1740="COL",B1740="LAN",B1740="RICE"),H1740*About!$B$113,IF(B1740="CROP",H1740*About!$B$114,'EPA Data'!H1740))</f>
        <v>5.3070640563964797E-3</v>
      </c>
      <c r="J1740" s="9" t="str">
        <f>VLOOKUP(F1740,'Tech to Policy Mapping'!C:D,2,FALSE)</f>
        <v>coal mining - methane capture</v>
      </c>
    </row>
    <row r="1741" spans="1:10" x14ac:dyDescent="0.45">
      <c r="A1741" t="s">
        <v>425</v>
      </c>
      <c r="B1741" t="s">
        <v>85</v>
      </c>
      <c r="C1741">
        <v>2030</v>
      </c>
      <c r="D1741" t="s">
        <v>82</v>
      </c>
      <c r="E1741" t="s">
        <v>83</v>
      </c>
      <c r="F1741" t="s">
        <v>426</v>
      </c>
      <c r="G1741">
        <v>96</v>
      </c>
      <c r="H1741">
        <v>0.18659084290266001</v>
      </c>
      <c r="I1741">
        <f>IF(OR(B1741="GAS",B1741="COL",B1741="LAN",B1741="RICE"),H1741*About!$B$113,IF(B1741="CROP",H1741*About!$B$114,'EPA Data'!H1741))</f>
        <v>0.20898174405097922</v>
      </c>
      <c r="J1741" s="9" t="str">
        <f>VLOOKUP(F1741,'Tech to Policy Mapping'!C:D,2,FALSE)</f>
        <v>coal mining - methane capture</v>
      </c>
    </row>
    <row r="1742" spans="1:10" x14ac:dyDescent="0.45">
      <c r="A1742" t="s">
        <v>425</v>
      </c>
      <c r="B1742" t="s">
        <v>85</v>
      </c>
      <c r="C1742">
        <v>2030</v>
      </c>
      <c r="D1742" t="s">
        <v>82</v>
      </c>
      <c r="E1742" t="s">
        <v>83</v>
      </c>
      <c r="F1742" t="s">
        <v>427</v>
      </c>
      <c r="G1742">
        <v>96</v>
      </c>
      <c r="H1742">
        <v>4.7384500503539996E-3</v>
      </c>
      <c r="I1742">
        <f>IF(OR(B1742="GAS",B1742="COL",B1742="LAN",B1742="RICE"),H1742*About!$B$113,IF(B1742="CROP",H1742*About!$B$114,'EPA Data'!H1742))</f>
        <v>5.3070640563964797E-3</v>
      </c>
      <c r="J1742" s="9" t="str">
        <f>VLOOKUP(F1742,'Tech to Policy Mapping'!C:D,2,FALSE)</f>
        <v>coal mining - methane capture</v>
      </c>
    </row>
    <row r="1743" spans="1:10" x14ac:dyDescent="0.45">
      <c r="A1743" t="s">
        <v>425</v>
      </c>
      <c r="B1743" t="s">
        <v>85</v>
      </c>
      <c r="C1743">
        <v>2030</v>
      </c>
      <c r="D1743" t="s">
        <v>82</v>
      </c>
      <c r="E1743" t="s">
        <v>83</v>
      </c>
      <c r="F1743" t="s">
        <v>428</v>
      </c>
      <c r="G1743">
        <v>96</v>
      </c>
      <c r="H1743">
        <v>4.1994685307144997E-3</v>
      </c>
      <c r="I1743">
        <f>IF(OR(B1743="GAS",B1743="COL",B1743="LAN",B1743="RICE"),H1743*About!$B$113,IF(B1743="CROP",H1743*About!$B$114,'EPA Data'!H1743))</f>
        <v>4.7034047544002398E-3</v>
      </c>
      <c r="J1743" s="9" t="str">
        <f>VLOOKUP(F1743,'Tech to Policy Mapping'!C:D,2,FALSE)</f>
        <v>coal mining - methane destruction</v>
      </c>
    </row>
    <row r="1744" spans="1:10" x14ac:dyDescent="0.45">
      <c r="A1744" t="s">
        <v>425</v>
      </c>
      <c r="B1744" t="s">
        <v>85</v>
      </c>
      <c r="C1744">
        <v>2030</v>
      </c>
      <c r="D1744" t="s">
        <v>82</v>
      </c>
      <c r="E1744" t="s">
        <v>83</v>
      </c>
      <c r="F1744" t="s">
        <v>426</v>
      </c>
      <c r="G1744">
        <v>100</v>
      </c>
      <c r="H1744">
        <v>8.9337214827537495E-2</v>
      </c>
      <c r="I1744">
        <f>IF(OR(B1744="GAS",B1744="COL",B1744="LAN",B1744="RICE"),H1744*About!$B$113,IF(B1744="CROP",H1744*About!$B$114,'EPA Data'!H1744))</f>
        <v>0.100057680606842</v>
      </c>
      <c r="J1744" s="9" t="str">
        <f>VLOOKUP(F1744,'Tech to Policy Mapping'!C:D,2,FALSE)</f>
        <v>coal mining - methane capture</v>
      </c>
    </row>
    <row r="1745" spans="1:10" x14ac:dyDescent="0.45">
      <c r="A1745" t="s">
        <v>425</v>
      </c>
      <c r="B1745" t="s">
        <v>85</v>
      </c>
      <c r="C1745">
        <v>2030</v>
      </c>
      <c r="D1745" t="s">
        <v>82</v>
      </c>
      <c r="E1745" t="s">
        <v>83</v>
      </c>
      <c r="F1745" t="s">
        <v>430</v>
      </c>
      <c r="G1745">
        <v>102</v>
      </c>
      <c r="H1745">
        <v>8.9429263025522007E-3</v>
      </c>
      <c r="I1745">
        <f>IF(OR(B1745="GAS",B1745="COL",B1745="LAN",B1745="RICE"),H1745*About!$B$113,IF(B1745="CROP",H1745*About!$B$114,'EPA Data'!H1745))</f>
        <v>1.0016077458858465E-2</v>
      </c>
      <c r="J1745" s="9" t="str">
        <f>VLOOKUP(F1745,'Tech to Policy Mapping'!C:D,2,FALSE)</f>
        <v>coal mining - methane capture</v>
      </c>
    </row>
    <row r="1746" spans="1:10" x14ac:dyDescent="0.45">
      <c r="A1746" t="s">
        <v>425</v>
      </c>
      <c r="B1746" t="s">
        <v>85</v>
      </c>
      <c r="C1746">
        <v>2030</v>
      </c>
      <c r="D1746" t="s">
        <v>82</v>
      </c>
      <c r="E1746" t="s">
        <v>83</v>
      </c>
      <c r="F1746" t="s">
        <v>427</v>
      </c>
      <c r="G1746">
        <v>102</v>
      </c>
      <c r="H1746">
        <v>8.9429263025522007E-3</v>
      </c>
      <c r="I1746">
        <f>IF(OR(B1746="GAS",B1746="COL",B1746="LAN",B1746="RICE"),H1746*About!$B$113,IF(B1746="CROP",H1746*About!$B$114,'EPA Data'!H1746))</f>
        <v>1.0016077458858465E-2</v>
      </c>
      <c r="J1746" s="9" t="str">
        <f>VLOOKUP(F1746,'Tech to Policy Mapping'!C:D,2,FALSE)</f>
        <v>coal mining - methane capture</v>
      </c>
    </row>
    <row r="1747" spans="1:10" x14ac:dyDescent="0.45">
      <c r="A1747" t="s">
        <v>425</v>
      </c>
      <c r="B1747" t="s">
        <v>85</v>
      </c>
      <c r="C1747">
        <v>2030</v>
      </c>
      <c r="D1747" t="s">
        <v>82</v>
      </c>
      <c r="E1747" t="s">
        <v>83</v>
      </c>
      <c r="F1747" t="s">
        <v>426</v>
      </c>
      <c r="G1747">
        <v>103</v>
      </c>
      <c r="H1747">
        <v>8.6725741624832195E-2</v>
      </c>
      <c r="I1747">
        <f>IF(OR(B1747="GAS",B1747="COL",B1747="LAN",B1747="RICE"),H1747*About!$B$113,IF(B1747="CROP",H1747*About!$B$114,'EPA Data'!H1747))</f>
        <v>9.7132830619812066E-2</v>
      </c>
      <c r="J1747" s="9" t="str">
        <f>VLOOKUP(F1747,'Tech to Policy Mapping'!C:D,2,FALSE)</f>
        <v>coal mining - methane capture</v>
      </c>
    </row>
    <row r="1748" spans="1:10" x14ac:dyDescent="0.45">
      <c r="A1748" t="s">
        <v>425</v>
      </c>
      <c r="B1748" t="s">
        <v>85</v>
      </c>
      <c r="C1748">
        <v>2030</v>
      </c>
      <c r="D1748" t="s">
        <v>82</v>
      </c>
      <c r="E1748" t="s">
        <v>83</v>
      </c>
      <c r="F1748" t="s">
        <v>426</v>
      </c>
      <c r="G1748">
        <v>105</v>
      </c>
      <c r="H1748">
        <v>8.5292100906372098E-2</v>
      </c>
      <c r="I1748">
        <f>IF(OR(B1748="GAS",B1748="COL",B1748="LAN",B1748="RICE"),H1748*About!$B$113,IF(B1748="CROP",H1748*About!$B$114,'EPA Data'!H1748))</f>
        <v>9.5527153015136756E-2</v>
      </c>
      <c r="J1748" s="9" t="str">
        <f>VLOOKUP(F1748,'Tech to Policy Mapping'!C:D,2,FALSE)</f>
        <v>coal mining - methane capture</v>
      </c>
    </row>
    <row r="1749" spans="1:10" x14ac:dyDescent="0.45">
      <c r="A1749" t="s">
        <v>425</v>
      </c>
      <c r="B1749" t="s">
        <v>85</v>
      </c>
      <c r="C1749">
        <v>2030</v>
      </c>
      <c r="D1749" t="s">
        <v>82</v>
      </c>
      <c r="E1749" t="s">
        <v>83</v>
      </c>
      <c r="F1749" t="s">
        <v>430</v>
      </c>
      <c r="G1749">
        <v>106</v>
      </c>
      <c r="H1749">
        <v>4.3199113570153999E-3</v>
      </c>
      <c r="I1749">
        <f>IF(OR(B1749="GAS",B1749="COL",B1749="LAN",B1749="RICE"),H1749*About!$B$113,IF(B1749="CROP",H1749*About!$B$114,'EPA Data'!H1749))</f>
        <v>4.8383007198572487E-3</v>
      </c>
      <c r="J1749" s="9" t="str">
        <f>VLOOKUP(F1749,'Tech to Policy Mapping'!C:D,2,FALSE)</f>
        <v>coal mining - methane capture</v>
      </c>
    </row>
    <row r="1750" spans="1:10" x14ac:dyDescent="0.45">
      <c r="A1750" t="s">
        <v>425</v>
      </c>
      <c r="B1750" t="s">
        <v>85</v>
      </c>
      <c r="C1750">
        <v>2030</v>
      </c>
      <c r="D1750" t="s">
        <v>82</v>
      </c>
      <c r="E1750" t="s">
        <v>83</v>
      </c>
      <c r="F1750" t="s">
        <v>427</v>
      </c>
      <c r="G1750">
        <v>106</v>
      </c>
      <c r="H1750">
        <v>4.3199113570153999E-3</v>
      </c>
      <c r="I1750">
        <f>IF(OR(B1750="GAS",B1750="COL",B1750="LAN",B1750="RICE"),H1750*About!$B$113,IF(B1750="CROP",H1750*About!$B$114,'EPA Data'!H1750))</f>
        <v>4.8383007198572487E-3</v>
      </c>
      <c r="J1750" s="9" t="str">
        <f>VLOOKUP(F1750,'Tech to Policy Mapping'!C:D,2,FALSE)</f>
        <v>coal mining - methane capture</v>
      </c>
    </row>
    <row r="1751" spans="1:10" x14ac:dyDescent="0.45">
      <c r="A1751" t="s">
        <v>425</v>
      </c>
      <c r="B1751" t="s">
        <v>85</v>
      </c>
      <c r="C1751">
        <v>2030</v>
      </c>
      <c r="D1751" t="s">
        <v>82</v>
      </c>
      <c r="E1751" t="s">
        <v>83</v>
      </c>
      <c r="F1751" t="s">
        <v>427</v>
      </c>
      <c r="G1751">
        <v>109</v>
      </c>
      <c r="H1751">
        <v>4.1994685307144997E-3</v>
      </c>
      <c r="I1751">
        <f>IF(OR(B1751="GAS",B1751="COL",B1751="LAN",B1751="RICE"),H1751*About!$B$113,IF(B1751="CROP",H1751*About!$B$114,'EPA Data'!H1751))</f>
        <v>4.7034047544002398E-3</v>
      </c>
      <c r="J1751" s="9" t="str">
        <f>VLOOKUP(F1751,'Tech to Policy Mapping'!C:D,2,FALSE)</f>
        <v>coal mining - methane capture</v>
      </c>
    </row>
    <row r="1752" spans="1:10" x14ac:dyDescent="0.45">
      <c r="A1752" t="s">
        <v>425</v>
      </c>
      <c r="B1752" t="s">
        <v>85</v>
      </c>
      <c r="C1752">
        <v>2030</v>
      </c>
      <c r="D1752" t="s">
        <v>82</v>
      </c>
      <c r="E1752" t="s">
        <v>83</v>
      </c>
      <c r="F1752" t="s">
        <v>430</v>
      </c>
      <c r="G1752">
        <v>109</v>
      </c>
      <c r="H1752">
        <v>4.1994685307144997E-3</v>
      </c>
      <c r="I1752">
        <f>IF(OR(B1752="GAS",B1752="COL",B1752="LAN",B1752="RICE"),H1752*About!$B$113,IF(B1752="CROP",H1752*About!$B$114,'EPA Data'!H1752))</f>
        <v>4.7034047544002398E-3</v>
      </c>
      <c r="J1752" s="9" t="str">
        <f>VLOOKUP(F1752,'Tech to Policy Mapping'!C:D,2,FALSE)</f>
        <v>coal mining - methane capture</v>
      </c>
    </row>
    <row r="1753" spans="1:10" x14ac:dyDescent="0.45">
      <c r="A1753" t="s">
        <v>425</v>
      </c>
      <c r="B1753" t="s">
        <v>85</v>
      </c>
      <c r="C1753">
        <v>2030</v>
      </c>
      <c r="D1753" t="s">
        <v>82</v>
      </c>
      <c r="E1753" t="s">
        <v>83</v>
      </c>
      <c r="F1753" t="s">
        <v>426</v>
      </c>
      <c r="G1753">
        <v>110</v>
      </c>
      <c r="H1753">
        <v>8.0645434558391599E-2</v>
      </c>
      <c r="I1753">
        <f>IF(OR(B1753="GAS",B1753="COL",B1753="LAN",B1753="RICE"),H1753*About!$B$113,IF(B1753="CROP",H1753*About!$B$114,'EPA Data'!H1753))</f>
        <v>9.0322886705398606E-2</v>
      </c>
      <c r="J1753" s="9" t="str">
        <f>VLOOKUP(F1753,'Tech to Policy Mapping'!C:D,2,FALSE)</f>
        <v>coal mining - methane capture</v>
      </c>
    </row>
    <row r="1754" spans="1:10" x14ac:dyDescent="0.45">
      <c r="A1754" t="s">
        <v>425</v>
      </c>
      <c r="B1754" t="s">
        <v>85</v>
      </c>
      <c r="C1754">
        <v>2030</v>
      </c>
      <c r="D1754" t="s">
        <v>82</v>
      </c>
      <c r="E1754" t="s">
        <v>83</v>
      </c>
      <c r="F1754" t="s">
        <v>426</v>
      </c>
      <c r="G1754">
        <v>111</v>
      </c>
      <c r="H1754">
        <v>8.0327242612838703E-2</v>
      </c>
      <c r="I1754">
        <f>IF(OR(B1754="GAS",B1754="COL",B1754="LAN",B1754="RICE"),H1754*About!$B$113,IF(B1754="CROP",H1754*About!$B$114,'EPA Data'!H1754))</f>
        <v>8.9966511726379358E-2</v>
      </c>
      <c r="J1754" s="9" t="str">
        <f>VLOOKUP(F1754,'Tech to Policy Mapping'!C:D,2,FALSE)</f>
        <v>coal mining - methane capture</v>
      </c>
    </row>
    <row r="1755" spans="1:10" x14ac:dyDescent="0.45">
      <c r="A1755" t="s">
        <v>425</v>
      </c>
      <c r="B1755" t="s">
        <v>85</v>
      </c>
      <c r="C1755">
        <v>2030</v>
      </c>
      <c r="D1755" t="s">
        <v>82</v>
      </c>
      <c r="E1755" t="s">
        <v>83</v>
      </c>
      <c r="F1755" t="s">
        <v>426</v>
      </c>
      <c r="G1755">
        <v>114</v>
      </c>
      <c r="H1755">
        <v>7.7758409082889599E-2</v>
      </c>
      <c r="I1755">
        <f>IF(OR(B1755="GAS",B1755="COL",B1755="LAN",B1755="RICE"),H1755*About!$B$113,IF(B1755="CROP",H1755*About!$B$114,'EPA Data'!H1755))</f>
        <v>8.7089418172836358E-2</v>
      </c>
      <c r="J1755" s="9" t="str">
        <f>VLOOKUP(F1755,'Tech to Policy Mapping'!C:D,2,FALSE)</f>
        <v>coal mining - methane capture</v>
      </c>
    </row>
    <row r="1756" spans="1:10" x14ac:dyDescent="0.45">
      <c r="A1756" t="s">
        <v>425</v>
      </c>
      <c r="B1756" t="s">
        <v>85</v>
      </c>
      <c r="C1756">
        <v>2030</v>
      </c>
      <c r="D1756" t="s">
        <v>82</v>
      </c>
      <c r="E1756" t="s">
        <v>83</v>
      </c>
      <c r="F1756" t="s">
        <v>426</v>
      </c>
      <c r="G1756">
        <v>117</v>
      </c>
      <c r="H1756">
        <v>7.5590431690216106E-2</v>
      </c>
      <c r="I1756">
        <f>IF(OR(B1756="GAS",B1756="COL",B1756="LAN",B1756="RICE"),H1756*About!$B$113,IF(B1756="CROP",H1756*About!$B$114,'EPA Data'!H1756))</f>
        <v>8.4661283493042042E-2</v>
      </c>
      <c r="J1756" s="9" t="str">
        <f>VLOOKUP(F1756,'Tech to Policy Mapping'!C:D,2,FALSE)</f>
        <v>coal mining - methane capture</v>
      </c>
    </row>
    <row r="1757" spans="1:10" x14ac:dyDescent="0.45">
      <c r="A1757" t="s">
        <v>425</v>
      </c>
      <c r="B1757" t="s">
        <v>85</v>
      </c>
      <c r="C1757">
        <v>2030</v>
      </c>
      <c r="D1757" t="s">
        <v>82</v>
      </c>
      <c r="E1757" t="s">
        <v>83</v>
      </c>
      <c r="F1757" t="s">
        <v>426</v>
      </c>
      <c r="G1757">
        <v>100000</v>
      </c>
      <c r="H1757" s="1">
        <v>9.9999999999999998E-13</v>
      </c>
      <c r="I1757">
        <f>IF(OR(B1757="GAS",B1757="COL",B1757="LAN",B1757="RICE"),H1757*About!$B$113,IF(B1757="CROP",H1757*About!$B$114,'EPA Data'!H1757))</f>
        <v>1.1200000000000001E-12</v>
      </c>
      <c r="J1757" s="9" t="str">
        <f>VLOOKUP(F1757,'Tech to Policy Mapping'!C:D,2,FALSE)</f>
        <v>coal mining - methane capture</v>
      </c>
    </row>
    <row r="1758" spans="1:10" x14ac:dyDescent="0.45">
      <c r="A1758" t="s">
        <v>425</v>
      </c>
      <c r="B1758" t="s">
        <v>85</v>
      </c>
      <c r="C1758">
        <v>2035</v>
      </c>
      <c r="D1758" t="s">
        <v>82</v>
      </c>
      <c r="E1758" t="s">
        <v>83</v>
      </c>
      <c r="F1758" t="s">
        <v>427</v>
      </c>
      <c r="G1758">
        <v>-100000</v>
      </c>
      <c r="H1758">
        <v>0</v>
      </c>
      <c r="I1758">
        <f>IF(OR(B1758="GAS",B1758="COL",B1758="LAN",B1758="RICE"),H1758*About!$B$113,IF(B1758="CROP",H1758*About!$B$114,'EPA Data'!H1758))</f>
        <v>0</v>
      </c>
      <c r="J1758" s="9" t="str">
        <f>VLOOKUP(F1758,'Tech to Policy Mapping'!C:D,2,FALSE)</f>
        <v>coal mining - methane capture</v>
      </c>
    </row>
    <row r="1759" spans="1:10" x14ac:dyDescent="0.45">
      <c r="A1759" t="s">
        <v>425</v>
      </c>
      <c r="B1759" t="s">
        <v>85</v>
      </c>
      <c r="C1759">
        <v>2035</v>
      </c>
      <c r="D1759" t="s">
        <v>82</v>
      </c>
      <c r="E1759" t="s">
        <v>83</v>
      </c>
      <c r="F1759" t="s">
        <v>427</v>
      </c>
      <c r="G1759">
        <v>-1</v>
      </c>
      <c r="H1759">
        <v>1.36711633205413</v>
      </c>
      <c r="I1759">
        <f>IF(OR(B1759="GAS",B1759="COL",B1759="LAN",B1759="RICE"),H1759*About!$B$113,IF(B1759="CROP",H1759*About!$B$114,'EPA Data'!H1759))</f>
        <v>1.5311702919006258</v>
      </c>
      <c r="J1759" s="9" t="str">
        <f>VLOOKUP(F1759,'Tech to Policy Mapping'!C:D,2,FALSE)</f>
        <v>coal mining - methane capture</v>
      </c>
    </row>
    <row r="1760" spans="1:10" x14ac:dyDescent="0.45">
      <c r="A1760" t="s">
        <v>425</v>
      </c>
      <c r="B1760" t="s">
        <v>85</v>
      </c>
      <c r="C1760">
        <v>2035</v>
      </c>
      <c r="D1760" t="s">
        <v>82</v>
      </c>
      <c r="E1760" t="s">
        <v>83</v>
      </c>
      <c r="F1760" t="s">
        <v>427</v>
      </c>
      <c r="G1760">
        <v>-1</v>
      </c>
      <c r="H1760">
        <v>0</v>
      </c>
      <c r="I1760">
        <f>IF(OR(B1760="GAS",B1760="COL",B1760="LAN",B1760="RICE"),H1760*About!$B$113,IF(B1760="CROP",H1760*About!$B$114,'EPA Data'!H1760))</f>
        <v>0</v>
      </c>
      <c r="J1760" s="9" t="str">
        <f>VLOOKUP(F1760,'Tech to Policy Mapping'!C:D,2,FALSE)</f>
        <v>coal mining - methane capture</v>
      </c>
    </row>
    <row r="1761" spans="1:10" x14ac:dyDescent="0.45">
      <c r="A1761" t="s">
        <v>425</v>
      </c>
      <c r="B1761" t="s">
        <v>85</v>
      </c>
      <c r="C1761">
        <v>2035</v>
      </c>
      <c r="D1761" t="s">
        <v>82</v>
      </c>
      <c r="E1761" t="s">
        <v>83</v>
      </c>
      <c r="F1761" t="s">
        <v>432</v>
      </c>
      <c r="G1761">
        <v>0</v>
      </c>
      <c r="H1761">
        <v>6.3491873741149902</v>
      </c>
      <c r="I1761">
        <f>IF(OR(B1761="GAS",B1761="COL",B1761="LAN",B1761="RICE"),H1761*About!$B$113,IF(B1761="CROP",H1761*About!$B$114,'EPA Data'!H1761))</f>
        <v>7.1110898590087901</v>
      </c>
      <c r="J1761" s="9" t="str">
        <f>VLOOKUP(F1761,'Tech to Policy Mapping'!C:D,2,FALSE)</f>
        <v>coal mining - methane capture</v>
      </c>
    </row>
    <row r="1762" spans="1:10" x14ac:dyDescent="0.45">
      <c r="A1762" t="s">
        <v>425</v>
      </c>
      <c r="B1762" t="s">
        <v>85</v>
      </c>
      <c r="C1762">
        <v>2035</v>
      </c>
      <c r="D1762" t="s">
        <v>82</v>
      </c>
      <c r="E1762" t="s">
        <v>83</v>
      </c>
      <c r="F1762" t="s">
        <v>427</v>
      </c>
      <c r="G1762">
        <v>0</v>
      </c>
      <c r="H1762">
        <v>1.79215700924396</v>
      </c>
      <c r="I1762">
        <f>IF(OR(B1762="GAS",B1762="COL",B1762="LAN",B1762="RICE"),H1762*About!$B$113,IF(B1762="CROP",H1762*About!$B$114,'EPA Data'!H1762))</f>
        <v>2.0072158503532354</v>
      </c>
      <c r="J1762" s="9" t="str">
        <f>VLOOKUP(F1762,'Tech to Policy Mapping'!C:D,2,FALSE)</f>
        <v>coal mining - methane capture</v>
      </c>
    </row>
    <row r="1763" spans="1:10" x14ac:dyDescent="0.45">
      <c r="A1763" t="s">
        <v>425</v>
      </c>
      <c r="B1763" t="s">
        <v>85</v>
      </c>
      <c r="C1763">
        <v>2035</v>
      </c>
      <c r="D1763" t="s">
        <v>82</v>
      </c>
      <c r="E1763" t="s">
        <v>83</v>
      </c>
      <c r="F1763" t="s">
        <v>432</v>
      </c>
      <c r="G1763">
        <v>1</v>
      </c>
      <c r="H1763">
        <v>5.5233273506164497</v>
      </c>
      <c r="I1763">
        <f>IF(OR(B1763="GAS",B1763="COL",B1763="LAN",B1763="RICE"),H1763*About!$B$113,IF(B1763="CROP",H1763*About!$B$114,'EPA Data'!H1763))</f>
        <v>6.1861266326904243</v>
      </c>
      <c r="J1763" s="9" t="str">
        <f>VLOOKUP(F1763,'Tech to Policy Mapping'!C:D,2,FALSE)</f>
        <v>coal mining - methane capture</v>
      </c>
    </row>
    <row r="1764" spans="1:10" x14ac:dyDescent="0.45">
      <c r="A1764" t="s">
        <v>425</v>
      </c>
      <c r="B1764" t="s">
        <v>85</v>
      </c>
      <c r="C1764">
        <v>2035</v>
      </c>
      <c r="D1764" t="s">
        <v>82</v>
      </c>
      <c r="E1764" t="s">
        <v>83</v>
      </c>
      <c r="F1764" t="s">
        <v>429</v>
      </c>
      <c r="G1764">
        <v>1</v>
      </c>
      <c r="H1764">
        <v>68.586863279342595</v>
      </c>
      <c r="I1764">
        <f>IF(OR(B1764="GAS",B1764="COL",B1764="LAN",B1764="RICE"),H1764*About!$B$113,IF(B1764="CROP",H1764*About!$B$114,'EPA Data'!H1764))</f>
        <v>76.817286872863718</v>
      </c>
      <c r="J1764" s="9" t="str">
        <f>VLOOKUP(F1764,'Tech to Policy Mapping'!C:D,2,FALSE)</f>
        <v>coal mining - methane destruction</v>
      </c>
    </row>
    <row r="1765" spans="1:10" x14ac:dyDescent="0.45">
      <c r="A1765" t="s">
        <v>425</v>
      </c>
      <c r="B1765" t="s">
        <v>85</v>
      </c>
      <c r="C1765">
        <v>2035</v>
      </c>
      <c r="D1765" t="s">
        <v>82</v>
      </c>
      <c r="E1765" t="s">
        <v>83</v>
      </c>
      <c r="F1765" t="s">
        <v>430</v>
      </c>
      <c r="G1765">
        <v>1</v>
      </c>
      <c r="H1765">
        <v>5.8870800063014004</v>
      </c>
      <c r="I1765">
        <f>IF(OR(B1765="GAS",B1765="COL",B1765="LAN",B1765="RICE"),H1765*About!$B$113,IF(B1765="CROP",H1765*About!$B$114,'EPA Data'!H1765))</f>
        <v>6.5935296070575689</v>
      </c>
      <c r="J1765" s="9" t="str">
        <f>VLOOKUP(F1765,'Tech to Policy Mapping'!C:D,2,FALSE)</f>
        <v>coal mining - methane capture</v>
      </c>
    </row>
    <row r="1766" spans="1:10" x14ac:dyDescent="0.45">
      <c r="A1766" t="s">
        <v>425</v>
      </c>
      <c r="B1766" t="s">
        <v>85</v>
      </c>
      <c r="C1766">
        <v>2035</v>
      </c>
      <c r="D1766" t="s">
        <v>82</v>
      </c>
      <c r="E1766" t="s">
        <v>83</v>
      </c>
      <c r="F1766" t="s">
        <v>429</v>
      </c>
      <c r="G1766">
        <v>2</v>
      </c>
      <c r="H1766">
        <v>73.993188858032198</v>
      </c>
      <c r="I1766">
        <f>IF(OR(B1766="GAS",B1766="COL",B1766="LAN",B1766="RICE"),H1766*About!$B$113,IF(B1766="CROP",H1766*About!$B$114,'EPA Data'!H1766))</f>
        <v>82.872371520996069</v>
      </c>
      <c r="J1766" s="9" t="str">
        <f>VLOOKUP(F1766,'Tech to Policy Mapping'!C:D,2,FALSE)</f>
        <v>coal mining - methane destruction</v>
      </c>
    </row>
    <row r="1767" spans="1:10" x14ac:dyDescent="0.45">
      <c r="A1767" t="s">
        <v>425</v>
      </c>
      <c r="B1767" t="s">
        <v>85</v>
      </c>
      <c r="C1767">
        <v>2035</v>
      </c>
      <c r="D1767" t="s">
        <v>82</v>
      </c>
      <c r="E1767" t="s">
        <v>83</v>
      </c>
      <c r="F1767" t="s">
        <v>428</v>
      </c>
      <c r="G1767">
        <v>2</v>
      </c>
      <c r="H1767">
        <v>0.81555700302124001</v>
      </c>
      <c r="I1767">
        <f>IF(OR(B1767="GAS",B1767="COL",B1767="LAN",B1767="RICE"),H1767*About!$B$113,IF(B1767="CROP",H1767*About!$B$114,'EPA Data'!H1767))</f>
        <v>0.9134238433837889</v>
      </c>
      <c r="J1767" s="9" t="str">
        <f>VLOOKUP(F1767,'Tech to Policy Mapping'!C:D,2,FALSE)</f>
        <v>coal mining - methane destruction</v>
      </c>
    </row>
    <row r="1768" spans="1:10" x14ac:dyDescent="0.45">
      <c r="A1768" t="s">
        <v>425</v>
      </c>
      <c r="B1768" t="s">
        <v>85</v>
      </c>
      <c r="C1768">
        <v>2035</v>
      </c>
      <c r="D1768" t="s">
        <v>82</v>
      </c>
      <c r="E1768" t="s">
        <v>83</v>
      </c>
      <c r="F1768" t="s">
        <v>430</v>
      </c>
      <c r="G1768">
        <v>2</v>
      </c>
      <c r="H1768">
        <v>0.27326212450861898</v>
      </c>
      <c r="I1768">
        <f>IF(OR(B1768="GAS",B1768="COL",B1768="LAN",B1768="RICE"),H1768*About!$B$113,IF(B1768="CROP",H1768*About!$B$114,'EPA Data'!H1768))</f>
        <v>0.30605357944965328</v>
      </c>
      <c r="J1768" s="9" t="str">
        <f>VLOOKUP(F1768,'Tech to Policy Mapping'!C:D,2,FALSE)</f>
        <v>coal mining - methane capture</v>
      </c>
    </row>
    <row r="1769" spans="1:10" x14ac:dyDescent="0.45">
      <c r="A1769" t="s">
        <v>425</v>
      </c>
      <c r="B1769" t="s">
        <v>85</v>
      </c>
      <c r="C1769">
        <v>2035</v>
      </c>
      <c r="D1769" t="s">
        <v>82</v>
      </c>
      <c r="E1769" t="s">
        <v>83</v>
      </c>
      <c r="F1769" t="s">
        <v>431</v>
      </c>
      <c r="G1769">
        <v>3</v>
      </c>
      <c r="H1769">
        <v>0.40005290508270203</v>
      </c>
      <c r="I1769">
        <f>IF(OR(B1769="GAS",B1769="COL",B1769="LAN",B1769="RICE"),H1769*About!$B$113,IF(B1769="CROP",H1769*About!$B$114,'EPA Data'!H1769))</f>
        <v>0.44805925369262634</v>
      </c>
      <c r="J1769" s="9" t="str">
        <f>VLOOKUP(F1769,'Tech to Policy Mapping'!C:D,2,FALSE)</f>
        <v>coal mining - methane destruction</v>
      </c>
    </row>
    <row r="1770" spans="1:10" x14ac:dyDescent="0.45">
      <c r="A1770" t="s">
        <v>425</v>
      </c>
      <c r="B1770" t="s">
        <v>85</v>
      </c>
      <c r="C1770">
        <v>2035</v>
      </c>
      <c r="D1770" t="s">
        <v>82</v>
      </c>
      <c r="E1770" t="s">
        <v>83</v>
      </c>
      <c r="F1770" t="s">
        <v>428</v>
      </c>
      <c r="G1770">
        <v>3</v>
      </c>
      <c r="H1770">
        <v>1.82361347973346</v>
      </c>
      <c r="I1770">
        <f>IF(OR(B1770="GAS",B1770="COL",B1770="LAN",B1770="RICE"),H1770*About!$B$113,IF(B1770="CROP",H1770*About!$B$114,'EPA Data'!H1770))</f>
        <v>2.0424470973014754</v>
      </c>
      <c r="J1770" s="9" t="str">
        <f>VLOOKUP(F1770,'Tech to Policy Mapping'!C:D,2,FALSE)</f>
        <v>coal mining - methane destruction</v>
      </c>
    </row>
    <row r="1771" spans="1:10" x14ac:dyDescent="0.45">
      <c r="A1771" t="s">
        <v>425</v>
      </c>
      <c r="B1771" t="s">
        <v>85</v>
      </c>
      <c r="C1771">
        <v>2035</v>
      </c>
      <c r="D1771" t="s">
        <v>82</v>
      </c>
      <c r="E1771" t="s">
        <v>83</v>
      </c>
      <c r="F1771" t="s">
        <v>430</v>
      </c>
      <c r="G1771">
        <v>3</v>
      </c>
      <c r="H1771">
        <v>0.14478942751884399</v>
      </c>
      <c r="I1771">
        <f>IF(OR(B1771="GAS",B1771="COL",B1771="LAN",B1771="RICE"),H1771*About!$B$113,IF(B1771="CROP",H1771*About!$B$114,'EPA Data'!H1771))</f>
        <v>0.1621641588211053</v>
      </c>
      <c r="J1771" s="9" t="str">
        <f>VLOOKUP(F1771,'Tech to Policy Mapping'!C:D,2,FALSE)</f>
        <v>coal mining - methane capture</v>
      </c>
    </row>
    <row r="1772" spans="1:10" x14ac:dyDescent="0.45">
      <c r="A1772" t="s">
        <v>425</v>
      </c>
      <c r="B1772" t="s">
        <v>85</v>
      </c>
      <c r="C1772">
        <v>2035</v>
      </c>
      <c r="D1772" t="s">
        <v>82</v>
      </c>
      <c r="E1772" t="s">
        <v>83</v>
      </c>
      <c r="F1772" t="s">
        <v>429</v>
      </c>
      <c r="G1772">
        <v>3</v>
      </c>
      <c r="H1772">
        <v>61.4284858703613</v>
      </c>
      <c r="I1772">
        <f>IF(OR(B1772="GAS",B1772="COL",B1772="LAN",B1772="RICE"),H1772*About!$B$113,IF(B1772="CROP",H1772*About!$B$114,'EPA Data'!H1772))</f>
        <v>68.799904174804666</v>
      </c>
      <c r="J1772" s="9" t="str">
        <f>VLOOKUP(F1772,'Tech to Policy Mapping'!C:D,2,FALSE)</f>
        <v>coal mining - methane destruction</v>
      </c>
    </row>
    <row r="1773" spans="1:10" x14ac:dyDescent="0.45">
      <c r="A1773" t="s">
        <v>425</v>
      </c>
      <c r="B1773" t="s">
        <v>85</v>
      </c>
      <c r="C1773">
        <v>2035</v>
      </c>
      <c r="D1773" t="s">
        <v>82</v>
      </c>
      <c r="E1773" t="s">
        <v>83</v>
      </c>
      <c r="F1773" t="s">
        <v>429</v>
      </c>
      <c r="G1773">
        <v>4</v>
      </c>
      <c r="H1773">
        <v>7.8302350044250399</v>
      </c>
      <c r="I1773">
        <f>IF(OR(B1773="GAS",B1773="COL",B1773="LAN",B1773="RICE"),H1773*About!$B$113,IF(B1773="CROP",H1773*About!$B$114,'EPA Data'!H1773))</f>
        <v>8.7698632049560459</v>
      </c>
      <c r="J1773" s="9" t="str">
        <f>VLOOKUP(F1773,'Tech to Policy Mapping'!C:D,2,FALSE)</f>
        <v>coal mining - methane destruction</v>
      </c>
    </row>
    <row r="1774" spans="1:10" x14ac:dyDescent="0.45">
      <c r="A1774" t="s">
        <v>425</v>
      </c>
      <c r="B1774" t="s">
        <v>85</v>
      </c>
      <c r="C1774">
        <v>2035</v>
      </c>
      <c r="D1774" t="s">
        <v>82</v>
      </c>
      <c r="E1774" t="s">
        <v>83</v>
      </c>
      <c r="F1774" t="s">
        <v>430</v>
      </c>
      <c r="G1774">
        <v>4</v>
      </c>
      <c r="H1774">
        <v>0.16715416871011199</v>
      </c>
      <c r="I1774">
        <f>IF(OR(B1774="GAS",B1774="COL",B1774="LAN",B1774="RICE"),H1774*About!$B$113,IF(B1774="CROP",H1774*About!$B$114,'EPA Data'!H1774))</f>
        <v>0.18721266895532546</v>
      </c>
      <c r="J1774" s="9" t="str">
        <f>VLOOKUP(F1774,'Tech to Policy Mapping'!C:D,2,FALSE)</f>
        <v>coal mining - methane capture</v>
      </c>
    </row>
    <row r="1775" spans="1:10" x14ac:dyDescent="0.45">
      <c r="A1775" t="s">
        <v>425</v>
      </c>
      <c r="B1775" t="s">
        <v>85</v>
      </c>
      <c r="C1775">
        <v>2035</v>
      </c>
      <c r="D1775" t="s">
        <v>82</v>
      </c>
      <c r="E1775" t="s">
        <v>83</v>
      </c>
      <c r="F1775" t="s">
        <v>432</v>
      </c>
      <c r="G1775">
        <v>4</v>
      </c>
      <c r="H1775">
        <v>5.2891910076141304</v>
      </c>
      <c r="I1775">
        <f>IF(OR(B1775="GAS",B1775="COL",B1775="LAN",B1775="RICE"),H1775*About!$B$113,IF(B1775="CROP",H1775*About!$B$114,'EPA Data'!H1775))</f>
        <v>5.9238939285278267</v>
      </c>
      <c r="J1775" s="9" t="str">
        <f>VLOOKUP(F1775,'Tech to Policy Mapping'!C:D,2,FALSE)</f>
        <v>coal mining - methane capture</v>
      </c>
    </row>
    <row r="1776" spans="1:10" x14ac:dyDescent="0.45">
      <c r="A1776" t="s">
        <v>425</v>
      </c>
      <c r="B1776" t="s">
        <v>85</v>
      </c>
      <c r="C1776">
        <v>2035</v>
      </c>
      <c r="D1776" t="s">
        <v>82</v>
      </c>
      <c r="E1776" t="s">
        <v>83</v>
      </c>
      <c r="F1776" t="s">
        <v>428</v>
      </c>
      <c r="G1776">
        <v>4</v>
      </c>
      <c r="H1776">
        <v>0.64048603177070595</v>
      </c>
      <c r="I1776">
        <f>IF(OR(B1776="GAS",B1776="COL",B1776="LAN",B1776="RICE"),H1776*About!$B$113,IF(B1776="CROP",H1776*About!$B$114,'EPA Data'!H1776))</f>
        <v>0.71734435558319076</v>
      </c>
      <c r="J1776" s="9" t="str">
        <f>VLOOKUP(F1776,'Tech to Policy Mapping'!C:D,2,FALSE)</f>
        <v>coal mining - methane destruction</v>
      </c>
    </row>
    <row r="1777" spans="1:10" x14ac:dyDescent="0.45">
      <c r="A1777" t="s">
        <v>425</v>
      </c>
      <c r="B1777" t="s">
        <v>85</v>
      </c>
      <c r="C1777">
        <v>2035</v>
      </c>
      <c r="D1777" t="s">
        <v>82</v>
      </c>
      <c r="E1777" t="s">
        <v>83</v>
      </c>
      <c r="F1777" t="s">
        <v>430</v>
      </c>
      <c r="G1777">
        <v>5</v>
      </c>
      <c r="H1777">
        <v>8.5920210927724797E-2</v>
      </c>
      <c r="I1777">
        <f>IF(OR(B1777="GAS",B1777="COL",B1777="LAN",B1777="RICE"),H1777*About!$B$113,IF(B1777="CROP",H1777*About!$B$114,'EPA Data'!H1777))</f>
        <v>9.6230636239051787E-2</v>
      </c>
      <c r="J1777" s="9" t="str">
        <f>VLOOKUP(F1777,'Tech to Policy Mapping'!C:D,2,FALSE)</f>
        <v>coal mining - methane capture</v>
      </c>
    </row>
    <row r="1778" spans="1:10" x14ac:dyDescent="0.45">
      <c r="A1778" t="s">
        <v>425</v>
      </c>
      <c r="B1778" t="s">
        <v>85</v>
      </c>
      <c r="C1778">
        <v>2035</v>
      </c>
      <c r="D1778" t="s">
        <v>82</v>
      </c>
      <c r="E1778" t="s">
        <v>83</v>
      </c>
      <c r="F1778" t="s">
        <v>428</v>
      </c>
      <c r="G1778">
        <v>5</v>
      </c>
      <c r="H1778">
        <v>1.65643852204084</v>
      </c>
      <c r="I1778">
        <f>IF(OR(B1778="GAS",B1778="COL",B1778="LAN",B1778="RICE"),H1778*About!$B$113,IF(B1778="CROP",H1778*About!$B$114,'EPA Data'!H1778))</f>
        <v>1.8552111446857409</v>
      </c>
      <c r="J1778" s="9" t="str">
        <f>VLOOKUP(F1778,'Tech to Policy Mapping'!C:D,2,FALSE)</f>
        <v>coal mining - methane destruction</v>
      </c>
    </row>
    <row r="1779" spans="1:10" x14ac:dyDescent="0.45">
      <c r="A1779" t="s">
        <v>425</v>
      </c>
      <c r="B1779" t="s">
        <v>85</v>
      </c>
      <c r="C1779">
        <v>2035</v>
      </c>
      <c r="D1779" t="s">
        <v>82</v>
      </c>
      <c r="E1779" t="s">
        <v>83</v>
      </c>
      <c r="F1779" t="s">
        <v>432</v>
      </c>
      <c r="G1779">
        <v>5</v>
      </c>
      <c r="H1779">
        <v>7.2160305976867596</v>
      </c>
      <c r="I1779">
        <f>IF(OR(B1779="GAS",B1779="COL",B1779="LAN",B1779="RICE"),H1779*About!$B$113,IF(B1779="CROP",H1779*About!$B$114,'EPA Data'!H1779))</f>
        <v>8.0819542694091719</v>
      </c>
      <c r="J1779" s="9" t="str">
        <f>VLOOKUP(F1779,'Tech to Policy Mapping'!C:D,2,FALSE)</f>
        <v>coal mining - methane capture</v>
      </c>
    </row>
    <row r="1780" spans="1:10" x14ac:dyDescent="0.45">
      <c r="A1780" t="s">
        <v>425</v>
      </c>
      <c r="B1780" t="s">
        <v>85</v>
      </c>
      <c r="C1780">
        <v>2035</v>
      </c>
      <c r="D1780" t="s">
        <v>82</v>
      </c>
      <c r="E1780" t="s">
        <v>83</v>
      </c>
      <c r="F1780" t="s">
        <v>428</v>
      </c>
      <c r="G1780">
        <v>6</v>
      </c>
      <c r="H1780">
        <v>1.5345784053206399</v>
      </c>
      <c r="I1780">
        <f>IF(OR(B1780="GAS",B1780="COL",B1780="LAN",B1780="RICE"),H1780*About!$B$113,IF(B1780="CROP",H1780*About!$B$114,'EPA Data'!H1780))</f>
        <v>1.7187278139591169</v>
      </c>
      <c r="J1780" s="9" t="str">
        <f>VLOOKUP(F1780,'Tech to Policy Mapping'!C:D,2,FALSE)</f>
        <v>coal mining - methane destruction</v>
      </c>
    </row>
    <row r="1781" spans="1:10" x14ac:dyDescent="0.45">
      <c r="A1781" t="s">
        <v>425</v>
      </c>
      <c r="B1781" t="s">
        <v>85</v>
      </c>
      <c r="C1781">
        <v>2035</v>
      </c>
      <c r="D1781" t="s">
        <v>82</v>
      </c>
      <c r="E1781" t="s">
        <v>83</v>
      </c>
      <c r="F1781" t="s">
        <v>430</v>
      </c>
      <c r="G1781">
        <v>6</v>
      </c>
      <c r="H1781">
        <v>5.3133832290768603E-2</v>
      </c>
      <c r="I1781">
        <f>IF(OR(B1781="GAS",B1781="COL",B1781="LAN",B1781="RICE"),H1781*About!$B$113,IF(B1781="CROP",H1781*About!$B$114,'EPA Data'!H1781))</f>
        <v>5.9509892165660841E-2</v>
      </c>
      <c r="J1781" s="9" t="str">
        <f>VLOOKUP(F1781,'Tech to Policy Mapping'!C:D,2,FALSE)</f>
        <v>coal mining - methane capture</v>
      </c>
    </row>
    <row r="1782" spans="1:10" x14ac:dyDescent="0.45">
      <c r="A1782" t="s">
        <v>425</v>
      </c>
      <c r="B1782" t="s">
        <v>85</v>
      </c>
      <c r="C1782">
        <v>2035</v>
      </c>
      <c r="D1782" t="s">
        <v>82</v>
      </c>
      <c r="E1782" t="s">
        <v>83</v>
      </c>
      <c r="F1782" t="s">
        <v>429</v>
      </c>
      <c r="G1782">
        <v>6</v>
      </c>
      <c r="H1782">
        <v>7.5486335754394496</v>
      </c>
      <c r="I1782">
        <f>IF(OR(B1782="GAS",B1782="COL",B1782="LAN",B1782="RICE"),H1782*About!$B$113,IF(B1782="CROP",H1782*About!$B$114,'EPA Data'!H1782))</f>
        <v>8.4544696044921839</v>
      </c>
      <c r="J1782" s="9" t="str">
        <f>VLOOKUP(F1782,'Tech to Policy Mapping'!C:D,2,FALSE)</f>
        <v>coal mining - methane destruction</v>
      </c>
    </row>
    <row r="1783" spans="1:10" x14ac:dyDescent="0.45">
      <c r="A1783" t="s">
        <v>425</v>
      </c>
      <c r="B1783" t="s">
        <v>85</v>
      </c>
      <c r="C1783">
        <v>2035</v>
      </c>
      <c r="D1783" t="s">
        <v>82</v>
      </c>
      <c r="E1783" t="s">
        <v>83</v>
      </c>
      <c r="F1783" t="s">
        <v>431</v>
      </c>
      <c r="G1783">
        <v>6</v>
      </c>
      <c r="H1783">
        <v>1.28340804576873</v>
      </c>
      <c r="I1783">
        <f>IF(OR(B1783="GAS",B1783="COL",B1783="LAN",B1783="RICE"),H1783*About!$B$113,IF(B1783="CROP",H1783*About!$B$114,'EPA Data'!H1783))</f>
        <v>1.4374170112609777</v>
      </c>
      <c r="J1783" s="9" t="str">
        <f>VLOOKUP(F1783,'Tech to Policy Mapping'!C:D,2,FALSE)</f>
        <v>coal mining - methane destruction</v>
      </c>
    </row>
    <row r="1784" spans="1:10" x14ac:dyDescent="0.45">
      <c r="A1784" t="s">
        <v>425</v>
      </c>
      <c r="B1784" t="s">
        <v>85</v>
      </c>
      <c r="C1784">
        <v>2035</v>
      </c>
      <c r="D1784" t="s">
        <v>82</v>
      </c>
      <c r="E1784" t="s">
        <v>83</v>
      </c>
      <c r="F1784" t="s">
        <v>428</v>
      </c>
      <c r="G1784">
        <v>7</v>
      </c>
      <c r="H1784">
        <v>0.83027491718530599</v>
      </c>
      <c r="I1784">
        <f>IF(OR(B1784="GAS",B1784="COL",B1784="LAN",B1784="RICE"),H1784*About!$B$113,IF(B1784="CROP",H1784*About!$B$114,'EPA Data'!H1784))</f>
        <v>0.9299079072475428</v>
      </c>
      <c r="J1784" s="9" t="str">
        <f>VLOOKUP(F1784,'Tech to Policy Mapping'!C:D,2,FALSE)</f>
        <v>coal mining - methane destruction</v>
      </c>
    </row>
    <row r="1785" spans="1:10" x14ac:dyDescent="0.45">
      <c r="A1785" t="s">
        <v>425</v>
      </c>
      <c r="B1785" t="s">
        <v>85</v>
      </c>
      <c r="C1785">
        <v>2035</v>
      </c>
      <c r="D1785" t="s">
        <v>82</v>
      </c>
      <c r="E1785" t="s">
        <v>83</v>
      </c>
      <c r="F1785" t="s">
        <v>430</v>
      </c>
      <c r="G1785">
        <v>7</v>
      </c>
      <c r="H1785">
        <v>0.16704086773097501</v>
      </c>
      <c r="I1785">
        <f>IF(OR(B1785="GAS",B1785="COL",B1785="LAN",B1785="RICE"),H1785*About!$B$113,IF(B1785="CROP",H1785*About!$B$114,'EPA Data'!H1785))</f>
        <v>0.18708577185869202</v>
      </c>
      <c r="J1785" s="9" t="str">
        <f>VLOOKUP(F1785,'Tech to Policy Mapping'!C:D,2,FALSE)</f>
        <v>coal mining - methane capture</v>
      </c>
    </row>
    <row r="1786" spans="1:10" x14ac:dyDescent="0.45">
      <c r="A1786" t="s">
        <v>425</v>
      </c>
      <c r="B1786" t="s">
        <v>85</v>
      </c>
      <c r="C1786">
        <v>2035</v>
      </c>
      <c r="D1786" t="s">
        <v>82</v>
      </c>
      <c r="E1786" t="s">
        <v>83</v>
      </c>
      <c r="F1786" t="s">
        <v>429</v>
      </c>
      <c r="G1786">
        <v>7</v>
      </c>
      <c r="H1786">
        <v>1.28120481967926</v>
      </c>
      <c r="I1786">
        <f>IF(OR(B1786="GAS",B1786="COL",B1786="LAN",B1786="RICE"),H1786*About!$B$113,IF(B1786="CROP",H1786*About!$B$114,'EPA Data'!H1786))</f>
        <v>1.4349493980407713</v>
      </c>
      <c r="J1786" s="9" t="str">
        <f>VLOOKUP(F1786,'Tech to Policy Mapping'!C:D,2,FALSE)</f>
        <v>coal mining - methane destruction</v>
      </c>
    </row>
    <row r="1787" spans="1:10" x14ac:dyDescent="0.45">
      <c r="A1787" t="s">
        <v>425</v>
      </c>
      <c r="B1787" t="s">
        <v>85</v>
      </c>
      <c r="C1787">
        <v>2035</v>
      </c>
      <c r="D1787" t="s">
        <v>82</v>
      </c>
      <c r="E1787" t="s">
        <v>83</v>
      </c>
      <c r="F1787" t="s">
        <v>432</v>
      </c>
      <c r="G1787">
        <v>8</v>
      </c>
      <c r="H1787">
        <v>3.9305769205093299</v>
      </c>
      <c r="I1787">
        <f>IF(OR(B1787="GAS",B1787="COL",B1787="LAN",B1787="RICE"),H1787*About!$B$113,IF(B1787="CROP",H1787*About!$B$114,'EPA Data'!H1787))</f>
        <v>4.4022461509704502</v>
      </c>
      <c r="J1787" s="9" t="str">
        <f>VLOOKUP(F1787,'Tech to Policy Mapping'!C:D,2,FALSE)</f>
        <v>coal mining - methane capture</v>
      </c>
    </row>
    <row r="1788" spans="1:10" x14ac:dyDescent="0.45">
      <c r="A1788" t="s">
        <v>425</v>
      </c>
      <c r="B1788" t="s">
        <v>85</v>
      </c>
      <c r="C1788">
        <v>2035</v>
      </c>
      <c r="D1788" t="s">
        <v>82</v>
      </c>
      <c r="E1788" t="s">
        <v>83</v>
      </c>
      <c r="F1788" t="s">
        <v>428</v>
      </c>
      <c r="G1788">
        <v>8</v>
      </c>
      <c r="H1788">
        <v>1.1353329047560601</v>
      </c>
      <c r="I1788">
        <f>IF(OR(B1788="GAS",B1788="COL",B1788="LAN",B1788="RICE"),H1788*About!$B$113,IF(B1788="CROP",H1788*About!$B$114,'EPA Data'!H1788))</f>
        <v>1.2715728533267874</v>
      </c>
      <c r="J1788" s="9" t="str">
        <f>VLOOKUP(F1788,'Tech to Policy Mapping'!C:D,2,FALSE)</f>
        <v>coal mining - methane destruction</v>
      </c>
    </row>
    <row r="1789" spans="1:10" x14ac:dyDescent="0.45">
      <c r="A1789" t="s">
        <v>425</v>
      </c>
      <c r="B1789" t="s">
        <v>85</v>
      </c>
      <c r="C1789">
        <v>2035</v>
      </c>
      <c r="D1789" t="s">
        <v>82</v>
      </c>
      <c r="E1789" t="s">
        <v>83</v>
      </c>
      <c r="F1789" t="s">
        <v>430</v>
      </c>
      <c r="G1789">
        <v>8</v>
      </c>
      <c r="H1789">
        <v>2.2521814331412301E-2</v>
      </c>
      <c r="I1789">
        <f>IF(OR(B1789="GAS",B1789="COL",B1789="LAN",B1789="RICE"),H1789*About!$B$113,IF(B1789="CROP",H1789*About!$B$114,'EPA Data'!H1789))</f>
        <v>2.5224432051181779E-2</v>
      </c>
      <c r="J1789" s="9" t="str">
        <f>VLOOKUP(F1789,'Tech to Policy Mapping'!C:D,2,FALSE)</f>
        <v>coal mining - methane capture</v>
      </c>
    </row>
    <row r="1790" spans="1:10" x14ac:dyDescent="0.45">
      <c r="A1790" t="s">
        <v>425</v>
      </c>
      <c r="B1790" t="s">
        <v>85</v>
      </c>
      <c r="C1790">
        <v>2035</v>
      </c>
      <c r="D1790" t="s">
        <v>82</v>
      </c>
      <c r="E1790" t="s">
        <v>83</v>
      </c>
      <c r="F1790" t="s">
        <v>428</v>
      </c>
      <c r="G1790">
        <v>9</v>
      </c>
      <c r="H1790">
        <v>0.27771368995308798</v>
      </c>
      <c r="I1790">
        <f>IF(OR(B1790="GAS",B1790="COL",B1790="LAN",B1790="RICE"),H1790*About!$B$113,IF(B1790="CROP",H1790*About!$B$114,'EPA Data'!H1790))</f>
        <v>0.3110393327474586</v>
      </c>
      <c r="J1790" s="9" t="str">
        <f>VLOOKUP(F1790,'Tech to Policy Mapping'!C:D,2,FALSE)</f>
        <v>coal mining - methane destruction</v>
      </c>
    </row>
    <row r="1791" spans="1:10" x14ac:dyDescent="0.45">
      <c r="A1791" t="s">
        <v>425</v>
      </c>
      <c r="B1791" t="s">
        <v>85</v>
      </c>
      <c r="C1791">
        <v>2035</v>
      </c>
      <c r="D1791" t="s">
        <v>82</v>
      </c>
      <c r="E1791" t="s">
        <v>83</v>
      </c>
      <c r="F1791" t="s">
        <v>432</v>
      </c>
      <c r="G1791">
        <v>9</v>
      </c>
      <c r="H1791">
        <v>1.4901428222656199</v>
      </c>
      <c r="I1791">
        <f>IF(OR(B1791="GAS",B1791="COL",B1791="LAN",B1791="RICE"),H1791*About!$B$113,IF(B1791="CROP",H1791*About!$B$114,'EPA Data'!H1791))</f>
        <v>1.6689599609374945</v>
      </c>
      <c r="J1791" s="9" t="str">
        <f>VLOOKUP(F1791,'Tech to Policy Mapping'!C:D,2,FALSE)</f>
        <v>coal mining - methane capture</v>
      </c>
    </row>
    <row r="1792" spans="1:10" x14ac:dyDescent="0.45">
      <c r="A1792" t="s">
        <v>425</v>
      </c>
      <c r="B1792" t="s">
        <v>85</v>
      </c>
      <c r="C1792">
        <v>2035</v>
      </c>
      <c r="D1792" t="s">
        <v>82</v>
      </c>
      <c r="E1792" t="s">
        <v>83</v>
      </c>
      <c r="F1792" t="s">
        <v>429</v>
      </c>
      <c r="G1792">
        <v>9</v>
      </c>
      <c r="H1792">
        <v>6.6198277473449698</v>
      </c>
      <c r="I1792">
        <f>IF(OR(B1792="GAS",B1792="COL",B1792="LAN",B1792="RICE"),H1792*About!$B$113,IF(B1792="CROP",H1792*About!$B$114,'EPA Data'!H1792))</f>
        <v>7.4142070770263668</v>
      </c>
      <c r="J1792" s="9" t="str">
        <f>VLOOKUP(F1792,'Tech to Policy Mapping'!C:D,2,FALSE)</f>
        <v>coal mining - methane destruction</v>
      </c>
    </row>
    <row r="1793" spans="1:10" x14ac:dyDescent="0.45">
      <c r="A1793" t="s">
        <v>425</v>
      </c>
      <c r="B1793" t="s">
        <v>85</v>
      </c>
      <c r="C1793">
        <v>2035</v>
      </c>
      <c r="D1793" t="s">
        <v>82</v>
      </c>
      <c r="E1793" t="s">
        <v>83</v>
      </c>
      <c r="F1793" t="s">
        <v>428</v>
      </c>
      <c r="G1793">
        <v>10</v>
      </c>
      <c r="H1793">
        <v>0.35350852459669102</v>
      </c>
      <c r="I1793">
        <f>IF(OR(B1793="GAS",B1793="COL",B1793="LAN",B1793="RICE"),H1793*About!$B$113,IF(B1793="CROP",H1793*About!$B$114,'EPA Data'!H1793))</f>
        <v>0.39592954754829396</v>
      </c>
      <c r="J1793" s="9" t="str">
        <f>VLOOKUP(F1793,'Tech to Policy Mapping'!C:D,2,FALSE)</f>
        <v>coal mining - methane destruction</v>
      </c>
    </row>
    <row r="1794" spans="1:10" x14ac:dyDescent="0.45">
      <c r="A1794" t="s">
        <v>425</v>
      </c>
      <c r="B1794" t="s">
        <v>85</v>
      </c>
      <c r="C1794">
        <v>2035</v>
      </c>
      <c r="D1794" t="s">
        <v>82</v>
      </c>
      <c r="E1794" t="s">
        <v>83</v>
      </c>
      <c r="F1794" t="s">
        <v>430</v>
      </c>
      <c r="G1794">
        <v>10</v>
      </c>
      <c r="H1794">
        <v>2.0161166787147501E-2</v>
      </c>
      <c r="I1794">
        <f>IF(OR(B1794="GAS",B1794="COL",B1794="LAN",B1794="RICE"),H1794*About!$B$113,IF(B1794="CROP",H1794*About!$B$114,'EPA Data'!H1794))</f>
        <v>2.2580506801605203E-2</v>
      </c>
      <c r="J1794" s="9" t="str">
        <f>VLOOKUP(F1794,'Tech to Policy Mapping'!C:D,2,FALSE)</f>
        <v>coal mining - methane capture</v>
      </c>
    </row>
    <row r="1795" spans="1:10" x14ac:dyDescent="0.45">
      <c r="A1795" t="s">
        <v>425</v>
      </c>
      <c r="B1795" t="s">
        <v>85</v>
      </c>
      <c r="C1795">
        <v>2035</v>
      </c>
      <c r="D1795" t="s">
        <v>82</v>
      </c>
      <c r="E1795" t="s">
        <v>83</v>
      </c>
      <c r="F1795" t="s">
        <v>429</v>
      </c>
      <c r="G1795">
        <v>10</v>
      </c>
      <c r="H1795">
        <v>2.3653224110603301</v>
      </c>
      <c r="I1795">
        <f>IF(OR(B1795="GAS",B1795="COL",B1795="LAN",B1795="RICE"),H1795*About!$B$113,IF(B1795="CROP",H1795*About!$B$114,'EPA Data'!H1795))</f>
        <v>2.6491611003875701</v>
      </c>
      <c r="J1795" s="9" t="str">
        <f>VLOOKUP(F1795,'Tech to Policy Mapping'!C:D,2,FALSE)</f>
        <v>coal mining - methane destruction</v>
      </c>
    </row>
    <row r="1796" spans="1:10" x14ac:dyDescent="0.45">
      <c r="A1796" t="s">
        <v>425</v>
      </c>
      <c r="B1796" t="s">
        <v>85</v>
      </c>
      <c r="C1796">
        <v>2035</v>
      </c>
      <c r="D1796" t="s">
        <v>82</v>
      </c>
      <c r="E1796" t="s">
        <v>83</v>
      </c>
      <c r="F1796" t="s">
        <v>429</v>
      </c>
      <c r="G1796">
        <v>11</v>
      </c>
      <c r="H1796">
        <v>7.8606917858123699</v>
      </c>
      <c r="I1796">
        <f>IF(OR(B1796="GAS",B1796="COL",B1796="LAN",B1796="RICE"),H1796*About!$B$113,IF(B1796="CROP",H1796*About!$B$114,'EPA Data'!H1796))</f>
        <v>8.8039748001098559</v>
      </c>
      <c r="J1796" s="9" t="str">
        <f>VLOOKUP(F1796,'Tech to Policy Mapping'!C:D,2,FALSE)</f>
        <v>coal mining - methane destruction</v>
      </c>
    </row>
    <row r="1797" spans="1:10" x14ac:dyDescent="0.45">
      <c r="A1797" t="s">
        <v>425</v>
      </c>
      <c r="B1797" t="s">
        <v>85</v>
      </c>
      <c r="C1797">
        <v>2035</v>
      </c>
      <c r="D1797" t="s">
        <v>82</v>
      </c>
      <c r="E1797" t="s">
        <v>83</v>
      </c>
      <c r="F1797" t="s">
        <v>432</v>
      </c>
      <c r="G1797">
        <v>11</v>
      </c>
      <c r="H1797">
        <v>2.47181951999664</v>
      </c>
      <c r="I1797">
        <f>IF(OR(B1797="GAS",B1797="COL",B1797="LAN",B1797="RICE"),H1797*About!$B$113,IF(B1797="CROP",H1797*About!$B$114,'EPA Data'!H1797))</f>
        <v>2.7684378623962371</v>
      </c>
      <c r="J1797" s="9" t="str">
        <f>VLOOKUP(F1797,'Tech to Policy Mapping'!C:D,2,FALSE)</f>
        <v>coal mining - methane capture</v>
      </c>
    </row>
    <row r="1798" spans="1:10" x14ac:dyDescent="0.45">
      <c r="A1798" t="s">
        <v>425</v>
      </c>
      <c r="B1798" t="s">
        <v>85</v>
      </c>
      <c r="C1798">
        <v>2035</v>
      </c>
      <c r="D1798" t="s">
        <v>82</v>
      </c>
      <c r="E1798" t="s">
        <v>83</v>
      </c>
      <c r="F1798" t="s">
        <v>430</v>
      </c>
      <c r="G1798">
        <v>11</v>
      </c>
      <c r="H1798">
        <v>1.9138786941766701E-2</v>
      </c>
      <c r="I1798">
        <f>IF(OR(B1798="GAS",B1798="COL",B1798="LAN",B1798="RICE"),H1798*About!$B$113,IF(B1798="CROP",H1798*About!$B$114,'EPA Data'!H1798))</f>
        <v>2.1435441374778708E-2</v>
      </c>
      <c r="J1798" s="9" t="str">
        <f>VLOOKUP(F1798,'Tech to Policy Mapping'!C:D,2,FALSE)</f>
        <v>coal mining - methane capture</v>
      </c>
    </row>
    <row r="1799" spans="1:10" x14ac:dyDescent="0.45">
      <c r="A1799" t="s">
        <v>425</v>
      </c>
      <c r="B1799" t="s">
        <v>85</v>
      </c>
      <c r="C1799">
        <v>2035</v>
      </c>
      <c r="D1799" t="s">
        <v>82</v>
      </c>
      <c r="E1799" t="s">
        <v>83</v>
      </c>
      <c r="F1799" t="s">
        <v>429</v>
      </c>
      <c r="G1799">
        <v>12</v>
      </c>
      <c r="H1799">
        <v>8.3706159591674805</v>
      </c>
      <c r="I1799">
        <f>IF(OR(B1799="GAS",B1799="COL",B1799="LAN",B1799="RICE"),H1799*About!$B$113,IF(B1799="CROP",H1799*About!$B$114,'EPA Data'!H1799))</f>
        <v>9.3750898742675783</v>
      </c>
      <c r="J1799" s="9" t="str">
        <f>VLOOKUP(F1799,'Tech to Policy Mapping'!C:D,2,FALSE)</f>
        <v>coal mining - methane destruction</v>
      </c>
    </row>
    <row r="1800" spans="1:10" x14ac:dyDescent="0.45">
      <c r="A1800" t="s">
        <v>425</v>
      </c>
      <c r="B1800" t="s">
        <v>85</v>
      </c>
      <c r="C1800">
        <v>2035</v>
      </c>
      <c r="D1800" t="s">
        <v>82</v>
      </c>
      <c r="E1800" t="s">
        <v>83</v>
      </c>
      <c r="F1800" t="s">
        <v>428</v>
      </c>
      <c r="G1800">
        <v>12</v>
      </c>
      <c r="H1800">
        <v>0.14478942751884399</v>
      </c>
      <c r="I1800">
        <f>IF(OR(B1800="GAS",B1800="COL",B1800="LAN",B1800="RICE"),H1800*About!$B$113,IF(B1800="CROP",H1800*About!$B$114,'EPA Data'!H1800))</f>
        <v>0.1621641588211053</v>
      </c>
      <c r="J1800" s="9" t="str">
        <f>VLOOKUP(F1800,'Tech to Policy Mapping'!C:D,2,FALSE)</f>
        <v>coal mining - methane destruction</v>
      </c>
    </row>
    <row r="1801" spans="1:10" x14ac:dyDescent="0.45">
      <c r="A1801" t="s">
        <v>425</v>
      </c>
      <c r="B1801" t="s">
        <v>85</v>
      </c>
      <c r="C1801">
        <v>2035</v>
      </c>
      <c r="D1801" t="s">
        <v>82</v>
      </c>
      <c r="E1801" t="s">
        <v>83</v>
      </c>
      <c r="F1801" t="s">
        <v>432</v>
      </c>
      <c r="G1801">
        <v>12</v>
      </c>
      <c r="H1801">
        <v>1.1233255863189699</v>
      </c>
      <c r="I1801">
        <f>IF(OR(B1801="GAS",B1801="COL",B1801="LAN",B1801="RICE"),H1801*About!$B$113,IF(B1801="CROP",H1801*About!$B$114,'EPA Data'!H1801))</f>
        <v>1.2581246566772464</v>
      </c>
      <c r="J1801" s="9" t="str">
        <f>VLOOKUP(F1801,'Tech to Policy Mapping'!C:D,2,FALSE)</f>
        <v>coal mining - methane capture</v>
      </c>
    </row>
    <row r="1802" spans="1:10" x14ac:dyDescent="0.45">
      <c r="A1802" t="s">
        <v>425</v>
      </c>
      <c r="B1802" t="s">
        <v>85</v>
      </c>
      <c r="C1802">
        <v>2035</v>
      </c>
      <c r="D1802" t="s">
        <v>82</v>
      </c>
      <c r="E1802" t="s">
        <v>83</v>
      </c>
      <c r="F1802" t="s">
        <v>426</v>
      </c>
      <c r="G1802">
        <v>13</v>
      </c>
      <c r="H1802">
        <v>2.7135646343231201</v>
      </c>
      <c r="I1802">
        <f>IF(OR(B1802="GAS",B1802="COL",B1802="LAN",B1802="RICE"),H1802*About!$B$113,IF(B1802="CROP",H1802*About!$B$114,'EPA Data'!H1802))</f>
        <v>3.0391923904418947</v>
      </c>
      <c r="J1802" s="9" t="str">
        <f>VLOOKUP(F1802,'Tech to Policy Mapping'!C:D,2,FALSE)</f>
        <v>coal mining - methane capture</v>
      </c>
    </row>
    <row r="1803" spans="1:10" x14ac:dyDescent="0.45">
      <c r="A1803" t="s">
        <v>425</v>
      </c>
      <c r="B1803" t="s">
        <v>85</v>
      </c>
      <c r="C1803">
        <v>2035</v>
      </c>
      <c r="D1803" t="s">
        <v>82</v>
      </c>
      <c r="E1803" t="s">
        <v>83</v>
      </c>
      <c r="F1803" t="s">
        <v>429</v>
      </c>
      <c r="G1803">
        <v>13</v>
      </c>
      <c r="H1803">
        <v>42.691676825284901</v>
      </c>
      <c r="I1803">
        <f>IF(OR(B1803="GAS",B1803="COL",B1803="LAN",B1803="RICE"),H1803*About!$B$113,IF(B1803="CROP",H1803*About!$B$114,'EPA Data'!H1803))</f>
        <v>47.814678044319095</v>
      </c>
      <c r="J1803" s="9" t="str">
        <f>VLOOKUP(F1803,'Tech to Policy Mapping'!C:D,2,FALSE)</f>
        <v>coal mining - methane destruction</v>
      </c>
    </row>
    <row r="1804" spans="1:10" x14ac:dyDescent="0.45">
      <c r="A1804" t="s">
        <v>425</v>
      </c>
      <c r="B1804" t="s">
        <v>85</v>
      </c>
      <c r="C1804">
        <v>2035</v>
      </c>
      <c r="D1804" t="s">
        <v>82</v>
      </c>
      <c r="E1804" t="s">
        <v>83</v>
      </c>
      <c r="F1804" t="s">
        <v>430</v>
      </c>
      <c r="G1804">
        <v>13</v>
      </c>
      <c r="H1804">
        <v>1.7813248559832601E-2</v>
      </c>
      <c r="I1804">
        <f>IF(OR(B1804="GAS",B1804="COL",B1804="LAN",B1804="RICE"),H1804*About!$B$113,IF(B1804="CROP",H1804*About!$B$114,'EPA Data'!H1804))</f>
        <v>1.9950838387012514E-2</v>
      </c>
      <c r="J1804" s="9" t="str">
        <f>VLOOKUP(F1804,'Tech to Policy Mapping'!C:D,2,FALSE)</f>
        <v>coal mining - methane capture</v>
      </c>
    </row>
    <row r="1805" spans="1:10" x14ac:dyDescent="0.45">
      <c r="A1805" t="s">
        <v>425</v>
      </c>
      <c r="B1805" t="s">
        <v>85</v>
      </c>
      <c r="C1805">
        <v>2035</v>
      </c>
      <c r="D1805" t="s">
        <v>82</v>
      </c>
      <c r="E1805" t="s">
        <v>83</v>
      </c>
      <c r="F1805" t="s">
        <v>428</v>
      </c>
      <c r="G1805">
        <v>13</v>
      </c>
      <c r="H1805">
        <v>0.19835974276065799</v>
      </c>
      <c r="I1805">
        <f>IF(OR(B1805="GAS",B1805="COL",B1805="LAN",B1805="RICE"),H1805*About!$B$113,IF(B1805="CROP",H1805*About!$B$114,'EPA Data'!H1805))</f>
        <v>0.22216291189193696</v>
      </c>
      <c r="J1805" s="9" t="str">
        <f>VLOOKUP(F1805,'Tech to Policy Mapping'!C:D,2,FALSE)</f>
        <v>coal mining - methane destruction</v>
      </c>
    </row>
    <row r="1806" spans="1:10" x14ac:dyDescent="0.45">
      <c r="A1806" t="s">
        <v>425</v>
      </c>
      <c r="B1806" t="s">
        <v>85</v>
      </c>
      <c r="C1806">
        <v>2035</v>
      </c>
      <c r="D1806" t="s">
        <v>82</v>
      </c>
      <c r="E1806" t="s">
        <v>83</v>
      </c>
      <c r="F1806" t="s">
        <v>428</v>
      </c>
      <c r="G1806">
        <v>14</v>
      </c>
      <c r="H1806">
        <v>0.18103882111608899</v>
      </c>
      <c r="I1806">
        <f>IF(OR(B1806="GAS",B1806="COL",B1806="LAN",B1806="RICE"),H1806*About!$B$113,IF(B1806="CROP",H1806*About!$B$114,'EPA Data'!H1806))</f>
        <v>0.20276347965001967</v>
      </c>
      <c r="J1806" s="9" t="str">
        <f>VLOOKUP(F1806,'Tech to Policy Mapping'!C:D,2,FALSE)</f>
        <v>coal mining - methane destruction</v>
      </c>
    </row>
    <row r="1807" spans="1:10" x14ac:dyDescent="0.45">
      <c r="A1807" t="s">
        <v>425</v>
      </c>
      <c r="B1807" t="s">
        <v>85</v>
      </c>
      <c r="C1807">
        <v>2035</v>
      </c>
      <c r="D1807" t="s">
        <v>82</v>
      </c>
      <c r="E1807" t="s">
        <v>83</v>
      </c>
      <c r="F1807" t="s">
        <v>426</v>
      </c>
      <c r="G1807">
        <v>14</v>
      </c>
      <c r="H1807">
        <v>1.1377047300338701</v>
      </c>
      <c r="I1807">
        <f>IF(OR(B1807="GAS",B1807="COL",B1807="LAN",B1807="RICE"),H1807*About!$B$113,IF(B1807="CROP",H1807*About!$B$114,'EPA Data'!H1807))</f>
        <v>1.2742292976379346</v>
      </c>
      <c r="J1807" s="9" t="str">
        <f>VLOOKUP(F1807,'Tech to Policy Mapping'!C:D,2,FALSE)</f>
        <v>coal mining - methane capture</v>
      </c>
    </row>
    <row r="1808" spans="1:10" x14ac:dyDescent="0.45">
      <c r="A1808" t="s">
        <v>425</v>
      </c>
      <c r="B1808" t="s">
        <v>85</v>
      </c>
      <c r="C1808">
        <v>2035</v>
      </c>
      <c r="D1808" t="s">
        <v>82</v>
      </c>
      <c r="E1808" t="s">
        <v>83</v>
      </c>
      <c r="F1808" t="s">
        <v>430</v>
      </c>
      <c r="G1808">
        <v>14</v>
      </c>
      <c r="H1808">
        <v>5.0958415493369102E-2</v>
      </c>
      <c r="I1808">
        <f>IF(OR(B1808="GAS",B1808="COL",B1808="LAN",B1808="RICE"),H1808*About!$B$113,IF(B1808="CROP",H1808*About!$B$114,'EPA Data'!H1808))</f>
        <v>5.7073425352573398E-2</v>
      </c>
      <c r="J1808" s="9" t="str">
        <f>VLOOKUP(F1808,'Tech to Policy Mapping'!C:D,2,FALSE)</f>
        <v>coal mining - methane capture</v>
      </c>
    </row>
    <row r="1809" spans="1:10" x14ac:dyDescent="0.45">
      <c r="A1809" t="s">
        <v>425</v>
      </c>
      <c r="B1809" t="s">
        <v>85</v>
      </c>
      <c r="C1809">
        <v>2035</v>
      </c>
      <c r="D1809" t="s">
        <v>82</v>
      </c>
      <c r="E1809" t="s">
        <v>83</v>
      </c>
      <c r="F1809" t="s">
        <v>426</v>
      </c>
      <c r="G1809">
        <v>15</v>
      </c>
      <c r="H1809">
        <v>5.0462954044341997</v>
      </c>
      <c r="I1809">
        <f>IF(OR(B1809="GAS",B1809="COL",B1809="LAN",B1809="RICE"),H1809*About!$B$113,IF(B1809="CROP",H1809*About!$B$114,'EPA Data'!H1809))</f>
        <v>5.6518508529663043</v>
      </c>
      <c r="J1809" s="9" t="str">
        <f>VLOOKUP(F1809,'Tech to Policy Mapping'!C:D,2,FALSE)</f>
        <v>coal mining - methane capture</v>
      </c>
    </row>
    <row r="1810" spans="1:10" x14ac:dyDescent="0.45">
      <c r="A1810" t="s">
        <v>425</v>
      </c>
      <c r="B1810" t="s">
        <v>85</v>
      </c>
      <c r="C1810">
        <v>2035</v>
      </c>
      <c r="D1810" t="s">
        <v>82</v>
      </c>
      <c r="E1810" t="s">
        <v>83</v>
      </c>
      <c r="F1810" t="s">
        <v>428</v>
      </c>
      <c r="G1810">
        <v>15</v>
      </c>
      <c r="H1810">
        <v>5.6331239640712703E-2</v>
      </c>
      <c r="I1810">
        <f>IF(OR(B1810="GAS",B1810="COL",B1810="LAN",B1810="RICE"),H1810*About!$B$113,IF(B1810="CROP",H1810*About!$B$114,'EPA Data'!H1810))</f>
        <v>6.3090988397598233E-2</v>
      </c>
      <c r="J1810" s="9" t="str">
        <f>VLOOKUP(F1810,'Tech to Policy Mapping'!C:D,2,FALSE)</f>
        <v>coal mining - methane destruction</v>
      </c>
    </row>
    <row r="1811" spans="1:10" x14ac:dyDescent="0.45">
      <c r="A1811" t="s">
        <v>425</v>
      </c>
      <c r="B1811" t="s">
        <v>85</v>
      </c>
      <c r="C1811">
        <v>2035</v>
      </c>
      <c r="D1811" t="s">
        <v>82</v>
      </c>
      <c r="E1811" t="s">
        <v>83</v>
      </c>
      <c r="F1811" t="s">
        <v>430</v>
      </c>
      <c r="G1811">
        <v>15</v>
      </c>
      <c r="H1811">
        <v>3.3188875764608397E-2</v>
      </c>
      <c r="I1811">
        <f>IF(OR(B1811="GAS",B1811="COL",B1811="LAN",B1811="RICE"),H1811*About!$B$113,IF(B1811="CROP",H1811*About!$B$114,'EPA Data'!H1811))</f>
        <v>3.7171540856361408E-2</v>
      </c>
      <c r="J1811" s="9" t="str">
        <f>VLOOKUP(F1811,'Tech to Policy Mapping'!C:D,2,FALSE)</f>
        <v>coal mining - methane capture</v>
      </c>
    </row>
    <row r="1812" spans="1:10" x14ac:dyDescent="0.45">
      <c r="A1812" t="s">
        <v>425</v>
      </c>
      <c r="B1812" t="s">
        <v>85</v>
      </c>
      <c r="C1812">
        <v>2035</v>
      </c>
      <c r="D1812" t="s">
        <v>82</v>
      </c>
      <c r="E1812" t="s">
        <v>83</v>
      </c>
      <c r="F1812" t="s">
        <v>428</v>
      </c>
      <c r="G1812">
        <v>16</v>
      </c>
      <c r="H1812">
        <v>5.3133832290768603E-2</v>
      </c>
      <c r="I1812">
        <f>IF(OR(B1812="GAS",B1812="COL",B1812="LAN",B1812="RICE"),H1812*About!$B$113,IF(B1812="CROP",H1812*About!$B$114,'EPA Data'!H1812))</f>
        <v>5.9509892165660841E-2</v>
      </c>
      <c r="J1812" s="9" t="str">
        <f>VLOOKUP(F1812,'Tech to Policy Mapping'!C:D,2,FALSE)</f>
        <v>coal mining - methane destruction</v>
      </c>
    </row>
    <row r="1813" spans="1:10" x14ac:dyDescent="0.45">
      <c r="A1813" t="s">
        <v>425</v>
      </c>
      <c r="B1813" t="s">
        <v>85</v>
      </c>
      <c r="C1813">
        <v>2035</v>
      </c>
      <c r="D1813" t="s">
        <v>82</v>
      </c>
      <c r="E1813" t="s">
        <v>83</v>
      </c>
      <c r="F1813" t="s">
        <v>426</v>
      </c>
      <c r="G1813">
        <v>16</v>
      </c>
      <c r="H1813">
        <v>0.88125300407409601</v>
      </c>
      <c r="I1813">
        <f>IF(OR(B1813="GAS",B1813="COL",B1813="LAN",B1813="RICE"),H1813*About!$B$113,IF(B1813="CROP",H1813*About!$B$114,'EPA Data'!H1813))</f>
        <v>0.98700336456298765</v>
      </c>
      <c r="J1813" s="9" t="str">
        <f>VLOOKUP(F1813,'Tech to Policy Mapping'!C:D,2,FALSE)</f>
        <v>coal mining - methane capture</v>
      </c>
    </row>
    <row r="1814" spans="1:10" x14ac:dyDescent="0.45">
      <c r="A1814" t="s">
        <v>425</v>
      </c>
      <c r="B1814" t="s">
        <v>85</v>
      </c>
      <c r="C1814">
        <v>2035</v>
      </c>
      <c r="D1814" t="s">
        <v>82</v>
      </c>
      <c r="E1814" t="s">
        <v>83</v>
      </c>
      <c r="F1814" t="s">
        <v>429</v>
      </c>
      <c r="G1814">
        <v>16</v>
      </c>
      <c r="H1814">
        <v>0.79924559593200595</v>
      </c>
      <c r="I1814">
        <f>IF(OR(B1814="GAS",B1814="COL",B1814="LAN",B1814="RICE"),H1814*About!$B$113,IF(B1814="CROP",H1814*About!$B$114,'EPA Data'!H1814))</f>
        <v>0.89515506744384676</v>
      </c>
      <c r="J1814" s="9" t="str">
        <f>VLOOKUP(F1814,'Tech to Policy Mapping'!C:D,2,FALSE)</f>
        <v>coal mining - methane destruction</v>
      </c>
    </row>
    <row r="1815" spans="1:10" x14ac:dyDescent="0.45">
      <c r="A1815" t="s">
        <v>425</v>
      </c>
      <c r="B1815" t="s">
        <v>85</v>
      </c>
      <c r="C1815">
        <v>2035</v>
      </c>
      <c r="D1815" t="s">
        <v>82</v>
      </c>
      <c r="E1815" t="s">
        <v>83</v>
      </c>
      <c r="F1815" t="s">
        <v>426</v>
      </c>
      <c r="G1815">
        <v>17</v>
      </c>
      <c r="H1815">
        <v>4.0374653339385898</v>
      </c>
      <c r="I1815">
        <f>IF(OR(B1815="GAS",B1815="COL",B1815="LAN",B1815="RICE"),H1815*About!$B$113,IF(B1815="CROP",H1815*About!$B$114,'EPA Data'!H1815))</f>
        <v>4.5219611740112207</v>
      </c>
      <c r="J1815" s="9" t="str">
        <f>VLOOKUP(F1815,'Tech to Policy Mapping'!C:D,2,FALSE)</f>
        <v>coal mining - methane capture</v>
      </c>
    </row>
    <row r="1816" spans="1:10" x14ac:dyDescent="0.45">
      <c r="A1816" t="s">
        <v>425</v>
      </c>
      <c r="B1816" t="s">
        <v>85</v>
      </c>
      <c r="C1816">
        <v>2035</v>
      </c>
      <c r="D1816" t="s">
        <v>82</v>
      </c>
      <c r="E1816" t="s">
        <v>83</v>
      </c>
      <c r="F1816" t="s">
        <v>430</v>
      </c>
      <c r="G1816">
        <v>17</v>
      </c>
      <c r="H1816">
        <v>1.56013816595078E-2</v>
      </c>
      <c r="I1816">
        <f>IF(OR(B1816="GAS",B1816="COL",B1816="LAN",B1816="RICE"),H1816*About!$B$113,IF(B1816="CROP",H1816*About!$B$114,'EPA Data'!H1816))</f>
        <v>1.7473547458648736E-2</v>
      </c>
      <c r="J1816" s="9" t="str">
        <f>VLOOKUP(F1816,'Tech to Policy Mapping'!C:D,2,FALSE)</f>
        <v>coal mining - methane capture</v>
      </c>
    </row>
    <row r="1817" spans="1:10" x14ac:dyDescent="0.45">
      <c r="A1817" t="s">
        <v>425</v>
      </c>
      <c r="B1817" t="s">
        <v>85</v>
      </c>
      <c r="C1817">
        <v>2035</v>
      </c>
      <c r="D1817" t="s">
        <v>82</v>
      </c>
      <c r="E1817" t="s">
        <v>83</v>
      </c>
      <c r="F1817" t="s">
        <v>428</v>
      </c>
      <c r="G1817">
        <v>17</v>
      </c>
      <c r="H1817">
        <v>7.2801534086465794E-2</v>
      </c>
      <c r="I1817">
        <f>IF(OR(B1817="GAS",B1817="COL",B1817="LAN",B1817="RICE"),H1817*About!$B$113,IF(B1817="CROP",H1817*About!$B$114,'EPA Data'!H1817))</f>
        <v>8.1537718176841703E-2</v>
      </c>
      <c r="J1817" s="9" t="str">
        <f>VLOOKUP(F1817,'Tech to Policy Mapping'!C:D,2,FALSE)</f>
        <v>coal mining - methane destruction</v>
      </c>
    </row>
    <row r="1818" spans="1:10" x14ac:dyDescent="0.45">
      <c r="A1818" t="s">
        <v>425</v>
      </c>
      <c r="B1818" t="s">
        <v>85</v>
      </c>
      <c r="C1818">
        <v>2035</v>
      </c>
      <c r="D1818" t="s">
        <v>82</v>
      </c>
      <c r="E1818" t="s">
        <v>83</v>
      </c>
      <c r="F1818" t="s">
        <v>428</v>
      </c>
      <c r="G1818">
        <v>18</v>
      </c>
      <c r="H1818">
        <v>9.4239333644509302E-2</v>
      </c>
      <c r="I1818">
        <f>IF(OR(B1818="GAS",B1818="COL",B1818="LAN",B1818="RICE"),H1818*About!$B$113,IF(B1818="CROP",H1818*About!$B$114,'EPA Data'!H1818))</f>
        <v>0.10554805368185043</v>
      </c>
      <c r="J1818" s="9" t="str">
        <f>VLOOKUP(F1818,'Tech to Policy Mapping'!C:D,2,FALSE)</f>
        <v>coal mining - methane destruction</v>
      </c>
    </row>
    <row r="1819" spans="1:10" x14ac:dyDescent="0.45">
      <c r="A1819" t="s">
        <v>425</v>
      </c>
      <c r="B1819" t="s">
        <v>85</v>
      </c>
      <c r="C1819">
        <v>2035</v>
      </c>
      <c r="D1819" t="s">
        <v>82</v>
      </c>
      <c r="E1819" t="s">
        <v>83</v>
      </c>
      <c r="F1819" t="s">
        <v>430</v>
      </c>
      <c r="G1819">
        <v>18</v>
      </c>
      <c r="H1819">
        <v>1.50701850652695E-2</v>
      </c>
      <c r="I1819">
        <f>IF(OR(B1819="GAS",B1819="COL",B1819="LAN",B1819="RICE"),H1819*About!$B$113,IF(B1819="CROP",H1819*About!$B$114,'EPA Data'!H1819))</f>
        <v>1.687860727310184E-2</v>
      </c>
      <c r="J1819" s="9" t="str">
        <f>VLOOKUP(F1819,'Tech to Policy Mapping'!C:D,2,FALSE)</f>
        <v>coal mining - methane capture</v>
      </c>
    </row>
    <row r="1820" spans="1:10" x14ac:dyDescent="0.45">
      <c r="A1820" t="s">
        <v>425</v>
      </c>
      <c r="B1820" t="s">
        <v>85</v>
      </c>
      <c r="C1820">
        <v>2035</v>
      </c>
      <c r="D1820" t="s">
        <v>82</v>
      </c>
      <c r="E1820" t="s">
        <v>83</v>
      </c>
      <c r="F1820" t="s">
        <v>426</v>
      </c>
      <c r="G1820">
        <v>19</v>
      </c>
      <c r="H1820">
        <v>0.67099905014037997</v>
      </c>
      <c r="I1820">
        <f>IF(OR(B1820="GAS",B1820="COL",B1820="LAN",B1820="RICE"),H1820*About!$B$113,IF(B1820="CROP",H1820*About!$B$114,'EPA Data'!H1820))</f>
        <v>0.75151893615722565</v>
      </c>
      <c r="J1820" s="9" t="str">
        <f>VLOOKUP(F1820,'Tech to Policy Mapping'!C:D,2,FALSE)</f>
        <v>coal mining - methane capture</v>
      </c>
    </row>
    <row r="1821" spans="1:10" x14ac:dyDescent="0.45">
      <c r="A1821" t="s">
        <v>425</v>
      </c>
      <c r="B1821" t="s">
        <v>85</v>
      </c>
      <c r="C1821">
        <v>2035</v>
      </c>
      <c r="D1821" t="s">
        <v>82</v>
      </c>
      <c r="E1821" t="s">
        <v>83</v>
      </c>
      <c r="F1821" t="s">
        <v>428</v>
      </c>
      <c r="G1821">
        <v>19</v>
      </c>
      <c r="H1821">
        <v>2.2521814331412301E-2</v>
      </c>
      <c r="I1821">
        <f>IF(OR(B1821="GAS",B1821="COL",B1821="LAN",B1821="RICE"),H1821*About!$B$113,IF(B1821="CROP",H1821*About!$B$114,'EPA Data'!H1821))</f>
        <v>2.5224432051181779E-2</v>
      </c>
      <c r="J1821" s="9" t="str">
        <f>VLOOKUP(F1821,'Tech to Policy Mapping'!C:D,2,FALSE)</f>
        <v>coal mining - methane destruction</v>
      </c>
    </row>
    <row r="1822" spans="1:10" x14ac:dyDescent="0.45">
      <c r="A1822" t="s">
        <v>425</v>
      </c>
      <c r="B1822" t="s">
        <v>85</v>
      </c>
      <c r="C1822">
        <v>2035</v>
      </c>
      <c r="D1822" t="s">
        <v>82</v>
      </c>
      <c r="E1822" t="s">
        <v>83</v>
      </c>
      <c r="F1822" t="s">
        <v>429</v>
      </c>
      <c r="G1822">
        <v>19</v>
      </c>
      <c r="H1822">
        <v>0.253326505422592</v>
      </c>
      <c r="I1822">
        <f>IF(OR(B1822="GAS",B1822="COL",B1822="LAN",B1822="RICE"),H1822*About!$B$113,IF(B1822="CROP",H1822*About!$B$114,'EPA Data'!H1822))</f>
        <v>0.28372568607330306</v>
      </c>
      <c r="J1822" s="9" t="str">
        <f>VLOOKUP(F1822,'Tech to Policy Mapping'!C:D,2,FALSE)</f>
        <v>coal mining - methane destruction</v>
      </c>
    </row>
    <row r="1823" spans="1:10" x14ac:dyDescent="0.45">
      <c r="A1823" t="s">
        <v>425</v>
      </c>
      <c r="B1823" t="s">
        <v>85</v>
      </c>
      <c r="C1823">
        <v>2035</v>
      </c>
      <c r="D1823" t="s">
        <v>82</v>
      </c>
      <c r="E1823" t="s">
        <v>83</v>
      </c>
      <c r="F1823" t="s">
        <v>430</v>
      </c>
      <c r="G1823">
        <v>20</v>
      </c>
      <c r="H1823">
        <v>4.2849390767514699E-2</v>
      </c>
      <c r="I1823">
        <f>IF(OR(B1823="GAS",B1823="COL",B1823="LAN",B1823="RICE"),H1823*About!$B$113,IF(B1823="CROP",H1823*About!$B$114,'EPA Data'!H1823))</f>
        <v>4.7991317659616464E-2</v>
      </c>
      <c r="J1823" s="9" t="str">
        <f>VLOOKUP(F1823,'Tech to Policy Mapping'!C:D,2,FALSE)</f>
        <v>coal mining - methane capture</v>
      </c>
    </row>
    <row r="1824" spans="1:10" x14ac:dyDescent="0.45">
      <c r="A1824" t="s">
        <v>425</v>
      </c>
      <c r="B1824" t="s">
        <v>85</v>
      </c>
      <c r="C1824">
        <v>2035</v>
      </c>
      <c r="D1824" t="s">
        <v>82</v>
      </c>
      <c r="E1824" t="s">
        <v>83</v>
      </c>
      <c r="F1824" t="s">
        <v>426</v>
      </c>
      <c r="G1824">
        <v>20</v>
      </c>
      <c r="H1824">
        <v>1.9352107048034599</v>
      </c>
      <c r="I1824">
        <f>IF(OR(B1824="GAS",B1824="COL",B1824="LAN",B1824="RICE"),H1824*About!$B$113,IF(B1824="CROP",H1824*About!$B$114,'EPA Data'!H1824))</f>
        <v>2.1674359893798751</v>
      </c>
      <c r="J1824" s="9" t="str">
        <f>VLOOKUP(F1824,'Tech to Policy Mapping'!C:D,2,FALSE)</f>
        <v>coal mining - methane capture</v>
      </c>
    </row>
    <row r="1825" spans="1:10" x14ac:dyDescent="0.45">
      <c r="A1825" t="s">
        <v>425</v>
      </c>
      <c r="B1825" t="s">
        <v>85</v>
      </c>
      <c r="C1825">
        <v>2035</v>
      </c>
      <c r="D1825" t="s">
        <v>82</v>
      </c>
      <c r="E1825" t="s">
        <v>83</v>
      </c>
      <c r="F1825" t="s">
        <v>426</v>
      </c>
      <c r="G1825">
        <v>21</v>
      </c>
      <c r="H1825">
        <v>1.2070642709732</v>
      </c>
      <c r="I1825">
        <f>IF(OR(B1825="GAS",B1825="COL",B1825="LAN",B1825="RICE"),H1825*About!$B$113,IF(B1825="CROP",H1825*About!$B$114,'EPA Data'!H1825))</f>
        <v>1.3519119834899842</v>
      </c>
      <c r="J1825" s="9" t="str">
        <f>VLOOKUP(F1825,'Tech to Policy Mapping'!C:D,2,FALSE)</f>
        <v>coal mining - methane capture</v>
      </c>
    </row>
    <row r="1826" spans="1:10" x14ac:dyDescent="0.45">
      <c r="A1826" t="s">
        <v>425</v>
      </c>
      <c r="B1826" t="s">
        <v>85</v>
      </c>
      <c r="C1826">
        <v>2035</v>
      </c>
      <c r="D1826" t="s">
        <v>82</v>
      </c>
      <c r="E1826" t="s">
        <v>83</v>
      </c>
      <c r="F1826" t="s">
        <v>429</v>
      </c>
      <c r="G1826">
        <v>21</v>
      </c>
      <c r="H1826">
        <v>0.83211761713027899</v>
      </c>
      <c r="I1826">
        <f>IF(OR(B1826="GAS",B1826="COL",B1826="LAN",B1826="RICE"),H1826*About!$B$113,IF(B1826="CROP",H1826*About!$B$114,'EPA Data'!H1826))</f>
        <v>0.93197173118591259</v>
      </c>
      <c r="J1826" s="9" t="str">
        <f>VLOOKUP(F1826,'Tech to Policy Mapping'!C:D,2,FALSE)</f>
        <v>coal mining - methane destruction</v>
      </c>
    </row>
    <row r="1827" spans="1:10" x14ac:dyDescent="0.45">
      <c r="A1827" t="s">
        <v>425</v>
      </c>
      <c r="B1827" t="s">
        <v>85</v>
      </c>
      <c r="C1827">
        <v>2035</v>
      </c>
      <c r="D1827" t="s">
        <v>82</v>
      </c>
      <c r="E1827" t="s">
        <v>83</v>
      </c>
      <c r="F1827" t="s">
        <v>428</v>
      </c>
      <c r="G1827">
        <v>21</v>
      </c>
      <c r="H1827">
        <v>2.0161166787147501E-2</v>
      </c>
      <c r="I1827">
        <f>IF(OR(B1827="GAS",B1827="COL",B1827="LAN",B1827="RICE"),H1827*About!$B$113,IF(B1827="CROP",H1827*About!$B$114,'EPA Data'!H1827))</f>
        <v>2.2580506801605203E-2</v>
      </c>
      <c r="J1827" s="9" t="str">
        <f>VLOOKUP(F1827,'Tech to Policy Mapping'!C:D,2,FALSE)</f>
        <v>coal mining - methane destruction</v>
      </c>
    </row>
    <row r="1828" spans="1:10" x14ac:dyDescent="0.45">
      <c r="A1828" t="s">
        <v>425</v>
      </c>
      <c r="B1828" t="s">
        <v>85</v>
      </c>
      <c r="C1828">
        <v>2035</v>
      </c>
      <c r="D1828" t="s">
        <v>82</v>
      </c>
      <c r="E1828" t="s">
        <v>83</v>
      </c>
      <c r="F1828" t="s">
        <v>428</v>
      </c>
      <c r="G1828">
        <v>22</v>
      </c>
      <c r="H1828">
        <v>1.9138786941766701E-2</v>
      </c>
      <c r="I1828">
        <f>IF(OR(B1828="GAS",B1828="COL",B1828="LAN",B1828="RICE"),H1828*About!$B$113,IF(B1828="CROP",H1828*About!$B$114,'EPA Data'!H1828))</f>
        <v>2.1435441374778708E-2</v>
      </c>
      <c r="J1828" s="9" t="str">
        <f>VLOOKUP(F1828,'Tech to Policy Mapping'!C:D,2,FALSE)</f>
        <v>coal mining - methane destruction</v>
      </c>
    </row>
    <row r="1829" spans="1:10" x14ac:dyDescent="0.45">
      <c r="A1829" t="s">
        <v>425</v>
      </c>
      <c r="B1829" t="s">
        <v>85</v>
      </c>
      <c r="C1829">
        <v>2035</v>
      </c>
      <c r="D1829" t="s">
        <v>82</v>
      </c>
      <c r="E1829" t="s">
        <v>83</v>
      </c>
      <c r="F1829" t="s">
        <v>430</v>
      </c>
      <c r="G1829">
        <v>22</v>
      </c>
      <c r="H1829">
        <v>1.3543256558477899E-2</v>
      </c>
      <c r="I1829">
        <f>IF(OR(B1829="GAS",B1829="COL",B1829="LAN",B1829="RICE"),H1829*About!$B$113,IF(B1829="CROP",H1829*About!$B$114,'EPA Data'!H1829))</f>
        <v>1.5168447345495249E-2</v>
      </c>
      <c r="J1829" s="9" t="str">
        <f>VLOOKUP(F1829,'Tech to Policy Mapping'!C:D,2,FALSE)</f>
        <v>coal mining - methane capture</v>
      </c>
    </row>
    <row r="1830" spans="1:10" x14ac:dyDescent="0.45">
      <c r="A1830" t="s">
        <v>425</v>
      </c>
      <c r="B1830" t="s">
        <v>85</v>
      </c>
      <c r="C1830">
        <v>2035</v>
      </c>
      <c r="D1830" t="s">
        <v>82</v>
      </c>
      <c r="E1830" t="s">
        <v>83</v>
      </c>
      <c r="F1830" t="s">
        <v>426</v>
      </c>
      <c r="G1830">
        <v>22</v>
      </c>
      <c r="H1830">
        <v>1.0840939283370901</v>
      </c>
      <c r="I1830">
        <f>IF(OR(B1830="GAS",B1830="COL",B1830="LAN",B1830="RICE"),H1830*About!$B$113,IF(B1830="CROP",H1830*About!$B$114,'EPA Data'!H1830))</f>
        <v>1.214185199737541</v>
      </c>
      <c r="J1830" s="9" t="str">
        <f>VLOOKUP(F1830,'Tech to Policy Mapping'!C:D,2,FALSE)</f>
        <v>coal mining - methane capture</v>
      </c>
    </row>
    <row r="1831" spans="1:10" x14ac:dyDescent="0.45">
      <c r="A1831" t="s">
        <v>425</v>
      </c>
      <c r="B1831" t="s">
        <v>85</v>
      </c>
      <c r="C1831">
        <v>2035</v>
      </c>
      <c r="D1831" t="s">
        <v>82</v>
      </c>
      <c r="E1831" t="s">
        <v>83</v>
      </c>
      <c r="F1831" t="s">
        <v>428</v>
      </c>
      <c r="G1831">
        <v>23</v>
      </c>
      <c r="H1831">
        <v>8.7269818410277394E-2</v>
      </c>
      <c r="I1831">
        <f>IF(OR(B1831="GAS",B1831="COL",B1831="LAN",B1831="RICE"),H1831*About!$B$113,IF(B1831="CROP",H1831*About!$B$114,'EPA Data'!H1831))</f>
        <v>9.7742196619510696E-2</v>
      </c>
      <c r="J1831" s="9" t="str">
        <f>VLOOKUP(F1831,'Tech to Policy Mapping'!C:D,2,FALSE)</f>
        <v>coal mining - methane destruction</v>
      </c>
    </row>
    <row r="1832" spans="1:10" x14ac:dyDescent="0.45">
      <c r="A1832" t="s">
        <v>425</v>
      </c>
      <c r="B1832" t="s">
        <v>85</v>
      </c>
      <c r="C1832">
        <v>2035</v>
      </c>
      <c r="D1832" t="s">
        <v>82</v>
      </c>
      <c r="E1832" t="s">
        <v>83</v>
      </c>
      <c r="F1832" t="s">
        <v>426</v>
      </c>
      <c r="G1832">
        <v>23</v>
      </c>
      <c r="H1832">
        <v>1.01396232843399</v>
      </c>
      <c r="I1832">
        <f>IF(OR(B1832="GAS",B1832="COL",B1832="LAN",B1832="RICE"),H1832*About!$B$113,IF(B1832="CROP",H1832*About!$B$114,'EPA Data'!H1832))</f>
        <v>1.1356378078460689</v>
      </c>
      <c r="J1832" s="9" t="str">
        <f>VLOOKUP(F1832,'Tech to Policy Mapping'!C:D,2,FALSE)</f>
        <v>coal mining - methane capture</v>
      </c>
    </row>
    <row r="1833" spans="1:10" x14ac:dyDescent="0.45">
      <c r="A1833" t="s">
        <v>425</v>
      </c>
      <c r="B1833" t="s">
        <v>85</v>
      </c>
      <c r="C1833">
        <v>2035</v>
      </c>
      <c r="D1833" t="s">
        <v>82</v>
      </c>
      <c r="E1833" t="s">
        <v>83</v>
      </c>
      <c r="F1833" t="s">
        <v>426</v>
      </c>
      <c r="G1833">
        <v>24</v>
      </c>
      <c r="H1833">
        <v>0.95640894770622198</v>
      </c>
      <c r="I1833">
        <f>IF(OR(B1833="GAS",B1833="COL",B1833="LAN",B1833="RICE"),H1833*About!$B$113,IF(B1833="CROP",H1833*About!$B$114,'EPA Data'!H1833))</f>
        <v>1.0711780214309687</v>
      </c>
      <c r="J1833" s="9" t="str">
        <f>VLOOKUP(F1833,'Tech to Policy Mapping'!C:D,2,FALSE)</f>
        <v>coal mining - methane capture</v>
      </c>
    </row>
    <row r="1834" spans="1:10" x14ac:dyDescent="0.45">
      <c r="A1834" t="s">
        <v>425</v>
      </c>
      <c r="B1834" t="s">
        <v>85</v>
      </c>
      <c r="C1834">
        <v>2035</v>
      </c>
      <c r="D1834" t="s">
        <v>82</v>
      </c>
      <c r="E1834" t="s">
        <v>83</v>
      </c>
      <c r="F1834" t="s">
        <v>430</v>
      </c>
      <c r="G1834">
        <v>24</v>
      </c>
      <c r="H1834">
        <v>1.3180743902921699E-2</v>
      </c>
      <c r="I1834">
        <f>IF(OR(B1834="GAS",B1834="COL",B1834="LAN",B1834="RICE"),H1834*About!$B$113,IF(B1834="CROP",H1834*About!$B$114,'EPA Data'!H1834))</f>
        <v>1.4762433171272304E-2</v>
      </c>
      <c r="J1834" s="9" t="str">
        <f>VLOOKUP(F1834,'Tech to Policy Mapping'!C:D,2,FALSE)</f>
        <v>coal mining - methane capture</v>
      </c>
    </row>
    <row r="1835" spans="1:10" x14ac:dyDescent="0.45">
      <c r="A1835" t="s">
        <v>425</v>
      </c>
      <c r="B1835" t="s">
        <v>85</v>
      </c>
      <c r="C1835">
        <v>2035</v>
      </c>
      <c r="D1835" t="s">
        <v>82</v>
      </c>
      <c r="E1835" t="s">
        <v>83</v>
      </c>
      <c r="F1835" t="s">
        <v>428</v>
      </c>
      <c r="G1835">
        <v>24</v>
      </c>
      <c r="H1835">
        <v>5.0958415493369102E-2</v>
      </c>
      <c r="I1835">
        <f>IF(OR(B1835="GAS",B1835="COL",B1835="LAN",B1835="RICE"),H1835*About!$B$113,IF(B1835="CROP",H1835*About!$B$114,'EPA Data'!H1835))</f>
        <v>5.7073425352573398E-2</v>
      </c>
      <c r="J1835" s="9" t="str">
        <f>VLOOKUP(F1835,'Tech to Policy Mapping'!C:D,2,FALSE)</f>
        <v>coal mining - methane destruction</v>
      </c>
    </row>
    <row r="1836" spans="1:10" x14ac:dyDescent="0.45">
      <c r="A1836" t="s">
        <v>425</v>
      </c>
      <c r="B1836" t="s">
        <v>85</v>
      </c>
      <c r="C1836">
        <v>2035</v>
      </c>
      <c r="D1836" t="s">
        <v>82</v>
      </c>
      <c r="E1836" t="s">
        <v>83</v>
      </c>
      <c r="F1836" t="s">
        <v>428</v>
      </c>
      <c r="G1836">
        <v>25</v>
      </c>
      <c r="H1836">
        <v>3.3188875764608397E-2</v>
      </c>
      <c r="I1836">
        <f>IF(OR(B1836="GAS",B1836="COL",B1836="LAN",B1836="RICE"),H1836*About!$B$113,IF(B1836="CROP",H1836*About!$B$114,'EPA Data'!H1836))</f>
        <v>3.7171540856361408E-2</v>
      </c>
      <c r="J1836" s="9" t="str">
        <f>VLOOKUP(F1836,'Tech to Policy Mapping'!C:D,2,FALSE)</f>
        <v>coal mining - methane destruction</v>
      </c>
    </row>
    <row r="1837" spans="1:10" x14ac:dyDescent="0.45">
      <c r="A1837" t="s">
        <v>425</v>
      </c>
      <c r="B1837" t="s">
        <v>85</v>
      </c>
      <c r="C1837">
        <v>2035</v>
      </c>
      <c r="D1837" t="s">
        <v>82</v>
      </c>
      <c r="E1837" t="s">
        <v>83</v>
      </c>
      <c r="F1837" t="s">
        <v>430</v>
      </c>
      <c r="G1837">
        <v>25</v>
      </c>
      <c r="H1837">
        <v>3.85155510157347E-2</v>
      </c>
      <c r="I1837">
        <f>IF(OR(B1837="GAS",B1837="COL",B1837="LAN",B1837="RICE"),H1837*About!$B$113,IF(B1837="CROP",H1837*About!$B$114,'EPA Data'!H1837))</f>
        <v>4.3137417137622869E-2</v>
      </c>
      <c r="J1837" s="9" t="str">
        <f>VLOOKUP(F1837,'Tech to Policy Mapping'!C:D,2,FALSE)</f>
        <v>coal mining - methane capture</v>
      </c>
    </row>
    <row r="1838" spans="1:10" x14ac:dyDescent="0.45">
      <c r="A1838" t="s">
        <v>425</v>
      </c>
      <c r="B1838" t="s">
        <v>85</v>
      </c>
      <c r="C1838">
        <v>2035</v>
      </c>
      <c r="D1838" t="s">
        <v>82</v>
      </c>
      <c r="E1838" t="s">
        <v>83</v>
      </c>
      <c r="F1838" t="s">
        <v>428</v>
      </c>
      <c r="G1838">
        <v>26</v>
      </c>
      <c r="H1838">
        <v>1.56013816595078E-2</v>
      </c>
      <c r="I1838">
        <f>IF(OR(B1838="GAS",B1838="COL",B1838="LAN",B1838="RICE"),H1838*About!$B$113,IF(B1838="CROP",H1838*About!$B$114,'EPA Data'!H1838))</f>
        <v>1.7473547458648736E-2</v>
      </c>
      <c r="J1838" s="9" t="str">
        <f>VLOOKUP(F1838,'Tech to Policy Mapping'!C:D,2,FALSE)</f>
        <v>coal mining - methane destruction</v>
      </c>
    </row>
    <row r="1839" spans="1:10" x14ac:dyDescent="0.45">
      <c r="A1839" t="s">
        <v>425</v>
      </c>
      <c r="B1839" t="s">
        <v>85</v>
      </c>
      <c r="C1839">
        <v>2035</v>
      </c>
      <c r="D1839" t="s">
        <v>82</v>
      </c>
      <c r="E1839" t="s">
        <v>83</v>
      </c>
      <c r="F1839" t="s">
        <v>430</v>
      </c>
      <c r="G1839">
        <v>26</v>
      </c>
      <c r="H1839">
        <v>1.2556250207126101E-2</v>
      </c>
      <c r="I1839">
        <f>IF(OR(B1839="GAS",B1839="COL",B1839="LAN",B1839="RICE"),H1839*About!$B$113,IF(B1839="CROP",H1839*About!$B$114,'EPA Data'!H1839))</f>
        <v>1.4063000231981234E-2</v>
      </c>
      <c r="J1839" s="9" t="str">
        <f>VLOOKUP(F1839,'Tech to Policy Mapping'!C:D,2,FALSE)</f>
        <v>coal mining - methane capture</v>
      </c>
    </row>
    <row r="1840" spans="1:10" x14ac:dyDescent="0.45">
      <c r="A1840" t="s">
        <v>425</v>
      </c>
      <c r="B1840" t="s">
        <v>85</v>
      </c>
      <c r="C1840">
        <v>2035</v>
      </c>
      <c r="D1840" t="s">
        <v>82</v>
      </c>
      <c r="E1840" t="s">
        <v>83</v>
      </c>
      <c r="F1840" t="s">
        <v>426</v>
      </c>
      <c r="G1840">
        <v>26</v>
      </c>
      <c r="H1840">
        <v>2.1666185557842201</v>
      </c>
      <c r="I1840">
        <f>IF(OR(B1840="GAS",B1840="COL",B1840="LAN",B1840="RICE"),H1840*About!$B$113,IF(B1840="CROP",H1840*About!$B$114,'EPA Data'!H1840))</f>
        <v>2.4266127824783266</v>
      </c>
      <c r="J1840" s="9" t="str">
        <f>VLOOKUP(F1840,'Tech to Policy Mapping'!C:D,2,FALSE)</f>
        <v>coal mining - methane capture</v>
      </c>
    </row>
    <row r="1841" spans="1:10" x14ac:dyDescent="0.45">
      <c r="A1841" t="s">
        <v>425</v>
      </c>
      <c r="B1841" t="s">
        <v>85</v>
      </c>
      <c r="C1841">
        <v>2035</v>
      </c>
      <c r="D1841" t="s">
        <v>82</v>
      </c>
      <c r="E1841" t="s">
        <v>83</v>
      </c>
      <c r="F1841" t="s">
        <v>428</v>
      </c>
      <c r="G1841">
        <v>27</v>
      </c>
      <c r="H1841">
        <v>1.50701850652695E-2</v>
      </c>
      <c r="I1841">
        <f>IF(OR(B1841="GAS",B1841="COL",B1841="LAN",B1841="RICE"),H1841*About!$B$113,IF(B1841="CROP",H1841*About!$B$114,'EPA Data'!H1841))</f>
        <v>1.687860727310184E-2</v>
      </c>
      <c r="J1841" s="9" t="str">
        <f>VLOOKUP(F1841,'Tech to Policy Mapping'!C:D,2,FALSE)</f>
        <v>coal mining - methane destruction</v>
      </c>
    </row>
    <row r="1842" spans="1:10" x14ac:dyDescent="0.45">
      <c r="A1842" t="s">
        <v>425</v>
      </c>
      <c r="B1842" t="s">
        <v>85</v>
      </c>
      <c r="C1842">
        <v>2035</v>
      </c>
      <c r="D1842" t="s">
        <v>82</v>
      </c>
      <c r="E1842" t="s">
        <v>83</v>
      </c>
      <c r="F1842" t="s">
        <v>426</v>
      </c>
      <c r="G1842">
        <v>27</v>
      </c>
      <c r="H1842">
        <v>0.84011709690093905</v>
      </c>
      <c r="I1842">
        <f>IF(OR(B1842="GAS",B1842="COL",B1842="LAN",B1842="RICE"),H1842*About!$B$113,IF(B1842="CROP",H1842*About!$B$114,'EPA Data'!H1842))</f>
        <v>0.9409311485290518</v>
      </c>
      <c r="J1842" s="9" t="str">
        <f>VLOOKUP(F1842,'Tech to Policy Mapping'!C:D,2,FALSE)</f>
        <v>coal mining - methane capture</v>
      </c>
    </row>
    <row r="1843" spans="1:10" x14ac:dyDescent="0.45">
      <c r="A1843" t="s">
        <v>425</v>
      </c>
      <c r="B1843" t="s">
        <v>85</v>
      </c>
      <c r="C1843">
        <v>2035</v>
      </c>
      <c r="D1843" t="s">
        <v>82</v>
      </c>
      <c r="E1843" t="s">
        <v>83</v>
      </c>
      <c r="F1843" t="s">
        <v>426</v>
      </c>
      <c r="G1843">
        <v>28</v>
      </c>
      <c r="H1843">
        <v>0.40539264678955</v>
      </c>
      <c r="I1843">
        <f>IF(OR(B1843="GAS",B1843="COL",B1843="LAN",B1843="RICE"),H1843*About!$B$113,IF(B1843="CROP",H1843*About!$B$114,'EPA Data'!H1843))</f>
        <v>0.45403976440429605</v>
      </c>
      <c r="J1843" s="9" t="str">
        <f>VLOOKUP(F1843,'Tech to Policy Mapping'!C:D,2,FALSE)</f>
        <v>coal mining - methane capture</v>
      </c>
    </row>
    <row r="1844" spans="1:10" x14ac:dyDescent="0.45">
      <c r="A1844" t="s">
        <v>425</v>
      </c>
      <c r="B1844" t="s">
        <v>85</v>
      </c>
      <c r="C1844">
        <v>2035</v>
      </c>
      <c r="D1844" t="s">
        <v>82</v>
      </c>
      <c r="E1844" t="s">
        <v>83</v>
      </c>
      <c r="F1844" t="s">
        <v>428</v>
      </c>
      <c r="G1844">
        <v>29</v>
      </c>
      <c r="H1844">
        <v>4.2849390767514699E-2</v>
      </c>
      <c r="I1844">
        <f>IF(OR(B1844="GAS",B1844="COL",B1844="LAN",B1844="RICE"),H1844*About!$B$113,IF(B1844="CROP",H1844*About!$B$114,'EPA Data'!H1844))</f>
        <v>4.7991317659616464E-2</v>
      </c>
      <c r="J1844" s="9" t="str">
        <f>VLOOKUP(F1844,'Tech to Policy Mapping'!C:D,2,FALSE)</f>
        <v>coal mining - methane destruction</v>
      </c>
    </row>
    <row r="1845" spans="1:10" x14ac:dyDescent="0.45">
      <c r="A1845" t="s">
        <v>425</v>
      </c>
      <c r="B1845" t="s">
        <v>85</v>
      </c>
      <c r="C1845">
        <v>2035</v>
      </c>
      <c r="D1845" t="s">
        <v>82</v>
      </c>
      <c r="E1845" t="s">
        <v>83</v>
      </c>
      <c r="F1845" t="s">
        <v>426</v>
      </c>
      <c r="G1845">
        <v>30</v>
      </c>
      <c r="H1845">
        <v>0.36290100216865501</v>
      </c>
      <c r="I1845">
        <f>IF(OR(B1845="GAS",B1845="COL",B1845="LAN",B1845="RICE"),H1845*About!$B$113,IF(B1845="CROP",H1845*About!$B$114,'EPA Data'!H1845))</f>
        <v>0.40644912242889364</v>
      </c>
      <c r="J1845" s="9" t="str">
        <f>VLOOKUP(F1845,'Tech to Policy Mapping'!C:D,2,FALSE)</f>
        <v>coal mining - methane capture</v>
      </c>
    </row>
    <row r="1846" spans="1:10" x14ac:dyDescent="0.45">
      <c r="A1846" t="s">
        <v>425</v>
      </c>
      <c r="B1846" t="s">
        <v>85</v>
      </c>
      <c r="C1846">
        <v>2035</v>
      </c>
      <c r="D1846" t="s">
        <v>82</v>
      </c>
      <c r="E1846" t="s">
        <v>83</v>
      </c>
      <c r="F1846" t="s">
        <v>428</v>
      </c>
      <c r="G1846">
        <v>30</v>
      </c>
      <c r="H1846">
        <v>1.3543256558477899E-2</v>
      </c>
      <c r="I1846">
        <f>IF(OR(B1846="GAS",B1846="COL",B1846="LAN",B1846="RICE"),H1846*About!$B$113,IF(B1846="CROP",H1846*About!$B$114,'EPA Data'!H1846))</f>
        <v>1.5168447345495249E-2</v>
      </c>
      <c r="J1846" s="9" t="str">
        <f>VLOOKUP(F1846,'Tech to Policy Mapping'!C:D,2,FALSE)</f>
        <v>coal mining - methane destruction</v>
      </c>
    </row>
    <row r="1847" spans="1:10" x14ac:dyDescent="0.45">
      <c r="A1847" t="s">
        <v>425</v>
      </c>
      <c r="B1847" t="s">
        <v>85</v>
      </c>
      <c r="C1847">
        <v>2035</v>
      </c>
      <c r="D1847" t="s">
        <v>82</v>
      </c>
      <c r="E1847" t="s">
        <v>83</v>
      </c>
      <c r="F1847" t="s">
        <v>430</v>
      </c>
      <c r="G1847">
        <v>30</v>
      </c>
      <c r="H1847">
        <v>1.1792825534939801E-2</v>
      </c>
      <c r="I1847">
        <f>IF(OR(B1847="GAS",B1847="COL",B1847="LAN",B1847="RICE"),H1847*About!$B$113,IF(B1847="CROP",H1847*About!$B$114,'EPA Data'!H1847))</f>
        <v>1.3207964599132578E-2</v>
      </c>
      <c r="J1847" s="9" t="str">
        <f>VLOOKUP(F1847,'Tech to Policy Mapping'!C:D,2,FALSE)</f>
        <v>coal mining - methane capture</v>
      </c>
    </row>
    <row r="1848" spans="1:10" x14ac:dyDescent="0.45">
      <c r="A1848" t="s">
        <v>425</v>
      </c>
      <c r="B1848" t="s">
        <v>85</v>
      </c>
      <c r="C1848">
        <v>2035</v>
      </c>
      <c r="D1848" t="s">
        <v>82</v>
      </c>
      <c r="E1848" t="s">
        <v>83</v>
      </c>
      <c r="F1848" t="s">
        <v>428</v>
      </c>
      <c r="G1848">
        <v>31</v>
      </c>
      <c r="H1848">
        <v>1.3180743902921699E-2</v>
      </c>
      <c r="I1848">
        <f>IF(OR(B1848="GAS",B1848="COL",B1848="LAN",B1848="RICE"),H1848*About!$B$113,IF(B1848="CROP",H1848*About!$B$114,'EPA Data'!H1848))</f>
        <v>1.4762433171272304E-2</v>
      </c>
      <c r="J1848" s="9" t="str">
        <f>VLOOKUP(F1848,'Tech to Policy Mapping'!C:D,2,FALSE)</f>
        <v>coal mining - methane destruction</v>
      </c>
    </row>
    <row r="1849" spans="1:10" x14ac:dyDescent="0.45">
      <c r="A1849" t="s">
        <v>425</v>
      </c>
      <c r="B1849" t="s">
        <v>85</v>
      </c>
      <c r="C1849">
        <v>2035</v>
      </c>
      <c r="D1849" t="s">
        <v>82</v>
      </c>
      <c r="E1849" t="s">
        <v>83</v>
      </c>
      <c r="F1849" t="s">
        <v>426</v>
      </c>
      <c r="G1849">
        <v>31</v>
      </c>
      <c r="H1849">
        <v>0.34449815750121998</v>
      </c>
      <c r="I1849">
        <f>IF(OR(B1849="GAS",B1849="COL",B1849="LAN",B1849="RICE"),H1849*About!$B$113,IF(B1849="CROP",H1849*About!$B$114,'EPA Data'!H1849))</f>
        <v>0.38583793640136643</v>
      </c>
      <c r="J1849" s="9" t="str">
        <f>VLOOKUP(F1849,'Tech to Policy Mapping'!C:D,2,FALSE)</f>
        <v>coal mining - methane capture</v>
      </c>
    </row>
    <row r="1850" spans="1:10" x14ac:dyDescent="0.45">
      <c r="A1850" t="s">
        <v>425</v>
      </c>
      <c r="B1850" t="s">
        <v>85</v>
      </c>
      <c r="C1850">
        <v>2035</v>
      </c>
      <c r="D1850" t="s">
        <v>82</v>
      </c>
      <c r="E1850" t="s">
        <v>83</v>
      </c>
      <c r="F1850" t="s">
        <v>428</v>
      </c>
      <c r="G1850">
        <v>32</v>
      </c>
      <c r="H1850">
        <v>3.85155510157347E-2</v>
      </c>
      <c r="I1850">
        <f>IF(OR(B1850="GAS",B1850="COL",B1850="LAN",B1850="RICE"),H1850*About!$B$113,IF(B1850="CROP",H1850*About!$B$114,'EPA Data'!H1850))</f>
        <v>4.3137417137622869E-2</v>
      </c>
      <c r="J1850" s="9" t="str">
        <f>VLOOKUP(F1850,'Tech to Policy Mapping'!C:D,2,FALSE)</f>
        <v>coal mining - methane destruction</v>
      </c>
    </row>
    <row r="1851" spans="1:10" x14ac:dyDescent="0.45">
      <c r="A1851" t="s">
        <v>425</v>
      </c>
      <c r="B1851" t="s">
        <v>85</v>
      </c>
      <c r="C1851">
        <v>2035</v>
      </c>
      <c r="D1851" t="s">
        <v>82</v>
      </c>
      <c r="E1851" t="s">
        <v>83</v>
      </c>
      <c r="F1851" t="s">
        <v>430</v>
      </c>
      <c r="G1851">
        <v>32</v>
      </c>
      <c r="H1851">
        <v>2.27654874324799E-2</v>
      </c>
      <c r="I1851">
        <f>IF(OR(B1851="GAS",B1851="COL",B1851="LAN",B1851="RICE"),H1851*About!$B$113,IF(B1851="CROP",H1851*About!$B$114,'EPA Data'!H1851))</f>
        <v>2.5497345924377489E-2</v>
      </c>
      <c r="J1851" s="9" t="str">
        <f>VLOOKUP(F1851,'Tech to Policy Mapping'!C:D,2,FALSE)</f>
        <v>coal mining - methane capture</v>
      </c>
    </row>
    <row r="1852" spans="1:10" x14ac:dyDescent="0.45">
      <c r="A1852" t="s">
        <v>425</v>
      </c>
      <c r="B1852" t="s">
        <v>85</v>
      </c>
      <c r="C1852">
        <v>2035</v>
      </c>
      <c r="D1852" t="s">
        <v>82</v>
      </c>
      <c r="E1852" t="s">
        <v>83</v>
      </c>
      <c r="F1852" t="s">
        <v>428</v>
      </c>
      <c r="G1852">
        <v>33</v>
      </c>
      <c r="H1852">
        <v>1.2556250207126101E-2</v>
      </c>
      <c r="I1852">
        <f>IF(OR(B1852="GAS",B1852="COL",B1852="LAN",B1852="RICE"),H1852*About!$B$113,IF(B1852="CROP",H1852*About!$B$114,'EPA Data'!H1852))</f>
        <v>1.4063000231981234E-2</v>
      </c>
      <c r="J1852" s="9" t="str">
        <f>VLOOKUP(F1852,'Tech to Policy Mapping'!C:D,2,FALSE)</f>
        <v>coal mining - methane destruction</v>
      </c>
    </row>
    <row r="1853" spans="1:10" x14ac:dyDescent="0.45">
      <c r="A1853" t="s">
        <v>425</v>
      </c>
      <c r="B1853" t="s">
        <v>85</v>
      </c>
      <c r="C1853">
        <v>2035</v>
      </c>
      <c r="D1853" t="s">
        <v>82</v>
      </c>
      <c r="E1853" t="s">
        <v>83</v>
      </c>
      <c r="F1853" t="s">
        <v>426</v>
      </c>
      <c r="G1853">
        <v>33</v>
      </c>
      <c r="H1853">
        <v>0.320638477802276</v>
      </c>
      <c r="I1853">
        <f>IF(OR(B1853="GAS",B1853="COL",B1853="LAN",B1853="RICE"),H1853*About!$B$113,IF(B1853="CROP",H1853*About!$B$114,'EPA Data'!H1853))</f>
        <v>0.35911509513854917</v>
      </c>
      <c r="J1853" s="9" t="str">
        <f>VLOOKUP(F1853,'Tech to Policy Mapping'!C:D,2,FALSE)</f>
        <v>coal mining - methane capture</v>
      </c>
    </row>
    <row r="1854" spans="1:10" x14ac:dyDescent="0.45">
      <c r="A1854" t="s">
        <v>425</v>
      </c>
      <c r="B1854" t="s">
        <v>85</v>
      </c>
      <c r="C1854">
        <v>2035</v>
      </c>
      <c r="D1854" t="s">
        <v>82</v>
      </c>
      <c r="E1854" t="s">
        <v>83</v>
      </c>
      <c r="F1854" t="s">
        <v>430</v>
      </c>
      <c r="G1854">
        <v>33</v>
      </c>
      <c r="H1854">
        <v>2.2441442124545598E-2</v>
      </c>
      <c r="I1854">
        <f>IF(OR(B1854="GAS",B1854="COL",B1854="LAN",B1854="RICE"),H1854*About!$B$113,IF(B1854="CROP",H1854*About!$B$114,'EPA Data'!H1854))</f>
        <v>2.5134415179491072E-2</v>
      </c>
      <c r="J1854" s="9" t="str">
        <f>VLOOKUP(F1854,'Tech to Policy Mapping'!C:D,2,FALSE)</f>
        <v>coal mining - methane capture</v>
      </c>
    </row>
    <row r="1855" spans="1:10" x14ac:dyDescent="0.45">
      <c r="A1855" t="s">
        <v>425</v>
      </c>
      <c r="B1855" t="s">
        <v>85</v>
      </c>
      <c r="C1855">
        <v>2035</v>
      </c>
      <c r="D1855" t="s">
        <v>82</v>
      </c>
      <c r="E1855" t="s">
        <v>83</v>
      </c>
      <c r="F1855" t="s">
        <v>426</v>
      </c>
      <c r="G1855">
        <v>34</v>
      </c>
      <c r="H1855">
        <v>0.61263135075569097</v>
      </c>
      <c r="I1855">
        <f>IF(OR(B1855="GAS",B1855="COL",B1855="LAN",B1855="RICE"),H1855*About!$B$113,IF(B1855="CROP",H1855*About!$B$114,'EPA Data'!H1855))</f>
        <v>0.68614711284637397</v>
      </c>
      <c r="J1855" s="9" t="str">
        <f>VLOOKUP(F1855,'Tech to Policy Mapping'!C:D,2,FALSE)</f>
        <v>coal mining - methane capture</v>
      </c>
    </row>
    <row r="1856" spans="1:10" x14ac:dyDescent="0.45">
      <c r="A1856" t="s">
        <v>425</v>
      </c>
      <c r="B1856" t="s">
        <v>85</v>
      </c>
      <c r="C1856">
        <v>2035</v>
      </c>
      <c r="D1856" t="s">
        <v>82</v>
      </c>
      <c r="E1856" t="s">
        <v>83</v>
      </c>
      <c r="F1856" t="s">
        <v>428</v>
      </c>
      <c r="G1856">
        <v>35</v>
      </c>
      <c r="H1856">
        <v>1.1792825534939801E-2</v>
      </c>
      <c r="I1856">
        <f>IF(OR(B1856="GAS",B1856="COL",B1856="LAN",B1856="RICE"),H1856*About!$B$113,IF(B1856="CROP",H1856*About!$B$114,'EPA Data'!H1856))</f>
        <v>1.3207964599132578E-2</v>
      </c>
      <c r="J1856" s="9" t="str">
        <f>VLOOKUP(F1856,'Tech to Policy Mapping'!C:D,2,FALSE)</f>
        <v>coal mining - methane destruction</v>
      </c>
    </row>
    <row r="1857" spans="1:10" x14ac:dyDescent="0.45">
      <c r="A1857" t="s">
        <v>425</v>
      </c>
      <c r="B1857" t="s">
        <v>85</v>
      </c>
      <c r="C1857">
        <v>2035</v>
      </c>
      <c r="D1857" t="s">
        <v>82</v>
      </c>
      <c r="E1857" t="s">
        <v>83</v>
      </c>
      <c r="F1857" t="s">
        <v>426</v>
      </c>
      <c r="G1857">
        <v>35</v>
      </c>
      <c r="H1857">
        <v>0.90201988816261203</v>
      </c>
      <c r="I1857">
        <f>IF(OR(B1857="GAS",B1857="COL",B1857="LAN",B1857="RICE"),H1857*About!$B$113,IF(B1857="CROP",H1857*About!$B$114,'EPA Data'!H1857))</f>
        <v>1.0102622747421255</v>
      </c>
      <c r="J1857" s="9" t="str">
        <f>VLOOKUP(F1857,'Tech to Policy Mapping'!C:D,2,FALSE)</f>
        <v>coal mining - methane capture</v>
      </c>
    </row>
    <row r="1858" spans="1:10" x14ac:dyDescent="0.45">
      <c r="A1858" t="s">
        <v>425</v>
      </c>
      <c r="B1858" t="s">
        <v>85</v>
      </c>
      <c r="C1858">
        <v>2035</v>
      </c>
      <c r="D1858" t="s">
        <v>82</v>
      </c>
      <c r="E1858" t="s">
        <v>83</v>
      </c>
      <c r="F1858" t="s">
        <v>428</v>
      </c>
      <c r="G1858">
        <v>36</v>
      </c>
      <c r="H1858">
        <v>3.4044670872390298E-2</v>
      </c>
      <c r="I1858">
        <f>IF(OR(B1858="GAS",B1858="COL",B1858="LAN",B1858="RICE"),H1858*About!$B$113,IF(B1858="CROP",H1858*About!$B$114,'EPA Data'!H1858))</f>
        <v>3.8130031377077135E-2</v>
      </c>
      <c r="J1858" s="9" t="str">
        <f>VLOOKUP(F1858,'Tech to Policy Mapping'!C:D,2,FALSE)</f>
        <v>coal mining - methane destruction</v>
      </c>
    </row>
    <row r="1859" spans="1:10" x14ac:dyDescent="0.45">
      <c r="A1859" t="s">
        <v>425</v>
      </c>
      <c r="B1859" t="s">
        <v>85</v>
      </c>
      <c r="C1859">
        <v>2035</v>
      </c>
      <c r="D1859" t="s">
        <v>82</v>
      </c>
      <c r="E1859" t="s">
        <v>83</v>
      </c>
      <c r="F1859" t="s">
        <v>430</v>
      </c>
      <c r="G1859">
        <v>36</v>
      </c>
      <c r="H1859">
        <v>1.0693131014704701E-2</v>
      </c>
      <c r="I1859">
        <f>IF(OR(B1859="GAS",B1859="COL",B1859="LAN",B1859="RICE"),H1859*About!$B$113,IF(B1859="CROP",H1859*About!$B$114,'EPA Data'!H1859))</f>
        <v>1.1976306736469267E-2</v>
      </c>
      <c r="J1859" s="9" t="str">
        <f>VLOOKUP(F1859,'Tech to Policy Mapping'!C:D,2,FALSE)</f>
        <v>coal mining - methane capture</v>
      </c>
    </row>
    <row r="1860" spans="1:10" x14ac:dyDescent="0.45">
      <c r="A1860" t="s">
        <v>425</v>
      </c>
      <c r="B1860" t="s">
        <v>85</v>
      </c>
      <c r="C1860">
        <v>2035</v>
      </c>
      <c r="D1860" t="s">
        <v>82</v>
      </c>
      <c r="E1860" t="s">
        <v>83</v>
      </c>
      <c r="F1860" t="s">
        <v>426</v>
      </c>
      <c r="G1860">
        <v>37</v>
      </c>
      <c r="H1860">
        <v>0.28082486987113903</v>
      </c>
      <c r="I1860">
        <f>IF(OR(B1860="GAS",B1860="COL",B1860="LAN",B1860="RICE"),H1860*About!$B$113,IF(B1860="CROP",H1860*About!$B$114,'EPA Data'!H1860))</f>
        <v>0.31452385425567575</v>
      </c>
      <c r="J1860" s="9" t="str">
        <f>VLOOKUP(F1860,'Tech to Policy Mapping'!C:D,2,FALSE)</f>
        <v>coal mining - methane capture</v>
      </c>
    </row>
    <row r="1861" spans="1:10" x14ac:dyDescent="0.45">
      <c r="A1861" t="s">
        <v>425</v>
      </c>
      <c r="B1861" t="s">
        <v>85</v>
      </c>
      <c r="C1861">
        <v>2035</v>
      </c>
      <c r="D1861" t="s">
        <v>82</v>
      </c>
      <c r="E1861" t="s">
        <v>83</v>
      </c>
      <c r="F1861" t="s">
        <v>428</v>
      </c>
      <c r="G1861">
        <v>37</v>
      </c>
      <c r="H1861">
        <v>1.1162258684635201E-2</v>
      </c>
      <c r="I1861">
        <f>IF(OR(B1861="GAS",B1861="COL",B1861="LAN",B1861="RICE"),H1861*About!$B$113,IF(B1861="CROP",H1861*About!$B$114,'EPA Data'!H1861))</f>
        <v>1.2501729726791425E-2</v>
      </c>
      <c r="J1861" s="9" t="str">
        <f>VLOOKUP(F1861,'Tech to Policy Mapping'!C:D,2,FALSE)</f>
        <v>coal mining - methane destruction</v>
      </c>
    </row>
    <row r="1862" spans="1:10" x14ac:dyDescent="0.45">
      <c r="A1862" t="s">
        <v>425</v>
      </c>
      <c r="B1862" t="s">
        <v>85</v>
      </c>
      <c r="C1862">
        <v>2035</v>
      </c>
      <c r="D1862" t="s">
        <v>82</v>
      </c>
      <c r="E1862" t="s">
        <v>83</v>
      </c>
      <c r="F1862" t="s">
        <v>426</v>
      </c>
      <c r="G1862">
        <v>38</v>
      </c>
      <c r="H1862">
        <v>0.27126333117485002</v>
      </c>
      <c r="I1862">
        <f>IF(OR(B1862="GAS",B1862="COL",B1862="LAN",B1862="RICE"),H1862*About!$B$113,IF(B1862="CROP",H1862*About!$B$114,'EPA Data'!H1862))</f>
        <v>0.30381493091583206</v>
      </c>
      <c r="J1862" s="9" t="str">
        <f>VLOOKUP(F1862,'Tech to Policy Mapping'!C:D,2,FALSE)</f>
        <v>coal mining - methane capture</v>
      </c>
    </row>
    <row r="1863" spans="1:10" x14ac:dyDescent="0.45">
      <c r="A1863" t="s">
        <v>425</v>
      </c>
      <c r="B1863" t="s">
        <v>85</v>
      </c>
      <c r="C1863">
        <v>2035</v>
      </c>
      <c r="D1863" t="s">
        <v>82</v>
      </c>
      <c r="E1863" t="s">
        <v>83</v>
      </c>
      <c r="F1863" t="s">
        <v>428</v>
      </c>
      <c r="G1863">
        <v>38</v>
      </c>
      <c r="H1863">
        <v>1.0693131014704701E-2</v>
      </c>
      <c r="I1863">
        <f>IF(OR(B1863="GAS",B1863="COL",B1863="LAN",B1863="RICE"),H1863*About!$B$113,IF(B1863="CROP",H1863*About!$B$114,'EPA Data'!H1863))</f>
        <v>1.1976306736469267E-2</v>
      </c>
      <c r="J1863" s="9" t="str">
        <f>VLOOKUP(F1863,'Tech to Policy Mapping'!C:D,2,FALSE)</f>
        <v>coal mining - methane destruction</v>
      </c>
    </row>
    <row r="1864" spans="1:10" x14ac:dyDescent="0.45">
      <c r="A1864" t="s">
        <v>425</v>
      </c>
      <c r="B1864" t="s">
        <v>85</v>
      </c>
      <c r="C1864">
        <v>2035</v>
      </c>
      <c r="D1864" t="s">
        <v>82</v>
      </c>
      <c r="E1864" t="s">
        <v>83</v>
      </c>
      <c r="F1864" t="s">
        <v>430</v>
      </c>
      <c r="G1864">
        <v>39</v>
      </c>
      <c r="H1864">
        <v>1.03723276406527E-2</v>
      </c>
      <c r="I1864">
        <f>IF(OR(B1864="GAS",B1864="COL",B1864="LAN",B1864="RICE"),H1864*About!$B$113,IF(B1864="CROP",H1864*About!$B$114,'EPA Data'!H1864))</f>
        <v>1.1617006957531026E-2</v>
      </c>
      <c r="J1864" s="9" t="str">
        <f>VLOOKUP(F1864,'Tech to Policy Mapping'!C:D,2,FALSE)</f>
        <v>coal mining - methane capture</v>
      </c>
    </row>
    <row r="1865" spans="1:10" x14ac:dyDescent="0.45">
      <c r="A1865" t="s">
        <v>425</v>
      </c>
      <c r="B1865" t="s">
        <v>85</v>
      </c>
      <c r="C1865">
        <v>2035</v>
      </c>
      <c r="D1865" t="s">
        <v>82</v>
      </c>
      <c r="E1865" t="s">
        <v>83</v>
      </c>
      <c r="F1865" t="s">
        <v>428</v>
      </c>
      <c r="G1865">
        <v>39</v>
      </c>
      <c r="H1865">
        <v>1.03723276406527E-2</v>
      </c>
      <c r="I1865">
        <f>IF(OR(B1865="GAS",B1865="COL",B1865="LAN",B1865="RICE"),H1865*About!$B$113,IF(B1865="CROP",H1865*About!$B$114,'EPA Data'!H1865))</f>
        <v>1.1617006957531026E-2</v>
      </c>
      <c r="J1865" s="9" t="str">
        <f>VLOOKUP(F1865,'Tech to Policy Mapping'!C:D,2,FALSE)</f>
        <v>coal mining - methane destruction</v>
      </c>
    </row>
    <row r="1866" spans="1:10" x14ac:dyDescent="0.45">
      <c r="A1866" t="s">
        <v>425</v>
      </c>
      <c r="B1866" t="s">
        <v>85</v>
      </c>
      <c r="C1866">
        <v>2035</v>
      </c>
      <c r="D1866" t="s">
        <v>82</v>
      </c>
      <c r="E1866" t="s">
        <v>83</v>
      </c>
      <c r="F1866" t="s">
        <v>426</v>
      </c>
      <c r="G1866">
        <v>40</v>
      </c>
      <c r="H1866">
        <v>0.77128905057907104</v>
      </c>
      <c r="I1866">
        <f>IF(OR(B1866="GAS",B1866="COL",B1866="LAN",B1866="RICE"),H1866*About!$B$113,IF(B1866="CROP",H1866*About!$B$114,'EPA Data'!H1866))</f>
        <v>0.86384373664855962</v>
      </c>
      <c r="J1866" s="9" t="str">
        <f>VLOOKUP(F1866,'Tech to Policy Mapping'!C:D,2,FALSE)</f>
        <v>coal mining - methane capture</v>
      </c>
    </row>
    <row r="1867" spans="1:10" x14ac:dyDescent="0.45">
      <c r="A1867" t="s">
        <v>425</v>
      </c>
      <c r="B1867" t="s">
        <v>85</v>
      </c>
      <c r="C1867">
        <v>2035</v>
      </c>
      <c r="D1867" t="s">
        <v>82</v>
      </c>
      <c r="E1867" t="s">
        <v>83</v>
      </c>
      <c r="F1867" t="s">
        <v>430</v>
      </c>
      <c r="G1867">
        <v>41</v>
      </c>
      <c r="H1867">
        <v>1.00825289264321E-2</v>
      </c>
      <c r="I1867">
        <f>IF(OR(B1867="GAS",B1867="COL",B1867="LAN",B1867="RICE"),H1867*About!$B$113,IF(B1867="CROP",H1867*About!$B$114,'EPA Data'!H1867))</f>
        <v>1.1292432397603953E-2</v>
      </c>
      <c r="J1867" s="9" t="str">
        <f>VLOOKUP(F1867,'Tech to Policy Mapping'!C:D,2,FALSE)</f>
        <v>coal mining - methane capture</v>
      </c>
    </row>
    <row r="1868" spans="1:10" x14ac:dyDescent="0.45">
      <c r="A1868" t="s">
        <v>425</v>
      </c>
      <c r="B1868" t="s">
        <v>85</v>
      </c>
      <c r="C1868">
        <v>2035</v>
      </c>
      <c r="D1868" t="s">
        <v>82</v>
      </c>
      <c r="E1868" t="s">
        <v>83</v>
      </c>
      <c r="F1868" t="s">
        <v>428</v>
      </c>
      <c r="G1868">
        <v>41</v>
      </c>
      <c r="H1868">
        <v>1.9947696477174801E-2</v>
      </c>
      <c r="I1868">
        <f>IF(OR(B1868="GAS",B1868="COL",B1868="LAN",B1868="RICE"),H1868*About!$B$113,IF(B1868="CROP",H1868*About!$B$114,'EPA Data'!H1868))</f>
        <v>2.234142005443578E-2</v>
      </c>
      <c r="J1868" s="9" t="str">
        <f>VLOOKUP(F1868,'Tech to Policy Mapping'!C:D,2,FALSE)</f>
        <v>coal mining - methane destruction</v>
      </c>
    </row>
    <row r="1869" spans="1:10" x14ac:dyDescent="0.45">
      <c r="A1869" t="s">
        <v>425</v>
      </c>
      <c r="B1869" t="s">
        <v>85</v>
      </c>
      <c r="C1869">
        <v>2035</v>
      </c>
      <c r="D1869" t="s">
        <v>82</v>
      </c>
      <c r="E1869" t="s">
        <v>83</v>
      </c>
      <c r="F1869" t="s">
        <v>426</v>
      </c>
      <c r="G1869">
        <v>42</v>
      </c>
      <c r="H1869">
        <v>0.243778616189956</v>
      </c>
      <c r="I1869">
        <f>IF(OR(B1869="GAS",B1869="COL",B1869="LAN",B1869="RICE"),H1869*About!$B$113,IF(B1869="CROP",H1869*About!$B$114,'EPA Data'!H1869))</f>
        <v>0.27303205013275073</v>
      </c>
      <c r="J1869" s="9" t="str">
        <f>VLOOKUP(F1869,'Tech to Policy Mapping'!C:D,2,FALSE)</f>
        <v>coal mining - methane capture</v>
      </c>
    </row>
    <row r="1870" spans="1:10" x14ac:dyDescent="0.45">
      <c r="A1870" t="s">
        <v>425</v>
      </c>
      <c r="B1870" t="s">
        <v>85</v>
      </c>
      <c r="C1870">
        <v>2035</v>
      </c>
      <c r="D1870" t="s">
        <v>82</v>
      </c>
      <c r="E1870" t="s">
        <v>83</v>
      </c>
      <c r="F1870" t="s">
        <v>430</v>
      </c>
      <c r="G1870">
        <v>43</v>
      </c>
      <c r="H1870">
        <v>9.8651675507426002E-3</v>
      </c>
      <c r="I1870">
        <f>IF(OR(B1870="GAS",B1870="COL",B1870="LAN",B1870="RICE"),H1870*About!$B$113,IF(B1870="CROP",H1870*About!$B$114,'EPA Data'!H1870))</f>
        <v>1.1048987656831714E-2</v>
      </c>
      <c r="J1870" s="9" t="str">
        <f>VLOOKUP(F1870,'Tech to Policy Mapping'!C:D,2,FALSE)</f>
        <v>coal mining - methane capture</v>
      </c>
    </row>
    <row r="1871" spans="1:10" x14ac:dyDescent="0.45">
      <c r="A1871" t="s">
        <v>425</v>
      </c>
      <c r="B1871" t="s">
        <v>85</v>
      </c>
      <c r="C1871">
        <v>2035</v>
      </c>
      <c r="D1871" t="s">
        <v>82</v>
      </c>
      <c r="E1871" t="s">
        <v>83</v>
      </c>
      <c r="F1871" t="s">
        <v>426</v>
      </c>
      <c r="G1871">
        <v>43</v>
      </c>
      <c r="H1871">
        <v>0.70107448101043701</v>
      </c>
      <c r="I1871">
        <f>IF(OR(B1871="GAS",B1871="COL",B1871="LAN",B1871="RICE"),H1871*About!$B$113,IF(B1871="CROP",H1871*About!$B$114,'EPA Data'!H1871))</f>
        <v>0.78520341873168953</v>
      </c>
      <c r="J1871" s="9" t="str">
        <f>VLOOKUP(F1871,'Tech to Policy Mapping'!C:D,2,FALSE)</f>
        <v>coal mining - methane capture</v>
      </c>
    </row>
    <row r="1872" spans="1:10" x14ac:dyDescent="0.45">
      <c r="A1872" t="s">
        <v>425</v>
      </c>
      <c r="B1872" t="s">
        <v>85</v>
      </c>
      <c r="C1872">
        <v>2035</v>
      </c>
      <c r="D1872" t="s">
        <v>82</v>
      </c>
      <c r="E1872" t="s">
        <v>83</v>
      </c>
      <c r="F1872" t="s">
        <v>428</v>
      </c>
      <c r="G1872">
        <v>43</v>
      </c>
      <c r="H1872">
        <v>9.5548778772354005E-3</v>
      </c>
      <c r="I1872">
        <f>IF(OR(B1872="GAS",B1872="COL",B1872="LAN",B1872="RICE"),H1872*About!$B$113,IF(B1872="CROP",H1872*About!$B$114,'EPA Data'!H1872))</f>
        <v>1.0701463222503649E-2</v>
      </c>
      <c r="J1872" s="9" t="str">
        <f>VLOOKUP(F1872,'Tech to Policy Mapping'!C:D,2,FALSE)</f>
        <v>coal mining - methane destruction</v>
      </c>
    </row>
    <row r="1873" spans="1:10" x14ac:dyDescent="0.45">
      <c r="A1873" t="s">
        <v>425</v>
      </c>
      <c r="B1873" t="s">
        <v>85</v>
      </c>
      <c r="C1873">
        <v>2035</v>
      </c>
      <c r="D1873" t="s">
        <v>82</v>
      </c>
      <c r="E1873" t="s">
        <v>83</v>
      </c>
      <c r="F1873" t="s">
        <v>428</v>
      </c>
      <c r="G1873">
        <v>44</v>
      </c>
      <c r="H1873">
        <v>9.1941207647324007E-3</v>
      </c>
      <c r="I1873">
        <f>IF(OR(B1873="GAS",B1873="COL",B1873="LAN",B1873="RICE"),H1873*About!$B$113,IF(B1873="CROP",H1873*About!$B$114,'EPA Data'!H1873))</f>
        <v>1.029741525650029E-2</v>
      </c>
      <c r="J1873" s="9" t="str">
        <f>VLOOKUP(F1873,'Tech to Policy Mapping'!C:D,2,FALSE)</f>
        <v>coal mining - methane destruction</v>
      </c>
    </row>
    <row r="1874" spans="1:10" x14ac:dyDescent="0.45">
      <c r="A1874" t="s">
        <v>425</v>
      </c>
      <c r="B1874" t="s">
        <v>85</v>
      </c>
      <c r="C1874">
        <v>2035</v>
      </c>
      <c r="D1874" t="s">
        <v>82</v>
      </c>
      <c r="E1874" t="s">
        <v>83</v>
      </c>
      <c r="F1874" t="s">
        <v>426</v>
      </c>
      <c r="G1874">
        <v>44</v>
      </c>
      <c r="H1874">
        <v>0.45547133684158297</v>
      </c>
      <c r="I1874">
        <f>IF(OR(B1874="GAS",B1874="COL",B1874="LAN",B1874="RICE"),H1874*About!$B$113,IF(B1874="CROP",H1874*About!$B$114,'EPA Data'!H1874))</f>
        <v>0.51012789726257302</v>
      </c>
      <c r="J1874" s="9" t="str">
        <f>VLOOKUP(F1874,'Tech to Policy Mapping'!C:D,2,FALSE)</f>
        <v>coal mining - methane capture</v>
      </c>
    </row>
    <row r="1875" spans="1:10" x14ac:dyDescent="0.45">
      <c r="A1875" t="s">
        <v>425</v>
      </c>
      <c r="B1875" t="s">
        <v>85</v>
      </c>
      <c r="C1875">
        <v>2035</v>
      </c>
      <c r="D1875" t="s">
        <v>82</v>
      </c>
      <c r="E1875" t="s">
        <v>83</v>
      </c>
      <c r="F1875" t="s">
        <v>428</v>
      </c>
      <c r="G1875">
        <v>45</v>
      </c>
      <c r="H1875">
        <v>1.8064331263303798E-2</v>
      </c>
      <c r="I1875">
        <f>IF(OR(B1875="GAS",B1875="COL",B1875="LAN",B1875="RICE"),H1875*About!$B$113,IF(B1875="CROP",H1875*About!$B$114,'EPA Data'!H1875))</f>
        <v>2.0232051014900256E-2</v>
      </c>
      <c r="J1875" s="9" t="str">
        <f>VLOOKUP(F1875,'Tech to Policy Mapping'!C:D,2,FALSE)</f>
        <v>coal mining - methane destruction</v>
      </c>
    </row>
    <row r="1876" spans="1:10" x14ac:dyDescent="0.45">
      <c r="A1876" t="s">
        <v>425</v>
      </c>
      <c r="B1876" t="s">
        <v>85</v>
      </c>
      <c r="C1876">
        <v>2035</v>
      </c>
      <c r="D1876" t="s">
        <v>82</v>
      </c>
      <c r="E1876" t="s">
        <v>83</v>
      </c>
      <c r="F1876" t="s">
        <v>428</v>
      </c>
      <c r="G1876">
        <v>46</v>
      </c>
      <c r="H1876">
        <v>8.8131604716181998E-3</v>
      </c>
      <c r="I1876">
        <f>IF(OR(B1876="GAS",B1876="COL",B1876="LAN",B1876="RICE"),H1876*About!$B$113,IF(B1876="CROP",H1876*About!$B$114,'EPA Data'!H1876))</f>
        <v>9.8707397282123844E-3</v>
      </c>
      <c r="J1876" s="9" t="str">
        <f>VLOOKUP(F1876,'Tech to Policy Mapping'!C:D,2,FALSE)</f>
        <v>coal mining - methane destruction</v>
      </c>
    </row>
    <row r="1877" spans="1:10" x14ac:dyDescent="0.45">
      <c r="A1877" t="s">
        <v>425</v>
      </c>
      <c r="B1877" t="s">
        <v>85</v>
      </c>
      <c r="C1877">
        <v>2035</v>
      </c>
      <c r="D1877" t="s">
        <v>82</v>
      </c>
      <c r="E1877" t="s">
        <v>83</v>
      </c>
      <c r="F1877" t="s">
        <v>430</v>
      </c>
      <c r="G1877">
        <v>46</v>
      </c>
      <c r="H1877">
        <v>9.5548778772354005E-3</v>
      </c>
      <c r="I1877">
        <f>IF(OR(B1877="GAS",B1877="COL",B1877="LAN",B1877="RICE"),H1877*About!$B$113,IF(B1877="CROP",H1877*About!$B$114,'EPA Data'!H1877))</f>
        <v>1.0701463222503649E-2</v>
      </c>
      <c r="J1877" s="9" t="str">
        <f>VLOOKUP(F1877,'Tech to Policy Mapping'!C:D,2,FALSE)</f>
        <v>coal mining - methane capture</v>
      </c>
    </row>
    <row r="1878" spans="1:10" x14ac:dyDescent="0.45">
      <c r="A1878" t="s">
        <v>425</v>
      </c>
      <c r="B1878" t="s">
        <v>85</v>
      </c>
      <c r="C1878">
        <v>2035</v>
      </c>
      <c r="D1878" t="s">
        <v>82</v>
      </c>
      <c r="E1878" t="s">
        <v>83</v>
      </c>
      <c r="F1878" t="s">
        <v>428</v>
      </c>
      <c r="G1878">
        <v>47</v>
      </c>
      <c r="H1878">
        <v>8.6160423234105006E-3</v>
      </c>
      <c r="I1878">
        <f>IF(OR(B1878="GAS",B1878="COL",B1878="LAN",B1878="RICE"),H1878*About!$B$113,IF(B1878="CROP",H1878*About!$B$114,'EPA Data'!H1878))</f>
        <v>9.6499674022197616E-3</v>
      </c>
      <c r="J1878" s="9" t="str">
        <f>VLOOKUP(F1878,'Tech to Policy Mapping'!C:D,2,FALSE)</f>
        <v>coal mining - methane destruction</v>
      </c>
    </row>
    <row r="1879" spans="1:10" x14ac:dyDescent="0.45">
      <c r="A1879" t="s">
        <v>425</v>
      </c>
      <c r="B1879" t="s">
        <v>85</v>
      </c>
      <c r="C1879">
        <v>2035</v>
      </c>
      <c r="D1879" t="s">
        <v>82</v>
      </c>
      <c r="E1879" t="s">
        <v>83</v>
      </c>
      <c r="F1879" t="s">
        <v>426</v>
      </c>
      <c r="G1879">
        <v>47</v>
      </c>
      <c r="H1879">
        <v>0.21227085590362499</v>
      </c>
      <c r="I1879">
        <f>IF(OR(B1879="GAS",B1879="COL",B1879="LAN",B1879="RICE"),H1879*About!$B$113,IF(B1879="CROP",H1879*About!$B$114,'EPA Data'!H1879))</f>
        <v>0.23774335861206</v>
      </c>
      <c r="J1879" s="9" t="str">
        <f>VLOOKUP(F1879,'Tech to Policy Mapping'!C:D,2,FALSE)</f>
        <v>coal mining - methane capture</v>
      </c>
    </row>
    <row r="1880" spans="1:10" x14ac:dyDescent="0.45">
      <c r="A1880" t="s">
        <v>425</v>
      </c>
      <c r="B1880" t="s">
        <v>85</v>
      </c>
      <c r="C1880">
        <v>2035</v>
      </c>
      <c r="D1880" t="s">
        <v>82</v>
      </c>
      <c r="E1880" t="s">
        <v>83</v>
      </c>
      <c r="F1880" t="s">
        <v>426</v>
      </c>
      <c r="G1880">
        <v>48</v>
      </c>
      <c r="H1880">
        <v>0.40977875888347598</v>
      </c>
      <c r="I1880">
        <f>IF(OR(B1880="GAS",B1880="COL",B1880="LAN",B1880="RICE"),H1880*About!$B$113,IF(B1880="CROP",H1880*About!$B$114,'EPA Data'!H1880))</f>
        <v>0.45895220994949315</v>
      </c>
      <c r="J1880" s="9" t="str">
        <f>VLOOKUP(F1880,'Tech to Policy Mapping'!C:D,2,FALSE)</f>
        <v>coal mining - methane capture</v>
      </c>
    </row>
    <row r="1881" spans="1:10" x14ac:dyDescent="0.45">
      <c r="A1881" t="s">
        <v>425</v>
      </c>
      <c r="B1881" t="s">
        <v>85</v>
      </c>
      <c r="C1881">
        <v>2035</v>
      </c>
      <c r="D1881" t="s">
        <v>82</v>
      </c>
      <c r="E1881" t="s">
        <v>83</v>
      </c>
      <c r="F1881" t="s">
        <v>426</v>
      </c>
      <c r="G1881">
        <v>49</v>
      </c>
      <c r="H1881">
        <v>0.40394593775272303</v>
      </c>
      <c r="I1881">
        <f>IF(OR(B1881="GAS",B1881="COL",B1881="LAN",B1881="RICE"),H1881*About!$B$113,IF(B1881="CROP",H1881*About!$B$114,'EPA Data'!H1881))</f>
        <v>0.45241945028304981</v>
      </c>
      <c r="J1881" s="9" t="str">
        <f>VLOOKUP(F1881,'Tech to Policy Mapping'!C:D,2,FALSE)</f>
        <v>coal mining - methane capture</v>
      </c>
    </row>
    <row r="1882" spans="1:10" x14ac:dyDescent="0.45">
      <c r="A1882" t="s">
        <v>425</v>
      </c>
      <c r="B1882" t="s">
        <v>85</v>
      </c>
      <c r="C1882">
        <v>2035</v>
      </c>
      <c r="D1882" t="s">
        <v>82</v>
      </c>
      <c r="E1882" t="s">
        <v>83</v>
      </c>
      <c r="F1882" t="s">
        <v>430</v>
      </c>
      <c r="G1882">
        <v>49</v>
      </c>
      <c r="H1882">
        <v>1.82505063712597E-2</v>
      </c>
      <c r="I1882">
        <f>IF(OR(B1882="GAS",B1882="COL",B1882="LAN",B1882="RICE"),H1882*About!$B$113,IF(B1882="CROP",H1882*About!$B$114,'EPA Data'!H1882))</f>
        <v>2.0440567135810866E-2</v>
      </c>
      <c r="J1882" s="9" t="str">
        <f>VLOOKUP(F1882,'Tech to Policy Mapping'!C:D,2,FALSE)</f>
        <v>coal mining - methane capture</v>
      </c>
    </row>
    <row r="1883" spans="1:10" x14ac:dyDescent="0.45">
      <c r="A1883" t="s">
        <v>425</v>
      </c>
      <c r="B1883" t="s">
        <v>85</v>
      </c>
      <c r="C1883">
        <v>2035</v>
      </c>
      <c r="D1883" t="s">
        <v>82</v>
      </c>
      <c r="E1883" t="s">
        <v>83</v>
      </c>
      <c r="F1883" t="s">
        <v>427</v>
      </c>
      <c r="G1883">
        <v>49</v>
      </c>
      <c r="H1883">
        <v>1.82505063712597E-2</v>
      </c>
      <c r="I1883">
        <f>IF(OR(B1883="GAS",B1883="COL",B1883="LAN",B1883="RICE"),H1883*About!$B$113,IF(B1883="CROP",H1883*About!$B$114,'EPA Data'!H1883))</f>
        <v>2.0440567135810866E-2</v>
      </c>
      <c r="J1883" s="9" t="str">
        <f>VLOOKUP(F1883,'Tech to Policy Mapping'!C:D,2,FALSE)</f>
        <v>coal mining - methane capture</v>
      </c>
    </row>
    <row r="1884" spans="1:10" x14ac:dyDescent="0.45">
      <c r="A1884" t="s">
        <v>425</v>
      </c>
      <c r="B1884" t="s">
        <v>85</v>
      </c>
      <c r="C1884">
        <v>2035</v>
      </c>
      <c r="D1884" t="s">
        <v>82</v>
      </c>
      <c r="E1884" t="s">
        <v>83</v>
      </c>
      <c r="F1884" t="s">
        <v>427</v>
      </c>
      <c r="G1884">
        <v>50</v>
      </c>
      <c r="H1884">
        <v>9.0079456567764005E-3</v>
      </c>
      <c r="I1884">
        <f>IF(OR(B1884="GAS",B1884="COL",B1884="LAN",B1884="RICE"),H1884*About!$B$113,IF(B1884="CROP",H1884*About!$B$114,'EPA Data'!H1884))</f>
        <v>1.0088899135589569E-2</v>
      </c>
      <c r="J1884" s="9" t="str">
        <f>VLOOKUP(F1884,'Tech to Policy Mapping'!C:D,2,FALSE)</f>
        <v>coal mining - methane capture</v>
      </c>
    </row>
    <row r="1885" spans="1:10" x14ac:dyDescent="0.45">
      <c r="A1885" t="s">
        <v>425</v>
      </c>
      <c r="B1885" t="s">
        <v>85</v>
      </c>
      <c r="C1885">
        <v>2035</v>
      </c>
      <c r="D1885" t="s">
        <v>82</v>
      </c>
      <c r="E1885" t="s">
        <v>83</v>
      </c>
      <c r="F1885" t="s">
        <v>430</v>
      </c>
      <c r="G1885">
        <v>50</v>
      </c>
      <c r="H1885">
        <v>9.0079456567764005E-3</v>
      </c>
      <c r="I1885">
        <f>IF(OR(B1885="GAS",B1885="COL",B1885="LAN",B1885="RICE"),H1885*About!$B$113,IF(B1885="CROP",H1885*About!$B$114,'EPA Data'!H1885))</f>
        <v>1.0088899135589569E-2</v>
      </c>
      <c r="J1885" s="9" t="str">
        <f>VLOOKUP(F1885,'Tech to Policy Mapping'!C:D,2,FALSE)</f>
        <v>coal mining - methane capture</v>
      </c>
    </row>
    <row r="1886" spans="1:10" x14ac:dyDescent="0.45">
      <c r="A1886" t="s">
        <v>425</v>
      </c>
      <c r="B1886" t="s">
        <v>85</v>
      </c>
      <c r="C1886">
        <v>2035</v>
      </c>
      <c r="D1886" t="s">
        <v>82</v>
      </c>
      <c r="E1886" t="s">
        <v>83</v>
      </c>
      <c r="F1886" t="s">
        <v>427</v>
      </c>
      <c r="G1886">
        <v>51</v>
      </c>
      <c r="H1886">
        <v>8.8131604716181998E-3</v>
      </c>
      <c r="I1886">
        <f>IF(OR(B1886="GAS",B1886="COL",B1886="LAN",B1886="RICE"),H1886*About!$B$113,IF(B1886="CROP",H1886*About!$B$114,'EPA Data'!H1886))</f>
        <v>9.8707397282123844E-3</v>
      </c>
      <c r="J1886" s="9" t="str">
        <f>VLOOKUP(F1886,'Tech to Policy Mapping'!C:D,2,FALSE)</f>
        <v>coal mining - methane capture</v>
      </c>
    </row>
    <row r="1887" spans="1:10" x14ac:dyDescent="0.45">
      <c r="A1887" t="s">
        <v>425</v>
      </c>
      <c r="B1887" t="s">
        <v>85</v>
      </c>
      <c r="C1887">
        <v>2035</v>
      </c>
      <c r="D1887" t="s">
        <v>82</v>
      </c>
      <c r="E1887" t="s">
        <v>83</v>
      </c>
      <c r="F1887" t="s">
        <v>430</v>
      </c>
      <c r="G1887">
        <v>51</v>
      </c>
      <c r="H1887">
        <v>8.8131604716181998E-3</v>
      </c>
      <c r="I1887">
        <f>IF(OR(B1887="GAS",B1887="COL",B1887="LAN",B1887="RICE"),H1887*About!$B$113,IF(B1887="CROP",H1887*About!$B$114,'EPA Data'!H1887))</f>
        <v>9.8707397282123844E-3</v>
      </c>
      <c r="J1887" s="9" t="str">
        <f>VLOOKUP(F1887,'Tech to Policy Mapping'!C:D,2,FALSE)</f>
        <v>coal mining - methane capture</v>
      </c>
    </row>
    <row r="1888" spans="1:10" x14ac:dyDescent="0.45">
      <c r="A1888" t="s">
        <v>425</v>
      </c>
      <c r="B1888" t="s">
        <v>85</v>
      </c>
      <c r="C1888">
        <v>2035</v>
      </c>
      <c r="D1888" t="s">
        <v>82</v>
      </c>
      <c r="E1888" t="s">
        <v>83</v>
      </c>
      <c r="F1888" t="s">
        <v>426</v>
      </c>
      <c r="G1888">
        <v>51</v>
      </c>
      <c r="H1888">
        <v>0.192476361989975</v>
      </c>
      <c r="I1888">
        <f>IF(OR(B1888="GAS",B1888="COL",B1888="LAN",B1888="RICE"),H1888*About!$B$113,IF(B1888="CROP",H1888*About!$B$114,'EPA Data'!H1888))</f>
        <v>0.21557352542877203</v>
      </c>
      <c r="J1888" s="9" t="str">
        <f>VLOOKUP(F1888,'Tech to Policy Mapping'!C:D,2,FALSE)</f>
        <v>coal mining - methane capture</v>
      </c>
    </row>
    <row r="1889" spans="1:10" x14ac:dyDescent="0.45">
      <c r="A1889" t="s">
        <v>425</v>
      </c>
      <c r="B1889" t="s">
        <v>85</v>
      </c>
      <c r="C1889">
        <v>2035</v>
      </c>
      <c r="D1889" t="s">
        <v>82</v>
      </c>
      <c r="E1889" t="s">
        <v>83</v>
      </c>
      <c r="F1889" t="s">
        <v>430</v>
      </c>
      <c r="G1889">
        <v>52</v>
      </c>
      <c r="H1889">
        <v>8.6160423234105006E-3</v>
      </c>
      <c r="I1889">
        <f>IF(OR(B1889="GAS",B1889="COL",B1889="LAN",B1889="RICE"),H1889*About!$B$113,IF(B1889="CROP",H1889*About!$B$114,'EPA Data'!H1889))</f>
        <v>9.6499674022197616E-3</v>
      </c>
      <c r="J1889" s="9" t="str">
        <f>VLOOKUP(F1889,'Tech to Policy Mapping'!C:D,2,FALSE)</f>
        <v>coal mining - methane capture</v>
      </c>
    </row>
    <row r="1890" spans="1:10" x14ac:dyDescent="0.45">
      <c r="A1890" t="s">
        <v>425</v>
      </c>
      <c r="B1890" t="s">
        <v>85</v>
      </c>
      <c r="C1890">
        <v>2035</v>
      </c>
      <c r="D1890" t="s">
        <v>82</v>
      </c>
      <c r="E1890" t="s">
        <v>83</v>
      </c>
      <c r="F1890" t="s">
        <v>426</v>
      </c>
      <c r="G1890">
        <v>52</v>
      </c>
      <c r="H1890">
        <v>0.18670189380645699</v>
      </c>
      <c r="I1890">
        <f>IF(OR(B1890="GAS",B1890="COL",B1890="LAN",B1890="RICE"),H1890*About!$B$113,IF(B1890="CROP",H1890*About!$B$114,'EPA Data'!H1890))</f>
        <v>0.20910612106323184</v>
      </c>
      <c r="J1890" s="9" t="str">
        <f>VLOOKUP(F1890,'Tech to Policy Mapping'!C:D,2,FALSE)</f>
        <v>coal mining - methane capture</v>
      </c>
    </row>
    <row r="1891" spans="1:10" x14ac:dyDescent="0.45">
      <c r="A1891" t="s">
        <v>425</v>
      </c>
      <c r="B1891" t="s">
        <v>85</v>
      </c>
      <c r="C1891">
        <v>2035</v>
      </c>
      <c r="D1891" t="s">
        <v>82</v>
      </c>
      <c r="E1891" t="s">
        <v>83</v>
      </c>
      <c r="F1891" t="s">
        <v>427</v>
      </c>
      <c r="G1891">
        <v>52</v>
      </c>
      <c r="H1891">
        <v>8.6160423234105006E-3</v>
      </c>
      <c r="I1891">
        <f>IF(OR(B1891="GAS",B1891="COL",B1891="LAN",B1891="RICE"),H1891*About!$B$113,IF(B1891="CROP",H1891*About!$B$114,'EPA Data'!H1891))</f>
        <v>9.6499674022197616E-3</v>
      </c>
      <c r="J1891" s="9" t="str">
        <f>VLOOKUP(F1891,'Tech to Policy Mapping'!C:D,2,FALSE)</f>
        <v>coal mining - methane capture</v>
      </c>
    </row>
    <row r="1892" spans="1:10" x14ac:dyDescent="0.45">
      <c r="A1892" t="s">
        <v>425</v>
      </c>
      <c r="B1892" t="s">
        <v>85</v>
      </c>
      <c r="C1892">
        <v>2035</v>
      </c>
      <c r="D1892" t="s">
        <v>82</v>
      </c>
      <c r="E1892" t="s">
        <v>83</v>
      </c>
      <c r="F1892" t="s">
        <v>428</v>
      </c>
      <c r="G1892">
        <v>54</v>
      </c>
      <c r="H1892">
        <v>7.5071849860251002E-3</v>
      </c>
      <c r="I1892">
        <f>IF(OR(B1892="GAS",B1892="COL",B1892="LAN",B1892="RICE"),H1892*About!$B$113,IF(B1892="CROP",H1892*About!$B$114,'EPA Data'!H1892))</f>
        <v>8.4080471843481133E-3</v>
      </c>
      <c r="J1892" s="9" t="str">
        <f>VLOOKUP(F1892,'Tech to Policy Mapping'!C:D,2,FALSE)</f>
        <v>coal mining - methane destruction</v>
      </c>
    </row>
    <row r="1893" spans="1:10" x14ac:dyDescent="0.45">
      <c r="A1893" t="s">
        <v>425</v>
      </c>
      <c r="B1893" t="s">
        <v>85</v>
      </c>
      <c r="C1893">
        <v>2035</v>
      </c>
      <c r="D1893" t="s">
        <v>82</v>
      </c>
      <c r="E1893" t="s">
        <v>83</v>
      </c>
      <c r="F1893" t="s">
        <v>426</v>
      </c>
      <c r="G1893">
        <v>54</v>
      </c>
      <c r="H1893">
        <v>0.18148551881313299</v>
      </c>
      <c r="I1893">
        <f>IF(OR(B1893="GAS",B1893="COL",B1893="LAN",B1893="RICE"),H1893*About!$B$113,IF(B1893="CROP",H1893*About!$B$114,'EPA Data'!H1893))</f>
        <v>0.20326378107070897</v>
      </c>
      <c r="J1893" s="9" t="str">
        <f>VLOOKUP(F1893,'Tech to Policy Mapping'!C:D,2,FALSE)</f>
        <v>coal mining - methane capture</v>
      </c>
    </row>
    <row r="1894" spans="1:10" x14ac:dyDescent="0.45">
      <c r="A1894" t="s">
        <v>425</v>
      </c>
      <c r="B1894" t="s">
        <v>85</v>
      </c>
      <c r="C1894">
        <v>2035</v>
      </c>
      <c r="D1894" t="s">
        <v>82</v>
      </c>
      <c r="E1894" t="s">
        <v>83</v>
      </c>
      <c r="F1894" t="s">
        <v>426</v>
      </c>
      <c r="G1894">
        <v>55</v>
      </c>
      <c r="H1894">
        <v>0.17757301032543099</v>
      </c>
      <c r="I1894">
        <f>IF(OR(B1894="GAS",B1894="COL",B1894="LAN",B1894="RICE"),H1894*About!$B$113,IF(B1894="CROP",H1894*About!$B$114,'EPA Data'!H1894))</f>
        <v>0.19888177156448272</v>
      </c>
      <c r="J1894" s="9" t="str">
        <f>VLOOKUP(F1894,'Tech to Policy Mapping'!C:D,2,FALSE)</f>
        <v>coal mining - methane capture</v>
      </c>
    </row>
    <row r="1895" spans="1:10" x14ac:dyDescent="0.45">
      <c r="A1895" t="s">
        <v>425</v>
      </c>
      <c r="B1895" t="s">
        <v>85</v>
      </c>
      <c r="C1895">
        <v>2035</v>
      </c>
      <c r="D1895" t="s">
        <v>82</v>
      </c>
      <c r="E1895" t="s">
        <v>83</v>
      </c>
      <c r="F1895" t="s">
        <v>428</v>
      </c>
      <c r="G1895">
        <v>55</v>
      </c>
      <c r="H1895">
        <v>7.4178352952003002E-3</v>
      </c>
      <c r="I1895">
        <f>IF(OR(B1895="GAS",B1895="COL",B1895="LAN",B1895="RICE"),H1895*About!$B$113,IF(B1895="CROP",H1895*About!$B$114,'EPA Data'!H1895))</f>
        <v>8.3079755306243366E-3</v>
      </c>
      <c r="J1895" s="9" t="str">
        <f>VLOOKUP(F1895,'Tech to Policy Mapping'!C:D,2,FALSE)</f>
        <v>coal mining - methane destruction</v>
      </c>
    </row>
    <row r="1896" spans="1:10" x14ac:dyDescent="0.45">
      <c r="A1896" t="s">
        <v>425</v>
      </c>
      <c r="B1896" t="s">
        <v>85</v>
      </c>
      <c r="C1896">
        <v>2035</v>
      </c>
      <c r="D1896" t="s">
        <v>82</v>
      </c>
      <c r="E1896" t="s">
        <v>83</v>
      </c>
      <c r="F1896" t="s">
        <v>426</v>
      </c>
      <c r="G1896">
        <v>56</v>
      </c>
      <c r="H1896">
        <v>0.17198780179023701</v>
      </c>
      <c r="I1896">
        <f>IF(OR(B1896="GAS",B1896="COL",B1896="LAN",B1896="RICE"),H1896*About!$B$113,IF(B1896="CROP",H1896*About!$B$114,'EPA Data'!H1896))</f>
        <v>0.19262633800506548</v>
      </c>
      <c r="J1896" s="9" t="str">
        <f>VLOOKUP(F1896,'Tech to Policy Mapping'!C:D,2,FALSE)</f>
        <v>coal mining - methane capture</v>
      </c>
    </row>
    <row r="1897" spans="1:10" x14ac:dyDescent="0.45">
      <c r="A1897" t="s">
        <v>425</v>
      </c>
      <c r="B1897" t="s">
        <v>85</v>
      </c>
      <c r="C1897">
        <v>2035</v>
      </c>
      <c r="D1897" t="s">
        <v>82</v>
      </c>
      <c r="E1897" t="s">
        <v>83</v>
      </c>
      <c r="F1897" t="s">
        <v>426</v>
      </c>
      <c r="G1897">
        <v>58</v>
      </c>
      <c r="H1897">
        <v>0.165494173765182</v>
      </c>
      <c r="I1897">
        <f>IF(OR(B1897="GAS",B1897="COL",B1897="LAN",B1897="RICE"),H1897*About!$B$113,IF(B1897="CROP",H1897*About!$B$114,'EPA Data'!H1897))</f>
        <v>0.18535347461700385</v>
      </c>
      <c r="J1897" s="9" t="str">
        <f>VLOOKUP(F1897,'Tech to Policy Mapping'!C:D,2,FALSE)</f>
        <v>coal mining - methane capture</v>
      </c>
    </row>
    <row r="1898" spans="1:10" x14ac:dyDescent="0.45">
      <c r="A1898" t="s">
        <v>425</v>
      </c>
      <c r="B1898" t="s">
        <v>85</v>
      </c>
      <c r="C1898">
        <v>2035</v>
      </c>
      <c r="D1898" t="s">
        <v>82</v>
      </c>
      <c r="E1898" t="s">
        <v>83</v>
      </c>
      <c r="F1898" t="s">
        <v>428</v>
      </c>
      <c r="G1898">
        <v>58</v>
      </c>
      <c r="H1898">
        <v>6.9717234000564003E-3</v>
      </c>
      <c r="I1898">
        <f>IF(OR(B1898="GAS",B1898="COL",B1898="LAN",B1898="RICE"),H1898*About!$B$113,IF(B1898="CROP",H1898*About!$B$114,'EPA Data'!H1898))</f>
        <v>7.8083302080631687E-3</v>
      </c>
      <c r="J1898" s="9" t="str">
        <f>VLOOKUP(F1898,'Tech to Policy Mapping'!C:D,2,FALSE)</f>
        <v>coal mining - methane destruction</v>
      </c>
    </row>
    <row r="1899" spans="1:10" x14ac:dyDescent="0.45">
      <c r="A1899" t="s">
        <v>425</v>
      </c>
      <c r="B1899" t="s">
        <v>85</v>
      </c>
      <c r="C1899">
        <v>2035</v>
      </c>
      <c r="D1899" t="s">
        <v>82</v>
      </c>
      <c r="E1899" t="s">
        <v>83</v>
      </c>
      <c r="F1899" t="s">
        <v>428</v>
      </c>
      <c r="G1899">
        <v>59</v>
      </c>
      <c r="H1899">
        <v>6.8464307114482004E-3</v>
      </c>
      <c r="I1899">
        <f>IF(OR(B1899="GAS",B1899="COL",B1899="LAN",B1899="RICE"),H1899*About!$B$113,IF(B1899="CROP",H1899*About!$B$114,'EPA Data'!H1899))</f>
        <v>7.6680023968219851E-3</v>
      </c>
      <c r="J1899" s="9" t="str">
        <f>VLOOKUP(F1899,'Tech to Policy Mapping'!C:D,2,FALSE)</f>
        <v>coal mining - methane destruction</v>
      </c>
    </row>
    <row r="1900" spans="1:10" x14ac:dyDescent="0.45">
      <c r="A1900" t="s">
        <v>425</v>
      </c>
      <c r="B1900" t="s">
        <v>85</v>
      </c>
      <c r="C1900">
        <v>2035</v>
      </c>
      <c r="D1900" t="s">
        <v>82</v>
      </c>
      <c r="E1900" t="s">
        <v>83</v>
      </c>
      <c r="F1900" t="s">
        <v>426</v>
      </c>
      <c r="G1900">
        <v>59</v>
      </c>
      <c r="H1900">
        <v>0.325157970190048</v>
      </c>
      <c r="I1900">
        <f>IF(OR(B1900="GAS",B1900="COL",B1900="LAN",B1900="RICE"),H1900*About!$B$113,IF(B1900="CROP",H1900*About!$B$114,'EPA Data'!H1900))</f>
        <v>0.36417692661285378</v>
      </c>
      <c r="J1900" s="9" t="str">
        <f>VLOOKUP(F1900,'Tech to Policy Mapping'!C:D,2,FALSE)</f>
        <v>coal mining - methane capture</v>
      </c>
    </row>
    <row r="1901" spans="1:10" x14ac:dyDescent="0.45">
      <c r="A1901" t="s">
        <v>425</v>
      </c>
      <c r="B1901" t="s">
        <v>85</v>
      </c>
      <c r="C1901">
        <v>2035</v>
      </c>
      <c r="D1901" t="s">
        <v>82</v>
      </c>
      <c r="E1901" t="s">
        <v>83</v>
      </c>
      <c r="F1901" t="s">
        <v>426</v>
      </c>
      <c r="G1901">
        <v>60</v>
      </c>
      <c r="H1901">
        <v>0.15863688290119099</v>
      </c>
      <c r="I1901">
        <f>IF(OR(B1901="GAS",B1901="COL",B1901="LAN",B1901="RICE"),H1901*About!$B$113,IF(B1901="CROP",H1901*About!$B$114,'EPA Data'!H1901))</f>
        <v>0.17767330884933394</v>
      </c>
      <c r="J1901" s="9" t="str">
        <f>VLOOKUP(F1901,'Tech to Policy Mapping'!C:D,2,FALSE)</f>
        <v>coal mining - methane capture</v>
      </c>
    </row>
    <row r="1902" spans="1:10" x14ac:dyDescent="0.45">
      <c r="A1902" t="s">
        <v>425</v>
      </c>
      <c r="B1902" t="s">
        <v>85</v>
      </c>
      <c r="C1902">
        <v>2035</v>
      </c>
      <c r="D1902" t="s">
        <v>82</v>
      </c>
      <c r="E1902" t="s">
        <v>83</v>
      </c>
      <c r="F1902" t="s">
        <v>430</v>
      </c>
      <c r="G1902">
        <v>60</v>
      </c>
      <c r="H1902">
        <v>7.5071849860251002E-3</v>
      </c>
      <c r="I1902">
        <f>IF(OR(B1902="GAS",B1902="COL",B1902="LAN",B1902="RICE"),H1902*About!$B$113,IF(B1902="CROP",H1902*About!$B$114,'EPA Data'!H1902))</f>
        <v>8.4080471843481133E-3</v>
      </c>
      <c r="J1902" s="9" t="str">
        <f>VLOOKUP(F1902,'Tech to Policy Mapping'!C:D,2,FALSE)</f>
        <v>coal mining - methane capture</v>
      </c>
    </row>
    <row r="1903" spans="1:10" x14ac:dyDescent="0.45">
      <c r="A1903" t="s">
        <v>425</v>
      </c>
      <c r="B1903" t="s">
        <v>85</v>
      </c>
      <c r="C1903">
        <v>2035</v>
      </c>
      <c r="D1903" t="s">
        <v>82</v>
      </c>
      <c r="E1903" t="s">
        <v>83</v>
      </c>
      <c r="F1903" t="s">
        <v>427</v>
      </c>
      <c r="G1903">
        <v>60</v>
      </c>
      <c r="H1903">
        <v>7.5071849860251002E-3</v>
      </c>
      <c r="I1903">
        <f>IF(OR(B1903="GAS",B1903="COL",B1903="LAN",B1903="RICE"),H1903*About!$B$113,IF(B1903="CROP",H1903*About!$B$114,'EPA Data'!H1903))</f>
        <v>8.4080471843481133E-3</v>
      </c>
      <c r="J1903" s="9" t="str">
        <f>VLOOKUP(F1903,'Tech to Policy Mapping'!C:D,2,FALSE)</f>
        <v>coal mining - methane capture</v>
      </c>
    </row>
    <row r="1904" spans="1:10" x14ac:dyDescent="0.45">
      <c r="A1904" t="s">
        <v>425</v>
      </c>
      <c r="B1904" t="s">
        <v>85</v>
      </c>
      <c r="C1904">
        <v>2035</v>
      </c>
      <c r="D1904" t="s">
        <v>82</v>
      </c>
      <c r="E1904" t="s">
        <v>83</v>
      </c>
      <c r="F1904" t="s">
        <v>427</v>
      </c>
      <c r="G1904">
        <v>61</v>
      </c>
      <c r="H1904">
        <v>7.4178352952003002E-3</v>
      </c>
      <c r="I1904">
        <f>IF(OR(B1904="GAS",B1904="COL",B1904="LAN",B1904="RICE"),H1904*About!$B$113,IF(B1904="CROP",H1904*About!$B$114,'EPA Data'!H1904))</f>
        <v>8.3079755306243366E-3</v>
      </c>
      <c r="J1904" s="9" t="str">
        <f>VLOOKUP(F1904,'Tech to Policy Mapping'!C:D,2,FALSE)</f>
        <v>coal mining - methane capture</v>
      </c>
    </row>
    <row r="1905" spans="1:10" x14ac:dyDescent="0.45">
      <c r="A1905" t="s">
        <v>425</v>
      </c>
      <c r="B1905" t="s">
        <v>85</v>
      </c>
      <c r="C1905">
        <v>2035</v>
      </c>
      <c r="D1905" t="s">
        <v>82</v>
      </c>
      <c r="E1905" t="s">
        <v>83</v>
      </c>
      <c r="F1905" t="s">
        <v>430</v>
      </c>
      <c r="G1905">
        <v>61</v>
      </c>
      <c r="H1905">
        <v>7.4178352952003002E-3</v>
      </c>
      <c r="I1905">
        <f>IF(OR(B1905="GAS",B1905="COL",B1905="LAN",B1905="RICE"),H1905*About!$B$113,IF(B1905="CROP",H1905*About!$B$114,'EPA Data'!H1905))</f>
        <v>8.3079755306243366E-3</v>
      </c>
      <c r="J1905" s="9" t="str">
        <f>VLOOKUP(F1905,'Tech to Policy Mapping'!C:D,2,FALSE)</f>
        <v>coal mining - methane capture</v>
      </c>
    </row>
    <row r="1906" spans="1:10" x14ac:dyDescent="0.45">
      <c r="A1906" t="s">
        <v>425</v>
      </c>
      <c r="B1906" t="s">
        <v>85</v>
      </c>
      <c r="C1906">
        <v>2035</v>
      </c>
      <c r="D1906" t="s">
        <v>82</v>
      </c>
      <c r="E1906" t="s">
        <v>83</v>
      </c>
      <c r="F1906" t="s">
        <v>426</v>
      </c>
      <c r="G1906">
        <v>62</v>
      </c>
      <c r="H1906">
        <v>0.15508875250816301</v>
      </c>
      <c r="I1906">
        <f>IF(OR(B1906="GAS",B1906="COL",B1906="LAN",B1906="RICE"),H1906*About!$B$113,IF(B1906="CROP",H1906*About!$B$114,'EPA Data'!H1906))</f>
        <v>0.17369940280914259</v>
      </c>
      <c r="J1906" s="9" t="str">
        <f>VLOOKUP(F1906,'Tech to Policy Mapping'!C:D,2,FALSE)</f>
        <v>coal mining - methane capture</v>
      </c>
    </row>
    <row r="1907" spans="1:10" x14ac:dyDescent="0.45">
      <c r="A1907" t="s">
        <v>425</v>
      </c>
      <c r="B1907" t="s">
        <v>85</v>
      </c>
      <c r="C1907">
        <v>2035</v>
      </c>
      <c r="D1907" t="s">
        <v>82</v>
      </c>
      <c r="E1907" t="s">
        <v>83</v>
      </c>
      <c r="F1907" t="s">
        <v>428</v>
      </c>
      <c r="G1907">
        <v>63</v>
      </c>
      <c r="H1907">
        <v>6.4093777909875003E-3</v>
      </c>
      <c r="I1907">
        <f>IF(OR(B1907="GAS",B1907="COL",B1907="LAN",B1907="RICE"),H1907*About!$B$113,IF(B1907="CROP",H1907*About!$B$114,'EPA Data'!H1907))</f>
        <v>7.178503125906001E-3</v>
      </c>
      <c r="J1907" s="9" t="str">
        <f>VLOOKUP(F1907,'Tech to Policy Mapping'!C:D,2,FALSE)</f>
        <v>coal mining - methane destruction</v>
      </c>
    </row>
    <row r="1908" spans="1:10" x14ac:dyDescent="0.45">
      <c r="A1908" t="s">
        <v>425</v>
      </c>
      <c r="B1908" t="s">
        <v>85</v>
      </c>
      <c r="C1908">
        <v>2035</v>
      </c>
      <c r="D1908" t="s">
        <v>82</v>
      </c>
      <c r="E1908" t="s">
        <v>83</v>
      </c>
      <c r="F1908" t="s">
        <v>428</v>
      </c>
      <c r="G1908">
        <v>64</v>
      </c>
      <c r="H1908">
        <v>6.3907960429788E-3</v>
      </c>
      <c r="I1908">
        <f>IF(OR(B1908="GAS",B1908="COL",B1908="LAN",B1908="RICE"),H1908*About!$B$113,IF(B1908="CROP",H1908*About!$B$114,'EPA Data'!H1908))</f>
        <v>7.1576915681362567E-3</v>
      </c>
      <c r="J1908" s="9" t="str">
        <f>VLOOKUP(F1908,'Tech to Policy Mapping'!C:D,2,FALSE)</f>
        <v>coal mining - methane destruction</v>
      </c>
    </row>
    <row r="1909" spans="1:10" x14ac:dyDescent="0.45">
      <c r="A1909" t="s">
        <v>425</v>
      </c>
      <c r="B1909" t="s">
        <v>85</v>
      </c>
      <c r="C1909">
        <v>2035</v>
      </c>
      <c r="D1909" t="s">
        <v>82</v>
      </c>
      <c r="E1909" t="s">
        <v>83</v>
      </c>
      <c r="F1909" t="s">
        <v>430</v>
      </c>
      <c r="G1909">
        <v>65</v>
      </c>
      <c r="H1909">
        <v>6.9717234000564003E-3</v>
      </c>
      <c r="I1909">
        <f>IF(OR(B1909="GAS",B1909="COL",B1909="LAN",B1909="RICE"),H1909*About!$B$113,IF(B1909="CROP",H1909*About!$B$114,'EPA Data'!H1909))</f>
        <v>7.8083302080631687E-3</v>
      </c>
      <c r="J1909" s="9" t="str">
        <f>VLOOKUP(F1909,'Tech to Policy Mapping'!C:D,2,FALSE)</f>
        <v>coal mining - methane capture</v>
      </c>
    </row>
    <row r="1910" spans="1:10" x14ac:dyDescent="0.45">
      <c r="A1910" t="s">
        <v>425</v>
      </c>
      <c r="B1910" t="s">
        <v>85</v>
      </c>
      <c r="C1910">
        <v>2035</v>
      </c>
      <c r="D1910" t="s">
        <v>82</v>
      </c>
      <c r="E1910" t="s">
        <v>83</v>
      </c>
      <c r="F1910" t="s">
        <v>427</v>
      </c>
      <c r="G1910">
        <v>65</v>
      </c>
      <c r="H1910">
        <v>6.9717234000564003E-3</v>
      </c>
      <c r="I1910">
        <f>IF(OR(B1910="GAS",B1910="COL",B1910="LAN",B1910="RICE"),H1910*About!$B$113,IF(B1910="CROP",H1910*About!$B$114,'EPA Data'!H1910))</f>
        <v>7.8083302080631687E-3</v>
      </c>
      <c r="J1910" s="9" t="str">
        <f>VLOOKUP(F1910,'Tech to Policy Mapping'!C:D,2,FALSE)</f>
        <v>coal mining - methane capture</v>
      </c>
    </row>
    <row r="1911" spans="1:10" x14ac:dyDescent="0.45">
      <c r="A1911" t="s">
        <v>425</v>
      </c>
      <c r="B1911" t="s">
        <v>85</v>
      </c>
      <c r="C1911">
        <v>2035</v>
      </c>
      <c r="D1911" t="s">
        <v>82</v>
      </c>
      <c r="E1911" t="s">
        <v>83</v>
      </c>
      <c r="F1911" t="s">
        <v>427</v>
      </c>
      <c r="G1911">
        <v>66</v>
      </c>
      <c r="H1911">
        <v>6.8464307114482004E-3</v>
      </c>
      <c r="I1911">
        <f>IF(OR(B1911="GAS",B1911="COL",B1911="LAN",B1911="RICE"),H1911*About!$B$113,IF(B1911="CROP",H1911*About!$B$114,'EPA Data'!H1911))</f>
        <v>7.6680023968219851E-3</v>
      </c>
      <c r="J1911" s="9" t="str">
        <f>VLOOKUP(F1911,'Tech to Policy Mapping'!C:D,2,FALSE)</f>
        <v>coal mining - methane capture</v>
      </c>
    </row>
    <row r="1912" spans="1:10" x14ac:dyDescent="0.45">
      <c r="A1912" t="s">
        <v>425</v>
      </c>
      <c r="B1912" t="s">
        <v>85</v>
      </c>
      <c r="C1912">
        <v>2035</v>
      </c>
      <c r="D1912" t="s">
        <v>82</v>
      </c>
      <c r="E1912" t="s">
        <v>83</v>
      </c>
      <c r="F1912" t="s">
        <v>429</v>
      </c>
      <c r="G1912">
        <v>66</v>
      </c>
      <c r="H1912">
        <v>3.3975253105163499</v>
      </c>
      <c r="I1912">
        <f>IF(OR(B1912="GAS",B1912="COL",B1912="LAN",B1912="RICE"),H1912*About!$B$113,IF(B1912="CROP",H1912*About!$B$114,'EPA Data'!H1912))</f>
        <v>3.8052283477783124</v>
      </c>
      <c r="J1912" s="9" t="str">
        <f>VLOOKUP(F1912,'Tech to Policy Mapping'!C:D,2,FALSE)</f>
        <v>coal mining - methane destruction</v>
      </c>
    </row>
    <row r="1913" spans="1:10" x14ac:dyDescent="0.45">
      <c r="A1913" t="s">
        <v>425</v>
      </c>
      <c r="B1913" t="s">
        <v>85</v>
      </c>
      <c r="C1913">
        <v>2035</v>
      </c>
      <c r="D1913" t="s">
        <v>82</v>
      </c>
      <c r="E1913" t="s">
        <v>83</v>
      </c>
      <c r="F1913" t="s">
        <v>430</v>
      </c>
      <c r="G1913">
        <v>66</v>
      </c>
      <c r="H1913">
        <v>6.8464307114482004E-3</v>
      </c>
      <c r="I1913">
        <f>IF(OR(B1913="GAS",B1913="COL",B1913="LAN",B1913="RICE"),H1913*About!$B$113,IF(B1913="CROP",H1913*About!$B$114,'EPA Data'!H1913))</f>
        <v>7.6680023968219851E-3</v>
      </c>
      <c r="J1913" s="9" t="str">
        <f>VLOOKUP(F1913,'Tech to Policy Mapping'!C:D,2,FALSE)</f>
        <v>coal mining - methane capture</v>
      </c>
    </row>
    <row r="1914" spans="1:10" x14ac:dyDescent="0.45">
      <c r="A1914" t="s">
        <v>425</v>
      </c>
      <c r="B1914" t="s">
        <v>85</v>
      </c>
      <c r="C1914">
        <v>2035</v>
      </c>
      <c r="D1914" t="s">
        <v>82</v>
      </c>
      <c r="E1914" t="s">
        <v>83</v>
      </c>
      <c r="F1914" t="s">
        <v>428</v>
      </c>
      <c r="G1914">
        <v>67</v>
      </c>
      <c r="H1914">
        <v>6.0252440162002997E-3</v>
      </c>
      <c r="I1914">
        <f>IF(OR(B1914="GAS",B1914="COL",B1914="LAN",B1914="RICE"),H1914*About!$B$113,IF(B1914="CROP",H1914*About!$B$114,'EPA Data'!H1914))</f>
        <v>6.7482732981443364E-3</v>
      </c>
      <c r="J1914" s="9" t="str">
        <f>VLOOKUP(F1914,'Tech to Policy Mapping'!C:D,2,FALSE)</f>
        <v>coal mining - methane destruction</v>
      </c>
    </row>
    <row r="1915" spans="1:10" x14ac:dyDescent="0.45">
      <c r="A1915" t="s">
        <v>425</v>
      </c>
      <c r="B1915" t="s">
        <v>85</v>
      </c>
      <c r="C1915">
        <v>2035</v>
      </c>
      <c r="D1915" t="s">
        <v>82</v>
      </c>
      <c r="E1915" t="s">
        <v>83</v>
      </c>
      <c r="F1915" t="s">
        <v>426</v>
      </c>
      <c r="G1915">
        <v>70</v>
      </c>
      <c r="H1915">
        <v>0.13512933254241899</v>
      </c>
      <c r="I1915">
        <f>IF(OR(B1915="GAS",B1915="COL",B1915="LAN",B1915="RICE"),H1915*About!$B$113,IF(B1915="CROP",H1915*About!$B$114,'EPA Data'!H1915))</f>
        <v>0.15134485244750928</v>
      </c>
      <c r="J1915" s="9" t="str">
        <f>VLOOKUP(F1915,'Tech to Policy Mapping'!C:D,2,FALSE)</f>
        <v>coal mining - methane capture</v>
      </c>
    </row>
    <row r="1916" spans="1:10" x14ac:dyDescent="0.45">
      <c r="A1916" t="s">
        <v>425</v>
      </c>
      <c r="B1916" t="s">
        <v>85</v>
      </c>
      <c r="C1916">
        <v>2035</v>
      </c>
      <c r="D1916" t="s">
        <v>82</v>
      </c>
      <c r="E1916" t="s">
        <v>83</v>
      </c>
      <c r="F1916" t="s">
        <v>428</v>
      </c>
      <c r="G1916">
        <v>71</v>
      </c>
      <c r="H1916">
        <v>5.7097370736300997E-3</v>
      </c>
      <c r="I1916">
        <f>IF(OR(B1916="GAS",B1916="COL",B1916="LAN",B1916="RICE"),H1916*About!$B$113,IF(B1916="CROP",H1916*About!$B$114,'EPA Data'!H1916))</f>
        <v>6.3949055224657124E-3</v>
      </c>
      <c r="J1916" s="9" t="str">
        <f>VLOOKUP(F1916,'Tech to Policy Mapping'!C:D,2,FALSE)</f>
        <v>coal mining - methane destruction</v>
      </c>
    </row>
    <row r="1917" spans="1:10" x14ac:dyDescent="0.45">
      <c r="A1917" t="s">
        <v>425</v>
      </c>
      <c r="B1917" t="s">
        <v>85</v>
      </c>
      <c r="C1917">
        <v>2035</v>
      </c>
      <c r="D1917" t="s">
        <v>82</v>
      </c>
      <c r="E1917" t="s">
        <v>83</v>
      </c>
      <c r="F1917" t="s">
        <v>430</v>
      </c>
      <c r="G1917">
        <v>71</v>
      </c>
      <c r="H1917">
        <v>1.28001738339663E-2</v>
      </c>
      <c r="I1917">
        <f>IF(OR(B1917="GAS",B1917="COL",B1917="LAN",B1917="RICE"),H1917*About!$B$113,IF(B1917="CROP",H1917*About!$B$114,'EPA Data'!H1917))</f>
        <v>1.4336194694042258E-2</v>
      </c>
      <c r="J1917" s="9" t="str">
        <f>VLOOKUP(F1917,'Tech to Policy Mapping'!C:D,2,FALSE)</f>
        <v>coal mining - methane capture</v>
      </c>
    </row>
    <row r="1918" spans="1:10" x14ac:dyDescent="0.45">
      <c r="A1918" t="s">
        <v>425</v>
      </c>
      <c r="B1918" t="s">
        <v>85</v>
      </c>
      <c r="C1918">
        <v>2035</v>
      </c>
      <c r="D1918" t="s">
        <v>82</v>
      </c>
      <c r="E1918" t="s">
        <v>83</v>
      </c>
      <c r="F1918" t="s">
        <v>427</v>
      </c>
      <c r="G1918">
        <v>71</v>
      </c>
      <c r="H1918">
        <v>1.28001738339663E-2</v>
      </c>
      <c r="I1918">
        <f>IF(OR(B1918="GAS",B1918="COL",B1918="LAN",B1918="RICE"),H1918*About!$B$113,IF(B1918="CROP",H1918*About!$B$114,'EPA Data'!H1918))</f>
        <v>1.4336194694042258E-2</v>
      </c>
      <c r="J1918" s="9" t="str">
        <f>VLOOKUP(F1918,'Tech to Policy Mapping'!C:D,2,FALSE)</f>
        <v>coal mining - methane capture</v>
      </c>
    </row>
    <row r="1919" spans="1:10" x14ac:dyDescent="0.45">
      <c r="A1919" t="s">
        <v>425</v>
      </c>
      <c r="B1919" t="s">
        <v>85</v>
      </c>
      <c r="C1919">
        <v>2035</v>
      </c>
      <c r="D1919" t="s">
        <v>82</v>
      </c>
      <c r="E1919" t="s">
        <v>83</v>
      </c>
      <c r="F1919" t="s">
        <v>426</v>
      </c>
      <c r="G1919">
        <v>71</v>
      </c>
      <c r="H1919">
        <v>0.13352103531360601</v>
      </c>
      <c r="I1919">
        <f>IF(OR(B1919="GAS",B1919="COL",B1919="LAN",B1919="RICE"),H1919*About!$B$113,IF(B1919="CROP",H1919*About!$B$114,'EPA Data'!H1919))</f>
        <v>0.14954355955123874</v>
      </c>
      <c r="J1919" s="9" t="str">
        <f>VLOOKUP(F1919,'Tech to Policy Mapping'!C:D,2,FALSE)</f>
        <v>coal mining - methane capture</v>
      </c>
    </row>
    <row r="1920" spans="1:10" x14ac:dyDescent="0.45">
      <c r="A1920" t="s">
        <v>425</v>
      </c>
      <c r="B1920" t="s">
        <v>85</v>
      </c>
      <c r="C1920">
        <v>2035</v>
      </c>
      <c r="D1920" t="s">
        <v>82</v>
      </c>
      <c r="E1920" t="s">
        <v>83</v>
      </c>
      <c r="F1920" t="s">
        <v>426</v>
      </c>
      <c r="G1920">
        <v>75</v>
      </c>
      <c r="H1920">
        <v>0.125491023063659</v>
      </c>
      <c r="I1920">
        <f>IF(OR(B1920="GAS",B1920="COL",B1920="LAN",B1920="RICE"),H1920*About!$B$113,IF(B1920="CROP",H1920*About!$B$114,'EPA Data'!H1920))</f>
        <v>0.1405499458312981</v>
      </c>
      <c r="J1920" s="9" t="str">
        <f>VLOOKUP(F1920,'Tech to Policy Mapping'!C:D,2,FALSE)</f>
        <v>coal mining - methane capture</v>
      </c>
    </row>
    <row r="1921" spans="1:10" x14ac:dyDescent="0.45">
      <c r="A1921" t="s">
        <v>425</v>
      </c>
      <c r="B1921" t="s">
        <v>85</v>
      </c>
      <c r="C1921">
        <v>2035</v>
      </c>
      <c r="D1921" t="s">
        <v>82</v>
      </c>
      <c r="E1921" t="s">
        <v>83</v>
      </c>
      <c r="F1921" t="s">
        <v>430</v>
      </c>
      <c r="G1921">
        <v>76</v>
      </c>
      <c r="H1921">
        <v>6.0252440162002997E-3</v>
      </c>
      <c r="I1921">
        <f>IF(OR(B1921="GAS",B1921="COL",B1921="LAN",B1921="RICE"),H1921*About!$B$113,IF(B1921="CROP",H1921*About!$B$114,'EPA Data'!H1921))</f>
        <v>6.7482732981443364E-3</v>
      </c>
      <c r="J1921" s="9" t="str">
        <f>VLOOKUP(F1921,'Tech to Policy Mapping'!C:D,2,FALSE)</f>
        <v>coal mining - methane capture</v>
      </c>
    </row>
    <row r="1922" spans="1:10" x14ac:dyDescent="0.45">
      <c r="A1922" t="s">
        <v>425</v>
      </c>
      <c r="B1922" t="s">
        <v>85</v>
      </c>
      <c r="C1922">
        <v>2035</v>
      </c>
      <c r="D1922" t="s">
        <v>82</v>
      </c>
      <c r="E1922" t="s">
        <v>83</v>
      </c>
      <c r="F1922" t="s">
        <v>427</v>
      </c>
      <c r="G1922">
        <v>76</v>
      </c>
      <c r="H1922">
        <v>6.0252440162002997E-3</v>
      </c>
      <c r="I1922">
        <f>IF(OR(B1922="GAS",B1922="COL",B1922="LAN",B1922="RICE"),H1922*About!$B$113,IF(B1922="CROP",H1922*About!$B$114,'EPA Data'!H1922))</f>
        <v>6.7482732981443364E-3</v>
      </c>
      <c r="J1922" s="9" t="str">
        <f>VLOOKUP(F1922,'Tech to Policy Mapping'!C:D,2,FALSE)</f>
        <v>coal mining - methane capture</v>
      </c>
    </row>
    <row r="1923" spans="1:10" x14ac:dyDescent="0.45">
      <c r="A1923" t="s">
        <v>425</v>
      </c>
      <c r="B1923" t="s">
        <v>85</v>
      </c>
      <c r="C1923">
        <v>2035</v>
      </c>
      <c r="D1923" t="s">
        <v>82</v>
      </c>
      <c r="E1923" t="s">
        <v>83</v>
      </c>
      <c r="F1923" t="s">
        <v>428</v>
      </c>
      <c r="G1923">
        <v>76</v>
      </c>
      <c r="H1923">
        <v>5.3226603195071004E-3</v>
      </c>
      <c r="I1923">
        <f>IF(OR(B1923="GAS",B1923="COL",B1923="LAN",B1923="RICE"),H1923*About!$B$113,IF(B1923="CROP",H1923*About!$B$114,'EPA Data'!H1923))</f>
        <v>5.9613795578479529E-3</v>
      </c>
      <c r="J1923" s="9" t="str">
        <f>VLOOKUP(F1923,'Tech to Policy Mapping'!C:D,2,FALSE)</f>
        <v>coal mining - methane destruction</v>
      </c>
    </row>
    <row r="1924" spans="1:10" x14ac:dyDescent="0.45">
      <c r="A1924" t="s">
        <v>425</v>
      </c>
      <c r="B1924" t="s">
        <v>85</v>
      </c>
      <c r="C1924">
        <v>2035</v>
      </c>
      <c r="D1924" t="s">
        <v>82</v>
      </c>
      <c r="E1924" t="s">
        <v>83</v>
      </c>
      <c r="F1924" t="s">
        <v>426</v>
      </c>
      <c r="G1924">
        <v>76</v>
      </c>
      <c r="H1924">
        <v>0.12323574721813201</v>
      </c>
      <c r="I1924">
        <f>IF(OR(B1924="GAS",B1924="COL",B1924="LAN",B1924="RICE"),H1924*About!$B$113,IF(B1924="CROP",H1924*About!$B$114,'EPA Data'!H1924))</f>
        <v>0.13802403688430787</v>
      </c>
      <c r="J1924" s="9" t="str">
        <f>VLOOKUP(F1924,'Tech to Policy Mapping'!C:D,2,FALSE)</f>
        <v>coal mining - methane capture</v>
      </c>
    </row>
    <row r="1925" spans="1:10" x14ac:dyDescent="0.45">
      <c r="A1925" t="s">
        <v>425</v>
      </c>
      <c r="B1925" t="s">
        <v>85</v>
      </c>
      <c r="C1925">
        <v>2035</v>
      </c>
      <c r="D1925" t="s">
        <v>82</v>
      </c>
      <c r="E1925" t="s">
        <v>83</v>
      </c>
      <c r="F1925" t="s">
        <v>427</v>
      </c>
      <c r="G1925">
        <v>80</v>
      </c>
      <c r="H1925">
        <v>5.7097370736300997E-3</v>
      </c>
      <c r="I1925">
        <f>IF(OR(B1925="GAS",B1925="COL",B1925="LAN",B1925="RICE"),H1925*About!$B$113,IF(B1925="CROP",H1925*About!$B$114,'EPA Data'!H1925))</f>
        <v>6.3949055224657124E-3</v>
      </c>
      <c r="J1925" s="9" t="str">
        <f>VLOOKUP(F1925,'Tech to Policy Mapping'!C:D,2,FALSE)</f>
        <v>coal mining - methane capture</v>
      </c>
    </row>
    <row r="1926" spans="1:10" x14ac:dyDescent="0.45">
      <c r="A1926" t="s">
        <v>425</v>
      </c>
      <c r="B1926" t="s">
        <v>85</v>
      </c>
      <c r="C1926">
        <v>2035</v>
      </c>
      <c r="D1926" t="s">
        <v>82</v>
      </c>
      <c r="E1926" t="s">
        <v>83</v>
      </c>
      <c r="F1926" t="s">
        <v>428</v>
      </c>
      <c r="G1926">
        <v>80</v>
      </c>
      <c r="H1926">
        <v>5.0958492793143004E-3</v>
      </c>
      <c r="I1926">
        <f>IF(OR(B1926="GAS",B1926="COL",B1926="LAN",B1926="RICE"),H1926*About!$B$113,IF(B1926="CROP",H1926*About!$B$114,'EPA Data'!H1926))</f>
        <v>5.7073511928320171E-3</v>
      </c>
      <c r="J1926" s="9" t="str">
        <f>VLOOKUP(F1926,'Tech to Policy Mapping'!C:D,2,FALSE)</f>
        <v>coal mining - methane destruction</v>
      </c>
    </row>
    <row r="1927" spans="1:10" x14ac:dyDescent="0.45">
      <c r="A1927" t="s">
        <v>425</v>
      </c>
      <c r="B1927" t="s">
        <v>85</v>
      </c>
      <c r="C1927">
        <v>2035</v>
      </c>
      <c r="D1927" t="s">
        <v>82</v>
      </c>
      <c r="E1927" t="s">
        <v>83</v>
      </c>
      <c r="F1927" t="s">
        <v>430</v>
      </c>
      <c r="G1927">
        <v>80</v>
      </c>
      <c r="H1927">
        <v>5.7097370736300997E-3</v>
      </c>
      <c r="I1927">
        <f>IF(OR(B1927="GAS",B1927="COL",B1927="LAN",B1927="RICE"),H1927*About!$B$113,IF(B1927="CROP",H1927*About!$B$114,'EPA Data'!H1927))</f>
        <v>6.3949055224657124E-3</v>
      </c>
      <c r="J1927" s="9" t="str">
        <f>VLOOKUP(F1927,'Tech to Policy Mapping'!C:D,2,FALSE)</f>
        <v>coal mining - methane capture</v>
      </c>
    </row>
    <row r="1928" spans="1:10" x14ac:dyDescent="0.45">
      <c r="A1928" t="s">
        <v>425</v>
      </c>
      <c r="B1928" t="s">
        <v>85</v>
      </c>
      <c r="C1928">
        <v>2035</v>
      </c>
      <c r="D1928" t="s">
        <v>82</v>
      </c>
      <c r="E1928" t="s">
        <v>83</v>
      </c>
      <c r="F1928" t="s">
        <v>426</v>
      </c>
      <c r="G1928">
        <v>81</v>
      </c>
      <c r="H1928">
        <v>0.23040312528610199</v>
      </c>
      <c r="I1928">
        <f>IF(OR(B1928="GAS",B1928="COL",B1928="LAN",B1928="RICE"),H1928*About!$B$113,IF(B1928="CROP",H1928*About!$B$114,'EPA Data'!H1928))</f>
        <v>0.25805150032043428</v>
      </c>
      <c r="J1928" s="9" t="str">
        <f>VLOOKUP(F1928,'Tech to Policy Mapping'!C:D,2,FALSE)</f>
        <v>coal mining - methane capture</v>
      </c>
    </row>
    <row r="1929" spans="1:10" x14ac:dyDescent="0.45">
      <c r="A1929" t="s">
        <v>425</v>
      </c>
      <c r="B1929" t="s">
        <v>85</v>
      </c>
      <c r="C1929">
        <v>2035</v>
      </c>
      <c r="D1929" t="s">
        <v>82</v>
      </c>
      <c r="E1929" t="s">
        <v>83</v>
      </c>
      <c r="F1929" t="s">
        <v>428</v>
      </c>
      <c r="G1929">
        <v>82</v>
      </c>
      <c r="H1929">
        <v>9.8846871405840007E-3</v>
      </c>
      <c r="I1929">
        <f>IF(OR(B1929="GAS",B1929="COL",B1929="LAN",B1929="RICE"),H1929*About!$B$113,IF(B1929="CROP",H1929*About!$B$114,'EPA Data'!H1929))</f>
        <v>1.1070849597454082E-2</v>
      </c>
      <c r="J1929" s="9" t="str">
        <f>VLOOKUP(F1929,'Tech to Policy Mapping'!C:D,2,FALSE)</f>
        <v>coal mining - methane destruction</v>
      </c>
    </row>
    <row r="1930" spans="1:10" x14ac:dyDescent="0.45">
      <c r="A1930" t="s">
        <v>425</v>
      </c>
      <c r="B1930" t="s">
        <v>85</v>
      </c>
      <c r="C1930">
        <v>2035</v>
      </c>
      <c r="D1930" t="s">
        <v>82</v>
      </c>
      <c r="E1930" t="s">
        <v>83</v>
      </c>
      <c r="F1930" t="s">
        <v>426</v>
      </c>
      <c r="G1930">
        <v>86</v>
      </c>
      <c r="H1930">
        <v>0.108454391360282</v>
      </c>
      <c r="I1930">
        <f>IF(OR(B1930="GAS",B1930="COL",B1930="LAN",B1930="RICE"),H1930*About!$B$113,IF(B1930="CROP",H1930*About!$B$114,'EPA Data'!H1930))</f>
        <v>0.12146891832351585</v>
      </c>
      <c r="J1930" s="9" t="str">
        <f>VLOOKUP(F1930,'Tech to Policy Mapping'!C:D,2,FALSE)</f>
        <v>coal mining - methane capture</v>
      </c>
    </row>
    <row r="1931" spans="1:10" x14ac:dyDescent="0.45">
      <c r="A1931" t="s">
        <v>425</v>
      </c>
      <c r="B1931" t="s">
        <v>85</v>
      </c>
      <c r="C1931">
        <v>2035</v>
      </c>
      <c r="D1931" t="s">
        <v>82</v>
      </c>
      <c r="E1931" t="s">
        <v>83</v>
      </c>
      <c r="F1931" t="s">
        <v>427</v>
      </c>
      <c r="G1931">
        <v>86</v>
      </c>
      <c r="H1931">
        <v>5.3226603195071004E-3</v>
      </c>
      <c r="I1931">
        <f>IF(OR(B1931="GAS",B1931="COL",B1931="LAN",B1931="RICE"),H1931*About!$B$113,IF(B1931="CROP",H1931*About!$B$114,'EPA Data'!H1931))</f>
        <v>5.9613795578479529E-3</v>
      </c>
      <c r="J1931" s="9" t="str">
        <f>VLOOKUP(F1931,'Tech to Policy Mapping'!C:D,2,FALSE)</f>
        <v>coal mining - methane capture</v>
      </c>
    </row>
    <row r="1932" spans="1:10" x14ac:dyDescent="0.45">
      <c r="A1932" t="s">
        <v>425</v>
      </c>
      <c r="B1932" t="s">
        <v>85</v>
      </c>
      <c r="C1932">
        <v>2035</v>
      </c>
      <c r="D1932" t="s">
        <v>82</v>
      </c>
      <c r="E1932" t="s">
        <v>83</v>
      </c>
      <c r="F1932" t="s">
        <v>428</v>
      </c>
      <c r="G1932">
        <v>86</v>
      </c>
      <c r="H1932">
        <v>4.7326567582785996E-3</v>
      </c>
      <c r="I1932">
        <f>IF(OR(B1932="GAS",B1932="COL",B1932="LAN",B1932="RICE"),H1932*About!$B$113,IF(B1932="CROP",H1932*About!$B$114,'EPA Data'!H1932))</f>
        <v>5.3005755692720324E-3</v>
      </c>
      <c r="J1932" s="9" t="str">
        <f>VLOOKUP(F1932,'Tech to Policy Mapping'!C:D,2,FALSE)</f>
        <v>coal mining - methane destruction</v>
      </c>
    </row>
    <row r="1933" spans="1:10" x14ac:dyDescent="0.45">
      <c r="A1933" t="s">
        <v>425</v>
      </c>
      <c r="B1933" t="s">
        <v>85</v>
      </c>
      <c r="C1933">
        <v>2035</v>
      </c>
      <c r="D1933" t="s">
        <v>82</v>
      </c>
      <c r="E1933" t="s">
        <v>83</v>
      </c>
      <c r="F1933" t="s">
        <v>430</v>
      </c>
      <c r="G1933">
        <v>86</v>
      </c>
      <c r="H1933">
        <v>5.3226603195071004E-3</v>
      </c>
      <c r="I1933">
        <f>IF(OR(B1933="GAS",B1933="COL",B1933="LAN",B1933="RICE"),H1933*About!$B$113,IF(B1933="CROP",H1933*About!$B$114,'EPA Data'!H1933))</f>
        <v>5.9613795578479529E-3</v>
      </c>
      <c r="J1933" s="9" t="str">
        <f>VLOOKUP(F1933,'Tech to Policy Mapping'!C:D,2,FALSE)</f>
        <v>coal mining - methane capture</v>
      </c>
    </row>
    <row r="1934" spans="1:10" x14ac:dyDescent="0.45">
      <c r="A1934" t="s">
        <v>425</v>
      </c>
      <c r="B1934" t="s">
        <v>85</v>
      </c>
      <c r="C1934">
        <v>2035</v>
      </c>
      <c r="D1934" t="s">
        <v>82</v>
      </c>
      <c r="E1934" t="s">
        <v>83</v>
      </c>
      <c r="F1934" t="s">
        <v>428</v>
      </c>
      <c r="G1934">
        <v>88</v>
      </c>
      <c r="H1934">
        <v>4.5943134464323998E-3</v>
      </c>
      <c r="I1934">
        <f>IF(OR(B1934="GAS",B1934="COL",B1934="LAN",B1934="RICE"),H1934*About!$B$113,IF(B1934="CROP",H1934*About!$B$114,'EPA Data'!H1934))</f>
        <v>5.1456310600042883E-3</v>
      </c>
      <c r="J1934" s="9" t="str">
        <f>VLOOKUP(F1934,'Tech to Policy Mapping'!C:D,2,FALSE)</f>
        <v>coal mining - methane destruction</v>
      </c>
    </row>
    <row r="1935" spans="1:10" x14ac:dyDescent="0.45">
      <c r="A1935" t="s">
        <v>425</v>
      </c>
      <c r="B1935" t="s">
        <v>85</v>
      </c>
      <c r="C1935">
        <v>2035</v>
      </c>
      <c r="D1935" t="s">
        <v>82</v>
      </c>
      <c r="E1935" t="s">
        <v>83</v>
      </c>
      <c r="F1935" t="s">
        <v>428</v>
      </c>
      <c r="G1935">
        <v>90</v>
      </c>
      <c r="H1935">
        <v>4.5183659531176004E-3</v>
      </c>
      <c r="I1935">
        <f>IF(OR(B1935="GAS",B1935="COL",B1935="LAN",B1935="RICE"),H1935*About!$B$113,IF(B1935="CROP",H1935*About!$B$114,'EPA Data'!H1935))</f>
        <v>5.060569867491713E-3</v>
      </c>
      <c r="J1935" s="9" t="str">
        <f>VLOOKUP(F1935,'Tech to Policy Mapping'!C:D,2,FALSE)</f>
        <v>coal mining - methane destruction</v>
      </c>
    </row>
    <row r="1936" spans="1:10" x14ac:dyDescent="0.45">
      <c r="A1936" t="s">
        <v>425</v>
      </c>
      <c r="B1936" t="s">
        <v>85</v>
      </c>
      <c r="C1936">
        <v>2035</v>
      </c>
      <c r="D1936" t="s">
        <v>82</v>
      </c>
      <c r="E1936" t="s">
        <v>83</v>
      </c>
      <c r="F1936" t="s">
        <v>430</v>
      </c>
      <c r="G1936">
        <v>90</v>
      </c>
      <c r="H1936">
        <v>5.0958492793143004E-3</v>
      </c>
      <c r="I1936">
        <f>IF(OR(B1936="GAS",B1936="COL",B1936="LAN",B1936="RICE"),H1936*About!$B$113,IF(B1936="CROP",H1936*About!$B$114,'EPA Data'!H1936))</f>
        <v>5.7073511928320171E-3</v>
      </c>
      <c r="J1936" s="9" t="str">
        <f>VLOOKUP(F1936,'Tech to Policy Mapping'!C:D,2,FALSE)</f>
        <v>coal mining - methane capture</v>
      </c>
    </row>
    <row r="1937" spans="1:10" x14ac:dyDescent="0.45">
      <c r="A1937" t="s">
        <v>425</v>
      </c>
      <c r="B1937" t="s">
        <v>85</v>
      </c>
      <c r="C1937">
        <v>2035</v>
      </c>
      <c r="D1937" t="s">
        <v>82</v>
      </c>
      <c r="E1937" t="s">
        <v>83</v>
      </c>
      <c r="F1937" t="s">
        <v>426</v>
      </c>
      <c r="G1937">
        <v>90</v>
      </c>
      <c r="H1937">
        <v>0.102775268256664</v>
      </c>
      <c r="I1937">
        <f>IF(OR(B1937="GAS",B1937="COL",B1937="LAN",B1937="RICE"),H1937*About!$B$113,IF(B1937="CROP",H1937*About!$B$114,'EPA Data'!H1937))</f>
        <v>0.11510830044746369</v>
      </c>
      <c r="J1937" s="9" t="str">
        <f>VLOOKUP(F1937,'Tech to Policy Mapping'!C:D,2,FALSE)</f>
        <v>coal mining - methane capture</v>
      </c>
    </row>
    <row r="1938" spans="1:10" x14ac:dyDescent="0.45">
      <c r="A1938" t="s">
        <v>425</v>
      </c>
      <c r="B1938" t="s">
        <v>85</v>
      </c>
      <c r="C1938">
        <v>2035</v>
      </c>
      <c r="D1938" t="s">
        <v>82</v>
      </c>
      <c r="E1938" t="s">
        <v>83</v>
      </c>
      <c r="F1938" t="s">
        <v>427</v>
      </c>
      <c r="G1938">
        <v>90</v>
      </c>
      <c r="H1938">
        <v>5.0958492793143004E-3</v>
      </c>
      <c r="I1938">
        <f>IF(OR(B1938="GAS",B1938="COL",B1938="LAN",B1938="RICE"),H1938*About!$B$113,IF(B1938="CROP",H1938*About!$B$114,'EPA Data'!H1938))</f>
        <v>5.7073511928320171E-3</v>
      </c>
      <c r="J1938" s="9" t="str">
        <f>VLOOKUP(F1938,'Tech to Policy Mapping'!C:D,2,FALSE)</f>
        <v>coal mining - methane capture</v>
      </c>
    </row>
    <row r="1939" spans="1:10" x14ac:dyDescent="0.45">
      <c r="A1939" t="s">
        <v>425</v>
      </c>
      <c r="B1939" t="s">
        <v>85</v>
      </c>
      <c r="C1939">
        <v>2035</v>
      </c>
      <c r="D1939" t="s">
        <v>82</v>
      </c>
      <c r="E1939" t="s">
        <v>83</v>
      </c>
      <c r="F1939" t="s">
        <v>427</v>
      </c>
      <c r="G1939">
        <v>93</v>
      </c>
      <c r="H1939">
        <v>9.8846871405840007E-3</v>
      </c>
      <c r="I1939">
        <f>IF(OR(B1939="GAS",B1939="COL",B1939="LAN",B1939="RICE"),H1939*About!$B$113,IF(B1939="CROP",H1939*About!$B$114,'EPA Data'!H1939))</f>
        <v>1.1070849597454082E-2</v>
      </c>
      <c r="J1939" s="9" t="str">
        <f>VLOOKUP(F1939,'Tech to Policy Mapping'!C:D,2,FALSE)</f>
        <v>coal mining - methane capture</v>
      </c>
    </row>
    <row r="1940" spans="1:10" x14ac:dyDescent="0.45">
      <c r="A1940" t="s">
        <v>425</v>
      </c>
      <c r="B1940" t="s">
        <v>85</v>
      </c>
      <c r="C1940">
        <v>2035</v>
      </c>
      <c r="D1940" t="s">
        <v>82</v>
      </c>
      <c r="E1940" t="s">
        <v>83</v>
      </c>
      <c r="F1940" t="s">
        <v>430</v>
      </c>
      <c r="G1940">
        <v>93</v>
      </c>
      <c r="H1940">
        <v>9.8846871405840007E-3</v>
      </c>
      <c r="I1940">
        <f>IF(OR(B1940="GAS",B1940="COL",B1940="LAN",B1940="RICE"),H1940*About!$B$113,IF(B1940="CROP",H1940*About!$B$114,'EPA Data'!H1940))</f>
        <v>1.1070849597454082E-2</v>
      </c>
      <c r="J1940" s="9" t="str">
        <f>VLOOKUP(F1940,'Tech to Policy Mapping'!C:D,2,FALSE)</f>
        <v>coal mining - methane capture</v>
      </c>
    </row>
    <row r="1941" spans="1:10" x14ac:dyDescent="0.45">
      <c r="A1941" t="s">
        <v>425</v>
      </c>
      <c r="B1941" t="s">
        <v>85</v>
      </c>
      <c r="C1941">
        <v>2035</v>
      </c>
      <c r="D1941" t="s">
        <v>82</v>
      </c>
      <c r="E1941" t="s">
        <v>83</v>
      </c>
      <c r="F1941" t="s">
        <v>428</v>
      </c>
      <c r="G1941">
        <v>95</v>
      </c>
      <c r="H1941">
        <v>8.5275596939026997E-3</v>
      </c>
      <c r="I1941">
        <f>IF(OR(B1941="GAS",B1941="COL",B1941="LAN",B1941="RICE"),H1941*About!$B$113,IF(B1941="CROP",H1941*About!$B$114,'EPA Data'!H1941))</f>
        <v>9.550866857171025E-3</v>
      </c>
      <c r="J1941" s="9" t="str">
        <f>VLOOKUP(F1941,'Tech to Policy Mapping'!C:D,2,FALSE)</f>
        <v>coal mining - methane destruction</v>
      </c>
    </row>
    <row r="1942" spans="1:10" x14ac:dyDescent="0.45">
      <c r="A1942" t="s">
        <v>425</v>
      </c>
      <c r="B1942" t="s">
        <v>85</v>
      </c>
      <c r="C1942">
        <v>2035</v>
      </c>
      <c r="D1942" t="s">
        <v>82</v>
      </c>
      <c r="E1942" t="s">
        <v>83</v>
      </c>
      <c r="F1942" t="s">
        <v>426</v>
      </c>
      <c r="G1942">
        <v>96</v>
      </c>
      <c r="H1942">
        <v>9.5807887613773304E-2</v>
      </c>
      <c r="I1942">
        <f>IF(OR(B1942="GAS",B1942="COL",B1942="LAN",B1942="RICE"),H1942*About!$B$113,IF(B1942="CROP",H1942*About!$B$114,'EPA Data'!H1942))</f>
        <v>0.10730483412742611</v>
      </c>
      <c r="J1942" s="9" t="str">
        <f>VLOOKUP(F1942,'Tech to Policy Mapping'!C:D,2,FALSE)</f>
        <v>coal mining - methane capture</v>
      </c>
    </row>
    <row r="1943" spans="1:10" x14ac:dyDescent="0.45">
      <c r="A1943" t="s">
        <v>425</v>
      </c>
      <c r="B1943" t="s">
        <v>85</v>
      </c>
      <c r="C1943">
        <v>2035</v>
      </c>
      <c r="D1943" t="s">
        <v>82</v>
      </c>
      <c r="E1943" t="s">
        <v>83</v>
      </c>
      <c r="F1943" t="s">
        <v>427</v>
      </c>
      <c r="G1943">
        <v>97</v>
      </c>
      <c r="H1943">
        <v>4.7326567582785996E-3</v>
      </c>
      <c r="I1943">
        <f>IF(OR(B1943="GAS",B1943="COL",B1943="LAN",B1943="RICE"),H1943*About!$B$113,IF(B1943="CROP",H1943*About!$B$114,'EPA Data'!H1943))</f>
        <v>5.3005755692720324E-3</v>
      </c>
      <c r="J1943" s="9" t="str">
        <f>VLOOKUP(F1943,'Tech to Policy Mapping'!C:D,2,FALSE)</f>
        <v>coal mining - methane capture</v>
      </c>
    </row>
    <row r="1944" spans="1:10" x14ac:dyDescent="0.45">
      <c r="A1944" t="s">
        <v>425</v>
      </c>
      <c r="B1944" t="s">
        <v>85</v>
      </c>
      <c r="C1944">
        <v>2035</v>
      </c>
      <c r="D1944" t="s">
        <v>82</v>
      </c>
      <c r="E1944" t="s">
        <v>83</v>
      </c>
      <c r="F1944" t="s">
        <v>430</v>
      </c>
      <c r="G1944">
        <v>97</v>
      </c>
      <c r="H1944">
        <v>4.7326567582785996E-3</v>
      </c>
      <c r="I1944">
        <f>IF(OR(B1944="GAS",B1944="COL",B1944="LAN",B1944="RICE"),H1944*About!$B$113,IF(B1944="CROP",H1944*About!$B$114,'EPA Data'!H1944))</f>
        <v>5.3005755692720324E-3</v>
      </c>
      <c r="J1944" s="9" t="str">
        <f>VLOOKUP(F1944,'Tech to Policy Mapping'!C:D,2,FALSE)</f>
        <v>coal mining - methane capture</v>
      </c>
    </row>
    <row r="1945" spans="1:10" x14ac:dyDescent="0.45">
      <c r="A1945" t="s">
        <v>425</v>
      </c>
      <c r="B1945" t="s">
        <v>85</v>
      </c>
      <c r="C1945">
        <v>2035</v>
      </c>
      <c r="D1945" t="s">
        <v>82</v>
      </c>
      <c r="E1945" t="s">
        <v>83</v>
      </c>
      <c r="F1945" t="s">
        <v>428</v>
      </c>
      <c r="G1945">
        <v>98</v>
      </c>
      <c r="H1945">
        <v>4.1192672215401996E-3</v>
      </c>
      <c r="I1945">
        <f>IF(OR(B1945="GAS",B1945="COL",B1945="LAN",B1945="RICE"),H1945*About!$B$113,IF(B1945="CROP",H1945*About!$B$114,'EPA Data'!H1945))</f>
        <v>4.6135792881250243E-3</v>
      </c>
      <c r="J1945" s="9" t="str">
        <f>VLOOKUP(F1945,'Tech to Policy Mapping'!C:D,2,FALSE)</f>
        <v>coal mining - methane destruction</v>
      </c>
    </row>
    <row r="1946" spans="1:10" x14ac:dyDescent="0.45">
      <c r="A1946" t="s">
        <v>425</v>
      </c>
      <c r="B1946" t="s">
        <v>85</v>
      </c>
      <c r="C1946">
        <v>2035</v>
      </c>
      <c r="D1946" t="s">
        <v>82</v>
      </c>
      <c r="E1946" t="s">
        <v>83</v>
      </c>
      <c r="F1946" t="s">
        <v>430</v>
      </c>
      <c r="G1946">
        <v>100</v>
      </c>
      <c r="H1946">
        <v>4.5943134464323998E-3</v>
      </c>
      <c r="I1946">
        <f>IF(OR(B1946="GAS",B1946="COL",B1946="LAN",B1946="RICE"),H1946*About!$B$113,IF(B1946="CROP",H1946*About!$B$114,'EPA Data'!H1946))</f>
        <v>5.1456310600042883E-3</v>
      </c>
      <c r="J1946" s="9" t="str">
        <f>VLOOKUP(F1946,'Tech to Policy Mapping'!C:D,2,FALSE)</f>
        <v>coal mining - methane capture</v>
      </c>
    </row>
    <row r="1947" spans="1:10" x14ac:dyDescent="0.45">
      <c r="A1947" t="s">
        <v>425</v>
      </c>
      <c r="B1947" t="s">
        <v>85</v>
      </c>
      <c r="C1947">
        <v>2035</v>
      </c>
      <c r="D1947" t="s">
        <v>82</v>
      </c>
      <c r="E1947" t="s">
        <v>83</v>
      </c>
      <c r="F1947" t="s">
        <v>427</v>
      </c>
      <c r="G1947">
        <v>100</v>
      </c>
      <c r="H1947">
        <v>4.5943134464323998E-3</v>
      </c>
      <c r="I1947">
        <f>IF(OR(B1947="GAS",B1947="COL",B1947="LAN",B1947="RICE"),H1947*About!$B$113,IF(B1947="CROP",H1947*About!$B$114,'EPA Data'!H1947))</f>
        <v>5.1456310600042883E-3</v>
      </c>
      <c r="J1947" s="9" t="str">
        <f>VLOOKUP(F1947,'Tech to Policy Mapping'!C:D,2,FALSE)</f>
        <v>coal mining - methane capture</v>
      </c>
    </row>
    <row r="1948" spans="1:10" x14ac:dyDescent="0.45">
      <c r="A1948" t="s">
        <v>425</v>
      </c>
      <c r="B1948" t="s">
        <v>85</v>
      </c>
      <c r="C1948">
        <v>2035</v>
      </c>
      <c r="D1948" t="s">
        <v>82</v>
      </c>
      <c r="E1948" t="s">
        <v>83</v>
      </c>
      <c r="F1948" t="s">
        <v>426</v>
      </c>
      <c r="G1948">
        <v>100</v>
      </c>
      <c r="H1948">
        <v>9.1725282371044201E-2</v>
      </c>
      <c r="I1948">
        <f>IF(OR(B1948="GAS",B1948="COL",B1948="LAN",B1948="RICE"),H1948*About!$B$113,IF(B1948="CROP",H1948*About!$B$114,'EPA Data'!H1948))</f>
        <v>0.10273231625556951</v>
      </c>
      <c r="J1948" s="9" t="str">
        <f>VLOOKUP(F1948,'Tech to Policy Mapping'!C:D,2,FALSE)</f>
        <v>coal mining - methane capture</v>
      </c>
    </row>
    <row r="1949" spans="1:10" x14ac:dyDescent="0.45">
      <c r="A1949" t="s">
        <v>425</v>
      </c>
      <c r="B1949" t="s">
        <v>85</v>
      </c>
      <c r="C1949">
        <v>2035</v>
      </c>
      <c r="D1949" t="s">
        <v>82</v>
      </c>
      <c r="E1949" t="s">
        <v>83</v>
      </c>
      <c r="F1949" t="s">
        <v>428</v>
      </c>
      <c r="G1949">
        <v>101</v>
      </c>
      <c r="H1949">
        <v>4.0044179186224998E-3</v>
      </c>
      <c r="I1949">
        <f>IF(OR(B1949="GAS",B1949="COL",B1949="LAN",B1949="RICE"),H1949*About!$B$113,IF(B1949="CROP",H1949*About!$B$114,'EPA Data'!H1949))</f>
        <v>4.4849480688572002E-3</v>
      </c>
      <c r="J1949" s="9" t="str">
        <f>VLOOKUP(F1949,'Tech to Policy Mapping'!C:D,2,FALSE)</f>
        <v>coal mining - methane destruction</v>
      </c>
    </row>
    <row r="1950" spans="1:10" x14ac:dyDescent="0.45">
      <c r="A1950" t="s">
        <v>425</v>
      </c>
      <c r="B1950" t="s">
        <v>85</v>
      </c>
      <c r="C1950">
        <v>2035</v>
      </c>
      <c r="D1950" t="s">
        <v>82</v>
      </c>
      <c r="E1950" t="s">
        <v>83</v>
      </c>
      <c r="F1950" t="s">
        <v>430</v>
      </c>
      <c r="G1950">
        <v>102</v>
      </c>
      <c r="H1950">
        <v>4.5183659531176004E-3</v>
      </c>
      <c r="I1950">
        <f>IF(OR(B1950="GAS",B1950="COL",B1950="LAN",B1950="RICE"),H1950*About!$B$113,IF(B1950="CROP",H1950*About!$B$114,'EPA Data'!H1950))</f>
        <v>5.060569867491713E-3</v>
      </c>
      <c r="J1950" s="9" t="str">
        <f>VLOOKUP(F1950,'Tech to Policy Mapping'!C:D,2,FALSE)</f>
        <v>coal mining - methane capture</v>
      </c>
    </row>
    <row r="1951" spans="1:10" x14ac:dyDescent="0.45">
      <c r="A1951" t="s">
        <v>425</v>
      </c>
      <c r="B1951" t="s">
        <v>85</v>
      </c>
      <c r="C1951">
        <v>2035</v>
      </c>
      <c r="D1951" t="s">
        <v>82</v>
      </c>
      <c r="E1951" t="s">
        <v>83</v>
      </c>
      <c r="F1951" t="s">
        <v>427</v>
      </c>
      <c r="G1951">
        <v>102</v>
      </c>
      <c r="H1951">
        <v>4.5183659531176004E-3</v>
      </c>
      <c r="I1951">
        <f>IF(OR(B1951="GAS",B1951="COL",B1951="LAN",B1951="RICE"),H1951*About!$B$113,IF(B1951="CROP",H1951*About!$B$114,'EPA Data'!H1951))</f>
        <v>5.060569867491713E-3</v>
      </c>
      <c r="J1951" s="9" t="str">
        <f>VLOOKUP(F1951,'Tech to Policy Mapping'!C:D,2,FALSE)</f>
        <v>coal mining - methane capture</v>
      </c>
    </row>
    <row r="1952" spans="1:10" x14ac:dyDescent="0.45">
      <c r="A1952" t="s">
        <v>425</v>
      </c>
      <c r="B1952" t="s">
        <v>85</v>
      </c>
      <c r="C1952">
        <v>2035</v>
      </c>
      <c r="D1952" t="s">
        <v>82</v>
      </c>
      <c r="E1952" t="s">
        <v>83</v>
      </c>
      <c r="F1952" t="s">
        <v>426</v>
      </c>
      <c r="G1952">
        <v>103</v>
      </c>
      <c r="H1952">
        <v>0.17792437225580199</v>
      </c>
      <c r="I1952">
        <f>IF(OR(B1952="GAS",B1952="COL",B1952="LAN",B1952="RICE"),H1952*About!$B$113,IF(B1952="CROP",H1952*About!$B$114,'EPA Data'!H1952))</f>
        <v>0.19927529692649826</v>
      </c>
      <c r="J1952" s="9" t="str">
        <f>VLOOKUP(F1952,'Tech to Policy Mapping'!C:D,2,FALSE)</f>
        <v>coal mining - methane capture</v>
      </c>
    </row>
    <row r="1953" spans="1:10" x14ac:dyDescent="0.45">
      <c r="A1953" t="s">
        <v>425</v>
      </c>
      <c r="B1953" t="s">
        <v>85</v>
      </c>
      <c r="C1953">
        <v>2035</v>
      </c>
      <c r="D1953" t="s">
        <v>82</v>
      </c>
      <c r="E1953" t="s">
        <v>83</v>
      </c>
      <c r="F1953" t="s">
        <v>426</v>
      </c>
      <c r="G1953">
        <v>107</v>
      </c>
      <c r="H1953">
        <v>8.5187822580337497E-2</v>
      </c>
      <c r="I1953">
        <f>IF(OR(B1953="GAS",B1953="COL",B1953="LAN",B1953="RICE"),H1953*About!$B$113,IF(B1953="CROP",H1953*About!$B$114,'EPA Data'!H1953))</f>
        <v>9.5410361289977999E-2</v>
      </c>
      <c r="J1953" s="9" t="str">
        <f>VLOOKUP(F1953,'Tech to Policy Mapping'!C:D,2,FALSE)</f>
        <v>coal mining - methane capture</v>
      </c>
    </row>
    <row r="1954" spans="1:10" x14ac:dyDescent="0.45">
      <c r="A1954" t="s">
        <v>425</v>
      </c>
      <c r="B1954" t="s">
        <v>85</v>
      </c>
      <c r="C1954">
        <v>2035</v>
      </c>
      <c r="D1954" t="s">
        <v>82</v>
      </c>
      <c r="E1954" t="s">
        <v>83</v>
      </c>
      <c r="F1954" t="s">
        <v>430</v>
      </c>
      <c r="G1954">
        <v>108</v>
      </c>
      <c r="H1954">
        <v>4.2722080834209997E-3</v>
      </c>
      <c r="I1954">
        <f>IF(OR(B1954="GAS",B1954="COL",B1954="LAN",B1954="RICE"),H1954*About!$B$113,IF(B1954="CROP",H1954*About!$B$114,'EPA Data'!H1954))</f>
        <v>4.7848730534315199E-3</v>
      </c>
      <c r="J1954" s="9" t="str">
        <f>VLOOKUP(F1954,'Tech to Policy Mapping'!C:D,2,FALSE)</f>
        <v>coal mining - methane capture</v>
      </c>
    </row>
    <row r="1955" spans="1:10" x14ac:dyDescent="0.45">
      <c r="A1955" t="s">
        <v>425</v>
      </c>
      <c r="B1955" t="s">
        <v>85</v>
      </c>
      <c r="C1955">
        <v>2035</v>
      </c>
      <c r="D1955" t="s">
        <v>82</v>
      </c>
      <c r="E1955" t="s">
        <v>83</v>
      </c>
      <c r="F1955" t="s">
        <v>427</v>
      </c>
      <c r="G1955">
        <v>108</v>
      </c>
      <c r="H1955">
        <v>4.2722080834209997E-3</v>
      </c>
      <c r="I1955">
        <f>IF(OR(B1955="GAS",B1955="COL",B1955="LAN",B1955="RICE"),H1955*About!$B$113,IF(B1955="CROP",H1955*About!$B$114,'EPA Data'!H1955))</f>
        <v>4.7848730534315199E-3</v>
      </c>
      <c r="J1955" s="9" t="str">
        <f>VLOOKUP(F1955,'Tech to Policy Mapping'!C:D,2,FALSE)</f>
        <v>coal mining - methane capture</v>
      </c>
    </row>
    <row r="1956" spans="1:10" x14ac:dyDescent="0.45">
      <c r="A1956" t="s">
        <v>425</v>
      </c>
      <c r="B1956" t="s">
        <v>85</v>
      </c>
      <c r="C1956">
        <v>2035</v>
      </c>
      <c r="D1956" t="s">
        <v>82</v>
      </c>
      <c r="E1956" t="s">
        <v>83</v>
      </c>
      <c r="F1956" t="s">
        <v>430</v>
      </c>
      <c r="G1956">
        <v>109</v>
      </c>
      <c r="H1956">
        <v>4.2553516104817E-3</v>
      </c>
      <c r="I1956">
        <f>IF(OR(B1956="GAS",B1956="COL",B1956="LAN",B1956="RICE"),H1956*About!$B$113,IF(B1956="CROP",H1956*About!$B$114,'EPA Data'!H1956))</f>
        <v>4.7659938037395043E-3</v>
      </c>
      <c r="J1956" s="9" t="str">
        <f>VLOOKUP(F1956,'Tech to Policy Mapping'!C:D,2,FALSE)</f>
        <v>coal mining - methane capture</v>
      </c>
    </row>
    <row r="1957" spans="1:10" x14ac:dyDescent="0.45">
      <c r="A1957" t="s">
        <v>425</v>
      </c>
      <c r="B1957" t="s">
        <v>85</v>
      </c>
      <c r="C1957">
        <v>2035</v>
      </c>
      <c r="D1957" t="s">
        <v>82</v>
      </c>
      <c r="E1957" t="s">
        <v>83</v>
      </c>
      <c r="F1957" t="s">
        <v>427</v>
      </c>
      <c r="G1957">
        <v>109</v>
      </c>
      <c r="H1957">
        <v>4.2553516104817E-3</v>
      </c>
      <c r="I1957">
        <f>IF(OR(B1957="GAS",B1957="COL",B1957="LAN",B1957="RICE"),H1957*About!$B$113,IF(B1957="CROP",H1957*About!$B$114,'EPA Data'!H1957))</f>
        <v>4.7659938037395043E-3</v>
      </c>
      <c r="J1957" s="9" t="str">
        <f>VLOOKUP(F1957,'Tech to Policy Mapping'!C:D,2,FALSE)</f>
        <v>coal mining - methane capture</v>
      </c>
    </row>
    <row r="1958" spans="1:10" x14ac:dyDescent="0.45">
      <c r="A1958" t="s">
        <v>425</v>
      </c>
      <c r="B1958" t="s">
        <v>85</v>
      </c>
      <c r="C1958">
        <v>2035</v>
      </c>
      <c r="D1958" t="s">
        <v>82</v>
      </c>
      <c r="E1958" t="s">
        <v>83</v>
      </c>
      <c r="F1958" t="s">
        <v>426</v>
      </c>
      <c r="G1958">
        <v>110</v>
      </c>
      <c r="H1958">
        <v>8.2697644829750103E-2</v>
      </c>
      <c r="I1958">
        <f>IF(OR(B1958="GAS",B1958="COL",B1958="LAN",B1958="RICE"),H1958*About!$B$113,IF(B1958="CROP",H1958*About!$B$114,'EPA Data'!H1958))</f>
        <v>9.2621362209320129E-2</v>
      </c>
      <c r="J1958" s="9" t="str">
        <f>VLOOKUP(F1958,'Tech to Policy Mapping'!C:D,2,FALSE)</f>
        <v>coal mining - methane capture</v>
      </c>
    </row>
    <row r="1959" spans="1:10" x14ac:dyDescent="0.45">
      <c r="A1959" t="s">
        <v>425</v>
      </c>
      <c r="B1959" t="s">
        <v>85</v>
      </c>
      <c r="C1959">
        <v>2035</v>
      </c>
      <c r="D1959" t="s">
        <v>82</v>
      </c>
      <c r="E1959" t="s">
        <v>83</v>
      </c>
      <c r="F1959" t="s">
        <v>430</v>
      </c>
      <c r="G1959">
        <v>112</v>
      </c>
      <c r="H1959">
        <v>4.1192672215401996E-3</v>
      </c>
      <c r="I1959">
        <f>IF(OR(B1959="GAS",B1959="COL",B1959="LAN",B1959="RICE"),H1959*About!$B$113,IF(B1959="CROP",H1959*About!$B$114,'EPA Data'!H1959))</f>
        <v>4.6135792881250243E-3</v>
      </c>
      <c r="J1959" s="9" t="str">
        <f>VLOOKUP(F1959,'Tech to Policy Mapping'!C:D,2,FALSE)</f>
        <v>coal mining - methane capture</v>
      </c>
    </row>
    <row r="1960" spans="1:10" x14ac:dyDescent="0.45">
      <c r="A1960" t="s">
        <v>425</v>
      </c>
      <c r="B1960" t="s">
        <v>85</v>
      </c>
      <c r="C1960">
        <v>2035</v>
      </c>
      <c r="D1960" t="s">
        <v>82</v>
      </c>
      <c r="E1960" t="s">
        <v>83</v>
      </c>
      <c r="F1960" t="s">
        <v>427</v>
      </c>
      <c r="G1960">
        <v>112</v>
      </c>
      <c r="H1960">
        <v>4.1192672215401996E-3</v>
      </c>
      <c r="I1960">
        <f>IF(OR(B1960="GAS",B1960="COL",B1960="LAN",B1960="RICE"),H1960*About!$B$113,IF(B1960="CROP",H1960*About!$B$114,'EPA Data'!H1960))</f>
        <v>4.6135792881250243E-3</v>
      </c>
      <c r="J1960" s="9" t="str">
        <f>VLOOKUP(F1960,'Tech to Policy Mapping'!C:D,2,FALSE)</f>
        <v>coal mining - methane capture</v>
      </c>
    </row>
    <row r="1961" spans="1:10" x14ac:dyDescent="0.45">
      <c r="A1961" t="s">
        <v>425</v>
      </c>
      <c r="B1961" t="s">
        <v>85</v>
      </c>
      <c r="C1961">
        <v>2035</v>
      </c>
      <c r="D1961" t="s">
        <v>82</v>
      </c>
      <c r="E1961" t="s">
        <v>83</v>
      </c>
      <c r="F1961" t="s">
        <v>426</v>
      </c>
      <c r="G1961">
        <v>112</v>
      </c>
      <c r="H1961">
        <v>8.13305899500847E-2</v>
      </c>
      <c r="I1961">
        <f>IF(OR(B1961="GAS",B1961="COL",B1961="LAN",B1961="RICE"),H1961*About!$B$113,IF(B1961="CROP",H1961*About!$B$114,'EPA Data'!H1961))</f>
        <v>9.1090260744094875E-2</v>
      </c>
      <c r="J1961" s="9" t="str">
        <f>VLOOKUP(F1961,'Tech to Policy Mapping'!C:D,2,FALSE)</f>
        <v>coal mining - methane capture</v>
      </c>
    </row>
    <row r="1962" spans="1:10" x14ac:dyDescent="0.45">
      <c r="A1962" t="s">
        <v>425</v>
      </c>
      <c r="B1962" t="s">
        <v>85</v>
      </c>
      <c r="C1962">
        <v>2035</v>
      </c>
      <c r="D1962" t="s">
        <v>82</v>
      </c>
      <c r="E1962" t="s">
        <v>83</v>
      </c>
      <c r="F1962" t="s">
        <v>430</v>
      </c>
      <c r="G1962">
        <v>116</v>
      </c>
      <c r="H1962">
        <v>4.0044179186224998E-3</v>
      </c>
      <c r="I1962">
        <f>IF(OR(B1962="GAS",B1962="COL",B1962="LAN",B1962="RICE"),H1962*About!$B$113,IF(B1962="CROP",H1962*About!$B$114,'EPA Data'!H1962))</f>
        <v>4.4849480688572002E-3</v>
      </c>
      <c r="J1962" s="9" t="str">
        <f>VLOOKUP(F1962,'Tech to Policy Mapping'!C:D,2,FALSE)</f>
        <v>coal mining - methane capture</v>
      </c>
    </row>
    <row r="1963" spans="1:10" x14ac:dyDescent="0.45">
      <c r="A1963" t="s">
        <v>425</v>
      </c>
      <c r="B1963" t="s">
        <v>85</v>
      </c>
      <c r="C1963">
        <v>2035</v>
      </c>
      <c r="D1963" t="s">
        <v>82</v>
      </c>
      <c r="E1963" t="s">
        <v>83</v>
      </c>
      <c r="F1963" t="s">
        <v>427</v>
      </c>
      <c r="G1963">
        <v>116</v>
      </c>
      <c r="H1963">
        <v>4.0044179186224998E-3</v>
      </c>
      <c r="I1963">
        <f>IF(OR(B1963="GAS",B1963="COL",B1963="LAN",B1963="RICE"),H1963*About!$B$113,IF(B1963="CROP",H1963*About!$B$114,'EPA Data'!H1963))</f>
        <v>4.4849480688572002E-3</v>
      </c>
      <c r="J1963" s="9" t="str">
        <f>VLOOKUP(F1963,'Tech to Policy Mapping'!C:D,2,FALSE)</f>
        <v>coal mining - methane capture</v>
      </c>
    </row>
    <row r="1964" spans="1:10" x14ac:dyDescent="0.45">
      <c r="A1964" t="s">
        <v>425</v>
      </c>
      <c r="B1964" t="s">
        <v>85</v>
      </c>
      <c r="C1964">
        <v>2035</v>
      </c>
      <c r="D1964" t="s">
        <v>82</v>
      </c>
      <c r="E1964" t="s">
        <v>83</v>
      </c>
      <c r="F1964" t="s">
        <v>426</v>
      </c>
      <c r="G1964">
        <v>118</v>
      </c>
      <c r="H1964">
        <v>0.15349607169628099</v>
      </c>
      <c r="I1964">
        <f>IF(OR(B1964="GAS",B1964="COL",B1964="LAN",B1964="RICE"),H1964*About!$B$113,IF(B1964="CROP",H1964*About!$B$114,'EPA Data'!H1964))</f>
        <v>0.17191560029983471</v>
      </c>
      <c r="J1964" s="9" t="str">
        <f>VLOOKUP(F1964,'Tech to Policy Mapping'!C:D,2,FALSE)</f>
        <v>coal mining - methane capture</v>
      </c>
    </row>
    <row r="1965" spans="1:10" x14ac:dyDescent="0.45">
      <c r="A1965" t="s">
        <v>425</v>
      </c>
      <c r="B1965" t="s">
        <v>85</v>
      </c>
      <c r="C1965">
        <v>2035</v>
      </c>
      <c r="D1965" t="s">
        <v>82</v>
      </c>
      <c r="E1965" t="s">
        <v>83</v>
      </c>
      <c r="F1965" t="s">
        <v>426</v>
      </c>
      <c r="G1965">
        <v>122</v>
      </c>
      <c r="H1965">
        <v>7.4146807193756104E-2</v>
      </c>
      <c r="I1965">
        <f>IF(OR(B1965="GAS",B1965="COL",B1965="LAN",B1965="RICE"),H1965*About!$B$113,IF(B1965="CROP",H1965*About!$B$114,'EPA Data'!H1965))</f>
        <v>8.3044424057006849E-2</v>
      </c>
      <c r="J1965" s="9" t="str">
        <f>VLOOKUP(F1965,'Tech to Policy Mapping'!C:D,2,FALSE)</f>
        <v>coal mining - methane capture</v>
      </c>
    </row>
    <row r="1966" spans="1:10" x14ac:dyDescent="0.45">
      <c r="A1966" t="s">
        <v>425</v>
      </c>
      <c r="B1966" t="s">
        <v>85</v>
      </c>
      <c r="C1966">
        <v>2035</v>
      </c>
      <c r="D1966" t="s">
        <v>82</v>
      </c>
      <c r="E1966" t="s">
        <v>83</v>
      </c>
      <c r="F1966" t="s">
        <v>426</v>
      </c>
      <c r="G1966">
        <v>125</v>
      </c>
      <c r="H1966">
        <v>7.2079524397849995E-2</v>
      </c>
      <c r="I1966">
        <f>IF(OR(B1966="GAS",B1966="COL",B1966="LAN",B1966="RICE"),H1966*About!$B$113,IF(B1966="CROP",H1966*About!$B$114,'EPA Data'!H1966))</f>
        <v>8.0729067325591999E-2</v>
      </c>
      <c r="J1966" s="9" t="str">
        <f>VLOOKUP(F1966,'Tech to Policy Mapping'!C:D,2,FALSE)</f>
        <v>coal mining - methane capture</v>
      </c>
    </row>
    <row r="1967" spans="1:10" x14ac:dyDescent="0.45">
      <c r="A1967" t="s">
        <v>425</v>
      </c>
      <c r="B1967" t="s">
        <v>85</v>
      </c>
      <c r="C1967">
        <v>2035</v>
      </c>
      <c r="D1967" t="s">
        <v>82</v>
      </c>
      <c r="E1967" t="s">
        <v>83</v>
      </c>
      <c r="F1967" t="s">
        <v>426</v>
      </c>
      <c r="G1967">
        <v>100000</v>
      </c>
      <c r="H1967" s="1">
        <v>9.9999999999999998E-13</v>
      </c>
      <c r="I1967">
        <f>IF(OR(B1967="GAS",B1967="COL",B1967="LAN",B1967="RICE"),H1967*About!$B$113,IF(B1967="CROP",H1967*About!$B$114,'EPA Data'!H1967))</f>
        <v>1.1200000000000001E-12</v>
      </c>
      <c r="J1967" s="9" t="str">
        <f>VLOOKUP(F1967,'Tech to Policy Mapping'!C:D,2,FALSE)</f>
        <v>coal mining - methane capture</v>
      </c>
    </row>
    <row r="1968" spans="1:10" x14ac:dyDescent="0.45">
      <c r="A1968" t="s">
        <v>425</v>
      </c>
      <c r="B1968" t="s">
        <v>85</v>
      </c>
      <c r="C1968">
        <v>2040</v>
      </c>
      <c r="D1968" t="s">
        <v>82</v>
      </c>
      <c r="E1968" t="s">
        <v>83</v>
      </c>
      <c r="F1968" t="s">
        <v>432</v>
      </c>
      <c r="G1968">
        <v>-100000</v>
      </c>
      <c r="H1968">
        <v>0</v>
      </c>
      <c r="I1968">
        <f>IF(OR(B1968="GAS",B1968="COL",B1968="LAN",B1968="RICE"),H1968*About!$B$113,IF(B1968="CROP",H1968*About!$B$114,'EPA Data'!H1968))</f>
        <v>0</v>
      </c>
      <c r="J1968" s="9" t="str">
        <f>VLOOKUP(F1968,'Tech to Policy Mapping'!C:D,2,FALSE)</f>
        <v>coal mining - methane capture</v>
      </c>
    </row>
    <row r="1969" spans="1:10" x14ac:dyDescent="0.45">
      <c r="A1969" t="s">
        <v>425</v>
      </c>
      <c r="B1969" t="s">
        <v>85</v>
      </c>
      <c r="C1969">
        <v>2040</v>
      </c>
      <c r="D1969" t="s">
        <v>82</v>
      </c>
      <c r="E1969" t="s">
        <v>83</v>
      </c>
      <c r="F1969" t="s">
        <v>427</v>
      </c>
      <c r="G1969">
        <v>-1</v>
      </c>
      <c r="H1969">
        <v>1.30392742156982</v>
      </c>
      <c r="I1969">
        <f>IF(OR(B1969="GAS",B1969="COL",B1969="LAN",B1969="RICE"),H1969*About!$B$113,IF(B1969="CROP",H1969*About!$B$114,'EPA Data'!H1969))</f>
        <v>1.4603987121581985</v>
      </c>
      <c r="J1969" s="9" t="str">
        <f>VLOOKUP(F1969,'Tech to Policy Mapping'!C:D,2,FALSE)</f>
        <v>coal mining - methane capture</v>
      </c>
    </row>
    <row r="1970" spans="1:10" x14ac:dyDescent="0.45">
      <c r="A1970" t="s">
        <v>425</v>
      </c>
      <c r="B1970" t="s">
        <v>85</v>
      </c>
      <c r="C1970">
        <v>2040</v>
      </c>
      <c r="D1970" t="s">
        <v>82</v>
      </c>
      <c r="E1970" t="s">
        <v>83</v>
      </c>
      <c r="F1970" t="s">
        <v>432</v>
      </c>
      <c r="G1970">
        <v>-1</v>
      </c>
      <c r="H1970">
        <v>11.4570698738098</v>
      </c>
      <c r="I1970">
        <f>IF(OR(B1970="GAS",B1970="COL",B1970="LAN",B1970="RICE"),H1970*About!$B$113,IF(B1970="CROP",H1970*About!$B$114,'EPA Data'!H1970))</f>
        <v>12.831918258666978</v>
      </c>
      <c r="J1970" s="9" t="str">
        <f>VLOOKUP(F1970,'Tech to Policy Mapping'!C:D,2,FALSE)</f>
        <v>coal mining - methane capture</v>
      </c>
    </row>
    <row r="1971" spans="1:10" x14ac:dyDescent="0.45">
      <c r="A1971" t="s">
        <v>425</v>
      </c>
      <c r="B1971" t="s">
        <v>85</v>
      </c>
      <c r="C1971">
        <v>2040</v>
      </c>
      <c r="D1971" t="s">
        <v>82</v>
      </c>
      <c r="E1971" t="s">
        <v>83</v>
      </c>
      <c r="F1971" t="s">
        <v>427</v>
      </c>
      <c r="G1971">
        <v>-1</v>
      </c>
      <c r="H1971">
        <v>0</v>
      </c>
      <c r="I1971">
        <f>IF(OR(B1971="GAS",B1971="COL",B1971="LAN",B1971="RICE"),H1971*About!$B$113,IF(B1971="CROP",H1971*About!$B$114,'EPA Data'!H1971))</f>
        <v>0</v>
      </c>
      <c r="J1971" s="9" t="str">
        <f>VLOOKUP(F1971,'Tech to Policy Mapping'!C:D,2,FALSE)</f>
        <v>coal mining - methane capture</v>
      </c>
    </row>
    <row r="1972" spans="1:10" x14ac:dyDescent="0.45">
      <c r="A1972" t="s">
        <v>425</v>
      </c>
      <c r="B1972" t="s">
        <v>85</v>
      </c>
      <c r="C1972">
        <v>2040</v>
      </c>
      <c r="D1972" t="s">
        <v>82</v>
      </c>
      <c r="E1972" t="s">
        <v>83</v>
      </c>
      <c r="F1972" t="s">
        <v>427</v>
      </c>
      <c r="G1972">
        <v>0</v>
      </c>
      <c r="H1972">
        <v>1.70932249724865</v>
      </c>
      <c r="I1972">
        <f>IF(OR(B1972="GAS",B1972="COL",B1972="LAN",B1972="RICE"),H1972*About!$B$113,IF(B1972="CROP",H1972*About!$B$114,'EPA Data'!H1972))</f>
        <v>1.9144411969184882</v>
      </c>
      <c r="J1972" s="9" t="str">
        <f>VLOOKUP(F1972,'Tech to Policy Mapping'!C:D,2,FALSE)</f>
        <v>coal mining - methane capture</v>
      </c>
    </row>
    <row r="1973" spans="1:10" x14ac:dyDescent="0.45">
      <c r="A1973" t="s">
        <v>425</v>
      </c>
      <c r="B1973" t="s">
        <v>85</v>
      </c>
      <c r="C1973">
        <v>2040</v>
      </c>
      <c r="D1973" t="s">
        <v>82</v>
      </c>
      <c r="E1973" t="s">
        <v>83</v>
      </c>
      <c r="F1973" t="s">
        <v>429</v>
      </c>
      <c r="G1973">
        <v>1</v>
      </c>
      <c r="H1973">
        <v>65.825082808732901</v>
      </c>
      <c r="I1973">
        <f>IF(OR(B1973="GAS",B1973="COL",B1973="LAN",B1973="RICE"),H1973*About!$B$113,IF(B1973="CROP",H1973*About!$B$114,'EPA Data'!H1973))</f>
        <v>73.724092745780851</v>
      </c>
      <c r="J1973" s="9" t="str">
        <f>VLOOKUP(F1973,'Tech to Policy Mapping'!C:D,2,FALSE)</f>
        <v>coal mining - methane destruction</v>
      </c>
    </row>
    <row r="1974" spans="1:10" x14ac:dyDescent="0.45">
      <c r="A1974" t="s">
        <v>425</v>
      </c>
      <c r="B1974" t="s">
        <v>85</v>
      </c>
      <c r="C1974">
        <v>2040</v>
      </c>
      <c r="D1974" t="s">
        <v>82</v>
      </c>
      <c r="E1974" t="s">
        <v>83</v>
      </c>
      <c r="F1974" t="s">
        <v>430</v>
      </c>
      <c r="G1974">
        <v>1</v>
      </c>
      <c r="H1974">
        <v>5.4480481222271901</v>
      </c>
      <c r="I1974">
        <f>IF(OR(B1974="GAS",B1974="COL",B1974="LAN",B1974="RICE"),H1974*About!$B$113,IF(B1974="CROP",H1974*About!$B$114,'EPA Data'!H1974))</f>
        <v>6.1018138968944537</v>
      </c>
      <c r="J1974" s="9" t="str">
        <f>VLOOKUP(F1974,'Tech to Policy Mapping'!C:D,2,FALSE)</f>
        <v>coal mining - methane capture</v>
      </c>
    </row>
    <row r="1975" spans="1:10" x14ac:dyDescent="0.45">
      <c r="A1975" t="s">
        <v>425</v>
      </c>
      <c r="B1975" t="s">
        <v>85</v>
      </c>
      <c r="C1975">
        <v>2040</v>
      </c>
      <c r="D1975" t="s">
        <v>82</v>
      </c>
      <c r="E1975" t="s">
        <v>83</v>
      </c>
      <c r="F1975" t="s">
        <v>429</v>
      </c>
      <c r="G1975">
        <v>2</v>
      </c>
      <c r="H1975">
        <v>65.419134765863404</v>
      </c>
      <c r="I1975">
        <f>IF(OR(B1975="GAS",B1975="COL",B1975="LAN",B1975="RICE"),H1975*About!$B$113,IF(B1975="CROP",H1975*About!$B$114,'EPA Data'!H1975))</f>
        <v>73.269430937767027</v>
      </c>
      <c r="J1975" s="9" t="str">
        <f>VLOOKUP(F1975,'Tech to Policy Mapping'!C:D,2,FALSE)</f>
        <v>coal mining - methane destruction</v>
      </c>
    </row>
    <row r="1976" spans="1:10" x14ac:dyDescent="0.45">
      <c r="A1976" t="s">
        <v>425</v>
      </c>
      <c r="B1976" t="s">
        <v>85</v>
      </c>
      <c r="C1976">
        <v>2040</v>
      </c>
      <c r="D1976" t="s">
        <v>82</v>
      </c>
      <c r="E1976" t="s">
        <v>83</v>
      </c>
      <c r="F1976" t="s">
        <v>430</v>
      </c>
      <c r="G1976">
        <v>2</v>
      </c>
      <c r="H1976">
        <v>0.42755931988358498</v>
      </c>
      <c r="I1976">
        <f>IF(OR(B1976="GAS",B1976="COL",B1976="LAN",B1976="RICE"),H1976*About!$B$113,IF(B1976="CROP",H1976*About!$B$114,'EPA Data'!H1976))</f>
        <v>0.47886643826961522</v>
      </c>
      <c r="J1976" s="9" t="str">
        <f>VLOOKUP(F1976,'Tech to Policy Mapping'!C:D,2,FALSE)</f>
        <v>coal mining - methane capture</v>
      </c>
    </row>
    <row r="1977" spans="1:10" x14ac:dyDescent="0.45">
      <c r="A1977" t="s">
        <v>425</v>
      </c>
      <c r="B1977" t="s">
        <v>85</v>
      </c>
      <c r="C1977">
        <v>2040</v>
      </c>
      <c r="D1977" t="s">
        <v>82</v>
      </c>
      <c r="E1977" t="s">
        <v>83</v>
      </c>
      <c r="F1977" t="s">
        <v>432</v>
      </c>
      <c r="G1977">
        <v>2</v>
      </c>
      <c r="H1977">
        <v>5.1041109561920104</v>
      </c>
      <c r="I1977">
        <f>IF(OR(B1977="GAS",B1977="COL",B1977="LAN",B1977="RICE"),H1977*About!$B$113,IF(B1977="CROP",H1977*About!$B$114,'EPA Data'!H1977))</f>
        <v>5.7166042709350524</v>
      </c>
      <c r="J1977" s="9" t="str">
        <f>VLOOKUP(F1977,'Tech to Policy Mapping'!C:D,2,FALSE)</f>
        <v>coal mining - methane capture</v>
      </c>
    </row>
    <row r="1978" spans="1:10" x14ac:dyDescent="0.45">
      <c r="A1978" t="s">
        <v>425</v>
      </c>
      <c r="B1978" t="s">
        <v>85</v>
      </c>
      <c r="C1978">
        <v>2040</v>
      </c>
      <c r="D1978" t="s">
        <v>82</v>
      </c>
      <c r="E1978" t="s">
        <v>83</v>
      </c>
      <c r="F1978" t="s">
        <v>428</v>
      </c>
      <c r="G1978">
        <v>2</v>
      </c>
      <c r="H1978">
        <v>0.77786147594451904</v>
      </c>
      <c r="I1978">
        <f>IF(OR(B1978="GAS",B1978="COL",B1978="LAN",B1978="RICE"),H1978*About!$B$113,IF(B1978="CROP",H1978*About!$B$114,'EPA Data'!H1978))</f>
        <v>0.87120485305786144</v>
      </c>
      <c r="J1978" s="9" t="str">
        <f>VLOOKUP(F1978,'Tech to Policy Mapping'!C:D,2,FALSE)</f>
        <v>coal mining - methane destruction</v>
      </c>
    </row>
    <row r="1979" spans="1:10" x14ac:dyDescent="0.45">
      <c r="A1979" t="s">
        <v>425</v>
      </c>
      <c r="B1979" t="s">
        <v>85</v>
      </c>
      <c r="C1979">
        <v>2040</v>
      </c>
      <c r="D1979" t="s">
        <v>82</v>
      </c>
      <c r="E1979" t="s">
        <v>83</v>
      </c>
      <c r="F1979" t="s">
        <v>428</v>
      </c>
      <c r="G1979">
        <v>3</v>
      </c>
      <c r="H1979">
        <v>1.45640888810157</v>
      </c>
      <c r="I1979">
        <f>IF(OR(B1979="GAS",B1979="COL",B1979="LAN",B1979="RICE"),H1979*About!$B$113,IF(B1979="CROP",H1979*About!$B$114,'EPA Data'!H1979))</f>
        <v>1.6311779546737586</v>
      </c>
      <c r="J1979" s="9" t="str">
        <f>VLOOKUP(F1979,'Tech to Policy Mapping'!C:D,2,FALSE)</f>
        <v>coal mining - methane destruction</v>
      </c>
    </row>
    <row r="1980" spans="1:10" x14ac:dyDescent="0.45">
      <c r="A1980" t="s">
        <v>425</v>
      </c>
      <c r="B1980" t="s">
        <v>85</v>
      </c>
      <c r="C1980">
        <v>2040</v>
      </c>
      <c r="D1980" t="s">
        <v>82</v>
      </c>
      <c r="E1980" t="s">
        <v>83</v>
      </c>
      <c r="F1980" t="s">
        <v>432</v>
      </c>
      <c r="G1980">
        <v>3</v>
      </c>
      <c r="H1980">
        <v>2.2540707588195801</v>
      </c>
      <c r="I1980">
        <f>IF(OR(B1980="GAS",B1980="COL",B1980="LAN",B1980="RICE"),H1980*About!$B$113,IF(B1980="CROP",H1980*About!$B$114,'EPA Data'!H1980))</f>
        <v>2.5245592498779299</v>
      </c>
      <c r="J1980" s="9" t="str">
        <f>VLOOKUP(F1980,'Tech to Policy Mapping'!C:D,2,FALSE)</f>
        <v>coal mining - methane capture</v>
      </c>
    </row>
    <row r="1981" spans="1:10" x14ac:dyDescent="0.45">
      <c r="A1981" t="s">
        <v>425</v>
      </c>
      <c r="B1981" t="s">
        <v>85</v>
      </c>
      <c r="C1981">
        <v>2040</v>
      </c>
      <c r="D1981" t="s">
        <v>82</v>
      </c>
      <c r="E1981" t="s">
        <v>83</v>
      </c>
      <c r="F1981" t="s">
        <v>431</v>
      </c>
      <c r="G1981">
        <v>3</v>
      </c>
      <c r="H1981">
        <v>0.38394400477409302</v>
      </c>
      <c r="I1981">
        <f>IF(OR(B1981="GAS",B1981="COL",B1981="LAN",B1981="RICE"),H1981*About!$B$113,IF(B1981="CROP",H1981*About!$B$114,'EPA Data'!H1981))</f>
        <v>0.43001728534698425</v>
      </c>
      <c r="J1981" s="9" t="str">
        <f>VLOOKUP(F1981,'Tech to Policy Mapping'!C:D,2,FALSE)</f>
        <v>coal mining - methane destruction</v>
      </c>
    </row>
    <row r="1982" spans="1:10" x14ac:dyDescent="0.45">
      <c r="A1982" t="s">
        <v>425</v>
      </c>
      <c r="B1982" t="s">
        <v>85</v>
      </c>
      <c r="C1982">
        <v>2040</v>
      </c>
      <c r="D1982" t="s">
        <v>82</v>
      </c>
      <c r="E1982" t="s">
        <v>83</v>
      </c>
      <c r="F1982" t="s">
        <v>430</v>
      </c>
      <c r="G1982">
        <v>3</v>
      </c>
      <c r="H1982">
        <v>0.138097178190946</v>
      </c>
      <c r="I1982">
        <f>IF(OR(B1982="GAS",B1982="COL",B1982="LAN",B1982="RICE"),H1982*About!$B$113,IF(B1982="CROP",H1982*About!$B$114,'EPA Data'!H1982))</f>
        <v>0.15466883957385952</v>
      </c>
      <c r="J1982" s="9" t="str">
        <f>VLOOKUP(F1982,'Tech to Policy Mapping'!C:D,2,FALSE)</f>
        <v>coal mining - methane capture</v>
      </c>
    </row>
    <row r="1983" spans="1:10" x14ac:dyDescent="0.45">
      <c r="A1983" t="s">
        <v>425</v>
      </c>
      <c r="B1983" t="s">
        <v>85</v>
      </c>
      <c r="C1983">
        <v>2040</v>
      </c>
      <c r="D1983" t="s">
        <v>82</v>
      </c>
      <c r="E1983" t="s">
        <v>83</v>
      </c>
      <c r="F1983" t="s">
        <v>429</v>
      </c>
      <c r="G1983">
        <v>3</v>
      </c>
      <c r="H1983">
        <v>62.674886226654003</v>
      </c>
      <c r="I1983">
        <f>IF(OR(B1983="GAS",B1983="COL",B1983="LAN",B1983="RICE"),H1983*About!$B$113,IF(B1983="CROP",H1983*About!$B$114,'EPA Data'!H1983))</f>
        <v>70.195872573852483</v>
      </c>
      <c r="J1983" s="9" t="str">
        <f>VLOOKUP(F1983,'Tech to Policy Mapping'!C:D,2,FALSE)</f>
        <v>coal mining - methane destruction</v>
      </c>
    </row>
    <row r="1984" spans="1:10" x14ac:dyDescent="0.45">
      <c r="A1984" t="s">
        <v>425</v>
      </c>
      <c r="B1984" t="s">
        <v>85</v>
      </c>
      <c r="C1984">
        <v>2040</v>
      </c>
      <c r="D1984" t="s">
        <v>82</v>
      </c>
      <c r="E1984" t="s">
        <v>83</v>
      </c>
      <c r="F1984" t="s">
        <v>430</v>
      </c>
      <c r="G1984">
        <v>4</v>
      </c>
      <c r="H1984">
        <v>0.13020585477352101</v>
      </c>
      <c r="I1984">
        <f>IF(OR(B1984="GAS",B1984="COL",B1984="LAN",B1984="RICE"),H1984*About!$B$113,IF(B1984="CROP",H1984*About!$B$114,'EPA Data'!H1984))</f>
        <v>0.14583055734634354</v>
      </c>
      <c r="J1984" s="9" t="str">
        <f>VLOOKUP(F1984,'Tech to Policy Mapping'!C:D,2,FALSE)</f>
        <v>coal mining - methane capture</v>
      </c>
    </row>
    <row r="1985" spans="1:10" x14ac:dyDescent="0.45">
      <c r="A1985" t="s">
        <v>425</v>
      </c>
      <c r="B1985" t="s">
        <v>85</v>
      </c>
      <c r="C1985">
        <v>2040</v>
      </c>
      <c r="D1985" t="s">
        <v>82</v>
      </c>
      <c r="E1985" t="s">
        <v>83</v>
      </c>
      <c r="F1985" t="s">
        <v>432</v>
      </c>
      <c r="G1985">
        <v>4</v>
      </c>
      <c r="H1985">
        <v>4.7094557285308802</v>
      </c>
      <c r="I1985">
        <f>IF(OR(B1985="GAS",B1985="COL",B1985="LAN",B1985="RICE"),H1985*About!$B$113,IF(B1985="CROP",H1985*About!$B$114,'EPA Data'!H1985))</f>
        <v>5.2745904159545862</v>
      </c>
      <c r="J1985" s="9" t="str">
        <f>VLOOKUP(F1985,'Tech to Policy Mapping'!C:D,2,FALSE)</f>
        <v>coal mining - methane capture</v>
      </c>
    </row>
    <row r="1986" spans="1:10" x14ac:dyDescent="0.45">
      <c r="A1986" t="s">
        <v>425</v>
      </c>
      <c r="B1986" t="s">
        <v>85</v>
      </c>
      <c r="C1986">
        <v>2040</v>
      </c>
      <c r="D1986" t="s">
        <v>82</v>
      </c>
      <c r="E1986" t="s">
        <v>83</v>
      </c>
      <c r="F1986" t="s">
        <v>429</v>
      </c>
      <c r="G1986">
        <v>4</v>
      </c>
      <c r="H1986">
        <v>9.3895792961120605</v>
      </c>
      <c r="I1986">
        <f>IF(OR(B1986="GAS",B1986="COL",B1986="LAN",B1986="RICE"),H1986*About!$B$113,IF(B1986="CROP",H1986*About!$B$114,'EPA Data'!H1986))</f>
        <v>10.51632881164551</v>
      </c>
      <c r="J1986" s="9" t="str">
        <f>VLOOKUP(F1986,'Tech to Policy Mapping'!C:D,2,FALSE)</f>
        <v>coal mining - methane destruction</v>
      </c>
    </row>
    <row r="1987" spans="1:10" x14ac:dyDescent="0.45">
      <c r="A1987" t="s">
        <v>425</v>
      </c>
      <c r="B1987" t="s">
        <v>85</v>
      </c>
      <c r="C1987">
        <v>2040</v>
      </c>
      <c r="D1987" t="s">
        <v>82</v>
      </c>
      <c r="E1987" t="s">
        <v>83</v>
      </c>
      <c r="F1987" t="s">
        <v>428</v>
      </c>
      <c r="G1987">
        <v>4</v>
      </c>
      <c r="H1987">
        <v>0.89379854500293698</v>
      </c>
      <c r="I1987">
        <f>IF(OR(B1987="GAS",B1987="COL",B1987="LAN",B1987="RICE"),H1987*About!$B$113,IF(B1987="CROP",H1987*About!$B$114,'EPA Data'!H1987))</f>
        <v>1.0010543704032895</v>
      </c>
      <c r="J1987" s="9" t="str">
        <f>VLOOKUP(F1987,'Tech to Policy Mapping'!C:D,2,FALSE)</f>
        <v>coal mining - methane destruction</v>
      </c>
    </row>
    <row r="1988" spans="1:10" x14ac:dyDescent="0.45">
      <c r="A1988" t="s">
        <v>425</v>
      </c>
      <c r="B1988" t="s">
        <v>85</v>
      </c>
      <c r="C1988">
        <v>2040</v>
      </c>
      <c r="D1988" t="s">
        <v>82</v>
      </c>
      <c r="E1988" t="s">
        <v>83</v>
      </c>
      <c r="F1988" t="s">
        <v>430</v>
      </c>
      <c r="G1988">
        <v>5</v>
      </c>
      <c r="H1988">
        <v>0.111171269789338</v>
      </c>
      <c r="I1988">
        <f>IF(OR(B1988="GAS",B1988="COL",B1988="LAN",B1988="RICE"),H1988*About!$B$113,IF(B1988="CROP",H1988*About!$B$114,'EPA Data'!H1988))</f>
        <v>0.12451182216405857</v>
      </c>
      <c r="J1988" s="9" t="str">
        <f>VLOOKUP(F1988,'Tech to Policy Mapping'!C:D,2,FALSE)</f>
        <v>coal mining - methane capture</v>
      </c>
    </row>
    <row r="1989" spans="1:10" x14ac:dyDescent="0.45">
      <c r="A1989" t="s">
        <v>425</v>
      </c>
      <c r="B1989" t="s">
        <v>85</v>
      </c>
      <c r="C1989">
        <v>2040</v>
      </c>
      <c r="D1989" t="s">
        <v>82</v>
      </c>
      <c r="E1989" t="s">
        <v>83</v>
      </c>
      <c r="F1989" t="s">
        <v>428</v>
      </c>
      <c r="G1989">
        <v>5</v>
      </c>
      <c r="H1989">
        <v>0.93175996094942004</v>
      </c>
      <c r="I1989">
        <f>IF(OR(B1989="GAS",B1989="COL",B1989="LAN",B1989="RICE"),H1989*About!$B$113,IF(B1989="CROP",H1989*About!$B$114,'EPA Data'!H1989))</f>
        <v>1.0435711562633505</v>
      </c>
      <c r="J1989" s="9" t="str">
        <f>VLOOKUP(F1989,'Tech to Policy Mapping'!C:D,2,FALSE)</f>
        <v>coal mining - methane destruction</v>
      </c>
    </row>
    <row r="1990" spans="1:10" x14ac:dyDescent="0.45">
      <c r="A1990" t="s">
        <v>425</v>
      </c>
      <c r="B1990" t="s">
        <v>85</v>
      </c>
      <c r="C1990">
        <v>2040</v>
      </c>
      <c r="D1990" t="s">
        <v>82</v>
      </c>
      <c r="E1990" t="s">
        <v>83</v>
      </c>
      <c r="F1990" t="s">
        <v>430</v>
      </c>
      <c r="G1990">
        <v>6</v>
      </c>
      <c r="H1990">
        <v>5.0677953287959099E-2</v>
      </c>
      <c r="I1990">
        <f>IF(OR(B1990="GAS",B1990="COL",B1990="LAN",B1990="RICE"),H1990*About!$B$113,IF(B1990="CROP",H1990*About!$B$114,'EPA Data'!H1990))</f>
        <v>5.6759307682514193E-2</v>
      </c>
      <c r="J1990" s="9" t="str">
        <f>VLOOKUP(F1990,'Tech to Policy Mapping'!C:D,2,FALSE)</f>
        <v>coal mining - methane capture</v>
      </c>
    </row>
    <row r="1991" spans="1:10" x14ac:dyDescent="0.45">
      <c r="A1991" t="s">
        <v>425</v>
      </c>
      <c r="B1991" t="s">
        <v>85</v>
      </c>
      <c r="C1991">
        <v>2040</v>
      </c>
      <c r="D1991" t="s">
        <v>82</v>
      </c>
      <c r="E1991" t="s">
        <v>83</v>
      </c>
      <c r="F1991" t="s">
        <v>431</v>
      </c>
      <c r="G1991">
        <v>6</v>
      </c>
      <c r="H1991">
        <v>1.23172914981842</v>
      </c>
      <c r="I1991">
        <f>IF(OR(B1991="GAS",B1991="COL",B1991="LAN",B1991="RICE"),H1991*About!$B$113,IF(B1991="CROP",H1991*About!$B$114,'EPA Data'!H1991))</f>
        <v>1.3795366477966304</v>
      </c>
      <c r="J1991" s="9" t="str">
        <f>VLOOKUP(F1991,'Tech to Policy Mapping'!C:D,2,FALSE)</f>
        <v>coal mining - methane destruction</v>
      </c>
    </row>
    <row r="1992" spans="1:10" x14ac:dyDescent="0.45">
      <c r="A1992" t="s">
        <v>425</v>
      </c>
      <c r="B1992" t="s">
        <v>85</v>
      </c>
      <c r="C1992">
        <v>2040</v>
      </c>
      <c r="D1992" t="s">
        <v>82</v>
      </c>
      <c r="E1992" t="s">
        <v>83</v>
      </c>
      <c r="F1992" t="s">
        <v>432</v>
      </c>
      <c r="G1992">
        <v>6</v>
      </c>
      <c r="H1992">
        <v>2.1018764972686701</v>
      </c>
      <c r="I1992">
        <f>IF(OR(B1992="GAS",B1992="COL",B1992="LAN",B1992="RICE"),H1992*About!$B$113,IF(B1992="CROP",H1992*About!$B$114,'EPA Data'!H1992))</f>
        <v>2.3541016769409109</v>
      </c>
      <c r="J1992" s="9" t="str">
        <f>VLOOKUP(F1992,'Tech to Policy Mapping'!C:D,2,FALSE)</f>
        <v>coal mining - methane capture</v>
      </c>
    </row>
    <row r="1993" spans="1:10" x14ac:dyDescent="0.45">
      <c r="A1993" t="s">
        <v>425</v>
      </c>
      <c r="B1993" t="s">
        <v>85</v>
      </c>
      <c r="C1993">
        <v>2040</v>
      </c>
      <c r="D1993" t="s">
        <v>82</v>
      </c>
      <c r="E1993" t="s">
        <v>83</v>
      </c>
      <c r="F1993" t="s">
        <v>428</v>
      </c>
      <c r="G1993">
        <v>6</v>
      </c>
      <c r="H1993">
        <v>1.8446210771799001</v>
      </c>
      <c r="I1993">
        <f>IF(OR(B1993="GAS",B1993="COL",B1993="LAN",B1993="RICE"),H1993*About!$B$113,IF(B1993="CROP",H1993*About!$B$114,'EPA Data'!H1993))</f>
        <v>2.0659756064414885</v>
      </c>
      <c r="J1993" s="9" t="str">
        <f>VLOOKUP(F1993,'Tech to Policy Mapping'!C:D,2,FALSE)</f>
        <v>coal mining - methane destruction</v>
      </c>
    </row>
    <row r="1994" spans="1:10" x14ac:dyDescent="0.45">
      <c r="A1994" t="s">
        <v>425</v>
      </c>
      <c r="B1994" t="s">
        <v>85</v>
      </c>
      <c r="C1994">
        <v>2040</v>
      </c>
      <c r="D1994" t="s">
        <v>82</v>
      </c>
      <c r="E1994" t="s">
        <v>83</v>
      </c>
      <c r="F1994" t="s">
        <v>432</v>
      </c>
      <c r="G1994">
        <v>7</v>
      </c>
      <c r="H1994">
        <v>1.69116127490997</v>
      </c>
      <c r="I1994">
        <f>IF(OR(B1994="GAS",B1994="COL",B1994="LAN",B1994="RICE"),H1994*About!$B$113,IF(B1994="CROP",H1994*About!$B$114,'EPA Data'!H1994))</f>
        <v>1.8941006278991666</v>
      </c>
      <c r="J1994" s="9" t="str">
        <f>VLOOKUP(F1994,'Tech to Policy Mapping'!C:D,2,FALSE)</f>
        <v>coal mining - methane capture</v>
      </c>
    </row>
    <row r="1995" spans="1:10" x14ac:dyDescent="0.45">
      <c r="A1995" t="s">
        <v>425</v>
      </c>
      <c r="B1995" t="s">
        <v>85</v>
      </c>
      <c r="C1995">
        <v>2040</v>
      </c>
      <c r="D1995" t="s">
        <v>82</v>
      </c>
      <c r="E1995" t="s">
        <v>83</v>
      </c>
      <c r="F1995" t="s">
        <v>429</v>
      </c>
      <c r="G1995">
        <v>7</v>
      </c>
      <c r="H1995">
        <v>8.4742884635925204</v>
      </c>
      <c r="I1995">
        <f>IF(OR(B1995="GAS",B1995="COL",B1995="LAN",B1995="RICE"),H1995*About!$B$113,IF(B1995="CROP",H1995*About!$B$114,'EPA Data'!H1995))</f>
        <v>9.4912030792236237</v>
      </c>
      <c r="J1995" s="9" t="str">
        <f>VLOOKUP(F1995,'Tech to Policy Mapping'!C:D,2,FALSE)</f>
        <v>coal mining - methane destruction</v>
      </c>
    </row>
    <row r="1996" spans="1:10" x14ac:dyDescent="0.45">
      <c r="A1996" t="s">
        <v>425</v>
      </c>
      <c r="B1996" t="s">
        <v>85</v>
      </c>
      <c r="C1996">
        <v>2040</v>
      </c>
      <c r="D1996" t="s">
        <v>82</v>
      </c>
      <c r="E1996" t="s">
        <v>83</v>
      </c>
      <c r="F1996" t="s">
        <v>430</v>
      </c>
      <c r="G1996">
        <v>7</v>
      </c>
      <c r="H1996">
        <v>9.2190405353903798E-2</v>
      </c>
      <c r="I1996">
        <f>IF(OR(B1996="GAS",B1996="COL",B1996="LAN",B1996="RICE"),H1996*About!$B$113,IF(B1996="CROP",H1996*About!$B$114,'EPA Data'!H1996))</f>
        <v>0.10325325399637227</v>
      </c>
      <c r="J1996" s="9" t="str">
        <f>VLOOKUP(F1996,'Tech to Policy Mapping'!C:D,2,FALSE)</f>
        <v>coal mining - methane capture</v>
      </c>
    </row>
    <row r="1997" spans="1:10" x14ac:dyDescent="0.45">
      <c r="A1997" t="s">
        <v>425</v>
      </c>
      <c r="B1997" t="s">
        <v>85</v>
      </c>
      <c r="C1997">
        <v>2040</v>
      </c>
      <c r="D1997" t="s">
        <v>82</v>
      </c>
      <c r="E1997" t="s">
        <v>83</v>
      </c>
      <c r="F1997" t="s">
        <v>428</v>
      </c>
      <c r="G1997">
        <v>7</v>
      </c>
      <c r="H1997">
        <v>0.83453217148780801</v>
      </c>
      <c r="I1997">
        <f>IF(OR(B1997="GAS",B1997="COL",B1997="LAN",B1997="RICE"),H1997*About!$B$113,IF(B1997="CROP",H1997*About!$B$114,'EPA Data'!H1997))</f>
        <v>0.93467603206634509</v>
      </c>
      <c r="J1997" s="9" t="str">
        <f>VLOOKUP(F1997,'Tech to Policy Mapping'!C:D,2,FALSE)</f>
        <v>coal mining - methane destruction</v>
      </c>
    </row>
    <row r="1998" spans="1:10" x14ac:dyDescent="0.45">
      <c r="A1998" t="s">
        <v>425</v>
      </c>
      <c r="B1998" t="s">
        <v>85</v>
      </c>
      <c r="C1998">
        <v>2040</v>
      </c>
      <c r="D1998" t="s">
        <v>82</v>
      </c>
      <c r="E1998" t="s">
        <v>83</v>
      </c>
      <c r="F1998" t="s">
        <v>432</v>
      </c>
      <c r="G1998">
        <v>8</v>
      </c>
      <c r="H1998">
        <v>1.43799948692321</v>
      </c>
      <c r="I1998">
        <f>IF(OR(B1998="GAS",B1998="COL",B1998="LAN",B1998="RICE"),H1998*About!$B$113,IF(B1998="CROP",H1998*About!$B$114,'EPA Data'!H1998))</f>
        <v>1.6105594253539954</v>
      </c>
      <c r="J1998" s="9" t="str">
        <f>VLOOKUP(F1998,'Tech to Policy Mapping'!C:D,2,FALSE)</f>
        <v>coal mining - methane capture</v>
      </c>
    </row>
    <row r="1999" spans="1:10" x14ac:dyDescent="0.45">
      <c r="A1999" t="s">
        <v>425</v>
      </c>
      <c r="B1999" t="s">
        <v>85</v>
      </c>
      <c r="C1999">
        <v>2040</v>
      </c>
      <c r="D1999" t="s">
        <v>82</v>
      </c>
      <c r="E1999" t="s">
        <v>83</v>
      </c>
      <c r="F1999" t="s">
        <v>430</v>
      </c>
      <c r="G1999">
        <v>8</v>
      </c>
      <c r="H1999">
        <v>8.8610580191016197E-2</v>
      </c>
      <c r="I1999">
        <f>IF(OR(B1999="GAS",B1999="COL",B1999="LAN",B1999="RICE"),H1999*About!$B$113,IF(B1999="CROP",H1999*About!$B$114,'EPA Data'!H1999))</f>
        <v>9.9243849813938148E-2</v>
      </c>
      <c r="J1999" s="9" t="str">
        <f>VLOOKUP(F1999,'Tech to Policy Mapping'!C:D,2,FALSE)</f>
        <v>coal mining - methane capture</v>
      </c>
    </row>
    <row r="2000" spans="1:10" x14ac:dyDescent="0.45">
      <c r="A2000" t="s">
        <v>425</v>
      </c>
      <c r="B2000" t="s">
        <v>85</v>
      </c>
      <c r="C2000">
        <v>2040</v>
      </c>
      <c r="D2000" t="s">
        <v>82</v>
      </c>
      <c r="E2000" t="s">
        <v>83</v>
      </c>
      <c r="F2000" t="s">
        <v>428</v>
      </c>
      <c r="G2000">
        <v>8</v>
      </c>
      <c r="H2000">
        <v>0.86295141279697396</v>
      </c>
      <c r="I2000">
        <f>IF(OR(B2000="GAS",B2000="COL",B2000="LAN",B2000="RICE"),H2000*About!$B$113,IF(B2000="CROP",H2000*About!$B$114,'EPA Data'!H2000))</f>
        <v>0.96650558233261097</v>
      </c>
      <c r="J2000" s="9" t="str">
        <f>VLOOKUP(F2000,'Tech to Policy Mapping'!C:D,2,FALSE)</f>
        <v>coal mining - methane destruction</v>
      </c>
    </row>
    <row r="2001" spans="1:10" x14ac:dyDescent="0.45">
      <c r="A2001" t="s">
        <v>425</v>
      </c>
      <c r="B2001" t="s">
        <v>85</v>
      </c>
      <c r="C2001">
        <v>2040</v>
      </c>
      <c r="D2001" t="s">
        <v>82</v>
      </c>
      <c r="E2001" t="s">
        <v>83</v>
      </c>
      <c r="F2001" t="s">
        <v>429</v>
      </c>
      <c r="G2001">
        <v>9</v>
      </c>
      <c r="H2001">
        <v>6.3532676696777299</v>
      </c>
      <c r="I2001">
        <f>IF(OR(B2001="GAS",B2001="COL",B2001="LAN",B2001="RICE"),H2001*About!$B$113,IF(B2001="CROP",H2001*About!$B$114,'EPA Data'!H2001))</f>
        <v>7.1156597900390581</v>
      </c>
      <c r="J2001" s="9" t="str">
        <f>VLOOKUP(F2001,'Tech to Policy Mapping'!C:D,2,FALSE)</f>
        <v>coal mining - methane destruction</v>
      </c>
    </row>
    <row r="2002" spans="1:10" x14ac:dyDescent="0.45">
      <c r="A2002" t="s">
        <v>425</v>
      </c>
      <c r="B2002" t="s">
        <v>85</v>
      </c>
      <c r="C2002">
        <v>2040</v>
      </c>
      <c r="D2002" t="s">
        <v>82</v>
      </c>
      <c r="E2002" t="s">
        <v>83</v>
      </c>
      <c r="F2002" t="s">
        <v>428</v>
      </c>
      <c r="G2002">
        <v>9</v>
      </c>
      <c r="H2002">
        <v>0.49111346900463099</v>
      </c>
      <c r="I2002">
        <f>IF(OR(B2002="GAS",B2002="COL",B2002="LAN",B2002="RICE"),H2002*About!$B$113,IF(B2002="CROP",H2002*About!$B$114,'EPA Data'!H2002))</f>
        <v>0.55004708528518675</v>
      </c>
      <c r="J2002" s="9" t="str">
        <f>VLOOKUP(F2002,'Tech to Policy Mapping'!C:D,2,FALSE)</f>
        <v>coal mining - methane destruction</v>
      </c>
    </row>
    <row r="2003" spans="1:10" x14ac:dyDescent="0.45">
      <c r="A2003" t="s">
        <v>425</v>
      </c>
      <c r="B2003" t="s">
        <v>85</v>
      </c>
      <c r="C2003">
        <v>2040</v>
      </c>
      <c r="D2003" t="s">
        <v>82</v>
      </c>
      <c r="E2003" t="s">
        <v>83</v>
      </c>
      <c r="F2003" t="s">
        <v>428</v>
      </c>
      <c r="G2003">
        <v>10</v>
      </c>
      <c r="H2003">
        <v>0.55535113438963801</v>
      </c>
      <c r="I2003">
        <f>IF(OR(B2003="GAS",B2003="COL",B2003="LAN",B2003="RICE"),H2003*About!$B$113,IF(B2003="CROP",H2003*About!$B$114,'EPA Data'!H2003))</f>
        <v>0.62199327051639464</v>
      </c>
      <c r="J2003" s="9" t="str">
        <f>VLOOKUP(F2003,'Tech to Policy Mapping'!C:D,2,FALSE)</f>
        <v>coal mining - methane destruction</v>
      </c>
    </row>
    <row r="2004" spans="1:10" x14ac:dyDescent="0.45">
      <c r="A2004" t="s">
        <v>425</v>
      </c>
      <c r="B2004" t="s">
        <v>85</v>
      </c>
      <c r="C2004">
        <v>2040</v>
      </c>
      <c r="D2004" t="s">
        <v>82</v>
      </c>
      <c r="E2004" t="s">
        <v>83</v>
      </c>
      <c r="F2004" t="s">
        <v>432</v>
      </c>
      <c r="G2004">
        <v>10</v>
      </c>
      <c r="H2004">
        <v>2.38532519340515</v>
      </c>
      <c r="I2004">
        <f>IF(OR(B2004="GAS",B2004="COL",B2004="LAN",B2004="RICE"),H2004*About!$B$113,IF(B2004="CROP",H2004*About!$B$114,'EPA Data'!H2004))</f>
        <v>2.6715642166137683</v>
      </c>
      <c r="J2004" s="9" t="str">
        <f>VLOOKUP(F2004,'Tech to Policy Mapping'!C:D,2,FALSE)</f>
        <v>coal mining - methane capture</v>
      </c>
    </row>
    <row r="2005" spans="1:10" x14ac:dyDescent="0.45">
      <c r="A2005" t="s">
        <v>425</v>
      </c>
      <c r="B2005" t="s">
        <v>85</v>
      </c>
      <c r="C2005">
        <v>2040</v>
      </c>
      <c r="D2005" t="s">
        <v>82</v>
      </c>
      <c r="E2005" t="s">
        <v>83</v>
      </c>
      <c r="F2005" t="s">
        <v>429</v>
      </c>
      <c r="G2005">
        <v>10</v>
      </c>
      <c r="H2005">
        <v>0.27212896943092302</v>
      </c>
      <c r="I2005">
        <f>IF(OR(B2005="GAS",B2005="COL",B2005="LAN",B2005="RICE"),H2005*About!$B$113,IF(B2005="CROP",H2005*About!$B$114,'EPA Data'!H2005))</f>
        <v>0.3047844457626338</v>
      </c>
      <c r="J2005" s="9" t="str">
        <f>VLOOKUP(F2005,'Tech to Policy Mapping'!C:D,2,FALSE)</f>
        <v>coal mining - methane destruction</v>
      </c>
    </row>
    <row r="2006" spans="1:10" x14ac:dyDescent="0.45">
      <c r="A2006" t="s">
        <v>425</v>
      </c>
      <c r="B2006" t="s">
        <v>85</v>
      </c>
      <c r="C2006">
        <v>2040</v>
      </c>
      <c r="D2006" t="s">
        <v>82</v>
      </c>
      <c r="E2006" t="s">
        <v>83</v>
      </c>
      <c r="F2006" t="s">
        <v>430</v>
      </c>
      <c r="G2006">
        <v>11</v>
      </c>
      <c r="H2006">
        <v>1.9229305908083898E-2</v>
      </c>
      <c r="I2006">
        <f>IF(OR(B2006="GAS",B2006="COL",B2006="LAN",B2006="RICE"),H2006*About!$B$113,IF(B2006="CROP",H2006*About!$B$114,'EPA Data'!H2006))</f>
        <v>2.1536822617053968E-2</v>
      </c>
      <c r="J2006" s="9" t="str">
        <f>VLOOKUP(F2006,'Tech to Policy Mapping'!C:D,2,FALSE)</f>
        <v>coal mining - methane capture</v>
      </c>
    </row>
    <row r="2007" spans="1:10" x14ac:dyDescent="0.45">
      <c r="A2007" t="s">
        <v>425</v>
      </c>
      <c r="B2007" t="s">
        <v>85</v>
      </c>
      <c r="C2007">
        <v>2040</v>
      </c>
      <c r="D2007" t="s">
        <v>82</v>
      </c>
      <c r="E2007" t="s">
        <v>83</v>
      </c>
      <c r="F2007" t="s">
        <v>429</v>
      </c>
      <c r="G2007">
        <v>11</v>
      </c>
      <c r="H2007">
        <v>9.5421149730682302</v>
      </c>
      <c r="I2007">
        <f>IF(OR(B2007="GAS",B2007="COL",B2007="LAN",B2007="RICE"),H2007*About!$B$113,IF(B2007="CROP",H2007*About!$B$114,'EPA Data'!H2007))</f>
        <v>10.687168769836418</v>
      </c>
      <c r="J2007" s="9" t="str">
        <f>VLOOKUP(F2007,'Tech to Policy Mapping'!C:D,2,FALSE)</f>
        <v>coal mining - methane destruction</v>
      </c>
    </row>
    <row r="2008" spans="1:10" x14ac:dyDescent="0.45">
      <c r="A2008" t="s">
        <v>425</v>
      </c>
      <c r="B2008" t="s">
        <v>85</v>
      </c>
      <c r="C2008">
        <v>2040</v>
      </c>
      <c r="D2008" t="s">
        <v>82</v>
      </c>
      <c r="E2008" t="s">
        <v>83</v>
      </c>
      <c r="F2008" t="s">
        <v>432</v>
      </c>
      <c r="G2008">
        <v>11</v>
      </c>
      <c r="H2008">
        <v>1.08401799201965</v>
      </c>
      <c r="I2008">
        <f>IF(OR(B2008="GAS",B2008="COL",B2008="LAN",B2008="RICE"),H2008*About!$B$113,IF(B2008="CROP",H2008*About!$B$114,'EPA Data'!H2008))</f>
        <v>1.2141001510620082</v>
      </c>
      <c r="J2008" s="9" t="str">
        <f>VLOOKUP(F2008,'Tech to Policy Mapping'!C:D,2,FALSE)</f>
        <v>coal mining - methane capture</v>
      </c>
    </row>
    <row r="2009" spans="1:10" x14ac:dyDescent="0.45">
      <c r="A2009" t="s">
        <v>425</v>
      </c>
      <c r="B2009" t="s">
        <v>85</v>
      </c>
      <c r="C2009">
        <v>2040</v>
      </c>
      <c r="D2009" t="s">
        <v>82</v>
      </c>
      <c r="E2009" t="s">
        <v>83</v>
      </c>
      <c r="F2009" t="s">
        <v>432</v>
      </c>
      <c r="G2009">
        <v>12</v>
      </c>
      <c r="H2009">
        <v>2.1178095340728702</v>
      </c>
      <c r="I2009">
        <f>IF(OR(B2009="GAS",B2009="COL",B2009="LAN",B2009="RICE"),H2009*About!$B$113,IF(B2009="CROP",H2009*About!$B$114,'EPA Data'!H2009))</f>
        <v>2.3719466781616148</v>
      </c>
      <c r="J2009" s="9" t="str">
        <f>VLOOKUP(F2009,'Tech to Policy Mapping'!C:D,2,FALSE)</f>
        <v>coal mining - methane capture</v>
      </c>
    </row>
    <row r="2010" spans="1:10" x14ac:dyDescent="0.45">
      <c r="A2010" t="s">
        <v>425</v>
      </c>
      <c r="B2010" t="s">
        <v>85</v>
      </c>
      <c r="C2010">
        <v>2040</v>
      </c>
      <c r="D2010" t="s">
        <v>82</v>
      </c>
      <c r="E2010" t="s">
        <v>83</v>
      </c>
      <c r="F2010" t="s">
        <v>430</v>
      </c>
      <c r="G2010">
        <v>12</v>
      </c>
      <c r="H2010">
        <v>1.8254179507494001E-2</v>
      </c>
      <c r="I2010">
        <f>IF(OR(B2010="GAS",B2010="COL",B2010="LAN",B2010="RICE"),H2010*About!$B$113,IF(B2010="CROP",H2010*About!$B$114,'EPA Data'!H2010))</f>
        <v>2.0444681048393282E-2</v>
      </c>
      <c r="J2010" s="9" t="str">
        <f>VLOOKUP(F2010,'Tech to Policy Mapping'!C:D,2,FALSE)</f>
        <v>coal mining - methane capture</v>
      </c>
    </row>
    <row r="2011" spans="1:10" x14ac:dyDescent="0.45">
      <c r="A2011" t="s">
        <v>425</v>
      </c>
      <c r="B2011" t="s">
        <v>85</v>
      </c>
      <c r="C2011">
        <v>2040</v>
      </c>
      <c r="D2011" t="s">
        <v>82</v>
      </c>
      <c r="E2011" t="s">
        <v>83</v>
      </c>
      <c r="F2011" t="s">
        <v>429</v>
      </c>
      <c r="G2011">
        <v>12</v>
      </c>
      <c r="H2011">
        <v>8.0335578918456996</v>
      </c>
      <c r="I2011">
        <f>IF(OR(B2011="GAS",B2011="COL",B2011="LAN",B2011="RICE"),H2011*About!$B$113,IF(B2011="CROP",H2011*About!$B$114,'EPA Data'!H2011))</f>
        <v>8.9975848388671835</v>
      </c>
      <c r="J2011" s="9" t="str">
        <f>VLOOKUP(F2011,'Tech to Policy Mapping'!C:D,2,FALSE)</f>
        <v>coal mining - methane destruction</v>
      </c>
    </row>
    <row r="2012" spans="1:10" x14ac:dyDescent="0.45">
      <c r="A2012" t="s">
        <v>425</v>
      </c>
      <c r="B2012" t="s">
        <v>85</v>
      </c>
      <c r="C2012">
        <v>2040</v>
      </c>
      <c r="D2012" t="s">
        <v>82</v>
      </c>
      <c r="E2012" t="s">
        <v>83</v>
      </c>
      <c r="F2012" t="s">
        <v>428</v>
      </c>
      <c r="G2012">
        <v>12</v>
      </c>
      <c r="H2012">
        <v>0.104427952319383</v>
      </c>
      <c r="I2012">
        <f>IF(OR(B2012="GAS",B2012="COL",B2012="LAN",B2012="RICE"),H2012*About!$B$113,IF(B2012="CROP",H2012*About!$B$114,'EPA Data'!H2012))</f>
        <v>0.11695930659770896</v>
      </c>
      <c r="J2012" s="9" t="str">
        <f>VLOOKUP(F2012,'Tech to Policy Mapping'!C:D,2,FALSE)</f>
        <v>coal mining - methane destruction</v>
      </c>
    </row>
    <row r="2013" spans="1:10" x14ac:dyDescent="0.45">
      <c r="A2013" t="s">
        <v>425</v>
      </c>
      <c r="B2013" t="s">
        <v>85</v>
      </c>
      <c r="C2013">
        <v>2040</v>
      </c>
      <c r="D2013" t="s">
        <v>82</v>
      </c>
      <c r="E2013" t="s">
        <v>83</v>
      </c>
      <c r="F2013" t="s">
        <v>429</v>
      </c>
      <c r="G2013">
        <v>13</v>
      </c>
      <c r="H2013">
        <v>7.5597023963928196</v>
      </c>
      <c r="I2013">
        <f>IF(OR(B2013="GAS",B2013="COL",B2013="LAN",B2013="RICE"),H2013*About!$B$113,IF(B2013="CROP",H2013*About!$B$114,'EPA Data'!H2013))</f>
        <v>8.4668666839599585</v>
      </c>
      <c r="J2013" s="9" t="str">
        <f>VLOOKUP(F2013,'Tech to Policy Mapping'!C:D,2,FALSE)</f>
        <v>coal mining - methane destruction</v>
      </c>
    </row>
    <row r="2014" spans="1:10" x14ac:dyDescent="0.45">
      <c r="A2014" t="s">
        <v>425</v>
      </c>
      <c r="B2014" t="s">
        <v>85</v>
      </c>
      <c r="C2014">
        <v>2040</v>
      </c>
      <c r="D2014" t="s">
        <v>82</v>
      </c>
      <c r="E2014" t="s">
        <v>83</v>
      </c>
      <c r="F2014" t="s">
        <v>428</v>
      </c>
      <c r="G2014">
        <v>13</v>
      </c>
      <c r="H2014">
        <v>0.22286065667867599</v>
      </c>
      <c r="I2014">
        <f>IF(OR(B2014="GAS",B2014="COL",B2014="LAN",B2014="RICE"),H2014*About!$B$113,IF(B2014="CROP",H2014*About!$B$114,'EPA Data'!H2014))</f>
        <v>0.24960393548011714</v>
      </c>
      <c r="J2014" s="9" t="str">
        <f>VLOOKUP(F2014,'Tech to Policy Mapping'!C:D,2,FALSE)</f>
        <v>coal mining - methane destruction</v>
      </c>
    </row>
    <row r="2015" spans="1:10" x14ac:dyDescent="0.45">
      <c r="A2015" t="s">
        <v>425</v>
      </c>
      <c r="B2015" t="s">
        <v>85</v>
      </c>
      <c r="C2015">
        <v>2040</v>
      </c>
      <c r="D2015" t="s">
        <v>82</v>
      </c>
      <c r="E2015" t="s">
        <v>83</v>
      </c>
      <c r="F2015" t="s">
        <v>429</v>
      </c>
      <c r="G2015">
        <v>14</v>
      </c>
      <c r="H2015">
        <v>33.412912912666798</v>
      </c>
      <c r="I2015">
        <f>IF(OR(B2015="GAS",B2015="COL",B2015="LAN",B2015="RICE"),H2015*About!$B$113,IF(B2015="CROP",H2015*About!$B$114,'EPA Data'!H2015))</f>
        <v>37.422462462186814</v>
      </c>
      <c r="J2015" s="9" t="str">
        <f>VLOOKUP(F2015,'Tech to Policy Mapping'!C:D,2,FALSE)</f>
        <v>coal mining - methane destruction</v>
      </c>
    </row>
    <row r="2016" spans="1:10" x14ac:dyDescent="0.45">
      <c r="A2016" t="s">
        <v>425</v>
      </c>
      <c r="B2016" t="s">
        <v>85</v>
      </c>
      <c r="C2016">
        <v>2040</v>
      </c>
      <c r="D2016" t="s">
        <v>82</v>
      </c>
      <c r="E2016" t="s">
        <v>83</v>
      </c>
      <c r="F2016" t="s">
        <v>428</v>
      </c>
      <c r="G2016">
        <v>14</v>
      </c>
      <c r="H2016">
        <v>0.115227408707141</v>
      </c>
      <c r="I2016">
        <f>IF(OR(B2016="GAS",B2016="COL",B2016="LAN",B2016="RICE"),H2016*About!$B$113,IF(B2016="CROP",H2016*About!$B$114,'EPA Data'!H2016))</f>
        <v>0.12905469775199793</v>
      </c>
      <c r="J2016" s="9" t="str">
        <f>VLOOKUP(F2016,'Tech to Policy Mapping'!C:D,2,FALSE)</f>
        <v>coal mining - methane destruction</v>
      </c>
    </row>
    <row r="2017" spans="1:10" x14ac:dyDescent="0.45">
      <c r="A2017" t="s">
        <v>425</v>
      </c>
      <c r="B2017" t="s">
        <v>85</v>
      </c>
      <c r="C2017">
        <v>2040</v>
      </c>
      <c r="D2017" t="s">
        <v>82</v>
      </c>
      <c r="E2017" t="s">
        <v>83</v>
      </c>
      <c r="F2017" t="s">
        <v>430</v>
      </c>
      <c r="G2017">
        <v>14</v>
      </c>
      <c r="H2017">
        <v>1.6989909112453499E-2</v>
      </c>
      <c r="I2017">
        <f>IF(OR(B2017="GAS",B2017="COL",B2017="LAN",B2017="RICE"),H2017*About!$B$113,IF(B2017="CROP",H2017*About!$B$114,'EPA Data'!H2017))</f>
        <v>1.9028698205947922E-2</v>
      </c>
      <c r="J2017" s="9" t="str">
        <f>VLOOKUP(F2017,'Tech to Policy Mapping'!C:D,2,FALSE)</f>
        <v>coal mining - methane capture</v>
      </c>
    </row>
    <row r="2018" spans="1:10" x14ac:dyDescent="0.45">
      <c r="A2018" t="s">
        <v>425</v>
      </c>
      <c r="B2018" t="s">
        <v>85</v>
      </c>
      <c r="C2018">
        <v>2040</v>
      </c>
      <c r="D2018" t="s">
        <v>82</v>
      </c>
      <c r="E2018" t="s">
        <v>83</v>
      </c>
      <c r="F2018" t="s">
        <v>428</v>
      </c>
      <c r="G2018">
        <v>15</v>
      </c>
      <c r="H2018">
        <v>5.7443693280219997E-2</v>
      </c>
      <c r="I2018">
        <f>IF(OR(B2018="GAS",B2018="COL",B2018="LAN",B2018="RICE"),H2018*About!$B$113,IF(B2018="CROP",H2018*About!$B$114,'EPA Data'!H2018))</f>
        <v>6.4336936473846404E-2</v>
      </c>
      <c r="J2018" s="9" t="str">
        <f>VLOOKUP(F2018,'Tech to Policy Mapping'!C:D,2,FALSE)</f>
        <v>coal mining - methane destruction</v>
      </c>
    </row>
    <row r="2019" spans="1:10" x14ac:dyDescent="0.45">
      <c r="A2019" t="s">
        <v>425</v>
      </c>
      <c r="B2019" t="s">
        <v>85</v>
      </c>
      <c r="C2019">
        <v>2040</v>
      </c>
      <c r="D2019" t="s">
        <v>82</v>
      </c>
      <c r="E2019" t="s">
        <v>83</v>
      </c>
      <c r="F2019" t="s">
        <v>430</v>
      </c>
      <c r="G2019">
        <v>15</v>
      </c>
      <c r="H2019">
        <v>6.4579129219055204E-2</v>
      </c>
      <c r="I2019">
        <f>IF(OR(B2019="GAS",B2019="COL",B2019="LAN",B2019="RICE"),H2019*About!$B$113,IF(B2019="CROP",H2019*About!$B$114,'EPA Data'!H2019))</f>
        <v>7.2328624725341836E-2</v>
      </c>
      <c r="J2019" s="9" t="str">
        <f>VLOOKUP(F2019,'Tech to Policy Mapping'!C:D,2,FALSE)</f>
        <v>coal mining - methane capture</v>
      </c>
    </row>
    <row r="2020" spans="1:10" x14ac:dyDescent="0.45">
      <c r="A2020" t="s">
        <v>425</v>
      </c>
      <c r="B2020" t="s">
        <v>85</v>
      </c>
      <c r="C2020">
        <v>2040</v>
      </c>
      <c r="D2020" t="s">
        <v>82</v>
      </c>
      <c r="E2020" t="s">
        <v>83</v>
      </c>
      <c r="F2020" t="s">
        <v>429</v>
      </c>
      <c r="G2020">
        <v>16</v>
      </c>
      <c r="H2020">
        <v>0.76706248521804798</v>
      </c>
      <c r="I2020">
        <f>IF(OR(B2020="GAS",B2020="COL",B2020="LAN",B2020="RICE"),H2020*About!$B$113,IF(B2020="CROP",H2020*About!$B$114,'EPA Data'!H2020))</f>
        <v>0.85910998344421385</v>
      </c>
      <c r="J2020" s="9" t="str">
        <f>VLOOKUP(F2020,'Tech to Policy Mapping'!C:D,2,FALSE)</f>
        <v>coal mining - methane destruction</v>
      </c>
    </row>
    <row r="2021" spans="1:10" x14ac:dyDescent="0.45">
      <c r="A2021" t="s">
        <v>425</v>
      </c>
      <c r="B2021" t="s">
        <v>85</v>
      </c>
      <c r="C2021">
        <v>2040</v>
      </c>
      <c r="D2021" t="s">
        <v>82</v>
      </c>
      <c r="E2021" t="s">
        <v>83</v>
      </c>
      <c r="F2021" t="s">
        <v>426</v>
      </c>
      <c r="G2021">
        <v>16</v>
      </c>
      <c r="H2021">
        <v>1.0851192474365201</v>
      </c>
      <c r="I2021">
        <f>IF(OR(B2021="GAS",B2021="COL",B2021="LAN",B2021="RICE"),H2021*About!$B$113,IF(B2021="CROP",H2021*About!$B$114,'EPA Data'!H2021))</f>
        <v>1.2153335571289026</v>
      </c>
      <c r="J2021" s="9" t="str">
        <f>VLOOKUP(F2021,'Tech to Policy Mapping'!C:D,2,FALSE)</f>
        <v>coal mining - methane capture</v>
      </c>
    </row>
    <row r="2022" spans="1:10" x14ac:dyDescent="0.45">
      <c r="A2022" t="s">
        <v>425</v>
      </c>
      <c r="B2022" t="s">
        <v>85</v>
      </c>
      <c r="C2022">
        <v>2040</v>
      </c>
      <c r="D2022" t="s">
        <v>82</v>
      </c>
      <c r="E2022" t="s">
        <v>83</v>
      </c>
      <c r="F2022" t="s">
        <v>428</v>
      </c>
      <c r="G2022">
        <v>16</v>
      </c>
      <c r="H2022">
        <v>5.3727576509118101E-2</v>
      </c>
      <c r="I2022">
        <f>IF(OR(B2022="GAS",B2022="COL",B2022="LAN",B2022="RICE"),H2022*About!$B$113,IF(B2022="CROP",H2022*About!$B$114,'EPA Data'!H2022))</f>
        <v>6.0174885690212281E-2</v>
      </c>
      <c r="J2022" s="9" t="str">
        <f>VLOOKUP(F2022,'Tech to Policy Mapping'!C:D,2,FALSE)</f>
        <v>coal mining - methane destruction</v>
      </c>
    </row>
    <row r="2023" spans="1:10" x14ac:dyDescent="0.45">
      <c r="A2023" t="s">
        <v>425</v>
      </c>
      <c r="B2023" t="s">
        <v>85</v>
      </c>
      <c r="C2023">
        <v>2040</v>
      </c>
      <c r="D2023" t="s">
        <v>82</v>
      </c>
      <c r="E2023" t="s">
        <v>83</v>
      </c>
      <c r="F2023" t="s">
        <v>430</v>
      </c>
      <c r="G2023">
        <v>16</v>
      </c>
      <c r="H2023">
        <v>1.5678822994232199E-2</v>
      </c>
      <c r="I2023">
        <f>IF(OR(B2023="GAS",B2023="COL",B2023="LAN",B2023="RICE"),H2023*About!$B$113,IF(B2023="CROP",H2023*About!$B$114,'EPA Data'!H2023))</f>
        <v>1.7560281753540064E-2</v>
      </c>
      <c r="J2023" s="9" t="str">
        <f>VLOOKUP(F2023,'Tech to Policy Mapping'!C:D,2,FALSE)</f>
        <v>coal mining - methane capture</v>
      </c>
    </row>
    <row r="2024" spans="1:10" x14ac:dyDescent="0.45">
      <c r="A2024" t="s">
        <v>425</v>
      </c>
      <c r="B2024" t="s">
        <v>85</v>
      </c>
      <c r="C2024">
        <v>2040</v>
      </c>
      <c r="D2024" t="s">
        <v>82</v>
      </c>
      <c r="E2024" t="s">
        <v>83</v>
      </c>
      <c r="F2024" t="s">
        <v>432</v>
      </c>
      <c r="G2024">
        <v>17</v>
      </c>
      <c r="H2024">
        <v>0.79718875885009699</v>
      </c>
      <c r="I2024">
        <f>IF(OR(B2024="GAS",B2024="COL",B2024="LAN",B2024="RICE"),H2024*About!$B$113,IF(B2024="CROP",H2024*About!$B$114,'EPA Data'!H2024))</f>
        <v>0.89285140991210876</v>
      </c>
      <c r="J2024" s="9" t="str">
        <f>VLOOKUP(F2024,'Tech to Policy Mapping'!C:D,2,FALSE)</f>
        <v>coal mining - methane capture</v>
      </c>
    </row>
    <row r="2025" spans="1:10" x14ac:dyDescent="0.45">
      <c r="A2025" t="s">
        <v>425</v>
      </c>
      <c r="B2025" t="s">
        <v>85</v>
      </c>
      <c r="C2025">
        <v>2040</v>
      </c>
      <c r="D2025" t="s">
        <v>82</v>
      </c>
      <c r="E2025" t="s">
        <v>83</v>
      </c>
      <c r="F2025" t="s">
        <v>428</v>
      </c>
      <c r="G2025">
        <v>17</v>
      </c>
      <c r="H2025">
        <v>5.0677953287959099E-2</v>
      </c>
      <c r="I2025">
        <f>IF(OR(B2025="GAS",B2025="COL",B2025="LAN",B2025="RICE"),H2025*About!$B$113,IF(B2025="CROP",H2025*About!$B$114,'EPA Data'!H2025))</f>
        <v>5.6759307682514193E-2</v>
      </c>
      <c r="J2025" s="9" t="str">
        <f>VLOOKUP(F2025,'Tech to Policy Mapping'!C:D,2,FALSE)</f>
        <v>coal mining - methane destruction</v>
      </c>
    </row>
    <row r="2026" spans="1:10" x14ac:dyDescent="0.45">
      <c r="A2026" t="s">
        <v>425</v>
      </c>
      <c r="B2026" t="s">
        <v>85</v>
      </c>
      <c r="C2026">
        <v>2040</v>
      </c>
      <c r="D2026" t="s">
        <v>82</v>
      </c>
      <c r="E2026" t="s">
        <v>83</v>
      </c>
      <c r="F2026" t="s">
        <v>426</v>
      </c>
      <c r="G2026">
        <v>17</v>
      </c>
      <c r="H2026">
        <v>3.83882063627243</v>
      </c>
      <c r="I2026">
        <f>IF(OR(B2026="GAS",B2026="COL",B2026="LAN",B2026="RICE"),H2026*About!$B$113,IF(B2026="CROP",H2026*About!$B$114,'EPA Data'!H2026))</f>
        <v>4.2994791126251224</v>
      </c>
      <c r="J2026" s="9" t="str">
        <f>VLOOKUP(F2026,'Tech to Policy Mapping'!C:D,2,FALSE)</f>
        <v>coal mining - methane capture</v>
      </c>
    </row>
    <row r="2027" spans="1:10" x14ac:dyDescent="0.45">
      <c r="A2027" t="s">
        <v>425</v>
      </c>
      <c r="B2027" t="s">
        <v>85</v>
      </c>
      <c r="C2027">
        <v>2040</v>
      </c>
      <c r="D2027" t="s">
        <v>82</v>
      </c>
      <c r="E2027" t="s">
        <v>83</v>
      </c>
      <c r="F2027" t="s">
        <v>430</v>
      </c>
      <c r="G2027">
        <v>18</v>
      </c>
      <c r="H2027">
        <v>1.48802772164345E-2</v>
      </c>
      <c r="I2027">
        <f>IF(OR(B2027="GAS",B2027="COL",B2027="LAN",B2027="RICE"),H2027*About!$B$113,IF(B2027="CROP",H2027*About!$B$114,'EPA Data'!H2027))</f>
        <v>1.6665910482406641E-2</v>
      </c>
      <c r="J2027" s="9" t="str">
        <f>VLOOKUP(F2027,'Tech to Policy Mapping'!C:D,2,FALSE)</f>
        <v>coal mining - methane capture</v>
      </c>
    </row>
    <row r="2028" spans="1:10" x14ac:dyDescent="0.45">
      <c r="A2028" t="s">
        <v>425</v>
      </c>
      <c r="B2028" t="s">
        <v>85</v>
      </c>
      <c r="C2028">
        <v>2040</v>
      </c>
      <c r="D2028" t="s">
        <v>82</v>
      </c>
      <c r="E2028" t="s">
        <v>83</v>
      </c>
      <c r="F2028" t="s">
        <v>426</v>
      </c>
      <c r="G2028">
        <v>18</v>
      </c>
      <c r="H2028">
        <v>0.84052097797393799</v>
      </c>
      <c r="I2028">
        <f>IF(OR(B2028="GAS",B2028="COL",B2028="LAN",B2028="RICE"),H2028*About!$B$113,IF(B2028="CROP",H2028*About!$B$114,'EPA Data'!H2028))</f>
        <v>0.94138349533081067</v>
      </c>
      <c r="J2028" s="9" t="str">
        <f>VLOOKUP(F2028,'Tech to Policy Mapping'!C:D,2,FALSE)</f>
        <v>coal mining - methane capture</v>
      </c>
    </row>
    <row r="2029" spans="1:10" x14ac:dyDescent="0.45">
      <c r="A2029" t="s">
        <v>425</v>
      </c>
      <c r="B2029" t="s">
        <v>85</v>
      </c>
      <c r="C2029">
        <v>2040</v>
      </c>
      <c r="D2029" t="s">
        <v>82</v>
      </c>
      <c r="E2029" t="s">
        <v>83</v>
      </c>
      <c r="F2029" t="s">
        <v>428</v>
      </c>
      <c r="G2029">
        <v>18</v>
      </c>
      <c r="H2029">
        <v>9.2190405353903798E-2</v>
      </c>
      <c r="I2029">
        <f>IF(OR(B2029="GAS",B2029="COL",B2029="LAN",B2029="RICE"),H2029*About!$B$113,IF(B2029="CROP",H2029*About!$B$114,'EPA Data'!H2029))</f>
        <v>0.10325325399637227</v>
      </c>
      <c r="J2029" s="9" t="str">
        <f>VLOOKUP(F2029,'Tech to Policy Mapping'!C:D,2,FALSE)</f>
        <v>coal mining - methane destruction</v>
      </c>
    </row>
    <row r="2030" spans="1:10" x14ac:dyDescent="0.45">
      <c r="A2030" t="s">
        <v>425</v>
      </c>
      <c r="B2030" t="s">
        <v>85</v>
      </c>
      <c r="C2030">
        <v>2040</v>
      </c>
      <c r="D2030" t="s">
        <v>82</v>
      </c>
      <c r="E2030" t="s">
        <v>83</v>
      </c>
      <c r="F2030" t="s">
        <v>426</v>
      </c>
      <c r="G2030">
        <v>19</v>
      </c>
      <c r="H2030">
        <v>3.10630422830581</v>
      </c>
      <c r="I2030">
        <f>IF(OR(B2030="GAS",B2030="COL",B2030="LAN",B2030="RICE"),H2030*About!$B$113,IF(B2030="CROP",H2030*About!$B$114,'EPA Data'!H2030))</f>
        <v>3.4790607357025074</v>
      </c>
      <c r="J2030" s="9" t="str">
        <f>VLOOKUP(F2030,'Tech to Policy Mapping'!C:D,2,FALSE)</f>
        <v>coal mining - methane capture</v>
      </c>
    </row>
    <row r="2031" spans="1:10" x14ac:dyDescent="0.45">
      <c r="A2031" t="s">
        <v>425</v>
      </c>
      <c r="B2031" t="s">
        <v>85</v>
      </c>
      <c r="C2031">
        <v>2040</v>
      </c>
      <c r="D2031" t="s">
        <v>82</v>
      </c>
      <c r="E2031" t="s">
        <v>83</v>
      </c>
      <c r="F2031" t="s">
        <v>428</v>
      </c>
      <c r="G2031">
        <v>19</v>
      </c>
      <c r="H2031">
        <v>6.7129738628864302E-2</v>
      </c>
      <c r="I2031">
        <f>IF(OR(B2031="GAS",B2031="COL",B2031="LAN",B2031="RICE"),H2031*About!$B$113,IF(B2031="CROP",H2031*About!$B$114,'EPA Data'!H2031))</f>
        <v>7.5185307264328025E-2</v>
      </c>
      <c r="J2031" s="9" t="str">
        <f>VLOOKUP(F2031,'Tech to Policy Mapping'!C:D,2,FALSE)</f>
        <v>coal mining - methane destruction</v>
      </c>
    </row>
    <row r="2032" spans="1:10" x14ac:dyDescent="0.45">
      <c r="A2032" t="s">
        <v>425</v>
      </c>
      <c r="B2032" t="s">
        <v>85</v>
      </c>
      <c r="C2032">
        <v>2040</v>
      </c>
      <c r="D2032" t="s">
        <v>82</v>
      </c>
      <c r="E2032" t="s">
        <v>83</v>
      </c>
      <c r="F2032" t="s">
        <v>430</v>
      </c>
      <c r="G2032">
        <v>19</v>
      </c>
      <c r="H2032">
        <v>1.43736321479082E-2</v>
      </c>
      <c r="I2032">
        <f>IF(OR(B2032="GAS",B2032="COL",B2032="LAN",B2032="RICE"),H2032*About!$B$113,IF(B2032="CROP",H2032*About!$B$114,'EPA Data'!H2032))</f>
        <v>1.6098468005657184E-2</v>
      </c>
      <c r="J2032" s="9" t="str">
        <f>VLOOKUP(F2032,'Tech to Policy Mapping'!C:D,2,FALSE)</f>
        <v>coal mining - methane capture</v>
      </c>
    </row>
    <row r="2033" spans="1:10" x14ac:dyDescent="0.45">
      <c r="A2033" t="s">
        <v>425</v>
      </c>
      <c r="B2033" t="s">
        <v>85</v>
      </c>
      <c r="C2033">
        <v>2040</v>
      </c>
      <c r="D2033" t="s">
        <v>82</v>
      </c>
      <c r="E2033" t="s">
        <v>83</v>
      </c>
      <c r="F2033" t="s">
        <v>428</v>
      </c>
      <c r="G2033">
        <v>20</v>
      </c>
      <c r="H2033">
        <v>2.1480841562151898E-2</v>
      </c>
      <c r="I2033">
        <f>IF(OR(B2033="GAS",B2033="COL",B2033="LAN",B2033="RICE"),H2033*About!$B$113,IF(B2033="CROP",H2033*About!$B$114,'EPA Data'!H2033))</f>
        <v>2.4058542549610127E-2</v>
      </c>
      <c r="J2033" s="9" t="str">
        <f>VLOOKUP(F2033,'Tech to Policy Mapping'!C:D,2,FALSE)</f>
        <v>coal mining - methane destruction</v>
      </c>
    </row>
    <row r="2034" spans="1:10" x14ac:dyDescent="0.45">
      <c r="A2034" t="s">
        <v>425</v>
      </c>
      <c r="B2034" t="s">
        <v>85</v>
      </c>
      <c r="C2034">
        <v>2040</v>
      </c>
      <c r="D2034" t="s">
        <v>82</v>
      </c>
      <c r="E2034" t="s">
        <v>83</v>
      </c>
      <c r="F2034" t="s">
        <v>426</v>
      </c>
      <c r="G2034">
        <v>20</v>
      </c>
      <c r="H2034">
        <v>0.74454700946807795</v>
      </c>
      <c r="I2034">
        <f>IF(OR(B2034="GAS",B2034="COL",B2034="LAN",B2034="RICE"),H2034*About!$B$113,IF(B2034="CROP",H2034*About!$B$114,'EPA Data'!H2034))</f>
        <v>0.83389265060424733</v>
      </c>
      <c r="J2034" s="9" t="str">
        <f>VLOOKUP(F2034,'Tech to Policy Mapping'!C:D,2,FALSE)</f>
        <v>coal mining - methane capture</v>
      </c>
    </row>
    <row r="2035" spans="1:10" x14ac:dyDescent="0.45">
      <c r="A2035" t="s">
        <v>425</v>
      </c>
      <c r="B2035" t="s">
        <v>85</v>
      </c>
      <c r="C2035">
        <v>2040</v>
      </c>
      <c r="D2035" t="s">
        <v>82</v>
      </c>
      <c r="E2035" t="s">
        <v>83</v>
      </c>
      <c r="F2035" t="s">
        <v>429</v>
      </c>
      <c r="G2035">
        <v>20</v>
      </c>
      <c r="H2035">
        <v>0.243125826120376</v>
      </c>
      <c r="I2035">
        <f>IF(OR(B2035="GAS",B2035="COL",B2035="LAN",B2035="RICE"),H2035*About!$B$113,IF(B2035="CROP",H2035*About!$B$114,'EPA Data'!H2035))</f>
        <v>0.27230092525482114</v>
      </c>
      <c r="J2035" s="9" t="str">
        <f>VLOOKUP(F2035,'Tech to Policy Mapping'!C:D,2,FALSE)</f>
        <v>coal mining - methane destruction</v>
      </c>
    </row>
    <row r="2036" spans="1:10" x14ac:dyDescent="0.45">
      <c r="A2036" t="s">
        <v>425</v>
      </c>
      <c r="B2036" t="s">
        <v>85</v>
      </c>
      <c r="C2036">
        <v>2040</v>
      </c>
      <c r="D2036" t="s">
        <v>82</v>
      </c>
      <c r="E2036" t="s">
        <v>83</v>
      </c>
      <c r="F2036" t="s">
        <v>430</v>
      </c>
      <c r="G2036">
        <v>21</v>
      </c>
      <c r="H2036">
        <v>2.7301033027470101E-2</v>
      </c>
      <c r="I2036">
        <f>IF(OR(B2036="GAS",B2036="COL",B2036="LAN",B2036="RICE"),H2036*About!$B$113,IF(B2036="CROP",H2036*About!$B$114,'EPA Data'!H2036))</f>
        <v>3.0577156990766515E-2</v>
      </c>
      <c r="J2036" s="9" t="str">
        <f>VLOOKUP(F2036,'Tech to Policy Mapping'!C:D,2,FALSE)</f>
        <v>coal mining - methane capture</v>
      </c>
    </row>
    <row r="2037" spans="1:10" x14ac:dyDescent="0.45">
      <c r="A2037" t="s">
        <v>425</v>
      </c>
      <c r="B2037" t="s">
        <v>85</v>
      </c>
      <c r="C2037">
        <v>2040</v>
      </c>
      <c r="D2037" t="s">
        <v>82</v>
      </c>
      <c r="E2037" t="s">
        <v>83</v>
      </c>
      <c r="F2037" t="s">
        <v>426</v>
      </c>
      <c r="G2037">
        <v>21</v>
      </c>
      <c r="H2037">
        <v>0.63998508453369096</v>
      </c>
      <c r="I2037">
        <f>IF(OR(B2037="GAS",B2037="COL",B2037="LAN",B2037="RICE"),H2037*About!$B$113,IF(B2037="CROP",H2037*About!$B$114,'EPA Data'!H2037))</f>
        <v>0.71678329467773394</v>
      </c>
      <c r="J2037" s="9" t="str">
        <f>VLOOKUP(F2037,'Tech to Policy Mapping'!C:D,2,FALSE)</f>
        <v>coal mining - methane capture</v>
      </c>
    </row>
    <row r="2038" spans="1:10" x14ac:dyDescent="0.45">
      <c r="A2038" t="s">
        <v>425</v>
      </c>
      <c r="B2038" t="s">
        <v>85</v>
      </c>
      <c r="C2038">
        <v>2040</v>
      </c>
      <c r="D2038" t="s">
        <v>82</v>
      </c>
      <c r="E2038" t="s">
        <v>83</v>
      </c>
      <c r="F2038" t="s">
        <v>426</v>
      </c>
      <c r="G2038">
        <v>22</v>
      </c>
      <c r="H2038">
        <v>1.84576404094696</v>
      </c>
      <c r="I2038">
        <f>IF(OR(B2038="GAS",B2038="COL",B2038="LAN",B2038="RICE"),H2038*About!$B$113,IF(B2038="CROP",H2038*About!$B$114,'EPA Data'!H2038))</f>
        <v>2.0672557258605955</v>
      </c>
      <c r="J2038" s="9" t="str">
        <f>VLOOKUP(F2038,'Tech to Policy Mapping'!C:D,2,FALSE)</f>
        <v>coal mining - methane capture</v>
      </c>
    </row>
    <row r="2039" spans="1:10" x14ac:dyDescent="0.45">
      <c r="A2039" t="s">
        <v>425</v>
      </c>
      <c r="B2039" t="s">
        <v>85</v>
      </c>
      <c r="C2039">
        <v>2040</v>
      </c>
      <c r="D2039" t="s">
        <v>82</v>
      </c>
      <c r="E2039" t="s">
        <v>83</v>
      </c>
      <c r="F2039" t="s">
        <v>430</v>
      </c>
      <c r="G2039">
        <v>22</v>
      </c>
      <c r="H2039">
        <v>1.3567834161222E-2</v>
      </c>
      <c r="I2039">
        <f>IF(OR(B2039="GAS",B2039="COL",B2039="LAN",B2039="RICE"),H2039*About!$B$113,IF(B2039="CROP",H2039*About!$B$114,'EPA Data'!H2039))</f>
        <v>1.5195974260568642E-2</v>
      </c>
      <c r="J2039" s="9" t="str">
        <f>VLOOKUP(F2039,'Tech to Policy Mapping'!C:D,2,FALSE)</f>
        <v>coal mining - methane capture</v>
      </c>
    </row>
    <row r="2040" spans="1:10" x14ac:dyDescent="0.45">
      <c r="A2040" t="s">
        <v>425</v>
      </c>
      <c r="B2040" t="s">
        <v>85</v>
      </c>
      <c r="C2040">
        <v>2040</v>
      </c>
      <c r="D2040" t="s">
        <v>82</v>
      </c>
      <c r="E2040" t="s">
        <v>83</v>
      </c>
      <c r="F2040" t="s">
        <v>428</v>
      </c>
      <c r="G2040">
        <v>22</v>
      </c>
      <c r="H2040">
        <v>1.9229305908083898E-2</v>
      </c>
      <c r="I2040">
        <f>IF(OR(B2040="GAS",B2040="COL",B2040="LAN",B2040="RICE"),H2040*About!$B$113,IF(B2040="CROP",H2040*About!$B$114,'EPA Data'!H2040))</f>
        <v>2.1536822617053968E-2</v>
      </c>
      <c r="J2040" s="9" t="str">
        <f>VLOOKUP(F2040,'Tech to Policy Mapping'!C:D,2,FALSE)</f>
        <v>coal mining - methane destruction</v>
      </c>
    </row>
    <row r="2041" spans="1:10" x14ac:dyDescent="0.45">
      <c r="A2041" t="s">
        <v>425</v>
      </c>
      <c r="B2041" t="s">
        <v>85</v>
      </c>
      <c r="C2041">
        <v>2040</v>
      </c>
      <c r="D2041" t="s">
        <v>82</v>
      </c>
      <c r="E2041" t="s">
        <v>83</v>
      </c>
      <c r="F2041" t="s">
        <v>429</v>
      </c>
      <c r="G2041">
        <v>22</v>
      </c>
      <c r="H2041">
        <v>0.79861086606979304</v>
      </c>
      <c r="I2041">
        <f>IF(OR(B2041="GAS",B2041="COL",B2041="LAN",B2041="RICE"),H2041*About!$B$113,IF(B2041="CROP",H2041*About!$B$114,'EPA Data'!H2041))</f>
        <v>0.89444416999816834</v>
      </c>
      <c r="J2041" s="9" t="str">
        <f>VLOOKUP(F2041,'Tech to Policy Mapping'!C:D,2,FALSE)</f>
        <v>coal mining - methane destruction</v>
      </c>
    </row>
    <row r="2042" spans="1:10" x14ac:dyDescent="0.45">
      <c r="A2042" t="s">
        <v>425</v>
      </c>
      <c r="B2042" t="s">
        <v>85</v>
      </c>
      <c r="C2042">
        <v>2040</v>
      </c>
      <c r="D2042" t="s">
        <v>82</v>
      </c>
      <c r="E2042" t="s">
        <v>83</v>
      </c>
      <c r="F2042" t="s">
        <v>428</v>
      </c>
      <c r="G2042">
        <v>23</v>
      </c>
      <c r="H2042">
        <v>1.8254179507494001E-2</v>
      </c>
      <c r="I2042">
        <f>IF(OR(B2042="GAS",B2042="COL",B2042="LAN",B2042="RICE"),H2042*About!$B$113,IF(B2042="CROP",H2042*About!$B$114,'EPA Data'!H2042))</f>
        <v>2.0444681048393282E-2</v>
      </c>
      <c r="J2042" s="9" t="str">
        <f>VLOOKUP(F2042,'Tech to Policy Mapping'!C:D,2,FALSE)</f>
        <v>coal mining - methane destruction</v>
      </c>
    </row>
    <row r="2043" spans="1:10" x14ac:dyDescent="0.45">
      <c r="A2043" t="s">
        <v>425</v>
      </c>
      <c r="B2043" t="s">
        <v>85</v>
      </c>
      <c r="C2043">
        <v>2040</v>
      </c>
      <c r="D2043" t="s">
        <v>82</v>
      </c>
      <c r="E2043" t="s">
        <v>83</v>
      </c>
      <c r="F2043" t="s">
        <v>426</v>
      </c>
      <c r="G2043">
        <v>23</v>
      </c>
      <c r="H2043">
        <v>1.15127313137054</v>
      </c>
      <c r="I2043">
        <f>IF(OR(B2043="GAS",B2043="COL",B2043="LAN",B2043="RICE"),H2043*About!$B$113,IF(B2043="CROP",H2043*About!$B$114,'EPA Data'!H2043))</f>
        <v>1.2894259071350049</v>
      </c>
      <c r="J2043" s="9" t="str">
        <f>VLOOKUP(F2043,'Tech to Policy Mapping'!C:D,2,FALSE)</f>
        <v>coal mining - methane capture</v>
      </c>
    </row>
    <row r="2044" spans="1:10" x14ac:dyDescent="0.45">
      <c r="A2044" t="s">
        <v>425</v>
      </c>
      <c r="B2044" t="s">
        <v>85</v>
      </c>
      <c r="C2044">
        <v>2040</v>
      </c>
      <c r="D2044" t="s">
        <v>82</v>
      </c>
      <c r="E2044" t="s">
        <v>83</v>
      </c>
      <c r="F2044" t="s">
        <v>428</v>
      </c>
      <c r="G2044">
        <v>24</v>
      </c>
      <c r="H2044">
        <v>8.3236150443553897E-2</v>
      </c>
      <c r="I2044">
        <f>IF(OR(B2044="GAS",B2044="COL",B2044="LAN",B2044="RICE"),H2044*About!$B$113,IF(B2044="CROP",H2044*About!$B$114,'EPA Data'!H2044))</f>
        <v>9.3224488496780375E-2</v>
      </c>
      <c r="J2044" s="9" t="str">
        <f>VLOOKUP(F2044,'Tech to Policy Mapping'!C:D,2,FALSE)</f>
        <v>coal mining - methane destruction</v>
      </c>
    </row>
    <row r="2045" spans="1:10" x14ac:dyDescent="0.45">
      <c r="A2045" t="s">
        <v>425</v>
      </c>
      <c r="B2045" t="s">
        <v>85</v>
      </c>
      <c r="C2045">
        <v>2040</v>
      </c>
      <c r="D2045" t="s">
        <v>82</v>
      </c>
      <c r="E2045" t="s">
        <v>83</v>
      </c>
      <c r="F2045" t="s">
        <v>430</v>
      </c>
      <c r="G2045">
        <v>24</v>
      </c>
      <c r="H2045">
        <v>1.2917279265820999E-2</v>
      </c>
      <c r="I2045">
        <f>IF(OR(B2045="GAS",B2045="COL",B2045="LAN",B2045="RICE"),H2045*About!$B$113,IF(B2045="CROP",H2045*About!$B$114,'EPA Data'!H2045))</f>
        <v>1.446735277771952E-2</v>
      </c>
      <c r="J2045" s="9" t="str">
        <f>VLOOKUP(F2045,'Tech to Policy Mapping'!C:D,2,FALSE)</f>
        <v>coal mining - methane capture</v>
      </c>
    </row>
    <row r="2046" spans="1:10" x14ac:dyDescent="0.45">
      <c r="A2046" t="s">
        <v>425</v>
      </c>
      <c r="B2046" t="s">
        <v>85</v>
      </c>
      <c r="C2046">
        <v>2040</v>
      </c>
      <c r="D2046" t="s">
        <v>82</v>
      </c>
      <c r="E2046" t="s">
        <v>83</v>
      </c>
      <c r="F2046" t="s">
        <v>426</v>
      </c>
      <c r="G2046">
        <v>24</v>
      </c>
      <c r="H2046">
        <v>0.52600216865539495</v>
      </c>
      <c r="I2046">
        <f>IF(OR(B2046="GAS",B2046="COL",B2046="LAN",B2046="RICE"),H2046*About!$B$113,IF(B2046="CROP",H2046*About!$B$114,'EPA Data'!H2046))</f>
        <v>0.58912242889404243</v>
      </c>
      <c r="J2046" s="9" t="str">
        <f>VLOOKUP(F2046,'Tech to Policy Mapping'!C:D,2,FALSE)</f>
        <v>coal mining - methane capture</v>
      </c>
    </row>
    <row r="2047" spans="1:10" x14ac:dyDescent="0.45">
      <c r="A2047" t="s">
        <v>425</v>
      </c>
      <c r="B2047" t="s">
        <v>85</v>
      </c>
      <c r="C2047">
        <v>2040</v>
      </c>
      <c r="D2047" t="s">
        <v>82</v>
      </c>
      <c r="E2047" t="s">
        <v>83</v>
      </c>
      <c r="F2047" t="s">
        <v>426</v>
      </c>
      <c r="G2047">
        <v>25</v>
      </c>
      <c r="H2047">
        <v>0.50798434019088701</v>
      </c>
      <c r="I2047">
        <f>IF(OR(B2047="GAS",B2047="COL",B2047="LAN",B2047="RICE"),H2047*About!$B$113,IF(B2047="CROP",H2047*About!$B$114,'EPA Data'!H2047))</f>
        <v>0.56894246101379353</v>
      </c>
      <c r="J2047" s="9" t="str">
        <f>VLOOKUP(F2047,'Tech to Policy Mapping'!C:D,2,FALSE)</f>
        <v>coal mining - methane capture</v>
      </c>
    </row>
    <row r="2048" spans="1:10" x14ac:dyDescent="0.45">
      <c r="A2048" t="s">
        <v>425</v>
      </c>
      <c r="B2048" t="s">
        <v>85</v>
      </c>
      <c r="C2048">
        <v>2040</v>
      </c>
      <c r="D2048" t="s">
        <v>82</v>
      </c>
      <c r="E2048" t="s">
        <v>83</v>
      </c>
      <c r="F2048" t="s">
        <v>430</v>
      </c>
      <c r="G2048">
        <v>25</v>
      </c>
      <c r="H2048">
        <v>1.2571522034704701E-2</v>
      </c>
      <c r="I2048">
        <f>IF(OR(B2048="GAS",B2048="COL",B2048="LAN",B2048="RICE"),H2048*About!$B$113,IF(B2048="CROP",H2048*About!$B$114,'EPA Data'!H2048))</f>
        <v>1.4080104678869266E-2</v>
      </c>
      <c r="J2048" s="9" t="str">
        <f>VLOOKUP(F2048,'Tech to Policy Mapping'!C:D,2,FALSE)</f>
        <v>coal mining - methane capture</v>
      </c>
    </row>
    <row r="2049" spans="1:10" x14ac:dyDescent="0.45">
      <c r="A2049" t="s">
        <v>425</v>
      </c>
      <c r="B2049" t="s">
        <v>85</v>
      </c>
      <c r="C2049">
        <v>2040</v>
      </c>
      <c r="D2049" t="s">
        <v>82</v>
      </c>
      <c r="E2049" t="s">
        <v>83</v>
      </c>
      <c r="F2049" t="s">
        <v>430</v>
      </c>
      <c r="G2049">
        <v>26</v>
      </c>
      <c r="H2049">
        <v>1.2309694662690201E-2</v>
      </c>
      <c r="I2049">
        <f>IF(OR(B2049="GAS",B2049="COL",B2049="LAN",B2049="RICE"),H2049*About!$B$113,IF(B2049="CROP",H2049*About!$B$114,'EPA Data'!H2049))</f>
        <v>1.3786858022213026E-2</v>
      </c>
      <c r="J2049" s="9" t="str">
        <f>VLOOKUP(F2049,'Tech to Policy Mapping'!C:D,2,FALSE)</f>
        <v>coal mining - methane capture</v>
      </c>
    </row>
    <row r="2050" spans="1:10" x14ac:dyDescent="0.45">
      <c r="A2050" t="s">
        <v>425</v>
      </c>
      <c r="B2050" t="s">
        <v>85</v>
      </c>
      <c r="C2050">
        <v>2040</v>
      </c>
      <c r="D2050" t="s">
        <v>82</v>
      </c>
      <c r="E2050" t="s">
        <v>83</v>
      </c>
      <c r="F2050" t="s">
        <v>428</v>
      </c>
      <c r="G2050">
        <v>26</v>
      </c>
      <c r="H2050">
        <v>8.0257952213287395E-2</v>
      </c>
      <c r="I2050">
        <f>IF(OR(B2050="GAS",B2050="COL",B2050="LAN",B2050="RICE"),H2050*About!$B$113,IF(B2050="CROP",H2050*About!$B$114,'EPA Data'!H2050))</f>
        <v>8.9888906478881897E-2</v>
      </c>
      <c r="J2050" s="9" t="str">
        <f>VLOOKUP(F2050,'Tech to Policy Mapping'!C:D,2,FALSE)</f>
        <v>coal mining - methane destruction</v>
      </c>
    </row>
    <row r="2051" spans="1:10" x14ac:dyDescent="0.45">
      <c r="A2051" t="s">
        <v>425</v>
      </c>
      <c r="B2051" t="s">
        <v>85</v>
      </c>
      <c r="C2051">
        <v>2040</v>
      </c>
      <c r="D2051" t="s">
        <v>82</v>
      </c>
      <c r="E2051" t="s">
        <v>83</v>
      </c>
      <c r="F2051" t="s">
        <v>426</v>
      </c>
      <c r="G2051">
        <v>26</v>
      </c>
      <c r="H2051">
        <v>0.96709635853767395</v>
      </c>
      <c r="I2051">
        <f>IF(OR(B2051="GAS",B2051="COL",B2051="LAN",B2051="RICE"),H2051*About!$B$113,IF(B2051="CROP",H2051*About!$B$114,'EPA Data'!H2051))</f>
        <v>1.0831479215621949</v>
      </c>
      <c r="J2051" s="9" t="str">
        <f>VLOOKUP(F2051,'Tech to Policy Mapping'!C:D,2,FALSE)</f>
        <v>coal mining - methane capture</v>
      </c>
    </row>
    <row r="2052" spans="1:10" x14ac:dyDescent="0.45">
      <c r="A2052" t="s">
        <v>425</v>
      </c>
      <c r="B2052" t="s">
        <v>85</v>
      </c>
      <c r="C2052">
        <v>2040</v>
      </c>
      <c r="D2052" t="s">
        <v>82</v>
      </c>
      <c r="E2052" t="s">
        <v>83</v>
      </c>
      <c r="F2052" t="s">
        <v>426</v>
      </c>
      <c r="G2052">
        <v>27</v>
      </c>
      <c r="H2052">
        <v>0.91220319271087602</v>
      </c>
      <c r="I2052">
        <f>IF(OR(B2052="GAS",B2052="COL",B2052="LAN",B2052="RICE"),H2052*About!$B$113,IF(B2052="CROP",H2052*About!$B$114,'EPA Data'!H2052))</f>
        <v>1.0216675758361813</v>
      </c>
      <c r="J2052" s="9" t="str">
        <f>VLOOKUP(F2052,'Tech to Policy Mapping'!C:D,2,FALSE)</f>
        <v>coal mining - methane capture</v>
      </c>
    </row>
    <row r="2053" spans="1:10" x14ac:dyDescent="0.45">
      <c r="A2053" t="s">
        <v>425</v>
      </c>
      <c r="B2053" t="s">
        <v>85</v>
      </c>
      <c r="C2053">
        <v>2040</v>
      </c>
      <c r="D2053" t="s">
        <v>82</v>
      </c>
      <c r="E2053" t="s">
        <v>83</v>
      </c>
      <c r="F2053" t="s">
        <v>430</v>
      </c>
      <c r="G2053">
        <v>27</v>
      </c>
      <c r="H2053">
        <v>2.44256453588605E-2</v>
      </c>
      <c r="I2053">
        <f>IF(OR(B2053="GAS",B2053="COL",B2053="LAN",B2053="RICE"),H2053*About!$B$113,IF(B2053="CROP",H2053*About!$B$114,'EPA Data'!H2053))</f>
        <v>2.7356722801923763E-2</v>
      </c>
      <c r="J2053" s="9" t="str">
        <f>VLOOKUP(F2053,'Tech to Policy Mapping'!C:D,2,FALSE)</f>
        <v>coal mining - methane capture</v>
      </c>
    </row>
    <row r="2054" spans="1:10" x14ac:dyDescent="0.45">
      <c r="A2054" t="s">
        <v>425</v>
      </c>
      <c r="B2054" t="s">
        <v>85</v>
      </c>
      <c r="C2054">
        <v>2040</v>
      </c>
      <c r="D2054" t="s">
        <v>82</v>
      </c>
      <c r="E2054" t="s">
        <v>83</v>
      </c>
      <c r="F2054" t="s">
        <v>428</v>
      </c>
      <c r="G2054">
        <v>28</v>
      </c>
      <c r="H2054">
        <v>1.48802772164345E-2</v>
      </c>
      <c r="I2054">
        <f>IF(OR(B2054="GAS",B2054="COL",B2054="LAN",B2054="RICE"),H2054*About!$B$113,IF(B2054="CROP",H2054*About!$B$114,'EPA Data'!H2054))</f>
        <v>1.6665910482406641E-2</v>
      </c>
      <c r="J2054" s="9" t="str">
        <f>VLOOKUP(F2054,'Tech to Policy Mapping'!C:D,2,FALSE)</f>
        <v>coal mining - methane destruction</v>
      </c>
    </row>
    <row r="2055" spans="1:10" x14ac:dyDescent="0.45">
      <c r="A2055" t="s">
        <v>425</v>
      </c>
      <c r="B2055" t="s">
        <v>85</v>
      </c>
      <c r="C2055">
        <v>2040</v>
      </c>
      <c r="D2055" t="s">
        <v>82</v>
      </c>
      <c r="E2055" t="s">
        <v>83</v>
      </c>
      <c r="F2055" t="s">
        <v>430</v>
      </c>
      <c r="G2055">
        <v>28</v>
      </c>
      <c r="H2055">
        <v>1.19758928194642E-2</v>
      </c>
      <c r="I2055">
        <f>IF(OR(B2055="GAS",B2055="COL",B2055="LAN",B2055="RICE"),H2055*About!$B$113,IF(B2055="CROP",H2055*About!$B$114,'EPA Data'!H2055))</f>
        <v>1.3412999957799905E-2</v>
      </c>
      <c r="J2055" s="9" t="str">
        <f>VLOOKUP(F2055,'Tech to Policy Mapping'!C:D,2,FALSE)</f>
        <v>coal mining - methane capture</v>
      </c>
    </row>
    <row r="2056" spans="1:10" x14ac:dyDescent="0.45">
      <c r="A2056" t="s">
        <v>425</v>
      </c>
      <c r="B2056" t="s">
        <v>85</v>
      </c>
      <c r="C2056">
        <v>2040</v>
      </c>
      <c r="D2056" t="s">
        <v>82</v>
      </c>
      <c r="E2056" t="s">
        <v>83</v>
      </c>
      <c r="F2056" t="s">
        <v>428</v>
      </c>
      <c r="G2056">
        <v>29</v>
      </c>
      <c r="H2056">
        <v>1.43736321479082E-2</v>
      </c>
      <c r="I2056">
        <f>IF(OR(B2056="GAS",B2056="COL",B2056="LAN",B2056="RICE"),H2056*About!$B$113,IF(B2056="CROP",H2056*About!$B$114,'EPA Data'!H2056))</f>
        <v>1.6098468005657184E-2</v>
      </c>
      <c r="J2056" s="9" t="str">
        <f>VLOOKUP(F2056,'Tech to Policy Mapping'!C:D,2,FALSE)</f>
        <v>coal mining - methane destruction</v>
      </c>
    </row>
    <row r="2057" spans="1:10" x14ac:dyDescent="0.45">
      <c r="A2057" t="s">
        <v>425</v>
      </c>
      <c r="B2057" t="s">
        <v>85</v>
      </c>
      <c r="C2057">
        <v>2040</v>
      </c>
      <c r="D2057" t="s">
        <v>82</v>
      </c>
      <c r="E2057" t="s">
        <v>83</v>
      </c>
      <c r="F2057" t="s">
        <v>426</v>
      </c>
      <c r="G2057">
        <v>29</v>
      </c>
      <c r="H2057">
        <v>2.4690898358821798</v>
      </c>
      <c r="I2057">
        <f>IF(OR(B2057="GAS",B2057="COL",B2057="LAN",B2057="RICE"),H2057*About!$B$113,IF(B2057="CROP",H2057*About!$B$114,'EPA Data'!H2057))</f>
        <v>2.7653806161880414</v>
      </c>
      <c r="J2057" s="9" t="str">
        <f>VLOOKUP(F2057,'Tech to Policy Mapping'!C:D,2,FALSE)</f>
        <v>coal mining - methane capture</v>
      </c>
    </row>
    <row r="2058" spans="1:10" x14ac:dyDescent="0.45">
      <c r="A2058" t="s">
        <v>425</v>
      </c>
      <c r="B2058" t="s">
        <v>85</v>
      </c>
      <c r="C2058">
        <v>2040</v>
      </c>
      <c r="D2058" t="s">
        <v>82</v>
      </c>
      <c r="E2058" t="s">
        <v>83</v>
      </c>
      <c r="F2058" t="s">
        <v>426</v>
      </c>
      <c r="G2058">
        <v>30</v>
      </c>
      <c r="H2058">
        <v>0.78532791137695301</v>
      </c>
      <c r="I2058">
        <f>IF(OR(B2058="GAS",B2058="COL",B2058="LAN",B2058="RICE"),H2058*About!$B$113,IF(B2058="CROP",H2058*About!$B$114,'EPA Data'!H2058))</f>
        <v>0.8795672607421875</v>
      </c>
      <c r="J2058" s="9" t="str">
        <f>VLOOKUP(F2058,'Tech to Policy Mapping'!C:D,2,FALSE)</f>
        <v>coal mining - methane capture</v>
      </c>
    </row>
    <row r="2059" spans="1:10" x14ac:dyDescent="0.45">
      <c r="A2059" t="s">
        <v>425</v>
      </c>
      <c r="B2059" t="s">
        <v>85</v>
      </c>
      <c r="C2059">
        <v>2040</v>
      </c>
      <c r="D2059" t="s">
        <v>82</v>
      </c>
      <c r="E2059" t="s">
        <v>83</v>
      </c>
      <c r="F2059" t="s">
        <v>428</v>
      </c>
      <c r="G2059">
        <v>30</v>
      </c>
      <c r="H2059">
        <v>4.08688671886921E-2</v>
      </c>
      <c r="I2059">
        <f>IF(OR(B2059="GAS",B2059="COL",B2059="LAN",B2059="RICE"),H2059*About!$B$113,IF(B2059="CROP",H2059*About!$B$114,'EPA Data'!H2059))</f>
        <v>4.5773131251335156E-2</v>
      </c>
      <c r="J2059" s="9" t="str">
        <f>VLOOKUP(F2059,'Tech to Policy Mapping'!C:D,2,FALSE)</f>
        <v>coal mining - methane destruction</v>
      </c>
    </row>
    <row r="2060" spans="1:10" x14ac:dyDescent="0.45">
      <c r="A2060" t="s">
        <v>425</v>
      </c>
      <c r="B2060" t="s">
        <v>85</v>
      </c>
      <c r="C2060">
        <v>2040</v>
      </c>
      <c r="D2060" t="s">
        <v>82</v>
      </c>
      <c r="E2060" t="s">
        <v>83</v>
      </c>
      <c r="F2060" t="s">
        <v>428</v>
      </c>
      <c r="G2060">
        <v>32</v>
      </c>
      <c r="H2060">
        <v>1.2917279265820999E-2</v>
      </c>
      <c r="I2060">
        <f>IF(OR(B2060="GAS",B2060="COL",B2060="LAN",B2060="RICE"),H2060*About!$B$113,IF(B2060="CROP",H2060*About!$B$114,'EPA Data'!H2060))</f>
        <v>1.446735277771952E-2</v>
      </c>
      <c r="J2060" s="9" t="str">
        <f>VLOOKUP(F2060,'Tech to Policy Mapping'!C:D,2,FALSE)</f>
        <v>coal mining - methane destruction</v>
      </c>
    </row>
    <row r="2061" spans="1:10" x14ac:dyDescent="0.45">
      <c r="A2061" t="s">
        <v>425</v>
      </c>
      <c r="B2061" t="s">
        <v>85</v>
      </c>
      <c r="C2061">
        <v>2040</v>
      </c>
      <c r="D2061" t="s">
        <v>82</v>
      </c>
      <c r="E2061" t="s">
        <v>83</v>
      </c>
      <c r="F2061" t="s">
        <v>430</v>
      </c>
      <c r="G2061">
        <v>32</v>
      </c>
      <c r="H2061">
        <v>1.12477540969849E-2</v>
      </c>
      <c r="I2061">
        <f>IF(OR(B2061="GAS",B2061="COL",B2061="LAN",B2061="RICE"),H2061*About!$B$113,IF(B2061="CROP",H2061*About!$B$114,'EPA Data'!H2061))</f>
        <v>1.2597484588623089E-2</v>
      </c>
      <c r="J2061" s="9" t="str">
        <f>VLOOKUP(F2061,'Tech to Policy Mapping'!C:D,2,FALSE)</f>
        <v>coal mining - methane capture</v>
      </c>
    </row>
    <row r="2062" spans="1:10" x14ac:dyDescent="0.45">
      <c r="A2062" t="s">
        <v>425</v>
      </c>
      <c r="B2062" t="s">
        <v>85</v>
      </c>
      <c r="C2062">
        <v>2040</v>
      </c>
      <c r="D2062" t="s">
        <v>82</v>
      </c>
      <c r="E2062" t="s">
        <v>83</v>
      </c>
      <c r="F2062" t="s">
        <v>426</v>
      </c>
      <c r="G2062">
        <v>33</v>
      </c>
      <c r="H2062">
        <v>0.3461275100708</v>
      </c>
      <c r="I2062">
        <f>IF(OR(B2062="GAS",B2062="COL",B2062="LAN",B2062="RICE"),H2062*About!$B$113,IF(B2062="CROP",H2062*About!$B$114,'EPA Data'!H2062))</f>
        <v>0.38766281127929603</v>
      </c>
      <c r="J2062" s="9" t="str">
        <f>VLOOKUP(F2062,'Tech to Policy Mapping'!C:D,2,FALSE)</f>
        <v>coal mining - methane capture</v>
      </c>
    </row>
    <row r="2063" spans="1:10" x14ac:dyDescent="0.45">
      <c r="A2063" t="s">
        <v>425</v>
      </c>
      <c r="B2063" t="s">
        <v>85</v>
      </c>
      <c r="C2063">
        <v>2040</v>
      </c>
      <c r="D2063" t="s">
        <v>82</v>
      </c>
      <c r="E2063" t="s">
        <v>83</v>
      </c>
      <c r="F2063" t="s">
        <v>428</v>
      </c>
      <c r="G2063">
        <v>33</v>
      </c>
      <c r="H2063">
        <v>1.2571522034704701E-2</v>
      </c>
      <c r="I2063">
        <f>IF(OR(B2063="GAS",B2063="COL",B2063="LAN",B2063="RICE"),H2063*About!$B$113,IF(B2063="CROP",H2063*About!$B$114,'EPA Data'!H2063))</f>
        <v>1.4080104678869266E-2</v>
      </c>
      <c r="J2063" s="9" t="str">
        <f>VLOOKUP(F2063,'Tech to Policy Mapping'!C:D,2,FALSE)</f>
        <v>coal mining - methane destruction</v>
      </c>
    </row>
    <row r="2064" spans="1:10" x14ac:dyDescent="0.45">
      <c r="A2064" t="s">
        <v>425</v>
      </c>
      <c r="B2064" t="s">
        <v>85</v>
      </c>
      <c r="C2064">
        <v>2040</v>
      </c>
      <c r="D2064" t="s">
        <v>82</v>
      </c>
      <c r="E2064" t="s">
        <v>83</v>
      </c>
      <c r="F2064" t="s">
        <v>426</v>
      </c>
      <c r="G2064">
        <v>34</v>
      </c>
      <c r="H2064">
        <v>0.32857525348663302</v>
      </c>
      <c r="I2064">
        <f>IF(OR(B2064="GAS",B2064="COL",B2064="LAN",B2064="RICE"),H2064*About!$B$113,IF(B2064="CROP",H2064*About!$B$114,'EPA Data'!H2064))</f>
        <v>0.36800428390502904</v>
      </c>
      <c r="J2064" s="9" t="str">
        <f>VLOOKUP(F2064,'Tech to Policy Mapping'!C:D,2,FALSE)</f>
        <v>coal mining - methane capture</v>
      </c>
    </row>
    <row r="2065" spans="1:10" x14ac:dyDescent="0.45">
      <c r="A2065" t="s">
        <v>425</v>
      </c>
      <c r="B2065" t="s">
        <v>85</v>
      </c>
      <c r="C2065">
        <v>2040</v>
      </c>
      <c r="D2065" t="s">
        <v>82</v>
      </c>
      <c r="E2065" t="s">
        <v>83</v>
      </c>
      <c r="F2065" t="s">
        <v>428</v>
      </c>
      <c r="G2065">
        <v>34</v>
      </c>
      <c r="H2065">
        <v>4.8711232841014897E-2</v>
      </c>
      <c r="I2065">
        <f>IF(OR(B2065="GAS",B2065="COL",B2065="LAN",B2065="RICE"),H2065*About!$B$113,IF(B2065="CROP",H2065*About!$B$114,'EPA Data'!H2065))</f>
        <v>5.4556580781936689E-2</v>
      </c>
      <c r="J2065" s="9" t="str">
        <f>VLOOKUP(F2065,'Tech to Policy Mapping'!C:D,2,FALSE)</f>
        <v>coal mining - methane destruction</v>
      </c>
    </row>
    <row r="2066" spans="1:10" x14ac:dyDescent="0.45">
      <c r="A2066" t="s">
        <v>425</v>
      </c>
      <c r="B2066" t="s">
        <v>85</v>
      </c>
      <c r="C2066">
        <v>2040</v>
      </c>
      <c r="D2066" t="s">
        <v>82</v>
      </c>
      <c r="E2066" t="s">
        <v>83</v>
      </c>
      <c r="F2066" t="s">
        <v>430</v>
      </c>
      <c r="G2066">
        <v>34</v>
      </c>
      <c r="H2066">
        <v>2.1713252179324599E-2</v>
      </c>
      <c r="I2066">
        <f>IF(OR(B2066="GAS",B2066="COL",B2066="LAN",B2066="RICE"),H2066*About!$B$113,IF(B2066="CROP",H2066*About!$B$114,'EPA Data'!H2066))</f>
        <v>2.4318842440843553E-2</v>
      </c>
      <c r="J2066" s="9" t="str">
        <f>VLOOKUP(F2066,'Tech to Policy Mapping'!C:D,2,FALSE)</f>
        <v>coal mining - methane capture</v>
      </c>
    </row>
    <row r="2067" spans="1:10" x14ac:dyDescent="0.45">
      <c r="A2067" t="s">
        <v>425</v>
      </c>
      <c r="B2067" t="s">
        <v>85</v>
      </c>
      <c r="C2067">
        <v>2040</v>
      </c>
      <c r="D2067" t="s">
        <v>82</v>
      </c>
      <c r="E2067" t="s">
        <v>83</v>
      </c>
      <c r="F2067" t="s">
        <v>430</v>
      </c>
      <c r="G2067">
        <v>35</v>
      </c>
      <c r="H2067">
        <v>2.1404185332357901E-2</v>
      </c>
      <c r="I2067">
        <f>IF(OR(B2067="GAS",B2067="COL",B2067="LAN",B2067="RICE"),H2067*About!$B$113,IF(B2067="CROP",H2067*About!$B$114,'EPA Data'!H2067))</f>
        <v>2.3972687572240851E-2</v>
      </c>
      <c r="J2067" s="9" t="str">
        <f>VLOOKUP(F2067,'Tech to Policy Mapping'!C:D,2,FALSE)</f>
        <v>coal mining - methane capture</v>
      </c>
    </row>
    <row r="2068" spans="1:10" x14ac:dyDescent="0.45">
      <c r="A2068" t="s">
        <v>425</v>
      </c>
      <c r="B2068" t="s">
        <v>85</v>
      </c>
      <c r="C2068">
        <v>2040</v>
      </c>
      <c r="D2068" t="s">
        <v>82</v>
      </c>
      <c r="E2068" t="s">
        <v>83</v>
      </c>
      <c r="F2068" t="s">
        <v>426</v>
      </c>
      <c r="G2068">
        <v>36</v>
      </c>
      <c r="H2068">
        <v>0.30581837892532299</v>
      </c>
      <c r="I2068">
        <f>IF(OR(B2068="GAS",B2068="COL",B2068="LAN",B2068="RICE"),H2068*About!$B$113,IF(B2068="CROP",H2068*About!$B$114,'EPA Data'!H2068))</f>
        <v>0.34251658439636179</v>
      </c>
      <c r="J2068" s="9" t="str">
        <f>VLOOKUP(F2068,'Tech to Policy Mapping'!C:D,2,FALSE)</f>
        <v>coal mining - methane capture</v>
      </c>
    </row>
    <row r="2069" spans="1:10" x14ac:dyDescent="0.45">
      <c r="A2069" t="s">
        <v>425</v>
      </c>
      <c r="B2069" t="s">
        <v>85</v>
      </c>
      <c r="C2069">
        <v>2040</v>
      </c>
      <c r="D2069" t="s">
        <v>82</v>
      </c>
      <c r="E2069" t="s">
        <v>83</v>
      </c>
      <c r="F2069" t="s">
        <v>428</v>
      </c>
      <c r="G2069">
        <v>37</v>
      </c>
      <c r="H2069">
        <v>1.12477540969849E-2</v>
      </c>
      <c r="I2069">
        <f>IF(OR(B2069="GAS",B2069="COL",B2069="LAN",B2069="RICE"),H2069*About!$B$113,IF(B2069="CROP",H2069*About!$B$114,'EPA Data'!H2069))</f>
        <v>1.2597484588623089E-2</v>
      </c>
      <c r="J2069" s="9" t="str">
        <f>VLOOKUP(F2069,'Tech to Policy Mapping'!C:D,2,FALSE)</f>
        <v>coal mining - methane destruction</v>
      </c>
    </row>
    <row r="2070" spans="1:10" x14ac:dyDescent="0.45">
      <c r="A2070" t="s">
        <v>425</v>
      </c>
      <c r="B2070" t="s">
        <v>85</v>
      </c>
      <c r="C2070">
        <v>2040</v>
      </c>
      <c r="D2070" t="s">
        <v>82</v>
      </c>
      <c r="E2070" t="s">
        <v>83</v>
      </c>
      <c r="F2070" t="s">
        <v>428</v>
      </c>
      <c r="G2070">
        <v>38</v>
      </c>
      <c r="H2070">
        <v>3.2471105456352199E-2</v>
      </c>
      <c r="I2070">
        <f>IF(OR(B2070="GAS",B2070="COL",B2070="LAN",B2070="RICE"),H2070*About!$B$113,IF(B2070="CROP",H2070*About!$B$114,'EPA Data'!H2070))</f>
        <v>3.6367638111114466E-2</v>
      </c>
      <c r="J2070" s="9" t="str">
        <f>VLOOKUP(F2070,'Tech to Policy Mapping'!C:D,2,FALSE)</f>
        <v>coal mining - methane destruction</v>
      </c>
    </row>
    <row r="2071" spans="1:10" x14ac:dyDescent="0.45">
      <c r="A2071" t="s">
        <v>425</v>
      </c>
      <c r="B2071" t="s">
        <v>85</v>
      </c>
      <c r="C2071">
        <v>2040</v>
      </c>
      <c r="D2071" t="s">
        <v>82</v>
      </c>
      <c r="E2071" t="s">
        <v>83</v>
      </c>
      <c r="F2071" t="s">
        <v>426</v>
      </c>
      <c r="G2071">
        <v>38</v>
      </c>
      <c r="H2071">
        <v>1.16242435574531</v>
      </c>
      <c r="I2071">
        <f>IF(OR(B2071="GAS",B2071="COL",B2071="LAN",B2071="RICE"),H2071*About!$B$113,IF(B2071="CROP",H2071*About!$B$114,'EPA Data'!H2071))</f>
        <v>1.3019152784347474</v>
      </c>
      <c r="J2071" s="9" t="str">
        <f>VLOOKUP(F2071,'Tech to Policy Mapping'!C:D,2,FALSE)</f>
        <v>coal mining - methane capture</v>
      </c>
    </row>
    <row r="2072" spans="1:10" x14ac:dyDescent="0.45">
      <c r="A2072" t="s">
        <v>425</v>
      </c>
      <c r="B2072" t="s">
        <v>85</v>
      </c>
      <c r="C2072">
        <v>2040</v>
      </c>
      <c r="D2072" t="s">
        <v>82</v>
      </c>
      <c r="E2072" t="s">
        <v>83</v>
      </c>
      <c r="F2072" t="s">
        <v>430</v>
      </c>
      <c r="G2072">
        <v>39</v>
      </c>
      <c r="H2072">
        <v>1.0198888368904599E-2</v>
      </c>
      <c r="I2072">
        <f>IF(OR(B2072="GAS",B2072="COL",B2072="LAN",B2072="RICE"),H2072*About!$B$113,IF(B2072="CROP",H2072*About!$B$114,'EPA Data'!H2072))</f>
        <v>1.1422754973173152E-2</v>
      </c>
      <c r="J2072" s="9" t="str">
        <f>VLOOKUP(F2072,'Tech to Policy Mapping'!C:D,2,FALSE)</f>
        <v>coal mining - methane capture</v>
      </c>
    </row>
    <row r="2073" spans="1:10" x14ac:dyDescent="0.45">
      <c r="A2073" t="s">
        <v>425</v>
      </c>
      <c r="B2073" t="s">
        <v>85</v>
      </c>
      <c r="C2073">
        <v>2040</v>
      </c>
      <c r="D2073" t="s">
        <v>82</v>
      </c>
      <c r="E2073" t="s">
        <v>83</v>
      </c>
      <c r="F2073" t="s">
        <v>426</v>
      </c>
      <c r="G2073">
        <v>39</v>
      </c>
      <c r="H2073">
        <v>0.28221881389617898</v>
      </c>
      <c r="I2073">
        <f>IF(OR(B2073="GAS",B2073="COL",B2073="LAN",B2073="RICE"),H2073*About!$B$113,IF(B2073="CROP",H2073*About!$B$114,'EPA Data'!H2073))</f>
        <v>0.31608507156372051</v>
      </c>
      <c r="J2073" s="9" t="str">
        <f>VLOOKUP(F2073,'Tech to Policy Mapping'!C:D,2,FALSE)</f>
        <v>coal mining - methane capture</v>
      </c>
    </row>
    <row r="2074" spans="1:10" x14ac:dyDescent="0.45">
      <c r="A2074" t="s">
        <v>425</v>
      </c>
      <c r="B2074" t="s">
        <v>85</v>
      </c>
      <c r="C2074">
        <v>2040</v>
      </c>
      <c r="D2074" t="s">
        <v>82</v>
      </c>
      <c r="E2074" t="s">
        <v>83</v>
      </c>
      <c r="F2074" t="s">
        <v>428</v>
      </c>
      <c r="G2074">
        <v>39</v>
      </c>
      <c r="H2074">
        <v>1.0646332055330301E-2</v>
      </c>
      <c r="I2074">
        <f>IF(OR(B2074="GAS",B2074="COL",B2074="LAN",B2074="RICE"),H2074*About!$B$113,IF(B2074="CROP",H2074*About!$B$114,'EPA Data'!H2074))</f>
        <v>1.1923891901969939E-2</v>
      </c>
      <c r="J2074" s="9" t="str">
        <f>VLOOKUP(F2074,'Tech to Policy Mapping'!C:D,2,FALSE)</f>
        <v>coal mining - methane destruction</v>
      </c>
    </row>
    <row r="2075" spans="1:10" x14ac:dyDescent="0.45">
      <c r="A2075" t="s">
        <v>425</v>
      </c>
      <c r="B2075" t="s">
        <v>85</v>
      </c>
      <c r="C2075">
        <v>2040</v>
      </c>
      <c r="D2075" t="s">
        <v>82</v>
      </c>
      <c r="E2075" t="s">
        <v>83</v>
      </c>
      <c r="F2075" t="s">
        <v>428</v>
      </c>
      <c r="G2075">
        <v>40</v>
      </c>
      <c r="H2075">
        <v>1.0198888368904599E-2</v>
      </c>
      <c r="I2075">
        <f>IF(OR(B2075="GAS",B2075="COL",B2075="LAN",B2075="RICE"),H2075*About!$B$113,IF(B2075="CROP",H2075*About!$B$114,'EPA Data'!H2075))</f>
        <v>1.1422754973173152E-2</v>
      </c>
      <c r="J2075" s="9" t="str">
        <f>VLOOKUP(F2075,'Tech to Policy Mapping'!C:D,2,FALSE)</f>
        <v>coal mining - methane destruction</v>
      </c>
    </row>
    <row r="2076" spans="1:10" x14ac:dyDescent="0.45">
      <c r="A2076" t="s">
        <v>425</v>
      </c>
      <c r="B2076" t="s">
        <v>85</v>
      </c>
      <c r="C2076">
        <v>2040</v>
      </c>
      <c r="D2076" t="s">
        <v>82</v>
      </c>
      <c r="E2076" t="s">
        <v>83</v>
      </c>
      <c r="F2076" t="s">
        <v>426</v>
      </c>
      <c r="G2076">
        <v>40</v>
      </c>
      <c r="H2076">
        <v>0.26784497499465898</v>
      </c>
      <c r="I2076">
        <f>IF(OR(B2076="GAS",B2076="COL",B2076="LAN",B2076="RICE"),H2076*About!$B$113,IF(B2076="CROP",H2076*About!$B$114,'EPA Data'!H2076))</f>
        <v>0.29998637199401806</v>
      </c>
      <c r="J2076" s="9" t="str">
        <f>VLOOKUP(F2076,'Tech to Policy Mapping'!C:D,2,FALSE)</f>
        <v>coal mining - methane capture</v>
      </c>
    </row>
    <row r="2077" spans="1:10" x14ac:dyDescent="0.45">
      <c r="A2077" t="s">
        <v>425</v>
      </c>
      <c r="B2077" t="s">
        <v>85</v>
      </c>
      <c r="C2077">
        <v>2040</v>
      </c>
      <c r="D2077" t="s">
        <v>82</v>
      </c>
      <c r="E2077" t="s">
        <v>83</v>
      </c>
      <c r="F2077" t="s">
        <v>426</v>
      </c>
      <c r="G2077">
        <v>41</v>
      </c>
      <c r="H2077">
        <v>0.258725374937057</v>
      </c>
      <c r="I2077">
        <f>IF(OR(B2077="GAS",B2077="COL",B2077="LAN",B2077="RICE"),H2077*About!$B$113,IF(B2077="CROP",H2077*About!$B$114,'EPA Data'!H2077))</f>
        <v>0.28977241992950387</v>
      </c>
      <c r="J2077" s="9" t="str">
        <f>VLOOKUP(F2077,'Tech to Policy Mapping'!C:D,2,FALSE)</f>
        <v>coal mining - methane capture</v>
      </c>
    </row>
    <row r="2078" spans="1:10" x14ac:dyDescent="0.45">
      <c r="A2078" t="s">
        <v>425</v>
      </c>
      <c r="B2078" t="s">
        <v>85</v>
      </c>
      <c r="C2078">
        <v>2040</v>
      </c>
      <c r="D2078" t="s">
        <v>82</v>
      </c>
      <c r="E2078" t="s">
        <v>83</v>
      </c>
      <c r="F2078" t="s">
        <v>430</v>
      </c>
      <c r="G2078">
        <v>41</v>
      </c>
      <c r="H2078">
        <v>9.8929125815629994E-3</v>
      </c>
      <c r="I2078">
        <f>IF(OR(B2078="GAS",B2078="COL",B2078="LAN",B2078="RICE"),H2078*About!$B$113,IF(B2078="CROP",H2078*About!$B$114,'EPA Data'!H2078))</f>
        <v>1.1080062091350561E-2</v>
      </c>
      <c r="J2078" s="9" t="str">
        <f>VLOOKUP(F2078,'Tech to Policy Mapping'!C:D,2,FALSE)</f>
        <v>coal mining - methane capture</v>
      </c>
    </row>
    <row r="2079" spans="1:10" x14ac:dyDescent="0.45">
      <c r="A2079" t="s">
        <v>425</v>
      </c>
      <c r="B2079" t="s">
        <v>85</v>
      </c>
      <c r="C2079">
        <v>2040</v>
      </c>
      <c r="D2079" t="s">
        <v>82</v>
      </c>
      <c r="E2079" t="s">
        <v>83</v>
      </c>
      <c r="F2079" t="s">
        <v>428</v>
      </c>
      <c r="G2079">
        <v>42</v>
      </c>
      <c r="H2079">
        <v>9.8929125815629994E-3</v>
      </c>
      <c r="I2079">
        <f>IF(OR(B2079="GAS",B2079="COL",B2079="LAN",B2079="RICE"),H2079*About!$B$113,IF(B2079="CROP",H2079*About!$B$114,'EPA Data'!H2079))</f>
        <v>1.1080062091350561E-2</v>
      </c>
      <c r="J2079" s="9" t="str">
        <f>VLOOKUP(F2079,'Tech to Policy Mapping'!C:D,2,FALSE)</f>
        <v>coal mining - methane destruction</v>
      </c>
    </row>
    <row r="2080" spans="1:10" x14ac:dyDescent="0.45">
      <c r="A2080" t="s">
        <v>425</v>
      </c>
      <c r="B2080" t="s">
        <v>85</v>
      </c>
      <c r="C2080">
        <v>2040</v>
      </c>
      <c r="D2080" t="s">
        <v>82</v>
      </c>
      <c r="E2080" t="s">
        <v>83</v>
      </c>
      <c r="F2080" t="s">
        <v>428</v>
      </c>
      <c r="G2080">
        <v>43</v>
      </c>
      <c r="H2080">
        <v>9.6165081486106006E-3</v>
      </c>
      <c r="I2080">
        <f>IF(OR(B2080="GAS",B2080="COL",B2080="LAN",B2080="RICE"),H2080*About!$B$113,IF(B2080="CROP",H2080*About!$B$114,'EPA Data'!H2080))</f>
        <v>1.0770489126443874E-2</v>
      </c>
      <c r="J2080" s="9" t="str">
        <f>VLOOKUP(F2080,'Tech to Policy Mapping'!C:D,2,FALSE)</f>
        <v>coal mining - methane destruction</v>
      </c>
    </row>
    <row r="2081" spans="1:10" x14ac:dyDescent="0.45">
      <c r="A2081" t="s">
        <v>425</v>
      </c>
      <c r="B2081" t="s">
        <v>85</v>
      </c>
      <c r="C2081">
        <v>2040</v>
      </c>
      <c r="D2081" t="s">
        <v>82</v>
      </c>
      <c r="E2081" t="s">
        <v>83</v>
      </c>
      <c r="F2081" t="s">
        <v>426</v>
      </c>
      <c r="G2081">
        <v>43</v>
      </c>
      <c r="H2081">
        <v>0.73563960194587696</v>
      </c>
      <c r="I2081">
        <f>IF(OR(B2081="GAS",B2081="COL",B2081="LAN",B2081="RICE"),H2081*About!$B$113,IF(B2081="CROP",H2081*About!$B$114,'EPA Data'!H2081))</f>
        <v>0.82391635417938225</v>
      </c>
      <c r="J2081" s="9" t="str">
        <f>VLOOKUP(F2081,'Tech to Policy Mapping'!C:D,2,FALSE)</f>
        <v>coal mining - methane capture</v>
      </c>
    </row>
    <row r="2082" spans="1:10" x14ac:dyDescent="0.45">
      <c r="A2082" t="s">
        <v>425</v>
      </c>
      <c r="B2082" t="s">
        <v>85</v>
      </c>
      <c r="C2082">
        <v>2040</v>
      </c>
      <c r="D2082" t="s">
        <v>82</v>
      </c>
      <c r="E2082" t="s">
        <v>83</v>
      </c>
      <c r="F2082" t="s">
        <v>428</v>
      </c>
      <c r="G2082">
        <v>44</v>
      </c>
      <c r="H2082">
        <v>9.4091938808560007E-3</v>
      </c>
      <c r="I2082">
        <f>IF(OR(B2082="GAS",B2082="COL",B2082="LAN",B2082="RICE"),H2082*About!$B$113,IF(B2082="CROP",H2082*About!$B$114,'EPA Data'!H2082))</f>
        <v>1.0538297146558722E-2</v>
      </c>
      <c r="J2082" s="9" t="str">
        <f>VLOOKUP(F2082,'Tech to Policy Mapping'!C:D,2,FALSE)</f>
        <v>coal mining - methane destruction</v>
      </c>
    </row>
    <row r="2083" spans="1:10" x14ac:dyDescent="0.45">
      <c r="A2083" t="s">
        <v>425</v>
      </c>
      <c r="B2083" t="s">
        <v>85</v>
      </c>
      <c r="C2083">
        <v>2040</v>
      </c>
      <c r="D2083" t="s">
        <v>82</v>
      </c>
      <c r="E2083" t="s">
        <v>83</v>
      </c>
      <c r="F2083" t="s">
        <v>430</v>
      </c>
      <c r="G2083">
        <v>44</v>
      </c>
      <c r="H2083">
        <v>9.6165081486106006E-3</v>
      </c>
      <c r="I2083">
        <f>IF(OR(B2083="GAS",B2083="COL",B2083="LAN",B2083="RICE"),H2083*About!$B$113,IF(B2083="CROP",H2083*About!$B$114,'EPA Data'!H2083))</f>
        <v>1.0770489126443874E-2</v>
      </c>
      <c r="J2083" s="9" t="str">
        <f>VLOOKUP(F2083,'Tech to Policy Mapping'!C:D,2,FALSE)</f>
        <v>coal mining - methane capture</v>
      </c>
    </row>
    <row r="2084" spans="1:10" x14ac:dyDescent="0.45">
      <c r="A2084" t="s">
        <v>425</v>
      </c>
      <c r="B2084" t="s">
        <v>85</v>
      </c>
      <c r="C2084">
        <v>2040</v>
      </c>
      <c r="D2084" t="s">
        <v>82</v>
      </c>
      <c r="E2084" t="s">
        <v>83</v>
      </c>
      <c r="F2084" t="s">
        <v>428</v>
      </c>
      <c r="G2084">
        <v>45</v>
      </c>
      <c r="H2084">
        <v>9.1132456436752995E-3</v>
      </c>
      <c r="I2084">
        <f>IF(OR(B2084="GAS",B2084="COL",B2084="LAN",B2084="RICE"),H2084*About!$B$113,IF(B2084="CROP",H2084*About!$B$114,'EPA Data'!H2084))</f>
        <v>1.0206835120916337E-2</v>
      </c>
      <c r="J2084" s="9" t="str">
        <f>VLOOKUP(F2084,'Tech to Policy Mapping'!C:D,2,FALSE)</f>
        <v>coal mining - methane destruction</v>
      </c>
    </row>
    <row r="2085" spans="1:10" x14ac:dyDescent="0.45">
      <c r="A2085" t="s">
        <v>425</v>
      </c>
      <c r="B2085" t="s">
        <v>85</v>
      </c>
      <c r="C2085">
        <v>2040</v>
      </c>
      <c r="D2085" t="s">
        <v>82</v>
      </c>
      <c r="E2085" t="s">
        <v>83</v>
      </c>
      <c r="F2085" t="s">
        <v>426</v>
      </c>
      <c r="G2085">
        <v>45</v>
      </c>
      <c r="H2085">
        <v>0.23251102864742201</v>
      </c>
      <c r="I2085">
        <f>IF(OR(B2085="GAS",B2085="COL",B2085="LAN",B2085="RICE"),H2085*About!$B$113,IF(B2085="CROP",H2085*About!$B$114,'EPA Data'!H2085))</f>
        <v>0.26041235208511265</v>
      </c>
      <c r="J2085" s="9" t="str">
        <f>VLOOKUP(F2085,'Tech to Policy Mapping'!C:D,2,FALSE)</f>
        <v>coal mining - methane capture</v>
      </c>
    </row>
    <row r="2086" spans="1:10" x14ac:dyDescent="0.45">
      <c r="A2086" t="s">
        <v>425</v>
      </c>
      <c r="B2086" t="s">
        <v>85</v>
      </c>
      <c r="C2086">
        <v>2040</v>
      </c>
      <c r="D2086" t="s">
        <v>82</v>
      </c>
      <c r="E2086" t="s">
        <v>83</v>
      </c>
      <c r="F2086" t="s">
        <v>426</v>
      </c>
      <c r="G2086">
        <v>46</v>
      </c>
      <c r="H2086">
        <v>0.22628740966319999</v>
      </c>
      <c r="I2086">
        <f>IF(OR(B2086="GAS",B2086="COL",B2086="LAN",B2086="RICE"),H2086*About!$B$113,IF(B2086="CROP",H2086*About!$B$114,'EPA Data'!H2086))</f>
        <v>0.25344189882278401</v>
      </c>
      <c r="J2086" s="9" t="str">
        <f>VLOOKUP(F2086,'Tech to Policy Mapping'!C:D,2,FALSE)</f>
        <v>coal mining - methane capture</v>
      </c>
    </row>
    <row r="2087" spans="1:10" x14ac:dyDescent="0.45">
      <c r="A2087" t="s">
        <v>425</v>
      </c>
      <c r="B2087" t="s">
        <v>85</v>
      </c>
      <c r="C2087">
        <v>2040</v>
      </c>
      <c r="D2087" t="s">
        <v>82</v>
      </c>
      <c r="E2087" t="s">
        <v>83</v>
      </c>
      <c r="F2087" t="s">
        <v>430</v>
      </c>
      <c r="G2087">
        <v>46</v>
      </c>
      <c r="H2087">
        <v>9.4091938808560007E-3</v>
      </c>
      <c r="I2087">
        <f>IF(OR(B2087="GAS",B2087="COL",B2087="LAN",B2087="RICE"),H2087*About!$B$113,IF(B2087="CROP",H2087*About!$B$114,'EPA Data'!H2087))</f>
        <v>1.0538297146558722E-2</v>
      </c>
      <c r="J2087" s="9" t="str">
        <f>VLOOKUP(F2087,'Tech to Policy Mapping'!C:D,2,FALSE)</f>
        <v>coal mining - methane capture</v>
      </c>
    </row>
    <row r="2088" spans="1:10" x14ac:dyDescent="0.45">
      <c r="A2088" t="s">
        <v>425</v>
      </c>
      <c r="B2088" t="s">
        <v>85</v>
      </c>
      <c r="C2088">
        <v>2040</v>
      </c>
      <c r="D2088" t="s">
        <v>82</v>
      </c>
      <c r="E2088" t="s">
        <v>83</v>
      </c>
      <c r="F2088" t="s">
        <v>426</v>
      </c>
      <c r="G2088">
        <v>47</v>
      </c>
      <c r="H2088">
        <v>0.44238299131393399</v>
      </c>
      <c r="I2088">
        <f>IF(OR(B2088="GAS",B2088="COL",B2088="LAN",B2088="RICE"),H2088*About!$B$113,IF(B2088="CROP",H2088*About!$B$114,'EPA Data'!H2088))</f>
        <v>0.49546895027160615</v>
      </c>
      <c r="J2088" s="9" t="str">
        <f>VLOOKUP(F2088,'Tech to Policy Mapping'!C:D,2,FALSE)</f>
        <v>coal mining - methane capture</v>
      </c>
    </row>
    <row r="2089" spans="1:10" x14ac:dyDescent="0.45">
      <c r="A2089" t="s">
        <v>425</v>
      </c>
      <c r="B2089" t="s">
        <v>85</v>
      </c>
      <c r="C2089">
        <v>2040</v>
      </c>
      <c r="D2089" t="s">
        <v>82</v>
      </c>
      <c r="E2089" t="s">
        <v>83</v>
      </c>
      <c r="F2089" t="s">
        <v>428</v>
      </c>
      <c r="G2089">
        <v>47</v>
      </c>
      <c r="H2089">
        <v>1.74069572240114E-2</v>
      </c>
      <c r="I2089">
        <f>IF(OR(B2089="GAS",B2089="COL",B2089="LAN",B2089="RICE"),H2089*About!$B$113,IF(B2089="CROP",H2089*About!$B$114,'EPA Data'!H2089))</f>
        <v>1.949579209089277E-2</v>
      </c>
      <c r="J2089" s="9" t="str">
        <f>VLOOKUP(F2089,'Tech to Policy Mapping'!C:D,2,FALSE)</f>
        <v>coal mining - methane destruction</v>
      </c>
    </row>
    <row r="2090" spans="1:10" x14ac:dyDescent="0.45">
      <c r="A2090" t="s">
        <v>425</v>
      </c>
      <c r="B2090" t="s">
        <v>85</v>
      </c>
      <c r="C2090">
        <v>2040</v>
      </c>
      <c r="D2090" t="s">
        <v>82</v>
      </c>
      <c r="E2090" t="s">
        <v>83</v>
      </c>
      <c r="F2090" t="s">
        <v>428</v>
      </c>
      <c r="G2090">
        <v>48</v>
      </c>
      <c r="H2090">
        <v>8.5915932431817003E-3</v>
      </c>
      <c r="I2090">
        <f>IF(OR(B2090="GAS",B2090="COL",B2090="LAN",B2090="RICE"),H2090*About!$B$113,IF(B2090="CROP",H2090*About!$B$114,'EPA Data'!H2090))</f>
        <v>9.6225844323635044E-3</v>
      </c>
      <c r="J2090" s="9" t="str">
        <f>VLOOKUP(F2090,'Tech to Policy Mapping'!C:D,2,FALSE)</f>
        <v>coal mining - methane destruction</v>
      </c>
    </row>
    <row r="2091" spans="1:10" x14ac:dyDescent="0.45">
      <c r="A2091" t="s">
        <v>425</v>
      </c>
      <c r="B2091" t="s">
        <v>85</v>
      </c>
      <c r="C2091">
        <v>2040</v>
      </c>
      <c r="D2091" t="s">
        <v>82</v>
      </c>
      <c r="E2091" t="s">
        <v>83</v>
      </c>
      <c r="F2091" t="s">
        <v>426</v>
      </c>
      <c r="G2091">
        <v>48</v>
      </c>
      <c r="H2091">
        <v>0.434419184923172</v>
      </c>
      <c r="I2091">
        <f>IF(OR(B2091="GAS",B2091="COL",B2091="LAN",B2091="RICE"),H2091*About!$B$113,IF(B2091="CROP",H2091*About!$B$114,'EPA Data'!H2091))</f>
        <v>0.48654948711395268</v>
      </c>
      <c r="J2091" s="9" t="str">
        <f>VLOOKUP(F2091,'Tech to Policy Mapping'!C:D,2,FALSE)</f>
        <v>coal mining - methane capture</v>
      </c>
    </row>
    <row r="2092" spans="1:10" x14ac:dyDescent="0.45">
      <c r="A2092" t="s">
        <v>425</v>
      </c>
      <c r="B2092" t="s">
        <v>85</v>
      </c>
      <c r="C2092">
        <v>2040</v>
      </c>
      <c r="D2092" t="s">
        <v>82</v>
      </c>
      <c r="E2092" t="s">
        <v>83</v>
      </c>
      <c r="F2092" t="s">
        <v>430</v>
      </c>
      <c r="G2092">
        <v>49</v>
      </c>
      <c r="H2092">
        <v>9.1132456436752995E-3</v>
      </c>
      <c r="I2092">
        <f>IF(OR(B2092="GAS",B2092="COL",B2092="LAN",B2092="RICE"),H2092*About!$B$113,IF(B2092="CROP",H2092*About!$B$114,'EPA Data'!H2092))</f>
        <v>1.0206835120916337E-2</v>
      </c>
      <c r="J2092" s="9" t="str">
        <f>VLOOKUP(F2092,'Tech to Policy Mapping'!C:D,2,FALSE)</f>
        <v>coal mining - methane capture</v>
      </c>
    </row>
    <row r="2093" spans="1:10" x14ac:dyDescent="0.45">
      <c r="A2093" t="s">
        <v>425</v>
      </c>
      <c r="B2093" t="s">
        <v>85</v>
      </c>
      <c r="C2093">
        <v>2040</v>
      </c>
      <c r="D2093" t="s">
        <v>82</v>
      </c>
      <c r="E2093" t="s">
        <v>83</v>
      </c>
      <c r="F2093" t="s">
        <v>428</v>
      </c>
      <c r="G2093">
        <v>49</v>
      </c>
      <c r="H2093">
        <v>8.4058111533523005E-3</v>
      </c>
      <c r="I2093">
        <f>IF(OR(B2093="GAS",B2093="COL",B2093="LAN",B2093="RICE"),H2093*About!$B$113,IF(B2093="CROP",H2093*About!$B$114,'EPA Data'!H2093))</f>
        <v>9.4145084917545783E-3</v>
      </c>
      <c r="J2093" s="9" t="str">
        <f>VLOOKUP(F2093,'Tech to Policy Mapping'!C:D,2,FALSE)</f>
        <v>coal mining - methane destruction</v>
      </c>
    </row>
    <row r="2094" spans="1:10" x14ac:dyDescent="0.45">
      <c r="A2094" t="s">
        <v>425</v>
      </c>
      <c r="B2094" t="s">
        <v>85</v>
      </c>
      <c r="C2094">
        <v>2040</v>
      </c>
      <c r="D2094" t="s">
        <v>82</v>
      </c>
      <c r="E2094" t="s">
        <v>83</v>
      </c>
      <c r="F2094" t="s">
        <v>428</v>
      </c>
      <c r="G2094">
        <v>50</v>
      </c>
      <c r="H2094">
        <v>8.2178032025695003E-3</v>
      </c>
      <c r="I2094">
        <f>IF(OR(B2094="GAS",B2094="COL",B2094="LAN",B2094="RICE"),H2094*About!$B$113,IF(B2094="CROP",H2094*About!$B$114,'EPA Data'!H2094))</f>
        <v>9.203939586877841E-3</v>
      </c>
      <c r="J2094" s="9" t="str">
        <f>VLOOKUP(F2094,'Tech to Policy Mapping'!C:D,2,FALSE)</f>
        <v>coal mining - methane destruction</v>
      </c>
    </row>
    <row r="2095" spans="1:10" x14ac:dyDescent="0.45">
      <c r="A2095" t="s">
        <v>425</v>
      </c>
      <c r="B2095" t="s">
        <v>85</v>
      </c>
      <c r="C2095">
        <v>2040</v>
      </c>
      <c r="D2095" t="s">
        <v>82</v>
      </c>
      <c r="E2095" t="s">
        <v>83</v>
      </c>
      <c r="F2095" t="s">
        <v>426</v>
      </c>
      <c r="G2095">
        <v>51</v>
      </c>
      <c r="H2095">
        <v>0.20245957374572701</v>
      </c>
      <c r="I2095">
        <f>IF(OR(B2095="GAS",B2095="COL",B2095="LAN",B2095="RICE"),H2095*About!$B$113,IF(B2095="CROP",H2095*About!$B$114,'EPA Data'!H2095))</f>
        <v>0.22675472259521429</v>
      </c>
      <c r="J2095" s="9" t="str">
        <f>VLOOKUP(F2095,'Tech to Policy Mapping'!C:D,2,FALSE)</f>
        <v>coal mining - methane capture</v>
      </c>
    </row>
    <row r="2096" spans="1:10" x14ac:dyDescent="0.45">
      <c r="A2096" t="s">
        <v>425</v>
      </c>
      <c r="B2096" t="s">
        <v>85</v>
      </c>
      <c r="C2096">
        <v>2040</v>
      </c>
      <c r="D2096" t="s">
        <v>82</v>
      </c>
      <c r="E2096" t="s">
        <v>83</v>
      </c>
      <c r="F2096" t="s">
        <v>427</v>
      </c>
      <c r="G2096">
        <v>52</v>
      </c>
      <c r="H2096">
        <v>1.74069572240114E-2</v>
      </c>
      <c r="I2096">
        <f>IF(OR(B2096="GAS",B2096="COL",B2096="LAN",B2096="RICE"),H2096*About!$B$113,IF(B2096="CROP",H2096*About!$B$114,'EPA Data'!H2096))</f>
        <v>1.949579209089277E-2</v>
      </c>
      <c r="J2096" s="9" t="str">
        <f>VLOOKUP(F2096,'Tech to Policy Mapping'!C:D,2,FALSE)</f>
        <v>coal mining - methane capture</v>
      </c>
    </row>
    <row r="2097" spans="1:10" x14ac:dyDescent="0.45">
      <c r="A2097" t="s">
        <v>425</v>
      </c>
      <c r="B2097" t="s">
        <v>85</v>
      </c>
      <c r="C2097">
        <v>2040</v>
      </c>
      <c r="D2097" t="s">
        <v>82</v>
      </c>
      <c r="E2097" t="s">
        <v>83</v>
      </c>
      <c r="F2097" t="s">
        <v>430</v>
      </c>
      <c r="G2097">
        <v>52</v>
      </c>
      <c r="H2097">
        <v>1.74069572240114E-2</v>
      </c>
      <c r="I2097">
        <f>IF(OR(B2097="GAS",B2097="COL",B2097="LAN",B2097="RICE"),H2097*About!$B$113,IF(B2097="CROP",H2097*About!$B$114,'EPA Data'!H2097))</f>
        <v>1.949579209089277E-2</v>
      </c>
      <c r="J2097" s="9" t="str">
        <f>VLOOKUP(F2097,'Tech to Policy Mapping'!C:D,2,FALSE)</f>
        <v>coal mining - methane capture</v>
      </c>
    </row>
    <row r="2098" spans="1:10" x14ac:dyDescent="0.45">
      <c r="A2098" t="s">
        <v>425</v>
      </c>
      <c r="B2098" t="s">
        <v>85</v>
      </c>
      <c r="C2098">
        <v>2040</v>
      </c>
      <c r="D2098" t="s">
        <v>82</v>
      </c>
      <c r="E2098" t="s">
        <v>83</v>
      </c>
      <c r="F2098" t="s">
        <v>426</v>
      </c>
      <c r="G2098">
        <v>52</v>
      </c>
      <c r="H2098">
        <v>0.39083854854106898</v>
      </c>
      <c r="I2098">
        <f>IF(OR(B2098="GAS",B2098="COL",B2098="LAN",B2098="RICE"),H2098*About!$B$113,IF(B2098="CROP",H2098*About!$B$114,'EPA Data'!H2098))</f>
        <v>0.4377391743659973</v>
      </c>
      <c r="J2098" s="9" t="str">
        <f>VLOOKUP(F2098,'Tech to Policy Mapping'!C:D,2,FALSE)</f>
        <v>coal mining - methane capture</v>
      </c>
    </row>
    <row r="2099" spans="1:10" x14ac:dyDescent="0.45">
      <c r="A2099" t="s">
        <v>425</v>
      </c>
      <c r="B2099" t="s">
        <v>85</v>
      </c>
      <c r="C2099">
        <v>2040</v>
      </c>
      <c r="D2099" t="s">
        <v>82</v>
      </c>
      <c r="E2099" t="s">
        <v>83</v>
      </c>
      <c r="F2099" t="s">
        <v>427</v>
      </c>
      <c r="G2099">
        <v>53</v>
      </c>
      <c r="H2099">
        <v>8.5915932431817003E-3</v>
      </c>
      <c r="I2099">
        <f>IF(OR(B2099="GAS",B2099="COL",B2099="LAN",B2099="RICE"),H2099*About!$B$113,IF(B2099="CROP",H2099*About!$B$114,'EPA Data'!H2099))</f>
        <v>9.6225844323635044E-3</v>
      </c>
      <c r="J2099" s="9" t="str">
        <f>VLOOKUP(F2099,'Tech to Policy Mapping'!C:D,2,FALSE)</f>
        <v>coal mining - methane capture</v>
      </c>
    </row>
    <row r="2100" spans="1:10" x14ac:dyDescent="0.45">
      <c r="A2100" t="s">
        <v>425</v>
      </c>
      <c r="B2100" t="s">
        <v>85</v>
      </c>
      <c r="C2100">
        <v>2040</v>
      </c>
      <c r="D2100" t="s">
        <v>82</v>
      </c>
      <c r="E2100" t="s">
        <v>83</v>
      </c>
      <c r="F2100" t="s">
        <v>426</v>
      </c>
      <c r="G2100">
        <v>53</v>
      </c>
      <c r="H2100">
        <v>0.38527533411979598</v>
      </c>
      <c r="I2100">
        <f>IF(OR(B2100="GAS",B2100="COL",B2100="LAN",B2100="RICE"),H2100*About!$B$113,IF(B2100="CROP",H2100*About!$B$114,'EPA Data'!H2100))</f>
        <v>0.43150837421417154</v>
      </c>
      <c r="J2100" s="9" t="str">
        <f>VLOOKUP(F2100,'Tech to Policy Mapping'!C:D,2,FALSE)</f>
        <v>coal mining - methane capture</v>
      </c>
    </row>
    <row r="2101" spans="1:10" x14ac:dyDescent="0.45">
      <c r="A2101" t="s">
        <v>425</v>
      </c>
      <c r="B2101" t="s">
        <v>85</v>
      </c>
      <c r="C2101">
        <v>2040</v>
      </c>
      <c r="D2101" t="s">
        <v>82</v>
      </c>
      <c r="E2101" t="s">
        <v>83</v>
      </c>
      <c r="F2101" t="s">
        <v>430</v>
      </c>
      <c r="G2101">
        <v>53</v>
      </c>
      <c r="H2101">
        <v>8.5915932431817003E-3</v>
      </c>
      <c r="I2101">
        <f>IF(OR(B2101="GAS",B2101="COL",B2101="LAN",B2101="RICE"),H2101*About!$B$113,IF(B2101="CROP",H2101*About!$B$114,'EPA Data'!H2101))</f>
        <v>9.6225844323635044E-3</v>
      </c>
      <c r="J2101" s="9" t="str">
        <f>VLOOKUP(F2101,'Tech to Policy Mapping'!C:D,2,FALSE)</f>
        <v>coal mining - methane capture</v>
      </c>
    </row>
    <row r="2102" spans="1:10" x14ac:dyDescent="0.45">
      <c r="A2102" t="s">
        <v>425</v>
      </c>
      <c r="B2102" t="s">
        <v>85</v>
      </c>
      <c r="C2102">
        <v>2040</v>
      </c>
      <c r="D2102" t="s">
        <v>82</v>
      </c>
      <c r="E2102" t="s">
        <v>83</v>
      </c>
      <c r="F2102" t="s">
        <v>430</v>
      </c>
      <c r="G2102">
        <v>54</v>
      </c>
      <c r="H2102">
        <v>8.4058111533523005E-3</v>
      </c>
      <c r="I2102">
        <f>IF(OR(B2102="GAS",B2102="COL",B2102="LAN",B2102="RICE"),H2102*About!$B$113,IF(B2102="CROP",H2102*About!$B$114,'EPA Data'!H2102))</f>
        <v>9.4145084917545783E-3</v>
      </c>
      <c r="J2102" s="9" t="str">
        <f>VLOOKUP(F2102,'Tech to Policy Mapping'!C:D,2,FALSE)</f>
        <v>coal mining - methane capture</v>
      </c>
    </row>
    <row r="2103" spans="1:10" x14ac:dyDescent="0.45">
      <c r="A2103" t="s">
        <v>425</v>
      </c>
      <c r="B2103" t="s">
        <v>85</v>
      </c>
      <c r="C2103">
        <v>2040</v>
      </c>
      <c r="D2103" t="s">
        <v>82</v>
      </c>
      <c r="E2103" t="s">
        <v>83</v>
      </c>
      <c r="F2103" t="s">
        <v>427</v>
      </c>
      <c r="G2103">
        <v>54</v>
      </c>
      <c r="H2103">
        <v>8.4058111533523005E-3</v>
      </c>
      <c r="I2103">
        <f>IF(OR(B2103="GAS",B2103="COL",B2103="LAN",B2103="RICE"),H2103*About!$B$113,IF(B2103="CROP",H2103*About!$B$114,'EPA Data'!H2103))</f>
        <v>9.4145084917545783E-3</v>
      </c>
      <c r="J2103" s="9" t="str">
        <f>VLOOKUP(F2103,'Tech to Policy Mapping'!C:D,2,FALSE)</f>
        <v>coal mining - methane capture</v>
      </c>
    </row>
    <row r="2104" spans="1:10" x14ac:dyDescent="0.45">
      <c r="A2104" t="s">
        <v>425</v>
      </c>
      <c r="B2104" t="s">
        <v>85</v>
      </c>
      <c r="C2104">
        <v>2040</v>
      </c>
      <c r="D2104" t="s">
        <v>82</v>
      </c>
      <c r="E2104" t="s">
        <v>83</v>
      </c>
      <c r="F2104" t="s">
        <v>427</v>
      </c>
      <c r="G2104">
        <v>55</v>
      </c>
      <c r="H2104">
        <v>8.2178032025695003E-3</v>
      </c>
      <c r="I2104">
        <f>IF(OR(B2104="GAS",B2104="COL",B2104="LAN",B2104="RICE"),H2104*About!$B$113,IF(B2104="CROP",H2104*About!$B$114,'EPA Data'!H2104))</f>
        <v>9.203939586877841E-3</v>
      </c>
      <c r="J2104" s="9" t="str">
        <f>VLOOKUP(F2104,'Tech to Policy Mapping'!C:D,2,FALSE)</f>
        <v>coal mining - methane capture</v>
      </c>
    </row>
    <row r="2105" spans="1:10" x14ac:dyDescent="0.45">
      <c r="A2105" t="s">
        <v>425</v>
      </c>
      <c r="B2105" t="s">
        <v>85</v>
      </c>
      <c r="C2105">
        <v>2040</v>
      </c>
      <c r="D2105" t="s">
        <v>82</v>
      </c>
      <c r="E2105" t="s">
        <v>83</v>
      </c>
      <c r="F2105" t="s">
        <v>430</v>
      </c>
      <c r="G2105">
        <v>55</v>
      </c>
      <c r="H2105">
        <v>8.2178032025695003E-3</v>
      </c>
      <c r="I2105">
        <f>IF(OR(B2105="GAS",B2105="COL",B2105="LAN",B2105="RICE"),H2105*About!$B$113,IF(B2105="CROP",H2105*About!$B$114,'EPA Data'!H2105))</f>
        <v>9.203939586877841E-3</v>
      </c>
      <c r="J2105" s="9" t="str">
        <f>VLOOKUP(F2105,'Tech to Policy Mapping'!C:D,2,FALSE)</f>
        <v>coal mining - methane capture</v>
      </c>
    </row>
    <row r="2106" spans="1:10" x14ac:dyDescent="0.45">
      <c r="A2106" t="s">
        <v>425</v>
      </c>
      <c r="B2106" t="s">
        <v>85</v>
      </c>
      <c r="C2106">
        <v>2040</v>
      </c>
      <c r="D2106" t="s">
        <v>82</v>
      </c>
      <c r="E2106" t="s">
        <v>83</v>
      </c>
      <c r="F2106" t="s">
        <v>426</v>
      </c>
      <c r="G2106">
        <v>55</v>
      </c>
      <c r="H2106">
        <v>0.183579996228218</v>
      </c>
      <c r="I2106">
        <f>IF(OR(B2106="GAS",B2106="COL",B2106="LAN",B2106="RICE"),H2106*About!$B$113,IF(B2106="CROP",H2106*About!$B$114,'EPA Data'!H2106))</f>
        <v>0.20560959577560417</v>
      </c>
      <c r="J2106" s="9" t="str">
        <f>VLOOKUP(F2106,'Tech to Policy Mapping'!C:D,2,FALSE)</f>
        <v>coal mining - methane capture</v>
      </c>
    </row>
    <row r="2107" spans="1:10" x14ac:dyDescent="0.45">
      <c r="A2107" t="s">
        <v>425</v>
      </c>
      <c r="B2107" t="s">
        <v>85</v>
      </c>
      <c r="C2107">
        <v>2040</v>
      </c>
      <c r="D2107" t="s">
        <v>82</v>
      </c>
      <c r="E2107" t="s">
        <v>83</v>
      </c>
      <c r="F2107" t="s">
        <v>428</v>
      </c>
      <c r="G2107">
        <v>57</v>
      </c>
      <c r="H2107">
        <v>7.1601984091102999E-3</v>
      </c>
      <c r="I2107">
        <f>IF(OR(B2107="GAS",B2107="COL",B2107="LAN",B2107="RICE"),H2107*About!$B$113,IF(B2107="CROP",H2107*About!$B$114,'EPA Data'!H2107))</f>
        <v>8.0194222182035368E-3</v>
      </c>
      <c r="J2107" s="9" t="str">
        <f>VLOOKUP(F2107,'Tech to Policy Mapping'!C:D,2,FALSE)</f>
        <v>coal mining - methane destruction</v>
      </c>
    </row>
    <row r="2108" spans="1:10" x14ac:dyDescent="0.45">
      <c r="A2108" t="s">
        <v>425</v>
      </c>
      <c r="B2108" t="s">
        <v>85</v>
      </c>
      <c r="C2108">
        <v>2040</v>
      </c>
      <c r="D2108" t="s">
        <v>82</v>
      </c>
      <c r="E2108" t="s">
        <v>83</v>
      </c>
      <c r="F2108" t="s">
        <v>426</v>
      </c>
      <c r="G2108">
        <v>57</v>
      </c>
      <c r="H2108">
        <v>0.17807242274284299</v>
      </c>
      <c r="I2108">
        <f>IF(OR(B2108="GAS",B2108="COL",B2108="LAN",B2108="RICE"),H2108*About!$B$113,IF(B2108="CROP",H2108*About!$B$114,'EPA Data'!H2108))</f>
        <v>0.19944111347198418</v>
      </c>
      <c r="J2108" s="9" t="str">
        <f>VLOOKUP(F2108,'Tech to Policy Mapping'!C:D,2,FALSE)</f>
        <v>coal mining - methane capture</v>
      </c>
    </row>
    <row r="2109" spans="1:10" x14ac:dyDescent="0.45">
      <c r="A2109" t="s">
        <v>425</v>
      </c>
      <c r="B2109" t="s">
        <v>85</v>
      </c>
      <c r="C2109">
        <v>2040</v>
      </c>
      <c r="D2109" t="s">
        <v>82</v>
      </c>
      <c r="E2109" t="s">
        <v>83</v>
      </c>
      <c r="F2109" t="s">
        <v>428</v>
      </c>
      <c r="G2109">
        <v>58</v>
      </c>
      <c r="H2109">
        <v>7.0749786682426999E-3</v>
      </c>
      <c r="I2109">
        <f>IF(OR(B2109="GAS",B2109="COL",B2109="LAN",B2109="RICE"),H2109*About!$B$113,IF(B2109="CROP",H2109*About!$B$114,'EPA Data'!H2109))</f>
        <v>7.9239761084318253E-3</v>
      </c>
      <c r="J2109" s="9" t="str">
        <f>VLOOKUP(F2109,'Tech to Policy Mapping'!C:D,2,FALSE)</f>
        <v>coal mining - methane destruction</v>
      </c>
    </row>
    <row r="2110" spans="1:10" x14ac:dyDescent="0.45">
      <c r="A2110" t="s">
        <v>425</v>
      </c>
      <c r="B2110" t="s">
        <v>85</v>
      </c>
      <c r="C2110">
        <v>2040</v>
      </c>
      <c r="D2110" t="s">
        <v>82</v>
      </c>
      <c r="E2110" t="s">
        <v>83</v>
      </c>
      <c r="F2110" t="s">
        <v>426</v>
      </c>
      <c r="G2110">
        <v>58</v>
      </c>
      <c r="H2110">
        <v>0.173097148537635</v>
      </c>
      <c r="I2110">
        <f>IF(OR(B2110="GAS",B2110="COL",B2110="LAN",B2110="RICE"),H2110*About!$B$113,IF(B2110="CROP",H2110*About!$B$114,'EPA Data'!H2110))</f>
        <v>0.19386880636215123</v>
      </c>
      <c r="J2110" s="9" t="str">
        <f>VLOOKUP(F2110,'Tech to Policy Mapping'!C:D,2,FALSE)</f>
        <v>coal mining - methane capture</v>
      </c>
    </row>
    <row r="2111" spans="1:10" x14ac:dyDescent="0.45">
      <c r="A2111" t="s">
        <v>425</v>
      </c>
      <c r="B2111" t="s">
        <v>85</v>
      </c>
      <c r="C2111">
        <v>2040</v>
      </c>
      <c r="D2111" t="s">
        <v>82</v>
      </c>
      <c r="E2111" t="s">
        <v>83</v>
      </c>
      <c r="F2111" t="s">
        <v>426</v>
      </c>
      <c r="G2111">
        <v>59</v>
      </c>
      <c r="H2111">
        <v>0.16936549544334401</v>
      </c>
      <c r="I2111">
        <f>IF(OR(B2111="GAS",B2111="COL",B2111="LAN",B2111="RICE"),H2111*About!$B$113,IF(B2111="CROP",H2111*About!$B$114,'EPA Data'!H2111))</f>
        <v>0.18968935489654531</v>
      </c>
      <c r="J2111" s="9" t="str">
        <f>VLOOKUP(F2111,'Tech to Policy Mapping'!C:D,2,FALSE)</f>
        <v>coal mining - methane capture</v>
      </c>
    </row>
    <row r="2112" spans="1:10" x14ac:dyDescent="0.45">
      <c r="A2112" t="s">
        <v>425</v>
      </c>
      <c r="B2112" t="s">
        <v>85</v>
      </c>
      <c r="C2112">
        <v>2040</v>
      </c>
      <c r="D2112" t="s">
        <v>82</v>
      </c>
      <c r="E2112" t="s">
        <v>83</v>
      </c>
      <c r="F2112" t="s">
        <v>426</v>
      </c>
      <c r="G2112">
        <v>61</v>
      </c>
      <c r="H2112">
        <v>0.16403841972350999</v>
      </c>
      <c r="I2112">
        <f>IF(OR(B2112="GAS",B2112="COL",B2112="LAN",B2112="RICE"),H2112*About!$B$113,IF(B2112="CROP",H2112*About!$B$114,'EPA Data'!H2112))</f>
        <v>0.1837230300903312</v>
      </c>
      <c r="J2112" s="9" t="str">
        <f>VLOOKUP(F2112,'Tech to Policy Mapping'!C:D,2,FALSE)</f>
        <v>coal mining - methane capture</v>
      </c>
    </row>
    <row r="2113" spans="1:10" x14ac:dyDescent="0.45">
      <c r="A2113" t="s">
        <v>425</v>
      </c>
      <c r="B2113" t="s">
        <v>85</v>
      </c>
      <c r="C2113">
        <v>2040</v>
      </c>
      <c r="D2113" t="s">
        <v>82</v>
      </c>
      <c r="E2113" t="s">
        <v>83</v>
      </c>
      <c r="F2113" t="s">
        <v>428</v>
      </c>
      <c r="G2113">
        <v>61</v>
      </c>
      <c r="H2113">
        <v>6.6494862549007E-3</v>
      </c>
      <c r="I2113">
        <f>IF(OR(B2113="GAS",B2113="COL",B2113="LAN",B2113="RICE"),H2113*About!$B$113,IF(B2113="CROP",H2113*About!$B$114,'EPA Data'!H2113))</f>
        <v>7.4474246054887843E-3</v>
      </c>
      <c r="J2113" s="9" t="str">
        <f>VLOOKUP(F2113,'Tech to Policy Mapping'!C:D,2,FALSE)</f>
        <v>coal mining - methane destruction</v>
      </c>
    </row>
    <row r="2114" spans="1:10" x14ac:dyDescent="0.45">
      <c r="A2114" t="s">
        <v>425</v>
      </c>
      <c r="B2114" t="s">
        <v>85</v>
      </c>
      <c r="C2114">
        <v>2040</v>
      </c>
      <c r="D2114" t="s">
        <v>82</v>
      </c>
      <c r="E2114" t="s">
        <v>83</v>
      </c>
      <c r="F2114" t="s">
        <v>426</v>
      </c>
      <c r="G2114">
        <v>63</v>
      </c>
      <c r="H2114">
        <v>0.15784494578838301</v>
      </c>
      <c r="I2114">
        <f>IF(OR(B2114="GAS",B2114="COL",B2114="LAN",B2114="RICE"),H2114*About!$B$113,IF(B2114="CROP",H2114*About!$B$114,'EPA Data'!H2114))</f>
        <v>0.17678633928298898</v>
      </c>
      <c r="J2114" s="9" t="str">
        <f>VLOOKUP(F2114,'Tech to Policy Mapping'!C:D,2,FALSE)</f>
        <v>coal mining - methane capture</v>
      </c>
    </row>
    <row r="2115" spans="1:10" x14ac:dyDescent="0.45">
      <c r="A2115" t="s">
        <v>425</v>
      </c>
      <c r="B2115" t="s">
        <v>85</v>
      </c>
      <c r="C2115">
        <v>2040</v>
      </c>
      <c r="D2115" t="s">
        <v>82</v>
      </c>
      <c r="E2115" t="s">
        <v>83</v>
      </c>
      <c r="F2115" t="s">
        <v>428</v>
      </c>
      <c r="G2115">
        <v>63</v>
      </c>
      <c r="H2115">
        <v>6.5299845300614999E-3</v>
      </c>
      <c r="I2115">
        <f>IF(OR(B2115="GAS",B2115="COL",B2115="LAN",B2115="RICE"),H2115*About!$B$113,IF(B2115="CROP",H2115*About!$B$114,'EPA Data'!H2115))</f>
        <v>7.3135826736688801E-3</v>
      </c>
      <c r="J2115" s="9" t="str">
        <f>VLOOKUP(F2115,'Tech to Policy Mapping'!C:D,2,FALSE)</f>
        <v>coal mining - methane destruction</v>
      </c>
    </row>
    <row r="2116" spans="1:10" x14ac:dyDescent="0.45">
      <c r="A2116" t="s">
        <v>425</v>
      </c>
      <c r="B2116" t="s">
        <v>85</v>
      </c>
      <c r="C2116">
        <v>2040</v>
      </c>
      <c r="D2116" t="s">
        <v>82</v>
      </c>
      <c r="E2116" t="s">
        <v>83</v>
      </c>
      <c r="F2116" t="s">
        <v>430</v>
      </c>
      <c r="G2116">
        <v>64</v>
      </c>
      <c r="H2116">
        <v>7.1601984091102999E-3</v>
      </c>
      <c r="I2116">
        <f>IF(OR(B2116="GAS",B2116="COL",B2116="LAN",B2116="RICE"),H2116*About!$B$113,IF(B2116="CROP",H2116*About!$B$114,'EPA Data'!H2116))</f>
        <v>8.0194222182035368E-3</v>
      </c>
      <c r="J2116" s="9" t="str">
        <f>VLOOKUP(F2116,'Tech to Policy Mapping'!C:D,2,FALSE)</f>
        <v>coal mining - methane capture</v>
      </c>
    </row>
    <row r="2117" spans="1:10" x14ac:dyDescent="0.45">
      <c r="A2117" t="s">
        <v>425</v>
      </c>
      <c r="B2117" t="s">
        <v>85</v>
      </c>
      <c r="C2117">
        <v>2040</v>
      </c>
      <c r="D2117" t="s">
        <v>82</v>
      </c>
      <c r="E2117" t="s">
        <v>83</v>
      </c>
      <c r="F2117" t="s">
        <v>427</v>
      </c>
      <c r="G2117">
        <v>64</v>
      </c>
      <c r="H2117">
        <v>7.1601984091102999E-3</v>
      </c>
      <c r="I2117">
        <f>IF(OR(B2117="GAS",B2117="COL",B2117="LAN",B2117="RICE"),H2117*About!$B$113,IF(B2117="CROP",H2117*About!$B$114,'EPA Data'!H2117))</f>
        <v>8.0194222182035368E-3</v>
      </c>
      <c r="J2117" s="9" t="str">
        <f>VLOOKUP(F2117,'Tech to Policy Mapping'!C:D,2,FALSE)</f>
        <v>coal mining - methane capture</v>
      </c>
    </row>
    <row r="2118" spans="1:10" x14ac:dyDescent="0.45">
      <c r="A2118" t="s">
        <v>425</v>
      </c>
      <c r="B2118" t="s">
        <v>85</v>
      </c>
      <c r="C2118">
        <v>2040</v>
      </c>
      <c r="D2118" t="s">
        <v>82</v>
      </c>
      <c r="E2118" t="s">
        <v>83</v>
      </c>
      <c r="F2118" t="s">
        <v>426</v>
      </c>
      <c r="G2118">
        <v>64</v>
      </c>
      <c r="H2118">
        <v>0.31012897193431799</v>
      </c>
      <c r="I2118">
        <f>IF(OR(B2118="GAS",B2118="COL",B2118="LAN",B2118="RICE"),H2118*About!$B$113,IF(B2118="CROP",H2118*About!$B$114,'EPA Data'!H2118))</f>
        <v>0.3473444485664362</v>
      </c>
      <c r="J2118" s="9" t="str">
        <f>VLOOKUP(F2118,'Tech to Policy Mapping'!C:D,2,FALSE)</f>
        <v>coal mining - methane capture</v>
      </c>
    </row>
    <row r="2119" spans="1:10" x14ac:dyDescent="0.45">
      <c r="A2119" t="s">
        <v>425</v>
      </c>
      <c r="B2119" t="s">
        <v>85</v>
      </c>
      <c r="C2119">
        <v>2040</v>
      </c>
      <c r="D2119" t="s">
        <v>82</v>
      </c>
      <c r="E2119" t="s">
        <v>83</v>
      </c>
      <c r="F2119" t="s">
        <v>426</v>
      </c>
      <c r="G2119">
        <v>65</v>
      </c>
      <c r="H2119">
        <v>0.15130460262298501</v>
      </c>
      <c r="I2119">
        <f>IF(OR(B2119="GAS",B2119="COL",B2119="LAN",B2119="RICE"),H2119*About!$B$113,IF(B2119="CROP",H2119*About!$B$114,'EPA Data'!H2119))</f>
        <v>0.16946115493774322</v>
      </c>
      <c r="J2119" s="9" t="str">
        <f>VLOOKUP(F2119,'Tech to Policy Mapping'!C:D,2,FALSE)</f>
        <v>coal mining - methane capture</v>
      </c>
    </row>
    <row r="2120" spans="1:10" x14ac:dyDescent="0.45">
      <c r="A2120" t="s">
        <v>425</v>
      </c>
      <c r="B2120" t="s">
        <v>85</v>
      </c>
      <c r="C2120">
        <v>2040</v>
      </c>
      <c r="D2120" t="s">
        <v>82</v>
      </c>
      <c r="E2120" t="s">
        <v>83</v>
      </c>
      <c r="F2120" t="s">
        <v>427</v>
      </c>
      <c r="G2120">
        <v>65</v>
      </c>
      <c r="H2120">
        <v>7.0749786682426999E-3</v>
      </c>
      <c r="I2120">
        <f>IF(OR(B2120="GAS",B2120="COL",B2120="LAN",B2120="RICE"),H2120*About!$B$113,IF(B2120="CROP",H2120*About!$B$114,'EPA Data'!H2120))</f>
        <v>7.9239761084318253E-3</v>
      </c>
      <c r="J2120" s="9" t="str">
        <f>VLOOKUP(F2120,'Tech to Policy Mapping'!C:D,2,FALSE)</f>
        <v>coal mining - methane capture</v>
      </c>
    </row>
    <row r="2121" spans="1:10" x14ac:dyDescent="0.45">
      <c r="A2121" t="s">
        <v>425</v>
      </c>
      <c r="B2121" t="s">
        <v>85</v>
      </c>
      <c r="C2121">
        <v>2040</v>
      </c>
      <c r="D2121" t="s">
        <v>82</v>
      </c>
      <c r="E2121" t="s">
        <v>83</v>
      </c>
      <c r="F2121" t="s">
        <v>430</v>
      </c>
      <c r="G2121">
        <v>65</v>
      </c>
      <c r="H2121">
        <v>7.0749786682426999E-3</v>
      </c>
      <c r="I2121">
        <f>IF(OR(B2121="GAS",B2121="COL",B2121="LAN",B2121="RICE"),H2121*About!$B$113,IF(B2121="CROP",H2121*About!$B$114,'EPA Data'!H2121))</f>
        <v>7.9239761084318253E-3</v>
      </c>
      <c r="J2121" s="9" t="str">
        <f>VLOOKUP(F2121,'Tech to Policy Mapping'!C:D,2,FALSE)</f>
        <v>coal mining - methane capture</v>
      </c>
    </row>
    <row r="2122" spans="1:10" x14ac:dyDescent="0.45">
      <c r="A2122" t="s">
        <v>425</v>
      </c>
      <c r="B2122" t="s">
        <v>85</v>
      </c>
      <c r="C2122">
        <v>2040</v>
      </c>
      <c r="D2122" t="s">
        <v>82</v>
      </c>
      <c r="E2122" t="s">
        <v>83</v>
      </c>
      <c r="F2122" t="s">
        <v>428</v>
      </c>
      <c r="G2122">
        <v>67</v>
      </c>
      <c r="H2122">
        <v>1.2208541855216E-2</v>
      </c>
      <c r="I2122">
        <f>IF(OR(B2122="GAS",B2122="COL",B2122="LAN",B2122="RICE"),H2122*About!$B$113,IF(B2122="CROP",H2122*About!$B$114,'EPA Data'!H2122))</f>
        <v>1.3673566877841922E-2</v>
      </c>
      <c r="J2122" s="9" t="str">
        <f>VLOOKUP(F2122,'Tech to Policy Mapping'!C:D,2,FALSE)</f>
        <v>coal mining - methane destruction</v>
      </c>
    </row>
    <row r="2123" spans="1:10" x14ac:dyDescent="0.45">
      <c r="A2123" t="s">
        <v>425</v>
      </c>
      <c r="B2123" t="s">
        <v>85</v>
      </c>
      <c r="C2123">
        <v>2040</v>
      </c>
      <c r="D2123" t="s">
        <v>82</v>
      </c>
      <c r="E2123" t="s">
        <v>83</v>
      </c>
      <c r="F2123" t="s">
        <v>426</v>
      </c>
      <c r="G2123">
        <v>67</v>
      </c>
      <c r="H2123">
        <v>0.14792045950889501</v>
      </c>
      <c r="I2123">
        <f>IF(OR(B2123="GAS",B2123="COL",B2123="LAN",B2123="RICE"),H2123*About!$B$113,IF(B2123="CROP",H2123*About!$B$114,'EPA Data'!H2123))</f>
        <v>0.16567091464996242</v>
      </c>
      <c r="J2123" s="9" t="str">
        <f>VLOOKUP(F2123,'Tech to Policy Mapping'!C:D,2,FALSE)</f>
        <v>coal mining - methane capture</v>
      </c>
    </row>
    <row r="2124" spans="1:10" x14ac:dyDescent="0.45">
      <c r="A2124" t="s">
        <v>425</v>
      </c>
      <c r="B2124" t="s">
        <v>85</v>
      </c>
      <c r="C2124">
        <v>2040</v>
      </c>
      <c r="D2124" t="s">
        <v>82</v>
      </c>
      <c r="E2124" t="s">
        <v>83</v>
      </c>
      <c r="F2124" t="s">
        <v>429</v>
      </c>
      <c r="G2124">
        <v>68</v>
      </c>
      <c r="H2124">
        <v>3.2607176303863499</v>
      </c>
      <c r="I2124">
        <f>IF(OR(B2124="GAS",B2124="COL",B2124="LAN",B2124="RICE"),H2124*About!$B$113,IF(B2124="CROP",H2124*About!$B$114,'EPA Data'!H2124))</f>
        <v>3.6520037460327122</v>
      </c>
      <c r="J2124" s="9" t="str">
        <f>VLOOKUP(F2124,'Tech to Policy Mapping'!C:D,2,FALSE)</f>
        <v>coal mining - methane destruction</v>
      </c>
    </row>
    <row r="2125" spans="1:10" x14ac:dyDescent="0.45">
      <c r="A2125" t="s">
        <v>425</v>
      </c>
      <c r="B2125" t="s">
        <v>85</v>
      </c>
      <c r="C2125">
        <v>2040</v>
      </c>
      <c r="D2125" t="s">
        <v>82</v>
      </c>
      <c r="E2125" t="s">
        <v>83</v>
      </c>
      <c r="F2125" t="s">
        <v>430</v>
      </c>
      <c r="G2125">
        <v>69</v>
      </c>
      <c r="H2125">
        <v>6.6494862549007E-3</v>
      </c>
      <c r="I2125">
        <f>IF(OR(B2125="GAS",B2125="COL",B2125="LAN",B2125="RICE"),H2125*About!$B$113,IF(B2125="CROP",H2125*About!$B$114,'EPA Data'!H2125))</f>
        <v>7.4474246054887843E-3</v>
      </c>
      <c r="J2125" s="9" t="str">
        <f>VLOOKUP(F2125,'Tech to Policy Mapping'!C:D,2,FALSE)</f>
        <v>coal mining - methane capture</v>
      </c>
    </row>
    <row r="2126" spans="1:10" x14ac:dyDescent="0.45">
      <c r="A2126" t="s">
        <v>425</v>
      </c>
      <c r="B2126" t="s">
        <v>85</v>
      </c>
      <c r="C2126">
        <v>2040</v>
      </c>
      <c r="D2126" t="s">
        <v>82</v>
      </c>
      <c r="E2126" t="s">
        <v>83</v>
      </c>
      <c r="F2126" t="s">
        <v>427</v>
      </c>
      <c r="G2126">
        <v>69</v>
      </c>
      <c r="H2126">
        <v>6.6494862549007E-3</v>
      </c>
      <c r="I2126">
        <f>IF(OR(B2126="GAS",B2126="COL",B2126="LAN",B2126="RICE"),H2126*About!$B$113,IF(B2126="CROP",H2126*About!$B$114,'EPA Data'!H2126))</f>
        <v>7.4474246054887843E-3</v>
      </c>
      <c r="J2126" s="9" t="str">
        <f>VLOOKUP(F2126,'Tech to Policy Mapping'!C:D,2,FALSE)</f>
        <v>coal mining - methane capture</v>
      </c>
    </row>
    <row r="2127" spans="1:10" x14ac:dyDescent="0.45">
      <c r="A2127" t="s">
        <v>425</v>
      </c>
      <c r="B2127" t="s">
        <v>85</v>
      </c>
      <c r="C2127">
        <v>2040</v>
      </c>
      <c r="D2127" t="s">
        <v>82</v>
      </c>
      <c r="E2127" t="s">
        <v>83</v>
      </c>
      <c r="F2127" t="s">
        <v>430</v>
      </c>
      <c r="G2127">
        <v>71</v>
      </c>
      <c r="H2127">
        <v>6.5299845300614999E-3</v>
      </c>
      <c r="I2127">
        <f>IF(OR(B2127="GAS",B2127="COL",B2127="LAN",B2127="RICE"),H2127*About!$B$113,IF(B2127="CROP",H2127*About!$B$114,'EPA Data'!H2127))</f>
        <v>7.3135826736688801E-3</v>
      </c>
      <c r="J2127" s="9" t="str">
        <f>VLOOKUP(F2127,'Tech to Policy Mapping'!C:D,2,FALSE)</f>
        <v>coal mining - methane capture</v>
      </c>
    </row>
    <row r="2128" spans="1:10" x14ac:dyDescent="0.45">
      <c r="A2128" t="s">
        <v>425</v>
      </c>
      <c r="B2128" t="s">
        <v>85</v>
      </c>
      <c r="C2128">
        <v>2040</v>
      </c>
      <c r="D2128" t="s">
        <v>82</v>
      </c>
      <c r="E2128" t="s">
        <v>83</v>
      </c>
      <c r="F2128" t="s">
        <v>428</v>
      </c>
      <c r="G2128">
        <v>71</v>
      </c>
      <c r="H2128">
        <v>5.7467538863420001E-3</v>
      </c>
      <c r="I2128">
        <f>IF(OR(B2128="GAS",B2128="COL",B2128="LAN",B2128="RICE"),H2128*About!$B$113,IF(B2128="CROP",H2128*About!$B$114,'EPA Data'!H2128))</f>
        <v>6.4363643527030404E-3</v>
      </c>
      <c r="J2128" s="9" t="str">
        <f>VLOOKUP(F2128,'Tech to Policy Mapping'!C:D,2,FALSE)</f>
        <v>coal mining - methane destruction</v>
      </c>
    </row>
    <row r="2129" spans="1:10" x14ac:dyDescent="0.45">
      <c r="A2129" t="s">
        <v>425</v>
      </c>
      <c r="B2129" t="s">
        <v>85</v>
      </c>
      <c r="C2129">
        <v>2040</v>
      </c>
      <c r="D2129" t="s">
        <v>82</v>
      </c>
      <c r="E2129" t="s">
        <v>83</v>
      </c>
      <c r="F2129" t="s">
        <v>427</v>
      </c>
      <c r="G2129">
        <v>71</v>
      </c>
      <c r="H2129">
        <v>6.5299845300614999E-3</v>
      </c>
      <c r="I2129">
        <f>IF(OR(B2129="GAS",B2129="COL",B2129="LAN",B2129="RICE"),H2129*About!$B$113,IF(B2129="CROP",H2129*About!$B$114,'EPA Data'!H2129))</f>
        <v>7.3135826736688801E-3</v>
      </c>
      <c r="J2129" s="9" t="str">
        <f>VLOOKUP(F2129,'Tech to Policy Mapping'!C:D,2,FALSE)</f>
        <v>coal mining - methane capture</v>
      </c>
    </row>
    <row r="2130" spans="1:10" x14ac:dyDescent="0.45">
      <c r="A2130" t="s">
        <v>425</v>
      </c>
      <c r="B2130" t="s">
        <v>85</v>
      </c>
      <c r="C2130">
        <v>2040</v>
      </c>
      <c r="D2130" t="s">
        <v>82</v>
      </c>
      <c r="E2130" t="s">
        <v>83</v>
      </c>
      <c r="F2130" t="s">
        <v>428</v>
      </c>
      <c r="G2130">
        <v>75</v>
      </c>
      <c r="H2130">
        <v>5.4458295926452004E-3</v>
      </c>
      <c r="I2130">
        <f>IF(OR(B2130="GAS",B2130="COL",B2130="LAN",B2130="RICE"),H2130*About!$B$113,IF(B2130="CROP",H2130*About!$B$114,'EPA Data'!H2130))</f>
        <v>6.0993291437626248E-3</v>
      </c>
      <c r="J2130" s="9" t="str">
        <f>VLOOKUP(F2130,'Tech to Policy Mapping'!C:D,2,FALSE)</f>
        <v>coal mining - methane destruction</v>
      </c>
    </row>
    <row r="2131" spans="1:10" x14ac:dyDescent="0.45">
      <c r="A2131" t="s">
        <v>425</v>
      </c>
      <c r="B2131" t="s">
        <v>85</v>
      </c>
      <c r="C2131">
        <v>2040</v>
      </c>
      <c r="D2131" t="s">
        <v>82</v>
      </c>
      <c r="E2131" t="s">
        <v>83</v>
      </c>
      <c r="F2131" t="s">
        <v>426</v>
      </c>
      <c r="G2131">
        <v>75</v>
      </c>
      <c r="H2131">
        <v>0.12888357043266299</v>
      </c>
      <c r="I2131">
        <f>IF(OR(B2131="GAS",B2131="COL",B2131="LAN",B2131="RICE"),H2131*About!$B$113,IF(B2131="CROP",H2131*About!$B$114,'EPA Data'!H2131))</f>
        <v>0.14434959888458257</v>
      </c>
      <c r="J2131" s="9" t="str">
        <f>VLOOKUP(F2131,'Tech to Policy Mapping'!C:D,2,FALSE)</f>
        <v>coal mining - methane capture</v>
      </c>
    </row>
    <row r="2132" spans="1:10" x14ac:dyDescent="0.45">
      <c r="A2132" t="s">
        <v>425</v>
      </c>
      <c r="B2132" t="s">
        <v>85</v>
      </c>
      <c r="C2132">
        <v>2040</v>
      </c>
      <c r="D2132" t="s">
        <v>82</v>
      </c>
      <c r="E2132" t="s">
        <v>83</v>
      </c>
      <c r="F2132" t="s">
        <v>427</v>
      </c>
      <c r="G2132">
        <v>76</v>
      </c>
      <c r="H2132">
        <v>1.2208541855216E-2</v>
      </c>
      <c r="I2132">
        <f>IF(OR(B2132="GAS",B2132="COL",B2132="LAN",B2132="RICE"),H2132*About!$B$113,IF(B2132="CROP",H2132*About!$B$114,'EPA Data'!H2132))</f>
        <v>1.3673566877841922E-2</v>
      </c>
      <c r="J2132" s="9" t="str">
        <f>VLOOKUP(F2132,'Tech to Policy Mapping'!C:D,2,FALSE)</f>
        <v>coal mining - methane capture</v>
      </c>
    </row>
    <row r="2133" spans="1:10" x14ac:dyDescent="0.45">
      <c r="A2133" t="s">
        <v>425</v>
      </c>
      <c r="B2133" t="s">
        <v>85</v>
      </c>
      <c r="C2133">
        <v>2040</v>
      </c>
      <c r="D2133" t="s">
        <v>82</v>
      </c>
      <c r="E2133" t="s">
        <v>83</v>
      </c>
      <c r="F2133" t="s">
        <v>426</v>
      </c>
      <c r="G2133">
        <v>76</v>
      </c>
      <c r="H2133">
        <v>0.12734961509704501</v>
      </c>
      <c r="I2133">
        <f>IF(OR(B2133="GAS",B2133="COL",B2133="LAN",B2133="RICE"),H2133*About!$B$113,IF(B2133="CROP",H2133*About!$B$114,'EPA Data'!H2133))</f>
        <v>0.14263156890869041</v>
      </c>
      <c r="J2133" s="9" t="str">
        <f>VLOOKUP(F2133,'Tech to Policy Mapping'!C:D,2,FALSE)</f>
        <v>coal mining - methane capture</v>
      </c>
    </row>
    <row r="2134" spans="1:10" x14ac:dyDescent="0.45">
      <c r="A2134" t="s">
        <v>425</v>
      </c>
      <c r="B2134" t="s">
        <v>85</v>
      </c>
      <c r="C2134">
        <v>2040</v>
      </c>
      <c r="D2134" t="s">
        <v>82</v>
      </c>
      <c r="E2134" t="s">
        <v>83</v>
      </c>
      <c r="F2134" t="s">
        <v>430</v>
      </c>
      <c r="G2134">
        <v>76</v>
      </c>
      <c r="H2134">
        <v>1.2208541855216E-2</v>
      </c>
      <c r="I2134">
        <f>IF(OR(B2134="GAS",B2134="COL",B2134="LAN",B2134="RICE"),H2134*About!$B$113,IF(B2134="CROP",H2134*About!$B$114,'EPA Data'!H2134))</f>
        <v>1.3673566877841922E-2</v>
      </c>
      <c r="J2134" s="9" t="str">
        <f>VLOOKUP(F2134,'Tech to Policy Mapping'!C:D,2,FALSE)</f>
        <v>coal mining - methane capture</v>
      </c>
    </row>
    <row r="2135" spans="1:10" x14ac:dyDescent="0.45">
      <c r="A2135" t="s">
        <v>425</v>
      </c>
      <c r="B2135" t="s">
        <v>85</v>
      </c>
      <c r="C2135">
        <v>2040</v>
      </c>
      <c r="D2135" t="s">
        <v>82</v>
      </c>
      <c r="E2135" t="s">
        <v>83</v>
      </c>
      <c r="F2135" t="s">
        <v>428</v>
      </c>
      <c r="G2135">
        <v>80</v>
      </c>
      <c r="H2135">
        <v>5.0766440108417996E-3</v>
      </c>
      <c r="I2135">
        <f>IF(OR(B2135="GAS",B2135="COL",B2135="LAN",B2135="RICE"),H2135*About!$B$113,IF(B2135="CROP",H2135*About!$B$114,'EPA Data'!H2135))</f>
        <v>5.6858412921428165E-3</v>
      </c>
      <c r="J2135" s="9" t="str">
        <f>VLOOKUP(F2135,'Tech to Policy Mapping'!C:D,2,FALSE)</f>
        <v>coal mining - methane destruction</v>
      </c>
    </row>
    <row r="2136" spans="1:10" x14ac:dyDescent="0.45">
      <c r="A2136" t="s">
        <v>425</v>
      </c>
      <c r="B2136" t="s">
        <v>85</v>
      </c>
      <c r="C2136">
        <v>2040</v>
      </c>
      <c r="D2136" t="s">
        <v>82</v>
      </c>
      <c r="E2136" t="s">
        <v>83</v>
      </c>
      <c r="F2136" t="s">
        <v>426</v>
      </c>
      <c r="G2136">
        <v>81</v>
      </c>
      <c r="H2136">
        <v>0.119690753519535</v>
      </c>
      <c r="I2136">
        <f>IF(OR(B2136="GAS",B2136="COL",B2136="LAN",B2136="RICE"),H2136*About!$B$113,IF(B2136="CROP",H2136*About!$B$114,'EPA Data'!H2136))</f>
        <v>0.13405364394187921</v>
      </c>
      <c r="J2136" s="9" t="str">
        <f>VLOOKUP(F2136,'Tech to Policy Mapping'!C:D,2,FALSE)</f>
        <v>coal mining - methane capture</v>
      </c>
    </row>
    <row r="2137" spans="1:10" x14ac:dyDescent="0.45">
      <c r="A2137" t="s">
        <v>425</v>
      </c>
      <c r="B2137" t="s">
        <v>85</v>
      </c>
      <c r="C2137">
        <v>2040</v>
      </c>
      <c r="D2137" t="s">
        <v>82</v>
      </c>
      <c r="E2137" t="s">
        <v>83</v>
      </c>
      <c r="F2137" t="s">
        <v>430</v>
      </c>
      <c r="G2137">
        <v>81</v>
      </c>
      <c r="H2137">
        <v>5.7467538863420001E-3</v>
      </c>
      <c r="I2137">
        <f>IF(OR(B2137="GAS",B2137="COL",B2137="LAN",B2137="RICE"),H2137*About!$B$113,IF(B2137="CROP",H2137*About!$B$114,'EPA Data'!H2137))</f>
        <v>6.4363643527030404E-3</v>
      </c>
      <c r="J2137" s="9" t="str">
        <f>VLOOKUP(F2137,'Tech to Policy Mapping'!C:D,2,FALSE)</f>
        <v>coal mining - methane capture</v>
      </c>
    </row>
    <row r="2138" spans="1:10" x14ac:dyDescent="0.45">
      <c r="A2138" t="s">
        <v>425</v>
      </c>
      <c r="B2138" t="s">
        <v>85</v>
      </c>
      <c r="C2138">
        <v>2040</v>
      </c>
      <c r="D2138" t="s">
        <v>82</v>
      </c>
      <c r="E2138" t="s">
        <v>83</v>
      </c>
      <c r="F2138" t="s">
        <v>427</v>
      </c>
      <c r="G2138">
        <v>81</v>
      </c>
      <c r="H2138">
        <v>5.7467538863420001E-3</v>
      </c>
      <c r="I2138">
        <f>IF(OR(B2138="GAS",B2138="COL",B2138="LAN",B2138="RICE"),H2138*About!$B$113,IF(B2138="CROP",H2138*About!$B$114,'EPA Data'!H2138))</f>
        <v>6.4363643527030404E-3</v>
      </c>
      <c r="J2138" s="9" t="str">
        <f>VLOOKUP(F2138,'Tech to Policy Mapping'!C:D,2,FALSE)</f>
        <v>coal mining - methane capture</v>
      </c>
    </row>
    <row r="2139" spans="1:10" x14ac:dyDescent="0.45">
      <c r="A2139" t="s">
        <v>425</v>
      </c>
      <c r="B2139" t="s">
        <v>85</v>
      </c>
      <c r="C2139">
        <v>2040</v>
      </c>
      <c r="D2139" t="s">
        <v>82</v>
      </c>
      <c r="E2139" t="s">
        <v>83</v>
      </c>
      <c r="F2139" t="s">
        <v>426</v>
      </c>
      <c r="G2139">
        <v>82</v>
      </c>
      <c r="H2139">
        <v>0.117539718747139</v>
      </c>
      <c r="I2139">
        <f>IF(OR(B2139="GAS",B2139="COL",B2139="LAN",B2139="RICE"),H2139*About!$B$113,IF(B2139="CROP",H2139*About!$B$114,'EPA Data'!H2139))</f>
        <v>0.13164448499679571</v>
      </c>
      <c r="J2139" s="9" t="str">
        <f>VLOOKUP(F2139,'Tech to Policy Mapping'!C:D,2,FALSE)</f>
        <v>coal mining - methane capture</v>
      </c>
    </row>
    <row r="2140" spans="1:10" x14ac:dyDescent="0.45">
      <c r="A2140" t="s">
        <v>425</v>
      </c>
      <c r="B2140" t="s">
        <v>85</v>
      </c>
      <c r="C2140">
        <v>2040</v>
      </c>
      <c r="D2140" t="s">
        <v>82</v>
      </c>
      <c r="E2140" t="s">
        <v>83</v>
      </c>
      <c r="F2140" t="s">
        <v>428</v>
      </c>
      <c r="G2140">
        <v>84</v>
      </c>
      <c r="H2140">
        <v>4.8603159375489001E-3</v>
      </c>
      <c r="I2140">
        <f>IF(OR(B2140="GAS",B2140="COL",B2140="LAN",B2140="RICE"),H2140*About!$B$113,IF(B2140="CROP",H2140*About!$B$114,'EPA Data'!H2140))</f>
        <v>5.443553850054769E-3</v>
      </c>
      <c r="J2140" s="9" t="str">
        <f>VLOOKUP(F2140,'Tech to Policy Mapping'!C:D,2,FALSE)</f>
        <v>coal mining - methane destruction</v>
      </c>
    </row>
    <row r="2141" spans="1:10" x14ac:dyDescent="0.45">
      <c r="A2141" t="s">
        <v>425</v>
      </c>
      <c r="B2141" t="s">
        <v>85</v>
      </c>
      <c r="C2141">
        <v>2040</v>
      </c>
      <c r="D2141" t="s">
        <v>82</v>
      </c>
      <c r="E2141" t="s">
        <v>83</v>
      </c>
      <c r="F2141" t="s">
        <v>427</v>
      </c>
      <c r="G2141">
        <v>85</v>
      </c>
      <c r="H2141">
        <v>5.4458295926452004E-3</v>
      </c>
      <c r="I2141">
        <f>IF(OR(B2141="GAS",B2141="COL",B2141="LAN",B2141="RICE"),H2141*About!$B$113,IF(B2141="CROP",H2141*About!$B$114,'EPA Data'!H2141))</f>
        <v>6.0993291437626248E-3</v>
      </c>
      <c r="J2141" s="9" t="str">
        <f>VLOOKUP(F2141,'Tech to Policy Mapping'!C:D,2,FALSE)</f>
        <v>coal mining - methane capture</v>
      </c>
    </row>
    <row r="2142" spans="1:10" x14ac:dyDescent="0.45">
      <c r="A2142" t="s">
        <v>425</v>
      </c>
      <c r="B2142" t="s">
        <v>85</v>
      </c>
      <c r="C2142">
        <v>2040</v>
      </c>
      <c r="D2142" t="s">
        <v>82</v>
      </c>
      <c r="E2142" t="s">
        <v>83</v>
      </c>
      <c r="F2142" t="s">
        <v>430</v>
      </c>
      <c r="G2142">
        <v>85</v>
      </c>
      <c r="H2142">
        <v>5.4458295926452004E-3</v>
      </c>
      <c r="I2142">
        <f>IF(OR(B2142="GAS",B2142="COL",B2142="LAN",B2142="RICE"),H2142*About!$B$113,IF(B2142="CROP",H2142*About!$B$114,'EPA Data'!H2142))</f>
        <v>6.0993291437626248E-3</v>
      </c>
      <c r="J2142" s="9" t="str">
        <f>VLOOKUP(F2142,'Tech to Policy Mapping'!C:D,2,FALSE)</f>
        <v>coal mining - methane capture</v>
      </c>
    </row>
    <row r="2143" spans="1:10" x14ac:dyDescent="0.45">
      <c r="A2143" t="s">
        <v>425</v>
      </c>
      <c r="B2143" t="s">
        <v>85</v>
      </c>
      <c r="C2143">
        <v>2040</v>
      </c>
      <c r="D2143" t="s">
        <v>82</v>
      </c>
      <c r="E2143" t="s">
        <v>83</v>
      </c>
      <c r="F2143" t="s">
        <v>428</v>
      </c>
      <c r="G2143">
        <v>86</v>
      </c>
      <c r="H2143">
        <v>4.7253291122614999E-3</v>
      </c>
      <c r="I2143">
        <f>IF(OR(B2143="GAS",B2143="COL",B2143="LAN",B2143="RICE"),H2143*About!$B$113,IF(B2143="CROP",H2143*About!$B$114,'EPA Data'!H2143))</f>
        <v>5.2923686057328801E-3</v>
      </c>
      <c r="J2143" s="9" t="str">
        <f>VLOOKUP(F2143,'Tech to Policy Mapping'!C:D,2,FALSE)</f>
        <v>coal mining - methane destruction</v>
      </c>
    </row>
    <row r="2144" spans="1:10" x14ac:dyDescent="0.45">
      <c r="A2144" t="s">
        <v>425</v>
      </c>
      <c r="B2144" t="s">
        <v>85</v>
      </c>
      <c r="C2144">
        <v>2040</v>
      </c>
      <c r="D2144" t="s">
        <v>82</v>
      </c>
      <c r="E2144" t="s">
        <v>83</v>
      </c>
      <c r="F2144" t="s">
        <v>426</v>
      </c>
      <c r="G2144">
        <v>87</v>
      </c>
      <c r="H2144">
        <v>0.21975375711917799</v>
      </c>
      <c r="I2144">
        <f>IF(OR(B2144="GAS",B2144="COL",B2144="LAN",B2144="RICE"),H2144*About!$B$113,IF(B2144="CROP",H2144*About!$B$114,'EPA Data'!H2144))</f>
        <v>0.24612420797347936</v>
      </c>
      <c r="J2144" s="9" t="str">
        <f>VLOOKUP(F2144,'Tech to Policy Mapping'!C:D,2,FALSE)</f>
        <v>coal mining - methane capture</v>
      </c>
    </row>
    <row r="2145" spans="1:10" x14ac:dyDescent="0.45">
      <c r="A2145" t="s">
        <v>425</v>
      </c>
      <c r="B2145" t="s">
        <v>85</v>
      </c>
      <c r="C2145">
        <v>2040</v>
      </c>
      <c r="D2145" t="s">
        <v>82</v>
      </c>
      <c r="E2145" t="s">
        <v>83</v>
      </c>
      <c r="F2145" t="s">
        <v>428</v>
      </c>
      <c r="G2145">
        <v>87</v>
      </c>
      <c r="H2145">
        <v>4.7024819068610998E-3</v>
      </c>
      <c r="I2145">
        <f>IF(OR(B2145="GAS",B2145="COL",B2145="LAN",B2145="RICE"),H2145*About!$B$113,IF(B2145="CROP",H2145*About!$B$114,'EPA Data'!H2145))</f>
        <v>5.2667797356844319E-3</v>
      </c>
      <c r="J2145" s="9" t="str">
        <f>VLOOKUP(F2145,'Tech to Policy Mapping'!C:D,2,FALSE)</f>
        <v>coal mining - methane destruction</v>
      </c>
    </row>
    <row r="2146" spans="1:10" x14ac:dyDescent="0.45">
      <c r="A2146" t="s">
        <v>425</v>
      </c>
      <c r="B2146" t="s">
        <v>85</v>
      </c>
      <c r="C2146">
        <v>2040</v>
      </c>
      <c r="D2146" t="s">
        <v>82</v>
      </c>
      <c r="E2146" t="s">
        <v>83</v>
      </c>
      <c r="F2146" t="s">
        <v>428</v>
      </c>
      <c r="G2146">
        <v>90</v>
      </c>
      <c r="H2146">
        <v>4.5139105059206E-3</v>
      </c>
      <c r="I2146">
        <f>IF(OR(B2146="GAS",B2146="COL",B2146="LAN",B2146="RICE"),H2146*About!$B$113,IF(B2146="CROP",H2146*About!$B$114,'EPA Data'!H2146))</f>
        <v>5.0555797666310721E-3</v>
      </c>
      <c r="J2146" s="9" t="str">
        <f>VLOOKUP(F2146,'Tech to Policy Mapping'!C:D,2,FALSE)</f>
        <v>coal mining - methane destruction</v>
      </c>
    </row>
    <row r="2147" spans="1:10" x14ac:dyDescent="0.45">
      <c r="A2147" t="s">
        <v>425</v>
      </c>
      <c r="B2147" t="s">
        <v>85</v>
      </c>
      <c r="C2147">
        <v>2040</v>
      </c>
      <c r="D2147" t="s">
        <v>82</v>
      </c>
      <c r="E2147" t="s">
        <v>83</v>
      </c>
      <c r="F2147" t="s">
        <v>430</v>
      </c>
      <c r="G2147">
        <v>92</v>
      </c>
      <c r="H2147">
        <v>5.0766440108417996E-3</v>
      </c>
      <c r="I2147">
        <f>IF(OR(B2147="GAS",B2147="COL",B2147="LAN",B2147="RICE"),H2147*About!$B$113,IF(B2147="CROP",H2147*About!$B$114,'EPA Data'!H2147))</f>
        <v>5.6858412921428165E-3</v>
      </c>
      <c r="J2147" s="9" t="str">
        <f>VLOOKUP(F2147,'Tech to Policy Mapping'!C:D,2,FALSE)</f>
        <v>coal mining - methane capture</v>
      </c>
    </row>
    <row r="2148" spans="1:10" x14ac:dyDescent="0.45">
      <c r="A2148" t="s">
        <v>425</v>
      </c>
      <c r="B2148" t="s">
        <v>85</v>
      </c>
      <c r="C2148">
        <v>2040</v>
      </c>
      <c r="D2148" t="s">
        <v>82</v>
      </c>
      <c r="E2148" t="s">
        <v>83</v>
      </c>
      <c r="F2148" t="s">
        <v>427</v>
      </c>
      <c r="G2148">
        <v>92</v>
      </c>
      <c r="H2148">
        <v>5.0766440108417996E-3</v>
      </c>
      <c r="I2148">
        <f>IF(OR(B2148="GAS",B2148="COL",B2148="LAN",B2148="RICE"),H2148*About!$B$113,IF(B2148="CROP",H2148*About!$B$114,'EPA Data'!H2148))</f>
        <v>5.6858412921428165E-3</v>
      </c>
      <c r="J2148" s="9" t="str">
        <f>VLOOKUP(F2148,'Tech to Policy Mapping'!C:D,2,FALSE)</f>
        <v>coal mining - methane capture</v>
      </c>
    </row>
    <row r="2149" spans="1:10" x14ac:dyDescent="0.45">
      <c r="A2149" t="s">
        <v>425</v>
      </c>
      <c r="B2149" t="s">
        <v>85</v>
      </c>
      <c r="C2149">
        <v>2040</v>
      </c>
      <c r="D2149" t="s">
        <v>82</v>
      </c>
      <c r="E2149" t="s">
        <v>83</v>
      </c>
      <c r="F2149" t="s">
        <v>426</v>
      </c>
      <c r="G2149">
        <v>92</v>
      </c>
      <c r="H2149">
        <v>0.10344156622886599</v>
      </c>
      <c r="I2149">
        <f>IF(OR(B2149="GAS",B2149="COL",B2149="LAN",B2149="RICE"),H2149*About!$B$113,IF(B2149="CROP",H2149*About!$B$114,'EPA Data'!H2149))</f>
        <v>0.11585455417632992</v>
      </c>
      <c r="J2149" s="9" t="str">
        <f>VLOOKUP(F2149,'Tech to Policy Mapping'!C:D,2,FALSE)</f>
        <v>coal mining - methane capture</v>
      </c>
    </row>
    <row r="2150" spans="1:10" x14ac:dyDescent="0.45">
      <c r="A2150" t="s">
        <v>425</v>
      </c>
      <c r="B2150" t="s">
        <v>85</v>
      </c>
      <c r="C2150">
        <v>2040</v>
      </c>
      <c r="D2150" t="s">
        <v>82</v>
      </c>
      <c r="E2150" t="s">
        <v>83</v>
      </c>
      <c r="F2150" t="s">
        <v>428</v>
      </c>
      <c r="G2150">
        <v>93</v>
      </c>
      <c r="H2150">
        <v>4.3819616548716996E-3</v>
      </c>
      <c r="I2150">
        <f>IF(OR(B2150="GAS",B2150="COL",B2150="LAN",B2150="RICE"),H2150*About!$B$113,IF(B2150="CROP",H2150*About!$B$114,'EPA Data'!H2150))</f>
        <v>4.9077970534563038E-3</v>
      </c>
      <c r="J2150" s="9" t="str">
        <f>VLOOKUP(F2150,'Tech to Policy Mapping'!C:D,2,FALSE)</f>
        <v>coal mining - methane destruction</v>
      </c>
    </row>
    <row r="2151" spans="1:10" x14ac:dyDescent="0.45">
      <c r="A2151" t="s">
        <v>425</v>
      </c>
      <c r="B2151" t="s">
        <v>85</v>
      </c>
      <c r="C2151">
        <v>2040</v>
      </c>
      <c r="D2151" t="s">
        <v>82</v>
      </c>
      <c r="E2151" t="s">
        <v>83</v>
      </c>
      <c r="F2151" t="s">
        <v>428</v>
      </c>
      <c r="G2151">
        <v>94</v>
      </c>
      <c r="H2151">
        <v>4.3095243163406996E-3</v>
      </c>
      <c r="I2151">
        <f>IF(OR(B2151="GAS",B2151="COL",B2151="LAN",B2151="RICE"),H2151*About!$B$113,IF(B2151="CROP",H2151*About!$B$114,'EPA Data'!H2151))</f>
        <v>4.826667234301584E-3</v>
      </c>
      <c r="J2151" s="9" t="str">
        <f>VLOOKUP(F2151,'Tech to Policy Mapping'!C:D,2,FALSE)</f>
        <v>coal mining - methane destruction</v>
      </c>
    </row>
    <row r="2152" spans="1:10" x14ac:dyDescent="0.45">
      <c r="A2152" t="s">
        <v>425</v>
      </c>
      <c r="B2152" t="s">
        <v>85</v>
      </c>
      <c r="C2152">
        <v>2040</v>
      </c>
      <c r="D2152" t="s">
        <v>82</v>
      </c>
      <c r="E2152" t="s">
        <v>83</v>
      </c>
      <c r="F2152" t="s">
        <v>430</v>
      </c>
      <c r="G2152">
        <v>96</v>
      </c>
      <c r="H2152">
        <v>4.8603159375489001E-3</v>
      </c>
      <c r="I2152">
        <f>IF(OR(B2152="GAS",B2152="COL",B2152="LAN",B2152="RICE"),H2152*About!$B$113,IF(B2152="CROP",H2152*About!$B$114,'EPA Data'!H2152))</f>
        <v>5.443553850054769E-3</v>
      </c>
      <c r="J2152" s="9" t="str">
        <f>VLOOKUP(F2152,'Tech to Policy Mapping'!C:D,2,FALSE)</f>
        <v>coal mining - methane capture</v>
      </c>
    </row>
    <row r="2153" spans="1:10" x14ac:dyDescent="0.45">
      <c r="A2153" t="s">
        <v>425</v>
      </c>
      <c r="B2153" t="s">
        <v>85</v>
      </c>
      <c r="C2153">
        <v>2040</v>
      </c>
      <c r="D2153" t="s">
        <v>82</v>
      </c>
      <c r="E2153" t="s">
        <v>83</v>
      </c>
      <c r="F2153" t="s">
        <v>427</v>
      </c>
      <c r="G2153">
        <v>96</v>
      </c>
      <c r="H2153">
        <v>4.8603159375489001E-3</v>
      </c>
      <c r="I2153">
        <f>IF(OR(B2153="GAS",B2153="COL",B2153="LAN",B2153="RICE"),H2153*About!$B$113,IF(B2153="CROP",H2153*About!$B$114,'EPA Data'!H2153))</f>
        <v>5.443553850054769E-3</v>
      </c>
      <c r="J2153" s="9" t="str">
        <f>VLOOKUP(F2153,'Tech to Policy Mapping'!C:D,2,FALSE)</f>
        <v>coal mining - methane capture</v>
      </c>
    </row>
    <row r="2154" spans="1:10" x14ac:dyDescent="0.45">
      <c r="A2154" t="s">
        <v>425</v>
      </c>
      <c r="B2154" t="s">
        <v>85</v>
      </c>
      <c r="C2154">
        <v>2040</v>
      </c>
      <c r="D2154" t="s">
        <v>82</v>
      </c>
      <c r="E2154" t="s">
        <v>83</v>
      </c>
      <c r="F2154" t="s">
        <v>426</v>
      </c>
      <c r="G2154">
        <v>97</v>
      </c>
      <c r="H2154">
        <v>9.8024934530258206E-2</v>
      </c>
      <c r="I2154">
        <f>IF(OR(B2154="GAS",B2154="COL",B2154="LAN",B2154="RICE"),H2154*About!$B$113,IF(B2154="CROP",H2154*About!$B$114,'EPA Data'!H2154))</f>
        <v>0.1097879266738892</v>
      </c>
      <c r="J2154" s="9" t="str">
        <f>VLOOKUP(F2154,'Tech to Policy Mapping'!C:D,2,FALSE)</f>
        <v>coal mining - methane capture</v>
      </c>
    </row>
    <row r="2155" spans="1:10" x14ac:dyDescent="0.45">
      <c r="A2155" t="s">
        <v>425</v>
      </c>
      <c r="B2155" t="s">
        <v>85</v>
      </c>
      <c r="C2155">
        <v>2040</v>
      </c>
      <c r="D2155" t="s">
        <v>82</v>
      </c>
      <c r="E2155" t="s">
        <v>83</v>
      </c>
      <c r="F2155" t="s">
        <v>427</v>
      </c>
      <c r="G2155">
        <v>99</v>
      </c>
      <c r="H2155">
        <v>9.4278110191226006E-3</v>
      </c>
      <c r="I2155">
        <f>IF(OR(B2155="GAS",B2155="COL",B2155="LAN",B2155="RICE"),H2155*About!$B$113,IF(B2155="CROP",H2155*About!$B$114,'EPA Data'!H2155))</f>
        <v>1.0559148341417314E-2</v>
      </c>
      <c r="J2155" s="9" t="str">
        <f>VLOOKUP(F2155,'Tech to Policy Mapping'!C:D,2,FALSE)</f>
        <v>coal mining - methane capture</v>
      </c>
    </row>
    <row r="2156" spans="1:10" x14ac:dyDescent="0.45">
      <c r="A2156" t="s">
        <v>425</v>
      </c>
      <c r="B2156" t="s">
        <v>85</v>
      </c>
      <c r="C2156">
        <v>2040</v>
      </c>
      <c r="D2156" t="s">
        <v>82</v>
      </c>
      <c r="E2156" t="s">
        <v>83</v>
      </c>
      <c r="F2156" t="s">
        <v>430</v>
      </c>
      <c r="G2156">
        <v>99</v>
      </c>
      <c r="H2156">
        <v>9.4278110191226006E-3</v>
      </c>
      <c r="I2156">
        <f>IF(OR(B2156="GAS",B2156="COL",B2156="LAN",B2156="RICE"),H2156*About!$B$113,IF(B2156="CROP",H2156*About!$B$114,'EPA Data'!H2156))</f>
        <v>1.0559148341417314E-2</v>
      </c>
      <c r="J2156" s="9" t="str">
        <f>VLOOKUP(F2156,'Tech to Policy Mapping'!C:D,2,FALSE)</f>
        <v>coal mining - methane capture</v>
      </c>
    </row>
    <row r="2157" spans="1:10" x14ac:dyDescent="0.45">
      <c r="A2157" t="s">
        <v>425</v>
      </c>
      <c r="B2157" t="s">
        <v>85</v>
      </c>
      <c r="C2157">
        <v>2040</v>
      </c>
      <c r="D2157" t="s">
        <v>82</v>
      </c>
      <c r="E2157" t="s">
        <v>83</v>
      </c>
      <c r="F2157" t="s">
        <v>428</v>
      </c>
      <c r="G2157">
        <v>100</v>
      </c>
      <c r="H2157">
        <v>8.1334104761481008E-3</v>
      </c>
      <c r="I2157">
        <f>IF(OR(B2157="GAS",B2157="COL",B2157="LAN",B2157="RICE"),H2157*About!$B$113,IF(B2157="CROP",H2157*About!$B$114,'EPA Data'!H2157))</f>
        <v>9.1094197332858735E-3</v>
      </c>
      <c r="J2157" s="9" t="str">
        <f>VLOOKUP(F2157,'Tech to Policy Mapping'!C:D,2,FALSE)</f>
        <v>coal mining - methane destruction</v>
      </c>
    </row>
    <row r="2158" spans="1:10" x14ac:dyDescent="0.45">
      <c r="A2158" t="s">
        <v>425</v>
      </c>
      <c r="B2158" t="s">
        <v>85</v>
      </c>
      <c r="C2158">
        <v>2040</v>
      </c>
      <c r="D2158" t="s">
        <v>82</v>
      </c>
      <c r="E2158" t="s">
        <v>83</v>
      </c>
      <c r="F2158" t="s">
        <v>428</v>
      </c>
      <c r="G2158">
        <v>103</v>
      </c>
      <c r="H2158">
        <v>3.9288722909986999E-3</v>
      </c>
      <c r="I2158">
        <f>IF(OR(B2158="GAS",B2158="COL",B2158="LAN",B2158="RICE"),H2158*About!$B$113,IF(B2158="CROP",H2158*About!$B$114,'EPA Data'!H2158))</f>
        <v>4.4003369659185443E-3</v>
      </c>
      <c r="J2158" s="9" t="str">
        <f>VLOOKUP(F2158,'Tech to Policy Mapping'!C:D,2,FALSE)</f>
        <v>coal mining - methane destruction</v>
      </c>
    </row>
    <row r="2159" spans="1:10" x14ac:dyDescent="0.45">
      <c r="A2159" t="s">
        <v>425</v>
      </c>
      <c r="B2159" t="s">
        <v>85</v>
      </c>
      <c r="C2159">
        <v>2040</v>
      </c>
      <c r="D2159" t="s">
        <v>82</v>
      </c>
      <c r="E2159" t="s">
        <v>83</v>
      </c>
      <c r="F2159" t="s">
        <v>426</v>
      </c>
      <c r="G2159">
        <v>103</v>
      </c>
      <c r="H2159">
        <v>9.1379590332508101E-2</v>
      </c>
      <c r="I2159">
        <f>IF(OR(B2159="GAS",B2159="COL",B2159="LAN",B2159="RICE"),H2159*About!$B$113,IF(B2159="CROP",H2159*About!$B$114,'EPA Data'!H2159))</f>
        <v>0.10234514117240909</v>
      </c>
      <c r="J2159" s="9" t="str">
        <f>VLOOKUP(F2159,'Tech to Policy Mapping'!C:D,2,FALSE)</f>
        <v>coal mining - methane capture</v>
      </c>
    </row>
    <row r="2160" spans="1:10" x14ac:dyDescent="0.45">
      <c r="A2160" t="s">
        <v>425</v>
      </c>
      <c r="B2160" t="s">
        <v>85</v>
      </c>
      <c r="C2160">
        <v>2040</v>
      </c>
      <c r="D2160" t="s">
        <v>82</v>
      </c>
      <c r="E2160" t="s">
        <v>83</v>
      </c>
      <c r="F2160" t="s">
        <v>430</v>
      </c>
      <c r="G2160">
        <v>104</v>
      </c>
      <c r="H2160">
        <v>4.5139105059206E-3</v>
      </c>
      <c r="I2160">
        <f>IF(OR(B2160="GAS",B2160="COL",B2160="LAN",B2160="RICE"),H2160*About!$B$113,IF(B2160="CROP",H2160*About!$B$114,'EPA Data'!H2160))</f>
        <v>5.0555797666310721E-3</v>
      </c>
      <c r="J2160" s="9" t="str">
        <f>VLOOKUP(F2160,'Tech to Policy Mapping'!C:D,2,FALSE)</f>
        <v>coal mining - methane capture</v>
      </c>
    </row>
    <row r="2161" spans="1:10" x14ac:dyDescent="0.45">
      <c r="A2161" t="s">
        <v>425</v>
      </c>
      <c r="B2161" t="s">
        <v>85</v>
      </c>
      <c r="C2161">
        <v>2040</v>
      </c>
      <c r="D2161" t="s">
        <v>82</v>
      </c>
      <c r="E2161" t="s">
        <v>83</v>
      </c>
      <c r="F2161" t="s">
        <v>427</v>
      </c>
      <c r="G2161">
        <v>104</v>
      </c>
      <c r="H2161">
        <v>4.5139105059206E-3</v>
      </c>
      <c r="I2161">
        <f>IF(OR(B2161="GAS",B2161="COL",B2161="LAN",B2161="RICE"),H2161*About!$B$113,IF(B2161="CROP",H2161*About!$B$114,'EPA Data'!H2161))</f>
        <v>5.0555797666310721E-3</v>
      </c>
      <c r="J2161" s="9" t="str">
        <f>VLOOKUP(F2161,'Tech to Policy Mapping'!C:D,2,FALSE)</f>
        <v>coal mining - methane capture</v>
      </c>
    </row>
    <row r="2162" spans="1:10" x14ac:dyDescent="0.45">
      <c r="A2162" t="s">
        <v>425</v>
      </c>
      <c r="B2162" t="s">
        <v>85</v>
      </c>
      <c r="C2162">
        <v>2040</v>
      </c>
      <c r="D2162" t="s">
        <v>82</v>
      </c>
      <c r="E2162" t="s">
        <v>83</v>
      </c>
      <c r="F2162" t="s">
        <v>428</v>
      </c>
      <c r="G2162">
        <v>106</v>
      </c>
      <c r="H2162">
        <v>3.8193315267563001E-3</v>
      </c>
      <c r="I2162">
        <f>IF(OR(B2162="GAS",B2162="COL",B2162="LAN",B2162="RICE"),H2162*About!$B$113,IF(B2162="CROP",H2162*About!$B$114,'EPA Data'!H2162))</f>
        <v>4.2776513099670567E-3</v>
      </c>
      <c r="J2162" s="9" t="str">
        <f>VLOOKUP(F2162,'Tech to Policy Mapping'!C:D,2,FALSE)</f>
        <v>coal mining - methane destruction</v>
      </c>
    </row>
    <row r="2163" spans="1:10" x14ac:dyDescent="0.45">
      <c r="A2163" t="s">
        <v>425</v>
      </c>
      <c r="B2163" t="s">
        <v>85</v>
      </c>
      <c r="C2163">
        <v>2040</v>
      </c>
      <c r="D2163" t="s">
        <v>82</v>
      </c>
      <c r="E2163" t="s">
        <v>83</v>
      </c>
      <c r="F2163" t="s">
        <v>426</v>
      </c>
      <c r="G2163">
        <v>107</v>
      </c>
      <c r="H2163">
        <v>8.7485685944557204E-2</v>
      </c>
      <c r="I2163">
        <f>IF(OR(B2163="GAS",B2163="COL",B2163="LAN",B2163="RICE"),H2163*About!$B$113,IF(B2163="CROP",H2163*About!$B$114,'EPA Data'!H2163))</f>
        <v>9.7983968257904078E-2</v>
      </c>
      <c r="J2163" s="9" t="str">
        <f>VLOOKUP(F2163,'Tech to Policy Mapping'!C:D,2,FALSE)</f>
        <v>coal mining - methane capture</v>
      </c>
    </row>
    <row r="2164" spans="1:10" x14ac:dyDescent="0.45">
      <c r="A2164" t="s">
        <v>425</v>
      </c>
      <c r="B2164" t="s">
        <v>85</v>
      </c>
      <c r="C2164">
        <v>2040</v>
      </c>
      <c r="D2164" t="s">
        <v>82</v>
      </c>
      <c r="E2164" t="s">
        <v>83</v>
      </c>
      <c r="F2164" t="s">
        <v>430</v>
      </c>
      <c r="G2164">
        <v>107</v>
      </c>
      <c r="H2164">
        <v>4.3819616548716996E-3</v>
      </c>
      <c r="I2164">
        <f>IF(OR(B2164="GAS",B2164="COL",B2164="LAN",B2164="RICE"),H2164*About!$B$113,IF(B2164="CROP",H2164*About!$B$114,'EPA Data'!H2164))</f>
        <v>4.9077970534563038E-3</v>
      </c>
      <c r="J2164" s="9" t="str">
        <f>VLOOKUP(F2164,'Tech to Policy Mapping'!C:D,2,FALSE)</f>
        <v>coal mining - methane capture</v>
      </c>
    </row>
    <row r="2165" spans="1:10" x14ac:dyDescent="0.45">
      <c r="A2165" t="s">
        <v>425</v>
      </c>
      <c r="B2165" t="s">
        <v>85</v>
      </c>
      <c r="C2165">
        <v>2040</v>
      </c>
      <c r="D2165" t="s">
        <v>82</v>
      </c>
      <c r="E2165" t="s">
        <v>83</v>
      </c>
      <c r="F2165" t="s">
        <v>427</v>
      </c>
      <c r="G2165">
        <v>107</v>
      </c>
      <c r="H2165">
        <v>4.3819616548716996E-3</v>
      </c>
      <c r="I2165">
        <f>IF(OR(B2165="GAS",B2165="COL",B2165="LAN",B2165="RICE"),H2165*About!$B$113,IF(B2165="CROP",H2165*About!$B$114,'EPA Data'!H2165))</f>
        <v>4.9077970534563038E-3</v>
      </c>
      <c r="J2165" s="9" t="str">
        <f>VLOOKUP(F2165,'Tech to Policy Mapping'!C:D,2,FALSE)</f>
        <v>coal mining - methane capture</v>
      </c>
    </row>
    <row r="2166" spans="1:10" x14ac:dyDescent="0.45">
      <c r="A2166" t="s">
        <v>425</v>
      </c>
      <c r="B2166" t="s">
        <v>85</v>
      </c>
      <c r="C2166">
        <v>2040</v>
      </c>
      <c r="D2166" t="s">
        <v>82</v>
      </c>
      <c r="E2166" t="s">
        <v>83</v>
      </c>
      <c r="F2166" t="s">
        <v>427</v>
      </c>
      <c r="G2166">
        <v>109</v>
      </c>
      <c r="H2166">
        <v>4.3095243163406996E-3</v>
      </c>
      <c r="I2166">
        <f>IF(OR(B2166="GAS",B2166="COL",B2166="LAN",B2166="RICE"),H2166*About!$B$113,IF(B2166="CROP",H2166*About!$B$114,'EPA Data'!H2166))</f>
        <v>4.826667234301584E-3</v>
      </c>
      <c r="J2166" s="9" t="str">
        <f>VLOOKUP(F2166,'Tech to Policy Mapping'!C:D,2,FALSE)</f>
        <v>coal mining - methane capture</v>
      </c>
    </row>
    <row r="2167" spans="1:10" x14ac:dyDescent="0.45">
      <c r="A2167" t="s">
        <v>425</v>
      </c>
      <c r="B2167" t="s">
        <v>85</v>
      </c>
      <c r="C2167">
        <v>2040</v>
      </c>
      <c r="D2167" t="s">
        <v>82</v>
      </c>
      <c r="E2167" t="s">
        <v>83</v>
      </c>
      <c r="F2167" t="s">
        <v>430</v>
      </c>
      <c r="G2167">
        <v>109</v>
      </c>
      <c r="H2167">
        <v>4.3095243163406996E-3</v>
      </c>
      <c r="I2167">
        <f>IF(OR(B2167="GAS",B2167="COL",B2167="LAN",B2167="RICE"),H2167*About!$B$113,IF(B2167="CROP",H2167*About!$B$114,'EPA Data'!H2167))</f>
        <v>4.826667234301584E-3</v>
      </c>
      <c r="J2167" s="9" t="str">
        <f>VLOOKUP(F2167,'Tech to Policy Mapping'!C:D,2,FALSE)</f>
        <v>coal mining - methane capture</v>
      </c>
    </row>
    <row r="2168" spans="1:10" x14ac:dyDescent="0.45">
      <c r="A2168" t="s">
        <v>425</v>
      </c>
      <c r="B2168" t="s">
        <v>85</v>
      </c>
      <c r="C2168">
        <v>2040</v>
      </c>
      <c r="D2168" t="s">
        <v>82</v>
      </c>
      <c r="E2168" t="s">
        <v>83</v>
      </c>
      <c r="F2168" t="s">
        <v>426</v>
      </c>
      <c r="G2168">
        <v>110</v>
      </c>
      <c r="H2168">
        <v>8.5055924952030196E-2</v>
      </c>
      <c r="I2168">
        <f>IF(OR(B2168="GAS",B2168="COL",B2168="LAN",B2168="RICE"),H2168*About!$B$113,IF(B2168="CROP",H2168*About!$B$114,'EPA Data'!H2168))</f>
        <v>9.5262635946273821E-2</v>
      </c>
      <c r="J2168" s="9" t="str">
        <f>VLOOKUP(F2168,'Tech to Policy Mapping'!C:D,2,FALSE)</f>
        <v>coal mining - methane capture</v>
      </c>
    </row>
    <row r="2169" spans="1:10" x14ac:dyDescent="0.45">
      <c r="A2169" t="s">
        <v>425</v>
      </c>
      <c r="B2169" t="s">
        <v>85</v>
      </c>
      <c r="C2169">
        <v>2040</v>
      </c>
      <c r="D2169" t="s">
        <v>82</v>
      </c>
      <c r="E2169" t="s">
        <v>83</v>
      </c>
      <c r="F2169" t="s">
        <v>426</v>
      </c>
      <c r="G2169">
        <v>111</v>
      </c>
      <c r="H2169">
        <v>8.4644675254821805E-2</v>
      </c>
      <c r="I2169">
        <f>IF(OR(B2169="GAS",B2169="COL",B2169="LAN",B2169="RICE"),H2169*About!$B$113,IF(B2169="CROP",H2169*About!$B$114,'EPA Data'!H2169))</f>
        <v>9.4802036285400432E-2</v>
      </c>
      <c r="J2169" s="9" t="str">
        <f>VLOOKUP(F2169,'Tech to Policy Mapping'!C:D,2,FALSE)</f>
        <v>coal mining - methane capture</v>
      </c>
    </row>
    <row r="2170" spans="1:10" x14ac:dyDescent="0.45">
      <c r="A2170" t="s">
        <v>425</v>
      </c>
      <c r="B2170" t="s">
        <v>85</v>
      </c>
      <c r="C2170">
        <v>2040</v>
      </c>
      <c r="D2170" t="s">
        <v>82</v>
      </c>
      <c r="E2170" t="s">
        <v>83</v>
      </c>
      <c r="F2170" t="s">
        <v>430</v>
      </c>
      <c r="G2170">
        <v>115</v>
      </c>
      <c r="H2170">
        <v>4.0747439488769003E-3</v>
      </c>
      <c r="I2170">
        <f>IF(OR(B2170="GAS",B2170="COL",B2170="LAN",B2170="RICE"),H2170*About!$B$113,IF(B2170="CROP",H2170*About!$B$114,'EPA Data'!H2170))</f>
        <v>4.5637132227421291E-3</v>
      </c>
      <c r="J2170" s="9" t="str">
        <f>VLOOKUP(F2170,'Tech to Policy Mapping'!C:D,2,FALSE)</f>
        <v>coal mining - methane capture</v>
      </c>
    </row>
    <row r="2171" spans="1:10" x14ac:dyDescent="0.45">
      <c r="A2171" t="s">
        <v>425</v>
      </c>
      <c r="B2171" t="s">
        <v>85</v>
      </c>
      <c r="C2171">
        <v>2040</v>
      </c>
      <c r="D2171" t="s">
        <v>82</v>
      </c>
      <c r="E2171" t="s">
        <v>83</v>
      </c>
      <c r="F2171" t="s">
        <v>426</v>
      </c>
      <c r="G2171">
        <v>115</v>
      </c>
      <c r="H2171">
        <v>8.1250391900539398E-2</v>
      </c>
      <c r="I2171">
        <f>IF(OR(B2171="GAS",B2171="COL",B2171="LAN",B2171="RICE"),H2171*About!$B$113,IF(B2171="CROP",H2171*About!$B$114,'EPA Data'!H2171))</f>
        <v>9.1000438928604141E-2</v>
      </c>
      <c r="J2171" s="9" t="str">
        <f>VLOOKUP(F2171,'Tech to Policy Mapping'!C:D,2,FALSE)</f>
        <v>coal mining - methane capture</v>
      </c>
    </row>
    <row r="2172" spans="1:10" x14ac:dyDescent="0.45">
      <c r="A2172" t="s">
        <v>425</v>
      </c>
      <c r="B2172" t="s">
        <v>85</v>
      </c>
      <c r="C2172">
        <v>2040</v>
      </c>
      <c r="D2172" t="s">
        <v>82</v>
      </c>
      <c r="E2172" t="s">
        <v>83</v>
      </c>
      <c r="F2172" t="s">
        <v>427</v>
      </c>
      <c r="G2172">
        <v>115</v>
      </c>
      <c r="H2172">
        <v>4.0747439488769003E-3</v>
      </c>
      <c r="I2172">
        <f>IF(OR(B2172="GAS",B2172="COL",B2172="LAN",B2172="RICE"),H2172*About!$B$113,IF(B2172="CROP",H2172*About!$B$114,'EPA Data'!H2172))</f>
        <v>4.5637132227421291E-3</v>
      </c>
      <c r="J2172" s="9" t="str">
        <f>VLOOKUP(F2172,'Tech to Policy Mapping'!C:D,2,FALSE)</f>
        <v>coal mining - methane capture</v>
      </c>
    </row>
    <row r="2173" spans="1:10" x14ac:dyDescent="0.45">
      <c r="A2173" t="s">
        <v>425</v>
      </c>
      <c r="B2173" t="s">
        <v>85</v>
      </c>
      <c r="C2173">
        <v>2040</v>
      </c>
      <c r="D2173" t="s">
        <v>82</v>
      </c>
      <c r="E2173" t="s">
        <v>83</v>
      </c>
      <c r="F2173" t="s">
        <v>430</v>
      </c>
      <c r="G2173">
        <v>116</v>
      </c>
      <c r="H2173">
        <v>4.0586665272713002E-3</v>
      </c>
      <c r="I2173">
        <f>IF(OR(B2173="GAS",B2173="COL",B2173="LAN",B2173="RICE"),H2173*About!$B$113,IF(B2173="CROP",H2173*About!$B$114,'EPA Data'!H2173))</f>
        <v>4.5457065105438564E-3</v>
      </c>
      <c r="J2173" s="9" t="str">
        <f>VLOOKUP(F2173,'Tech to Policy Mapping'!C:D,2,FALSE)</f>
        <v>coal mining - methane capture</v>
      </c>
    </row>
    <row r="2174" spans="1:10" x14ac:dyDescent="0.45">
      <c r="A2174" t="s">
        <v>425</v>
      </c>
      <c r="B2174" t="s">
        <v>85</v>
      </c>
      <c r="C2174">
        <v>2040</v>
      </c>
      <c r="D2174" t="s">
        <v>82</v>
      </c>
      <c r="E2174" t="s">
        <v>83</v>
      </c>
      <c r="F2174" t="s">
        <v>427</v>
      </c>
      <c r="G2174">
        <v>116</v>
      </c>
      <c r="H2174">
        <v>4.0586665272713002E-3</v>
      </c>
      <c r="I2174">
        <f>IF(OR(B2174="GAS",B2174="COL",B2174="LAN",B2174="RICE"),H2174*About!$B$113,IF(B2174="CROP",H2174*About!$B$114,'EPA Data'!H2174))</f>
        <v>4.5457065105438564E-3</v>
      </c>
      <c r="J2174" s="9" t="str">
        <f>VLOOKUP(F2174,'Tech to Policy Mapping'!C:D,2,FALSE)</f>
        <v>coal mining - methane capture</v>
      </c>
    </row>
    <row r="2175" spans="1:10" x14ac:dyDescent="0.45">
      <c r="A2175" t="s">
        <v>425</v>
      </c>
      <c r="B2175" t="s">
        <v>85</v>
      </c>
      <c r="C2175">
        <v>2040</v>
      </c>
      <c r="D2175" t="s">
        <v>82</v>
      </c>
      <c r="E2175" t="s">
        <v>83</v>
      </c>
      <c r="F2175" t="s">
        <v>426</v>
      </c>
      <c r="G2175">
        <v>118</v>
      </c>
      <c r="H2175">
        <v>7.88753107190132E-2</v>
      </c>
      <c r="I2175">
        <f>IF(OR(B2175="GAS",B2175="COL",B2175="LAN",B2175="RICE"),H2175*About!$B$113,IF(B2175="CROP",H2175*About!$B$114,'EPA Data'!H2175))</f>
        <v>8.8340348005294791E-2</v>
      </c>
      <c r="J2175" s="9" t="str">
        <f>VLOOKUP(F2175,'Tech to Policy Mapping'!C:D,2,FALSE)</f>
        <v>coal mining - methane capture</v>
      </c>
    </row>
    <row r="2176" spans="1:10" x14ac:dyDescent="0.45">
      <c r="A2176" t="s">
        <v>425</v>
      </c>
      <c r="B2176" t="s">
        <v>85</v>
      </c>
      <c r="C2176">
        <v>2040</v>
      </c>
      <c r="D2176" t="s">
        <v>82</v>
      </c>
      <c r="E2176" t="s">
        <v>83</v>
      </c>
      <c r="F2176" t="s">
        <v>427</v>
      </c>
      <c r="G2176">
        <v>120</v>
      </c>
      <c r="H2176">
        <v>3.9288722909986999E-3</v>
      </c>
      <c r="I2176">
        <f>IF(OR(B2176="GAS",B2176="COL",B2176="LAN",B2176="RICE"),H2176*About!$B$113,IF(B2176="CROP",H2176*About!$B$114,'EPA Data'!H2176))</f>
        <v>4.4003369659185443E-3</v>
      </c>
      <c r="J2176" s="9" t="str">
        <f>VLOOKUP(F2176,'Tech to Policy Mapping'!C:D,2,FALSE)</f>
        <v>coal mining - methane capture</v>
      </c>
    </row>
    <row r="2177" spans="1:10" x14ac:dyDescent="0.45">
      <c r="A2177" t="s">
        <v>425</v>
      </c>
      <c r="B2177" t="s">
        <v>85</v>
      </c>
      <c r="C2177">
        <v>2040</v>
      </c>
      <c r="D2177" t="s">
        <v>82</v>
      </c>
      <c r="E2177" t="s">
        <v>83</v>
      </c>
      <c r="F2177" t="s">
        <v>426</v>
      </c>
      <c r="G2177">
        <v>120</v>
      </c>
      <c r="H2177">
        <v>7.7571436762809795E-2</v>
      </c>
      <c r="I2177">
        <f>IF(OR(B2177="GAS",B2177="COL",B2177="LAN",B2177="RICE"),H2177*About!$B$113,IF(B2177="CROP",H2177*About!$B$114,'EPA Data'!H2177))</f>
        <v>8.6880009174346975E-2</v>
      </c>
      <c r="J2177" s="9" t="str">
        <f>VLOOKUP(F2177,'Tech to Policy Mapping'!C:D,2,FALSE)</f>
        <v>coal mining - methane capture</v>
      </c>
    </row>
    <row r="2178" spans="1:10" x14ac:dyDescent="0.45">
      <c r="A2178" t="s">
        <v>425</v>
      </c>
      <c r="B2178" t="s">
        <v>85</v>
      </c>
      <c r="C2178">
        <v>2040</v>
      </c>
      <c r="D2178" t="s">
        <v>82</v>
      </c>
      <c r="E2178" t="s">
        <v>83</v>
      </c>
      <c r="F2178" t="s">
        <v>430</v>
      </c>
      <c r="G2178">
        <v>120</v>
      </c>
      <c r="H2178">
        <v>3.9288722909986999E-3</v>
      </c>
      <c r="I2178">
        <f>IF(OR(B2178="GAS",B2178="COL",B2178="LAN",B2178="RICE"),H2178*About!$B$113,IF(B2178="CROP",H2178*About!$B$114,'EPA Data'!H2178))</f>
        <v>4.4003369659185443E-3</v>
      </c>
      <c r="J2178" s="9" t="str">
        <f>VLOOKUP(F2178,'Tech to Policy Mapping'!C:D,2,FALSE)</f>
        <v>coal mining - methane capture</v>
      </c>
    </row>
    <row r="2179" spans="1:10" x14ac:dyDescent="0.45">
      <c r="A2179" t="s">
        <v>425</v>
      </c>
      <c r="B2179" t="s">
        <v>85</v>
      </c>
      <c r="C2179">
        <v>2040</v>
      </c>
      <c r="D2179" t="s">
        <v>82</v>
      </c>
      <c r="E2179" t="s">
        <v>83</v>
      </c>
      <c r="F2179" t="s">
        <v>427</v>
      </c>
      <c r="G2179">
        <v>123</v>
      </c>
      <c r="H2179">
        <v>3.8193315267563001E-3</v>
      </c>
      <c r="I2179">
        <f>IF(OR(B2179="GAS",B2179="COL",B2179="LAN",B2179="RICE"),H2179*About!$B$113,IF(B2179="CROP",H2179*About!$B$114,'EPA Data'!H2179))</f>
        <v>4.2776513099670567E-3</v>
      </c>
      <c r="J2179" s="9" t="str">
        <f>VLOOKUP(F2179,'Tech to Policy Mapping'!C:D,2,FALSE)</f>
        <v>coal mining - methane capture</v>
      </c>
    </row>
    <row r="2180" spans="1:10" x14ac:dyDescent="0.45">
      <c r="A2180" t="s">
        <v>425</v>
      </c>
      <c r="B2180" t="s">
        <v>85</v>
      </c>
      <c r="C2180">
        <v>2040</v>
      </c>
      <c r="D2180" t="s">
        <v>82</v>
      </c>
      <c r="E2180" t="s">
        <v>83</v>
      </c>
      <c r="F2180" t="s">
        <v>430</v>
      </c>
      <c r="G2180">
        <v>123</v>
      </c>
      <c r="H2180">
        <v>3.8193315267563001E-3</v>
      </c>
      <c r="I2180">
        <f>IF(OR(B2180="GAS",B2180="COL",B2180="LAN",B2180="RICE"),H2180*About!$B$113,IF(B2180="CROP",H2180*About!$B$114,'EPA Data'!H2180))</f>
        <v>4.2776513099670567E-3</v>
      </c>
      <c r="J2180" s="9" t="str">
        <f>VLOOKUP(F2180,'Tech to Policy Mapping'!C:D,2,FALSE)</f>
        <v>coal mining - methane capture</v>
      </c>
    </row>
    <row r="2181" spans="1:10" x14ac:dyDescent="0.45">
      <c r="A2181" t="s">
        <v>425</v>
      </c>
      <c r="B2181" t="s">
        <v>85</v>
      </c>
      <c r="C2181">
        <v>2040</v>
      </c>
      <c r="D2181" t="s">
        <v>82</v>
      </c>
      <c r="E2181" t="s">
        <v>83</v>
      </c>
      <c r="F2181" t="s">
        <v>426</v>
      </c>
      <c r="G2181">
        <v>127</v>
      </c>
      <c r="H2181">
        <v>0.14640139043331099</v>
      </c>
      <c r="I2181">
        <f>IF(OR(B2181="GAS",B2181="COL",B2181="LAN",B2181="RICE"),H2181*About!$B$113,IF(B2181="CROP",H2181*About!$B$114,'EPA Data'!H2181))</f>
        <v>0.16396955728530832</v>
      </c>
      <c r="J2181" s="9" t="str">
        <f>VLOOKUP(F2181,'Tech to Policy Mapping'!C:D,2,FALSE)</f>
        <v>coal mining - methane capture</v>
      </c>
    </row>
    <row r="2182" spans="1:10" x14ac:dyDescent="0.45">
      <c r="A2182" t="s">
        <v>425</v>
      </c>
      <c r="B2182" t="s">
        <v>85</v>
      </c>
      <c r="C2182">
        <v>2040</v>
      </c>
      <c r="D2182" t="s">
        <v>82</v>
      </c>
      <c r="E2182" t="s">
        <v>83</v>
      </c>
      <c r="F2182" t="s">
        <v>426</v>
      </c>
      <c r="G2182">
        <v>131</v>
      </c>
      <c r="H2182">
        <v>7.0719696581363706E-2</v>
      </c>
      <c r="I2182">
        <f>IF(OR(B2182="GAS",B2182="COL",B2182="LAN",B2182="RICE"),H2182*About!$B$113,IF(B2182="CROP",H2182*About!$B$114,'EPA Data'!H2182))</f>
        <v>7.9206060171127357E-2</v>
      </c>
      <c r="J2182" s="9" t="str">
        <f>VLOOKUP(F2182,'Tech to Policy Mapping'!C:D,2,FALSE)</f>
        <v>coal mining - methane capture</v>
      </c>
    </row>
    <row r="2183" spans="1:10" x14ac:dyDescent="0.45">
      <c r="A2183" t="s">
        <v>425</v>
      </c>
      <c r="B2183" t="s">
        <v>85</v>
      </c>
      <c r="C2183">
        <v>2040</v>
      </c>
      <c r="D2183" t="s">
        <v>82</v>
      </c>
      <c r="E2183" t="s">
        <v>83</v>
      </c>
      <c r="F2183" t="s">
        <v>426</v>
      </c>
      <c r="G2183">
        <v>134</v>
      </c>
      <c r="H2183">
        <v>6.8747967481613201E-2</v>
      </c>
      <c r="I2183">
        <f>IF(OR(B2183="GAS",B2183="COL",B2183="LAN",B2183="RICE"),H2183*About!$B$113,IF(B2183="CROP",H2183*About!$B$114,'EPA Data'!H2183))</f>
        <v>7.699772357940679E-2</v>
      </c>
      <c r="J2183" s="9" t="str">
        <f>VLOOKUP(F2183,'Tech to Policy Mapping'!C:D,2,FALSE)</f>
        <v>coal mining - methane capture</v>
      </c>
    </row>
    <row r="2184" spans="1:10" x14ac:dyDescent="0.45">
      <c r="A2184" t="s">
        <v>425</v>
      </c>
      <c r="B2184" t="s">
        <v>85</v>
      </c>
      <c r="C2184">
        <v>2040</v>
      </c>
      <c r="D2184" t="s">
        <v>82</v>
      </c>
      <c r="E2184" t="s">
        <v>83</v>
      </c>
      <c r="F2184" t="s">
        <v>426</v>
      </c>
      <c r="G2184">
        <v>100000</v>
      </c>
      <c r="H2184" s="1">
        <v>9.9999999999999998E-13</v>
      </c>
      <c r="I2184">
        <f>IF(OR(B2184="GAS",B2184="COL",B2184="LAN",B2184="RICE"),H2184*About!$B$113,IF(B2184="CROP",H2184*About!$B$114,'EPA Data'!H2184))</f>
        <v>1.1200000000000001E-12</v>
      </c>
      <c r="J2184" s="9" t="str">
        <f>VLOOKUP(F2184,'Tech to Policy Mapping'!C:D,2,FALSE)</f>
        <v>coal mining - methane capture</v>
      </c>
    </row>
    <row r="2185" spans="1:10" x14ac:dyDescent="0.45">
      <c r="A2185" t="s">
        <v>425</v>
      </c>
      <c r="B2185" t="s">
        <v>85</v>
      </c>
      <c r="C2185">
        <v>2045</v>
      </c>
      <c r="D2185" t="s">
        <v>82</v>
      </c>
      <c r="E2185" t="s">
        <v>83</v>
      </c>
      <c r="F2185" t="s">
        <v>432</v>
      </c>
      <c r="G2185">
        <v>-100000</v>
      </c>
      <c r="H2185">
        <v>0</v>
      </c>
      <c r="I2185">
        <f>IF(OR(B2185="GAS",B2185="COL",B2185="LAN",B2185="RICE"),H2185*About!$B$113,IF(B2185="CROP",H2185*About!$B$114,'EPA Data'!H2185))</f>
        <v>0</v>
      </c>
      <c r="J2185" s="9" t="str">
        <f>VLOOKUP(F2185,'Tech to Policy Mapping'!C:D,2,FALSE)</f>
        <v>coal mining - methane capture</v>
      </c>
    </row>
    <row r="2186" spans="1:10" x14ac:dyDescent="0.45">
      <c r="A2186" t="s">
        <v>425</v>
      </c>
      <c r="B2186" t="s">
        <v>85</v>
      </c>
      <c r="C2186">
        <v>2045</v>
      </c>
      <c r="D2186" t="s">
        <v>82</v>
      </c>
      <c r="E2186" t="s">
        <v>83</v>
      </c>
      <c r="F2186" t="s">
        <v>432</v>
      </c>
      <c r="G2186">
        <v>-4</v>
      </c>
      <c r="H2186">
        <v>0</v>
      </c>
      <c r="I2186">
        <f>IF(OR(B2186="GAS",B2186="COL",B2186="LAN",B2186="RICE"),H2186*About!$B$113,IF(B2186="CROP",H2186*About!$B$114,'EPA Data'!H2186))</f>
        <v>0</v>
      </c>
      <c r="J2186" s="9" t="str">
        <f>VLOOKUP(F2186,'Tech to Policy Mapping'!C:D,2,FALSE)</f>
        <v>coal mining - methane capture</v>
      </c>
    </row>
    <row r="2187" spans="1:10" x14ac:dyDescent="0.45">
      <c r="A2187" t="s">
        <v>425</v>
      </c>
      <c r="B2187" t="s">
        <v>85</v>
      </c>
      <c r="C2187">
        <v>2045</v>
      </c>
      <c r="D2187" t="s">
        <v>82</v>
      </c>
      <c r="E2187" t="s">
        <v>83</v>
      </c>
      <c r="F2187" t="s">
        <v>432</v>
      </c>
      <c r="G2187">
        <v>-4</v>
      </c>
      <c r="H2187">
        <v>5.8922810554504297</v>
      </c>
      <c r="I2187">
        <f>IF(OR(B2187="GAS",B2187="COL",B2187="LAN",B2187="RICE"),H2187*About!$B$113,IF(B2187="CROP",H2187*About!$B$114,'EPA Data'!H2187))</f>
        <v>6.5993547821044816</v>
      </c>
      <c r="J2187" s="9" t="str">
        <f>VLOOKUP(F2187,'Tech to Policy Mapping'!C:D,2,FALSE)</f>
        <v>coal mining - methane capture</v>
      </c>
    </row>
    <row r="2188" spans="1:10" x14ac:dyDescent="0.45">
      <c r="A2188" t="s">
        <v>425</v>
      </c>
      <c r="B2188" t="s">
        <v>85</v>
      </c>
      <c r="C2188">
        <v>2045</v>
      </c>
      <c r="D2188" t="s">
        <v>82</v>
      </c>
      <c r="E2188" t="s">
        <v>83</v>
      </c>
      <c r="F2188" t="s">
        <v>432</v>
      </c>
      <c r="G2188">
        <v>-3</v>
      </c>
      <c r="H2188">
        <v>5.1258525848388601</v>
      </c>
      <c r="I2188">
        <f>IF(OR(B2188="GAS",B2188="COL",B2188="LAN",B2188="RICE"),H2188*About!$B$113,IF(B2188="CROP",H2188*About!$B$114,'EPA Data'!H2188))</f>
        <v>5.7409548950195237</v>
      </c>
      <c r="J2188" s="9" t="str">
        <f>VLOOKUP(F2188,'Tech to Policy Mapping'!C:D,2,FALSE)</f>
        <v>coal mining - methane capture</v>
      </c>
    </row>
    <row r="2189" spans="1:10" x14ac:dyDescent="0.45">
      <c r="A2189" t="s">
        <v>425</v>
      </c>
      <c r="B2189" t="s">
        <v>85</v>
      </c>
      <c r="C2189">
        <v>2045</v>
      </c>
      <c r="D2189" t="s">
        <v>82</v>
      </c>
      <c r="E2189" t="s">
        <v>83</v>
      </c>
      <c r="F2189" t="s">
        <v>427</v>
      </c>
      <c r="G2189">
        <v>-1</v>
      </c>
      <c r="H2189">
        <v>1.2402699291706001</v>
      </c>
      <c r="I2189">
        <f>IF(OR(B2189="GAS",B2189="COL",B2189="LAN",B2189="RICE"),H2189*About!$B$113,IF(B2189="CROP",H2189*About!$B$114,'EPA Data'!H2189))</f>
        <v>1.3891023206710722</v>
      </c>
      <c r="J2189" s="9" t="str">
        <f>VLOOKUP(F2189,'Tech to Policy Mapping'!C:D,2,FALSE)</f>
        <v>coal mining - methane capture</v>
      </c>
    </row>
    <row r="2190" spans="1:10" x14ac:dyDescent="0.45">
      <c r="A2190" t="s">
        <v>425</v>
      </c>
      <c r="B2190" t="s">
        <v>85</v>
      </c>
      <c r="C2190">
        <v>2045</v>
      </c>
      <c r="D2190" t="s">
        <v>82</v>
      </c>
      <c r="E2190" t="s">
        <v>83</v>
      </c>
      <c r="F2190" t="s">
        <v>432</v>
      </c>
      <c r="G2190">
        <v>0</v>
      </c>
      <c r="H2190">
        <v>4.9085655212402299</v>
      </c>
      <c r="I2190">
        <f>IF(OR(B2190="GAS",B2190="COL",B2190="LAN",B2190="RICE"),H2190*About!$B$113,IF(B2190="CROP",H2190*About!$B$114,'EPA Data'!H2190))</f>
        <v>5.4975933837890585</v>
      </c>
      <c r="J2190" s="9" t="str">
        <f>VLOOKUP(F2190,'Tech to Policy Mapping'!C:D,2,FALSE)</f>
        <v>coal mining - methane capture</v>
      </c>
    </row>
    <row r="2191" spans="1:10" x14ac:dyDescent="0.45">
      <c r="A2191" t="s">
        <v>425</v>
      </c>
      <c r="B2191" t="s">
        <v>85</v>
      </c>
      <c r="C2191">
        <v>2045</v>
      </c>
      <c r="D2191" t="s">
        <v>82</v>
      </c>
      <c r="E2191" t="s">
        <v>83</v>
      </c>
      <c r="F2191" t="s">
        <v>427</v>
      </c>
      <c r="G2191">
        <v>0</v>
      </c>
      <c r="H2191">
        <v>1.62587366998195</v>
      </c>
      <c r="I2191">
        <f>IF(OR(B2191="GAS",B2191="COL",B2191="LAN",B2191="RICE"),H2191*About!$B$113,IF(B2191="CROP",H2191*About!$B$114,'EPA Data'!H2191))</f>
        <v>1.8209785103797842</v>
      </c>
      <c r="J2191" s="9" t="str">
        <f>VLOOKUP(F2191,'Tech to Policy Mapping'!C:D,2,FALSE)</f>
        <v>coal mining - methane capture</v>
      </c>
    </row>
    <row r="2192" spans="1:10" x14ac:dyDescent="0.45">
      <c r="A2192" t="s">
        <v>425</v>
      </c>
      <c r="B2192" t="s">
        <v>85</v>
      </c>
      <c r="C2192">
        <v>2045</v>
      </c>
      <c r="D2192" t="s">
        <v>82</v>
      </c>
      <c r="E2192" t="s">
        <v>83</v>
      </c>
      <c r="F2192" t="s">
        <v>430</v>
      </c>
      <c r="G2192">
        <v>1</v>
      </c>
      <c r="H2192">
        <v>5.0805755071341903</v>
      </c>
      <c r="I2192">
        <f>IF(OR(B2192="GAS",B2192="COL",B2192="LAN",B2192="RICE"),H2192*About!$B$113,IF(B2192="CROP",H2192*About!$B$114,'EPA Data'!H2192))</f>
        <v>5.6902445679902938</v>
      </c>
      <c r="J2192" s="9" t="str">
        <f>VLOOKUP(F2192,'Tech to Policy Mapping'!C:D,2,FALSE)</f>
        <v>coal mining - methane capture</v>
      </c>
    </row>
    <row r="2193" spans="1:10" x14ac:dyDescent="0.45">
      <c r="A2193" t="s">
        <v>425</v>
      </c>
      <c r="B2193" t="s">
        <v>85</v>
      </c>
      <c r="C2193">
        <v>2045</v>
      </c>
      <c r="D2193" t="s">
        <v>82</v>
      </c>
      <c r="E2193" t="s">
        <v>83</v>
      </c>
      <c r="F2193" t="s">
        <v>432</v>
      </c>
      <c r="G2193">
        <v>1</v>
      </c>
      <c r="H2193">
        <v>2.16771411895752</v>
      </c>
      <c r="I2193">
        <f>IF(OR(B2193="GAS",B2193="COL",B2193="LAN",B2193="RICE"),H2193*About!$B$113,IF(B2193="CROP",H2193*About!$B$114,'EPA Data'!H2193))</f>
        <v>2.4278398132324228</v>
      </c>
      <c r="J2193" s="9" t="str">
        <f>VLOOKUP(F2193,'Tech to Policy Mapping'!C:D,2,FALSE)</f>
        <v>coal mining - methane capture</v>
      </c>
    </row>
    <row r="2194" spans="1:10" x14ac:dyDescent="0.45">
      <c r="A2194" t="s">
        <v>425</v>
      </c>
      <c r="B2194" t="s">
        <v>85</v>
      </c>
      <c r="C2194">
        <v>2045</v>
      </c>
      <c r="D2194" t="s">
        <v>82</v>
      </c>
      <c r="E2194" t="s">
        <v>83</v>
      </c>
      <c r="F2194" t="s">
        <v>429</v>
      </c>
      <c r="G2194">
        <v>1</v>
      </c>
      <c r="H2194">
        <v>62.9909459352493</v>
      </c>
      <c r="I2194">
        <f>IF(OR(B2194="GAS",B2194="COL",B2194="LAN",B2194="RICE"),H2194*About!$B$113,IF(B2194="CROP",H2194*About!$B$114,'EPA Data'!H2194))</f>
        <v>70.549859447479221</v>
      </c>
      <c r="J2194" s="9" t="str">
        <f>VLOOKUP(F2194,'Tech to Policy Mapping'!C:D,2,FALSE)</f>
        <v>coal mining - methane destruction</v>
      </c>
    </row>
    <row r="2195" spans="1:10" x14ac:dyDescent="0.45">
      <c r="A2195" t="s">
        <v>425</v>
      </c>
      <c r="B2195" t="s">
        <v>85</v>
      </c>
      <c r="C2195">
        <v>2045</v>
      </c>
      <c r="D2195" t="s">
        <v>82</v>
      </c>
      <c r="E2195" t="s">
        <v>83</v>
      </c>
      <c r="F2195" t="s">
        <v>430</v>
      </c>
      <c r="G2195">
        <v>2</v>
      </c>
      <c r="H2195">
        <v>0.50818592682480801</v>
      </c>
      <c r="I2195">
        <f>IF(OR(B2195="GAS",B2195="COL",B2195="LAN",B2195="RICE"),H2195*About!$B$113,IF(B2195="CROP",H2195*About!$B$114,'EPA Data'!H2195))</f>
        <v>0.56916823804378502</v>
      </c>
      <c r="J2195" s="9" t="str">
        <f>VLOOKUP(F2195,'Tech to Policy Mapping'!C:D,2,FALSE)</f>
        <v>coal mining - methane capture</v>
      </c>
    </row>
    <row r="2196" spans="1:10" x14ac:dyDescent="0.45">
      <c r="A2196" t="s">
        <v>425</v>
      </c>
      <c r="B2196" t="s">
        <v>85</v>
      </c>
      <c r="C2196">
        <v>2045</v>
      </c>
      <c r="D2196" t="s">
        <v>82</v>
      </c>
      <c r="E2196" t="s">
        <v>83</v>
      </c>
      <c r="F2196" t="s">
        <v>429</v>
      </c>
      <c r="G2196">
        <v>2</v>
      </c>
      <c r="H2196">
        <v>62.602474808692897</v>
      </c>
      <c r="I2196">
        <f>IF(OR(B2196="GAS",B2196="COL",B2196="LAN",B2196="RICE"),H2196*About!$B$113,IF(B2196="CROP",H2196*About!$B$114,'EPA Data'!H2196))</f>
        <v>70.114771785736053</v>
      </c>
      <c r="J2196" s="9" t="str">
        <f>VLOOKUP(F2196,'Tech to Policy Mapping'!C:D,2,FALSE)</f>
        <v>coal mining - methane destruction</v>
      </c>
    </row>
    <row r="2197" spans="1:10" x14ac:dyDescent="0.45">
      <c r="A2197" t="s">
        <v>425</v>
      </c>
      <c r="B2197" t="s">
        <v>85</v>
      </c>
      <c r="C2197">
        <v>2045</v>
      </c>
      <c r="D2197" t="s">
        <v>82</v>
      </c>
      <c r="E2197" t="s">
        <v>83</v>
      </c>
      <c r="F2197" t="s">
        <v>428</v>
      </c>
      <c r="G2197">
        <v>2</v>
      </c>
      <c r="H2197">
        <v>0.73988643288612299</v>
      </c>
      <c r="I2197">
        <f>IF(OR(B2197="GAS",B2197="COL",B2197="LAN",B2197="RICE"),H2197*About!$B$113,IF(B2197="CROP",H2197*About!$B$114,'EPA Data'!H2197))</f>
        <v>0.82867280483245787</v>
      </c>
      <c r="J2197" s="9" t="str">
        <f>VLOOKUP(F2197,'Tech to Policy Mapping'!C:D,2,FALSE)</f>
        <v>coal mining - methane destruction</v>
      </c>
    </row>
    <row r="2198" spans="1:10" x14ac:dyDescent="0.45">
      <c r="A2198" t="s">
        <v>425</v>
      </c>
      <c r="B2198" t="s">
        <v>85</v>
      </c>
      <c r="C2198">
        <v>2045</v>
      </c>
      <c r="D2198" t="s">
        <v>82</v>
      </c>
      <c r="E2198" t="s">
        <v>83</v>
      </c>
      <c r="F2198" t="s">
        <v>432</v>
      </c>
      <c r="G2198">
        <v>2</v>
      </c>
      <c r="H2198">
        <v>4.5290299654006896</v>
      </c>
      <c r="I2198">
        <f>IF(OR(B2198="GAS",B2198="COL",B2198="LAN",B2198="RICE"),H2198*About!$B$113,IF(B2198="CROP",H2198*About!$B$114,'EPA Data'!H2198))</f>
        <v>5.0725135612487726</v>
      </c>
      <c r="J2198" s="9" t="str">
        <f>VLOOKUP(F2198,'Tech to Policy Mapping'!C:D,2,FALSE)</f>
        <v>coal mining - methane capture</v>
      </c>
    </row>
    <row r="2199" spans="1:10" x14ac:dyDescent="0.45">
      <c r="A2199" t="s">
        <v>425</v>
      </c>
      <c r="B2199" t="s">
        <v>85</v>
      </c>
      <c r="C2199">
        <v>2045</v>
      </c>
      <c r="D2199" t="s">
        <v>82</v>
      </c>
      <c r="E2199" t="s">
        <v>83</v>
      </c>
      <c r="F2199" t="s">
        <v>428</v>
      </c>
      <c r="G2199">
        <v>3</v>
      </c>
      <c r="H2199">
        <v>1.23974156379699</v>
      </c>
      <c r="I2199">
        <f>IF(OR(B2199="GAS",B2199="COL",B2199="LAN",B2199="RICE"),H2199*About!$B$113,IF(B2199="CROP",H2199*About!$B$114,'EPA Data'!H2199))</f>
        <v>1.3885105514526288</v>
      </c>
      <c r="J2199" s="9" t="str">
        <f>VLOOKUP(F2199,'Tech to Policy Mapping'!C:D,2,FALSE)</f>
        <v>coal mining - methane destruction</v>
      </c>
    </row>
    <row r="2200" spans="1:10" x14ac:dyDescent="0.45">
      <c r="A2200" t="s">
        <v>425</v>
      </c>
      <c r="B2200" t="s">
        <v>85</v>
      </c>
      <c r="C2200">
        <v>2045</v>
      </c>
      <c r="D2200" t="s">
        <v>82</v>
      </c>
      <c r="E2200" t="s">
        <v>83</v>
      </c>
      <c r="F2200" t="s">
        <v>430</v>
      </c>
      <c r="G2200">
        <v>3</v>
      </c>
      <c r="H2200">
        <v>9.9329799413681003E-2</v>
      </c>
      <c r="I2200">
        <f>IF(OR(B2200="GAS",B2200="COL",B2200="LAN",B2200="RICE"),H2200*About!$B$113,IF(B2200="CROP",H2200*About!$B$114,'EPA Data'!H2200))</f>
        <v>0.11124937534332273</v>
      </c>
      <c r="J2200" s="9" t="str">
        <f>VLOOKUP(F2200,'Tech to Policy Mapping'!C:D,2,FALSE)</f>
        <v>coal mining - methane capture</v>
      </c>
    </row>
    <row r="2201" spans="1:10" x14ac:dyDescent="0.45">
      <c r="A2201" t="s">
        <v>425</v>
      </c>
      <c r="B2201" t="s">
        <v>85</v>
      </c>
      <c r="C2201">
        <v>2045</v>
      </c>
      <c r="D2201" t="s">
        <v>82</v>
      </c>
      <c r="E2201" t="s">
        <v>83</v>
      </c>
      <c r="F2201" t="s">
        <v>429</v>
      </c>
      <c r="G2201">
        <v>3</v>
      </c>
      <c r="H2201">
        <v>59.976381659507702</v>
      </c>
      <c r="I2201">
        <f>IF(OR(B2201="GAS",B2201="COL",B2201="LAN",B2201="RICE"),H2201*About!$B$113,IF(B2201="CROP",H2201*About!$B$114,'EPA Data'!H2201))</f>
        <v>67.173547458648628</v>
      </c>
      <c r="J2201" s="9" t="str">
        <f>VLOOKUP(F2201,'Tech to Policy Mapping'!C:D,2,FALSE)</f>
        <v>coal mining - methane destruction</v>
      </c>
    </row>
    <row r="2202" spans="1:10" x14ac:dyDescent="0.45">
      <c r="A2202" t="s">
        <v>425</v>
      </c>
      <c r="B2202" t="s">
        <v>85</v>
      </c>
      <c r="C2202">
        <v>2045</v>
      </c>
      <c r="D2202" t="s">
        <v>82</v>
      </c>
      <c r="E2202" t="s">
        <v>83</v>
      </c>
      <c r="F2202" t="s">
        <v>432</v>
      </c>
      <c r="G2202">
        <v>4</v>
      </c>
      <c r="H2202">
        <v>2.02135062217712</v>
      </c>
      <c r="I2202">
        <f>IF(OR(B2202="GAS",B2202="COL",B2202="LAN",B2202="RICE"),H2202*About!$B$113,IF(B2202="CROP",H2202*About!$B$114,'EPA Data'!H2202))</f>
        <v>2.2639126968383745</v>
      </c>
      <c r="J2202" s="9" t="str">
        <f>VLOOKUP(F2202,'Tech to Policy Mapping'!C:D,2,FALSE)</f>
        <v>coal mining - methane capture</v>
      </c>
    </row>
    <row r="2203" spans="1:10" x14ac:dyDescent="0.45">
      <c r="A2203" t="s">
        <v>425</v>
      </c>
      <c r="B2203" t="s">
        <v>85</v>
      </c>
      <c r="C2203">
        <v>2045</v>
      </c>
      <c r="D2203" t="s">
        <v>82</v>
      </c>
      <c r="E2203" t="s">
        <v>83</v>
      </c>
      <c r="F2203" t="s">
        <v>428</v>
      </c>
      <c r="G2203">
        <v>4</v>
      </c>
      <c r="H2203">
        <v>0.99572915583848898</v>
      </c>
      <c r="I2203">
        <f>IF(OR(B2203="GAS",B2203="COL",B2203="LAN",B2203="RICE"),H2203*About!$B$113,IF(B2203="CROP",H2203*About!$B$114,'EPA Data'!H2203))</f>
        <v>1.1152166545391078</v>
      </c>
      <c r="J2203" s="9" t="str">
        <f>VLOOKUP(F2203,'Tech to Policy Mapping'!C:D,2,FALSE)</f>
        <v>coal mining - methane destruction</v>
      </c>
    </row>
    <row r="2204" spans="1:10" x14ac:dyDescent="0.45">
      <c r="A2204" t="s">
        <v>425</v>
      </c>
      <c r="B2204" t="s">
        <v>85</v>
      </c>
      <c r="C2204">
        <v>2045</v>
      </c>
      <c r="D2204" t="s">
        <v>82</v>
      </c>
      <c r="E2204" t="s">
        <v>83</v>
      </c>
      <c r="F2204" t="s">
        <v>430</v>
      </c>
      <c r="G2204">
        <v>4</v>
      </c>
      <c r="H2204">
        <v>0.15587473288178399</v>
      </c>
      <c r="I2204">
        <f>IF(OR(B2204="GAS",B2204="COL",B2204="LAN",B2204="RICE"),H2204*About!$B$113,IF(B2204="CROP",H2204*About!$B$114,'EPA Data'!H2204))</f>
        <v>0.17457970082759808</v>
      </c>
      <c r="J2204" s="9" t="str">
        <f>VLOOKUP(F2204,'Tech to Policy Mapping'!C:D,2,FALSE)</f>
        <v>coal mining - methane capture</v>
      </c>
    </row>
    <row r="2205" spans="1:10" x14ac:dyDescent="0.45">
      <c r="A2205" t="s">
        <v>425</v>
      </c>
      <c r="B2205" t="s">
        <v>85</v>
      </c>
      <c r="C2205">
        <v>2045</v>
      </c>
      <c r="D2205" t="s">
        <v>82</v>
      </c>
      <c r="E2205" t="s">
        <v>83</v>
      </c>
      <c r="F2205" t="s">
        <v>431</v>
      </c>
      <c r="G2205">
        <v>4</v>
      </c>
      <c r="H2205">
        <v>0.36741307377815202</v>
      </c>
      <c r="I2205">
        <f>IF(OR(B2205="GAS",B2205="COL",B2205="LAN",B2205="RICE"),H2205*About!$B$113,IF(B2205="CROP",H2205*About!$B$114,'EPA Data'!H2205))</f>
        <v>0.4115026426315303</v>
      </c>
      <c r="J2205" s="9" t="str">
        <f>VLOOKUP(F2205,'Tech to Policy Mapping'!C:D,2,FALSE)</f>
        <v>coal mining - methane destruction</v>
      </c>
    </row>
    <row r="2206" spans="1:10" x14ac:dyDescent="0.45">
      <c r="A2206" t="s">
        <v>425</v>
      </c>
      <c r="B2206" t="s">
        <v>85</v>
      </c>
      <c r="C2206">
        <v>2045</v>
      </c>
      <c r="D2206" t="s">
        <v>82</v>
      </c>
      <c r="E2206" t="s">
        <v>83</v>
      </c>
      <c r="F2206" t="s">
        <v>429</v>
      </c>
      <c r="G2206">
        <v>4</v>
      </c>
      <c r="H2206">
        <v>5.5940634012222201</v>
      </c>
      <c r="I2206">
        <f>IF(OR(B2206="GAS",B2206="COL",B2206="LAN",B2206="RICE"),H2206*About!$B$113,IF(B2206="CROP",H2206*About!$B$114,'EPA Data'!H2206))</f>
        <v>6.2653510093688869</v>
      </c>
      <c r="J2206" s="9" t="str">
        <f>VLOOKUP(F2206,'Tech to Policy Mapping'!C:D,2,FALSE)</f>
        <v>coal mining - methane destruction</v>
      </c>
    </row>
    <row r="2207" spans="1:10" x14ac:dyDescent="0.45">
      <c r="A2207" t="s">
        <v>425</v>
      </c>
      <c r="B2207" t="s">
        <v>85</v>
      </c>
      <c r="C2207">
        <v>2045</v>
      </c>
      <c r="D2207" t="s">
        <v>82</v>
      </c>
      <c r="E2207" t="s">
        <v>83</v>
      </c>
      <c r="F2207" t="s">
        <v>428</v>
      </c>
      <c r="G2207">
        <v>5</v>
      </c>
      <c r="H2207">
        <v>0.80537158995866698</v>
      </c>
      <c r="I2207">
        <f>IF(OR(B2207="GAS",B2207="COL",B2207="LAN",B2207="RICE"),H2207*About!$B$113,IF(B2207="CROP",H2207*About!$B$114,'EPA Data'!H2207))</f>
        <v>0.90201618075370715</v>
      </c>
      <c r="J2207" s="9" t="str">
        <f>VLOOKUP(F2207,'Tech to Policy Mapping'!C:D,2,FALSE)</f>
        <v>coal mining - methane destruction</v>
      </c>
    </row>
    <row r="2208" spans="1:10" x14ac:dyDescent="0.45">
      <c r="A2208" t="s">
        <v>425</v>
      </c>
      <c r="B2208" t="s">
        <v>85</v>
      </c>
      <c r="C2208">
        <v>2045</v>
      </c>
      <c r="D2208" t="s">
        <v>82</v>
      </c>
      <c r="E2208" t="s">
        <v>83</v>
      </c>
      <c r="F2208" t="s">
        <v>430</v>
      </c>
      <c r="G2208">
        <v>5</v>
      </c>
      <c r="H2208">
        <v>5.46393040567636E-2</v>
      </c>
      <c r="I2208">
        <f>IF(OR(B2208="GAS",B2208="COL",B2208="LAN",B2208="RICE"),H2208*About!$B$113,IF(B2208="CROP",H2208*About!$B$114,'EPA Data'!H2208))</f>
        <v>6.1196020543575237E-2</v>
      </c>
      <c r="J2208" s="9" t="str">
        <f>VLOOKUP(F2208,'Tech to Policy Mapping'!C:D,2,FALSE)</f>
        <v>coal mining - methane capture</v>
      </c>
    </row>
    <row r="2209" spans="1:10" x14ac:dyDescent="0.45">
      <c r="A2209" t="s">
        <v>425</v>
      </c>
      <c r="B2209" t="s">
        <v>85</v>
      </c>
      <c r="C2209">
        <v>2045</v>
      </c>
      <c r="D2209" t="s">
        <v>82</v>
      </c>
      <c r="E2209" t="s">
        <v>83</v>
      </c>
      <c r="F2209" t="s">
        <v>432</v>
      </c>
      <c r="G2209">
        <v>5</v>
      </c>
      <c r="H2209">
        <v>1.62637054920196</v>
      </c>
      <c r="I2209">
        <f>IF(OR(B2209="GAS",B2209="COL",B2209="LAN",B2209="RICE"),H2209*About!$B$113,IF(B2209="CROP",H2209*About!$B$114,'EPA Data'!H2209))</f>
        <v>1.8215350151061953</v>
      </c>
      <c r="J2209" s="9" t="str">
        <f>VLOOKUP(F2209,'Tech to Policy Mapping'!C:D,2,FALSE)</f>
        <v>coal mining - methane capture</v>
      </c>
    </row>
    <row r="2210" spans="1:10" x14ac:dyDescent="0.45">
      <c r="A2210" t="s">
        <v>425</v>
      </c>
      <c r="B2210" t="s">
        <v>85</v>
      </c>
      <c r="C2210">
        <v>2045</v>
      </c>
      <c r="D2210" t="s">
        <v>82</v>
      </c>
      <c r="E2210" t="s">
        <v>83</v>
      </c>
      <c r="F2210" t="s">
        <v>429</v>
      </c>
      <c r="G2210">
        <v>5</v>
      </c>
      <c r="H2210">
        <v>3.39124202728271</v>
      </c>
      <c r="I2210">
        <f>IF(OR(B2210="GAS",B2210="COL",B2210="LAN",B2210="RICE"),H2210*About!$B$113,IF(B2210="CROP",H2210*About!$B$114,'EPA Data'!H2210))</f>
        <v>3.7981910705566353</v>
      </c>
      <c r="J2210" s="9" t="str">
        <f>VLOOKUP(F2210,'Tech to Policy Mapping'!C:D,2,FALSE)</f>
        <v>coal mining - methane destruction</v>
      </c>
    </row>
    <row r="2211" spans="1:10" x14ac:dyDescent="0.45">
      <c r="A2211" t="s">
        <v>425</v>
      </c>
      <c r="B2211" t="s">
        <v>85</v>
      </c>
      <c r="C2211">
        <v>2045</v>
      </c>
      <c r="D2211" t="s">
        <v>82</v>
      </c>
      <c r="E2211" t="s">
        <v>83</v>
      </c>
      <c r="F2211" t="s">
        <v>432</v>
      </c>
      <c r="G2211">
        <v>6</v>
      </c>
      <c r="H2211">
        <v>1.38290774822235</v>
      </c>
      <c r="I2211">
        <f>IF(OR(B2211="GAS",B2211="COL",B2211="LAN",B2211="RICE"),H2211*About!$B$113,IF(B2211="CROP",H2211*About!$B$114,'EPA Data'!H2211))</f>
        <v>1.548856678009032</v>
      </c>
      <c r="J2211" s="9" t="str">
        <f>VLOOKUP(F2211,'Tech to Policy Mapping'!C:D,2,FALSE)</f>
        <v>coal mining - methane capture</v>
      </c>
    </row>
    <row r="2212" spans="1:10" x14ac:dyDescent="0.45">
      <c r="A2212" t="s">
        <v>425</v>
      </c>
      <c r="B2212" t="s">
        <v>85</v>
      </c>
      <c r="C2212">
        <v>2045</v>
      </c>
      <c r="D2212" t="s">
        <v>82</v>
      </c>
      <c r="E2212" t="s">
        <v>83</v>
      </c>
      <c r="F2212" t="s">
        <v>428</v>
      </c>
      <c r="G2212">
        <v>6</v>
      </c>
      <c r="H2212">
        <v>1.35866532474756</v>
      </c>
      <c r="I2212">
        <f>IF(OR(B2212="GAS",B2212="COL",B2212="LAN",B2212="RICE"),H2212*About!$B$113,IF(B2212="CROP",H2212*About!$B$114,'EPA Data'!H2212))</f>
        <v>1.5217051637172674</v>
      </c>
      <c r="J2212" s="9" t="str">
        <f>VLOOKUP(F2212,'Tech to Policy Mapping'!C:D,2,FALSE)</f>
        <v>coal mining - methane destruction</v>
      </c>
    </row>
    <row r="2213" spans="1:10" x14ac:dyDescent="0.45">
      <c r="A2213" t="s">
        <v>425</v>
      </c>
      <c r="B2213" t="s">
        <v>85</v>
      </c>
      <c r="C2213">
        <v>2045</v>
      </c>
      <c r="D2213" t="s">
        <v>82</v>
      </c>
      <c r="E2213" t="s">
        <v>83</v>
      </c>
      <c r="F2213" t="s">
        <v>431</v>
      </c>
      <c r="G2213">
        <v>6</v>
      </c>
      <c r="H2213">
        <v>1.1786963939666699</v>
      </c>
      <c r="I2213">
        <f>IF(OR(B2213="GAS",B2213="COL",B2213="LAN",B2213="RICE"),H2213*About!$B$113,IF(B2213="CROP",H2213*About!$B$114,'EPA Data'!H2213))</f>
        <v>1.3201399612426705</v>
      </c>
      <c r="J2213" s="9" t="str">
        <f>VLOOKUP(F2213,'Tech to Policy Mapping'!C:D,2,FALSE)</f>
        <v>coal mining - methane destruction</v>
      </c>
    </row>
    <row r="2214" spans="1:10" x14ac:dyDescent="0.45">
      <c r="A2214" t="s">
        <v>425</v>
      </c>
      <c r="B2214" t="s">
        <v>85</v>
      </c>
      <c r="C2214">
        <v>2045</v>
      </c>
      <c r="D2214" t="s">
        <v>82</v>
      </c>
      <c r="E2214" t="s">
        <v>83</v>
      </c>
      <c r="F2214" t="s">
        <v>430</v>
      </c>
      <c r="G2214">
        <v>6</v>
      </c>
      <c r="H2214">
        <v>9.9308473989367499E-2</v>
      </c>
      <c r="I2214">
        <f>IF(OR(B2214="GAS",B2214="COL",B2214="LAN",B2214="RICE"),H2214*About!$B$113,IF(B2214="CROP",H2214*About!$B$114,'EPA Data'!H2214))</f>
        <v>0.11122549086809161</v>
      </c>
      <c r="J2214" s="9" t="str">
        <f>VLOOKUP(F2214,'Tech to Policy Mapping'!C:D,2,FALSE)</f>
        <v>coal mining - methane capture</v>
      </c>
    </row>
    <row r="2215" spans="1:10" x14ac:dyDescent="0.45">
      <c r="A2215" t="s">
        <v>425</v>
      </c>
      <c r="B2215" t="s">
        <v>85</v>
      </c>
      <c r="C2215">
        <v>2045</v>
      </c>
      <c r="D2215" t="s">
        <v>82</v>
      </c>
      <c r="E2215" t="s">
        <v>83</v>
      </c>
      <c r="F2215" t="s">
        <v>428</v>
      </c>
      <c r="G2215">
        <v>7</v>
      </c>
      <c r="H2215">
        <v>1.2132508903741801</v>
      </c>
      <c r="I2215">
        <f>IF(OR(B2215="GAS",B2215="COL",B2215="LAN",B2215="RICE"),H2215*About!$B$113,IF(B2215="CROP",H2215*About!$B$114,'EPA Data'!H2215))</f>
        <v>1.3588409972190818</v>
      </c>
      <c r="J2215" s="9" t="str">
        <f>VLOOKUP(F2215,'Tech to Policy Mapping'!C:D,2,FALSE)</f>
        <v>coal mining - methane destruction</v>
      </c>
    </row>
    <row r="2216" spans="1:10" x14ac:dyDescent="0.45">
      <c r="A2216" t="s">
        <v>425</v>
      </c>
      <c r="B2216" t="s">
        <v>85</v>
      </c>
      <c r="C2216">
        <v>2045</v>
      </c>
      <c r="D2216" t="s">
        <v>82</v>
      </c>
      <c r="E2216" t="s">
        <v>83</v>
      </c>
      <c r="F2216" t="s">
        <v>429</v>
      </c>
      <c r="G2216">
        <v>7</v>
      </c>
      <c r="H2216">
        <v>6.9327502250671298</v>
      </c>
      <c r="I2216">
        <f>IF(OR(B2216="GAS",B2216="COL",B2216="LAN",B2216="RICE"),H2216*About!$B$113,IF(B2216="CROP",H2216*About!$B$114,'EPA Data'!H2216))</f>
        <v>7.7646802520751859</v>
      </c>
      <c r="J2216" s="9" t="str">
        <f>VLOOKUP(F2216,'Tech to Policy Mapping'!C:D,2,FALSE)</f>
        <v>coal mining - methane destruction</v>
      </c>
    </row>
    <row r="2217" spans="1:10" x14ac:dyDescent="0.45">
      <c r="A2217" t="s">
        <v>425</v>
      </c>
      <c r="B2217" t="s">
        <v>85</v>
      </c>
      <c r="C2217">
        <v>2045</v>
      </c>
      <c r="D2217" t="s">
        <v>82</v>
      </c>
      <c r="E2217" t="s">
        <v>83</v>
      </c>
      <c r="F2217" t="s">
        <v>428</v>
      </c>
      <c r="G2217">
        <v>8</v>
      </c>
      <c r="H2217">
        <v>0.48005783185362799</v>
      </c>
      <c r="I2217">
        <f>IF(OR(B2217="GAS",B2217="COL",B2217="LAN",B2217="RICE"),H2217*About!$B$113,IF(B2217="CROP",H2217*About!$B$114,'EPA Data'!H2217))</f>
        <v>0.53766477167606341</v>
      </c>
      <c r="J2217" s="9" t="str">
        <f>VLOOKUP(F2217,'Tech to Policy Mapping'!C:D,2,FALSE)</f>
        <v>coal mining - methane destruction</v>
      </c>
    </row>
    <row r="2218" spans="1:10" x14ac:dyDescent="0.45">
      <c r="A2218" t="s">
        <v>425</v>
      </c>
      <c r="B2218" t="s">
        <v>85</v>
      </c>
      <c r="C2218">
        <v>2045</v>
      </c>
      <c r="D2218" t="s">
        <v>82</v>
      </c>
      <c r="E2218" t="s">
        <v>83</v>
      </c>
      <c r="F2218" t="s">
        <v>430</v>
      </c>
      <c r="G2218">
        <v>8</v>
      </c>
      <c r="H2218">
        <v>0.15154216438531801</v>
      </c>
      <c r="I2218">
        <f>IF(OR(B2218="GAS",B2218="COL",B2218="LAN",B2218="RICE"),H2218*About!$B$113,IF(B2218="CROP",H2218*About!$B$114,'EPA Data'!H2218))</f>
        <v>0.16972722411155619</v>
      </c>
      <c r="J2218" s="9" t="str">
        <f>VLOOKUP(F2218,'Tech to Policy Mapping'!C:D,2,FALSE)</f>
        <v>coal mining - methane capture</v>
      </c>
    </row>
    <row r="2219" spans="1:10" x14ac:dyDescent="0.45">
      <c r="A2219" t="s">
        <v>425</v>
      </c>
      <c r="B2219" t="s">
        <v>85</v>
      </c>
      <c r="C2219">
        <v>2045</v>
      </c>
      <c r="D2219" t="s">
        <v>82</v>
      </c>
      <c r="E2219" t="s">
        <v>83</v>
      </c>
      <c r="F2219" t="s">
        <v>429</v>
      </c>
      <c r="G2219">
        <v>8</v>
      </c>
      <c r="H2219">
        <v>1.1766729354858401</v>
      </c>
      <c r="I2219">
        <f>IF(OR(B2219="GAS",B2219="COL",B2219="LAN",B2219="RICE"),H2219*About!$B$113,IF(B2219="CROP",H2219*About!$B$114,'EPA Data'!H2219))</f>
        <v>1.317873687744141</v>
      </c>
      <c r="J2219" s="9" t="str">
        <f>VLOOKUP(F2219,'Tech to Policy Mapping'!C:D,2,FALSE)</f>
        <v>coal mining - methane destruction</v>
      </c>
    </row>
    <row r="2220" spans="1:10" x14ac:dyDescent="0.45">
      <c r="A2220" t="s">
        <v>425</v>
      </c>
      <c r="B2220" t="s">
        <v>85</v>
      </c>
      <c r="C2220">
        <v>2045</v>
      </c>
      <c r="D2220" t="s">
        <v>82</v>
      </c>
      <c r="E2220" t="s">
        <v>83</v>
      </c>
      <c r="F2220" t="s">
        <v>432</v>
      </c>
      <c r="G2220">
        <v>8</v>
      </c>
      <c r="H2220">
        <v>1.20473504066467</v>
      </c>
      <c r="I2220">
        <f>IF(OR(B2220="GAS",B2220="COL",B2220="LAN",B2220="RICE"),H2220*About!$B$113,IF(B2220="CROP",H2220*About!$B$114,'EPA Data'!H2220))</f>
        <v>1.3493032455444305</v>
      </c>
      <c r="J2220" s="9" t="str">
        <f>VLOOKUP(F2220,'Tech to Policy Mapping'!C:D,2,FALSE)</f>
        <v>coal mining - methane capture</v>
      </c>
    </row>
    <row r="2221" spans="1:10" x14ac:dyDescent="0.45">
      <c r="A2221" t="s">
        <v>425</v>
      </c>
      <c r="B2221" t="s">
        <v>85</v>
      </c>
      <c r="C2221">
        <v>2045</v>
      </c>
      <c r="D2221" t="s">
        <v>82</v>
      </c>
      <c r="E2221" t="s">
        <v>83</v>
      </c>
      <c r="F2221" t="s">
        <v>432</v>
      </c>
      <c r="G2221">
        <v>9</v>
      </c>
      <c r="H2221">
        <v>1.08920514583587</v>
      </c>
      <c r="I2221">
        <f>IF(OR(B2221="GAS",B2221="COL",B2221="LAN",B2221="RICE"),H2221*About!$B$113,IF(B2221="CROP",H2221*About!$B$114,'EPA Data'!H2221))</f>
        <v>1.2199097633361746</v>
      </c>
      <c r="J2221" s="9" t="str">
        <f>VLOOKUP(F2221,'Tech to Policy Mapping'!C:D,2,FALSE)</f>
        <v>coal mining - methane capture</v>
      </c>
    </row>
    <row r="2222" spans="1:10" x14ac:dyDescent="0.45">
      <c r="A2222" t="s">
        <v>425</v>
      </c>
      <c r="B2222" t="s">
        <v>85</v>
      </c>
      <c r="C2222">
        <v>2045</v>
      </c>
      <c r="D2222" t="s">
        <v>82</v>
      </c>
      <c r="E2222" t="s">
        <v>83</v>
      </c>
      <c r="F2222" t="s">
        <v>430</v>
      </c>
      <c r="G2222">
        <v>9</v>
      </c>
      <c r="H2222">
        <v>2.04321518540382E-2</v>
      </c>
      <c r="I2222">
        <f>IF(OR(B2222="GAS",B2222="COL",B2222="LAN",B2222="RICE"),H2222*About!$B$113,IF(B2222="CROP",H2222*About!$B$114,'EPA Data'!H2222))</f>
        <v>2.2884010076522788E-2</v>
      </c>
      <c r="J2222" s="9" t="str">
        <f>VLOOKUP(F2222,'Tech to Policy Mapping'!C:D,2,FALSE)</f>
        <v>coal mining - methane capture</v>
      </c>
    </row>
    <row r="2223" spans="1:10" x14ac:dyDescent="0.45">
      <c r="A2223" t="s">
        <v>425</v>
      </c>
      <c r="B2223" t="s">
        <v>85</v>
      </c>
      <c r="C2223">
        <v>2045</v>
      </c>
      <c r="D2223" t="s">
        <v>82</v>
      </c>
      <c r="E2223" t="s">
        <v>83</v>
      </c>
      <c r="F2223" t="s">
        <v>428</v>
      </c>
      <c r="G2223">
        <v>9</v>
      </c>
      <c r="H2223">
        <v>0.82082726806402195</v>
      </c>
      <c r="I2223">
        <f>IF(OR(B2223="GAS",B2223="COL",B2223="LAN",B2223="RICE"),H2223*About!$B$113,IF(B2223="CROP",H2223*About!$B$114,'EPA Data'!H2223))</f>
        <v>0.91932654023170468</v>
      </c>
      <c r="J2223" s="9" t="str">
        <f>VLOOKUP(F2223,'Tech to Policy Mapping'!C:D,2,FALSE)</f>
        <v>coal mining - methane destruction</v>
      </c>
    </row>
    <row r="2224" spans="1:10" x14ac:dyDescent="0.45">
      <c r="A2224" t="s">
        <v>425</v>
      </c>
      <c r="B2224" t="s">
        <v>85</v>
      </c>
      <c r="C2224">
        <v>2045</v>
      </c>
      <c r="D2224" t="s">
        <v>82</v>
      </c>
      <c r="E2224" t="s">
        <v>83</v>
      </c>
      <c r="F2224" t="s">
        <v>429</v>
      </c>
      <c r="G2224">
        <v>9</v>
      </c>
      <c r="H2224">
        <v>6.0797243118286097</v>
      </c>
      <c r="I2224">
        <f>IF(OR(B2224="GAS",B2224="COL",B2224="LAN",B2224="RICE"),H2224*About!$B$113,IF(B2224="CROP",H2224*About!$B$114,'EPA Data'!H2224))</f>
        <v>6.8092912292480436</v>
      </c>
      <c r="J2224" s="9" t="str">
        <f>VLOOKUP(F2224,'Tech to Policy Mapping'!C:D,2,FALSE)</f>
        <v>coal mining - methane destruction</v>
      </c>
    </row>
    <row r="2225" spans="1:10" x14ac:dyDescent="0.45">
      <c r="A2225" t="s">
        <v>425</v>
      </c>
      <c r="B2225" t="s">
        <v>85</v>
      </c>
      <c r="C2225">
        <v>2045</v>
      </c>
      <c r="D2225" t="s">
        <v>82</v>
      </c>
      <c r="E2225" t="s">
        <v>83</v>
      </c>
      <c r="F2225" t="s">
        <v>432</v>
      </c>
      <c r="G2225">
        <v>10</v>
      </c>
      <c r="H2225">
        <v>2.0425634384155198</v>
      </c>
      <c r="I2225">
        <f>IF(OR(B2225="GAS",B2225="COL",B2225="LAN",B2225="RICE"),H2225*About!$B$113,IF(B2225="CROP",H2225*About!$B$114,'EPA Data'!H2225))</f>
        <v>2.2876710510253826</v>
      </c>
      <c r="J2225" s="9" t="str">
        <f>VLOOKUP(F2225,'Tech to Policy Mapping'!C:D,2,FALSE)</f>
        <v>coal mining - methane capture</v>
      </c>
    </row>
    <row r="2226" spans="1:10" x14ac:dyDescent="0.45">
      <c r="A2226" t="s">
        <v>425</v>
      </c>
      <c r="B2226" t="s">
        <v>85</v>
      </c>
      <c r="C2226">
        <v>2045</v>
      </c>
      <c r="D2226" t="s">
        <v>82</v>
      </c>
      <c r="E2226" t="s">
        <v>83</v>
      </c>
      <c r="F2226" t="s">
        <v>428</v>
      </c>
      <c r="G2226">
        <v>10</v>
      </c>
      <c r="H2226">
        <v>0.25194631516933402</v>
      </c>
      <c r="I2226">
        <f>IF(OR(B2226="GAS",B2226="COL",B2226="LAN",B2226="RICE"),H2226*About!$B$113,IF(B2226="CROP",H2226*About!$B$114,'EPA Data'!H2226))</f>
        <v>0.28217987298965413</v>
      </c>
      <c r="J2226" s="9" t="str">
        <f>VLOOKUP(F2226,'Tech to Policy Mapping'!C:D,2,FALSE)</f>
        <v>coal mining - methane destruction</v>
      </c>
    </row>
    <row r="2227" spans="1:10" x14ac:dyDescent="0.45">
      <c r="A2227" t="s">
        <v>425</v>
      </c>
      <c r="B2227" t="s">
        <v>85</v>
      </c>
      <c r="C2227">
        <v>2045</v>
      </c>
      <c r="D2227" t="s">
        <v>82</v>
      </c>
      <c r="E2227" t="s">
        <v>83</v>
      </c>
      <c r="F2227" t="s">
        <v>429</v>
      </c>
      <c r="G2227">
        <v>10</v>
      </c>
      <c r="H2227">
        <v>0.26041230559348999</v>
      </c>
      <c r="I2227">
        <f>IF(OR(B2227="GAS",B2227="COL",B2227="LAN",B2227="RICE"),H2227*About!$B$113,IF(B2227="CROP",H2227*About!$B$114,'EPA Data'!H2227))</f>
        <v>0.29166178226470879</v>
      </c>
      <c r="J2227" s="9" t="str">
        <f>VLOOKUP(F2227,'Tech to Policy Mapping'!C:D,2,FALSE)</f>
        <v>coal mining - methane destruction</v>
      </c>
    </row>
    <row r="2228" spans="1:10" x14ac:dyDescent="0.45">
      <c r="A2228" t="s">
        <v>425</v>
      </c>
      <c r="B2228" t="s">
        <v>85</v>
      </c>
      <c r="C2228">
        <v>2045</v>
      </c>
      <c r="D2228" t="s">
        <v>82</v>
      </c>
      <c r="E2228" t="s">
        <v>83</v>
      </c>
      <c r="F2228" t="s">
        <v>432</v>
      </c>
      <c r="G2228">
        <v>11</v>
      </c>
      <c r="H2228">
        <v>1.0365977287292401</v>
      </c>
      <c r="I2228">
        <f>IF(OR(B2228="GAS",B2228="COL",B2228="LAN",B2228="RICE"),H2228*About!$B$113,IF(B2228="CROP",H2228*About!$B$114,'EPA Data'!H2228))</f>
        <v>1.1609894561767489</v>
      </c>
      <c r="J2228" s="9" t="str">
        <f>VLOOKUP(F2228,'Tech to Policy Mapping'!C:D,2,FALSE)</f>
        <v>coal mining - methane capture</v>
      </c>
    </row>
    <row r="2229" spans="1:10" x14ac:dyDescent="0.45">
      <c r="A2229" t="s">
        <v>425</v>
      </c>
      <c r="B2229" t="s">
        <v>85</v>
      </c>
      <c r="C2229">
        <v>2045</v>
      </c>
      <c r="D2229" t="s">
        <v>82</v>
      </c>
      <c r="E2229" t="s">
        <v>83</v>
      </c>
      <c r="F2229" t="s">
        <v>429</v>
      </c>
      <c r="G2229">
        <v>11</v>
      </c>
      <c r="H2229">
        <v>3.17643022537231</v>
      </c>
      <c r="I2229">
        <f>IF(OR(B2229="GAS",B2229="COL",B2229="LAN",B2229="RICE"),H2229*About!$B$113,IF(B2229="CROP",H2229*About!$B$114,'EPA Data'!H2229))</f>
        <v>3.5576018524169877</v>
      </c>
      <c r="J2229" s="9" t="str">
        <f>VLOOKUP(F2229,'Tech to Policy Mapping'!C:D,2,FALSE)</f>
        <v>coal mining - methane destruction</v>
      </c>
    </row>
    <row r="2230" spans="1:10" x14ac:dyDescent="0.45">
      <c r="A2230" t="s">
        <v>425</v>
      </c>
      <c r="B2230" t="s">
        <v>85</v>
      </c>
      <c r="C2230">
        <v>2045</v>
      </c>
      <c r="D2230" t="s">
        <v>82</v>
      </c>
      <c r="E2230" t="s">
        <v>83</v>
      </c>
      <c r="F2230" t="s">
        <v>428</v>
      </c>
      <c r="G2230">
        <v>11</v>
      </c>
      <c r="H2230">
        <v>0.32070861384272498</v>
      </c>
      <c r="I2230">
        <f>IF(OR(B2230="GAS",B2230="COL",B2230="LAN",B2230="RICE"),H2230*About!$B$113,IF(B2230="CROP",H2230*About!$B$114,'EPA Data'!H2230))</f>
        <v>0.35919364750385202</v>
      </c>
      <c r="J2230" s="9" t="str">
        <f>VLOOKUP(F2230,'Tech to Policy Mapping'!C:D,2,FALSE)</f>
        <v>coal mining - methane destruction</v>
      </c>
    </row>
    <row r="2231" spans="1:10" x14ac:dyDescent="0.45">
      <c r="A2231" t="s">
        <v>425</v>
      </c>
      <c r="B2231" t="s">
        <v>85</v>
      </c>
      <c r="C2231">
        <v>2045</v>
      </c>
      <c r="D2231" t="s">
        <v>82</v>
      </c>
      <c r="E2231" t="s">
        <v>83</v>
      </c>
      <c r="F2231" t="s">
        <v>430</v>
      </c>
      <c r="G2231">
        <v>11</v>
      </c>
      <c r="H2231">
        <v>1.8290534615516701E-2</v>
      </c>
      <c r="I2231">
        <f>IF(OR(B2231="GAS",B2231="COL",B2231="LAN",B2231="RICE"),H2231*About!$B$113,IF(B2231="CROP",H2231*About!$B$114,'EPA Data'!H2231))</f>
        <v>2.0485398769378708E-2</v>
      </c>
      <c r="J2231" s="9" t="str">
        <f>VLOOKUP(F2231,'Tech to Policy Mapping'!C:D,2,FALSE)</f>
        <v>coal mining - methane capture</v>
      </c>
    </row>
    <row r="2232" spans="1:10" x14ac:dyDescent="0.45">
      <c r="A2232" t="s">
        <v>425</v>
      </c>
      <c r="B2232" t="s">
        <v>85</v>
      </c>
      <c r="C2232">
        <v>2045</v>
      </c>
      <c r="D2232" t="s">
        <v>82</v>
      </c>
      <c r="E2232" t="s">
        <v>83</v>
      </c>
      <c r="F2232" t="s">
        <v>429</v>
      </c>
      <c r="G2232">
        <v>12</v>
      </c>
      <c r="H2232">
        <v>5.9548435211181596</v>
      </c>
      <c r="I2232">
        <f>IF(OR(B2232="GAS",B2232="COL",B2232="LAN",B2232="RICE"),H2232*About!$B$113,IF(B2232="CROP",H2232*About!$B$114,'EPA Data'!H2232))</f>
        <v>6.6694247436523391</v>
      </c>
      <c r="J2232" s="9" t="str">
        <f>VLOOKUP(F2232,'Tech to Policy Mapping'!C:D,2,FALSE)</f>
        <v>coal mining - methane destruction</v>
      </c>
    </row>
    <row r="2233" spans="1:10" x14ac:dyDescent="0.45">
      <c r="A2233" t="s">
        <v>425</v>
      </c>
      <c r="B2233" t="s">
        <v>85</v>
      </c>
      <c r="C2233">
        <v>2045</v>
      </c>
      <c r="D2233" t="s">
        <v>82</v>
      </c>
      <c r="E2233" t="s">
        <v>83</v>
      </c>
      <c r="F2233" t="s">
        <v>430</v>
      </c>
      <c r="G2233">
        <v>13</v>
      </c>
      <c r="H2233">
        <v>1.73630155622959E-2</v>
      </c>
      <c r="I2233">
        <f>IF(OR(B2233="GAS",B2233="COL",B2233="LAN",B2233="RICE"),H2233*About!$B$113,IF(B2233="CROP",H2233*About!$B$114,'EPA Data'!H2233))</f>
        <v>1.9446577429771409E-2</v>
      </c>
      <c r="J2233" s="9" t="str">
        <f>VLOOKUP(F2233,'Tech to Policy Mapping'!C:D,2,FALSE)</f>
        <v>coal mining - methane capture</v>
      </c>
    </row>
    <row r="2234" spans="1:10" x14ac:dyDescent="0.45">
      <c r="A2234" t="s">
        <v>425</v>
      </c>
      <c r="B2234" t="s">
        <v>85</v>
      </c>
      <c r="C2234">
        <v>2045</v>
      </c>
      <c r="D2234" t="s">
        <v>82</v>
      </c>
      <c r="E2234" t="s">
        <v>83</v>
      </c>
      <c r="F2234" t="s">
        <v>428</v>
      </c>
      <c r="G2234">
        <v>13</v>
      </c>
      <c r="H2234">
        <v>0.13135529682040201</v>
      </c>
      <c r="I2234">
        <f>IF(OR(B2234="GAS",B2234="COL",B2234="LAN",B2234="RICE"),H2234*About!$B$113,IF(B2234="CROP",H2234*About!$B$114,'EPA Data'!H2234))</f>
        <v>0.14711793243885027</v>
      </c>
      <c r="J2234" s="9" t="str">
        <f>VLOOKUP(F2234,'Tech to Policy Mapping'!C:D,2,FALSE)</f>
        <v>coal mining - methane destruction</v>
      </c>
    </row>
    <row r="2235" spans="1:10" x14ac:dyDescent="0.45">
      <c r="A2235" t="s">
        <v>425</v>
      </c>
      <c r="B2235" t="s">
        <v>85</v>
      </c>
      <c r="C2235">
        <v>2045</v>
      </c>
      <c r="D2235" t="s">
        <v>82</v>
      </c>
      <c r="E2235" t="s">
        <v>83</v>
      </c>
      <c r="F2235" t="s">
        <v>429</v>
      </c>
      <c r="G2235">
        <v>13</v>
      </c>
      <c r="H2235">
        <v>7.6876683235168404</v>
      </c>
      <c r="I2235">
        <f>IF(OR(B2235="GAS",B2235="COL",B2235="LAN",B2235="RICE"),H2235*About!$B$113,IF(B2235="CROP",H2235*About!$B$114,'EPA Data'!H2235))</f>
        <v>8.6101885223388628</v>
      </c>
      <c r="J2235" s="9" t="str">
        <f>VLOOKUP(F2235,'Tech to Policy Mapping'!C:D,2,FALSE)</f>
        <v>coal mining - methane destruction</v>
      </c>
    </row>
    <row r="2236" spans="1:10" x14ac:dyDescent="0.45">
      <c r="A2236" t="s">
        <v>425</v>
      </c>
      <c r="B2236" t="s">
        <v>85</v>
      </c>
      <c r="C2236">
        <v>2045</v>
      </c>
      <c r="D2236" t="s">
        <v>82</v>
      </c>
      <c r="E2236" t="s">
        <v>83</v>
      </c>
      <c r="F2236" t="s">
        <v>429</v>
      </c>
      <c r="G2236">
        <v>14</v>
      </c>
      <c r="H2236">
        <v>39.208515793085098</v>
      </c>
      <c r="I2236">
        <f>IF(OR(B2236="GAS",B2236="COL",B2236="LAN",B2236="RICE"),H2236*About!$B$113,IF(B2236="CROP",H2236*About!$B$114,'EPA Data'!H2236))</f>
        <v>43.913537688255317</v>
      </c>
      <c r="J2236" s="9" t="str">
        <f>VLOOKUP(F2236,'Tech to Policy Mapping'!C:D,2,FALSE)</f>
        <v>coal mining - methane destruction</v>
      </c>
    </row>
    <row r="2237" spans="1:10" x14ac:dyDescent="0.45">
      <c r="A2237" t="s">
        <v>425</v>
      </c>
      <c r="B2237" t="s">
        <v>85</v>
      </c>
      <c r="C2237">
        <v>2045</v>
      </c>
      <c r="D2237" t="s">
        <v>82</v>
      </c>
      <c r="E2237" t="s">
        <v>83</v>
      </c>
      <c r="F2237" t="s">
        <v>428</v>
      </c>
      <c r="G2237">
        <v>14</v>
      </c>
      <c r="H2237">
        <v>0.179955139756202</v>
      </c>
      <c r="I2237">
        <f>IF(OR(B2237="GAS",B2237="COL",B2237="LAN",B2237="RICE"),H2237*About!$B$113,IF(B2237="CROP",H2237*About!$B$114,'EPA Data'!H2237))</f>
        <v>0.20154975652694626</v>
      </c>
      <c r="J2237" s="9" t="str">
        <f>VLOOKUP(F2237,'Tech to Policy Mapping'!C:D,2,FALSE)</f>
        <v>coal mining - methane destruction</v>
      </c>
    </row>
    <row r="2238" spans="1:10" x14ac:dyDescent="0.45">
      <c r="A2238" t="s">
        <v>425</v>
      </c>
      <c r="B2238" t="s">
        <v>85</v>
      </c>
      <c r="C2238">
        <v>2045</v>
      </c>
      <c r="D2238" t="s">
        <v>82</v>
      </c>
      <c r="E2238" t="s">
        <v>83</v>
      </c>
      <c r="F2238" t="s">
        <v>430</v>
      </c>
      <c r="G2238">
        <v>15</v>
      </c>
      <c r="H2238">
        <v>1.6160465776920301E-2</v>
      </c>
      <c r="I2238">
        <f>IF(OR(B2238="GAS",B2238="COL",B2238="LAN",B2238="RICE"),H2238*About!$B$113,IF(B2238="CROP",H2238*About!$B$114,'EPA Data'!H2238))</f>
        <v>1.809972167015074E-2</v>
      </c>
      <c r="J2238" s="9" t="str">
        <f>VLOOKUP(F2238,'Tech to Policy Mapping'!C:D,2,FALSE)</f>
        <v>coal mining - methane capture</v>
      </c>
    </row>
    <row r="2239" spans="1:10" x14ac:dyDescent="0.45">
      <c r="A2239" t="s">
        <v>425</v>
      </c>
      <c r="B2239" t="s">
        <v>85</v>
      </c>
      <c r="C2239">
        <v>2045</v>
      </c>
      <c r="D2239" t="s">
        <v>82</v>
      </c>
      <c r="E2239" t="s">
        <v>83</v>
      </c>
      <c r="F2239" t="s">
        <v>428</v>
      </c>
      <c r="G2239">
        <v>15</v>
      </c>
      <c r="H2239">
        <v>0.13739774003624899</v>
      </c>
      <c r="I2239">
        <f>IF(OR(B2239="GAS",B2239="COL",B2239="LAN",B2239="RICE"),H2239*About!$B$113,IF(B2239="CROP",H2239*About!$B$114,'EPA Data'!H2239))</f>
        <v>0.15388546884059889</v>
      </c>
      <c r="J2239" s="9" t="str">
        <f>VLOOKUP(F2239,'Tech to Policy Mapping'!C:D,2,FALSE)</f>
        <v>coal mining - methane destruction</v>
      </c>
    </row>
    <row r="2240" spans="1:10" x14ac:dyDescent="0.45">
      <c r="A2240" t="s">
        <v>425</v>
      </c>
      <c r="B2240" t="s">
        <v>85</v>
      </c>
      <c r="C2240">
        <v>2045</v>
      </c>
      <c r="D2240" t="s">
        <v>82</v>
      </c>
      <c r="E2240" t="s">
        <v>83</v>
      </c>
      <c r="F2240" t="s">
        <v>432</v>
      </c>
      <c r="G2240">
        <v>15</v>
      </c>
      <c r="H2240">
        <v>1.62055468559265</v>
      </c>
      <c r="I2240">
        <f>IF(OR(B2240="GAS",B2240="COL",B2240="LAN",B2240="RICE"),H2240*About!$B$113,IF(B2240="CROP",H2240*About!$B$114,'EPA Data'!H2240))</f>
        <v>1.8150212478637682</v>
      </c>
      <c r="J2240" s="9" t="str">
        <f>VLOOKUP(F2240,'Tech to Policy Mapping'!C:D,2,FALSE)</f>
        <v>coal mining - methane capture</v>
      </c>
    </row>
    <row r="2241" spans="1:10" x14ac:dyDescent="0.45">
      <c r="A2241" t="s">
        <v>425</v>
      </c>
      <c r="B2241" t="s">
        <v>85</v>
      </c>
      <c r="C2241">
        <v>2045</v>
      </c>
      <c r="D2241" t="s">
        <v>82</v>
      </c>
      <c r="E2241" t="s">
        <v>83</v>
      </c>
      <c r="F2241" t="s">
        <v>430</v>
      </c>
      <c r="G2241">
        <v>16</v>
      </c>
      <c r="H2241">
        <v>6.1426388099789599E-2</v>
      </c>
      <c r="I2241">
        <f>IF(OR(B2241="GAS",B2241="COL",B2241="LAN",B2241="RICE"),H2241*About!$B$113,IF(B2241="CROP",H2241*About!$B$114,'EPA Data'!H2241))</f>
        <v>6.8797554671764363E-2</v>
      </c>
      <c r="J2241" s="9" t="str">
        <f>VLOOKUP(F2241,'Tech to Policy Mapping'!C:D,2,FALSE)</f>
        <v>coal mining - methane capture</v>
      </c>
    </row>
    <row r="2242" spans="1:10" x14ac:dyDescent="0.45">
      <c r="A2242" t="s">
        <v>425</v>
      </c>
      <c r="B2242" t="s">
        <v>85</v>
      </c>
      <c r="C2242">
        <v>2045</v>
      </c>
      <c r="D2242" t="s">
        <v>82</v>
      </c>
      <c r="E2242" t="s">
        <v>83</v>
      </c>
      <c r="F2242" t="s">
        <v>432</v>
      </c>
      <c r="G2242">
        <v>16</v>
      </c>
      <c r="H2242">
        <v>0.76460212469100897</v>
      </c>
      <c r="I2242">
        <f>IF(OR(B2242="GAS",B2242="COL",B2242="LAN",B2242="RICE"),H2242*About!$B$113,IF(B2242="CROP",H2242*About!$B$114,'EPA Data'!H2242))</f>
        <v>0.85635437965393013</v>
      </c>
      <c r="J2242" s="9" t="str">
        <f>VLOOKUP(F2242,'Tech to Policy Mapping'!C:D,2,FALSE)</f>
        <v>coal mining - methane capture</v>
      </c>
    </row>
    <row r="2243" spans="1:10" x14ac:dyDescent="0.45">
      <c r="A2243" t="s">
        <v>425</v>
      </c>
      <c r="B2243" t="s">
        <v>85</v>
      </c>
      <c r="C2243">
        <v>2045</v>
      </c>
      <c r="D2243" t="s">
        <v>82</v>
      </c>
      <c r="E2243" t="s">
        <v>83</v>
      </c>
      <c r="F2243" t="s">
        <v>428</v>
      </c>
      <c r="G2243">
        <v>16</v>
      </c>
      <c r="H2243">
        <v>5.2626751363277401E-2</v>
      </c>
      <c r="I2243">
        <f>IF(OR(B2243="GAS",B2243="COL",B2243="LAN",B2243="RICE"),H2243*About!$B$113,IF(B2243="CROP",H2243*About!$B$114,'EPA Data'!H2243))</f>
        <v>5.8941961526870694E-2</v>
      </c>
      <c r="J2243" s="9" t="str">
        <f>VLOOKUP(F2243,'Tech to Policy Mapping'!C:D,2,FALSE)</f>
        <v>coal mining - methane destruction</v>
      </c>
    </row>
    <row r="2244" spans="1:10" x14ac:dyDescent="0.45">
      <c r="A2244" t="s">
        <v>425</v>
      </c>
      <c r="B2244" t="s">
        <v>85</v>
      </c>
      <c r="C2244">
        <v>2045</v>
      </c>
      <c r="D2244" t="s">
        <v>82</v>
      </c>
      <c r="E2244" t="s">
        <v>83</v>
      </c>
      <c r="F2244" t="s">
        <v>429</v>
      </c>
      <c r="G2244">
        <v>17</v>
      </c>
      <c r="H2244">
        <v>0.73403614759445102</v>
      </c>
      <c r="I2244">
        <f>IF(OR(B2244="GAS",B2244="COL",B2244="LAN",B2244="RICE"),H2244*About!$B$113,IF(B2244="CROP",H2244*About!$B$114,'EPA Data'!H2244))</f>
        <v>0.82212048530578519</v>
      </c>
      <c r="J2244" s="9" t="str">
        <f>VLOOKUP(F2244,'Tech to Policy Mapping'!C:D,2,FALSE)</f>
        <v>coal mining - methane destruction</v>
      </c>
    </row>
    <row r="2245" spans="1:10" x14ac:dyDescent="0.45">
      <c r="A2245" t="s">
        <v>425</v>
      </c>
      <c r="B2245" t="s">
        <v>85</v>
      </c>
      <c r="C2245">
        <v>2045</v>
      </c>
      <c r="D2245" t="s">
        <v>82</v>
      </c>
      <c r="E2245" t="s">
        <v>83</v>
      </c>
      <c r="F2245" t="s">
        <v>428</v>
      </c>
      <c r="G2245">
        <v>17</v>
      </c>
      <c r="H2245">
        <v>4.9566233530640602E-2</v>
      </c>
      <c r="I2245">
        <f>IF(OR(B2245="GAS",B2245="COL",B2245="LAN",B2245="RICE"),H2245*About!$B$113,IF(B2245="CROP",H2245*About!$B$114,'EPA Data'!H2245))</f>
        <v>5.5514181554317477E-2</v>
      </c>
      <c r="J2245" s="9" t="str">
        <f>VLOOKUP(F2245,'Tech to Policy Mapping'!C:D,2,FALSE)</f>
        <v>coal mining - methane destruction</v>
      </c>
    </row>
    <row r="2246" spans="1:10" x14ac:dyDescent="0.45">
      <c r="A2246" t="s">
        <v>425</v>
      </c>
      <c r="B2246" t="s">
        <v>85</v>
      </c>
      <c r="C2246">
        <v>2045</v>
      </c>
      <c r="D2246" t="s">
        <v>82</v>
      </c>
      <c r="E2246" t="s">
        <v>83</v>
      </c>
      <c r="F2246" t="s">
        <v>430</v>
      </c>
      <c r="G2246">
        <v>17</v>
      </c>
      <c r="H2246">
        <v>1.4913386665284601E-2</v>
      </c>
      <c r="I2246">
        <f>IF(OR(B2246="GAS",B2246="COL",B2246="LAN",B2246="RICE"),H2246*About!$B$113,IF(B2246="CROP",H2246*About!$B$114,'EPA Data'!H2246))</f>
        <v>1.6702993065118753E-2</v>
      </c>
      <c r="J2246" s="9" t="str">
        <f>VLOOKUP(F2246,'Tech to Policy Mapping'!C:D,2,FALSE)</f>
        <v>coal mining - methane capture</v>
      </c>
    </row>
    <row r="2247" spans="1:10" x14ac:dyDescent="0.45">
      <c r="A2247" t="s">
        <v>425</v>
      </c>
      <c r="B2247" t="s">
        <v>85</v>
      </c>
      <c r="C2247">
        <v>2045</v>
      </c>
      <c r="D2247" t="s">
        <v>82</v>
      </c>
      <c r="E2247" t="s">
        <v>83</v>
      </c>
      <c r="F2247" t="s">
        <v>432</v>
      </c>
      <c r="G2247">
        <v>17</v>
      </c>
      <c r="H2247">
        <v>1.52394723892211</v>
      </c>
      <c r="I2247">
        <f>IF(OR(B2247="GAS",B2247="COL",B2247="LAN",B2247="RICE"),H2247*About!$B$113,IF(B2247="CROP",H2247*About!$B$114,'EPA Data'!H2247))</f>
        <v>1.7068209075927634</v>
      </c>
      <c r="J2247" s="9" t="str">
        <f>VLOOKUP(F2247,'Tech to Policy Mapping'!C:D,2,FALSE)</f>
        <v>coal mining - methane capture</v>
      </c>
    </row>
    <row r="2248" spans="1:10" x14ac:dyDescent="0.45">
      <c r="A2248" t="s">
        <v>425</v>
      </c>
      <c r="B2248" t="s">
        <v>85</v>
      </c>
      <c r="C2248">
        <v>2045</v>
      </c>
      <c r="D2248" t="s">
        <v>82</v>
      </c>
      <c r="E2248" t="s">
        <v>83</v>
      </c>
      <c r="F2248" t="s">
        <v>428</v>
      </c>
      <c r="G2248">
        <v>18</v>
      </c>
      <c r="H2248">
        <v>2.3959079757332798E-2</v>
      </c>
      <c r="I2248">
        <f>IF(OR(B2248="GAS",B2248="COL",B2248="LAN",B2248="RICE"),H2248*About!$B$113,IF(B2248="CROP",H2248*About!$B$114,'EPA Data'!H2248))</f>
        <v>2.6834169328212736E-2</v>
      </c>
      <c r="J2248" s="9" t="str">
        <f>VLOOKUP(F2248,'Tech to Policy Mapping'!C:D,2,FALSE)</f>
        <v>coal mining - methane destruction</v>
      </c>
    </row>
    <row r="2249" spans="1:10" x14ac:dyDescent="0.45">
      <c r="A2249" t="s">
        <v>425</v>
      </c>
      <c r="B2249" t="s">
        <v>85</v>
      </c>
      <c r="C2249">
        <v>2045</v>
      </c>
      <c r="D2249" t="s">
        <v>82</v>
      </c>
      <c r="E2249" t="s">
        <v>83</v>
      </c>
      <c r="F2249" t="s">
        <v>432</v>
      </c>
      <c r="G2249">
        <v>18</v>
      </c>
      <c r="H2249">
        <v>0.73231405019760099</v>
      </c>
      <c r="I2249">
        <f>IF(OR(B2249="GAS",B2249="COL",B2249="LAN",B2249="RICE"),H2249*About!$B$113,IF(B2249="CROP",H2249*About!$B$114,'EPA Data'!H2249))</f>
        <v>0.82019173622131314</v>
      </c>
      <c r="J2249" s="9" t="str">
        <f>VLOOKUP(F2249,'Tech to Policy Mapping'!C:D,2,FALSE)</f>
        <v>coal mining - methane capture</v>
      </c>
    </row>
    <row r="2250" spans="1:10" x14ac:dyDescent="0.45">
      <c r="A2250" t="s">
        <v>425</v>
      </c>
      <c r="B2250" t="s">
        <v>85</v>
      </c>
      <c r="C2250">
        <v>2045</v>
      </c>
      <c r="D2250" t="s">
        <v>82</v>
      </c>
      <c r="E2250" t="s">
        <v>83</v>
      </c>
      <c r="F2250" t="s">
        <v>430</v>
      </c>
      <c r="G2250">
        <v>19</v>
      </c>
      <c r="H2250">
        <v>1.41538251191378E-2</v>
      </c>
      <c r="I2250">
        <f>IF(OR(B2250="GAS",B2250="COL",B2250="LAN",B2250="RICE"),H2250*About!$B$113,IF(B2250="CROP",H2250*About!$B$114,'EPA Data'!H2250))</f>
        <v>1.5852284133434338E-2</v>
      </c>
      <c r="J2250" s="9" t="str">
        <f>VLOOKUP(F2250,'Tech to Policy Mapping'!C:D,2,FALSE)</f>
        <v>coal mining - methane capture</v>
      </c>
    </row>
    <row r="2251" spans="1:10" x14ac:dyDescent="0.45">
      <c r="A2251" t="s">
        <v>425</v>
      </c>
      <c r="B2251" t="s">
        <v>85</v>
      </c>
      <c r="C2251">
        <v>2045</v>
      </c>
      <c r="D2251" t="s">
        <v>82</v>
      </c>
      <c r="E2251" t="s">
        <v>83</v>
      </c>
      <c r="F2251" t="s">
        <v>428</v>
      </c>
      <c r="G2251">
        <v>19</v>
      </c>
      <c r="H2251">
        <v>8.7689688429236398E-2</v>
      </c>
      <c r="I2251">
        <f>IF(OR(B2251="GAS",B2251="COL",B2251="LAN",B2251="RICE"),H2251*About!$B$113,IF(B2251="CROP",H2251*About!$B$114,'EPA Data'!H2251))</f>
        <v>9.8212451040744775E-2</v>
      </c>
      <c r="J2251" s="9" t="str">
        <f>VLOOKUP(F2251,'Tech to Policy Mapping'!C:D,2,FALSE)</f>
        <v>coal mining - methane destruction</v>
      </c>
    </row>
    <row r="2252" spans="1:10" x14ac:dyDescent="0.45">
      <c r="A2252" t="s">
        <v>425</v>
      </c>
      <c r="B2252" t="s">
        <v>85</v>
      </c>
      <c r="C2252">
        <v>2045</v>
      </c>
      <c r="D2252" t="s">
        <v>82</v>
      </c>
      <c r="E2252" t="s">
        <v>83</v>
      </c>
      <c r="F2252" t="s">
        <v>432</v>
      </c>
      <c r="G2252">
        <v>19</v>
      </c>
      <c r="H2252">
        <v>0.661426901817321</v>
      </c>
      <c r="I2252">
        <f>IF(OR(B2252="GAS",B2252="COL",B2252="LAN",B2252="RICE"),H2252*About!$B$113,IF(B2252="CROP",H2252*About!$B$114,'EPA Data'!H2252))</f>
        <v>0.74079813003539963</v>
      </c>
      <c r="J2252" s="9" t="str">
        <f>VLOOKUP(F2252,'Tech to Policy Mapping'!C:D,2,FALSE)</f>
        <v>coal mining - methane capture</v>
      </c>
    </row>
    <row r="2253" spans="1:10" x14ac:dyDescent="0.45">
      <c r="A2253" t="s">
        <v>425</v>
      </c>
      <c r="B2253" t="s">
        <v>85</v>
      </c>
      <c r="C2253">
        <v>2045</v>
      </c>
      <c r="D2253" t="s">
        <v>82</v>
      </c>
      <c r="E2253" t="s">
        <v>83</v>
      </c>
      <c r="F2253" t="s">
        <v>429</v>
      </c>
      <c r="G2253">
        <v>20</v>
      </c>
      <c r="H2253">
        <v>0.23265790939330999</v>
      </c>
      <c r="I2253">
        <f>IF(OR(B2253="GAS",B2253="COL",B2253="LAN",B2253="RICE"),H2253*About!$B$113,IF(B2253="CROP",H2253*About!$B$114,'EPA Data'!H2253))</f>
        <v>0.26057685852050722</v>
      </c>
      <c r="J2253" s="9" t="str">
        <f>VLOOKUP(F2253,'Tech to Policy Mapping'!C:D,2,FALSE)</f>
        <v>coal mining - methane destruction</v>
      </c>
    </row>
    <row r="2254" spans="1:10" x14ac:dyDescent="0.45">
      <c r="A2254" t="s">
        <v>425</v>
      </c>
      <c r="B2254" t="s">
        <v>85</v>
      </c>
      <c r="C2254">
        <v>2045</v>
      </c>
      <c r="D2254" t="s">
        <v>82</v>
      </c>
      <c r="E2254" t="s">
        <v>83</v>
      </c>
      <c r="F2254" t="s">
        <v>430</v>
      </c>
      <c r="G2254">
        <v>20</v>
      </c>
      <c r="H2254">
        <v>1.3671914115548099E-2</v>
      </c>
      <c r="I2254">
        <f>IF(OR(B2254="GAS",B2254="COL",B2254="LAN",B2254="RICE"),H2254*About!$B$113,IF(B2254="CROP",H2254*About!$B$114,'EPA Data'!H2254))</f>
        <v>1.5312543809413872E-2</v>
      </c>
      <c r="J2254" s="9" t="str">
        <f>VLOOKUP(F2254,'Tech to Policy Mapping'!C:D,2,FALSE)</f>
        <v>coal mining - methane capture</v>
      </c>
    </row>
    <row r="2255" spans="1:10" x14ac:dyDescent="0.45">
      <c r="A2255" t="s">
        <v>425</v>
      </c>
      <c r="B2255" t="s">
        <v>85</v>
      </c>
      <c r="C2255">
        <v>2045</v>
      </c>
      <c r="D2255" t="s">
        <v>82</v>
      </c>
      <c r="E2255" t="s">
        <v>83</v>
      </c>
      <c r="F2255" t="s">
        <v>428</v>
      </c>
      <c r="G2255">
        <v>20</v>
      </c>
      <c r="H2255">
        <v>6.3852475956082302E-2</v>
      </c>
      <c r="I2255">
        <f>IF(OR(B2255="GAS",B2255="COL",B2255="LAN",B2255="RICE"),H2255*About!$B$113,IF(B2255="CROP",H2255*About!$B$114,'EPA Data'!H2255))</f>
        <v>7.1514773070812179E-2</v>
      </c>
      <c r="J2255" s="9" t="str">
        <f>VLOOKUP(F2255,'Tech to Policy Mapping'!C:D,2,FALSE)</f>
        <v>coal mining - methane destruction</v>
      </c>
    </row>
    <row r="2256" spans="1:10" x14ac:dyDescent="0.45">
      <c r="A2256" t="s">
        <v>425</v>
      </c>
      <c r="B2256" t="s">
        <v>85</v>
      </c>
      <c r="C2256">
        <v>2045</v>
      </c>
      <c r="D2256" t="s">
        <v>82</v>
      </c>
      <c r="E2256" t="s">
        <v>83</v>
      </c>
      <c r="F2256" t="s">
        <v>426</v>
      </c>
      <c r="G2256">
        <v>21</v>
      </c>
      <c r="H2256">
        <v>2.24346071481704</v>
      </c>
      <c r="I2256">
        <f>IF(OR(B2256="GAS",B2256="COL",B2256="LAN",B2256="RICE"),H2256*About!$B$113,IF(B2256="CROP",H2256*About!$B$114,'EPA Data'!H2256))</f>
        <v>2.5126760005950852</v>
      </c>
      <c r="J2256" s="9" t="str">
        <f>VLOOKUP(F2256,'Tech to Policy Mapping'!C:D,2,FALSE)</f>
        <v>coal mining - methane capture</v>
      </c>
    </row>
    <row r="2257" spans="1:10" x14ac:dyDescent="0.45">
      <c r="A2257" t="s">
        <v>425</v>
      </c>
      <c r="B2257" t="s">
        <v>85</v>
      </c>
      <c r="C2257">
        <v>2045</v>
      </c>
      <c r="D2257" t="s">
        <v>82</v>
      </c>
      <c r="E2257" t="s">
        <v>83</v>
      </c>
      <c r="F2257" t="s">
        <v>428</v>
      </c>
      <c r="G2257">
        <v>21</v>
      </c>
      <c r="H2257">
        <v>2.04321518540382E-2</v>
      </c>
      <c r="I2257">
        <f>IF(OR(B2257="GAS",B2257="COL",B2257="LAN",B2257="RICE"),H2257*About!$B$113,IF(B2257="CROP",H2257*About!$B$114,'EPA Data'!H2257))</f>
        <v>2.2884010076522788E-2</v>
      </c>
      <c r="J2257" s="9" t="str">
        <f>VLOOKUP(F2257,'Tech to Policy Mapping'!C:D,2,FALSE)</f>
        <v>coal mining - methane destruction</v>
      </c>
    </row>
    <row r="2258" spans="1:10" x14ac:dyDescent="0.45">
      <c r="A2258" t="s">
        <v>425</v>
      </c>
      <c r="B2258" t="s">
        <v>85</v>
      </c>
      <c r="C2258">
        <v>2045</v>
      </c>
      <c r="D2258" t="s">
        <v>82</v>
      </c>
      <c r="E2258" t="s">
        <v>83</v>
      </c>
      <c r="F2258" t="s">
        <v>426</v>
      </c>
      <c r="G2258">
        <v>22</v>
      </c>
      <c r="H2258">
        <v>1.41939264535903</v>
      </c>
      <c r="I2258">
        <f>IF(OR(B2258="GAS",B2258="COL",B2258="LAN",B2258="RICE"),H2258*About!$B$113,IF(B2258="CROP",H2258*About!$B$114,'EPA Data'!H2258))</f>
        <v>1.5897197628021138</v>
      </c>
      <c r="J2258" s="9" t="str">
        <f>VLOOKUP(F2258,'Tech to Policy Mapping'!C:D,2,FALSE)</f>
        <v>coal mining - methane capture</v>
      </c>
    </row>
    <row r="2259" spans="1:10" x14ac:dyDescent="0.45">
      <c r="A2259" t="s">
        <v>425</v>
      </c>
      <c r="B2259" t="s">
        <v>85</v>
      </c>
      <c r="C2259">
        <v>2045</v>
      </c>
      <c r="D2259" t="s">
        <v>82</v>
      </c>
      <c r="E2259" t="s">
        <v>83</v>
      </c>
      <c r="F2259" t="s">
        <v>430</v>
      </c>
      <c r="G2259">
        <v>23</v>
      </c>
      <c r="H2259">
        <v>3.8873657584190403E-2</v>
      </c>
      <c r="I2259">
        <f>IF(OR(B2259="GAS",B2259="COL",B2259="LAN",B2259="RICE"),H2259*About!$B$113,IF(B2259="CROP",H2259*About!$B$114,'EPA Data'!H2259))</f>
        <v>4.3538496494293255E-2</v>
      </c>
      <c r="J2259" s="9" t="str">
        <f>VLOOKUP(F2259,'Tech to Policy Mapping'!C:D,2,FALSE)</f>
        <v>coal mining - methane capture</v>
      </c>
    </row>
    <row r="2260" spans="1:10" x14ac:dyDescent="0.45">
      <c r="A2260" t="s">
        <v>425</v>
      </c>
      <c r="B2260" t="s">
        <v>85</v>
      </c>
      <c r="C2260">
        <v>2045</v>
      </c>
      <c r="D2260" t="s">
        <v>82</v>
      </c>
      <c r="E2260" t="s">
        <v>83</v>
      </c>
      <c r="F2260" t="s">
        <v>428</v>
      </c>
      <c r="G2260">
        <v>23</v>
      </c>
      <c r="H2260">
        <v>1.8290534615516701E-2</v>
      </c>
      <c r="I2260">
        <f>IF(OR(B2260="GAS",B2260="COL",B2260="LAN",B2260="RICE"),H2260*About!$B$113,IF(B2260="CROP",H2260*About!$B$114,'EPA Data'!H2260))</f>
        <v>2.0485398769378708E-2</v>
      </c>
      <c r="J2260" s="9" t="str">
        <f>VLOOKUP(F2260,'Tech to Policy Mapping'!C:D,2,FALSE)</f>
        <v>coal mining - methane destruction</v>
      </c>
    </row>
    <row r="2261" spans="1:10" x14ac:dyDescent="0.45">
      <c r="A2261" t="s">
        <v>425</v>
      </c>
      <c r="B2261" t="s">
        <v>85</v>
      </c>
      <c r="C2261">
        <v>2045</v>
      </c>
      <c r="D2261" t="s">
        <v>82</v>
      </c>
      <c r="E2261" t="s">
        <v>83</v>
      </c>
      <c r="F2261" t="s">
        <v>429</v>
      </c>
      <c r="G2261">
        <v>23</v>
      </c>
      <c r="H2261">
        <v>0.76422619819641102</v>
      </c>
      <c r="I2261">
        <f>IF(OR(B2261="GAS",B2261="COL",B2261="LAN",B2261="RICE"),H2261*About!$B$113,IF(B2261="CROP",H2261*About!$B$114,'EPA Data'!H2261))</f>
        <v>0.85593334197998039</v>
      </c>
      <c r="J2261" s="9" t="str">
        <f>VLOOKUP(F2261,'Tech to Policy Mapping'!C:D,2,FALSE)</f>
        <v>coal mining - methane destruction</v>
      </c>
    </row>
    <row r="2262" spans="1:10" x14ac:dyDescent="0.45">
      <c r="A2262" t="s">
        <v>425</v>
      </c>
      <c r="B2262" t="s">
        <v>85</v>
      </c>
      <c r="C2262">
        <v>2045</v>
      </c>
      <c r="D2262" t="s">
        <v>82</v>
      </c>
      <c r="E2262" t="s">
        <v>83</v>
      </c>
      <c r="F2262" t="s">
        <v>428</v>
      </c>
      <c r="G2262">
        <v>24</v>
      </c>
      <c r="H2262">
        <v>1.73630155622959E-2</v>
      </c>
      <c r="I2262">
        <f>IF(OR(B2262="GAS",B2262="COL",B2262="LAN",B2262="RICE"),H2262*About!$B$113,IF(B2262="CROP",H2262*About!$B$114,'EPA Data'!H2262))</f>
        <v>1.9446577429771409E-2</v>
      </c>
      <c r="J2262" s="9" t="str">
        <f>VLOOKUP(F2262,'Tech to Policy Mapping'!C:D,2,FALSE)</f>
        <v>coal mining - methane destruction</v>
      </c>
    </row>
    <row r="2263" spans="1:10" x14ac:dyDescent="0.45">
      <c r="A2263" t="s">
        <v>425</v>
      </c>
      <c r="B2263" t="s">
        <v>85</v>
      </c>
      <c r="C2263">
        <v>2045</v>
      </c>
      <c r="D2263" t="s">
        <v>82</v>
      </c>
      <c r="E2263" t="s">
        <v>83</v>
      </c>
      <c r="F2263" t="s">
        <v>426</v>
      </c>
      <c r="G2263">
        <v>24</v>
      </c>
      <c r="H2263">
        <v>1.7879363894462501</v>
      </c>
      <c r="I2263">
        <f>IF(OR(B2263="GAS",B2263="COL",B2263="LAN",B2263="RICE"),H2263*About!$B$113,IF(B2263="CROP",H2263*About!$B$114,'EPA Data'!H2263))</f>
        <v>2.0024887561798002</v>
      </c>
      <c r="J2263" s="9" t="str">
        <f>VLOOKUP(F2263,'Tech to Policy Mapping'!C:D,2,FALSE)</f>
        <v>coal mining - methane capture</v>
      </c>
    </row>
    <row r="2264" spans="1:10" x14ac:dyDescent="0.45">
      <c r="A2264" t="s">
        <v>425</v>
      </c>
      <c r="B2264" t="s">
        <v>85</v>
      </c>
      <c r="C2264">
        <v>2045</v>
      </c>
      <c r="D2264" t="s">
        <v>82</v>
      </c>
      <c r="E2264" t="s">
        <v>83</v>
      </c>
      <c r="F2264" t="s">
        <v>426</v>
      </c>
      <c r="G2264">
        <v>25</v>
      </c>
      <c r="H2264">
        <v>0.57645899057388295</v>
      </c>
      <c r="I2264">
        <f>IF(OR(B2264="GAS",B2264="COL",B2264="LAN",B2264="RICE"),H2264*About!$B$113,IF(B2264="CROP",H2264*About!$B$114,'EPA Data'!H2264))</f>
        <v>0.64563406944274893</v>
      </c>
      <c r="J2264" s="9" t="str">
        <f>VLOOKUP(F2264,'Tech to Policy Mapping'!C:D,2,FALSE)</f>
        <v>coal mining - methane capture</v>
      </c>
    </row>
    <row r="2265" spans="1:10" x14ac:dyDescent="0.45">
      <c r="A2265" t="s">
        <v>425</v>
      </c>
      <c r="B2265" t="s">
        <v>85</v>
      </c>
      <c r="C2265">
        <v>2045</v>
      </c>
      <c r="D2265" t="s">
        <v>82</v>
      </c>
      <c r="E2265" t="s">
        <v>83</v>
      </c>
      <c r="F2265" t="s">
        <v>430</v>
      </c>
      <c r="G2265">
        <v>25</v>
      </c>
      <c r="H2265">
        <v>1.22866602614522E-2</v>
      </c>
      <c r="I2265">
        <f>IF(OR(B2265="GAS",B2265="COL",B2265="LAN",B2265="RICE"),H2265*About!$B$113,IF(B2265="CROP",H2265*About!$B$114,'EPA Data'!H2265))</f>
        <v>1.3761059492826464E-2</v>
      </c>
      <c r="J2265" s="9" t="str">
        <f>VLOOKUP(F2265,'Tech to Policy Mapping'!C:D,2,FALSE)</f>
        <v>coal mining - methane capture</v>
      </c>
    </row>
    <row r="2266" spans="1:10" x14ac:dyDescent="0.45">
      <c r="A2266" t="s">
        <v>425</v>
      </c>
      <c r="B2266" t="s">
        <v>85</v>
      </c>
      <c r="C2266">
        <v>2045</v>
      </c>
      <c r="D2266" t="s">
        <v>82</v>
      </c>
      <c r="E2266" t="s">
        <v>83</v>
      </c>
      <c r="F2266" t="s">
        <v>428</v>
      </c>
      <c r="G2266">
        <v>26</v>
      </c>
      <c r="H2266">
        <v>7.9172581434249906E-2</v>
      </c>
      <c r="I2266">
        <f>IF(OR(B2266="GAS",B2266="COL",B2266="LAN",B2266="RICE"),H2266*About!$B$113,IF(B2266="CROP",H2266*About!$B$114,'EPA Data'!H2266))</f>
        <v>8.8673291206359903E-2</v>
      </c>
      <c r="J2266" s="9" t="str">
        <f>VLOOKUP(F2266,'Tech to Policy Mapping'!C:D,2,FALSE)</f>
        <v>coal mining - methane destruction</v>
      </c>
    </row>
    <row r="2267" spans="1:10" x14ac:dyDescent="0.45">
      <c r="A2267" t="s">
        <v>425</v>
      </c>
      <c r="B2267" t="s">
        <v>85</v>
      </c>
      <c r="C2267">
        <v>2045</v>
      </c>
      <c r="D2267" t="s">
        <v>82</v>
      </c>
      <c r="E2267" t="s">
        <v>83</v>
      </c>
      <c r="F2267" t="s">
        <v>426</v>
      </c>
      <c r="G2267">
        <v>26</v>
      </c>
      <c r="H2267">
        <v>1.0950681567192</v>
      </c>
      <c r="I2267">
        <f>IF(OR(B2267="GAS",B2267="COL",B2267="LAN",B2267="RICE"),H2267*About!$B$113,IF(B2267="CROP",H2267*About!$B$114,'EPA Data'!H2267))</f>
        <v>1.2264763355255042</v>
      </c>
      <c r="J2267" s="9" t="str">
        <f>VLOOKUP(F2267,'Tech to Policy Mapping'!C:D,2,FALSE)</f>
        <v>coal mining - methane capture</v>
      </c>
    </row>
    <row r="2268" spans="1:10" x14ac:dyDescent="0.45">
      <c r="A2268" t="s">
        <v>425</v>
      </c>
      <c r="B2268" t="s">
        <v>85</v>
      </c>
      <c r="C2268">
        <v>2045</v>
      </c>
      <c r="D2268" t="s">
        <v>82</v>
      </c>
      <c r="E2268" t="s">
        <v>83</v>
      </c>
      <c r="F2268" t="s">
        <v>426</v>
      </c>
      <c r="G2268">
        <v>27</v>
      </c>
      <c r="H2268">
        <v>0.50032281875610296</v>
      </c>
      <c r="I2268">
        <f>IF(OR(B2268="GAS",B2268="COL",B2268="LAN",B2268="RICE"),H2268*About!$B$113,IF(B2268="CROP",H2268*About!$B$114,'EPA Data'!H2268))</f>
        <v>0.56036155700683532</v>
      </c>
      <c r="J2268" s="9" t="str">
        <f>VLOOKUP(F2268,'Tech to Policy Mapping'!C:D,2,FALSE)</f>
        <v>coal mining - methane capture</v>
      </c>
    </row>
    <row r="2269" spans="1:10" x14ac:dyDescent="0.45">
      <c r="A2269" t="s">
        <v>425</v>
      </c>
      <c r="B2269" t="s">
        <v>85</v>
      </c>
      <c r="C2269">
        <v>2045</v>
      </c>
      <c r="D2269" t="s">
        <v>82</v>
      </c>
      <c r="E2269" t="s">
        <v>83</v>
      </c>
      <c r="F2269" t="s">
        <v>430</v>
      </c>
      <c r="G2269">
        <v>27</v>
      </c>
      <c r="H2269">
        <v>1.19577832520008E-2</v>
      </c>
      <c r="I2269">
        <f>IF(OR(B2269="GAS",B2269="COL",B2269="LAN",B2269="RICE"),H2269*About!$B$113,IF(B2269="CROP",H2269*About!$B$114,'EPA Data'!H2269))</f>
        <v>1.3392717242240898E-2</v>
      </c>
      <c r="J2269" s="9" t="str">
        <f>VLOOKUP(F2269,'Tech to Policy Mapping'!C:D,2,FALSE)</f>
        <v>coal mining - methane capture</v>
      </c>
    </row>
    <row r="2270" spans="1:10" x14ac:dyDescent="0.45">
      <c r="A2270" t="s">
        <v>425</v>
      </c>
      <c r="B2270" t="s">
        <v>85</v>
      </c>
      <c r="C2270">
        <v>2045</v>
      </c>
      <c r="D2270" t="s">
        <v>82</v>
      </c>
      <c r="E2270" t="s">
        <v>83</v>
      </c>
      <c r="F2270" t="s">
        <v>428</v>
      </c>
      <c r="G2270">
        <v>27</v>
      </c>
      <c r="H2270">
        <v>6.1426388099789599E-2</v>
      </c>
      <c r="I2270">
        <f>IF(OR(B2270="GAS",B2270="COL",B2270="LAN",B2270="RICE"),H2270*About!$B$113,IF(B2270="CROP",H2270*About!$B$114,'EPA Data'!H2270))</f>
        <v>6.8797554671764363E-2</v>
      </c>
      <c r="J2270" s="9" t="str">
        <f>VLOOKUP(F2270,'Tech to Policy Mapping'!C:D,2,FALSE)</f>
        <v>coal mining - methane destruction</v>
      </c>
    </row>
    <row r="2271" spans="1:10" x14ac:dyDescent="0.45">
      <c r="A2271" t="s">
        <v>425</v>
      </c>
      <c r="B2271" t="s">
        <v>85</v>
      </c>
      <c r="C2271">
        <v>2045</v>
      </c>
      <c r="D2271" t="s">
        <v>82</v>
      </c>
      <c r="E2271" t="s">
        <v>83</v>
      </c>
      <c r="F2271" t="s">
        <v>430</v>
      </c>
      <c r="G2271">
        <v>28</v>
      </c>
      <c r="H2271">
        <v>2.3376997560262701E-2</v>
      </c>
      <c r="I2271">
        <f>IF(OR(B2271="GAS",B2271="COL",B2271="LAN",B2271="RICE"),H2271*About!$B$113,IF(B2271="CROP",H2271*About!$B$114,'EPA Data'!H2271))</f>
        <v>2.6182237267494229E-2</v>
      </c>
      <c r="J2271" s="9" t="str">
        <f>VLOOKUP(F2271,'Tech to Policy Mapping'!C:D,2,FALSE)</f>
        <v>coal mining - methane capture</v>
      </c>
    </row>
    <row r="2272" spans="1:10" x14ac:dyDescent="0.45">
      <c r="A2272" t="s">
        <v>425</v>
      </c>
      <c r="B2272" t="s">
        <v>85</v>
      </c>
      <c r="C2272">
        <v>2045</v>
      </c>
      <c r="D2272" t="s">
        <v>82</v>
      </c>
      <c r="E2272" t="s">
        <v>83</v>
      </c>
      <c r="F2272" t="s">
        <v>428</v>
      </c>
      <c r="G2272">
        <v>28</v>
      </c>
      <c r="H2272">
        <v>1.4913386665284601E-2</v>
      </c>
      <c r="I2272">
        <f>IF(OR(B2272="GAS",B2272="COL",B2272="LAN",B2272="RICE"),H2272*About!$B$113,IF(B2272="CROP",H2272*About!$B$114,'EPA Data'!H2272))</f>
        <v>1.6702993065118753E-2</v>
      </c>
      <c r="J2272" s="9" t="str">
        <f>VLOOKUP(F2272,'Tech to Policy Mapping'!C:D,2,FALSE)</f>
        <v>coal mining - methane destruction</v>
      </c>
    </row>
    <row r="2273" spans="1:10" x14ac:dyDescent="0.45">
      <c r="A2273" t="s">
        <v>425</v>
      </c>
      <c r="B2273" t="s">
        <v>85</v>
      </c>
      <c r="C2273">
        <v>2045</v>
      </c>
      <c r="D2273" t="s">
        <v>82</v>
      </c>
      <c r="E2273" t="s">
        <v>83</v>
      </c>
      <c r="F2273" t="s">
        <v>426</v>
      </c>
      <c r="G2273">
        <v>28</v>
      </c>
      <c r="H2273">
        <v>0.94728150963783198</v>
      </c>
      <c r="I2273">
        <f>IF(OR(B2273="GAS",B2273="COL",B2273="LAN",B2273="RICE"),H2273*About!$B$113,IF(B2273="CROP",H2273*About!$B$114,'EPA Data'!H2273))</f>
        <v>1.060955290794372</v>
      </c>
      <c r="J2273" s="9" t="str">
        <f>VLOOKUP(F2273,'Tech to Policy Mapping'!C:D,2,FALSE)</f>
        <v>coal mining - methane capture</v>
      </c>
    </row>
    <row r="2274" spans="1:10" x14ac:dyDescent="0.45">
      <c r="A2274" t="s">
        <v>425</v>
      </c>
      <c r="B2274" t="s">
        <v>85</v>
      </c>
      <c r="C2274">
        <v>2045</v>
      </c>
      <c r="D2274" t="s">
        <v>82</v>
      </c>
      <c r="E2274" t="s">
        <v>83</v>
      </c>
      <c r="F2274" t="s">
        <v>430</v>
      </c>
      <c r="G2274">
        <v>29</v>
      </c>
      <c r="H2274">
        <v>1.15649309009314E-2</v>
      </c>
      <c r="I2274">
        <f>IF(OR(B2274="GAS",B2274="COL",B2274="LAN",B2274="RICE"),H2274*About!$B$113,IF(B2274="CROP",H2274*About!$B$114,'EPA Data'!H2274))</f>
        <v>1.295272260904317E-2</v>
      </c>
      <c r="J2274" s="9" t="str">
        <f>VLOOKUP(F2274,'Tech to Policy Mapping'!C:D,2,FALSE)</f>
        <v>coal mining - methane capture</v>
      </c>
    </row>
    <row r="2275" spans="1:10" x14ac:dyDescent="0.45">
      <c r="A2275" t="s">
        <v>425</v>
      </c>
      <c r="B2275" t="s">
        <v>85</v>
      </c>
      <c r="C2275">
        <v>2045</v>
      </c>
      <c r="D2275" t="s">
        <v>82</v>
      </c>
      <c r="E2275" t="s">
        <v>83</v>
      </c>
      <c r="F2275" t="s">
        <v>428</v>
      </c>
      <c r="G2275">
        <v>29</v>
      </c>
      <c r="H2275">
        <v>1.41538251191378E-2</v>
      </c>
      <c r="I2275">
        <f>IF(OR(B2275="GAS",B2275="COL",B2275="LAN",B2275="RICE"),H2275*About!$B$113,IF(B2275="CROP",H2275*About!$B$114,'EPA Data'!H2275))</f>
        <v>1.5852284133434338E-2</v>
      </c>
      <c r="J2275" s="9" t="str">
        <f>VLOOKUP(F2275,'Tech to Policy Mapping'!C:D,2,FALSE)</f>
        <v>coal mining - methane destruction</v>
      </c>
    </row>
    <row r="2276" spans="1:10" x14ac:dyDescent="0.45">
      <c r="A2276" t="s">
        <v>425</v>
      </c>
      <c r="B2276" t="s">
        <v>85</v>
      </c>
      <c r="C2276">
        <v>2045</v>
      </c>
      <c r="D2276" t="s">
        <v>82</v>
      </c>
      <c r="E2276" t="s">
        <v>83</v>
      </c>
      <c r="F2276" t="s">
        <v>426</v>
      </c>
      <c r="G2276">
        <v>29</v>
      </c>
      <c r="H2276">
        <v>0.45578601956367398</v>
      </c>
      <c r="I2276">
        <f>IF(OR(B2276="GAS",B2276="COL",B2276="LAN",B2276="RICE"),H2276*About!$B$113,IF(B2276="CROP",H2276*About!$B$114,'EPA Data'!H2276))</f>
        <v>0.51048034191131486</v>
      </c>
      <c r="J2276" s="9" t="str">
        <f>VLOOKUP(F2276,'Tech to Policy Mapping'!C:D,2,FALSE)</f>
        <v>coal mining - methane capture</v>
      </c>
    </row>
    <row r="2277" spans="1:10" x14ac:dyDescent="0.45">
      <c r="A2277" t="s">
        <v>425</v>
      </c>
      <c r="B2277" t="s">
        <v>85</v>
      </c>
      <c r="C2277">
        <v>2045</v>
      </c>
      <c r="D2277" t="s">
        <v>82</v>
      </c>
      <c r="E2277" t="s">
        <v>83</v>
      </c>
      <c r="F2277" t="s">
        <v>426</v>
      </c>
      <c r="G2277">
        <v>30</v>
      </c>
      <c r="H2277">
        <v>0.86766958236694303</v>
      </c>
      <c r="I2277">
        <f>IF(OR(B2277="GAS",B2277="COL",B2277="LAN",B2277="RICE"),H2277*About!$B$113,IF(B2277="CROP",H2277*About!$B$114,'EPA Data'!H2277))</f>
        <v>0.97178993225097632</v>
      </c>
      <c r="J2277" s="9" t="str">
        <f>VLOOKUP(F2277,'Tech to Policy Mapping'!C:D,2,FALSE)</f>
        <v>coal mining - methane capture</v>
      </c>
    </row>
    <row r="2278" spans="1:10" x14ac:dyDescent="0.45">
      <c r="A2278" t="s">
        <v>425</v>
      </c>
      <c r="B2278" t="s">
        <v>85</v>
      </c>
      <c r="C2278">
        <v>2045</v>
      </c>
      <c r="D2278" t="s">
        <v>82</v>
      </c>
      <c r="E2278" t="s">
        <v>83</v>
      </c>
      <c r="F2278" t="s">
        <v>430</v>
      </c>
      <c r="G2278">
        <v>30</v>
      </c>
      <c r="H2278">
        <v>1.1391231790185001E-2</v>
      </c>
      <c r="I2278">
        <f>IF(OR(B2278="GAS",B2278="COL",B2278="LAN",B2278="RICE"),H2278*About!$B$113,IF(B2278="CROP",H2278*About!$B$114,'EPA Data'!H2278))</f>
        <v>1.2758179605007202E-2</v>
      </c>
      <c r="J2278" s="9" t="str">
        <f>VLOOKUP(F2278,'Tech to Policy Mapping'!C:D,2,FALSE)</f>
        <v>coal mining - methane capture</v>
      </c>
    </row>
    <row r="2279" spans="1:10" x14ac:dyDescent="0.45">
      <c r="A2279" t="s">
        <v>425</v>
      </c>
      <c r="B2279" t="s">
        <v>85</v>
      </c>
      <c r="C2279">
        <v>2045</v>
      </c>
      <c r="D2279" t="s">
        <v>82</v>
      </c>
      <c r="E2279" t="s">
        <v>83</v>
      </c>
      <c r="F2279" t="s">
        <v>428</v>
      </c>
      <c r="G2279">
        <v>30</v>
      </c>
      <c r="H2279">
        <v>1.3671914115548099E-2</v>
      </c>
      <c r="I2279">
        <f>IF(OR(B2279="GAS",B2279="COL",B2279="LAN",B2279="RICE"),H2279*About!$B$113,IF(B2279="CROP",H2279*About!$B$114,'EPA Data'!H2279))</f>
        <v>1.5312543809413872E-2</v>
      </c>
      <c r="J2279" s="9" t="str">
        <f>VLOOKUP(F2279,'Tech to Policy Mapping'!C:D,2,FALSE)</f>
        <v>coal mining - methane destruction</v>
      </c>
    </row>
    <row r="2280" spans="1:10" x14ac:dyDescent="0.45">
      <c r="A2280" t="s">
        <v>425</v>
      </c>
      <c r="B2280" t="s">
        <v>85</v>
      </c>
      <c r="C2280">
        <v>2045</v>
      </c>
      <c r="D2280" t="s">
        <v>82</v>
      </c>
      <c r="E2280" t="s">
        <v>83</v>
      </c>
      <c r="F2280" t="s">
        <v>428</v>
      </c>
      <c r="G2280">
        <v>32</v>
      </c>
      <c r="H2280">
        <v>3.8873657584190403E-2</v>
      </c>
      <c r="I2280">
        <f>IF(OR(B2280="GAS",B2280="COL",B2280="LAN",B2280="RICE"),H2280*About!$B$113,IF(B2280="CROP",H2280*About!$B$114,'EPA Data'!H2280))</f>
        <v>4.3538496494293255E-2</v>
      </c>
      <c r="J2280" s="9" t="str">
        <f>VLOOKUP(F2280,'Tech to Policy Mapping'!C:D,2,FALSE)</f>
        <v>coal mining - methane destruction</v>
      </c>
    </row>
    <row r="2281" spans="1:10" x14ac:dyDescent="0.45">
      <c r="A2281" t="s">
        <v>425</v>
      </c>
      <c r="B2281" t="s">
        <v>85</v>
      </c>
      <c r="C2281">
        <v>2045</v>
      </c>
      <c r="D2281" t="s">
        <v>82</v>
      </c>
      <c r="E2281" t="s">
        <v>83</v>
      </c>
      <c r="F2281" t="s">
        <v>426</v>
      </c>
      <c r="G2281">
        <v>32</v>
      </c>
      <c r="H2281">
        <v>2.3485493361949898</v>
      </c>
      <c r="I2281">
        <f>IF(OR(B2281="GAS",B2281="COL",B2281="LAN",B2281="RICE"),H2281*About!$B$113,IF(B2281="CROP",H2281*About!$B$114,'EPA Data'!H2281))</f>
        <v>2.6303752565383887</v>
      </c>
      <c r="J2281" s="9" t="str">
        <f>VLOOKUP(F2281,'Tech to Policy Mapping'!C:D,2,FALSE)</f>
        <v>coal mining - methane capture</v>
      </c>
    </row>
    <row r="2282" spans="1:10" x14ac:dyDescent="0.45">
      <c r="A2282" t="s">
        <v>425</v>
      </c>
      <c r="B2282" t="s">
        <v>85</v>
      </c>
      <c r="C2282">
        <v>2045</v>
      </c>
      <c r="D2282" t="s">
        <v>82</v>
      </c>
      <c r="E2282" t="s">
        <v>83</v>
      </c>
      <c r="F2282" t="s">
        <v>426</v>
      </c>
      <c r="G2282">
        <v>33</v>
      </c>
      <c r="H2282">
        <v>0.74698832631111101</v>
      </c>
      <c r="I2282">
        <f>IF(OR(B2282="GAS",B2282="COL",B2282="LAN",B2282="RICE"),H2282*About!$B$113,IF(B2282="CROP",H2282*About!$B$114,'EPA Data'!H2282))</f>
        <v>0.83662692546844442</v>
      </c>
      <c r="J2282" s="9" t="str">
        <f>VLOOKUP(F2282,'Tech to Policy Mapping'!C:D,2,FALSE)</f>
        <v>coal mining - methane capture</v>
      </c>
    </row>
    <row r="2283" spans="1:10" x14ac:dyDescent="0.45">
      <c r="A2283" t="s">
        <v>425</v>
      </c>
      <c r="B2283" t="s">
        <v>85</v>
      </c>
      <c r="C2283">
        <v>2045</v>
      </c>
      <c r="D2283" t="s">
        <v>82</v>
      </c>
      <c r="E2283" t="s">
        <v>83</v>
      </c>
      <c r="F2283" t="s">
        <v>428</v>
      </c>
      <c r="G2283">
        <v>34</v>
      </c>
      <c r="H2283">
        <v>1.22866602614522E-2</v>
      </c>
      <c r="I2283">
        <f>IF(OR(B2283="GAS",B2283="COL",B2283="LAN",B2283="RICE"),H2283*About!$B$113,IF(B2283="CROP",H2283*About!$B$114,'EPA Data'!H2283))</f>
        <v>1.3761059492826464E-2</v>
      </c>
      <c r="J2283" s="9" t="str">
        <f>VLOOKUP(F2283,'Tech to Policy Mapping'!C:D,2,FALSE)</f>
        <v>coal mining - methane destruction</v>
      </c>
    </row>
    <row r="2284" spans="1:10" x14ac:dyDescent="0.45">
      <c r="A2284" t="s">
        <v>425</v>
      </c>
      <c r="B2284" t="s">
        <v>85</v>
      </c>
      <c r="C2284">
        <v>2045</v>
      </c>
      <c r="D2284" t="s">
        <v>82</v>
      </c>
      <c r="E2284" t="s">
        <v>83</v>
      </c>
      <c r="F2284" t="s">
        <v>430</v>
      </c>
      <c r="G2284">
        <v>34</v>
      </c>
      <c r="H2284">
        <v>1.06986407190561E-2</v>
      </c>
      <c r="I2284">
        <f>IF(OR(B2284="GAS",B2284="COL",B2284="LAN",B2284="RICE"),H2284*About!$B$113,IF(B2284="CROP",H2284*About!$B$114,'EPA Data'!H2284))</f>
        <v>1.1982477605342833E-2</v>
      </c>
      <c r="J2284" s="9" t="str">
        <f>VLOOKUP(F2284,'Tech to Policy Mapping'!C:D,2,FALSE)</f>
        <v>coal mining - methane capture</v>
      </c>
    </row>
    <row r="2285" spans="1:10" x14ac:dyDescent="0.45">
      <c r="A2285" t="s">
        <v>425</v>
      </c>
      <c r="B2285" t="s">
        <v>85</v>
      </c>
      <c r="C2285">
        <v>2045</v>
      </c>
      <c r="D2285" t="s">
        <v>82</v>
      </c>
      <c r="E2285" t="s">
        <v>83</v>
      </c>
      <c r="F2285" t="s">
        <v>428</v>
      </c>
      <c r="G2285">
        <v>35</v>
      </c>
      <c r="H2285">
        <v>3.5334780812263503E-2</v>
      </c>
      <c r="I2285">
        <f>IF(OR(B2285="GAS",B2285="COL",B2285="LAN",B2285="RICE"),H2285*About!$B$113,IF(B2285="CROP",H2285*About!$B$114,'EPA Data'!H2285))</f>
        <v>3.9574954509735125E-2</v>
      </c>
      <c r="J2285" s="9" t="str">
        <f>VLOOKUP(F2285,'Tech to Policy Mapping'!C:D,2,FALSE)</f>
        <v>coal mining - methane destruction</v>
      </c>
    </row>
    <row r="2286" spans="1:10" x14ac:dyDescent="0.45">
      <c r="A2286" t="s">
        <v>425</v>
      </c>
      <c r="B2286" t="s">
        <v>85</v>
      </c>
      <c r="C2286">
        <v>2045</v>
      </c>
      <c r="D2286" t="s">
        <v>82</v>
      </c>
      <c r="E2286" t="s">
        <v>83</v>
      </c>
      <c r="F2286" t="s">
        <v>428</v>
      </c>
      <c r="G2286">
        <v>36</v>
      </c>
      <c r="H2286">
        <v>2.2956162691116298E-2</v>
      </c>
      <c r="I2286">
        <f>IF(OR(B2286="GAS",B2286="COL",B2286="LAN",B2286="RICE"),H2286*About!$B$113,IF(B2286="CROP",H2286*About!$B$114,'EPA Data'!H2286))</f>
        <v>2.5710902214050257E-2</v>
      </c>
      <c r="J2286" s="9" t="str">
        <f>VLOOKUP(F2286,'Tech to Policy Mapping'!C:D,2,FALSE)</f>
        <v>coal mining - methane destruction</v>
      </c>
    </row>
    <row r="2287" spans="1:10" x14ac:dyDescent="0.45">
      <c r="A2287" t="s">
        <v>425</v>
      </c>
      <c r="B2287" t="s">
        <v>85</v>
      </c>
      <c r="C2287">
        <v>2045</v>
      </c>
      <c r="D2287" t="s">
        <v>82</v>
      </c>
      <c r="E2287" t="s">
        <v>83</v>
      </c>
      <c r="F2287" t="s">
        <v>426</v>
      </c>
      <c r="G2287">
        <v>36</v>
      </c>
      <c r="H2287">
        <v>0.32922962307929898</v>
      </c>
      <c r="I2287">
        <f>IF(OR(B2287="GAS",B2287="COL",B2287="LAN",B2287="RICE"),H2287*About!$B$113,IF(B2287="CROP",H2287*About!$B$114,'EPA Data'!H2287))</f>
        <v>0.36873717784881488</v>
      </c>
      <c r="J2287" s="9" t="str">
        <f>VLOOKUP(F2287,'Tech to Policy Mapping'!C:D,2,FALSE)</f>
        <v>coal mining - methane capture</v>
      </c>
    </row>
    <row r="2288" spans="1:10" x14ac:dyDescent="0.45">
      <c r="A2288" t="s">
        <v>425</v>
      </c>
      <c r="B2288" t="s">
        <v>85</v>
      </c>
      <c r="C2288">
        <v>2045</v>
      </c>
      <c r="D2288" t="s">
        <v>82</v>
      </c>
      <c r="E2288" t="s">
        <v>83</v>
      </c>
      <c r="F2288" t="s">
        <v>430</v>
      </c>
      <c r="G2288">
        <v>36</v>
      </c>
      <c r="H2288">
        <v>2.06532152369618E-2</v>
      </c>
      <c r="I2288">
        <f>IF(OR(B2288="GAS",B2288="COL",B2288="LAN",B2288="RICE"),H2288*About!$B$113,IF(B2288="CROP",H2288*About!$B$114,'EPA Data'!H2288))</f>
        <v>2.3131601065397217E-2</v>
      </c>
      <c r="J2288" s="9" t="str">
        <f>VLOOKUP(F2288,'Tech to Policy Mapping'!C:D,2,FALSE)</f>
        <v>coal mining - methane capture</v>
      </c>
    </row>
    <row r="2289" spans="1:10" x14ac:dyDescent="0.45">
      <c r="A2289" t="s">
        <v>425</v>
      </c>
      <c r="B2289" t="s">
        <v>85</v>
      </c>
      <c r="C2289">
        <v>2045</v>
      </c>
      <c r="D2289" t="s">
        <v>82</v>
      </c>
      <c r="E2289" t="s">
        <v>83</v>
      </c>
      <c r="F2289" t="s">
        <v>430</v>
      </c>
      <c r="G2289">
        <v>37</v>
      </c>
      <c r="H2289">
        <v>1.0232656262815E-2</v>
      </c>
      <c r="I2289">
        <f>IF(OR(B2289="GAS",B2289="COL",B2289="LAN",B2289="RICE"),H2289*About!$B$113,IF(B2289="CROP",H2289*About!$B$114,'EPA Data'!H2289))</f>
        <v>1.1460575014352801E-2</v>
      </c>
      <c r="J2289" s="9" t="str">
        <f>VLOOKUP(F2289,'Tech to Policy Mapping'!C:D,2,FALSE)</f>
        <v>coal mining - methane capture</v>
      </c>
    </row>
    <row r="2290" spans="1:10" x14ac:dyDescent="0.45">
      <c r="A2290" t="s">
        <v>425</v>
      </c>
      <c r="B2290" t="s">
        <v>85</v>
      </c>
      <c r="C2290">
        <v>2045</v>
      </c>
      <c r="D2290" t="s">
        <v>82</v>
      </c>
      <c r="E2290" t="s">
        <v>83</v>
      </c>
      <c r="F2290" t="s">
        <v>430</v>
      </c>
      <c r="G2290">
        <v>38</v>
      </c>
      <c r="H2290">
        <v>1.01265804842114E-2</v>
      </c>
      <c r="I2290">
        <f>IF(OR(B2290="GAS",B2290="COL",B2290="LAN",B2290="RICE"),H2290*About!$B$113,IF(B2290="CROP",H2290*About!$B$114,'EPA Data'!H2290))</f>
        <v>1.1341770142316769E-2</v>
      </c>
      <c r="J2290" s="9" t="str">
        <f>VLOOKUP(F2290,'Tech to Policy Mapping'!C:D,2,FALSE)</f>
        <v>coal mining - methane capture</v>
      </c>
    </row>
    <row r="2291" spans="1:10" x14ac:dyDescent="0.45">
      <c r="A2291" t="s">
        <v>425</v>
      </c>
      <c r="B2291" t="s">
        <v>85</v>
      </c>
      <c r="C2291">
        <v>2045</v>
      </c>
      <c r="D2291" t="s">
        <v>82</v>
      </c>
      <c r="E2291" t="s">
        <v>83</v>
      </c>
      <c r="F2291" t="s">
        <v>426</v>
      </c>
      <c r="G2291">
        <v>38</v>
      </c>
      <c r="H2291">
        <v>0.31253427267074502</v>
      </c>
      <c r="I2291">
        <f>IF(OR(B2291="GAS",B2291="COL",B2291="LAN",B2291="RICE"),H2291*About!$B$113,IF(B2291="CROP",H2291*About!$B$114,'EPA Data'!H2291))</f>
        <v>0.35003838539123444</v>
      </c>
      <c r="J2291" s="9" t="str">
        <f>VLOOKUP(F2291,'Tech to Policy Mapping'!C:D,2,FALSE)</f>
        <v>coal mining - methane capture</v>
      </c>
    </row>
    <row r="2292" spans="1:10" x14ac:dyDescent="0.45">
      <c r="A2292" t="s">
        <v>425</v>
      </c>
      <c r="B2292" t="s">
        <v>85</v>
      </c>
      <c r="C2292">
        <v>2045</v>
      </c>
      <c r="D2292" t="s">
        <v>82</v>
      </c>
      <c r="E2292" t="s">
        <v>83</v>
      </c>
      <c r="F2292" t="s">
        <v>428</v>
      </c>
      <c r="G2292">
        <v>39</v>
      </c>
      <c r="H2292">
        <v>1.06986407190561E-2</v>
      </c>
      <c r="I2292">
        <f>IF(OR(B2292="GAS",B2292="COL",B2292="LAN",B2292="RICE"),H2292*About!$B$113,IF(B2292="CROP",H2292*About!$B$114,'EPA Data'!H2292))</f>
        <v>1.1982477605342833E-2</v>
      </c>
      <c r="J2292" s="9" t="str">
        <f>VLOOKUP(F2292,'Tech to Policy Mapping'!C:D,2,FALSE)</f>
        <v>coal mining - methane destruction</v>
      </c>
    </row>
    <row r="2293" spans="1:10" x14ac:dyDescent="0.45">
      <c r="A2293" t="s">
        <v>425</v>
      </c>
      <c r="B2293" t="s">
        <v>85</v>
      </c>
      <c r="C2293">
        <v>2045</v>
      </c>
      <c r="D2293" t="s">
        <v>82</v>
      </c>
      <c r="E2293" t="s">
        <v>83</v>
      </c>
      <c r="F2293" t="s">
        <v>426</v>
      </c>
      <c r="G2293">
        <v>40</v>
      </c>
      <c r="H2293">
        <v>0.29088836908340399</v>
      </c>
      <c r="I2293">
        <f>IF(OR(B2293="GAS",B2293="COL",B2293="LAN",B2293="RICE"),H2293*About!$B$113,IF(B2293="CROP",H2293*About!$B$114,'EPA Data'!H2293))</f>
        <v>0.32579497337341251</v>
      </c>
      <c r="J2293" s="9" t="str">
        <f>VLOOKUP(F2293,'Tech to Policy Mapping'!C:D,2,FALSE)</f>
        <v>coal mining - methane capture</v>
      </c>
    </row>
    <row r="2294" spans="1:10" x14ac:dyDescent="0.45">
      <c r="A2294" t="s">
        <v>425</v>
      </c>
      <c r="B2294" t="s">
        <v>85</v>
      </c>
      <c r="C2294">
        <v>2045</v>
      </c>
      <c r="D2294" t="s">
        <v>82</v>
      </c>
      <c r="E2294" t="s">
        <v>83</v>
      </c>
      <c r="F2294" t="s">
        <v>428</v>
      </c>
      <c r="G2294">
        <v>40</v>
      </c>
      <c r="H2294">
        <v>3.0885871499776799E-2</v>
      </c>
      <c r="I2294">
        <f>IF(OR(B2294="GAS",B2294="COL",B2294="LAN",B2294="RICE"),H2294*About!$B$113,IF(B2294="CROP",H2294*About!$B$114,'EPA Data'!H2294))</f>
        <v>3.4592176079750014E-2</v>
      </c>
      <c r="J2294" s="9" t="str">
        <f>VLOOKUP(F2294,'Tech to Policy Mapping'!C:D,2,FALSE)</f>
        <v>coal mining - methane destruction</v>
      </c>
    </row>
    <row r="2295" spans="1:10" x14ac:dyDescent="0.45">
      <c r="A2295" t="s">
        <v>425</v>
      </c>
      <c r="B2295" t="s">
        <v>85</v>
      </c>
      <c r="C2295">
        <v>2045</v>
      </c>
      <c r="D2295" t="s">
        <v>82</v>
      </c>
      <c r="E2295" t="s">
        <v>83</v>
      </c>
      <c r="F2295" t="s">
        <v>430</v>
      </c>
      <c r="G2295">
        <v>41</v>
      </c>
      <c r="H2295">
        <v>9.7009809687733997E-3</v>
      </c>
      <c r="I2295">
        <f>IF(OR(B2295="GAS",B2295="COL",B2295="LAN",B2295="RICE"),H2295*About!$B$113,IF(B2295="CROP",H2295*About!$B$114,'EPA Data'!H2295))</f>
        <v>1.0865098685026209E-2</v>
      </c>
      <c r="J2295" s="9" t="str">
        <f>VLOOKUP(F2295,'Tech to Policy Mapping'!C:D,2,FALSE)</f>
        <v>coal mining - methane capture</v>
      </c>
    </row>
    <row r="2296" spans="1:10" x14ac:dyDescent="0.45">
      <c r="A2296" t="s">
        <v>425</v>
      </c>
      <c r="B2296" t="s">
        <v>85</v>
      </c>
      <c r="C2296">
        <v>2045</v>
      </c>
      <c r="D2296" t="s">
        <v>82</v>
      </c>
      <c r="E2296" t="s">
        <v>83</v>
      </c>
      <c r="F2296" t="s">
        <v>426</v>
      </c>
      <c r="G2296">
        <v>41</v>
      </c>
      <c r="H2296">
        <v>0.83214530348777704</v>
      </c>
      <c r="I2296">
        <f>IF(OR(B2296="GAS",B2296="COL",B2296="LAN",B2296="RICE"),H2296*About!$B$113,IF(B2296="CROP",H2296*About!$B$114,'EPA Data'!H2296))</f>
        <v>0.93200273990631033</v>
      </c>
      <c r="J2296" s="9" t="str">
        <f>VLOOKUP(F2296,'Tech to Policy Mapping'!C:D,2,FALSE)</f>
        <v>coal mining - methane capture</v>
      </c>
    </row>
    <row r="2297" spans="1:10" x14ac:dyDescent="0.45">
      <c r="A2297" t="s">
        <v>425</v>
      </c>
      <c r="B2297" t="s">
        <v>85</v>
      </c>
      <c r="C2297">
        <v>2045</v>
      </c>
      <c r="D2297" t="s">
        <v>82</v>
      </c>
      <c r="E2297" t="s">
        <v>83</v>
      </c>
      <c r="F2297" t="s">
        <v>428</v>
      </c>
      <c r="G2297">
        <v>41</v>
      </c>
      <c r="H2297">
        <v>1.01265804842114E-2</v>
      </c>
      <c r="I2297">
        <f>IF(OR(B2297="GAS",B2297="COL",B2297="LAN",B2297="RICE"),H2297*About!$B$113,IF(B2297="CROP",H2297*About!$B$114,'EPA Data'!H2297))</f>
        <v>1.1341770142316769E-2</v>
      </c>
      <c r="J2297" s="9" t="str">
        <f>VLOOKUP(F2297,'Tech to Policy Mapping'!C:D,2,FALSE)</f>
        <v>coal mining - methane destruction</v>
      </c>
    </row>
    <row r="2298" spans="1:10" x14ac:dyDescent="0.45">
      <c r="A2298" t="s">
        <v>425</v>
      </c>
      <c r="B2298" t="s">
        <v>85</v>
      </c>
      <c r="C2298">
        <v>2045</v>
      </c>
      <c r="D2298" t="s">
        <v>82</v>
      </c>
      <c r="E2298" t="s">
        <v>83</v>
      </c>
      <c r="F2298" t="s">
        <v>426</v>
      </c>
      <c r="G2298">
        <v>42</v>
      </c>
      <c r="H2298">
        <v>0.54197064042091303</v>
      </c>
      <c r="I2298">
        <f>IF(OR(B2298="GAS",B2298="COL",B2298="LAN",B2298="RICE"),H2298*About!$B$113,IF(B2298="CROP",H2298*About!$B$114,'EPA Data'!H2298))</f>
        <v>0.60700711727142265</v>
      </c>
      <c r="J2298" s="9" t="str">
        <f>VLOOKUP(F2298,'Tech to Policy Mapping'!C:D,2,FALSE)</f>
        <v>coal mining - methane capture</v>
      </c>
    </row>
    <row r="2299" spans="1:10" x14ac:dyDescent="0.45">
      <c r="A2299" t="s">
        <v>425</v>
      </c>
      <c r="B2299" t="s">
        <v>85</v>
      </c>
      <c r="C2299">
        <v>2045</v>
      </c>
      <c r="D2299" t="s">
        <v>82</v>
      </c>
      <c r="E2299" t="s">
        <v>83</v>
      </c>
      <c r="F2299" t="s">
        <v>428</v>
      </c>
      <c r="G2299">
        <v>43</v>
      </c>
      <c r="H2299">
        <v>9.7009809687733997E-3</v>
      </c>
      <c r="I2299">
        <f>IF(OR(B2299="GAS",B2299="COL",B2299="LAN",B2299="RICE"),H2299*About!$B$113,IF(B2299="CROP",H2299*About!$B$114,'EPA Data'!H2299))</f>
        <v>1.0865098685026209E-2</v>
      </c>
      <c r="J2299" s="9" t="str">
        <f>VLOOKUP(F2299,'Tech to Policy Mapping'!C:D,2,FALSE)</f>
        <v>coal mining - methane destruction</v>
      </c>
    </row>
    <row r="2300" spans="1:10" x14ac:dyDescent="0.45">
      <c r="A2300" t="s">
        <v>425</v>
      </c>
      <c r="B2300" t="s">
        <v>85</v>
      </c>
      <c r="C2300">
        <v>2045</v>
      </c>
      <c r="D2300" t="s">
        <v>82</v>
      </c>
      <c r="E2300" t="s">
        <v>83</v>
      </c>
      <c r="F2300" t="s">
        <v>426</v>
      </c>
      <c r="G2300">
        <v>44</v>
      </c>
      <c r="H2300">
        <v>0.25476884841918901</v>
      </c>
      <c r="I2300">
        <f>IF(OR(B2300="GAS",B2300="COL",B2300="LAN",B2300="RICE"),H2300*About!$B$113,IF(B2300="CROP",H2300*About!$B$114,'EPA Data'!H2300))</f>
        <v>0.28534111022949171</v>
      </c>
      <c r="J2300" s="9" t="str">
        <f>VLOOKUP(F2300,'Tech to Policy Mapping'!C:D,2,FALSE)</f>
        <v>coal mining - methane capture</v>
      </c>
    </row>
    <row r="2301" spans="1:10" x14ac:dyDescent="0.45">
      <c r="A2301" t="s">
        <v>425</v>
      </c>
      <c r="B2301" t="s">
        <v>85</v>
      </c>
      <c r="C2301">
        <v>2045</v>
      </c>
      <c r="D2301" t="s">
        <v>82</v>
      </c>
      <c r="E2301" t="s">
        <v>83</v>
      </c>
      <c r="F2301" t="s">
        <v>428</v>
      </c>
      <c r="G2301">
        <v>44</v>
      </c>
      <c r="H2301">
        <v>9.4099426642060002E-3</v>
      </c>
      <c r="I2301">
        <f>IF(OR(B2301="GAS",B2301="COL",B2301="LAN",B2301="RICE"),H2301*About!$B$113,IF(B2301="CROP",H2301*About!$B$114,'EPA Data'!H2301))</f>
        <v>1.0539135783910721E-2</v>
      </c>
      <c r="J2301" s="9" t="str">
        <f>VLOOKUP(F2301,'Tech to Policy Mapping'!C:D,2,FALSE)</f>
        <v>coal mining - methane destruction</v>
      </c>
    </row>
    <row r="2302" spans="1:10" x14ac:dyDescent="0.45">
      <c r="A2302" t="s">
        <v>425</v>
      </c>
      <c r="B2302" t="s">
        <v>85</v>
      </c>
      <c r="C2302">
        <v>2045</v>
      </c>
      <c r="D2302" t="s">
        <v>82</v>
      </c>
      <c r="E2302" t="s">
        <v>83</v>
      </c>
      <c r="F2302" t="s">
        <v>430</v>
      </c>
      <c r="G2302">
        <v>44</v>
      </c>
      <c r="H2302">
        <v>9.4099426642060002E-3</v>
      </c>
      <c r="I2302">
        <f>IF(OR(B2302="GAS",B2302="COL",B2302="LAN",B2302="RICE"),H2302*About!$B$113,IF(B2302="CROP",H2302*About!$B$114,'EPA Data'!H2302))</f>
        <v>1.0539135783910721E-2</v>
      </c>
      <c r="J2302" s="9" t="str">
        <f>VLOOKUP(F2302,'Tech to Policy Mapping'!C:D,2,FALSE)</f>
        <v>coal mining - methane capture</v>
      </c>
    </row>
    <row r="2303" spans="1:10" x14ac:dyDescent="0.45">
      <c r="A2303" t="s">
        <v>425</v>
      </c>
      <c r="B2303" t="s">
        <v>85</v>
      </c>
      <c r="C2303">
        <v>2045</v>
      </c>
      <c r="D2303" t="s">
        <v>82</v>
      </c>
      <c r="E2303" t="s">
        <v>83</v>
      </c>
      <c r="F2303" t="s">
        <v>428</v>
      </c>
      <c r="G2303">
        <v>45</v>
      </c>
      <c r="H2303">
        <v>9.1470321640371999E-3</v>
      </c>
      <c r="I2303">
        <f>IF(OR(B2303="GAS",B2303="COL",B2303="LAN",B2303="RICE"),H2303*About!$B$113,IF(B2303="CROP",H2303*About!$B$114,'EPA Data'!H2303))</f>
        <v>1.0244676023721665E-2</v>
      </c>
      <c r="J2303" s="9" t="str">
        <f>VLOOKUP(F2303,'Tech to Policy Mapping'!C:D,2,FALSE)</f>
        <v>coal mining - methane destruction</v>
      </c>
    </row>
    <row r="2304" spans="1:10" x14ac:dyDescent="0.45">
      <c r="A2304" t="s">
        <v>425</v>
      </c>
      <c r="B2304" t="s">
        <v>85</v>
      </c>
      <c r="C2304">
        <v>2045</v>
      </c>
      <c r="D2304" t="s">
        <v>82</v>
      </c>
      <c r="E2304" t="s">
        <v>83</v>
      </c>
      <c r="F2304" t="s">
        <v>426</v>
      </c>
      <c r="G2304">
        <v>45</v>
      </c>
      <c r="H2304">
        <v>0.246094465255737</v>
      </c>
      <c r="I2304">
        <f>IF(OR(B2304="GAS",B2304="COL",B2304="LAN",B2304="RICE"),H2304*About!$B$113,IF(B2304="CROP",H2304*About!$B$114,'EPA Data'!H2304))</f>
        <v>0.27562580108642548</v>
      </c>
      <c r="J2304" s="9" t="str">
        <f>VLOOKUP(F2304,'Tech to Policy Mapping'!C:D,2,FALSE)</f>
        <v>coal mining - methane capture</v>
      </c>
    </row>
    <row r="2305" spans="1:10" x14ac:dyDescent="0.45">
      <c r="A2305" t="s">
        <v>425</v>
      </c>
      <c r="B2305" t="s">
        <v>85</v>
      </c>
      <c r="C2305">
        <v>2045</v>
      </c>
      <c r="D2305" t="s">
        <v>82</v>
      </c>
      <c r="E2305" t="s">
        <v>83</v>
      </c>
      <c r="F2305" t="s">
        <v>428</v>
      </c>
      <c r="G2305">
        <v>46</v>
      </c>
      <c r="H2305">
        <v>8.9498385787010002E-3</v>
      </c>
      <c r="I2305">
        <f>IF(OR(B2305="GAS",B2305="COL",B2305="LAN",B2305="RICE"),H2305*About!$B$113,IF(B2305="CROP",H2305*About!$B$114,'EPA Data'!H2305))</f>
        <v>1.0023819208145121E-2</v>
      </c>
      <c r="J2305" s="9" t="str">
        <f>VLOOKUP(F2305,'Tech to Policy Mapping'!C:D,2,FALSE)</f>
        <v>coal mining - methane destruction</v>
      </c>
    </row>
    <row r="2306" spans="1:10" x14ac:dyDescent="0.45">
      <c r="A2306" t="s">
        <v>425</v>
      </c>
      <c r="B2306" t="s">
        <v>85</v>
      </c>
      <c r="C2306">
        <v>2045</v>
      </c>
      <c r="D2306" t="s">
        <v>82</v>
      </c>
      <c r="E2306" t="s">
        <v>83</v>
      </c>
      <c r="F2306" t="s">
        <v>430</v>
      </c>
      <c r="G2306">
        <v>47</v>
      </c>
      <c r="H2306">
        <v>9.1470321640371999E-3</v>
      </c>
      <c r="I2306">
        <f>IF(OR(B2306="GAS",B2306="COL",B2306="LAN",B2306="RICE"),H2306*About!$B$113,IF(B2306="CROP",H2306*About!$B$114,'EPA Data'!H2306))</f>
        <v>1.0244676023721665E-2</v>
      </c>
      <c r="J2306" s="9" t="str">
        <f>VLOOKUP(F2306,'Tech to Policy Mapping'!C:D,2,FALSE)</f>
        <v>coal mining - methane capture</v>
      </c>
    </row>
    <row r="2307" spans="1:10" x14ac:dyDescent="0.45">
      <c r="A2307" t="s">
        <v>425</v>
      </c>
      <c r="B2307" t="s">
        <v>85</v>
      </c>
      <c r="C2307">
        <v>2045</v>
      </c>
      <c r="D2307" t="s">
        <v>82</v>
      </c>
      <c r="E2307" t="s">
        <v>83</v>
      </c>
      <c r="F2307" t="s">
        <v>428</v>
      </c>
      <c r="G2307">
        <v>47</v>
      </c>
      <c r="H2307">
        <v>8.6683388799428992E-3</v>
      </c>
      <c r="I2307">
        <f>IF(OR(B2307="GAS",B2307="COL",B2307="LAN",B2307="RICE"),H2307*About!$B$113,IF(B2307="CROP",H2307*About!$B$114,'EPA Data'!H2307))</f>
        <v>9.7085395455360473E-3</v>
      </c>
      <c r="J2307" s="9" t="str">
        <f>VLOOKUP(F2307,'Tech to Policy Mapping'!C:D,2,FALSE)</f>
        <v>coal mining - methane destruction</v>
      </c>
    </row>
    <row r="2308" spans="1:10" x14ac:dyDescent="0.45">
      <c r="A2308" t="s">
        <v>425</v>
      </c>
      <c r="B2308" t="s">
        <v>85</v>
      </c>
      <c r="C2308">
        <v>2045</v>
      </c>
      <c r="D2308" t="s">
        <v>82</v>
      </c>
      <c r="E2308" t="s">
        <v>83</v>
      </c>
      <c r="F2308" t="s">
        <v>426</v>
      </c>
      <c r="G2308">
        <v>47</v>
      </c>
      <c r="H2308">
        <v>0.69972580671310403</v>
      </c>
      <c r="I2308">
        <f>IF(OR(B2308="GAS",B2308="COL",B2308="LAN",B2308="RICE"),H2308*About!$B$113,IF(B2308="CROP",H2308*About!$B$114,'EPA Data'!H2308))</f>
        <v>0.7836929035186766</v>
      </c>
      <c r="J2308" s="9" t="str">
        <f>VLOOKUP(F2308,'Tech to Policy Mapping'!C:D,2,FALSE)</f>
        <v>coal mining - methane capture</v>
      </c>
    </row>
    <row r="2309" spans="1:10" x14ac:dyDescent="0.45">
      <c r="A2309" t="s">
        <v>425</v>
      </c>
      <c r="B2309" t="s">
        <v>85</v>
      </c>
      <c r="C2309">
        <v>2045</v>
      </c>
      <c r="D2309" t="s">
        <v>82</v>
      </c>
      <c r="E2309" t="s">
        <v>83</v>
      </c>
      <c r="F2309" t="s">
        <v>426</v>
      </c>
      <c r="G2309">
        <v>49</v>
      </c>
      <c r="H2309">
        <v>0.22115987539291301</v>
      </c>
      <c r="I2309">
        <f>IF(OR(B2309="GAS",B2309="COL",B2309="LAN",B2309="RICE"),H2309*About!$B$113,IF(B2309="CROP",H2309*About!$B$114,'EPA Data'!H2309))</f>
        <v>0.2476990604400626</v>
      </c>
      <c r="J2309" s="9" t="str">
        <f>VLOOKUP(F2309,'Tech to Policy Mapping'!C:D,2,FALSE)</f>
        <v>coal mining - methane capture</v>
      </c>
    </row>
    <row r="2310" spans="1:10" x14ac:dyDescent="0.45">
      <c r="A2310" t="s">
        <v>425</v>
      </c>
      <c r="B2310" t="s">
        <v>85</v>
      </c>
      <c r="C2310">
        <v>2045</v>
      </c>
      <c r="D2310" t="s">
        <v>82</v>
      </c>
      <c r="E2310" t="s">
        <v>83</v>
      </c>
      <c r="F2310" t="s">
        <v>430</v>
      </c>
      <c r="G2310">
        <v>49</v>
      </c>
      <c r="H2310">
        <v>8.9498385787010002E-3</v>
      </c>
      <c r="I2310">
        <f>IF(OR(B2310="GAS",B2310="COL",B2310="LAN",B2310="RICE"),H2310*About!$B$113,IF(B2310="CROP",H2310*About!$B$114,'EPA Data'!H2310))</f>
        <v>1.0023819208145121E-2</v>
      </c>
      <c r="J2310" s="9" t="str">
        <f>VLOOKUP(F2310,'Tech to Policy Mapping'!C:D,2,FALSE)</f>
        <v>coal mining - methane capture</v>
      </c>
    </row>
    <row r="2311" spans="1:10" x14ac:dyDescent="0.45">
      <c r="A2311" t="s">
        <v>425</v>
      </c>
      <c r="B2311" t="s">
        <v>85</v>
      </c>
      <c r="C2311">
        <v>2045</v>
      </c>
      <c r="D2311" t="s">
        <v>82</v>
      </c>
      <c r="E2311" t="s">
        <v>83</v>
      </c>
      <c r="F2311" t="s">
        <v>428</v>
      </c>
      <c r="G2311">
        <v>49</v>
      </c>
      <c r="H2311">
        <v>8.3410544320941006E-3</v>
      </c>
      <c r="I2311">
        <f>IF(OR(B2311="GAS",B2311="COL",B2311="LAN",B2311="RICE"),H2311*About!$B$113,IF(B2311="CROP",H2311*About!$B$114,'EPA Data'!H2311))</f>
        <v>9.3419809639453937E-3</v>
      </c>
      <c r="J2311" s="9" t="str">
        <f>VLOOKUP(F2311,'Tech to Policy Mapping'!C:D,2,FALSE)</f>
        <v>coal mining - methane destruction</v>
      </c>
    </row>
    <row r="2312" spans="1:10" x14ac:dyDescent="0.45">
      <c r="A2312" t="s">
        <v>425</v>
      </c>
      <c r="B2312" t="s">
        <v>85</v>
      </c>
      <c r="C2312">
        <v>2045</v>
      </c>
      <c r="D2312" t="s">
        <v>82</v>
      </c>
      <c r="E2312" t="s">
        <v>83</v>
      </c>
      <c r="F2312" t="s">
        <v>428</v>
      </c>
      <c r="G2312">
        <v>50</v>
      </c>
      <c r="H2312">
        <v>1.6388252377510099E-2</v>
      </c>
      <c r="I2312">
        <f>IF(OR(B2312="GAS",B2312="COL",B2312="LAN",B2312="RICE"),H2312*About!$B$113,IF(B2312="CROP",H2312*About!$B$114,'EPA Data'!H2312))</f>
        <v>1.8354842662811312E-2</v>
      </c>
      <c r="J2312" s="9" t="str">
        <f>VLOOKUP(F2312,'Tech to Policy Mapping'!C:D,2,FALSE)</f>
        <v>coal mining - methane destruction</v>
      </c>
    </row>
    <row r="2313" spans="1:10" x14ac:dyDescent="0.45">
      <c r="A2313" t="s">
        <v>425</v>
      </c>
      <c r="B2313" t="s">
        <v>85</v>
      </c>
      <c r="C2313">
        <v>2045</v>
      </c>
      <c r="D2313" t="s">
        <v>82</v>
      </c>
      <c r="E2313" t="s">
        <v>83</v>
      </c>
      <c r="F2313" t="s">
        <v>426</v>
      </c>
      <c r="G2313">
        <v>50</v>
      </c>
      <c r="H2313">
        <v>0.21524009108543399</v>
      </c>
      <c r="I2313">
        <f>IF(OR(B2313="GAS",B2313="COL",B2313="LAN",B2313="RICE"),H2313*About!$B$113,IF(B2313="CROP",H2313*About!$B$114,'EPA Data'!H2313))</f>
        <v>0.24106890201568609</v>
      </c>
      <c r="J2313" s="9" t="str">
        <f>VLOOKUP(F2313,'Tech to Policy Mapping'!C:D,2,FALSE)</f>
        <v>coal mining - methane capture</v>
      </c>
    </row>
    <row r="2314" spans="1:10" x14ac:dyDescent="0.45">
      <c r="A2314" t="s">
        <v>425</v>
      </c>
      <c r="B2314" t="s">
        <v>85</v>
      </c>
      <c r="C2314">
        <v>2045</v>
      </c>
      <c r="D2314" t="s">
        <v>82</v>
      </c>
      <c r="E2314" t="s">
        <v>83</v>
      </c>
      <c r="F2314" t="s">
        <v>426</v>
      </c>
      <c r="G2314">
        <v>51</v>
      </c>
      <c r="H2314">
        <v>0.42078594863414698</v>
      </c>
      <c r="I2314">
        <f>IF(OR(B2314="GAS",B2314="COL",B2314="LAN",B2314="RICE"),H2314*About!$B$113,IF(B2314="CROP",H2314*About!$B$114,'EPA Data'!H2314))</f>
        <v>0.47128026247024468</v>
      </c>
      <c r="J2314" s="9" t="str">
        <f>VLOOKUP(F2314,'Tech to Policy Mapping'!C:D,2,FALSE)</f>
        <v>coal mining - methane capture</v>
      </c>
    </row>
    <row r="2315" spans="1:10" x14ac:dyDescent="0.45">
      <c r="A2315" t="s">
        <v>425</v>
      </c>
      <c r="B2315" t="s">
        <v>85</v>
      </c>
      <c r="C2315">
        <v>2045</v>
      </c>
      <c r="D2315" t="s">
        <v>82</v>
      </c>
      <c r="E2315" t="s">
        <v>83</v>
      </c>
      <c r="F2315" t="s">
        <v>428</v>
      </c>
      <c r="G2315">
        <v>51</v>
      </c>
      <c r="H2315">
        <v>7.9954406246543E-3</v>
      </c>
      <c r="I2315">
        <f>IF(OR(B2315="GAS",B2315="COL",B2315="LAN",B2315="RICE"),H2315*About!$B$113,IF(B2315="CROP",H2315*About!$B$114,'EPA Data'!H2315))</f>
        <v>8.9548934996128166E-3</v>
      </c>
      <c r="J2315" s="9" t="str">
        <f>VLOOKUP(F2315,'Tech to Policy Mapping'!C:D,2,FALSE)</f>
        <v>coal mining - methane destruction</v>
      </c>
    </row>
    <row r="2316" spans="1:10" x14ac:dyDescent="0.45">
      <c r="A2316" t="s">
        <v>425</v>
      </c>
      <c r="B2316" t="s">
        <v>85</v>
      </c>
      <c r="C2316">
        <v>2045</v>
      </c>
      <c r="D2316" t="s">
        <v>82</v>
      </c>
      <c r="E2316" t="s">
        <v>83</v>
      </c>
      <c r="F2316" t="s">
        <v>426</v>
      </c>
      <c r="G2316">
        <v>52</v>
      </c>
      <c r="H2316">
        <v>0.41321092844009399</v>
      </c>
      <c r="I2316">
        <f>IF(OR(B2316="GAS",B2316="COL",B2316="LAN",B2316="RICE"),H2316*About!$B$113,IF(B2316="CROP",H2316*About!$B$114,'EPA Data'!H2316))</f>
        <v>0.4627962398529053</v>
      </c>
      <c r="J2316" s="9" t="str">
        <f>VLOOKUP(F2316,'Tech to Policy Mapping'!C:D,2,FALSE)</f>
        <v>coal mining - methane capture</v>
      </c>
    </row>
    <row r="2317" spans="1:10" x14ac:dyDescent="0.45">
      <c r="A2317" t="s">
        <v>425</v>
      </c>
      <c r="B2317" t="s">
        <v>85</v>
      </c>
      <c r="C2317">
        <v>2045</v>
      </c>
      <c r="D2317" t="s">
        <v>82</v>
      </c>
      <c r="E2317" t="s">
        <v>83</v>
      </c>
      <c r="F2317" t="s">
        <v>430</v>
      </c>
      <c r="G2317">
        <v>52</v>
      </c>
      <c r="H2317">
        <v>8.6683388799428992E-3</v>
      </c>
      <c r="I2317">
        <f>IF(OR(B2317="GAS",B2317="COL",B2317="LAN",B2317="RICE"),H2317*About!$B$113,IF(B2317="CROP",H2317*About!$B$114,'EPA Data'!H2317))</f>
        <v>9.7085395455360473E-3</v>
      </c>
      <c r="J2317" s="9" t="str">
        <f>VLOOKUP(F2317,'Tech to Policy Mapping'!C:D,2,FALSE)</f>
        <v>coal mining - methane capture</v>
      </c>
    </row>
    <row r="2318" spans="1:10" x14ac:dyDescent="0.45">
      <c r="A2318" t="s">
        <v>425</v>
      </c>
      <c r="B2318" t="s">
        <v>85</v>
      </c>
      <c r="C2318">
        <v>2045</v>
      </c>
      <c r="D2318" t="s">
        <v>82</v>
      </c>
      <c r="E2318" t="s">
        <v>83</v>
      </c>
      <c r="F2318" t="s">
        <v>428</v>
      </c>
      <c r="G2318">
        <v>53</v>
      </c>
      <c r="H2318">
        <v>7.8166117891668996E-3</v>
      </c>
      <c r="I2318">
        <f>IF(OR(B2318="GAS",B2318="COL",B2318="LAN",B2318="RICE"),H2318*About!$B$113,IF(B2318="CROP",H2318*About!$B$114,'EPA Data'!H2318))</f>
        <v>8.7546052038669289E-3</v>
      </c>
      <c r="J2318" s="9" t="str">
        <f>VLOOKUP(F2318,'Tech to Policy Mapping'!C:D,2,FALSE)</f>
        <v>coal mining - methane destruction</v>
      </c>
    </row>
    <row r="2319" spans="1:10" x14ac:dyDescent="0.45">
      <c r="A2319" t="s">
        <v>425</v>
      </c>
      <c r="B2319" t="s">
        <v>85</v>
      </c>
      <c r="C2319">
        <v>2045</v>
      </c>
      <c r="D2319" t="s">
        <v>82</v>
      </c>
      <c r="E2319" t="s">
        <v>83</v>
      </c>
      <c r="F2319" t="s">
        <v>427</v>
      </c>
      <c r="G2319">
        <v>55</v>
      </c>
      <c r="H2319">
        <v>8.3410544320941006E-3</v>
      </c>
      <c r="I2319">
        <f>IF(OR(B2319="GAS",B2319="COL",B2319="LAN",B2319="RICE"),H2319*About!$B$113,IF(B2319="CROP",H2319*About!$B$114,'EPA Data'!H2319))</f>
        <v>9.3419809639453937E-3</v>
      </c>
      <c r="J2319" s="9" t="str">
        <f>VLOOKUP(F2319,'Tech to Policy Mapping'!C:D,2,FALSE)</f>
        <v>coal mining - methane capture</v>
      </c>
    </row>
    <row r="2320" spans="1:10" x14ac:dyDescent="0.45">
      <c r="A2320" t="s">
        <v>425</v>
      </c>
      <c r="B2320" t="s">
        <v>85</v>
      </c>
      <c r="C2320">
        <v>2045</v>
      </c>
      <c r="D2320" t="s">
        <v>82</v>
      </c>
      <c r="E2320" t="s">
        <v>83</v>
      </c>
      <c r="F2320" t="s">
        <v>426</v>
      </c>
      <c r="G2320">
        <v>55</v>
      </c>
      <c r="H2320">
        <v>0.192575544118881</v>
      </c>
      <c r="I2320">
        <f>IF(OR(B2320="GAS",B2320="COL",B2320="LAN",B2320="RICE"),H2320*About!$B$113,IF(B2320="CROP",H2320*About!$B$114,'EPA Data'!H2320))</f>
        <v>0.21568460941314674</v>
      </c>
      <c r="J2320" s="9" t="str">
        <f>VLOOKUP(F2320,'Tech to Policy Mapping'!C:D,2,FALSE)</f>
        <v>coal mining - methane capture</v>
      </c>
    </row>
    <row r="2321" spans="1:10" x14ac:dyDescent="0.45">
      <c r="A2321" t="s">
        <v>425</v>
      </c>
      <c r="B2321" t="s">
        <v>85</v>
      </c>
      <c r="C2321">
        <v>2045</v>
      </c>
      <c r="D2321" t="s">
        <v>82</v>
      </c>
      <c r="E2321" t="s">
        <v>83</v>
      </c>
      <c r="F2321" t="s">
        <v>430</v>
      </c>
      <c r="G2321">
        <v>55</v>
      </c>
      <c r="H2321">
        <v>8.3410544320941006E-3</v>
      </c>
      <c r="I2321">
        <f>IF(OR(B2321="GAS",B2321="COL",B2321="LAN",B2321="RICE"),H2321*About!$B$113,IF(B2321="CROP",H2321*About!$B$114,'EPA Data'!H2321))</f>
        <v>9.3419809639453937E-3</v>
      </c>
      <c r="J2321" s="9" t="str">
        <f>VLOOKUP(F2321,'Tech to Policy Mapping'!C:D,2,FALSE)</f>
        <v>coal mining - methane capture</v>
      </c>
    </row>
    <row r="2322" spans="1:10" x14ac:dyDescent="0.45">
      <c r="A2322" t="s">
        <v>425</v>
      </c>
      <c r="B2322" t="s">
        <v>85</v>
      </c>
      <c r="C2322">
        <v>2045</v>
      </c>
      <c r="D2322" t="s">
        <v>82</v>
      </c>
      <c r="E2322" t="s">
        <v>83</v>
      </c>
      <c r="F2322" t="s">
        <v>430</v>
      </c>
      <c r="G2322">
        <v>56</v>
      </c>
      <c r="H2322">
        <v>1.6388252377510099E-2</v>
      </c>
      <c r="I2322">
        <f>IF(OR(B2322="GAS",B2322="COL",B2322="LAN",B2322="RICE"),H2322*About!$B$113,IF(B2322="CROP",H2322*About!$B$114,'EPA Data'!H2322))</f>
        <v>1.8354842662811312E-2</v>
      </c>
      <c r="J2322" s="9" t="str">
        <f>VLOOKUP(F2322,'Tech to Policy Mapping'!C:D,2,FALSE)</f>
        <v>coal mining - methane capture</v>
      </c>
    </row>
    <row r="2323" spans="1:10" x14ac:dyDescent="0.45">
      <c r="A2323" t="s">
        <v>425</v>
      </c>
      <c r="B2323" t="s">
        <v>85</v>
      </c>
      <c r="C2323">
        <v>2045</v>
      </c>
      <c r="D2323" t="s">
        <v>82</v>
      </c>
      <c r="E2323" t="s">
        <v>83</v>
      </c>
      <c r="F2323" t="s">
        <v>427</v>
      </c>
      <c r="G2323">
        <v>56</v>
      </c>
      <c r="H2323">
        <v>1.6388252377510099E-2</v>
      </c>
      <c r="I2323">
        <f>IF(OR(B2323="GAS",B2323="COL",B2323="LAN",B2323="RICE"),H2323*About!$B$113,IF(B2323="CROP",H2323*About!$B$114,'EPA Data'!H2323))</f>
        <v>1.8354842662811312E-2</v>
      </c>
      <c r="J2323" s="9" t="str">
        <f>VLOOKUP(F2323,'Tech to Policy Mapping'!C:D,2,FALSE)</f>
        <v>coal mining - methane capture</v>
      </c>
    </row>
    <row r="2324" spans="1:10" x14ac:dyDescent="0.45">
      <c r="A2324" t="s">
        <v>425</v>
      </c>
      <c r="B2324" t="s">
        <v>85</v>
      </c>
      <c r="C2324">
        <v>2045</v>
      </c>
      <c r="D2324" t="s">
        <v>82</v>
      </c>
      <c r="E2324" t="s">
        <v>83</v>
      </c>
      <c r="F2324" t="s">
        <v>426</v>
      </c>
      <c r="G2324">
        <v>57</v>
      </c>
      <c r="H2324">
        <v>0.55594570934772403</v>
      </c>
      <c r="I2324">
        <f>IF(OR(B2324="GAS",B2324="COL",B2324="LAN",B2324="RICE"),H2324*About!$B$113,IF(B2324="CROP",H2324*About!$B$114,'EPA Data'!H2324))</f>
        <v>0.62265919446945095</v>
      </c>
      <c r="J2324" s="9" t="str">
        <f>VLOOKUP(F2324,'Tech to Policy Mapping'!C:D,2,FALSE)</f>
        <v>coal mining - methane capture</v>
      </c>
    </row>
    <row r="2325" spans="1:10" x14ac:dyDescent="0.45">
      <c r="A2325" t="s">
        <v>425</v>
      </c>
      <c r="B2325" t="s">
        <v>85</v>
      </c>
      <c r="C2325">
        <v>2045</v>
      </c>
      <c r="D2325" t="s">
        <v>82</v>
      </c>
      <c r="E2325" t="s">
        <v>83</v>
      </c>
      <c r="F2325" t="s">
        <v>427</v>
      </c>
      <c r="G2325">
        <v>58</v>
      </c>
      <c r="H2325">
        <v>7.9954406246543E-3</v>
      </c>
      <c r="I2325">
        <f>IF(OR(B2325="GAS",B2325="COL",B2325="LAN",B2325="RICE"),H2325*About!$B$113,IF(B2325="CROP",H2325*About!$B$114,'EPA Data'!H2325))</f>
        <v>8.9548934996128166E-3</v>
      </c>
      <c r="J2325" s="9" t="str">
        <f>VLOOKUP(F2325,'Tech to Policy Mapping'!C:D,2,FALSE)</f>
        <v>coal mining - methane capture</v>
      </c>
    </row>
    <row r="2326" spans="1:10" x14ac:dyDescent="0.45">
      <c r="A2326" t="s">
        <v>425</v>
      </c>
      <c r="B2326" t="s">
        <v>85</v>
      </c>
      <c r="C2326">
        <v>2045</v>
      </c>
      <c r="D2326" t="s">
        <v>82</v>
      </c>
      <c r="E2326" t="s">
        <v>83</v>
      </c>
      <c r="F2326" t="s">
        <v>426</v>
      </c>
      <c r="G2326">
        <v>58</v>
      </c>
      <c r="H2326">
        <v>0.18227843940258001</v>
      </c>
      <c r="I2326">
        <f>IF(OR(B2326="GAS",B2326="COL",B2326="LAN",B2326="RICE"),H2326*About!$B$113,IF(B2326="CROP",H2326*About!$B$114,'EPA Data'!H2326))</f>
        <v>0.20415185213088963</v>
      </c>
      <c r="J2326" s="9" t="str">
        <f>VLOOKUP(F2326,'Tech to Policy Mapping'!C:D,2,FALSE)</f>
        <v>coal mining - methane capture</v>
      </c>
    </row>
    <row r="2327" spans="1:10" x14ac:dyDescent="0.45">
      <c r="A2327" t="s">
        <v>425</v>
      </c>
      <c r="B2327" t="s">
        <v>85</v>
      </c>
      <c r="C2327">
        <v>2045</v>
      </c>
      <c r="D2327" t="s">
        <v>82</v>
      </c>
      <c r="E2327" t="s">
        <v>83</v>
      </c>
      <c r="F2327" t="s">
        <v>430</v>
      </c>
      <c r="G2327">
        <v>58</v>
      </c>
      <c r="H2327">
        <v>7.9954406246543E-3</v>
      </c>
      <c r="I2327">
        <f>IF(OR(B2327="GAS",B2327="COL",B2327="LAN",B2327="RICE"),H2327*About!$B$113,IF(B2327="CROP",H2327*About!$B$114,'EPA Data'!H2327))</f>
        <v>8.9548934996128166E-3</v>
      </c>
      <c r="J2327" s="9" t="str">
        <f>VLOOKUP(F2327,'Tech to Policy Mapping'!C:D,2,FALSE)</f>
        <v>coal mining - methane capture</v>
      </c>
    </row>
    <row r="2328" spans="1:10" x14ac:dyDescent="0.45">
      <c r="A2328" t="s">
        <v>425</v>
      </c>
      <c r="B2328" t="s">
        <v>85</v>
      </c>
      <c r="C2328">
        <v>2045</v>
      </c>
      <c r="D2328" t="s">
        <v>82</v>
      </c>
      <c r="E2328" t="s">
        <v>83</v>
      </c>
      <c r="F2328" t="s">
        <v>427</v>
      </c>
      <c r="G2328">
        <v>59</v>
      </c>
      <c r="H2328">
        <v>7.8166117891668996E-3</v>
      </c>
      <c r="I2328">
        <f>IF(OR(B2328="GAS",B2328="COL",B2328="LAN",B2328="RICE"),H2328*About!$B$113,IF(B2328="CROP",H2328*About!$B$114,'EPA Data'!H2328))</f>
        <v>8.7546052038669289E-3</v>
      </c>
      <c r="J2328" s="9" t="str">
        <f>VLOOKUP(F2328,'Tech to Policy Mapping'!C:D,2,FALSE)</f>
        <v>coal mining - methane capture</v>
      </c>
    </row>
    <row r="2329" spans="1:10" x14ac:dyDescent="0.45">
      <c r="A2329" t="s">
        <v>425</v>
      </c>
      <c r="B2329" t="s">
        <v>85</v>
      </c>
      <c r="C2329">
        <v>2045</v>
      </c>
      <c r="D2329" t="s">
        <v>82</v>
      </c>
      <c r="E2329" t="s">
        <v>83</v>
      </c>
      <c r="F2329" t="s">
        <v>430</v>
      </c>
      <c r="G2329">
        <v>59</v>
      </c>
      <c r="H2329">
        <v>7.8166117891668996E-3</v>
      </c>
      <c r="I2329">
        <f>IF(OR(B2329="GAS",B2329="COL",B2329="LAN",B2329="RICE"),H2329*About!$B$113,IF(B2329="CROP",H2329*About!$B$114,'EPA Data'!H2329))</f>
        <v>8.7546052038669289E-3</v>
      </c>
      <c r="J2329" s="9" t="str">
        <f>VLOOKUP(F2329,'Tech to Policy Mapping'!C:D,2,FALSE)</f>
        <v>coal mining - methane capture</v>
      </c>
    </row>
    <row r="2330" spans="1:10" x14ac:dyDescent="0.45">
      <c r="A2330" t="s">
        <v>425</v>
      </c>
      <c r="B2330" t="s">
        <v>85</v>
      </c>
      <c r="C2330">
        <v>2045</v>
      </c>
      <c r="D2330" t="s">
        <v>82</v>
      </c>
      <c r="E2330" t="s">
        <v>83</v>
      </c>
      <c r="F2330" t="s">
        <v>428</v>
      </c>
      <c r="G2330">
        <v>60</v>
      </c>
      <c r="H2330">
        <v>6.8106390535831E-3</v>
      </c>
      <c r="I2330">
        <f>IF(OR(B2330="GAS",B2330="COL",B2330="LAN",B2330="RICE"),H2330*About!$B$113,IF(B2330="CROP",H2330*About!$B$114,'EPA Data'!H2330))</f>
        <v>7.6279157400130724E-3</v>
      </c>
      <c r="J2330" s="9" t="str">
        <f>VLOOKUP(F2330,'Tech to Policy Mapping'!C:D,2,FALSE)</f>
        <v>coal mining - methane destruction</v>
      </c>
    </row>
    <row r="2331" spans="1:10" x14ac:dyDescent="0.45">
      <c r="A2331" t="s">
        <v>425</v>
      </c>
      <c r="B2331" t="s">
        <v>85</v>
      </c>
      <c r="C2331">
        <v>2045</v>
      </c>
      <c r="D2331" t="s">
        <v>82</v>
      </c>
      <c r="E2331" t="s">
        <v>83</v>
      </c>
      <c r="F2331" t="s">
        <v>426</v>
      </c>
      <c r="G2331">
        <v>60</v>
      </c>
      <c r="H2331">
        <v>0.17461764812469399</v>
      </c>
      <c r="I2331">
        <f>IF(OR(B2331="GAS",B2331="COL",B2331="LAN",B2331="RICE"),H2331*About!$B$113,IF(B2331="CROP",H2331*About!$B$114,'EPA Data'!H2331))</f>
        <v>0.1955717658996573</v>
      </c>
      <c r="J2331" s="9" t="str">
        <f>VLOOKUP(F2331,'Tech to Policy Mapping'!C:D,2,FALSE)</f>
        <v>coal mining - methane capture</v>
      </c>
    </row>
    <row r="2332" spans="1:10" x14ac:dyDescent="0.45">
      <c r="A2332" t="s">
        <v>425</v>
      </c>
      <c r="B2332" t="s">
        <v>85</v>
      </c>
      <c r="C2332">
        <v>2045</v>
      </c>
      <c r="D2332" t="s">
        <v>82</v>
      </c>
      <c r="E2332" t="s">
        <v>83</v>
      </c>
      <c r="F2332" t="s">
        <v>428</v>
      </c>
      <c r="G2332">
        <v>61</v>
      </c>
      <c r="H2332">
        <v>6.7295795306562996E-3</v>
      </c>
      <c r="I2332">
        <f>IF(OR(B2332="GAS",B2332="COL",B2332="LAN",B2332="RICE"),H2332*About!$B$113,IF(B2332="CROP",H2332*About!$B$114,'EPA Data'!H2332))</f>
        <v>7.5371290743350564E-3</v>
      </c>
      <c r="J2332" s="9" t="str">
        <f>VLOOKUP(F2332,'Tech to Policy Mapping'!C:D,2,FALSE)</f>
        <v>coal mining - methane destruction</v>
      </c>
    </row>
    <row r="2333" spans="1:10" x14ac:dyDescent="0.45">
      <c r="A2333" t="s">
        <v>425</v>
      </c>
      <c r="B2333" t="s">
        <v>85</v>
      </c>
      <c r="C2333">
        <v>2045</v>
      </c>
      <c r="D2333" t="s">
        <v>82</v>
      </c>
      <c r="E2333" t="s">
        <v>83</v>
      </c>
      <c r="F2333" t="s">
        <v>426</v>
      </c>
      <c r="G2333">
        <v>62</v>
      </c>
      <c r="H2333">
        <v>0.16937896609306299</v>
      </c>
      <c r="I2333">
        <f>IF(OR(B2333="GAS",B2333="COL",B2333="LAN",B2333="RICE"),H2333*About!$B$113,IF(B2333="CROP",H2333*About!$B$114,'EPA Data'!H2333))</f>
        <v>0.18970444202423056</v>
      </c>
      <c r="J2333" s="9" t="str">
        <f>VLOOKUP(F2333,'Tech to Policy Mapping'!C:D,2,FALSE)</f>
        <v>coal mining - methane capture</v>
      </c>
    </row>
    <row r="2334" spans="1:10" x14ac:dyDescent="0.45">
      <c r="A2334" t="s">
        <v>425</v>
      </c>
      <c r="B2334" t="s">
        <v>85</v>
      </c>
      <c r="C2334">
        <v>2045</v>
      </c>
      <c r="D2334" t="s">
        <v>82</v>
      </c>
      <c r="E2334" t="s">
        <v>83</v>
      </c>
      <c r="F2334" t="s">
        <v>426</v>
      </c>
      <c r="G2334">
        <v>63</v>
      </c>
      <c r="H2334">
        <v>0.164646580815315</v>
      </c>
      <c r="I2334">
        <f>IF(OR(B2334="GAS",B2334="COL",B2334="LAN",B2334="RICE"),H2334*About!$B$113,IF(B2334="CROP",H2334*About!$B$114,'EPA Data'!H2334))</f>
        <v>0.1844041705131528</v>
      </c>
      <c r="J2334" s="9" t="str">
        <f>VLOOKUP(F2334,'Tech to Policy Mapping'!C:D,2,FALSE)</f>
        <v>coal mining - methane capture</v>
      </c>
    </row>
    <row r="2335" spans="1:10" x14ac:dyDescent="0.45">
      <c r="A2335" t="s">
        <v>425</v>
      </c>
      <c r="B2335" t="s">
        <v>85</v>
      </c>
      <c r="C2335">
        <v>2045</v>
      </c>
      <c r="D2335" t="s">
        <v>82</v>
      </c>
      <c r="E2335" t="s">
        <v>83</v>
      </c>
      <c r="F2335" t="s">
        <v>426</v>
      </c>
      <c r="G2335">
        <v>64</v>
      </c>
      <c r="H2335">
        <v>0.16109709441661799</v>
      </c>
      <c r="I2335">
        <f>IF(OR(B2335="GAS",B2335="COL",B2335="LAN",B2335="RICE"),H2335*About!$B$113,IF(B2335="CROP",H2335*About!$B$114,'EPA Data'!H2335))</f>
        <v>0.18042874574661216</v>
      </c>
      <c r="J2335" s="9" t="str">
        <f>VLOOKUP(F2335,'Tech to Policy Mapping'!C:D,2,FALSE)</f>
        <v>coal mining - methane capture</v>
      </c>
    </row>
    <row r="2336" spans="1:10" x14ac:dyDescent="0.45">
      <c r="A2336" t="s">
        <v>425</v>
      </c>
      <c r="B2336" t="s">
        <v>85</v>
      </c>
      <c r="C2336">
        <v>2045</v>
      </c>
      <c r="D2336" t="s">
        <v>82</v>
      </c>
      <c r="E2336" t="s">
        <v>83</v>
      </c>
      <c r="F2336" t="s">
        <v>428</v>
      </c>
      <c r="G2336">
        <v>65</v>
      </c>
      <c r="H2336">
        <v>6.3248598016798002E-3</v>
      </c>
      <c r="I2336">
        <f>IF(OR(B2336="GAS",B2336="COL",B2336="LAN",B2336="RICE"),H2336*About!$B$113,IF(B2336="CROP",H2336*About!$B$114,'EPA Data'!H2336))</f>
        <v>7.0838429778813765E-3</v>
      </c>
      <c r="J2336" s="9" t="str">
        <f>VLOOKUP(F2336,'Tech to Policy Mapping'!C:D,2,FALSE)</f>
        <v>coal mining - methane destruction</v>
      </c>
    </row>
    <row r="2337" spans="1:10" x14ac:dyDescent="0.45">
      <c r="A2337" t="s">
        <v>425</v>
      </c>
      <c r="B2337" t="s">
        <v>85</v>
      </c>
      <c r="C2337">
        <v>2045</v>
      </c>
      <c r="D2337" t="s">
        <v>82</v>
      </c>
      <c r="E2337" t="s">
        <v>83</v>
      </c>
      <c r="F2337" t="s">
        <v>428</v>
      </c>
      <c r="G2337">
        <v>66</v>
      </c>
      <c r="H2337">
        <v>6.2111918814480001E-3</v>
      </c>
      <c r="I2337">
        <f>IF(OR(B2337="GAS",B2337="COL",B2337="LAN",B2337="RICE"),H2337*About!$B$113,IF(B2337="CROP",H2337*About!$B$114,'EPA Data'!H2337))</f>
        <v>6.9565349072217607E-3</v>
      </c>
      <c r="J2337" s="9" t="str">
        <f>VLOOKUP(F2337,'Tech to Policy Mapping'!C:D,2,FALSE)</f>
        <v>coal mining - methane destruction</v>
      </c>
    </row>
    <row r="2338" spans="1:10" x14ac:dyDescent="0.45">
      <c r="A2338" t="s">
        <v>425</v>
      </c>
      <c r="B2338" t="s">
        <v>85</v>
      </c>
      <c r="C2338">
        <v>2045</v>
      </c>
      <c r="D2338" t="s">
        <v>82</v>
      </c>
      <c r="E2338" t="s">
        <v>83</v>
      </c>
      <c r="F2338" t="s">
        <v>426</v>
      </c>
      <c r="G2338">
        <v>66</v>
      </c>
      <c r="H2338">
        <v>0.156030103564262</v>
      </c>
      <c r="I2338">
        <f>IF(OR(B2338="GAS",B2338="COL",B2338="LAN",B2338="RICE"),H2338*About!$B$113,IF(B2338="CROP",H2338*About!$B$114,'EPA Data'!H2338))</f>
        <v>0.17475371599197345</v>
      </c>
      <c r="J2338" s="9" t="str">
        <f>VLOOKUP(F2338,'Tech to Policy Mapping'!C:D,2,FALSE)</f>
        <v>coal mining - methane capture</v>
      </c>
    </row>
    <row r="2339" spans="1:10" x14ac:dyDescent="0.45">
      <c r="A2339" t="s">
        <v>425</v>
      </c>
      <c r="B2339" t="s">
        <v>85</v>
      </c>
      <c r="C2339">
        <v>2045</v>
      </c>
      <c r="D2339" t="s">
        <v>82</v>
      </c>
      <c r="E2339" t="s">
        <v>83</v>
      </c>
      <c r="F2339" t="s">
        <v>430</v>
      </c>
      <c r="G2339">
        <v>68</v>
      </c>
      <c r="H2339">
        <v>6.8106390535831E-3</v>
      </c>
      <c r="I2339">
        <f>IF(OR(B2339="GAS",B2339="COL",B2339="LAN",B2339="RICE"),H2339*About!$B$113,IF(B2339="CROP",H2339*About!$B$114,'EPA Data'!H2339))</f>
        <v>7.6279157400130724E-3</v>
      </c>
      <c r="J2339" s="9" t="str">
        <f>VLOOKUP(F2339,'Tech to Policy Mapping'!C:D,2,FALSE)</f>
        <v>coal mining - methane capture</v>
      </c>
    </row>
    <row r="2340" spans="1:10" x14ac:dyDescent="0.45">
      <c r="A2340" t="s">
        <v>425</v>
      </c>
      <c r="B2340" t="s">
        <v>85</v>
      </c>
      <c r="C2340">
        <v>2045</v>
      </c>
      <c r="D2340" t="s">
        <v>82</v>
      </c>
      <c r="E2340" t="s">
        <v>83</v>
      </c>
      <c r="F2340" t="s">
        <v>426</v>
      </c>
      <c r="G2340">
        <v>68</v>
      </c>
      <c r="H2340">
        <v>0.150138974189758</v>
      </c>
      <c r="I2340">
        <f>IF(OR(B2340="GAS",B2340="COL",B2340="LAN",B2340="RICE"),H2340*About!$B$113,IF(B2340="CROP",H2340*About!$B$114,'EPA Data'!H2340))</f>
        <v>0.16815565109252897</v>
      </c>
      <c r="J2340" s="9" t="str">
        <f>VLOOKUP(F2340,'Tech to Policy Mapping'!C:D,2,FALSE)</f>
        <v>coal mining - methane capture</v>
      </c>
    </row>
    <row r="2341" spans="1:10" x14ac:dyDescent="0.45">
      <c r="A2341" t="s">
        <v>425</v>
      </c>
      <c r="B2341" t="s">
        <v>85</v>
      </c>
      <c r="C2341">
        <v>2045</v>
      </c>
      <c r="D2341" t="s">
        <v>82</v>
      </c>
      <c r="E2341" t="s">
        <v>83</v>
      </c>
      <c r="F2341" t="s">
        <v>427</v>
      </c>
      <c r="G2341">
        <v>68</v>
      </c>
      <c r="H2341">
        <v>6.8106390535831E-3</v>
      </c>
      <c r="I2341">
        <f>IF(OR(B2341="GAS",B2341="COL",B2341="LAN",B2341="RICE"),H2341*About!$B$113,IF(B2341="CROP",H2341*About!$B$114,'EPA Data'!H2341))</f>
        <v>7.6279157400130724E-3</v>
      </c>
      <c r="J2341" s="9" t="str">
        <f>VLOOKUP(F2341,'Tech to Policy Mapping'!C:D,2,FALSE)</f>
        <v>coal mining - methane capture</v>
      </c>
    </row>
    <row r="2342" spans="1:10" x14ac:dyDescent="0.45">
      <c r="A2342" t="s">
        <v>425</v>
      </c>
      <c r="B2342" t="s">
        <v>85</v>
      </c>
      <c r="C2342">
        <v>2045</v>
      </c>
      <c r="D2342" t="s">
        <v>82</v>
      </c>
      <c r="E2342" t="s">
        <v>83</v>
      </c>
      <c r="F2342" t="s">
        <v>427</v>
      </c>
      <c r="G2342">
        <v>69</v>
      </c>
      <c r="H2342">
        <v>6.7295795306562996E-3</v>
      </c>
      <c r="I2342">
        <f>IF(OR(B2342="GAS",B2342="COL",B2342="LAN",B2342="RICE"),H2342*About!$B$113,IF(B2342="CROP",H2342*About!$B$114,'EPA Data'!H2342))</f>
        <v>7.5371290743350564E-3</v>
      </c>
      <c r="J2342" s="9" t="str">
        <f>VLOOKUP(F2342,'Tech to Policy Mapping'!C:D,2,FALSE)</f>
        <v>coal mining - methane capture</v>
      </c>
    </row>
    <row r="2343" spans="1:10" x14ac:dyDescent="0.45">
      <c r="A2343" t="s">
        <v>425</v>
      </c>
      <c r="B2343" t="s">
        <v>85</v>
      </c>
      <c r="C2343">
        <v>2045</v>
      </c>
      <c r="D2343" t="s">
        <v>82</v>
      </c>
      <c r="E2343" t="s">
        <v>83</v>
      </c>
      <c r="F2343" t="s">
        <v>430</v>
      </c>
      <c r="G2343">
        <v>69</v>
      </c>
      <c r="H2343">
        <v>6.7295795306562996E-3</v>
      </c>
      <c r="I2343">
        <f>IF(OR(B2343="GAS",B2343="COL",B2343="LAN",B2343="RICE"),H2343*About!$B$113,IF(B2343="CROP",H2343*About!$B$114,'EPA Data'!H2343))</f>
        <v>7.5371290743350564E-3</v>
      </c>
      <c r="J2343" s="9" t="str">
        <f>VLOOKUP(F2343,'Tech to Policy Mapping'!C:D,2,FALSE)</f>
        <v>coal mining - methane capture</v>
      </c>
    </row>
    <row r="2344" spans="1:10" x14ac:dyDescent="0.45">
      <c r="A2344" t="s">
        <v>425</v>
      </c>
      <c r="B2344" t="s">
        <v>85</v>
      </c>
      <c r="C2344">
        <v>2045</v>
      </c>
      <c r="D2344" t="s">
        <v>82</v>
      </c>
      <c r="E2344" t="s">
        <v>83</v>
      </c>
      <c r="F2344" t="s">
        <v>426</v>
      </c>
      <c r="G2344">
        <v>69</v>
      </c>
      <c r="H2344">
        <v>0.294988542795181</v>
      </c>
      <c r="I2344">
        <f>IF(OR(B2344="GAS",B2344="COL",B2344="LAN",B2344="RICE"),H2344*About!$B$113,IF(B2344="CROP",H2344*About!$B$114,'EPA Data'!H2344))</f>
        <v>0.33038716793060274</v>
      </c>
      <c r="J2344" s="9" t="str">
        <f>VLOOKUP(F2344,'Tech to Policy Mapping'!C:D,2,FALSE)</f>
        <v>coal mining - methane capture</v>
      </c>
    </row>
    <row r="2345" spans="1:10" x14ac:dyDescent="0.45">
      <c r="A2345" t="s">
        <v>425</v>
      </c>
      <c r="B2345" t="s">
        <v>85</v>
      </c>
      <c r="C2345">
        <v>2045</v>
      </c>
      <c r="D2345" t="s">
        <v>82</v>
      </c>
      <c r="E2345" t="s">
        <v>83</v>
      </c>
      <c r="F2345" t="s">
        <v>428</v>
      </c>
      <c r="G2345">
        <v>70</v>
      </c>
      <c r="H2345">
        <v>5.8146906085312002E-3</v>
      </c>
      <c r="I2345">
        <f>IF(OR(B2345="GAS",B2345="COL",B2345="LAN",B2345="RICE"),H2345*About!$B$113,IF(B2345="CROP",H2345*About!$B$114,'EPA Data'!H2345))</f>
        <v>6.5124534815549449E-3</v>
      </c>
      <c r="J2345" s="9" t="str">
        <f>VLOOKUP(F2345,'Tech to Policy Mapping'!C:D,2,FALSE)</f>
        <v>coal mining - methane destruction</v>
      </c>
    </row>
    <row r="2346" spans="1:10" x14ac:dyDescent="0.45">
      <c r="A2346" t="s">
        <v>425</v>
      </c>
      <c r="B2346" t="s">
        <v>85</v>
      </c>
      <c r="C2346">
        <v>2045</v>
      </c>
      <c r="D2346" t="s">
        <v>82</v>
      </c>
      <c r="E2346" t="s">
        <v>83</v>
      </c>
      <c r="F2346" t="s">
        <v>429</v>
      </c>
      <c r="G2346">
        <v>70</v>
      </c>
      <c r="H2346">
        <v>3.1203255653381299</v>
      </c>
      <c r="I2346">
        <f>IF(OR(B2346="GAS",B2346="COL",B2346="LAN",B2346="RICE"),H2346*About!$B$113,IF(B2346="CROP",H2346*About!$B$114,'EPA Data'!H2346))</f>
        <v>3.4947646331787059</v>
      </c>
      <c r="J2346" s="9" t="str">
        <f>VLOOKUP(F2346,'Tech to Policy Mapping'!C:D,2,FALSE)</f>
        <v>coal mining - methane destruction</v>
      </c>
    </row>
    <row r="2347" spans="1:10" x14ac:dyDescent="0.45">
      <c r="A2347" t="s">
        <v>425</v>
      </c>
      <c r="B2347" t="s">
        <v>85</v>
      </c>
      <c r="C2347">
        <v>2045</v>
      </c>
      <c r="D2347" t="s">
        <v>82</v>
      </c>
      <c r="E2347" t="s">
        <v>83</v>
      </c>
      <c r="F2347" t="s">
        <v>426</v>
      </c>
      <c r="G2347">
        <v>71</v>
      </c>
      <c r="H2347">
        <v>0.14391793310642201</v>
      </c>
      <c r="I2347">
        <f>IF(OR(B2347="GAS",B2347="COL",B2347="LAN",B2347="RICE"),H2347*About!$B$113,IF(B2347="CROP",H2347*About!$B$114,'EPA Data'!H2347))</f>
        <v>0.16118808507919266</v>
      </c>
      <c r="J2347" s="9" t="str">
        <f>VLOOKUP(F2347,'Tech to Policy Mapping'!C:D,2,FALSE)</f>
        <v>coal mining - methane capture</v>
      </c>
    </row>
    <row r="2348" spans="1:10" x14ac:dyDescent="0.45">
      <c r="A2348" t="s">
        <v>425</v>
      </c>
      <c r="B2348" t="s">
        <v>85</v>
      </c>
      <c r="C2348">
        <v>2045</v>
      </c>
      <c r="D2348" t="s">
        <v>82</v>
      </c>
      <c r="E2348" t="s">
        <v>83</v>
      </c>
      <c r="F2348" t="s">
        <v>428</v>
      </c>
      <c r="G2348">
        <v>71</v>
      </c>
      <c r="H2348">
        <v>5.7978327386081002E-3</v>
      </c>
      <c r="I2348">
        <f>IF(OR(B2348="GAS",B2348="COL",B2348="LAN",B2348="RICE"),H2348*About!$B$113,IF(B2348="CROP",H2348*About!$B$114,'EPA Data'!H2348))</f>
        <v>6.4935726672410727E-3</v>
      </c>
      <c r="J2348" s="9" t="str">
        <f>VLOOKUP(F2348,'Tech to Policy Mapping'!C:D,2,FALSE)</f>
        <v>coal mining - methane destruction</v>
      </c>
    </row>
    <row r="2349" spans="1:10" x14ac:dyDescent="0.45">
      <c r="A2349" t="s">
        <v>425</v>
      </c>
      <c r="B2349" t="s">
        <v>85</v>
      </c>
      <c r="C2349">
        <v>2045</v>
      </c>
      <c r="D2349" t="s">
        <v>82</v>
      </c>
      <c r="E2349" t="s">
        <v>83</v>
      </c>
      <c r="F2349" t="s">
        <v>426</v>
      </c>
      <c r="G2349">
        <v>72</v>
      </c>
      <c r="H2349">
        <v>0.14069901406764901</v>
      </c>
      <c r="I2349">
        <f>IF(OR(B2349="GAS",B2349="COL",B2349="LAN",B2349="RICE"),H2349*About!$B$113,IF(B2349="CROP",H2349*About!$B$114,'EPA Data'!H2349))</f>
        <v>0.15758289575576689</v>
      </c>
      <c r="J2349" s="9" t="str">
        <f>VLOOKUP(F2349,'Tech to Policy Mapping'!C:D,2,FALSE)</f>
        <v>coal mining - methane capture</v>
      </c>
    </row>
    <row r="2350" spans="1:10" x14ac:dyDescent="0.45">
      <c r="A2350" t="s">
        <v>425</v>
      </c>
      <c r="B2350" t="s">
        <v>85</v>
      </c>
      <c r="C2350">
        <v>2045</v>
      </c>
      <c r="D2350" t="s">
        <v>82</v>
      </c>
      <c r="E2350" t="s">
        <v>83</v>
      </c>
      <c r="F2350" t="s">
        <v>430</v>
      </c>
      <c r="G2350">
        <v>74</v>
      </c>
      <c r="H2350">
        <v>6.3248598016798002E-3</v>
      </c>
      <c r="I2350">
        <f>IF(OR(B2350="GAS",B2350="COL",B2350="LAN",B2350="RICE"),H2350*About!$B$113,IF(B2350="CROP",H2350*About!$B$114,'EPA Data'!H2350))</f>
        <v>7.0838429778813765E-3</v>
      </c>
      <c r="J2350" s="9" t="str">
        <f>VLOOKUP(F2350,'Tech to Policy Mapping'!C:D,2,FALSE)</f>
        <v>coal mining - methane capture</v>
      </c>
    </row>
    <row r="2351" spans="1:10" x14ac:dyDescent="0.45">
      <c r="A2351" t="s">
        <v>425</v>
      </c>
      <c r="B2351" t="s">
        <v>85</v>
      </c>
      <c r="C2351">
        <v>2045</v>
      </c>
      <c r="D2351" t="s">
        <v>82</v>
      </c>
      <c r="E2351" t="s">
        <v>83</v>
      </c>
      <c r="F2351" t="s">
        <v>427</v>
      </c>
      <c r="G2351">
        <v>74</v>
      </c>
      <c r="H2351">
        <v>6.3248598016798002E-3</v>
      </c>
      <c r="I2351">
        <f>IF(OR(B2351="GAS",B2351="COL",B2351="LAN",B2351="RICE"),H2351*About!$B$113,IF(B2351="CROP",H2351*About!$B$114,'EPA Data'!H2351))</f>
        <v>7.0838429778813765E-3</v>
      </c>
      <c r="J2351" s="9" t="str">
        <f>VLOOKUP(F2351,'Tech to Policy Mapping'!C:D,2,FALSE)</f>
        <v>coal mining - methane capture</v>
      </c>
    </row>
    <row r="2352" spans="1:10" x14ac:dyDescent="0.45">
      <c r="A2352" t="s">
        <v>425</v>
      </c>
      <c r="B2352" t="s">
        <v>85</v>
      </c>
      <c r="C2352">
        <v>2045</v>
      </c>
      <c r="D2352" t="s">
        <v>82</v>
      </c>
      <c r="E2352" t="s">
        <v>83</v>
      </c>
      <c r="F2352" t="s">
        <v>428</v>
      </c>
      <c r="G2352">
        <v>75</v>
      </c>
      <c r="H2352">
        <v>5.4661985486745999E-3</v>
      </c>
      <c r="I2352">
        <f>IF(OR(B2352="GAS",B2352="COL",B2352="LAN",B2352="RICE"),H2352*About!$B$113,IF(B2352="CROP",H2352*About!$B$114,'EPA Data'!H2352))</f>
        <v>6.1221423745155528E-3</v>
      </c>
      <c r="J2352" s="9" t="str">
        <f>VLOOKUP(F2352,'Tech to Policy Mapping'!C:D,2,FALSE)</f>
        <v>coal mining - methane destruction</v>
      </c>
    </row>
    <row r="2353" spans="1:10" x14ac:dyDescent="0.45">
      <c r="A2353" t="s">
        <v>425</v>
      </c>
      <c r="B2353" t="s">
        <v>85</v>
      </c>
      <c r="C2353">
        <v>2045</v>
      </c>
      <c r="D2353" t="s">
        <v>82</v>
      </c>
      <c r="E2353" t="s">
        <v>83</v>
      </c>
      <c r="F2353" t="s">
        <v>430</v>
      </c>
      <c r="G2353">
        <v>75</v>
      </c>
      <c r="H2353">
        <v>6.2111918814480001E-3</v>
      </c>
      <c r="I2353">
        <f>IF(OR(B2353="GAS",B2353="COL",B2353="LAN",B2353="RICE"),H2353*About!$B$113,IF(B2353="CROP",H2353*About!$B$114,'EPA Data'!H2353))</f>
        <v>6.9565349072217607E-3</v>
      </c>
      <c r="J2353" s="9" t="str">
        <f>VLOOKUP(F2353,'Tech to Policy Mapping'!C:D,2,FALSE)</f>
        <v>coal mining - methane capture</v>
      </c>
    </row>
    <row r="2354" spans="1:10" x14ac:dyDescent="0.45">
      <c r="A2354" t="s">
        <v>425</v>
      </c>
      <c r="B2354" t="s">
        <v>85</v>
      </c>
      <c r="C2354">
        <v>2045</v>
      </c>
      <c r="D2354" t="s">
        <v>82</v>
      </c>
      <c r="E2354" t="s">
        <v>83</v>
      </c>
      <c r="F2354" t="s">
        <v>427</v>
      </c>
      <c r="G2354">
        <v>75</v>
      </c>
      <c r="H2354">
        <v>6.2111918814480001E-3</v>
      </c>
      <c r="I2354">
        <f>IF(OR(B2354="GAS",B2354="COL",B2354="LAN",B2354="RICE"),H2354*About!$B$113,IF(B2354="CROP",H2354*About!$B$114,'EPA Data'!H2354))</f>
        <v>6.9565349072217607E-3</v>
      </c>
      <c r="J2354" s="9" t="str">
        <f>VLOOKUP(F2354,'Tech to Policy Mapping'!C:D,2,FALSE)</f>
        <v>coal mining - methane capture</v>
      </c>
    </row>
    <row r="2355" spans="1:10" x14ac:dyDescent="0.45">
      <c r="A2355" t="s">
        <v>425</v>
      </c>
      <c r="B2355" t="s">
        <v>85</v>
      </c>
      <c r="C2355">
        <v>2045</v>
      </c>
      <c r="D2355" t="s">
        <v>82</v>
      </c>
      <c r="E2355" t="s">
        <v>83</v>
      </c>
      <c r="F2355" t="s">
        <v>428</v>
      </c>
      <c r="G2355">
        <v>79</v>
      </c>
      <c r="H2355">
        <v>5.1799654029310001E-3</v>
      </c>
      <c r="I2355">
        <f>IF(OR(B2355="GAS",B2355="COL",B2355="LAN",B2355="RICE"),H2355*About!$B$113,IF(B2355="CROP",H2355*About!$B$114,'EPA Data'!H2355))</f>
        <v>5.8015612512827205E-3</v>
      </c>
      <c r="J2355" s="9" t="str">
        <f>VLOOKUP(F2355,'Tech to Policy Mapping'!C:D,2,FALSE)</f>
        <v>coal mining - methane destruction</v>
      </c>
    </row>
    <row r="2356" spans="1:10" x14ac:dyDescent="0.45">
      <c r="A2356" t="s">
        <v>425</v>
      </c>
      <c r="B2356" t="s">
        <v>85</v>
      </c>
      <c r="C2356">
        <v>2045</v>
      </c>
      <c r="D2356" t="s">
        <v>82</v>
      </c>
      <c r="E2356" t="s">
        <v>83</v>
      </c>
      <c r="F2356" t="s">
        <v>427</v>
      </c>
      <c r="G2356">
        <v>81</v>
      </c>
      <c r="H2356">
        <v>1.16125233471394E-2</v>
      </c>
      <c r="I2356">
        <f>IF(OR(B2356="GAS",B2356="COL",B2356="LAN",B2356="RICE"),H2356*About!$B$113,IF(B2356="CROP",H2356*About!$B$114,'EPA Data'!H2356))</f>
        <v>1.3006026148796129E-2</v>
      </c>
      <c r="J2356" s="9" t="str">
        <f>VLOOKUP(F2356,'Tech to Policy Mapping'!C:D,2,FALSE)</f>
        <v>coal mining - methane capture</v>
      </c>
    </row>
    <row r="2357" spans="1:10" x14ac:dyDescent="0.45">
      <c r="A2357" t="s">
        <v>425</v>
      </c>
      <c r="B2357" t="s">
        <v>85</v>
      </c>
      <c r="C2357">
        <v>2045</v>
      </c>
      <c r="D2357" t="s">
        <v>82</v>
      </c>
      <c r="E2357" t="s">
        <v>83</v>
      </c>
      <c r="F2357" t="s">
        <v>430</v>
      </c>
      <c r="G2357">
        <v>81</v>
      </c>
      <c r="H2357">
        <v>1.16125233471394E-2</v>
      </c>
      <c r="I2357">
        <f>IF(OR(B2357="GAS",B2357="COL",B2357="LAN",B2357="RICE"),H2357*About!$B$113,IF(B2357="CROP",H2357*About!$B$114,'EPA Data'!H2357))</f>
        <v>1.3006026148796129E-2</v>
      </c>
      <c r="J2357" s="9" t="str">
        <f>VLOOKUP(F2357,'Tech to Policy Mapping'!C:D,2,FALSE)</f>
        <v>coal mining - methane capture</v>
      </c>
    </row>
    <row r="2358" spans="1:10" x14ac:dyDescent="0.45">
      <c r="A2358" t="s">
        <v>425</v>
      </c>
      <c r="B2358" t="s">
        <v>85</v>
      </c>
      <c r="C2358">
        <v>2045</v>
      </c>
      <c r="D2358" t="s">
        <v>82</v>
      </c>
      <c r="E2358" t="s">
        <v>83</v>
      </c>
      <c r="F2358" t="s">
        <v>426</v>
      </c>
      <c r="G2358">
        <v>81</v>
      </c>
      <c r="H2358">
        <v>0.122591502964496</v>
      </c>
      <c r="I2358">
        <f>IF(OR(B2358="GAS",B2358="COL",B2358="LAN",B2358="RICE"),H2358*About!$B$113,IF(B2358="CROP",H2358*About!$B$114,'EPA Data'!H2358))</f>
        <v>0.13730248332023554</v>
      </c>
      <c r="J2358" s="9" t="str">
        <f>VLOOKUP(F2358,'Tech to Policy Mapping'!C:D,2,FALSE)</f>
        <v>coal mining - methane capture</v>
      </c>
    </row>
    <row r="2359" spans="1:10" x14ac:dyDescent="0.45">
      <c r="A2359" t="s">
        <v>425</v>
      </c>
      <c r="B2359" t="s">
        <v>85</v>
      </c>
      <c r="C2359">
        <v>2045</v>
      </c>
      <c r="D2359" t="s">
        <v>82</v>
      </c>
      <c r="E2359" t="s">
        <v>83</v>
      </c>
      <c r="F2359" t="s">
        <v>426</v>
      </c>
      <c r="G2359">
        <v>82</v>
      </c>
      <c r="H2359">
        <v>0.12113243341445901</v>
      </c>
      <c r="I2359">
        <f>IF(OR(B2359="GAS",B2359="COL",B2359="LAN",B2359="RICE"),H2359*About!$B$113,IF(B2359="CROP",H2359*About!$B$114,'EPA Data'!H2359))</f>
        <v>0.1356683254241941</v>
      </c>
      <c r="J2359" s="9" t="str">
        <f>VLOOKUP(F2359,'Tech to Policy Mapping'!C:D,2,FALSE)</f>
        <v>coal mining - methane capture</v>
      </c>
    </row>
    <row r="2360" spans="1:10" x14ac:dyDescent="0.45">
      <c r="A2360" t="s">
        <v>425</v>
      </c>
      <c r="B2360" t="s">
        <v>85</v>
      </c>
      <c r="C2360">
        <v>2045</v>
      </c>
      <c r="D2360" t="s">
        <v>82</v>
      </c>
      <c r="E2360" t="s">
        <v>83</v>
      </c>
      <c r="F2360" t="s">
        <v>428</v>
      </c>
      <c r="G2360">
        <v>85</v>
      </c>
      <c r="H2360">
        <v>4.8288032412529E-3</v>
      </c>
      <c r="I2360">
        <f>IF(OR(B2360="GAS",B2360="COL",B2360="LAN",B2360="RICE"),H2360*About!$B$113,IF(B2360="CROP",H2360*About!$B$114,'EPA Data'!H2360))</f>
        <v>5.4082596302032484E-3</v>
      </c>
      <c r="J2360" s="9" t="str">
        <f>VLOOKUP(F2360,'Tech to Policy Mapping'!C:D,2,FALSE)</f>
        <v>coal mining - methane destruction</v>
      </c>
    </row>
    <row r="2361" spans="1:10" x14ac:dyDescent="0.45">
      <c r="A2361" t="s">
        <v>425</v>
      </c>
      <c r="B2361" t="s">
        <v>85</v>
      </c>
      <c r="C2361">
        <v>2045</v>
      </c>
      <c r="D2361" t="s">
        <v>82</v>
      </c>
      <c r="E2361" t="s">
        <v>83</v>
      </c>
      <c r="F2361" t="s">
        <v>427</v>
      </c>
      <c r="G2361">
        <v>86</v>
      </c>
      <c r="H2361">
        <v>5.4661985486745999E-3</v>
      </c>
      <c r="I2361">
        <f>IF(OR(B2361="GAS",B2361="COL",B2361="LAN",B2361="RICE"),H2361*About!$B$113,IF(B2361="CROP",H2361*About!$B$114,'EPA Data'!H2361))</f>
        <v>6.1221423745155528E-3</v>
      </c>
      <c r="J2361" s="9" t="str">
        <f>VLOOKUP(F2361,'Tech to Policy Mapping'!C:D,2,FALSE)</f>
        <v>coal mining - methane capture</v>
      </c>
    </row>
    <row r="2362" spans="1:10" x14ac:dyDescent="0.45">
      <c r="A2362" t="s">
        <v>425</v>
      </c>
      <c r="B2362" t="s">
        <v>85</v>
      </c>
      <c r="C2362">
        <v>2045</v>
      </c>
      <c r="D2362" t="s">
        <v>82</v>
      </c>
      <c r="E2362" t="s">
        <v>83</v>
      </c>
      <c r="F2362" t="s">
        <v>430</v>
      </c>
      <c r="G2362">
        <v>86</v>
      </c>
      <c r="H2362">
        <v>5.4661985486745999E-3</v>
      </c>
      <c r="I2362">
        <f>IF(OR(B2362="GAS",B2362="COL",B2362="LAN",B2362="RICE"),H2362*About!$B$113,IF(B2362="CROP",H2362*About!$B$114,'EPA Data'!H2362))</f>
        <v>6.1221423745155528E-3</v>
      </c>
      <c r="J2362" s="9" t="str">
        <f>VLOOKUP(F2362,'Tech to Policy Mapping'!C:D,2,FALSE)</f>
        <v>coal mining - methane capture</v>
      </c>
    </row>
    <row r="2363" spans="1:10" x14ac:dyDescent="0.45">
      <c r="A2363" t="s">
        <v>425</v>
      </c>
      <c r="B2363" t="s">
        <v>85</v>
      </c>
      <c r="C2363">
        <v>2045</v>
      </c>
      <c r="D2363" t="s">
        <v>82</v>
      </c>
      <c r="E2363" t="s">
        <v>83</v>
      </c>
      <c r="F2363" t="s">
        <v>426</v>
      </c>
      <c r="G2363">
        <v>87</v>
      </c>
      <c r="H2363">
        <v>0.113847471773624</v>
      </c>
      <c r="I2363">
        <f>IF(OR(B2363="GAS",B2363="COL",B2363="LAN",B2363="RICE"),H2363*About!$B$113,IF(B2363="CROP",H2363*About!$B$114,'EPA Data'!H2363))</f>
        <v>0.1275091683864589</v>
      </c>
      <c r="J2363" s="9" t="str">
        <f>VLOOKUP(F2363,'Tech to Policy Mapping'!C:D,2,FALSE)</f>
        <v>coal mining - methane capture</v>
      </c>
    </row>
    <row r="2364" spans="1:10" x14ac:dyDescent="0.45">
      <c r="A2364" t="s">
        <v>425</v>
      </c>
      <c r="B2364" t="s">
        <v>85</v>
      </c>
      <c r="C2364">
        <v>2045</v>
      </c>
      <c r="D2364" t="s">
        <v>82</v>
      </c>
      <c r="E2364" t="s">
        <v>83</v>
      </c>
      <c r="F2364" t="s">
        <v>426</v>
      </c>
      <c r="G2364">
        <v>88</v>
      </c>
      <c r="H2364">
        <v>0.111801452934742</v>
      </c>
      <c r="I2364">
        <f>IF(OR(B2364="GAS",B2364="COL",B2364="LAN",B2364="RICE"),H2364*About!$B$113,IF(B2364="CROP",H2364*About!$B$114,'EPA Data'!H2364))</f>
        <v>0.12521762728691105</v>
      </c>
      <c r="J2364" s="9" t="str">
        <f>VLOOKUP(F2364,'Tech to Policy Mapping'!C:D,2,FALSE)</f>
        <v>coal mining - methane capture</v>
      </c>
    </row>
    <row r="2365" spans="1:10" x14ac:dyDescent="0.45">
      <c r="A2365" t="s">
        <v>425</v>
      </c>
      <c r="B2365" t="s">
        <v>85</v>
      </c>
      <c r="C2365">
        <v>2045</v>
      </c>
      <c r="D2365" t="s">
        <v>82</v>
      </c>
      <c r="E2365" t="s">
        <v>83</v>
      </c>
      <c r="F2365" t="s">
        <v>428</v>
      </c>
      <c r="G2365">
        <v>88</v>
      </c>
      <c r="H2365">
        <v>4.6230363659561001E-3</v>
      </c>
      <c r="I2365">
        <f>IF(OR(B2365="GAS",B2365="COL",B2365="LAN",B2365="RICE"),H2365*About!$B$113,IF(B2365="CROP",H2365*About!$B$114,'EPA Data'!H2365))</f>
        <v>5.1778007298708328E-3</v>
      </c>
      <c r="J2365" s="9" t="str">
        <f>VLOOKUP(F2365,'Tech to Policy Mapping'!C:D,2,FALSE)</f>
        <v>coal mining - methane destruction</v>
      </c>
    </row>
    <row r="2366" spans="1:10" x14ac:dyDescent="0.45">
      <c r="A2366" t="s">
        <v>425</v>
      </c>
      <c r="B2366" t="s">
        <v>85</v>
      </c>
      <c r="C2366">
        <v>2045</v>
      </c>
      <c r="D2366" t="s">
        <v>82</v>
      </c>
      <c r="E2366" t="s">
        <v>83</v>
      </c>
      <c r="F2366" t="s">
        <v>428</v>
      </c>
      <c r="G2366">
        <v>91</v>
      </c>
      <c r="H2366">
        <v>8.9675472117960002E-3</v>
      </c>
      <c r="I2366">
        <f>IF(OR(B2366="GAS",B2366="COL",B2366="LAN",B2366="RICE"),H2366*About!$B$113,IF(B2366="CROP",H2366*About!$B$114,'EPA Data'!H2366))</f>
        <v>1.0043652877211521E-2</v>
      </c>
      <c r="J2366" s="9" t="str">
        <f>VLOOKUP(F2366,'Tech to Policy Mapping'!C:D,2,FALSE)</f>
        <v>coal mining - methane destruction</v>
      </c>
    </row>
    <row r="2367" spans="1:10" x14ac:dyDescent="0.45">
      <c r="A2367" t="s">
        <v>425</v>
      </c>
      <c r="B2367" t="s">
        <v>85</v>
      </c>
      <c r="C2367">
        <v>2045</v>
      </c>
      <c r="D2367" t="s">
        <v>82</v>
      </c>
      <c r="E2367" t="s">
        <v>83</v>
      </c>
      <c r="F2367" t="s">
        <v>430</v>
      </c>
      <c r="G2367">
        <v>91</v>
      </c>
      <c r="H2367">
        <v>5.1799654029310001E-3</v>
      </c>
      <c r="I2367">
        <f>IF(OR(B2367="GAS",B2367="COL",B2367="LAN",B2367="RICE"),H2367*About!$B$113,IF(B2367="CROP",H2367*About!$B$114,'EPA Data'!H2367))</f>
        <v>5.8015612512827205E-3</v>
      </c>
      <c r="J2367" s="9" t="str">
        <f>VLOOKUP(F2367,'Tech to Policy Mapping'!C:D,2,FALSE)</f>
        <v>coal mining - methane capture</v>
      </c>
    </row>
    <row r="2368" spans="1:10" x14ac:dyDescent="0.45">
      <c r="A2368" t="s">
        <v>425</v>
      </c>
      <c r="B2368" t="s">
        <v>85</v>
      </c>
      <c r="C2368">
        <v>2045</v>
      </c>
      <c r="D2368" t="s">
        <v>82</v>
      </c>
      <c r="E2368" t="s">
        <v>83</v>
      </c>
      <c r="F2368" t="s">
        <v>427</v>
      </c>
      <c r="G2368">
        <v>91</v>
      </c>
      <c r="H2368">
        <v>5.1799654029310001E-3</v>
      </c>
      <c r="I2368">
        <f>IF(OR(B2368="GAS",B2368="COL",B2368="LAN",B2368="RICE"),H2368*About!$B$113,IF(B2368="CROP",H2368*About!$B$114,'EPA Data'!H2368))</f>
        <v>5.8015612512827205E-3</v>
      </c>
      <c r="J2368" s="9" t="str">
        <f>VLOOKUP(F2368,'Tech to Policy Mapping'!C:D,2,FALSE)</f>
        <v>coal mining - methane capture</v>
      </c>
    </row>
    <row r="2369" spans="1:10" x14ac:dyDescent="0.45">
      <c r="A2369" t="s">
        <v>425</v>
      </c>
      <c r="B2369" t="s">
        <v>85</v>
      </c>
      <c r="C2369">
        <v>2045</v>
      </c>
      <c r="D2369" t="s">
        <v>82</v>
      </c>
      <c r="E2369" t="s">
        <v>83</v>
      </c>
      <c r="F2369" t="s">
        <v>426</v>
      </c>
      <c r="G2369">
        <v>94</v>
      </c>
      <c r="H2369">
        <v>0.20902542024850801</v>
      </c>
      <c r="I2369">
        <f>IF(OR(B2369="GAS",B2369="COL",B2369="LAN",B2369="RICE"),H2369*About!$B$113,IF(B2369="CROP",H2369*About!$B$114,'EPA Data'!H2369))</f>
        <v>0.23410847067832899</v>
      </c>
      <c r="J2369" s="9" t="str">
        <f>VLOOKUP(F2369,'Tech to Policy Mapping'!C:D,2,FALSE)</f>
        <v>coal mining - methane capture</v>
      </c>
    </row>
    <row r="2370" spans="1:10" x14ac:dyDescent="0.45">
      <c r="A2370" t="s">
        <v>425</v>
      </c>
      <c r="B2370" t="s">
        <v>85</v>
      </c>
      <c r="C2370">
        <v>2045</v>
      </c>
      <c r="D2370" t="s">
        <v>82</v>
      </c>
      <c r="E2370" t="s">
        <v>83</v>
      </c>
      <c r="F2370" t="s">
        <v>428</v>
      </c>
      <c r="G2370">
        <v>95</v>
      </c>
      <c r="H2370">
        <v>4.2935423552990003E-3</v>
      </c>
      <c r="I2370">
        <f>IF(OR(B2370="GAS",B2370="COL",B2370="LAN",B2370="RICE"),H2370*About!$B$113,IF(B2370="CROP",H2370*About!$B$114,'EPA Data'!H2370))</f>
        <v>4.8087674379348804E-3</v>
      </c>
      <c r="J2370" s="9" t="str">
        <f>VLOOKUP(F2370,'Tech to Policy Mapping'!C:D,2,FALSE)</f>
        <v>coal mining - methane destruction</v>
      </c>
    </row>
    <row r="2371" spans="1:10" x14ac:dyDescent="0.45">
      <c r="A2371" t="s">
        <v>425</v>
      </c>
      <c r="B2371" t="s">
        <v>85</v>
      </c>
      <c r="C2371">
        <v>2045</v>
      </c>
      <c r="D2371" t="s">
        <v>82</v>
      </c>
      <c r="E2371" t="s">
        <v>83</v>
      </c>
      <c r="F2371" t="s">
        <v>427</v>
      </c>
      <c r="G2371">
        <v>98</v>
      </c>
      <c r="H2371">
        <v>4.8288032412529E-3</v>
      </c>
      <c r="I2371">
        <f>IF(OR(B2371="GAS",B2371="COL",B2371="LAN",B2371="RICE"),H2371*About!$B$113,IF(B2371="CROP",H2371*About!$B$114,'EPA Data'!H2371))</f>
        <v>5.4082596302032484E-3</v>
      </c>
      <c r="J2371" s="9" t="str">
        <f>VLOOKUP(F2371,'Tech to Policy Mapping'!C:D,2,FALSE)</f>
        <v>coal mining - methane capture</v>
      </c>
    </row>
    <row r="2372" spans="1:10" x14ac:dyDescent="0.45">
      <c r="A2372" t="s">
        <v>425</v>
      </c>
      <c r="B2372" t="s">
        <v>85</v>
      </c>
      <c r="C2372">
        <v>2045</v>
      </c>
      <c r="D2372" t="s">
        <v>82</v>
      </c>
      <c r="E2372" t="s">
        <v>83</v>
      </c>
      <c r="F2372" t="s">
        <v>428</v>
      </c>
      <c r="G2372">
        <v>98</v>
      </c>
      <c r="H2372">
        <v>4.1680349968374001E-3</v>
      </c>
      <c r="I2372">
        <f>IF(OR(B2372="GAS",B2372="COL",B2372="LAN",B2372="RICE"),H2372*About!$B$113,IF(B2372="CROP",H2372*About!$B$114,'EPA Data'!H2372))</f>
        <v>4.6681991964578886E-3</v>
      </c>
      <c r="J2372" s="9" t="str">
        <f>VLOOKUP(F2372,'Tech to Policy Mapping'!C:D,2,FALSE)</f>
        <v>coal mining - methane destruction</v>
      </c>
    </row>
    <row r="2373" spans="1:10" x14ac:dyDescent="0.45">
      <c r="A2373" t="s">
        <v>425</v>
      </c>
      <c r="B2373" t="s">
        <v>85</v>
      </c>
      <c r="C2373">
        <v>2045</v>
      </c>
      <c r="D2373" t="s">
        <v>82</v>
      </c>
      <c r="E2373" t="s">
        <v>83</v>
      </c>
      <c r="F2373" t="s">
        <v>430</v>
      </c>
      <c r="G2373">
        <v>98</v>
      </c>
      <c r="H2373">
        <v>4.8288032412529E-3</v>
      </c>
      <c r="I2373">
        <f>IF(OR(B2373="GAS",B2373="COL",B2373="LAN",B2373="RICE"),H2373*About!$B$113,IF(B2373="CROP",H2373*About!$B$114,'EPA Data'!H2373))</f>
        <v>5.4082596302032484E-3</v>
      </c>
      <c r="J2373" s="9" t="str">
        <f>VLOOKUP(F2373,'Tech to Policy Mapping'!C:D,2,FALSE)</f>
        <v>coal mining - methane capture</v>
      </c>
    </row>
    <row r="2374" spans="1:10" x14ac:dyDescent="0.45">
      <c r="A2374" t="s">
        <v>425</v>
      </c>
      <c r="B2374" t="s">
        <v>85</v>
      </c>
      <c r="C2374">
        <v>2045</v>
      </c>
      <c r="D2374" t="s">
        <v>82</v>
      </c>
      <c r="E2374" t="s">
        <v>83</v>
      </c>
      <c r="F2374" t="s">
        <v>426</v>
      </c>
      <c r="G2374">
        <v>99</v>
      </c>
      <c r="H2374">
        <v>9.8391570150852203E-2</v>
      </c>
      <c r="I2374">
        <f>IF(OR(B2374="GAS",B2374="COL",B2374="LAN",B2374="RICE"),H2374*About!$B$113,IF(B2374="CROP",H2374*About!$B$114,'EPA Data'!H2374))</f>
        <v>0.11019855856895448</v>
      </c>
      <c r="J2374" s="9" t="str">
        <f>VLOOKUP(F2374,'Tech to Policy Mapping'!C:D,2,FALSE)</f>
        <v>coal mining - methane capture</v>
      </c>
    </row>
    <row r="2375" spans="1:10" x14ac:dyDescent="0.45">
      <c r="A2375" t="s">
        <v>425</v>
      </c>
      <c r="B2375" t="s">
        <v>85</v>
      </c>
      <c r="C2375">
        <v>2045</v>
      </c>
      <c r="D2375" t="s">
        <v>82</v>
      </c>
      <c r="E2375" t="s">
        <v>83</v>
      </c>
      <c r="F2375" t="s">
        <v>428</v>
      </c>
      <c r="G2375">
        <v>100</v>
      </c>
      <c r="H2375">
        <v>4.0991343557834998E-3</v>
      </c>
      <c r="I2375">
        <f>IF(OR(B2375="GAS",B2375="COL",B2375="LAN",B2375="RICE"),H2375*About!$B$113,IF(B2375="CROP",H2375*About!$B$114,'EPA Data'!H2375))</f>
        <v>4.59103047847752E-3</v>
      </c>
      <c r="J2375" s="9" t="str">
        <f>VLOOKUP(F2375,'Tech to Policy Mapping'!C:D,2,FALSE)</f>
        <v>coal mining - methane destruction</v>
      </c>
    </row>
    <row r="2376" spans="1:10" x14ac:dyDescent="0.45">
      <c r="A2376" t="s">
        <v>425</v>
      </c>
      <c r="B2376" t="s">
        <v>85</v>
      </c>
      <c r="C2376">
        <v>2045</v>
      </c>
      <c r="D2376" t="s">
        <v>82</v>
      </c>
      <c r="E2376" t="s">
        <v>83</v>
      </c>
      <c r="F2376" t="s">
        <v>430</v>
      </c>
      <c r="G2376">
        <v>102</v>
      </c>
      <c r="H2376">
        <v>4.6230363659561001E-3</v>
      </c>
      <c r="I2376">
        <f>IF(OR(B2376="GAS",B2376="COL",B2376="LAN",B2376="RICE"),H2376*About!$B$113,IF(B2376="CROP",H2376*About!$B$114,'EPA Data'!H2376))</f>
        <v>5.1778007298708328E-3</v>
      </c>
      <c r="J2376" s="9" t="str">
        <f>VLOOKUP(F2376,'Tech to Policy Mapping'!C:D,2,FALSE)</f>
        <v>coal mining - methane capture</v>
      </c>
    </row>
    <row r="2377" spans="1:10" x14ac:dyDescent="0.45">
      <c r="A2377" t="s">
        <v>425</v>
      </c>
      <c r="B2377" t="s">
        <v>85</v>
      </c>
      <c r="C2377">
        <v>2045</v>
      </c>
      <c r="D2377" t="s">
        <v>82</v>
      </c>
      <c r="E2377" t="s">
        <v>83</v>
      </c>
      <c r="F2377" t="s">
        <v>427</v>
      </c>
      <c r="G2377">
        <v>102</v>
      </c>
      <c r="H2377">
        <v>4.6230363659561001E-3</v>
      </c>
      <c r="I2377">
        <f>IF(OR(B2377="GAS",B2377="COL",B2377="LAN",B2377="RICE"),H2377*About!$B$113,IF(B2377="CROP",H2377*About!$B$114,'EPA Data'!H2377))</f>
        <v>5.1778007298708328E-3</v>
      </c>
      <c r="J2377" s="9" t="str">
        <f>VLOOKUP(F2377,'Tech to Policy Mapping'!C:D,2,FALSE)</f>
        <v>coal mining - methane capture</v>
      </c>
    </row>
    <row r="2378" spans="1:10" x14ac:dyDescent="0.45">
      <c r="A2378" t="s">
        <v>425</v>
      </c>
      <c r="B2378" t="s">
        <v>85</v>
      </c>
      <c r="C2378">
        <v>2045</v>
      </c>
      <c r="D2378" t="s">
        <v>82</v>
      </c>
      <c r="E2378" t="s">
        <v>83</v>
      </c>
      <c r="F2378" t="s">
        <v>426</v>
      </c>
      <c r="G2378">
        <v>104</v>
      </c>
      <c r="H2378">
        <v>9.3239374458789798E-2</v>
      </c>
      <c r="I2378">
        <f>IF(OR(B2378="GAS",B2378="COL",B2378="LAN",B2378="RICE"),H2378*About!$B$113,IF(B2378="CROP",H2378*About!$B$114,'EPA Data'!H2378))</f>
        <v>0.10442809939384458</v>
      </c>
      <c r="J2378" s="9" t="str">
        <f>VLOOKUP(F2378,'Tech to Policy Mapping'!C:D,2,FALSE)</f>
        <v>coal mining - methane capture</v>
      </c>
    </row>
    <row r="2379" spans="1:10" x14ac:dyDescent="0.45">
      <c r="A2379" t="s">
        <v>425</v>
      </c>
      <c r="B2379" t="s">
        <v>85</v>
      </c>
      <c r="C2379">
        <v>2045</v>
      </c>
      <c r="D2379" t="s">
        <v>82</v>
      </c>
      <c r="E2379" t="s">
        <v>83</v>
      </c>
      <c r="F2379" t="s">
        <v>427</v>
      </c>
      <c r="G2379">
        <v>105</v>
      </c>
      <c r="H2379">
        <v>4.4946395792066999E-3</v>
      </c>
      <c r="I2379">
        <f>IF(OR(B2379="GAS",B2379="COL",B2379="LAN",B2379="RICE"),H2379*About!$B$113,IF(B2379="CROP",H2379*About!$B$114,'EPA Data'!H2379))</f>
        <v>5.033996328711504E-3</v>
      </c>
      <c r="J2379" s="9" t="str">
        <f>VLOOKUP(F2379,'Tech to Policy Mapping'!C:D,2,FALSE)</f>
        <v>coal mining - methane capture</v>
      </c>
    </row>
    <row r="2380" spans="1:10" x14ac:dyDescent="0.45">
      <c r="A2380" t="s">
        <v>425</v>
      </c>
      <c r="B2380" t="s">
        <v>85</v>
      </c>
      <c r="C2380">
        <v>2045</v>
      </c>
      <c r="D2380" t="s">
        <v>82</v>
      </c>
      <c r="E2380" t="s">
        <v>83</v>
      </c>
      <c r="F2380" t="s">
        <v>428</v>
      </c>
      <c r="G2380">
        <v>105</v>
      </c>
      <c r="H2380">
        <v>3.8758157752453999E-3</v>
      </c>
      <c r="I2380">
        <f>IF(OR(B2380="GAS",B2380="COL",B2380="LAN",B2380="RICE"),H2380*About!$B$113,IF(B2380="CROP",H2380*About!$B$114,'EPA Data'!H2380))</f>
        <v>4.3409136682748487E-3</v>
      </c>
      <c r="J2380" s="9" t="str">
        <f>VLOOKUP(F2380,'Tech to Policy Mapping'!C:D,2,FALSE)</f>
        <v>coal mining - methane destruction</v>
      </c>
    </row>
    <row r="2381" spans="1:10" x14ac:dyDescent="0.45">
      <c r="A2381" t="s">
        <v>425</v>
      </c>
      <c r="B2381" t="s">
        <v>85</v>
      </c>
      <c r="C2381">
        <v>2045</v>
      </c>
      <c r="D2381" t="s">
        <v>82</v>
      </c>
      <c r="E2381" t="s">
        <v>83</v>
      </c>
      <c r="F2381" t="s">
        <v>430</v>
      </c>
      <c r="G2381">
        <v>105</v>
      </c>
      <c r="H2381">
        <v>4.4946395792066999E-3</v>
      </c>
      <c r="I2381">
        <f>IF(OR(B2381="GAS",B2381="COL",B2381="LAN",B2381="RICE"),H2381*About!$B$113,IF(B2381="CROP",H2381*About!$B$114,'EPA Data'!H2381))</f>
        <v>5.033996328711504E-3</v>
      </c>
      <c r="J2381" s="9" t="str">
        <f>VLOOKUP(F2381,'Tech to Policy Mapping'!C:D,2,FALSE)</f>
        <v>coal mining - methane capture</v>
      </c>
    </row>
    <row r="2382" spans="1:10" x14ac:dyDescent="0.45">
      <c r="A2382" t="s">
        <v>425</v>
      </c>
      <c r="B2382" t="s">
        <v>85</v>
      </c>
      <c r="C2382">
        <v>2045</v>
      </c>
      <c r="D2382" t="s">
        <v>82</v>
      </c>
      <c r="E2382" t="s">
        <v>83</v>
      </c>
      <c r="F2382" t="s">
        <v>427</v>
      </c>
      <c r="G2382">
        <v>106</v>
      </c>
      <c r="H2382">
        <v>4.4729076325893003E-3</v>
      </c>
      <c r="I2382">
        <f>IF(OR(B2382="GAS",B2382="COL",B2382="LAN",B2382="RICE"),H2382*About!$B$113,IF(B2382="CROP",H2382*About!$B$114,'EPA Data'!H2382))</f>
        <v>5.0096565485000166E-3</v>
      </c>
      <c r="J2382" s="9" t="str">
        <f>VLOOKUP(F2382,'Tech to Policy Mapping'!C:D,2,FALSE)</f>
        <v>coal mining - methane capture</v>
      </c>
    </row>
    <row r="2383" spans="1:10" x14ac:dyDescent="0.45">
      <c r="A2383" t="s">
        <v>425</v>
      </c>
      <c r="B2383" t="s">
        <v>85</v>
      </c>
      <c r="C2383">
        <v>2045</v>
      </c>
      <c r="D2383" t="s">
        <v>82</v>
      </c>
      <c r="E2383" t="s">
        <v>83</v>
      </c>
      <c r="F2383" t="s">
        <v>428</v>
      </c>
      <c r="G2383">
        <v>106</v>
      </c>
      <c r="H2383">
        <v>3.8605234585701999E-3</v>
      </c>
      <c r="I2383">
        <f>IF(OR(B2383="GAS",B2383="COL",B2383="LAN",B2383="RICE"),H2383*About!$B$113,IF(B2383="CROP",H2383*About!$B$114,'EPA Data'!H2383))</f>
        <v>4.3237862735986243E-3</v>
      </c>
      <c r="J2383" s="9" t="str">
        <f>VLOOKUP(F2383,'Tech to Policy Mapping'!C:D,2,FALSE)</f>
        <v>coal mining - methane destruction</v>
      </c>
    </row>
    <row r="2384" spans="1:10" x14ac:dyDescent="0.45">
      <c r="A2384" t="s">
        <v>425</v>
      </c>
      <c r="B2384" t="s">
        <v>85</v>
      </c>
      <c r="C2384">
        <v>2045</v>
      </c>
      <c r="D2384" t="s">
        <v>82</v>
      </c>
      <c r="E2384" t="s">
        <v>83</v>
      </c>
      <c r="F2384" t="s">
        <v>430</v>
      </c>
      <c r="G2384">
        <v>106</v>
      </c>
      <c r="H2384">
        <v>4.4729076325893003E-3</v>
      </c>
      <c r="I2384">
        <f>IF(OR(B2384="GAS",B2384="COL",B2384="LAN",B2384="RICE"),H2384*About!$B$113,IF(B2384="CROP",H2384*About!$B$114,'EPA Data'!H2384))</f>
        <v>5.0096565485000166E-3</v>
      </c>
      <c r="J2384" s="9" t="str">
        <f>VLOOKUP(F2384,'Tech to Policy Mapping'!C:D,2,FALSE)</f>
        <v>coal mining - methane capture</v>
      </c>
    </row>
    <row r="2385" spans="1:10" x14ac:dyDescent="0.45">
      <c r="A2385" t="s">
        <v>425</v>
      </c>
      <c r="B2385" t="s">
        <v>85</v>
      </c>
      <c r="C2385">
        <v>2045</v>
      </c>
      <c r="D2385" t="s">
        <v>82</v>
      </c>
      <c r="E2385" t="s">
        <v>83</v>
      </c>
      <c r="F2385" t="s">
        <v>428</v>
      </c>
      <c r="G2385">
        <v>109</v>
      </c>
      <c r="H2385">
        <v>3.7370654754341E-3</v>
      </c>
      <c r="I2385">
        <f>IF(OR(B2385="GAS",B2385="COL",B2385="LAN",B2385="RICE"),H2385*About!$B$113,IF(B2385="CROP",H2385*About!$B$114,'EPA Data'!H2385))</f>
        <v>4.1855133324861923E-3</v>
      </c>
      <c r="J2385" s="9" t="str">
        <f>VLOOKUP(F2385,'Tech to Policy Mapping'!C:D,2,FALSE)</f>
        <v>coal mining - methane destruction</v>
      </c>
    </row>
    <row r="2386" spans="1:10" x14ac:dyDescent="0.45">
      <c r="A2386" t="s">
        <v>425</v>
      </c>
      <c r="B2386" t="s">
        <v>85</v>
      </c>
      <c r="C2386">
        <v>2045</v>
      </c>
      <c r="D2386" t="s">
        <v>82</v>
      </c>
      <c r="E2386" t="s">
        <v>83</v>
      </c>
      <c r="F2386" t="s">
        <v>427</v>
      </c>
      <c r="G2386">
        <v>110</v>
      </c>
      <c r="H2386">
        <v>4.2935423552990003E-3</v>
      </c>
      <c r="I2386">
        <f>IF(OR(B2386="GAS",B2386="COL",B2386="LAN",B2386="RICE"),H2386*About!$B$113,IF(B2386="CROP",H2386*About!$B$114,'EPA Data'!H2386))</f>
        <v>4.8087674379348804E-3</v>
      </c>
      <c r="J2386" s="9" t="str">
        <f>VLOOKUP(F2386,'Tech to Policy Mapping'!C:D,2,FALSE)</f>
        <v>coal mining - methane capture</v>
      </c>
    </row>
    <row r="2387" spans="1:10" x14ac:dyDescent="0.45">
      <c r="A2387" t="s">
        <v>425</v>
      </c>
      <c r="B2387" t="s">
        <v>85</v>
      </c>
      <c r="C2387">
        <v>2045</v>
      </c>
      <c r="D2387" t="s">
        <v>82</v>
      </c>
      <c r="E2387" t="s">
        <v>83</v>
      </c>
      <c r="F2387" t="s">
        <v>430</v>
      </c>
      <c r="G2387">
        <v>110</v>
      </c>
      <c r="H2387">
        <v>4.2935423552990003E-3</v>
      </c>
      <c r="I2387">
        <f>IF(OR(B2387="GAS",B2387="COL",B2387="LAN",B2387="RICE"),H2387*About!$B$113,IF(B2387="CROP",H2387*About!$B$114,'EPA Data'!H2387))</f>
        <v>4.8087674379348804E-3</v>
      </c>
      <c r="J2387" s="9" t="str">
        <f>VLOOKUP(F2387,'Tech to Policy Mapping'!C:D,2,FALSE)</f>
        <v>coal mining - methane capture</v>
      </c>
    </row>
    <row r="2388" spans="1:10" x14ac:dyDescent="0.45">
      <c r="A2388" t="s">
        <v>425</v>
      </c>
      <c r="B2388" t="s">
        <v>85</v>
      </c>
      <c r="C2388">
        <v>2045</v>
      </c>
      <c r="D2388" t="s">
        <v>82</v>
      </c>
      <c r="E2388" t="s">
        <v>83</v>
      </c>
      <c r="F2388" t="s">
        <v>426</v>
      </c>
      <c r="G2388">
        <v>111</v>
      </c>
      <c r="H2388">
        <v>8.6918458342552199E-2</v>
      </c>
      <c r="I2388">
        <f>IF(OR(B2388="GAS",B2388="COL",B2388="LAN",B2388="RICE"),H2388*About!$B$113,IF(B2388="CROP",H2388*About!$B$114,'EPA Data'!H2388))</f>
        <v>9.7348673343658473E-2</v>
      </c>
      <c r="J2388" s="9" t="str">
        <f>VLOOKUP(F2388,'Tech to Policy Mapping'!C:D,2,FALSE)</f>
        <v>coal mining - methane capture</v>
      </c>
    </row>
    <row r="2389" spans="1:10" x14ac:dyDescent="0.45">
      <c r="A2389" t="s">
        <v>425</v>
      </c>
      <c r="B2389" t="s">
        <v>85</v>
      </c>
      <c r="C2389">
        <v>2045</v>
      </c>
      <c r="D2389" t="s">
        <v>82</v>
      </c>
      <c r="E2389" t="s">
        <v>83</v>
      </c>
      <c r="F2389" t="s">
        <v>428</v>
      </c>
      <c r="G2389">
        <v>112</v>
      </c>
      <c r="H2389">
        <v>3.6328725982457E-3</v>
      </c>
      <c r="I2389">
        <f>IF(OR(B2389="GAS",B2389="COL",B2389="LAN",B2389="RICE"),H2389*About!$B$113,IF(B2389="CROP",H2389*About!$B$114,'EPA Data'!H2389))</f>
        <v>4.0688173100351848E-3</v>
      </c>
      <c r="J2389" s="9" t="str">
        <f>VLOOKUP(F2389,'Tech to Policy Mapping'!C:D,2,FALSE)</f>
        <v>coal mining - methane destruction</v>
      </c>
    </row>
    <row r="2390" spans="1:10" x14ac:dyDescent="0.45">
      <c r="A2390" t="s">
        <v>425</v>
      </c>
      <c r="B2390" t="s">
        <v>85</v>
      </c>
      <c r="C2390">
        <v>2045</v>
      </c>
      <c r="D2390" t="s">
        <v>82</v>
      </c>
      <c r="E2390" t="s">
        <v>83</v>
      </c>
      <c r="F2390" t="s">
        <v>427</v>
      </c>
      <c r="G2390">
        <v>114</v>
      </c>
      <c r="H2390">
        <v>4.1680349968374001E-3</v>
      </c>
      <c r="I2390">
        <f>IF(OR(B2390="GAS",B2390="COL",B2390="LAN",B2390="RICE"),H2390*About!$B$113,IF(B2390="CROP",H2390*About!$B$114,'EPA Data'!H2390))</f>
        <v>4.6681991964578886E-3</v>
      </c>
      <c r="J2390" s="9" t="str">
        <f>VLOOKUP(F2390,'Tech to Policy Mapping'!C:D,2,FALSE)</f>
        <v>coal mining - methane capture</v>
      </c>
    </row>
    <row r="2391" spans="1:10" x14ac:dyDescent="0.45">
      <c r="A2391" t="s">
        <v>425</v>
      </c>
      <c r="B2391" t="s">
        <v>85</v>
      </c>
      <c r="C2391">
        <v>2045</v>
      </c>
      <c r="D2391" t="s">
        <v>82</v>
      </c>
      <c r="E2391" t="s">
        <v>83</v>
      </c>
      <c r="F2391" t="s">
        <v>430</v>
      </c>
      <c r="G2391">
        <v>114</v>
      </c>
      <c r="H2391">
        <v>4.1680349968374001E-3</v>
      </c>
      <c r="I2391">
        <f>IF(OR(B2391="GAS",B2391="COL",B2391="LAN",B2391="RICE"),H2391*About!$B$113,IF(B2391="CROP",H2391*About!$B$114,'EPA Data'!H2391))</f>
        <v>4.6681991964578886E-3</v>
      </c>
      <c r="J2391" s="9" t="str">
        <f>VLOOKUP(F2391,'Tech to Policy Mapping'!C:D,2,FALSE)</f>
        <v>coal mining - methane capture</v>
      </c>
    </row>
    <row r="2392" spans="1:10" x14ac:dyDescent="0.45">
      <c r="A2392" t="s">
        <v>425</v>
      </c>
      <c r="B2392" t="s">
        <v>85</v>
      </c>
      <c r="C2392">
        <v>2045</v>
      </c>
      <c r="D2392" t="s">
        <v>82</v>
      </c>
      <c r="E2392" t="s">
        <v>83</v>
      </c>
      <c r="F2392" t="s">
        <v>426</v>
      </c>
      <c r="G2392">
        <v>115</v>
      </c>
      <c r="H2392">
        <v>8.3214655518531799E-2</v>
      </c>
      <c r="I2392">
        <f>IF(OR(B2392="GAS",B2392="COL",B2392="LAN",B2392="RICE"),H2392*About!$B$113,IF(B2392="CROP",H2392*About!$B$114,'EPA Data'!H2392))</f>
        <v>9.3200414180755628E-2</v>
      </c>
      <c r="J2392" s="9" t="str">
        <f>VLOOKUP(F2392,'Tech to Policy Mapping'!C:D,2,FALSE)</f>
        <v>coal mining - methane capture</v>
      </c>
    </row>
    <row r="2393" spans="1:10" x14ac:dyDescent="0.45">
      <c r="A2393" t="s">
        <v>425</v>
      </c>
      <c r="B2393" t="s">
        <v>85</v>
      </c>
      <c r="C2393">
        <v>2045</v>
      </c>
      <c r="D2393" t="s">
        <v>82</v>
      </c>
      <c r="E2393" t="s">
        <v>83</v>
      </c>
      <c r="F2393" t="s">
        <v>430</v>
      </c>
      <c r="G2393">
        <v>116</v>
      </c>
      <c r="H2393">
        <v>4.0991343557834998E-3</v>
      </c>
      <c r="I2393">
        <f>IF(OR(B2393="GAS",B2393="COL",B2393="LAN",B2393="RICE"),H2393*About!$B$113,IF(B2393="CROP",H2393*About!$B$114,'EPA Data'!H2393))</f>
        <v>4.59103047847752E-3</v>
      </c>
      <c r="J2393" s="9" t="str">
        <f>VLOOKUP(F2393,'Tech to Policy Mapping'!C:D,2,FALSE)</f>
        <v>coal mining - methane capture</v>
      </c>
    </row>
    <row r="2394" spans="1:10" x14ac:dyDescent="0.45">
      <c r="A2394" t="s">
        <v>425</v>
      </c>
      <c r="B2394" t="s">
        <v>85</v>
      </c>
      <c r="C2394">
        <v>2045</v>
      </c>
      <c r="D2394" t="s">
        <v>82</v>
      </c>
      <c r="E2394" t="s">
        <v>83</v>
      </c>
      <c r="F2394" t="s">
        <v>427</v>
      </c>
      <c r="G2394">
        <v>116</v>
      </c>
      <c r="H2394">
        <v>4.0991343557834998E-3</v>
      </c>
      <c r="I2394">
        <f>IF(OR(B2394="GAS",B2394="COL",B2394="LAN",B2394="RICE"),H2394*About!$B$113,IF(B2394="CROP",H2394*About!$B$114,'EPA Data'!H2394))</f>
        <v>4.59103047847752E-3</v>
      </c>
      <c r="J2394" s="9" t="str">
        <f>VLOOKUP(F2394,'Tech to Policy Mapping'!C:D,2,FALSE)</f>
        <v>coal mining - methane capture</v>
      </c>
    </row>
    <row r="2395" spans="1:10" x14ac:dyDescent="0.45">
      <c r="A2395" t="s">
        <v>425</v>
      </c>
      <c r="B2395" t="s">
        <v>85</v>
      </c>
      <c r="C2395">
        <v>2045</v>
      </c>
      <c r="D2395" t="s">
        <v>82</v>
      </c>
      <c r="E2395" t="s">
        <v>83</v>
      </c>
      <c r="F2395" t="s">
        <v>426</v>
      </c>
      <c r="G2395">
        <v>118</v>
      </c>
      <c r="H2395">
        <v>8.0903515219688402E-2</v>
      </c>
      <c r="I2395">
        <f>IF(OR(B2395="GAS",B2395="COL",B2395="LAN",B2395="RICE"),H2395*About!$B$113,IF(B2395="CROP",H2395*About!$B$114,'EPA Data'!H2395))</f>
        <v>9.0611937046051014E-2</v>
      </c>
      <c r="J2395" s="9" t="str">
        <f>VLOOKUP(F2395,'Tech to Policy Mapping'!C:D,2,FALSE)</f>
        <v>coal mining - methane capture</v>
      </c>
    </row>
    <row r="2396" spans="1:10" x14ac:dyDescent="0.45">
      <c r="A2396" t="s">
        <v>425</v>
      </c>
      <c r="B2396" t="s">
        <v>85</v>
      </c>
      <c r="C2396">
        <v>2045</v>
      </c>
      <c r="D2396" t="s">
        <v>82</v>
      </c>
      <c r="E2396" t="s">
        <v>83</v>
      </c>
      <c r="F2396" t="s">
        <v>426</v>
      </c>
      <c r="G2396">
        <v>119</v>
      </c>
      <c r="H2396">
        <v>8.0512337386608096E-2</v>
      </c>
      <c r="I2396">
        <f>IF(OR(B2396="GAS",B2396="COL",B2396="LAN",B2396="RICE"),H2396*About!$B$113,IF(B2396="CROP",H2396*About!$B$114,'EPA Data'!H2396))</f>
        <v>9.0173817873001078E-2</v>
      </c>
      <c r="J2396" s="9" t="str">
        <f>VLOOKUP(F2396,'Tech to Policy Mapping'!C:D,2,FALSE)</f>
        <v>coal mining - methane capture</v>
      </c>
    </row>
    <row r="2397" spans="1:10" x14ac:dyDescent="0.45">
      <c r="A2397" t="s">
        <v>425</v>
      </c>
      <c r="B2397" t="s">
        <v>85</v>
      </c>
      <c r="C2397">
        <v>2045</v>
      </c>
      <c r="D2397" t="s">
        <v>82</v>
      </c>
      <c r="E2397" t="s">
        <v>83</v>
      </c>
      <c r="F2397" t="s">
        <v>427</v>
      </c>
      <c r="G2397">
        <v>123</v>
      </c>
      <c r="H2397">
        <v>7.7363392338157004E-3</v>
      </c>
      <c r="I2397">
        <f>IF(OR(B2397="GAS",B2397="COL",B2397="LAN",B2397="RICE"),H2397*About!$B$113,IF(B2397="CROP",H2397*About!$B$114,'EPA Data'!H2397))</f>
        <v>8.6646999418735857E-3</v>
      </c>
      <c r="J2397" s="9" t="str">
        <f>VLOOKUP(F2397,'Tech to Policy Mapping'!C:D,2,FALSE)</f>
        <v>coal mining - methane capture</v>
      </c>
    </row>
    <row r="2398" spans="1:10" x14ac:dyDescent="0.45">
      <c r="A2398" t="s">
        <v>425</v>
      </c>
      <c r="B2398" t="s">
        <v>85</v>
      </c>
      <c r="C2398">
        <v>2045</v>
      </c>
      <c r="D2398" t="s">
        <v>82</v>
      </c>
      <c r="E2398" t="s">
        <v>83</v>
      </c>
      <c r="F2398" t="s">
        <v>430</v>
      </c>
      <c r="G2398">
        <v>123</v>
      </c>
      <c r="H2398">
        <v>7.7363392338157004E-3</v>
      </c>
      <c r="I2398">
        <f>IF(OR(B2398="GAS",B2398="COL",B2398="LAN",B2398="RICE"),H2398*About!$B$113,IF(B2398="CROP",H2398*About!$B$114,'EPA Data'!H2398))</f>
        <v>8.6646999418735857E-3</v>
      </c>
      <c r="J2398" s="9" t="str">
        <f>VLOOKUP(F2398,'Tech to Policy Mapping'!C:D,2,FALSE)</f>
        <v>coal mining - methane capture</v>
      </c>
    </row>
    <row r="2399" spans="1:10" x14ac:dyDescent="0.45">
      <c r="A2399" t="s">
        <v>425</v>
      </c>
      <c r="B2399" t="s">
        <v>85</v>
      </c>
      <c r="C2399">
        <v>2045</v>
      </c>
      <c r="D2399" t="s">
        <v>82</v>
      </c>
      <c r="E2399" t="s">
        <v>83</v>
      </c>
      <c r="F2399" t="s">
        <v>426</v>
      </c>
      <c r="G2399">
        <v>124</v>
      </c>
      <c r="H2399">
        <v>7.72837623953819E-2</v>
      </c>
      <c r="I2399">
        <f>IF(OR(B2399="GAS",B2399="COL",B2399="LAN",B2399="RICE"),H2399*About!$B$113,IF(B2399="CROP",H2399*About!$B$114,'EPA Data'!H2399))</f>
        <v>8.6557813882827739E-2</v>
      </c>
      <c r="J2399" s="9" t="str">
        <f>VLOOKUP(F2399,'Tech to Policy Mapping'!C:D,2,FALSE)</f>
        <v>coal mining - methane capture</v>
      </c>
    </row>
    <row r="2400" spans="1:10" x14ac:dyDescent="0.45">
      <c r="A2400" t="s">
        <v>425</v>
      </c>
      <c r="B2400" t="s">
        <v>85</v>
      </c>
      <c r="C2400">
        <v>2045</v>
      </c>
      <c r="D2400" t="s">
        <v>82</v>
      </c>
      <c r="E2400" t="s">
        <v>83</v>
      </c>
      <c r="F2400" t="s">
        <v>430</v>
      </c>
      <c r="G2400">
        <v>127</v>
      </c>
      <c r="H2400">
        <v>3.7370654754341E-3</v>
      </c>
      <c r="I2400">
        <f>IF(OR(B2400="GAS",B2400="COL",B2400="LAN",B2400="RICE"),H2400*About!$B$113,IF(B2400="CROP",H2400*About!$B$114,'EPA Data'!H2400))</f>
        <v>4.1855133324861923E-3</v>
      </c>
      <c r="J2400" s="9" t="str">
        <f>VLOOKUP(F2400,'Tech to Policy Mapping'!C:D,2,FALSE)</f>
        <v>coal mining - methane capture</v>
      </c>
    </row>
    <row r="2401" spans="1:10" x14ac:dyDescent="0.45">
      <c r="A2401" t="s">
        <v>425</v>
      </c>
      <c r="B2401" t="s">
        <v>85</v>
      </c>
      <c r="C2401">
        <v>2045</v>
      </c>
      <c r="D2401" t="s">
        <v>82</v>
      </c>
      <c r="E2401" t="s">
        <v>83</v>
      </c>
      <c r="F2401" t="s">
        <v>427</v>
      </c>
      <c r="G2401">
        <v>127</v>
      </c>
      <c r="H2401">
        <v>3.7370654754341E-3</v>
      </c>
      <c r="I2401">
        <f>IF(OR(B2401="GAS",B2401="COL",B2401="LAN",B2401="RICE"),H2401*About!$B$113,IF(B2401="CROP",H2401*About!$B$114,'EPA Data'!H2401))</f>
        <v>4.1855133324861923E-3</v>
      </c>
      <c r="J2401" s="9" t="str">
        <f>VLOOKUP(F2401,'Tech to Policy Mapping'!C:D,2,FALSE)</f>
        <v>coal mining - methane capture</v>
      </c>
    </row>
    <row r="2402" spans="1:10" x14ac:dyDescent="0.45">
      <c r="A2402" t="s">
        <v>425</v>
      </c>
      <c r="B2402" t="s">
        <v>85</v>
      </c>
      <c r="C2402">
        <v>2045</v>
      </c>
      <c r="D2402" t="s">
        <v>82</v>
      </c>
      <c r="E2402" t="s">
        <v>83</v>
      </c>
      <c r="F2402" t="s">
        <v>426</v>
      </c>
      <c r="G2402">
        <v>127</v>
      </c>
      <c r="H2402">
        <v>7.50246271491051E-2</v>
      </c>
      <c r="I2402">
        <f>IF(OR(B2402="GAS",B2402="COL",B2402="LAN",B2402="RICE"),H2402*About!$B$113,IF(B2402="CROP",H2402*About!$B$114,'EPA Data'!H2402))</f>
        <v>8.4027582406997717E-2</v>
      </c>
      <c r="J2402" s="9" t="str">
        <f>VLOOKUP(F2402,'Tech to Policy Mapping'!C:D,2,FALSE)</f>
        <v>coal mining - methane capture</v>
      </c>
    </row>
    <row r="2403" spans="1:10" x14ac:dyDescent="0.45">
      <c r="A2403" t="s">
        <v>425</v>
      </c>
      <c r="B2403" t="s">
        <v>85</v>
      </c>
      <c r="C2403">
        <v>2045</v>
      </c>
      <c r="D2403" t="s">
        <v>82</v>
      </c>
      <c r="E2403" t="s">
        <v>83</v>
      </c>
      <c r="F2403" t="s">
        <v>426</v>
      </c>
      <c r="G2403">
        <v>129</v>
      </c>
      <c r="H2403">
        <v>7.3784418404102298E-2</v>
      </c>
      <c r="I2403">
        <f>IF(OR(B2403="GAS",B2403="COL",B2403="LAN",B2403="RICE"),H2403*About!$B$113,IF(B2403="CROP",H2403*About!$B$114,'EPA Data'!H2403))</f>
        <v>8.2638548612594578E-2</v>
      </c>
      <c r="J2403" s="9" t="str">
        <f>VLOOKUP(F2403,'Tech to Policy Mapping'!C:D,2,FALSE)</f>
        <v>coal mining - methane capture</v>
      </c>
    </row>
    <row r="2404" spans="1:10" x14ac:dyDescent="0.45">
      <c r="A2404" t="s">
        <v>425</v>
      </c>
      <c r="B2404" t="s">
        <v>85</v>
      </c>
      <c r="C2404">
        <v>2045</v>
      </c>
      <c r="D2404" t="s">
        <v>82</v>
      </c>
      <c r="E2404" t="s">
        <v>83</v>
      </c>
      <c r="F2404" t="s">
        <v>427</v>
      </c>
      <c r="G2404">
        <v>131</v>
      </c>
      <c r="H2404">
        <v>3.6328725982457E-3</v>
      </c>
      <c r="I2404">
        <f>IF(OR(B2404="GAS",B2404="COL",B2404="LAN",B2404="RICE"),H2404*About!$B$113,IF(B2404="CROP",H2404*About!$B$114,'EPA Data'!H2404))</f>
        <v>4.0688173100351848E-3</v>
      </c>
      <c r="J2404" s="9" t="str">
        <f>VLOOKUP(F2404,'Tech to Policy Mapping'!C:D,2,FALSE)</f>
        <v>coal mining - methane capture</v>
      </c>
    </row>
    <row r="2405" spans="1:10" x14ac:dyDescent="0.45">
      <c r="A2405" t="s">
        <v>425</v>
      </c>
      <c r="B2405" t="s">
        <v>85</v>
      </c>
      <c r="C2405">
        <v>2045</v>
      </c>
      <c r="D2405" t="s">
        <v>82</v>
      </c>
      <c r="E2405" t="s">
        <v>83</v>
      </c>
      <c r="F2405" t="s">
        <v>430</v>
      </c>
      <c r="G2405">
        <v>131</v>
      </c>
      <c r="H2405">
        <v>3.6328725982457E-3</v>
      </c>
      <c r="I2405">
        <f>IF(OR(B2405="GAS",B2405="COL",B2405="LAN",B2405="RICE"),H2405*About!$B$113,IF(B2405="CROP",H2405*About!$B$114,'EPA Data'!H2405))</f>
        <v>4.0688173100351848E-3</v>
      </c>
      <c r="J2405" s="9" t="str">
        <f>VLOOKUP(F2405,'Tech to Policy Mapping'!C:D,2,FALSE)</f>
        <v>coal mining - methane capture</v>
      </c>
    </row>
    <row r="2406" spans="1:10" x14ac:dyDescent="0.45">
      <c r="A2406" t="s">
        <v>425</v>
      </c>
      <c r="B2406" t="s">
        <v>85</v>
      </c>
      <c r="C2406">
        <v>2045</v>
      </c>
      <c r="D2406" t="s">
        <v>82</v>
      </c>
      <c r="E2406" t="s">
        <v>83</v>
      </c>
      <c r="F2406" t="s">
        <v>426</v>
      </c>
      <c r="G2406">
        <v>136</v>
      </c>
      <c r="H2406">
        <v>0.139254100620746</v>
      </c>
      <c r="I2406">
        <f>IF(OR(B2406="GAS",B2406="COL",B2406="LAN",B2406="RICE"),H2406*About!$B$113,IF(B2406="CROP",H2406*About!$B$114,'EPA Data'!H2406))</f>
        <v>0.15596459269523555</v>
      </c>
      <c r="J2406" s="9" t="str">
        <f>VLOOKUP(F2406,'Tech to Policy Mapping'!C:D,2,FALSE)</f>
        <v>coal mining - methane capture</v>
      </c>
    </row>
    <row r="2407" spans="1:10" x14ac:dyDescent="0.45">
      <c r="A2407" t="s">
        <v>425</v>
      </c>
      <c r="B2407" t="s">
        <v>85</v>
      </c>
      <c r="C2407">
        <v>2045</v>
      </c>
      <c r="D2407" t="s">
        <v>82</v>
      </c>
      <c r="E2407" t="s">
        <v>83</v>
      </c>
      <c r="F2407" t="s">
        <v>426</v>
      </c>
      <c r="G2407">
        <v>141</v>
      </c>
      <c r="H2407">
        <v>6.7267179489135701E-2</v>
      </c>
      <c r="I2407">
        <f>IF(OR(B2407="GAS",B2407="COL",B2407="LAN",B2407="RICE"),H2407*About!$B$113,IF(B2407="CROP",H2407*About!$B$114,'EPA Data'!H2407))</f>
        <v>7.5339241027831988E-2</v>
      </c>
      <c r="J2407" s="9" t="str">
        <f>VLOOKUP(F2407,'Tech to Policy Mapping'!C:D,2,FALSE)</f>
        <v>coal mining - methane capture</v>
      </c>
    </row>
    <row r="2408" spans="1:10" x14ac:dyDescent="0.45">
      <c r="A2408" t="s">
        <v>425</v>
      </c>
      <c r="B2408" t="s">
        <v>85</v>
      </c>
      <c r="C2408">
        <v>2045</v>
      </c>
      <c r="D2408" t="s">
        <v>82</v>
      </c>
      <c r="E2408" t="s">
        <v>83</v>
      </c>
      <c r="F2408" t="s">
        <v>426</v>
      </c>
      <c r="G2408">
        <v>144</v>
      </c>
      <c r="H2408">
        <v>6.5391704440116896E-2</v>
      </c>
      <c r="I2408">
        <f>IF(OR(B2408="GAS",B2408="COL",B2408="LAN",B2408="RICE"),H2408*About!$B$113,IF(B2408="CROP",H2408*About!$B$114,'EPA Data'!H2408))</f>
        <v>7.323870897293093E-2</v>
      </c>
      <c r="J2408" s="9" t="str">
        <f>VLOOKUP(F2408,'Tech to Policy Mapping'!C:D,2,FALSE)</f>
        <v>coal mining - methane capture</v>
      </c>
    </row>
    <row r="2409" spans="1:10" x14ac:dyDescent="0.45">
      <c r="A2409" t="s">
        <v>425</v>
      </c>
      <c r="B2409" t="s">
        <v>85</v>
      </c>
      <c r="C2409">
        <v>2045</v>
      </c>
      <c r="D2409" t="s">
        <v>82</v>
      </c>
      <c r="E2409" t="s">
        <v>83</v>
      </c>
      <c r="F2409" t="s">
        <v>426</v>
      </c>
      <c r="G2409">
        <v>100000</v>
      </c>
      <c r="H2409" s="1">
        <v>9.9999999999999998E-13</v>
      </c>
      <c r="I2409">
        <f>IF(OR(B2409="GAS",B2409="COL",B2409="LAN",B2409="RICE"),H2409*About!$B$113,IF(B2409="CROP",H2409*About!$B$114,'EPA Data'!H2409))</f>
        <v>1.1200000000000001E-12</v>
      </c>
      <c r="J2409" s="9" t="str">
        <f>VLOOKUP(F2409,'Tech to Policy Mapping'!C:D,2,FALSE)</f>
        <v>coal mining - methane capture</v>
      </c>
    </row>
    <row r="2410" spans="1:10" x14ac:dyDescent="0.45">
      <c r="A2410" t="s">
        <v>425</v>
      </c>
      <c r="B2410" t="s">
        <v>85</v>
      </c>
      <c r="C2410">
        <v>2050</v>
      </c>
      <c r="D2410" t="s">
        <v>82</v>
      </c>
      <c r="E2410" t="s">
        <v>83</v>
      </c>
      <c r="F2410" t="s">
        <v>432</v>
      </c>
      <c r="G2410">
        <v>-100000</v>
      </c>
      <c r="H2410">
        <v>0</v>
      </c>
      <c r="I2410">
        <f>IF(OR(B2410="GAS",B2410="COL",B2410="LAN",B2410="RICE"),H2410*About!$B$113,IF(B2410="CROP",H2410*About!$B$114,'EPA Data'!H2410))</f>
        <v>0</v>
      </c>
      <c r="J2410" s="9" t="str">
        <f>VLOOKUP(F2410,'Tech to Policy Mapping'!C:D,2,FALSE)</f>
        <v>coal mining - methane capture</v>
      </c>
    </row>
    <row r="2411" spans="1:10" x14ac:dyDescent="0.45">
      <c r="A2411" t="s">
        <v>425</v>
      </c>
      <c r="B2411" t="s">
        <v>85</v>
      </c>
      <c r="C2411">
        <v>2050</v>
      </c>
      <c r="D2411" t="s">
        <v>82</v>
      </c>
      <c r="E2411" t="s">
        <v>83</v>
      </c>
      <c r="F2411" t="s">
        <v>432</v>
      </c>
      <c r="G2411">
        <v>-7</v>
      </c>
      <c r="H2411">
        <v>10.5577368736267</v>
      </c>
      <c r="I2411">
        <f>IF(OR(B2411="GAS",B2411="COL",B2411="LAN",B2411="RICE"),H2411*About!$B$113,IF(B2411="CROP",H2411*About!$B$114,'EPA Data'!H2411))</f>
        <v>11.824665298461905</v>
      </c>
      <c r="J2411" s="9" t="str">
        <f>VLOOKUP(F2411,'Tech to Policy Mapping'!C:D,2,FALSE)</f>
        <v>coal mining - methane capture</v>
      </c>
    </row>
    <row r="2412" spans="1:10" x14ac:dyDescent="0.45">
      <c r="A2412" t="s">
        <v>425</v>
      </c>
      <c r="B2412" t="s">
        <v>85</v>
      </c>
      <c r="C2412">
        <v>2050</v>
      </c>
      <c r="D2412" t="s">
        <v>82</v>
      </c>
      <c r="E2412" t="s">
        <v>83</v>
      </c>
      <c r="F2412" t="s">
        <v>432</v>
      </c>
      <c r="G2412">
        <v>-7</v>
      </c>
      <c r="H2412">
        <v>0</v>
      </c>
      <c r="I2412">
        <f>IF(OR(B2412="GAS",B2412="COL",B2412="LAN",B2412="RICE"),H2412*About!$B$113,IF(B2412="CROP",H2412*About!$B$114,'EPA Data'!H2412))</f>
        <v>0</v>
      </c>
      <c r="J2412" s="9" t="str">
        <f>VLOOKUP(F2412,'Tech to Policy Mapping'!C:D,2,FALSE)</f>
        <v>coal mining - methane capture</v>
      </c>
    </row>
    <row r="2413" spans="1:10" x14ac:dyDescent="0.45">
      <c r="A2413" t="s">
        <v>425</v>
      </c>
      <c r="B2413" t="s">
        <v>85</v>
      </c>
      <c r="C2413">
        <v>2050</v>
      </c>
      <c r="D2413" t="s">
        <v>82</v>
      </c>
      <c r="E2413" t="s">
        <v>83</v>
      </c>
      <c r="F2413" t="s">
        <v>432</v>
      </c>
      <c r="G2413">
        <v>-3</v>
      </c>
      <c r="H2413">
        <v>4.7034590244293204</v>
      </c>
      <c r="I2413">
        <f>IF(OR(B2413="GAS",B2413="COL",B2413="LAN",B2413="RICE"),H2413*About!$B$113,IF(B2413="CROP",H2413*About!$B$114,'EPA Data'!H2413))</f>
        <v>5.2678741073608393</v>
      </c>
      <c r="J2413" s="9" t="str">
        <f>VLOOKUP(F2413,'Tech to Policy Mapping'!C:D,2,FALSE)</f>
        <v>coal mining - methane capture</v>
      </c>
    </row>
    <row r="2414" spans="1:10" x14ac:dyDescent="0.45">
      <c r="A2414" t="s">
        <v>425</v>
      </c>
      <c r="B2414" t="s">
        <v>85</v>
      </c>
      <c r="C2414">
        <v>2050</v>
      </c>
      <c r="D2414" t="s">
        <v>82</v>
      </c>
      <c r="E2414" t="s">
        <v>83</v>
      </c>
      <c r="F2414" t="s">
        <v>432</v>
      </c>
      <c r="G2414">
        <v>-2</v>
      </c>
      <c r="H2414">
        <v>6.4169179201126099</v>
      </c>
      <c r="I2414">
        <f>IF(OR(B2414="GAS",B2414="COL",B2414="LAN",B2414="RICE"),H2414*About!$B$113,IF(B2414="CROP",H2414*About!$B$114,'EPA Data'!H2414))</f>
        <v>7.1869480705261237</v>
      </c>
      <c r="J2414" s="9" t="str">
        <f>VLOOKUP(F2414,'Tech to Policy Mapping'!C:D,2,FALSE)</f>
        <v>coal mining - methane capture</v>
      </c>
    </row>
    <row r="2415" spans="1:10" x14ac:dyDescent="0.45">
      <c r="A2415" t="s">
        <v>425</v>
      </c>
      <c r="B2415" t="s">
        <v>85</v>
      </c>
      <c r="C2415">
        <v>2050</v>
      </c>
      <c r="D2415" t="s">
        <v>82</v>
      </c>
      <c r="E2415" t="s">
        <v>83</v>
      </c>
      <c r="F2415" t="s">
        <v>427</v>
      </c>
      <c r="G2415">
        <v>-1</v>
      </c>
      <c r="H2415">
        <v>1.1762402504682501</v>
      </c>
      <c r="I2415">
        <f>IF(OR(B2415="GAS",B2415="COL",B2415="LAN",B2415="RICE"),H2415*About!$B$113,IF(B2415="CROP",H2415*About!$B$114,'EPA Data'!H2415))</f>
        <v>1.3173890805244401</v>
      </c>
      <c r="J2415" s="9" t="str">
        <f>VLOOKUP(F2415,'Tech to Policy Mapping'!C:D,2,FALSE)</f>
        <v>coal mining - methane capture</v>
      </c>
    </row>
    <row r="2416" spans="1:10" x14ac:dyDescent="0.45">
      <c r="A2416" t="s">
        <v>425</v>
      </c>
      <c r="B2416" t="s">
        <v>85</v>
      </c>
      <c r="C2416">
        <v>2050</v>
      </c>
      <c r="D2416" t="s">
        <v>82</v>
      </c>
      <c r="E2416" t="s">
        <v>83</v>
      </c>
      <c r="F2416" t="s">
        <v>427</v>
      </c>
      <c r="G2416">
        <v>0</v>
      </c>
      <c r="H2416">
        <v>1.0944505780935201</v>
      </c>
      <c r="I2416">
        <f>IF(OR(B2416="GAS",B2416="COL",B2416="LAN",B2416="RICE"),H2416*About!$B$113,IF(B2416="CROP",H2416*About!$B$114,'EPA Data'!H2416))</f>
        <v>1.2257846474647427</v>
      </c>
      <c r="J2416" s="9" t="str">
        <f>VLOOKUP(F2416,'Tech to Policy Mapping'!C:D,2,FALSE)</f>
        <v>coal mining - methane capture</v>
      </c>
    </row>
    <row r="2417" spans="1:10" x14ac:dyDescent="0.45">
      <c r="A2417" t="s">
        <v>425</v>
      </c>
      <c r="B2417" t="s">
        <v>85</v>
      </c>
      <c r="C2417">
        <v>2050</v>
      </c>
      <c r="D2417" t="s">
        <v>82</v>
      </c>
      <c r="E2417" t="s">
        <v>83</v>
      </c>
      <c r="F2417" t="s">
        <v>432</v>
      </c>
      <c r="G2417">
        <v>1</v>
      </c>
      <c r="H2417">
        <v>3.4952996969223</v>
      </c>
      <c r="I2417">
        <f>IF(OR(B2417="GAS",B2417="COL",B2417="LAN",B2417="RICE"),H2417*About!$B$113,IF(B2417="CROP",H2417*About!$B$114,'EPA Data'!H2417))</f>
        <v>3.9147356605529766</v>
      </c>
      <c r="J2417" s="9" t="str">
        <f>VLOOKUP(F2417,'Tech to Policy Mapping'!C:D,2,FALSE)</f>
        <v>coal mining - methane capture</v>
      </c>
    </row>
    <row r="2418" spans="1:10" x14ac:dyDescent="0.45">
      <c r="A2418" t="s">
        <v>425</v>
      </c>
      <c r="B2418" t="s">
        <v>85</v>
      </c>
      <c r="C2418">
        <v>2050</v>
      </c>
      <c r="D2418" t="s">
        <v>82</v>
      </c>
      <c r="E2418" t="s">
        <v>83</v>
      </c>
      <c r="F2418" t="s">
        <v>430</v>
      </c>
      <c r="G2418">
        <v>1</v>
      </c>
      <c r="H2418">
        <v>5.1674639955163002</v>
      </c>
      <c r="I2418">
        <f>IF(OR(B2418="GAS",B2418="COL",B2418="LAN",B2418="RICE"),H2418*About!$B$113,IF(B2418="CROP",H2418*About!$B$114,'EPA Data'!H2418))</f>
        <v>5.7875596749782572</v>
      </c>
      <c r="J2418" s="9" t="str">
        <f>VLOOKUP(F2418,'Tech to Policy Mapping'!C:D,2,FALSE)</f>
        <v>coal mining - methane capture</v>
      </c>
    </row>
    <row r="2419" spans="1:10" x14ac:dyDescent="0.45">
      <c r="A2419" t="s">
        <v>425</v>
      </c>
      <c r="B2419" t="s">
        <v>85</v>
      </c>
      <c r="C2419">
        <v>2050</v>
      </c>
      <c r="D2419" t="s">
        <v>82</v>
      </c>
      <c r="E2419" t="s">
        <v>83</v>
      </c>
      <c r="F2419" t="s">
        <v>429</v>
      </c>
      <c r="G2419">
        <v>1</v>
      </c>
      <c r="H2419">
        <v>60.090527147054601</v>
      </c>
      <c r="I2419">
        <f>IF(OR(B2419="GAS",B2419="COL",B2419="LAN",B2419="RICE"),H2419*About!$B$113,IF(B2419="CROP",H2419*About!$B$114,'EPA Data'!H2419))</f>
        <v>67.301390404701166</v>
      </c>
      <c r="J2419" s="9" t="str">
        <f>VLOOKUP(F2419,'Tech to Policy Mapping'!C:D,2,FALSE)</f>
        <v>coal mining - methane destruction</v>
      </c>
    </row>
    <row r="2420" spans="1:10" x14ac:dyDescent="0.45">
      <c r="A2420" t="s">
        <v>425</v>
      </c>
      <c r="B2420" t="s">
        <v>85</v>
      </c>
      <c r="C2420">
        <v>2050</v>
      </c>
      <c r="D2420" t="s">
        <v>82</v>
      </c>
      <c r="E2420" t="s">
        <v>83</v>
      </c>
      <c r="F2420" t="s">
        <v>428</v>
      </c>
      <c r="G2420">
        <v>2</v>
      </c>
      <c r="H2420">
        <v>0.70168936252593905</v>
      </c>
      <c r="I2420">
        <f>IF(OR(B2420="GAS",B2420="COL",B2420="LAN",B2420="RICE"),H2420*About!$B$113,IF(B2420="CROP",H2420*About!$B$114,'EPA Data'!H2420))</f>
        <v>0.78589208602905181</v>
      </c>
      <c r="J2420" s="9" t="str">
        <f>VLOOKUP(F2420,'Tech to Policy Mapping'!C:D,2,FALSE)</f>
        <v>coal mining - methane destruction</v>
      </c>
    </row>
    <row r="2421" spans="1:10" x14ac:dyDescent="0.45">
      <c r="A2421" t="s">
        <v>425</v>
      </c>
      <c r="B2421" t="s">
        <v>85</v>
      </c>
      <c r="C2421">
        <v>2050</v>
      </c>
      <c r="D2421" t="s">
        <v>82</v>
      </c>
      <c r="E2421" t="s">
        <v>83</v>
      </c>
      <c r="F2421" t="s">
        <v>430</v>
      </c>
      <c r="G2421">
        <v>2</v>
      </c>
      <c r="H2421">
        <v>0.505476415157318</v>
      </c>
      <c r="I2421">
        <f>IF(OR(B2421="GAS",B2421="COL",B2421="LAN",B2421="RICE"),H2421*About!$B$113,IF(B2421="CROP",H2421*About!$B$114,'EPA Data'!H2421))</f>
        <v>0.56613358497619626</v>
      </c>
      <c r="J2421" s="9" t="str">
        <f>VLOOKUP(F2421,'Tech to Policy Mapping'!C:D,2,FALSE)</f>
        <v>coal mining - methane capture</v>
      </c>
    </row>
    <row r="2422" spans="1:10" x14ac:dyDescent="0.45">
      <c r="A2422" t="s">
        <v>425</v>
      </c>
      <c r="B2422" t="s">
        <v>85</v>
      </c>
      <c r="C2422">
        <v>2050</v>
      </c>
      <c r="D2422" t="s">
        <v>82</v>
      </c>
      <c r="E2422" t="s">
        <v>83</v>
      </c>
      <c r="F2422" t="s">
        <v>429</v>
      </c>
      <c r="G2422">
        <v>2</v>
      </c>
      <c r="H2422">
        <v>59.719943404197601</v>
      </c>
      <c r="I2422">
        <f>IF(OR(B2422="GAS",B2422="COL",B2422="LAN",B2422="RICE"),H2422*About!$B$113,IF(B2422="CROP",H2422*About!$B$114,'EPA Data'!H2422))</f>
        <v>66.886336612701314</v>
      </c>
      <c r="J2422" s="9" t="str">
        <f>VLOOKUP(F2422,'Tech to Policy Mapping'!C:D,2,FALSE)</f>
        <v>coal mining - methane destruction</v>
      </c>
    </row>
    <row r="2423" spans="1:10" x14ac:dyDescent="0.45">
      <c r="A2423" t="s">
        <v>425</v>
      </c>
      <c r="B2423" t="s">
        <v>85</v>
      </c>
      <c r="C2423">
        <v>2050</v>
      </c>
      <c r="D2423" t="s">
        <v>82</v>
      </c>
      <c r="E2423" t="s">
        <v>83</v>
      </c>
      <c r="F2423" t="s">
        <v>429</v>
      </c>
      <c r="G2423">
        <v>3</v>
      </c>
      <c r="H2423">
        <v>55.324268579482997</v>
      </c>
      <c r="I2423">
        <f>IF(OR(B2423="GAS",B2423="COL",B2423="LAN",B2423="RICE"),H2423*About!$B$113,IF(B2423="CROP",H2423*About!$B$114,'EPA Data'!H2423))</f>
        <v>61.963180809020962</v>
      </c>
      <c r="J2423" s="9" t="str">
        <f>VLOOKUP(F2423,'Tech to Policy Mapping'!C:D,2,FALSE)</f>
        <v>coal mining - methane destruction</v>
      </c>
    </row>
    <row r="2424" spans="1:10" x14ac:dyDescent="0.45">
      <c r="A2424" t="s">
        <v>425</v>
      </c>
      <c r="B2424" t="s">
        <v>85</v>
      </c>
      <c r="C2424">
        <v>2050</v>
      </c>
      <c r="D2424" t="s">
        <v>82</v>
      </c>
      <c r="E2424" t="s">
        <v>83</v>
      </c>
      <c r="F2424" t="s">
        <v>430</v>
      </c>
      <c r="G2424">
        <v>3</v>
      </c>
      <c r="H2424">
        <v>0.106857232749462</v>
      </c>
      <c r="I2424">
        <f>IF(OR(B2424="GAS",B2424="COL",B2424="LAN",B2424="RICE"),H2424*About!$B$113,IF(B2424="CROP",H2424*About!$B$114,'EPA Data'!H2424))</f>
        <v>0.11968010067939745</v>
      </c>
      <c r="J2424" s="9" t="str">
        <f>VLOOKUP(F2424,'Tech to Policy Mapping'!C:D,2,FALSE)</f>
        <v>coal mining - methane capture</v>
      </c>
    </row>
    <row r="2425" spans="1:10" x14ac:dyDescent="0.45">
      <c r="A2425" t="s">
        <v>425</v>
      </c>
      <c r="B2425" t="s">
        <v>85</v>
      </c>
      <c r="C2425">
        <v>2050</v>
      </c>
      <c r="D2425" t="s">
        <v>82</v>
      </c>
      <c r="E2425" t="s">
        <v>83</v>
      </c>
      <c r="F2425" t="s">
        <v>428</v>
      </c>
      <c r="G2425">
        <v>3</v>
      </c>
      <c r="H2425">
        <v>1.1757391542196201</v>
      </c>
      <c r="I2425">
        <f>IF(OR(B2425="GAS",B2425="COL",B2425="LAN",B2425="RICE"),H2425*About!$B$113,IF(B2425="CROP",H2425*About!$B$114,'EPA Data'!H2425))</f>
        <v>1.3168278527259747</v>
      </c>
      <c r="J2425" s="9" t="str">
        <f>VLOOKUP(F2425,'Tech to Policy Mapping'!C:D,2,FALSE)</f>
        <v>coal mining - methane destruction</v>
      </c>
    </row>
    <row r="2426" spans="1:10" x14ac:dyDescent="0.45">
      <c r="A2426" t="s">
        <v>425</v>
      </c>
      <c r="B2426" t="s">
        <v>85</v>
      </c>
      <c r="C2426">
        <v>2050</v>
      </c>
      <c r="D2426" t="s">
        <v>82</v>
      </c>
      <c r="E2426" t="s">
        <v>83</v>
      </c>
      <c r="F2426" t="s">
        <v>432</v>
      </c>
      <c r="G2426">
        <v>3</v>
      </c>
      <c r="H2426">
        <v>1.32512247562408</v>
      </c>
      <c r="I2426">
        <f>IF(OR(B2426="GAS",B2426="COL",B2426="LAN",B2426="RICE"),H2426*About!$B$113,IF(B2426="CROP",H2426*About!$B$114,'EPA Data'!H2426))</f>
        <v>1.4841371726989698</v>
      </c>
      <c r="J2426" s="9" t="str">
        <f>VLOOKUP(F2426,'Tech to Policy Mapping'!C:D,2,FALSE)</f>
        <v>coal mining - methane capture</v>
      </c>
    </row>
    <row r="2427" spans="1:10" x14ac:dyDescent="0.45">
      <c r="A2427" t="s">
        <v>425</v>
      </c>
      <c r="B2427" t="s">
        <v>85</v>
      </c>
      <c r="C2427">
        <v>2050</v>
      </c>
      <c r="D2427" t="s">
        <v>82</v>
      </c>
      <c r="E2427" t="s">
        <v>83</v>
      </c>
      <c r="F2427" t="s">
        <v>429</v>
      </c>
      <c r="G2427">
        <v>4</v>
      </c>
      <c r="H2427">
        <v>7.2269836068153301</v>
      </c>
      <c r="I2427">
        <f>IF(OR(B2427="GAS",B2427="COL",B2427="LAN",B2427="RICE"),H2427*About!$B$113,IF(B2427="CROP",H2427*About!$B$114,'EPA Data'!H2427))</f>
        <v>8.0942216396331705</v>
      </c>
      <c r="J2427" s="9" t="str">
        <f>VLOOKUP(F2427,'Tech to Policy Mapping'!C:D,2,FALSE)</f>
        <v>coal mining - methane destruction</v>
      </c>
    </row>
    <row r="2428" spans="1:10" x14ac:dyDescent="0.45">
      <c r="A2428" t="s">
        <v>425</v>
      </c>
      <c r="B2428" t="s">
        <v>85</v>
      </c>
      <c r="C2428">
        <v>2050</v>
      </c>
      <c r="D2428" t="s">
        <v>82</v>
      </c>
      <c r="E2428" t="s">
        <v>83</v>
      </c>
      <c r="F2428" t="s">
        <v>430</v>
      </c>
      <c r="G2428">
        <v>4</v>
      </c>
      <c r="H2428">
        <v>0.20995641686022201</v>
      </c>
      <c r="I2428">
        <f>IF(OR(B2428="GAS",B2428="COL",B2428="LAN",B2428="RICE"),H2428*About!$B$113,IF(B2428="CROP",H2428*About!$B$114,'EPA Data'!H2428))</f>
        <v>0.23515118688344869</v>
      </c>
      <c r="J2428" s="9" t="str">
        <f>VLOOKUP(F2428,'Tech to Policy Mapping'!C:D,2,FALSE)</f>
        <v>coal mining - methane capture</v>
      </c>
    </row>
    <row r="2429" spans="1:10" x14ac:dyDescent="0.45">
      <c r="A2429" t="s">
        <v>425</v>
      </c>
      <c r="B2429" t="s">
        <v>85</v>
      </c>
      <c r="C2429">
        <v>2050</v>
      </c>
      <c r="D2429" t="s">
        <v>82</v>
      </c>
      <c r="E2429" t="s">
        <v>83</v>
      </c>
      <c r="F2429" t="s">
        <v>431</v>
      </c>
      <c r="G2429">
        <v>4</v>
      </c>
      <c r="H2429">
        <v>0.35049554705619801</v>
      </c>
      <c r="I2429">
        <f>IF(OR(B2429="GAS",B2429="COL",B2429="LAN",B2429="RICE"),H2429*About!$B$113,IF(B2429="CROP",H2429*About!$B$114,'EPA Data'!H2429))</f>
        <v>0.3925550127029418</v>
      </c>
      <c r="J2429" s="9" t="str">
        <f>VLOOKUP(F2429,'Tech to Policy Mapping'!C:D,2,FALSE)</f>
        <v>coal mining - methane destruction</v>
      </c>
    </row>
    <row r="2430" spans="1:10" x14ac:dyDescent="0.45">
      <c r="A2430" t="s">
        <v>425</v>
      </c>
      <c r="B2430" t="s">
        <v>85</v>
      </c>
      <c r="C2430">
        <v>2050</v>
      </c>
      <c r="D2430" t="s">
        <v>82</v>
      </c>
      <c r="E2430" t="s">
        <v>83</v>
      </c>
      <c r="F2430" t="s">
        <v>428</v>
      </c>
      <c r="G2430">
        <v>4</v>
      </c>
      <c r="H2430">
        <v>0.84074868261814095</v>
      </c>
      <c r="I2430">
        <f>IF(OR(B2430="GAS",B2430="COL",B2430="LAN",B2430="RICE"),H2430*About!$B$113,IF(B2430="CROP",H2430*About!$B$114,'EPA Data'!H2430))</f>
        <v>0.941638524532318</v>
      </c>
      <c r="J2430" s="9" t="str">
        <f>VLOOKUP(F2430,'Tech to Policy Mapping'!C:D,2,FALSE)</f>
        <v>coal mining - methane destruction</v>
      </c>
    </row>
    <row r="2431" spans="1:10" x14ac:dyDescent="0.45">
      <c r="A2431" t="s">
        <v>425</v>
      </c>
      <c r="B2431" t="s">
        <v>85</v>
      </c>
      <c r="C2431">
        <v>2050</v>
      </c>
      <c r="D2431" t="s">
        <v>82</v>
      </c>
      <c r="E2431" t="s">
        <v>83</v>
      </c>
      <c r="F2431" t="s">
        <v>430</v>
      </c>
      <c r="G2431">
        <v>5</v>
      </c>
      <c r="H2431">
        <v>2.6360742747783699E-2</v>
      </c>
      <c r="I2431">
        <f>IF(OR(B2431="GAS",B2431="COL",B2431="LAN",B2431="RICE"),H2431*About!$B$113,IF(B2431="CROP",H2431*About!$B$114,'EPA Data'!H2431))</f>
        <v>2.9524031877517745E-2</v>
      </c>
      <c r="J2431" s="9" t="str">
        <f>VLOOKUP(F2431,'Tech to Policy Mapping'!C:D,2,FALSE)</f>
        <v>coal mining - methane capture</v>
      </c>
    </row>
    <row r="2432" spans="1:10" x14ac:dyDescent="0.45">
      <c r="A2432" t="s">
        <v>425</v>
      </c>
      <c r="B2432" t="s">
        <v>85</v>
      </c>
      <c r="C2432">
        <v>2050</v>
      </c>
      <c r="D2432" t="s">
        <v>82</v>
      </c>
      <c r="E2432" t="s">
        <v>83</v>
      </c>
      <c r="F2432" t="s">
        <v>428</v>
      </c>
      <c r="G2432">
        <v>5</v>
      </c>
      <c r="H2432">
        <v>0.54410873353481204</v>
      </c>
      <c r="I2432">
        <f>IF(OR(B2432="GAS",B2432="COL",B2432="LAN",B2432="RICE"),H2432*About!$B$113,IF(B2432="CROP",H2432*About!$B$114,'EPA Data'!H2432))</f>
        <v>0.6094017815589895</v>
      </c>
      <c r="J2432" s="9" t="str">
        <f>VLOOKUP(F2432,'Tech to Policy Mapping'!C:D,2,FALSE)</f>
        <v>coal mining - methane destruction</v>
      </c>
    </row>
    <row r="2433" spans="1:10" x14ac:dyDescent="0.45">
      <c r="A2433" t="s">
        <v>425</v>
      </c>
      <c r="B2433" t="s">
        <v>85</v>
      </c>
      <c r="C2433">
        <v>2050</v>
      </c>
      <c r="D2433" t="s">
        <v>82</v>
      </c>
      <c r="E2433" t="s">
        <v>83</v>
      </c>
      <c r="F2433" t="s">
        <v>432</v>
      </c>
      <c r="G2433">
        <v>5</v>
      </c>
      <c r="H2433">
        <v>1.1543946266174301</v>
      </c>
      <c r="I2433">
        <f>IF(OR(B2433="GAS",B2433="COL",B2433="LAN",B2433="RICE"),H2433*About!$B$113,IF(B2433="CROP",H2433*About!$B$114,'EPA Data'!H2433))</f>
        <v>1.2929219818115218</v>
      </c>
      <c r="J2433" s="9" t="str">
        <f>VLOOKUP(F2433,'Tech to Policy Mapping'!C:D,2,FALSE)</f>
        <v>coal mining - methane capture</v>
      </c>
    </row>
    <row r="2434" spans="1:10" x14ac:dyDescent="0.45">
      <c r="A2434" t="s">
        <v>425</v>
      </c>
      <c r="B2434" t="s">
        <v>85</v>
      </c>
      <c r="C2434">
        <v>2050</v>
      </c>
      <c r="D2434" t="s">
        <v>82</v>
      </c>
      <c r="E2434" t="s">
        <v>83</v>
      </c>
      <c r="F2434" t="s">
        <v>429</v>
      </c>
      <c r="G2434">
        <v>5</v>
      </c>
      <c r="H2434">
        <v>3.23509216308593</v>
      </c>
      <c r="I2434">
        <f>IF(OR(B2434="GAS",B2434="COL",B2434="LAN",B2434="RICE"),H2434*About!$B$113,IF(B2434="CROP",H2434*About!$B$114,'EPA Data'!H2434))</f>
        <v>3.6233032226562418</v>
      </c>
      <c r="J2434" s="9" t="str">
        <f>VLOOKUP(F2434,'Tech to Policy Mapping'!C:D,2,FALSE)</f>
        <v>coal mining - methane destruction</v>
      </c>
    </row>
    <row r="2435" spans="1:10" x14ac:dyDescent="0.45">
      <c r="A2435" t="s">
        <v>425</v>
      </c>
      <c r="B2435" t="s">
        <v>85</v>
      </c>
      <c r="C2435">
        <v>2050</v>
      </c>
      <c r="D2435" t="s">
        <v>82</v>
      </c>
      <c r="E2435" t="s">
        <v>83</v>
      </c>
      <c r="F2435" t="s">
        <v>430</v>
      </c>
      <c r="G2435">
        <v>6</v>
      </c>
      <c r="H2435">
        <v>7.3924073949456201E-2</v>
      </c>
      <c r="I2435">
        <f>IF(OR(B2435="GAS",B2435="COL",B2435="LAN",B2435="RICE"),H2435*About!$B$113,IF(B2435="CROP",H2435*About!$B$114,'EPA Data'!H2435))</f>
        <v>8.2794962823390952E-2</v>
      </c>
      <c r="J2435" s="9" t="str">
        <f>VLOOKUP(F2435,'Tech to Policy Mapping'!C:D,2,FALSE)</f>
        <v>coal mining - methane capture</v>
      </c>
    </row>
    <row r="2436" spans="1:10" x14ac:dyDescent="0.45">
      <c r="A2436" t="s">
        <v>425</v>
      </c>
      <c r="B2436" t="s">
        <v>85</v>
      </c>
      <c r="C2436">
        <v>2050</v>
      </c>
      <c r="D2436" t="s">
        <v>82</v>
      </c>
      <c r="E2436" t="s">
        <v>83</v>
      </c>
      <c r="F2436" t="s">
        <v>431</v>
      </c>
      <c r="G2436">
        <v>6</v>
      </c>
      <c r="H2436">
        <v>1.12442326545715</v>
      </c>
      <c r="I2436">
        <f>IF(OR(B2436="GAS",B2436="COL",B2436="LAN",B2436="RICE"),H2436*About!$B$113,IF(B2436="CROP",H2436*About!$B$114,'EPA Data'!H2436))</f>
        <v>1.2593540573120081</v>
      </c>
      <c r="J2436" s="9" t="str">
        <f>VLOOKUP(F2436,'Tech to Policy Mapping'!C:D,2,FALSE)</f>
        <v>coal mining - methane destruction</v>
      </c>
    </row>
    <row r="2437" spans="1:10" x14ac:dyDescent="0.45">
      <c r="A2437" t="s">
        <v>425</v>
      </c>
      <c r="B2437" t="s">
        <v>85</v>
      </c>
      <c r="C2437">
        <v>2050</v>
      </c>
      <c r="D2437" t="s">
        <v>82</v>
      </c>
      <c r="E2437" t="s">
        <v>83</v>
      </c>
      <c r="F2437" t="s">
        <v>428</v>
      </c>
      <c r="G2437">
        <v>6</v>
      </c>
      <c r="H2437">
        <v>1.2659775689244199</v>
      </c>
      <c r="I2437">
        <f>IF(OR(B2437="GAS",B2437="COL",B2437="LAN",B2437="RICE"),H2437*About!$B$113,IF(B2437="CROP",H2437*About!$B$114,'EPA Data'!H2437))</f>
        <v>1.4178948771953503</v>
      </c>
      <c r="J2437" s="9" t="str">
        <f>VLOOKUP(F2437,'Tech to Policy Mapping'!C:D,2,FALSE)</f>
        <v>coal mining - methane destruction</v>
      </c>
    </row>
    <row r="2438" spans="1:10" x14ac:dyDescent="0.45">
      <c r="A2438" t="s">
        <v>425</v>
      </c>
      <c r="B2438" t="s">
        <v>85</v>
      </c>
      <c r="C2438">
        <v>2050</v>
      </c>
      <c r="D2438" t="s">
        <v>82</v>
      </c>
      <c r="E2438" t="s">
        <v>83</v>
      </c>
      <c r="F2438" t="s">
        <v>432</v>
      </c>
      <c r="G2438">
        <v>6</v>
      </c>
      <c r="H2438">
        <v>1.0436922311782799</v>
      </c>
      <c r="I2438">
        <f>IF(OR(B2438="GAS",B2438="COL",B2438="LAN",B2438="RICE"),H2438*About!$B$113,IF(B2438="CROP",H2438*About!$B$114,'EPA Data'!H2438))</f>
        <v>1.1689352989196735</v>
      </c>
      <c r="J2438" s="9" t="str">
        <f>VLOOKUP(F2438,'Tech to Policy Mapping'!C:D,2,FALSE)</f>
        <v>coal mining - methane capture</v>
      </c>
    </row>
    <row r="2439" spans="1:10" x14ac:dyDescent="0.45">
      <c r="A2439" t="s">
        <v>425</v>
      </c>
      <c r="B2439" t="s">
        <v>85</v>
      </c>
      <c r="C2439">
        <v>2050</v>
      </c>
      <c r="D2439" t="s">
        <v>82</v>
      </c>
      <c r="E2439" t="s">
        <v>83</v>
      </c>
      <c r="F2439" t="s">
        <v>429</v>
      </c>
      <c r="G2439">
        <v>7</v>
      </c>
      <c r="H2439">
        <v>6.6135315895080504</v>
      </c>
      <c r="I2439">
        <f>IF(OR(B2439="GAS",B2439="COL",B2439="LAN",B2439="RICE"),H2439*About!$B$113,IF(B2439="CROP",H2439*About!$B$114,'EPA Data'!H2439))</f>
        <v>7.4071553802490175</v>
      </c>
      <c r="J2439" s="9" t="str">
        <f>VLOOKUP(F2439,'Tech to Policy Mapping'!C:D,2,FALSE)</f>
        <v>coal mining - methane destruction</v>
      </c>
    </row>
    <row r="2440" spans="1:10" x14ac:dyDescent="0.45">
      <c r="A2440" t="s">
        <v>425</v>
      </c>
      <c r="B2440" t="s">
        <v>85</v>
      </c>
      <c r="C2440">
        <v>2050</v>
      </c>
      <c r="D2440" t="s">
        <v>82</v>
      </c>
      <c r="E2440" t="s">
        <v>83</v>
      </c>
      <c r="F2440" t="s">
        <v>428</v>
      </c>
      <c r="G2440">
        <v>7</v>
      </c>
      <c r="H2440">
        <v>1.0389777421951201</v>
      </c>
      <c r="I2440">
        <f>IF(OR(B2440="GAS",B2440="COL",B2440="LAN",B2440="RICE"),H2440*About!$B$113,IF(B2440="CROP",H2440*About!$B$114,'EPA Data'!H2440))</f>
        <v>1.1636550712585345</v>
      </c>
      <c r="J2440" s="9" t="str">
        <f>VLOOKUP(F2440,'Tech to Policy Mapping'!C:D,2,FALSE)</f>
        <v>coal mining - methane destruction</v>
      </c>
    </row>
    <row r="2441" spans="1:10" x14ac:dyDescent="0.45">
      <c r="A2441" t="s">
        <v>425</v>
      </c>
      <c r="B2441" t="s">
        <v>85</v>
      </c>
      <c r="C2441">
        <v>2050</v>
      </c>
      <c r="D2441" t="s">
        <v>82</v>
      </c>
      <c r="E2441" t="s">
        <v>83</v>
      </c>
      <c r="F2441" t="s">
        <v>432</v>
      </c>
      <c r="G2441">
        <v>7</v>
      </c>
      <c r="H2441">
        <v>1.9572140574455199</v>
      </c>
      <c r="I2441">
        <f>IF(OR(B2441="GAS",B2441="COL",B2441="LAN",B2441="RICE"),H2441*About!$B$113,IF(B2441="CROP",H2441*About!$B$114,'EPA Data'!H2441))</f>
        <v>2.1920797443389826</v>
      </c>
      <c r="J2441" s="9" t="str">
        <f>VLOOKUP(F2441,'Tech to Policy Mapping'!C:D,2,FALSE)</f>
        <v>coal mining - methane capture</v>
      </c>
    </row>
    <row r="2442" spans="1:10" x14ac:dyDescent="0.45">
      <c r="A2442" t="s">
        <v>425</v>
      </c>
      <c r="B2442" t="s">
        <v>85</v>
      </c>
      <c r="C2442">
        <v>2050</v>
      </c>
      <c r="D2442" t="s">
        <v>82</v>
      </c>
      <c r="E2442" t="s">
        <v>83</v>
      </c>
      <c r="F2442" t="s">
        <v>430</v>
      </c>
      <c r="G2442">
        <v>7</v>
      </c>
      <c r="H2442">
        <v>4.57153115421534E-2</v>
      </c>
      <c r="I2442">
        <f>IF(OR(B2442="GAS",B2442="COL",B2442="LAN",B2442="RICE"),H2442*About!$B$113,IF(B2442="CROP",H2442*About!$B$114,'EPA Data'!H2442))</f>
        <v>5.1201148927211816E-2</v>
      </c>
      <c r="J2442" s="9" t="str">
        <f>VLOOKUP(F2442,'Tech to Policy Mapping'!C:D,2,FALSE)</f>
        <v>coal mining - methane capture</v>
      </c>
    </row>
    <row r="2443" spans="1:10" x14ac:dyDescent="0.45">
      <c r="A2443" t="s">
        <v>425</v>
      </c>
      <c r="B2443" t="s">
        <v>85</v>
      </c>
      <c r="C2443">
        <v>2050</v>
      </c>
      <c r="D2443" t="s">
        <v>82</v>
      </c>
      <c r="E2443" t="s">
        <v>83</v>
      </c>
      <c r="F2443" t="s">
        <v>432</v>
      </c>
      <c r="G2443">
        <v>8</v>
      </c>
      <c r="H2443">
        <v>0.99328303337097101</v>
      </c>
      <c r="I2443">
        <f>IF(OR(B2443="GAS",B2443="COL",B2443="LAN",B2443="RICE"),H2443*About!$B$113,IF(B2443="CROP",H2443*About!$B$114,'EPA Data'!H2443))</f>
        <v>1.1124769973754876</v>
      </c>
      <c r="J2443" s="9" t="str">
        <f>VLOOKUP(F2443,'Tech to Policy Mapping'!C:D,2,FALSE)</f>
        <v>coal mining - methane capture</v>
      </c>
    </row>
    <row r="2444" spans="1:10" x14ac:dyDescent="0.45">
      <c r="A2444" t="s">
        <v>425</v>
      </c>
      <c r="B2444" t="s">
        <v>85</v>
      </c>
      <c r="C2444">
        <v>2050</v>
      </c>
      <c r="D2444" t="s">
        <v>82</v>
      </c>
      <c r="E2444" t="s">
        <v>83</v>
      </c>
      <c r="F2444" t="s">
        <v>428</v>
      </c>
      <c r="G2444">
        <v>8</v>
      </c>
      <c r="H2444">
        <v>0.51182562857866198</v>
      </c>
      <c r="I2444">
        <f>IF(OR(B2444="GAS",B2444="COL",B2444="LAN",B2444="RICE"),H2444*About!$B$113,IF(B2444="CROP",H2444*About!$B$114,'EPA Data'!H2444))</f>
        <v>0.57324470400810146</v>
      </c>
      <c r="J2444" s="9" t="str">
        <f>VLOOKUP(F2444,'Tech to Policy Mapping'!C:D,2,FALSE)</f>
        <v>coal mining - methane destruction</v>
      </c>
    </row>
    <row r="2445" spans="1:10" x14ac:dyDescent="0.45">
      <c r="A2445" t="s">
        <v>425</v>
      </c>
      <c r="B2445" t="s">
        <v>85</v>
      </c>
      <c r="C2445">
        <v>2050</v>
      </c>
      <c r="D2445" t="s">
        <v>82</v>
      </c>
      <c r="E2445" t="s">
        <v>83</v>
      </c>
      <c r="F2445" t="s">
        <v>430</v>
      </c>
      <c r="G2445">
        <v>8</v>
      </c>
      <c r="H2445">
        <v>6.2637021765112905E-2</v>
      </c>
      <c r="I2445">
        <f>IF(OR(B2445="GAS",B2445="COL",B2445="LAN",B2445="RICE"),H2445*About!$B$113,IF(B2445="CROP",H2445*About!$B$114,'EPA Data'!H2445))</f>
        <v>7.0153464376926461E-2</v>
      </c>
      <c r="J2445" s="9" t="str">
        <f>VLOOKUP(F2445,'Tech to Policy Mapping'!C:D,2,FALSE)</f>
        <v>coal mining - methane capture</v>
      </c>
    </row>
    <row r="2446" spans="1:10" x14ac:dyDescent="0.45">
      <c r="A2446" t="s">
        <v>425</v>
      </c>
      <c r="B2446" t="s">
        <v>85</v>
      </c>
      <c r="C2446">
        <v>2050</v>
      </c>
      <c r="D2446" t="s">
        <v>82</v>
      </c>
      <c r="E2446" t="s">
        <v>83</v>
      </c>
      <c r="F2446" t="s">
        <v>429</v>
      </c>
      <c r="G2446">
        <v>8</v>
      </c>
      <c r="H2446">
        <v>1.12249302864074</v>
      </c>
      <c r="I2446">
        <f>IF(OR(B2446="GAS",B2446="COL",B2446="LAN",B2446="RICE"),H2446*About!$B$113,IF(B2446="CROP",H2446*About!$B$114,'EPA Data'!H2446))</f>
        <v>1.2571921920776288</v>
      </c>
      <c r="J2446" s="9" t="str">
        <f>VLOOKUP(F2446,'Tech to Policy Mapping'!C:D,2,FALSE)</f>
        <v>coal mining - methane destruction</v>
      </c>
    </row>
    <row r="2447" spans="1:10" x14ac:dyDescent="0.45">
      <c r="A2447" t="s">
        <v>425</v>
      </c>
      <c r="B2447" t="s">
        <v>85</v>
      </c>
      <c r="C2447">
        <v>2050</v>
      </c>
      <c r="D2447" t="s">
        <v>82</v>
      </c>
      <c r="E2447" t="s">
        <v>83</v>
      </c>
      <c r="F2447" t="s">
        <v>430</v>
      </c>
      <c r="G2447">
        <v>9</v>
      </c>
      <c r="H2447">
        <v>8.1081686541438103E-2</v>
      </c>
      <c r="I2447">
        <f>IF(OR(B2447="GAS",B2447="COL",B2447="LAN",B2447="RICE"),H2447*About!$B$113,IF(B2447="CROP",H2447*About!$B$114,'EPA Data'!H2447))</f>
        <v>9.081148892641068E-2</v>
      </c>
      <c r="J2447" s="9" t="str">
        <f>VLOOKUP(F2447,'Tech to Policy Mapping'!C:D,2,FALSE)</f>
        <v>coal mining - methane capture</v>
      </c>
    </row>
    <row r="2448" spans="1:10" x14ac:dyDescent="0.45">
      <c r="A2448" t="s">
        <v>425</v>
      </c>
      <c r="B2448" t="s">
        <v>85</v>
      </c>
      <c r="C2448">
        <v>2050</v>
      </c>
      <c r="D2448" t="s">
        <v>82</v>
      </c>
      <c r="E2448" t="s">
        <v>83</v>
      </c>
      <c r="F2448" t="s">
        <v>428</v>
      </c>
      <c r="G2448">
        <v>9</v>
      </c>
      <c r="H2448">
        <v>0.82508422434329898</v>
      </c>
      <c r="I2448">
        <f>IF(OR(B2448="GAS",B2448="COL",B2448="LAN",B2448="RICE"),H2448*About!$B$113,IF(B2448="CROP",H2448*About!$B$114,'EPA Data'!H2448))</f>
        <v>0.92409433126449492</v>
      </c>
      <c r="J2448" s="9" t="str">
        <f>VLOOKUP(F2448,'Tech to Policy Mapping'!C:D,2,FALSE)</f>
        <v>coal mining - methane destruction</v>
      </c>
    </row>
    <row r="2449" spans="1:10" x14ac:dyDescent="0.45">
      <c r="A2449" t="s">
        <v>425</v>
      </c>
      <c r="B2449" t="s">
        <v>85</v>
      </c>
      <c r="C2449">
        <v>2050</v>
      </c>
      <c r="D2449" t="s">
        <v>82</v>
      </c>
      <c r="E2449" t="s">
        <v>83</v>
      </c>
      <c r="F2449" t="s">
        <v>428</v>
      </c>
      <c r="G2449">
        <v>10</v>
      </c>
      <c r="H2449">
        <v>0.39638375863432801</v>
      </c>
      <c r="I2449">
        <f>IF(OR(B2449="GAS",B2449="COL",B2449="LAN",B2449="RICE"),H2449*About!$B$113,IF(B2449="CROP",H2449*About!$B$114,'EPA Data'!H2449))</f>
        <v>0.44394980967044739</v>
      </c>
      <c r="J2449" s="9" t="str">
        <f>VLOOKUP(F2449,'Tech to Policy Mapping'!C:D,2,FALSE)</f>
        <v>coal mining - methane destruction</v>
      </c>
    </row>
    <row r="2450" spans="1:10" x14ac:dyDescent="0.45">
      <c r="A2450" t="s">
        <v>425</v>
      </c>
      <c r="B2450" t="s">
        <v>85</v>
      </c>
      <c r="C2450">
        <v>2050</v>
      </c>
      <c r="D2450" t="s">
        <v>82</v>
      </c>
      <c r="E2450" t="s">
        <v>83</v>
      </c>
      <c r="F2450" t="s">
        <v>430</v>
      </c>
      <c r="G2450">
        <v>10</v>
      </c>
      <c r="H2450">
        <v>1.9377328455448199E-2</v>
      </c>
      <c r="I2450">
        <f>IF(OR(B2450="GAS",B2450="COL",B2450="LAN",B2450="RICE"),H2450*About!$B$113,IF(B2450="CROP",H2450*About!$B$114,'EPA Data'!H2450))</f>
        <v>2.1702607870101986E-2</v>
      </c>
      <c r="J2450" s="9" t="str">
        <f>VLOOKUP(F2450,'Tech to Policy Mapping'!C:D,2,FALSE)</f>
        <v>coal mining - methane capture</v>
      </c>
    </row>
    <row r="2451" spans="1:10" x14ac:dyDescent="0.45">
      <c r="A2451" t="s">
        <v>425</v>
      </c>
      <c r="B2451" t="s">
        <v>85</v>
      </c>
      <c r="C2451">
        <v>2050</v>
      </c>
      <c r="D2451" t="s">
        <v>82</v>
      </c>
      <c r="E2451" t="s">
        <v>83</v>
      </c>
      <c r="F2451" t="s">
        <v>429</v>
      </c>
      <c r="G2451">
        <v>10</v>
      </c>
      <c r="H2451">
        <v>6.0482048541307396</v>
      </c>
      <c r="I2451">
        <f>IF(OR(B2451="GAS",B2451="COL",B2451="LAN",B2451="RICE"),H2451*About!$B$113,IF(B2451="CROP",H2451*About!$B$114,'EPA Data'!H2451))</f>
        <v>6.7739894366264286</v>
      </c>
      <c r="J2451" s="9" t="str">
        <f>VLOOKUP(F2451,'Tech to Policy Mapping'!C:D,2,FALSE)</f>
        <v>coal mining - methane destruction</v>
      </c>
    </row>
    <row r="2452" spans="1:10" x14ac:dyDescent="0.45">
      <c r="A2452" t="s">
        <v>425</v>
      </c>
      <c r="B2452" t="s">
        <v>85</v>
      </c>
      <c r="C2452">
        <v>2050</v>
      </c>
      <c r="D2452" t="s">
        <v>82</v>
      </c>
      <c r="E2452" t="s">
        <v>83</v>
      </c>
      <c r="F2452" t="s">
        <v>428</v>
      </c>
      <c r="G2452">
        <v>11</v>
      </c>
      <c r="H2452">
        <v>0.42618414387106901</v>
      </c>
      <c r="I2452">
        <f>IF(OR(B2452="GAS",B2452="COL",B2452="LAN",B2452="RICE"),H2452*About!$B$113,IF(B2452="CROP",H2452*About!$B$114,'EPA Data'!H2452))</f>
        <v>0.47732624113559735</v>
      </c>
      <c r="J2452" s="9" t="str">
        <f>VLOOKUP(F2452,'Tech to Policy Mapping'!C:D,2,FALSE)</f>
        <v>coal mining - methane destruction</v>
      </c>
    </row>
    <row r="2453" spans="1:10" x14ac:dyDescent="0.45">
      <c r="A2453" t="s">
        <v>425</v>
      </c>
      <c r="B2453" t="s">
        <v>85</v>
      </c>
      <c r="C2453">
        <v>2050</v>
      </c>
      <c r="D2453" t="s">
        <v>82</v>
      </c>
      <c r="E2453" t="s">
        <v>83</v>
      </c>
      <c r="F2453" t="s">
        <v>429</v>
      </c>
      <c r="G2453">
        <v>11</v>
      </c>
      <c r="H2453">
        <v>1.82389175891876</v>
      </c>
      <c r="I2453">
        <f>IF(OR(B2453="GAS",B2453="COL",B2453="LAN",B2453="RICE"),H2453*About!$B$113,IF(B2453="CROP",H2453*About!$B$114,'EPA Data'!H2453))</f>
        <v>2.0427587699890113</v>
      </c>
      <c r="J2453" s="9" t="str">
        <f>VLOOKUP(F2453,'Tech to Policy Mapping'!C:D,2,FALSE)</f>
        <v>coal mining - methane destruction</v>
      </c>
    </row>
    <row r="2454" spans="1:10" x14ac:dyDescent="0.45">
      <c r="A2454" t="s">
        <v>425</v>
      </c>
      <c r="B2454" t="s">
        <v>85</v>
      </c>
      <c r="C2454">
        <v>2050</v>
      </c>
      <c r="D2454" t="s">
        <v>82</v>
      </c>
      <c r="E2454" t="s">
        <v>83</v>
      </c>
      <c r="F2454" t="s">
        <v>432</v>
      </c>
      <c r="G2454">
        <v>12</v>
      </c>
      <c r="H2454">
        <v>0.81822651624679499</v>
      </c>
      <c r="I2454">
        <f>IF(OR(B2454="GAS",B2454="COL",B2454="LAN",B2454="RICE"),H2454*About!$B$113,IF(B2454="CROP",H2454*About!$B$114,'EPA Data'!H2454))</f>
        <v>0.9164136981964105</v>
      </c>
      <c r="J2454" s="9" t="str">
        <f>VLOOKUP(F2454,'Tech to Policy Mapping'!C:D,2,FALSE)</f>
        <v>coal mining - methane capture</v>
      </c>
    </row>
    <row r="2455" spans="1:10" x14ac:dyDescent="0.45">
      <c r="A2455" t="s">
        <v>425</v>
      </c>
      <c r="B2455" t="s">
        <v>85</v>
      </c>
      <c r="C2455">
        <v>2050</v>
      </c>
      <c r="D2455" t="s">
        <v>82</v>
      </c>
      <c r="E2455" t="s">
        <v>83</v>
      </c>
      <c r="F2455" t="s">
        <v>430</v>
      </c>
      <c r="G2455">
        <v>12</v>
      </c>
      <c r="H2455">
        <v>1.7346274107694602E-2</v>
      </c>
      <c r="I2455">
        <f>IF(OR(B2455="GAS",B2455="COL",B2455="LAN",B2455="RICE"),H2455*About!$B$113,IF(B2455="CROP",H2455*About!$B$114,'EPA Data'!H2455))</f>
        <v>1.9427827000617955E-2</v>
      </c>
      <c r="J2455" s="9" t="str">
        <f>VLOOKUP(F2455,'Tech to Policy Mapping'!C:D,2,FALSE)</f>
        <v>coal mining - methane capture</v>
      </c>
    </row>
    <row r="2456" spans="1:10" x14ac:dyDescent="0.45">
      <c r="A2456" t="s">
        <v>425</v>
      </c>
      <c r="B2456" t="s">
        <v>85</v>
      </c>
      <c r="C2456">
        <v>2050</v>
      </c>
      <c r="D2456" t="s">
        <v>82</v>
      </c>
      <c r="E2456" t="s">
        <v>83</v>
      </c>
      <c r="F2456" t="s">
        <v>428</v>
      </c>
      <c r="G2456">
        <v>12</v>
      </c>
      <c r="H2456">
        <v>7.4784204363822895E-2</v>
      </c>
      <c r="I2456">
        <f>IF(OR(B2456="GAS",B2456="COL",B2456="LAN",B2456="RICE"),H2456*About!$B$113,IF(B2456="CROP",H2456*About!$B$114,'EPA Data'!H2456))</f>
        <v>8.3758308887481647E-2</v>
      </c>
      <c r="J2456" s="9" t="str">
        <f>VLOOKUP(F2456,'Tech to Policy Mapping'!C:D,2,FALSE)</f>
        <v>coal mining - methane destruction</v>
      </c>
    </row>
    <row r="2457" spans="1:10" x14ac:dyDescent="0.45">
      <c r="A2457" t="s">
        <v>425</v>
      </c>
      <c r="B2457" t="s">
        <v>85</v>
      </c>
      <c r="C2457">
        <v>2050</v>
      </c>
      <c r="D2457" t="s">
        <v>82</v>
      </c>
      <c r="E2457" t="s">
        <v>83</v>
      </c>
      <c r="F2457" t="s">
        <v>429</v>
      </c>
      <c r="G2457">
        <v>12</v>
      </c>
      <c r="H2457">
        <v>6.8869323730468697</v>
      </c>
      <c r="I2457">
        <f>IF(OR(B2457="GAS",B2457="COL",B2457="LAN",B2457="RICE"),H2457*About!$B$113,IF(B2457="CROP",H2457*About!$B$114,'EPA Data'!H2457))</f>
        <v>7.7133642578124944</v>
      </c>
      <c r="J2457" s="9" t="str">
        <f>VLOOKUP(F2457,'Tech to Policy Mapping'!C:D,2,FALSE)</f>
        <v>coal mining - methane destruction</v>
      </c>
    </row>
    <row r="2458" spans="1:10" x14ac:dyDescent="0.45">
      <c r="A2458" t="s">
        <v>425</v>
      </c>
      <c r="B2458" t="s">
        <v>85</v>
      </c>
      <c r="C2458">
        <v>2050</v>
      </c>
      <c r="D2458" t="s">
        <v>82</v>
      </c>
      <c r="E2458" t="s">
        <v>83</v>
      </c>
      <c r="F2458" t="s">
        <v>428</v>
      </c>
      <c r="G2458">
        <v>13</v>
      </c>
      <c r="H2458">
        <v>3.2073028385639198E-2</v>
      </c>
      <c r="I2458">
        <f>IF(OR(B2458="GAS",B2458="COL",B2458="LAN",B2458="RICE"),H2458*About!$B$113,IF(B2458="CROP",H2458*About!$B$114,'EPA Data'!H2458))</f>
        <v>3.5921791791915902E-2</v>
      </c>
      <c r="J2458" s="9" t="str">
        <f>VLOOKUP(F2458,'Tech to Policy Mapping'!C:D,2,FALSE)</f>
        <v>coal mining - methane destruction</v>
      </c>
    </row>
    <row r="2459" spans="1:10" x14ac:dyDescent="0.45">
      <c r="A2459" t="s">
        <v>425</v>
      </c>
      <c r="B2459" t="s">
        <v>85</v>
      </c>
      <c r="C2459">
        <v>2050</v>
      </c>
      <c r="D2459" t="s">
        <v>82</v>
      </c>
      <c r="E2459" t="s">
        <v>83</v>
      </c>
      <c r="F2459" t="s">
        <v>430</v>
      </c>
      <c r="G2459">
        <v>13</v>
      </c>
      <c r="H2459">
        <v>1.6466638073325199E-2</v>
      </c>
      <c r="I2459">
        <f>IF(OR(B2459="GAS",B2459="COL",B2459="LAN",B2459="RICE"),H2459*About!$B$113,IF(B2459="CROP",H2459*About!$B$114,'EPA Data'!H2459))</f>
        <v>1.8442634642124225E-2</v>
      </c>
      <c r="J2459" s="9" t="str">
        <f>VLOOKUP(F2459,'Tech to Policy Mapping'!C:D,2,FALSE)</f>
        <v>coal mining - methane capture</v>
      </c>
    </row>
    <row r="2460" spans="1:10" x14ac:dyDescent="0.45">
      <c r="A2460" t="s">
        <v>425</v>
      </c>
      <c r="B2460" t="s">
        <v>85</v>
      </c>
      <c r="C2460">
        <v>2050</v>
      </c>
      <c r="D2460" t="s">
        <v>82</v>
      </c>
      <c r="E2460" t="s">
        <v>83</v>
      </c>
      <c r="F2460" t="s">
        <v>429</v>
      </c>
      <c r="G2460">
        <v>13</v>
      </c>
      <c r="H2460">
        <v>7.3336892127990696</v>
      </c>
      <c r="I2460">
        <f>IF(OR(B2460="GAS",B2460="COL",B2460="LAN",B2460="RICE"),H2460*About!$B$113,IF(B2460="CROP",H2460*About!$B$114,'EPA Data'!H2460))</f>
        <v>8.2137319183349593</v>
      </c>
      <c r="J2460" s="9" t="str">
        <f>VLOOKUP(F2460,'Tech to Policy Mapping'!C:D,2,FALSE)</f>
        <v>coal mining - methane destruction</v>
      </c>
    </row>
    <row r="2461" spans="1:10" x14ac:dyDescent="0.45">
      <c r="A2461" t="s">
        <v>425</v>
      </c>
      <c r="B2461" t="s">
        <v>85</v>
      </c>
      <c r="C2461">
        <v>2050</v>
      </c>
      <c r="D2461" t="s">
        <v>82</v>
      </c>
      <c r="E2461" t="s">
        <v>83</v>
      </c>
      <c r="F2461" t="s">
        <v>432</v>
      </c>
      <c r="G2461">
        <v>13</v>
      </c>
      <c r="H2461">
        <v>1.4672656059265099</v>
      </c>
      <c r="I2461">
        <f>IF(OR(B2461="GAS",B2461="COL",B2461="LAN",B2461="RICE"),H2461*About!$B$113,IF(B2461="CROP",H2461*About!$B$114,'EPA Data'!H2461))</f>
        <v>1.6433374786376913</v>
      </c>
      <c r="J2461" s="9" t="str">
        <f>VLOOKUP(F2461,'Tech to Policy Mapping'!C:D,2,FALSE)</f>
        <v>coal mining - methane capture</v>
      </c>
    </row>
    <row r="2462" spans="1:10" x14ac:dyDescent="0.45">
      <c r="A2462" t="s">
        <v>425</v>
      </c>
      <c r="B2462" t="s">
        <v>85</v>
      </c>
      <c r="C2462">
        <v>2050</v>
      </c>
      <c r="D2462" t="s">
        <v>82</v>
      </c>
      <c r="E2462" t="s">
        <v>83</v>
      </c>
      <c r="F2462" t="s">
        <v>429</v>
      </c>
      <c r="G2462">
        <v>14</v>
      </c>
      <c r="H2462">
        <v>6.9011158943176198</v>
      </c>
      <c r="I2462">
        <f>IF(OR(B2462="GAS",B2462="COL",B2462="LAN",B2462="RICE"),H2462*About!$B$113,IF(B2462="CROP",H2462*About!$B$114,'EPA Data'!H2462))</f>
        <v>7.7292498016357349</v>
      </c>
      <c r="J2462" s="9" t="str">
        <f>VLOOKUP(F2462,'Tech to Policy Mapping'!C:D,2,FALSE)</f>
        <v>coal mining - methane destruction</v>
      </c>
    </row>
    <row r="2463" spans="1:10" x14ac:dyDescent="0.45">
      <c r="A2463" t="s">
        <v>425</v>
      </c>
      <c r="B2463" t="s">
        <v>85</v>
      </c>
      <c r="C2463">
        <v>2050</v>
      </c>
      <c r="D2463" t="s">
        <v>82</v>
      </c>
      <c r="E2463" t="s">
        <v>83</v>
      </c>
      <c r="F2463" t="s">
        <v>428</v>
      </c>
      <c r="G2463">
        <v>14</v>
      </c>
      <c r="H2463">
        <v>9.2500973492860794E-2</v>
      </c>
      <c r="I2463">
        <f>IF(OR(B2463="GAS",B2463="COL",B2463="LAN",B2463="RICE"),H2463*About!$B$113,IF(B2463="CROP",H2463*About!$B$114,'EPA Data'!H2463))</f>
        <v>0.1036010903120041</v>
      </c>
      <c r="J2463" s="9" t="str">
        <f>VLOOKUP(F2463,'Tech to Policy Mapping'!C:D,2,FALSE)</f>
        <v>coal mining - methane destruction</v>
      </c>
    </row>
    <row r="2464" spans="1:10" x14ac:dyDescent="0.45">
      <c r="A2464" t="s">
        <v>425</v>
      </c>
      <c r="B2464" t="s">
        <v>85</v>
      </c>
      <c r="C2464">
        <v>2050</v>
      </c>
      <c r="D2464" t="s">
        <v>82</v>
      </c>
      <c r="E2464" t="s">
        <v>83</v>
      </c>
      <c r="F2464" t="s">
        <v>432</v>
      </c>
      <c r="G2464">
        <v>14</v>
      </c>
      <c r="H2464">
        <v>1.4602684974670399</v>
      </c>
      <c r="I2464">
        <f>IF(OR(B2464="GAS",B2464="COL",B2464="LAN",B2464="RICE"),H2464*About!$B$113,IF(B2464="CROP",H2464*About!$B$114,'EPA Data'!H2464))</f>
        <v>1.6355007171630849</v>
      </c>
      <c r="J2464" s="9" t="str">
        <f>VLOOKUP(F2464,'Tech to Policy Mapping'!C:D,2,FALSE)</f>
        <v>coal mining - methane capture</v>
      </c>
    </row>
    <row r="2465" spans="1:10" x14ac:dyDescent="0.45">
      <c r="A2465" t="s">
        <v>425</v>
      </c>
      <c r="B2465" t="s">
        <v>85</v>
      </c>
      <c r="C2465">
        <v>2050</v>
      </c>
      <c r="D2465" t="s">
        <v>82</v>
      </c>
      <c r="E2465" t="s">
        <v>83</v>
      </c>
      <c r="F2465" t="s">
        <v>429</v>
      </c>
      <c r="G2465">
        <v>15</v>
      </c>
      <c r="H2465">
        <v>30.502043381333301</v>
      </c>
      <c r="I2465">
        <f>IF(OR(B2465="GAS",B2465="COL",B2465="LAN",B2465="RICE"),H2465*About!$B$113,IF(B2465="CROP",H2465*About!$B$114,'EPA Data'!H2465))</f>
        <v>34.1622885870933</v>
      </c>
      <c r="J2465" s="9" t="str">
        <f>VLOOKUP(F2465,'Tech to Policy Mapping'!C:D,2,FALSE)</f>
        <v>coal mining - methane destruction</v>
      </c>
    </row>
    <row r="2466" spans="1:10" x14ac:dyDescent="0.45">
      <c r="A2466" t="s">
        <v>425</v>
      </c>
      <c r="B2466" t="s">
        <v>85</v>
      </c>
      <c r="C2466">
        <v>2050</v>
      </c>
      <c r="D2466" t="s">
        <v>82</v>
      </c>
      <c r="E2466" t="s">
        <v>83</v>
      </c>
      <c r="F2466" t="s">
        <v>428</v>
      </c>
      <c r="G2466">
        <v>15</v>
      </c>
      <c r="H2466">
        <v>0.17066484875977</v>
      </c>
      <c r="I2466">
        <f>IF(OR(B2466="GAS",B2466="COL",B2466="LAN",B2466="RICE"),H2466*About!$B$113,IF(B2466="CROP",H2466*About!$B$114,'EPA Data'!H2466))</f>
        <v>0.19114463061094242</v>
      </c>
      <c r="J2466" s="9" t="str">
        <f>VLOOKUP(F2466,'Tech to Policy Mapping'!C:D,2,FALSE)</f>
        <v>coal mining - methane destruction</v>
      </c>
    </row>
    <row r="2467" spans="1:10" x14ac:dyDescent="0.45">
      <c r="A2467" t="s">
        <v>425</v>
      </c>
      <c r="B2467" t="s">
        <v>85</v>
      </c>
      <c r="C2467">
        <v>2050</v>
      </c>
      <c r="D2467" t="s">
        <v>82</v>
      </c>
      <c r="E2467" t="s">
        <v>83</v>
      </c>
      <c r="F2467" t="s">
        <v>432</v>
      </c>
      <c r="G2467">
        <v>16</v>
      </c>
      <c r="H2467">
        <v>0.70171397924423196</v>
      </c>
      <c r="I2467">
        <f>IF(OR(B2467="GAS",B2467="COL",B2467="LAN",B2467="RICE"),H2467*About!$B$113,IF(B2467="CROP",H2467*About!$B$114,'EPA Data'!H2467))</f>
        <v>0.78591965675353992</v>
      </c>
      <c r="J2467" s="9" t="str">
        <f>VLOOKUP(F2467,'Tech to Policy Mapping'!C:D,2,FALSE)</f>
        <v>coal mining - methane capture</v>
      </c>
    </row>
    <row r="2468" spans="1:10" x14ac:dyDescent="0.45">
      <c r="A2468" t="s">
        <v>425</v>
      </c>
      <c r="B2468" t="s">
        <v>85</v>
      </c>
      <c r="C2468">
        <v>2050</v>
      </c>
      <c r="D2468" t="s">
        <v>82</v>
      </c>
      <c r="E2468" t="s">
        <v>83</v>
      </c>
      <c r="F2468" t="s">
        <v>428</v>
      </c>
      <c r="G2468">
        <v>16</v>
      </c>
      <c r="H2468">
        <v>0.130304500460624</v>
      </c>
      <c r="I2468">
        <f>IF(OR(B2468="GAS",B2468="COL",B2468="LAN",B2468="RICE"),H2468*About!$B$113,IF(B2468="CROP",H2468*About!$B$114,'EPA Data'!H2468))</f>
        <v>0.1459410405158989</v>
      </c>
      <c r="J2468" s="9" t="str">
        <f>VLOOKUP(F2468,'Tech to Policy Mapping'!C:D,2,FALSE)</f>
        <v>coal mining - methane destruction</v>
      </c>
    </row>
    <row r="2469" spans="1:10" x14ac:dyDescent="0.45">
      <c r="A2469" t="s">
        <v>425</v>
      </c>
      <c r="B2469" t="s">
        <v>85</v>
      </c>
      <c r="C2469">
        <v>2050</v>
      </c>
      <c r="D2469" t="s">
        <v>82</v>
      </c>
      <c r="E2469" t="s">
        <v>83</v>
      </c>
      <c r="F2469" t="s">
        <v>430</v>
      </c>
      <c r="G2469">
        <v>16</v>
      </c>
      <c r="H2469">
        <v>1.53261721134186E-2</v>
      </c>
      <c r="I2469">
        <f>IF(OR(B2469="GAS",B2469="COL",B2469="LAN",B2469="RICE"),H2469*About!$B$113,IF(B2469="CROP",H2469*About!$B$114,'EPA Data'!H2469))</f>
        <v>1.7165312767028835E-2</v>
      </c>
      <c r="J2469" s="9" t="str">
        <f>VLOOKUP(F2469,'Tech to Policy Mapping'!C:D,2,FALSE)</f>
        <v>coal mining - methane capture</v>
      </c>
    </row>
    <row r="2470" spans="1:10" x14ac:dyDescent="0.45">
      <c r="A2470" t="s">
        <v>425</v>
      </c>
      <c r="B2470" t="s">
        <v>85</v>
      </c>
      <c r="C2470">
        <v>2050</v>
      </c>
      <c r="D2470" t="s">
        <v>82</v>
      </c>
      <c r="E2470" t="s">
        <v>83</v>
      </c>
      <c r="F2470" t="s">
        <v>430</v>
      </c>
      <c r="G2470">
        <v>17</v>
      </c>
      <c r="H2470">
        <v>4.3843626976013197E-2</v>
      </c>
      <c r="I2470">
        <f>IF(OR(B2470="GAS",B2470="COL",B2470="LAN",B2470="RICE"),H2470*About!$B$113,IF(B2470="CROP",H2470*About!$B$114,'EPA Data'!H2470))</f>
        <v>4.9104862213134787E-2</v>
      </c>
      <c r="J2470" s="9" t="str">
        <f>VLOOKUP(F2470,'Tech to Policy Mapping'!C:D,2,FALSE)</f>
        <v>coal mining - methane capture</v>
      </c>
    </row>
    <row r="2471" spans="1:10" x14ac:dyDescent="0.45">
      <c r="A2471" t="s">
        <v>425</v>
      </c>
      <c r="B2471" t="s">
        <v>85</v>
      </c>
      <c r="C2471">
        <v>2050</v>
      </c>
      <c r="D2471" t="s">
        <v>82</v>
      </c>
      <c r="E2471" t="s">
        <v>83</v>
      </c>
      <c r="F2471" t="s">
        <v>428</v>
      </c>
      <c r="G2471">
        <v>17</v>
      </c>
      <c r="H2471">
        <v>4.9909863620996503E-2</v>
      </c>
      <c r="I2471">
        <f>IF(OR(B2471="GAS",B2471="COL",B2471="LAN",B2471="RICE"),H2471*About!$B$113,IF(B2471="CROP",H2471*About!$B$114,'EPA Data'!H2471))</f>
        <v>5.5899047255516088E-2</v>
      </c>
      <c r="J2471" s="9" t="str">
        <f>VLOOKUP(F2471,'Tech to Policy Mapping'!C:D,2,FALSE)</f>
        <v>coal mining - methane destruction</v>
      </c>
    </row>
    <row r="2472" spans="1:10" x14ac:dyDescent="0.45">
      <c r="A2472" t="s">
        <v>425</v>
      </c>
      <c r="B2472" t="s">
        <v>85</v>
      </c>
      <c r="C2472">
        <v>2050</v>
      </c>
      <c r="D2472" t="s">
        <v>82</v>
      </c>
      <c r="E2472" t="s">
        <v>83</v>
      </c>
      <c r="F2472" t="s">
        <v>429</v>
      </c>
      <c r="G2472">
        <v>17</v>
      </c>
      <c r="H2472">
        <v>0.70023745298385598</v>
      </c>
      <c r="I2472">
        <f>IF(OR(B2472="GAS",B2472="COL",B2472="LAN",B2472="RICE"),H2472*About!$B$113,IF(B2472="CROP",H2472*About!$B$114,'EPA Data'!H2472))</f>
        <v>0.78426594734191879</v>
      </c>
      <c r="J2472" s="9" t="str">
        <f>VLOOKUP(F2472,'Tech to Policy Mapping'!C:D,2,FALSE)</f>
        <v>coal mining - methane destruction</v>
      </c>
    </row>
    <row r="2473" spans="1:10" x14ac:dyDescent="0.45">
      <c r="A2473" t="s">
        <v>425</v>
      </c>
      <c r="B2473" t="s">
        <v>85</v>
      </c>
      <c r="C2473">
        <v>2050</v>
      </c>
      <c r="D2473" t="s">
        <v>82</v>
      </c>
      <c r="E2473" t="s">
        <v>83</v>
      </c>
      <c r="F2473" t="s">
        <v>432</v>
      </c>
      <c r="G2473">
        <v>17</v>
      </c>
      <c r="H2473">
        <v>0.63378888368606501</v>
      </c>
      <c r="I2473">
        <f>IF(OR(B2473="GAS",B2473="COL",B2473="LAN",B2473="RICE"),H2473*About!$B$113,IF(B2473="CROP",H2473*About!$B$114,'EPA Data'!H2473))</f>
        <v>0.70984354972839292</v>
      </c>
      <c r="J2473" s="9" t="str">
        <f>VLOOKUP(F2473,'Tech to Policy Mapping'!C:D,2,FALSE)</f>
        <v>coal mining - methane capture</v>
      </c>
    </row>
    <row r="2474" spans="1:10" x14ac:dyDescent="0.45">
      <c r="A2474" t="s">
        <v>425</v>
      </c>
      <c r="B2474" t="s">
        <v>85</v>
      </c>
      <c r="C2474">
        <v>2050</v>
      </c>
      <c r="D2474" t="s">
        <v>82</v>
      </c>
      <c r="E2474" t="s">
        <v>83</v>
      </c>
      <c r="F2474" t="s">
        <v>430</v>
      </c>
      <c r="G2474">
        <v>18</v>
      </c>
      <c r="H2474">
        <v>2.8555059805512401E-2</v>
      </c>
      <c r="I2474">
        <f>IF(OR(B2474="GAS",B2474="COL",B2474="LAN",B2474="RICE"),H2474*About!$B$113,IF(B2474="CROP",H2474*About!$B$114,'EPA Data'!H2474))</f>
        <v>3.198166698217389E-2</v>
      </c>
      <c r="J2474" s="9" t="str">
        <f>VLOOKUP(F2474,'Tech to Policy Mapping'!C:D,2,FALSE)</f>
        <v>coal mining - methane capture</v>
      </c>
    </row>
    <row r="2475" spans="1:10" x14ac:dyDescent="0.45">
      <c r="A2475" t="s">
        <v>425</v>
      </c>
      <c r="B2475" t="s">
        <v>85</v>
      </c>
      <c r="C2475">
        <v>2050</v>
      </c>
      <c r="D2475" t="s">
        <v>82</v>
      </c>
      <c r="E2475" t="s">
        <v>83</v>
      </c>
      <c r="F2475" t="s">
        <v>428</v>
      </c>
      <c r="G2475">
        <v>18</v>
      </c>
      <c r="H2475">
        <v>4.70073446631432E-2</v>
      </c>
      <c r="I2475">
        <f>IF(OR(B2475="GAS",B2475="COL",B2475="LAN",B2475="RICE"),H2475*About!$B$113,IF(B2475="CROP",H2475*About!$B$114,'EPA Data'!H2475))</f>
        <v>5.2648226022720387E-2</v>
      </c>
      <c r="J2475" s="9" t="str">
        <f>VLOOKUP(F2475,'Tech to Policy Mapping'!C:D,2,FALSE)</f>
        <v>coal mining - methane destruction</v>
      </c>
    </row>
    <row r="2476" spans="1:10" x14ac:dyDescent="0.45">
      <c r="A2476" t="s">
        <v>425</v>
      </c>
      <c r="B2476" t="s">
        <v>85</v>
      </c>
      <c r="C2476">
        <v>2050</v>
      </c>
      <c r="D2476" t="s">
        <v>82</v>
      </c>
      <c r="E2476" t="s">
        <v>83</v>
      </c>
      <c r="F2476" t="s">
        <v>428</v>
      </c>
      <c r="G2476">
        <v>19</v>
      </c>
      <c r="H2476">
        <v>2.2722177207469899E-2</v>
      </c>
      <c r="I2476">
        <f>IF(OR(B2476="GAS",B2476="COL",B2476="LAN",B2476="RICE"),H2476*About!$B$113,IF(B2476="CROP",H2476*About!$B$114,'EPA Data'!H2476))</f>
        <v>2.544883847236629E-2</v>
      </c>
      <c r="J2476" s="9" t="str">
        <f>VLOOKUP(F2476,'Tech to Policy Mapping'!C:D,2,FALSE)</f>
        <v>coal mining - methane destruction</v>
      </c>
    </row>
    <row r="2477" spans="1:10" x14ac:dyDescent="0.45">
      <c r="A2477" t="s">
        <v>425</v>
      </c>
      <c r="B2477" t="s">
        <v>85</v>
      </c>
      <c r="C2477">
        <v>2050</v>
      </c>
      <c r="D2477" t="s">
        <v>82</v>
      </c>
      <c r="E2477" t="s">
        <v>83</v>
      </c>
      <c r="F2477" t="s">
        <v>432</v>
      </c>
      <c r="G2477">
        <v>19</v>
      </c>
      <c r="H2477">
        <v>0.58976668119430498</v>
      </c>
      <c r="I2477">
        <f>IF(OR(B2477="GAS",B2477="COL",B2477="LAN",B2477="RICE"),H2477*About!$B$113,IF(B2477="CROP",H2477*About!$B$114,'EPA Data'!H2477))</f>
        <v>0.66053868293762164</v>
      </c>
      <c r="J2477" s="9" t="str">
        <f>VLOOKUP(F2477,'Tech to Policy Mapping'!C:D,2,FALSE)</f>
        <v>coal mining - methane capture</v>
      </c>
    </row>
    <row r="2478" spans="1:10" x14ac:dyDescent="0.45">
      <c r="A2478" t="s">
        <v>425</v>
      </c>
      <c r="B2478" t="s">
        <v>85</v>
      </c>
      <c r="C2478">
        <v>2050</v>
      </c>
      <c r="D2478" t="s">
        <v>82</v>
      </c>
      <c r="E2478" t="s">
        <v>83</v>
      </c>
      <c r="F2478" t="s">
        <v>432</v>
      </c>
      <c r="G2478">
        <v>20</v>
      </c>
      <c r="H2478">
        <v>0.56379538774490301</v>
      </c>
      <c r="I2478">
        <f>IF(OR(B2478="GAS",B2478="COL",B2478="LAN",B2478="RICE"),H2478*About!$B$113,IF(B2478="CROP",H2478*About!$B$114,'EPA Data'!H2478))</f>
        <v>0.63145083427429138</v>
      </c>
      <c r="J2478" s="9" t="str">
        <f>VLOOKUP(F2478,'Tech to Policy Mapping'!C:D,2,FALSE)</f>
        <v>coal mining - methane capture</v>
      </c>
    </row>
    <row r="2479" spans="1:10" x14ac:dyDescent="0.45">
      <c r="A2479" t="s">
        <v>425</v>
      </c>
      <c r="B2479" t="s">
        <v>85</v>
      </c>
      <c r="C2479">
        <v>2050</v>
      </c>
      <c r="D2479" t="s">
        <v>82</v>
      </c>
      <c r="E2479" t="s">
        <v>83</v>
      </c>
      <c r="F2479" t="s">
        <v>430</v>
      </c>
      <c r="G2479">
        <v>20</v>
      </c>
      <c r="H2479">
        <v>1.34231252595782E-2</v>
      </c>
      <c r="I2479">
        <f>IF(OR(B2479="GAS",B2479="COL",B2479="LAN",B2479="RICE"),H2479*About!$B$113,IF(B2479="CROP",H2479*About!$B$114,'EPA Data'!H2479))</f>
        <v>1.5033900290727585E-2</v>
      </c>
      <c r="J2479" s="9" t="str">
        <f>VLOOKUP(F2479,'Tech to Policy Mapping'!C:D,2,FALSE)</f>
        <v>coal mining - methane capture</v>
      </c>
    </row>
    <row r="2480" spans="1:10" x14ac:dyDescent="0.45">
      <c r="A2480" t="s">
        <v>425</v>
      </c>
      <c r="B2480" t="s">
        <v>85</v>
      </c>
      <c r="C2480">
        <v>2050</v>
      </c>
      <c r="D2480" t="s">
        <v>82</v>
      </c>
      <c r="E2480" t="s">
        <v>83</v>
      </c>
      <c r="F2480" t="s">
        <v>428</v>
      </c>
      <c r="G2480">
        <v>20</v>
      </c>
      <c r="H2480">
        <v>6.2637021765112905E-2</v>
      </c>
      <c r="I2480">
        <f>IF(OR(B2480="GAS",B2480="COL",B2480="LAN",B2480="RICE"),H2480*About!$B$113,IF(B2480="CROP",H2480*About!$B$114,'EPA Data'!H2480))</f>
        <v>7.0153464376926461E-2</v>
      </c>
      <c r="J2480" s="9" t="str">
        <f>VLOOKUP(F2480,'Tech to Policy Mapping'!C:D,2,FALSE)</f>
        <v>coal mining - methane destruction</v>
      </c>
    </row>
    <row r="2481" spans="1:10" x14ac:dyDescent="0.45">
      <c r="A2481" t="s">
        <v>425</v>
      </c>
      <c r="B2481" t="s">
        <v>85</v>
      </c>
      <c r="C2481">
        <v>2050</v>
      </c>
      <c r="D2481" t="s">
        <v>82</v>
      </c>
      <c r="E2481" t="s">
        <v>83</v>
      </c>
      <c r="F2481" t="s">
        <v>428</v>
      </c>
      <c r="G2481">
        <v>21</v>
      </c>
      <c r="H2481">
        <v>8.1081686541438103E-2</v>
      </c>
      <c r="I2481">
        <f>IF(OR(B2481="GAS",B2481="COL",B2481="LAN",B2481="RICE"),H2481*About!$B$113,IF(B2481="CROP",H2481*About!$B$114,'EPA Data'!H2481))</f>
        <v>9.081148892641068E-2</v>
      </c>
      <c r="J2481" s="9" t="str">
        <f>VLOOKUP(F2481,'Tech to Policy Mapping'!C:D,2,FALSE)</f>
        <v>coal mining - methane destruction</v>
      </c>
    </row>
    <row r="2482" spans="1:10" x14ac:dyDescent="0.45">
      <c r="A2482" t="s">
        <v>425</v>
      </c>
      <c r="B2482" t="s">
        <v>85</v>
      </c>
      <c r="C2482">
        <v>2050</v>
      </c>
      <c r="D2482" t="s">
        <v>82</v>
      </c>
      <c r="E2482" t="s">
        <v>83</v>
      </c>
      <c r="F2482" t="s">
        <v>429</v>
      </c>
      <c r="G2482">
        <v>21</v>
      </c>
      <c r="H2482">
        <v>0.22194516658782901</v>
      </c>
      <c r="I2482">
        <f>IF(OR(B2482="GAS",B2482="COL",B2482="LAN",B2482="RICE"),H2482*About!$B$113,IF(B2482="CROP",H2482*About!$B$114,'EPA Data'!H2482))</f>
        <v>0.24857858657836851</v>
      </c>
      <c r="J2482" s="9" t="str">
        <f>VLOOKUP(F2482,'Tech to Policy Mapping'!C:D,2,FALSE)</f>
        <v>coal mining - methane destruction</v>
      </c>
    </row>
    <row r="2483" spans="1:10" x14ac:dyDescent="0.45">
      <c r="A2483" t="s">
        <v>425</v>
      </c>
      <c r="B2483" t="s">
        <v>85</v>
      </c>
      <c r="C2483">
        <v>2050</v>
      </c>
      <c r="D2483" t="s">
        <v>82</v>
      </c>
      <c r="E2483" t="s">
        <v>83</v>
      </c>
      <c r="F2483" t="s">
        <v>432</v>
      </c>
      <c r="G2483">
        <v>21</v>
      </c>
      <c r="H2483">
        <v>0.59078085422515803</v>
      </c>
      <c r="I2483">
        <f>IF(OR(B2483="GAS",B2483="COL",B2483="LAN",B2483="RICE"),H2483*About!$B$113,IF(B2483="CROP",H2483*About!$B$114,'EPA Data'!H2483))</f>
        <v>0.66167455673217701</v>
      </c>
      <c r="J2483" s="9" t="str">
        <f>VLOOKUP(F2483,'Tech to Policy Mapping'!C:D,2,FALSE)</f>
        <v>coal mining - methane capture</v>
      </c>
    </row>
    <row r="2484" spans="1:10" x14ac:dyDescent="0.45">
      <c r="A2484" t="s">
        <v>425</v>
      </c>
      <c r="B2484" t="s">
        <v>85</v>
      </c>
      <c r="C2484">
        <v>2050</v>
      </c>
      <c r="D2484" t="s">
        <v>82</v>
      </c>
      <c r="E2484" t="s">
        <v>83</v>
      </c>
      <c r="F2484" t="s">
        <v>432</v>
      </c>
      <c r="G2484">
        <v>22</v>
      </c>
      <c r="H2484">
        <v>0.59794372320175104</v>
      </c>
      <c r="I2484">
        <f>IF(OR(B2484="GAS",B2484="COL",B2484="LAN",B2484="RICE"),H2484*About!$B$113,IF(B2484="CROP",H2484*About!$B$114,'EPA Data'!H2484))</f>
        <v>0.66969696998596118</v>
      </c>
      <c r="J2484" s="9" t="str">
        <f>VLOOKUP(F2484,'Tech to Policy Mapping'!C:D,2,FALSE)</f>
        <v>coal mining - methane capture</v>
      </c>
    </row>
    <row r="2485" spans="1:10" x14ac:dyDescent="0.45">
      <c r="A2485" t="s">
        <v>425</v>
      </c>
      <c r="B2485" t="s">
        <v>85</v>
      </c>
      <c r="C2485">
        <v>2050</v>
      </c>
      <c r="D2485" t="s">
        <v>82</v>
      </c>
      <c r="E2485" t="s">
        <v>83</v>
      </c>
      <c r="F2485" t="s">
        <v>428</v>
      </c>
      <c r="G2485">
        <v>22</v>
      </c>
      <c r="H2485">
        <v>1.9377328455448199E-2</v>
      </c>
      <c r="I2485">
        <f>IF(OR(B2485="GAS",B2485="COL",B2485="LAN",B2485="RICE"),H2485*About!$B$113,IF(B2485="CROP",H2485*About!$B$114,'EPA Data'!H2485))</f>
        <v>2.1702607870101986E-2</v>
      </c>
      <c r="J2485" s="9" t="str">
        <f>VLOOKUP(F2485,'Tech to Policy Mapping'!C:D,2,FALSE)</f>
        <v>coal mining - methane destruction</v>
      </c>
    </row>
    <row r="2486" spans="1:10" x14ac:dyDescent="0.45">
      <c r="A2486" t="s">
        <v>425</v>
      </c>
      <c r="B2486" t="s">
        <v>85</v>
      </c>
      <c r="C2486">
        <v>2050</v>
      </c>
      <c r="D2486" t="s">
        <v>82</v>
      </c>
      <c r="E2486" t="s">
        <v>83</v>
      </c>
      <c r="F2486" t="s">
        <v>430</v>
      </c>
      <c r="G2486">
        <v>22</v>
      </c>
      <c r="H2486">
        <v>1.29660936072469E-2</v>
      </c>
      <c r="I2486">
        <f>IF(OR(B2486="GAS",B2486="COL",B2486="LAN",B2486="RICE"),H2486*About!$B$113,IF(B2486="CROP",H2486*About!$B$114,'EPA Data'!H2486))</f>
        <v>1.452202484011653E-2</v>
      </c>
      <c r="J2486" s="9" t="str">
        <f>VLOOKUP(F2486,'Tech to Policy Mapping'!C:D,2,FALSE)</f>
        <v>coal mining - methane capture</v>
      </c>
    </row>
    <row r="2487" spans="1:10" x14ac:dyDescent="0.45">
      <c r="A2487" t="s">
        <v>425</v>
      </c>
      <c r="B2487" t="s">
        <v>85</v>
      </c>
      <c r="C2487">
        <v>2050</v>
      </c>
      <c r="D2487" t="s">
        <v>82</v>
      </c>
      <c r="E2487" t="s">
        <v>83</v>
      </c>
      <c r="F2487" t="s">
        <v>429</v>
      </c>
      <c r="G2487">
        <v>23</v>
      </c>
      <c r="H2487">
        <v>0.72903740406036299</v>
      </c>
      <c r="I2487">
        <f>IF(OR(B2487="GAS",B2487="COL",B2487="LAN",B2487="RICE"),H2487*About!$B$113,IF(B2487="CROP",H2487*About!$B$114,'EPA Data'!H2487))</f>
        <v>0.81652189254760665</v>
      </c>
      <c r="J2487" s="9" t="str">
        <f>VLOOKUP(F2487,'Tech to Policy Mapping'!C:D,2,FALSE)</f>
        <v>coal mining - methane destruction</v>
      </c>
    </row>
    <row r="2488" spans="1:10" x14ac:dyDescent="0.45">
      <c r="A2488" t="s">
        <v>425</v>
      </c>
      <c r="B2488" t="s">
        <v>85</v>
      </c>
      <c r="C2488">
        <v>2050</v>
      </c>
      <c r="D2488" t="s">
        <v>82</v>
      </c>
      <c r="E2488" t="s">
        <v>83</v>
      </c>
      <c r="F2488" t="s">
        <v>430</v>
      </c>
      <c r="G2488">
        <v>24</v>
      </c>
      <c r="H2488">
        <v>2.46275775134563E-2</v>
      </c>
      <c r="I2488">
        <f>IF(OR(B2488="GAS",B2488="COL",B2488="LAN",B2488="RICE"),H2488*About!$B$113,IF(B2488="CROP",H2488*About!$B$114,'EPA Data'!H2488))</f>
        <v>2.7582886815071057E-2</v>
      </c>
      <c r="J2488" s="9" t="str">
        <f>VLOOKUP(F2488,'Tech to Policy Mapping'!C:D,2,FALSE)</f>
        <v>coal mining - methane capture</v>
      </c>
    </row>
    <row r="2489" spans="1:10" x14ac:dyDescent="0.45">
      <c r="A2489" t="s">
        <v>425</v>
      </c>
      <c r="B2489" t="s">
        <v>85</v>
      </c>
      <c r="C2489">
        <v>2050</v>
      </c>
      <c r="D2489" t="s">
        <v>82</v>
      </c>
      <c r="E2489" t="s">
        <v>83</v>
      </c>
      <c r="F2489" t="s">
        <v>426</v>
      </c>
      <c r="G2489">
        <v>24</v>
      </c>
      <c r="H2489">
        <v>0.67163723707199097</v>
      </c>
      <c r="I2489">
        <f>IF(OR(B2489="GAS",B2489="COL",B2489="LAN",B2489="RICE"),H2489*About!$B$113,IF(B2489="CROP",H2489*About!$B$114,'EPA Data'!H2489))</f>
        <v>0.75223370552062996</v>
      </c>
      <c r="J2489" s="9" t="str">
        <f>VLOOKUP(F2489,'Tech to Policy Mapping'!C:D,2,FALSE)</f>
        <v>coal mining - methane capture</v>
      </c>
    </row>
    <row r="2490" spans="1:10" x14ac:dyDescent="0.45">
      <c r="A2490" t="s">
        <v>425</v>
      </c>
      <c r="B2490" t="s">
        <v>85</v>
      </c>
      <c r="C2490">
        <v>2050</v>
      </c>
      <c r="D2490" t="s">
        <v>82</v>
      </c>
      <c r="E2490" t="s">
        <v>83</v>
      </c>
      <c r="F2490" t="s">
        <v>428</v>
      </c>
      <c r="G2490">
        <v>24</v>
      </c>
      <c r="H2490">
        <v>1.7346274107694602E-2</v>
      </c>
      <c r="I2490">
        <f>IF(OR(B2490="GAS",B2490="COL",B2490="LAN",B2490="RICE"),H2490*About!$B$113,IF(B2490="CROP",H2490*About!$B$114,'EPA Data'!H2490))</f>
        <v>1.9427827000617955E-2</v>
      </c>
      <c r="J2490" s="9" t="str">
        <f>VLOOKUP(F2490,'Tech to Policy Mapping'!C:D,2,FALSE)</f>
        <v>coal mining - methane destruction</v>
      </c>
    </row>
    <row r="2491" spans="1:10" x14ac:dyDescent="0.45">
      <c r="A2491" t="s">
        <v>425</v>
      </c>
      <c r="B2491" t="s">
        <v>85</v>
      </c>
      <c r="C2491">
        <v>2050</v>
      </c>
      <c r="D2491" t="s">
        <v>82</v>
      </c>
      <c r="E2491" t="s">
        <v>83</v>
      </c>
      <c r="F2491" t="s">
        <v>430</v>
      </c>
      <c r="G2491">
        <v>25</v>
      </c>
      <c r="H2491">
        <v>1.22392028570175E-2</v>
      </c>
      <c r="I2491">
        <f>IF(OR(B2491="GAS",B2491="COL",B2491="LAN",B2491="RICE"),H2491*About!$B$113,IF(B2491="CROP",H2491*About!$B$114,'EPA Data'!H2491))</f>
        <v>1.3707907199859601E-2</v>
      </c>
      <c r="J2491" s="9" t="str">
        <f>VLOOKUP(F2491,'Tech to Policy Mapping'!C:D,2,FALSE)</f>
        <v>coal mining - methane capture</v>
      </c>
    </row>
    <row r="2492" spans="1:10" x14ac:dyDescent="0.45">
      <c r="A2492" t="s">
        <v>425</v>
      </c>
      <c r="B2492" t="s">
        <v>85</v>
      </c>
      <c r="C2492">
        <v>2050</v>
      </c>
      <c r="D2492" t="s">
        <v>82</v>
      </c>
      <c r="E2492" t="s">
        <v>83</v>
      </c>
      <c r="F2492" t="s">
        <v>428</v>
      </c>
      <c r="G2492">
        <v>25</v>
      </c>
      <c r="H2492">
        <v>1.6466638073325199E-2</v>
      </c>
      <c r="I2492">
        <f>IF(OR(B2492="GAS",B2492="COL",B2492="LAN",B2492="RICE"),H2492*About!$B$113,IF(B2492="CROP",H2492*About!$B$114,'EPA Data'!H2492))</f>
        <v>1.8442634642124225E-2</v>
      </c>
      <c r="J2492" s="9" t="str">
        <f>VLOOKUP(F2492,'Tech to Policy Mapping'!C:D,2,FALSE)</f>
        <v>coal mining - methane destruction</v>
      </c>
    </row>
    <row r="2493" spans="1:10" x14ac:dyDescent="0.45">
      <c r="A2493" t="s">
        <v>425</v>
      </c>
      <c r="B2493" t="s">
        <v>85</v>
      </c>
      <c r="C2493">
        <v>2050</v>
      </c>
      <c r="D2493" t="s">
        <v>82</v>
      </c>
      <c r="E2493" t="s">
        <v>83</v>
      </c>
      <c r="F2493" t="s">
        <v>432</v>
      </c>
      <c r="G2493">
        <v>26</v>
      </c>
      <c r="H2493">
        <v>0.46895143389701799</v>
      </c>
      <c r="I2493">
        <f>IF(OR(B2493="GAS",B2493="COL",B2493="LAN",B2493="RICE"),H2493*About!$B$113,IF(B2493="CROP",H2493*About!$B$114,'EPA Data'!H2493))</f>
        <v>0.52522560596466017</v>
      </c>
      <c r="J2493" s="9" t="str">
        <f>VLOOKUP(F2493,'Tech to Policy Mapping'!C:D,2,FALSE)</f>
        <v>coal mining - methane capture</v>
      </c>
    </row>
    <row r="2494" spans="1:10" x14ac:dyDescent="0.45">
      <c r="A2494" t="s">
        <v>425</v>
      </c>
      <c r="B2494" t="s">
        <v>85</v>
      </c>
      <c r="C2494">
        <v>2050</v>
      </c>
      <c r="D2494" t="s">
        <v>82</v>
      </c>
      <c r="E2494" t="s">
        <v>83</v>
      </c>
      <c r="F2494" t="s">
        <v>428</v>
      </c>
      <c r="G2494">
        <v>27</v>
      </c>
      <c r="H2494">
        <v>7.5085248798131901E-2</v>
      </c>
      <c r="I2494">
        <f>IF(OR(B2494="GAS",B2494="COL",B2494="LAN",B2494="RICE"),H2494*About!$B$113,IF(B2494="CROP",H2494*About!$B$114,'EPA Data'!H2494))</f>
        <v>8.4095478653907735E-2</v>
      </c>
      <c r="J2494" s="9" t="str">
        <f>VLOOKUP(F2494,'Tech to Policy Mapping'!C:D,2,FALSE)</f>
        <v>coal mining - methane destruction</v>
      </c>
    </row>
    <row r="2495" spans="1:10" x14ac:dyDescent="0.45">
      <c r="A2495" t="s">
        <v>425</v>
      </c>
      <c r="B2495" t="s">
        <v>85</v>
      </c>
      <c r="C2495">
        <v>2050</v>
      </c>
      <c r="D2495" t="s">
        <v>82</v>
      </c>
      <c r="E2495" t="s">
        <v>83</v>
      </c>
      <c r="F2495" t="s">
        <v>426</v>
      </c>
      <c r="G2495">
        <v>27</v>
      </c>
      <c r="H2495">
        <v>1.68131703138351</v>
      </c>
      <c r="I2495">
        <f>IF(OR(B2495="GAS",B2495="COL",B2495="LAN",B2495="RICE"),H2495*About!$B$113,IF(B2495="CROP",H2495*About!$B$114,'EPA Data'!H2495))</f>
        <v>1.8830750751495313</v>
      </c>
      <c r="J2495" s="9" t="str">
        <f>VLOOKUP(F2495,'Tech to Policy Mapping'!C:D,2,FALSE)</f>
        <v>coal mining - methane capture</v>
      </c>
    </row>
    <row r="2496" spans="1:10" x14ac:dyDescent="0.45">
      <c r="A2496" t="s">
        <v>425</v>
      </c>
      <c r="B2496" t="s">
        <v>85</v>
      </c>
      <c r="C2496">
        <v>2050</v>
      </c>
      <c r="D2496" t="s">
        <v>82</v>
      </c>
      <c r="E2496" t="s">
        <v>83</v>
      </c>
      <c r="F2496" t="s">
        <v>430</v>
      </c>
      <c r="G2496">
        <v>27</v>
      </c>
      <c r="H2496">
        <v>1.1652354151010499E-2</v>
      </c>
      <c r="I2496">
        <f>IF(OR(B2496="GAS",B2496="COL",B2496="LAN",B2496="RICE"),H2496*About!$B$113,IF(B2496="CROP",H2496*About!$B$114,'EPA Data'!H2496))</f>
        <v>1.3050636649131761E-2</v>
      </c>
      <c r="J2496" s="9" t="str">
        <f>VLOOKUP(F2496,'Tech to Policy Mapping'!C:D,2,FALSE)</f>
        <v>coal mining - methane capture</v>
      </c>
    </row>
    <row r="2497" spans="1:10" x14ac:dyDescent="0.45">
      <c r="A2497" t="s">
        <v>425</v>
      </c>
      <c r="B2497" t="s">
        <v>85</v>
      </c>
      <c r="C2497">
        <v>2050</v>
      </c>
      <c r="D2497" t="s">
        <v>82</v>
      </c>
      <c r="E2497" t="s">
        <v>83</v>
      </c>
      <c r="F2497" t="s">
        <v>428</v>
      </c>
      <c r="G2497">
        <v>28</v>
      </c>
      <c r="H2497">
        <v>1.46851390600204E-2</v>
      </c>
      <c r="I2497">
        <f>IF(OR(B2497="GAS",B2497="COL",B2497="LAN",B2497="RICE"),H2497*About!$B$113,IF(B2497="CROP",H2497*About!$B$114,'EPA Data'!H2497))</f>
        <v>1.644735574722285E-2</v>
      </c>
      <c r="J2497" s="9" t="str">
        <f>VLOOKUP(F2497,'Tech to Policy Mapping'!C:D,2,FALSE)</f>
        <v>coal mining - methane destruction</v>
      </c>
    </row>
    <row r="2498" spans="1:10" x14ac:dyDescent="0.45">
      <c r="A2498" t="s">
        <v>425</v>
      </c>
      <c r="B2498" t="s">
        <v>85</v>
      </c>
      <c r="C2498">
        <v>2050</v>
      </c>
      <c r="D2498" t="s">
        <v>82</v>
      </c>
      <c r="E2498" t="s">
        <v>83</v>
      </c>
      <c r="F2498" t="s">
        <v>426</v>
      </c>
      <c r="G2498">
        <v>28</v>
      </c>
      <c r="H2498">
        <v>1.0385345816612199</v>
      </c>
      <c r="I2498">
        <f>IF(OR(B2498="GAS",B2498="COL",B2498="LAN",B2498="RICE"),H2498*About!$B$113,IF(B2498="CROP",H2498*About!$B$114,'EPA Data'!H2498))</f>
        <v>1.1631587314605665</v>
      </c>
      <c r="J2498" s="9" t="str">
        <f>VLOOKUP(F2498,'Tech to Policy Mapping'!C:D,2,FALSE)</f>
        <v>coal mining - methane capture</v>
      </c>
    </row>
    <row r="2499" spans="1:10" x14ac:dyDescent="0.45">
      <c r="A2499" t="s">
        <v>425</v>
      </c>
      <c r="B2499" t="s">
        <v>85</v>
      </c>
      <c r="C2499">
        <v>2050</v>
      </c>
      <c r="D2499" t="s">
        <v>82</v>
      </c>
      <c r="E2499" t="s">
        <v>83</v>
      </c>
      <c r="F2499" t="s">
        <v>430</v>
      </c>
      <c r="G2499">
        <v>29</v>
      </c>
      <c r="H2499">
        <v>1.1340455152094401E-2</v>
      </c>
      <c r="I2499">
        <f>IF(OR(B2499="GAS",B2499="COL",B2499="LAN",B2499="RICE"),H2499*About!$B$113,IF(B2499="CROP",H2499*About!$B$114,'EPA Data'!H2499))</f>
        <v>1.2701309770345729E-2</v>
      </c>
      <c r="J2499" s="9" t="str">
        <f>VLOOKUP(F2499,'Tech to Policy Mapping'!C:D,2,FALSE)</f>
        <v>coal mining - methane capture</v>
      </c>
    </row>
    <row r="2500" spans="1:10" x14ac:dyDescent="0.45">
      <c r="A2500" t="s">
        <v>425</v>
      </c>
      <c r="B2500" t="s">
        <v>85</v>
      </c>
      <c r="C2500">
        <v>2050</v>
      </c>
      <c r="D2500" t="s">
        <v>82</v>
      </c>
      <c r="E2500" t="s">
        <v>83</v>
      </c>
      <c r="F2500" t="s">
        <v>428</v>
      </c>
      <c r="G2500">
        <v>29</v>
      </c>
      <c r="H2500">
        <v>4.3570074252784301E-2</v>
      </c>
      <c r="I2500">
        <f>IF(OR(B2500="GAS",B2500="COL",B2500="LAN",B2500="RICE"),H2500*About!$B$113,IF(B2500="CROP",H2500*About!$B$114,'EPA Data'!H2500))</f>
        <v>4.8798483163118418E-2</v>
      </c>
      <c r="J2500" s="9" t="str">
        <f>VLOOKUP(F2500,'Tech to Policy Mapping'!C:D,2,FALSE)</f>
        <v>coal mining - methane destruction</v>
      </c>
    </row>
    <row r="2501" spans="1:10" x14ac:dyDescent="0.45">
      <c r="A2501" t="s">
        <v>425</v>
      </c>
      <c r="B2501" t="s">
        <v>85</v>
      </c>
      <c r="C2501">
        <v>2050</v>
      </c>
      <c r="D2501" t="s">
        <v>82</v>
      </c>
      <c r="E2501" t="s">
        <v>83</v>
      </c>
      <c r="F2501" t="s">
        <v>430</v>
      </c>
      <c r="G2501">
        <v>30</v>
      </c>
      <c r="H2501">
        <v>2.21701450645924E-2</v>
      </c>
      <c r="I2501">
        <f>IF(OR(B2501="GAS",B2501="COL",B2501="LAN",B2501="RICE"),H2501*About!$B$113,IF(B2501="CROP",H2501*About!$B$114,'EPA Data'!H2501))</f>
        <v>2.4830562472343491E-2</v>
      </c>
      <c r="J2501" s="9" t="str">
        <f>VLOOKUP(F2501,'Tech to Policy Mapping'!C:D,2,FALSE)</f>
        <v>coal mining - methane capture</v>
      </c>
    </row>
    <row r="2502" spans="1:10" x14ac:dyDescent="0.45">
      <c r="A2502" t="s">
        <v>425</v>
      </c>
      <c r="B2502" t="s">
        <v>85</v>
      </c>
      <c r="C2502">
        <v>2050</v>
      </c>
      <c r="D2502" t="s">
        <v>82</v>
      </c>
      <c r="E2502" t="s">
        <v>83</v>
      </c>
      <c r="F2502" t="s">
        <v>428</v>
      </c>
      <c r="G2502">
        <v>30</v>
      </c>
      <c r="H2502">
        <v>1.4143473468720901E-2</v>
      </c>
      <c r="I2502">
        <f>IF(OR(B2502="GAS",B2502="COL",B2502="LAN",B2502="RICE"),H2502*About!$B$113,IF(B2502="CROP",H2502*About!$B$114,'EPA Data'!H2502))</f>
        <v>1.5840690284967412E-2</v>
      </c>
      <c r="J2502" s="9" t="str">
        <f>VLOOKUP(F2502,'Tech to Policy Mapping'!C:D,2,FALSE)</f>
        <v>coal mining - methane destruction</v>
      </c>
    </row>
    <row r="2503" spans="1:10" x14ac:dyDescent="0.45">
      <c r="A2503" t="s">
        <v>425</v>
      </c>
      <c r="B2503" t="s">
        <v>85</v>
      </c>
      <c r="C2503">
        <v>2050</v>
      </c>
      <c r="D2503" t="s">
        <v>82</v>
      </c>
      <c r="E2503" t="s">
        <v>83</v>
      </c>
      <c r="F2503" t="s">
        <v>426</v>
      </c>
      <c r="G2503">
        <v>30</v>
      </c>
      <c r="H2503">
        <v>0.47449335455894398</v>
      </c>
      <c r="I2503">
        <f>IF(OR(B2503="GAS",B2503="COL",B2503="LAN",B2503="RICE"),H2503*About!$B$113,IF(B2503="CROP",H2503*About!$B$114,'EPA Data'!H2503))</f>
        <v>0.53143255710601733</v>
      </c>
      <c r="J2503" s="9" t="str">
        <f>VLOOKUP(F2503,'Tech to Policy Mapping'!C:D,2,FALSE)</f>
        <v>coal mining - methane capture</v>
      </c>
    </row>
    <row r="2504" spans="1:10" x14ac:dyDescent="0.45">
      <c r="A2504" t="s">
        <v>425</v>
      </c>
      <c r="B2504" t="s">
        <v>85</v>
      </c>
      <c r="C2504">
        <v>2050</v>
      </c>
      <c r="D2504" t="s">
        <v>82</v>
      </c>
      <c r="E2504" t="s">
        <v>83</v>
      </c>
      <c r="F2504" t="s">
        <v>430</v>
      </c>
      <c r="G2504">
        <v>31</v>
      </c>
      <c r="H2504">
        <v>1.0967884212732299E-2</v>
      </c>
      <c r="I2504">
        <f>IF(OR(B2504="GAS",B2504="COL",B2504="LAN",B2504="RICE"),H2504*About!$B$113,IF(B2504="CROP",H2504*About!$B$114,'EPA Data'!H2504))</f>
        <v>1.2284030318260176E-2</v>
      </c>
      <c r="J2504" s="9" t="str">
        <f>VLOOKUP(F2504,'Tech to Policy Mapping'!C:D,2,FALSE)</f>
        <v>coal mining - methane capture</v>
      </c>
    </row>
    <row r="2505" spans="1:10" x14ac:dyDescent="0.45">
      <c r="A2505" t="s">
        <v>425</v>
      </c>
      <c r="B2505" t="s">
        <v>85</v>
      </c>
      <c r="C2505">
        <v>2050</v>
      </c>
      <c r="D2505" t="s">
        <v>82</v>
      </c>
      <c r="E2505" t="s">
        <v>83</v>
      </c>
      <c r="F2505" t="s">
        <v>428</v>
      </c>
      <c r="G2505">
        <v>31</v>
      </c>
      <c r="H2505">
        <v>1.34231252595782E-2</v>
      </c>
      <c r="I2505">
        <f>IF(OR(B2505="GAS",B2505="COL",B2505="LAN",B2505="RICE"),H2505*About!$B$113,IF(B2505="CROP",H2505*About!$B$114,'EPA Data'!H2505))</f>
        <v>1.5033900290727585E-2</v>
      </c>
      <c r="J2505" s="9" t="str">
        <f>VLOOKUP(F2505,'Tech to Policy Mapping'!C:D,2,FALSE)</f>
        <v>coal mining - methane destruction</v>
      </c>
    </row>
    <row r="2506" spans="1:10" x14ac:dyDescent="0.45">
      <c r="A2506" t="s">
        <v>425</v>
      </c>
      <c r="B2506" t="s">
        <v>85</v>
      </c>
      <c r="C2506">
        <v>2050</v>
      </c>
      <c r="D2506" t="s">
        <v>82</v>
      </c>
      <c r="E2506" t="s">
        <v>83</v>
      </c>
      <c r="F2506" t="s">
        <v>426</v>
      </c>
      <c r="G2506">
        <v>31</v>
      </c>
      <c r="H2506">
        <v>0.89837753772735596</v>
      </c>
      <c r="I2506">
        <f>IF(OR(B2506="GAS",B2506="COL",B2506="LAN",B2506="RICE"),H2506*About!$B$113,IF(B2506="CROP",H2506*About!$B$114,'EPA Data'!H2506))</f>
        <v>1.0061828422546388</v>
      </c>
      <c r="J2506" s="9" t="str">
        <f>VLOOKUP(F2506,'Tech to Policy Mapping'!C:D,2,FALSE)</f>
        <v>coal mining - methane capture</v>
      </c>
    </row>
    <row r="2507" spans="1:10" x14ac:dyDescent="0.45">
      <c r="A2507" t="s">
        <v>425</v>
      </c>
      <c r="B2507" t="s">
        <v>85</v>
      </c>
      <c r="C2507">
        <v>2050</v>
      </c>
      <c r="D2507" t="s">
        <v>82</v>
      </c>
      <c r="E2507" t="s">
        <v>83</v>
      </c>
      <c r="F2507" t="s">
        <v>428</v>
      </c>
      <c r="G2507">
        <v>32</v>
      </c>
      <c r="H2507">
        <v>1.29660936072469E-2</v>
      </c>
      <c r="I2507">
        <f>IF(OR(B2507="GAS",B2507="COL",B2507="LAN",B2507="RICE"),H2507*About!$B$113,IF(B2507="CROP",H2507*About!$B$114,'EPA Data'!H2507))</f>
        <v>1.452202484011653E-2</v>
      </c>
      <c r="J2507" s="9" t="str">
        <f>VLOOKUP(F2507,'Tech to Policy Mapping'!C:D,2,FALSE)</f>
        <v>coal mining - methane destruction</v>
      </c>
    </row>
    <row r="2508" spans="1:10" x14ac:dyDescent="0.45">
      <c r="A2508" t="s">
        <v>425</v>
      </c>
      <c r="B2508" t="s">
        <v>85</v>
      </c>
      <c r="C2508">
        <v>2050</v>
      </c>
      <c r="D2508" t="s">
        <v>82</v>
      </c>
      <c r="E2508" t="s">
        <v>83</v>
      </c>
      <c r="F2508" t="s">
        <v>430</v>
      </c>
      <c r="G2508">
        <v>32</v>
      </c>
      <c r="H2508">
        <v>1.08031528070569E-2</v>
      </c>
      <c r="I2508">
        <f>IF(OR(B2508="GAS",B2508="COL",B2508="LAN",B2508="RICE"),H2508*About!$B$113,IF(B2508="CROP",H2508*About!$B$114,'EPA Data'!H2508))</f>
        <v>1.2099531143903729E-2</v>
      </c>
      <c r="J2508" s="9" t="str">
        <f>VLOOKUP(F2508,'Tech to Policy Mapping'!C:D,2,FALSE)</f>
        <v>coal mining - methane capture</v>
      </c>
    </row>
    <row r="2509" spans="1:10" x14ac:dyDescent="0.45">
      <c r="A2509" t="s">
        <v>425</v>
      </c>
      <c r="B2509" t="s">
        <v>85</v>
      </c>
      <c r="C2509">
        <v>2050</v>
      </c>
      <c r="D2509" t="s">
        <v>82</v>
      </c>
      <c r="E2509" t="s">
        <v>83</v>
      </c>
      <c r="F2509" t="s">
        <v>426</v>
      </c>
      <c r="G2509">
        <v>32</v>
      </c>
      <c r="H2509">
        <v>0.43225580453872597</v>
      </c>
      <c r="I2509">
        <f>IF(OR(B2509="GAS",B2509="COL",B2509="LAN",B2509="RICE"),H2509*About!$B$113,IF(B2509="CROP",H2509*About!$B$114,'EPA Data'!H2509))</f>
        <v>0.48412650108337313</v>
      </c>
      <c r="J2509" s="9" t="str">
        <f>VLOOKUP(F2509,'Tech to Policy Mapping'!C:D,2,FALSE)</f>
        <v>coal mining - methane capture</v>
      </c>
    </row>
    <row r="2510" spans="1:10" x14ac:dyDescent="0.45">
      <c r="A2510" t="s">
        <v>425</v>
      </c>
      <c r="B2510" t="s">
        <v>85</v>
      </c>
      <c r="C2510">
        <v>2050</v>
      </c>
      <c r="D2510" t="s">
        <v>82</v>
      </c>
      <c r="E2510" t="s">
        <v>83</v>
      </c>
      <c r="F2510" t="s">
        <v>426</v>
      </c>
      <c r="G2510">
        <v>33</v>
      </c>
      <c r="H2510">
        <v>0.82287561893463101</v>
      </c>
      <c r="I2510">
        <f>IF(OR(B2510="GAS",B2510="COL",B2510="LAN",B2510="RICE"),H2510*About!$B$113,IF(B2510="CROP",H2510*About!$B$114,'EPA Data'!H2510))</f>
        <v>0.92162069320678686</v>
      </c>
      <c r="J2510" s="9" t="str">
        <f>VLOOKUP(F2510,'Tech to Policy Mapping'!C:D,2,FALSE)</f>
        <v>coal mining - methane capture</v>
      </c>
    </row>
    <row r="2511" spans="1:10" x14ac:dyDescent="0.45">
      <c r="A2511" t="s">
        <v>425</v>
      </c>
      <c r="B2511" t="s">
        <v>85</v>
      </c>
      <c r="C2511">
        <v>2050</v>
      </c>
      <c r="D2511" t="s">
        <v>82</v>
      </c>
      <c r="E2511" t="s">
        <v>83</v>
      </c>
      <c r="F2511" t="s">
        <v>428</v>
      </c>
      <c r="G2511">
        <v>34</v>
      </c>
      <c r="H2511">
        <v>3.6866780370473903E-2</v>
      </c>
      <c r="I2511">
        <f>IF(OR(B2511="GAS",B2511="COL",B2511="LAN",B2511="RICE"),H2511*About!$B$113,IF(B2511="CROP",H2511*About!$B$114,'EPA Data'!H2511))</f>
        <v>4.1290794014930778E-2</v>
      </c>
      <c r="J2511" s="9" t="str">
        <f>VLOOKUP(F2511,'Tech to Policy Mapping'!C:D,2,FALSE)</f>
        <v>coal mining - methane destruction</v>
      </c>
    </row>
    <row r="2512" spans="1:10" x14ac:dyDescent="0.45">
      <c r="A2512" t="s">
        <v>425</v>
      </c>
      <c r="B2512" t="s">
        <v>85</v>
      </c>
      <c r="C2512">
        <v>2050</v>
      </c>
      <c r="D2512" t="s">
        <v>82</v>
      </c>
      <c r="E2512" t="s">
        <v>83</v>
      </c>
      <c r="F2512" t="s">
        <v>426</v>
      </c>
      <c r="G2512">
        <v>35</v>
      </c>
      <c r="H2512">
        <v>1.86411637067794</v>
      </c>
      <c r="I2512">
        <f>IF(OR(B2512="GAS",B2512="COL",B2512="LAN",B2512="RICE"),H2512*About!$B$113,IF(B2512="CROP",H2512*About!$B$114,'EPA Data'!H2512))</f>
        <v>2.0878103351592929</v>
      </c>
      <c r="J2512" s="9" t="str">
        <f>VLOOKUP(F2512,'Tech to Policy Mapping'!C:D,2,FALSE)</f>
        <v>coal mining - methane capture</v>
      </c>
    </row>
    <row r="2513" spans="1:10" x14ac:dyDescent="0.45">
      <c r="A2513" t="s">
        <v>425</v>
      </c>
      <c r="B2513" t="s">
        <v>85</v>
      </c>
      <c r="C2513">
        <v>2050</v>
      </c>
      <c r="D2513" t="s">
        <v>82</v>
      </c>
      <c r="E2513" t="s">
        <v>83</v>
      </c>
      <c r="F2513" t="s">
        <v>426</v>
      </c>
      <c r="G2513">
        <v>36</v>
      </c>
      <c r="H2513">
        <v>0.72282034158706598</v>
      </c>
      <c r="I2513">
        <f>IF(OR(B2513="GAS",B2513="COL",B2513="LAN",B2513="RICE"),H2513*About!$B$113,IF(B2513="CROP",H2513*About!$B$114,'EPA Data'!H2513))</f>
        <v>0.80955878257751401</v>
      </c>
      <c r="J2513" s="9" t="str">
        <f>VLOOKUP(F2513,'Tech to Policy Mapping'!C:D,2,FALSE)</f>
        <v>coal mining - methane capture</v>
      </c>
    </row>
    <row r="2514" spans="1:10" x14ac:dyDescent="0.45">
      <c r="A2514" t="s">
        <v>425</v>
      </c>
      <c r="B2514" t="s">
        <v>85</v>
      </c>
      <c r="C2514">
        <v>2050</v>
      </c>
      <c r="D2514" t="s">
        <v>82</v>
      </c>
      <c r="E2514" t="s">
        <v>83</v>
      </c>
      <c r="F2514" t="s">
        <v>428</v>
      </c>
      <c r="G2514">
        <v>36</v>
      </c>
      <c r="H2514">
        <v>1.1652354151010499E-2</v>
      </c>
      <c r="I2514">
        <f>IF(OR(B2514="GAS",B2514="COL",B2514="LAN",B2514="RICE"),H2514*About!$B$113,IF(B2514="CROP",H2514*About!$B$114,'EPA Data'!H2514))</f>
        <v>1.3050636649131761E-2</v>
      </c>
      <c r="J2514" s="9" t="str">
        <f>VLOOKUP(F2514,'Tech to Policy Mapping'!C:D,2,FALSE)</f>
        <v>coal mining - methane destruction</v>
      </c>
    </row>
    <row r="2515" spans="1:10" x14ac:dyDescent="0.45">
      <c r="A2515" t="s">
        <v>425</v>
      </c>
      <c r="B2515" t="s">
        <v>85</v>
      </c>
      <c r="C2515">
        <v>2050</v>
      </c>
      <c r="D2515" t="s">
        <v>82</v>
      </c>
      <c r="E2515" t="s">
        <v>83</v>
      </c>
      <c r="F2515" t="s">
        <v>430</v>
      </c>
      <c r="G2515">
        <v>36</v>
      </c>
      <c r="H2515">
        <v>1.01463170722127E-2</v>
      </c>
      <c r="I2515">
        <f>IF(OR(B2515="GAS",B2515="COL",B2515="LAN",B2515="RICE"),H2515*About!$B$113,IF(B2515="CROP",H2515*About!$B$114,'EPA Data'!H2515))</f>
        <v>1.1363875120878225E-2</v>
      </c>
      <c r="J2515" s="9" t="str">
        <f>VLOOKUP(F2515,'Tech to Policy Mapping'!C:D,2,FALSE)</f>
        <v>coal mining - methane capture</v>
      </c>
    </row>
    <row r="2516" spans="1:10" x14ac:dyDescent="0.45">
      <c r="A2516" t="s">
        <v>425</v>
      </c>
      <c r="B2516" t="s">
        <v>85</v>
      </c>
      <c r="C2516">
        <v>2050</v>
      </c>
      <c r="D2516" t="s">
        <v>82</v>
      </c>
      <c r="E2516" t="s">
        <v>83</v>
      </c>
      <c r="F2516" t="s">
        <v>426</v>
      </c>
      <c r="G2516">
        <v>37</v>
      </c>
      <c r="H2516">
        <v>0.34879192709922702</v>
      </c>
      <c r="I2516">
        <f>IF(OR(B2516="GAS",B2516="COL",B2516="LAN",B2516="RICE"),H2516*About!$B$113,IF(B2516="CROP",H2516*About!$B$114,'EPA Data'!H2516))</f>
        <v>0.39064695835113428</v>
      </c>
      <c r="J2516" s="9" t="str">
        <f>VLOOKUP(F2516,'Tech to Policy Mapping'!C:D,2,FALSE)</f>
        <v>coal mining - methane capture</v>
      </c>
    </row>
    <row r="2517" spans="1:10" x14ac:dyDescent="0.45">
      <c r="A2517" t="s">
        <v>425</v>
      </c>
      <c r="B2517" t="s">
        <v>85</v>
      </c>
      <c r="C2517">
        <v>2050</v>
      </c>
      <c r="D2517" t="s">
        <v>82</v>
      </c>
      <c r="E2517" t="s">
        <v>83</v>
      </c>
      <c r="F2517" t="s">
        <v>428</v>
      </c>
      <c r="G2517">
        <v>37</v>
      </c>
      <c r="H2517">
        <v>2.2444722242653401E-2</v>
      </c>
      <c r="I2517">
        <f>IF(OR(B2517="GAS",B2517="COL",B2517="LAN",B2517="RICE"),H2517*About!$B$113,IF(B2517="CROP",H2517*About!$B$114,'EPA Data'!H2517))</f>
        <v>2.513808891177181E-2</v>
      </c>
      <c r="J2517" s="9" t="str">
        <f>VLOOKUP(F2517,'Tech to Policy Mapping'!C:D,2,FALSE)</f>
        <v>coal mining - methane destruction</v>
      </c>
    </row>
    <row r="2518" spans="1:10" x14ac:dyDescent="0.45">
      <c r="A2518" t="s">
        <v>425</v>
      </c>
      <c r="B2518" t="s">
        <v>85</v>
      </c>
      <c r="C2518">
        <v>2050</v>
      </c>
      <c r="D2518" t="s">
        <v>82</v>
      </c>
      <c r="E2518" t="s">
        <v>83</v>
      </c>
      <c r="F2518" t="s">
        <v>428</v>
      </c>
      <c r="G2518">
        <v>38</v>
      </c>
      <c r="H2518">
        <v>3.2836914993822602E-2</v>
      </c>
      <c r="I2518">
        <f>IF(OR(B2518="GAS",B2518="COL",B2518="LAN",B2518="RICE"),H2518*About!$B$113,IF(B2518="CROP",H2518*About!$B$114,'EPA Data'!H2518))</f>
        <v>3.6777344793081319E-2</v>
      </c>
      <c r="J2518" s="9" t="str">
        <f>VLOOKUP(F2518,'Tech to Policy Mapping'!C:D,2,FALSE)</f>
        <v>coal mining - methane destruction</v>
      </c>
    </row>
    <row r="2519" spans="1:10" x14ac:dyDescent="0.45">
      <c r="A2519" t="s">
        <v>425</v>
      </c>
      <c r="B2519" t="s">
        <v>85</v>
      </c>
      <c r="C2519">
        <v>2050</v>
      </c>
      <c r="D2519" t="s">
        <v>82</v>
      </c>
      <c r="E2519" t="s">
        <v>83</v>
      </c>
      <c r="F2519" t="s">
        <v>430</v>
      </c>
      <c r="G2519">
        <v>39</v>
      </c>
      <c r="H2519">
        <v>1.9586980342865001E-2</v>
      </c>
      <c r="I2519">
        <f>IF(OR(B2519="GAS",B2519="COL",B2519="LAN",B2519="RICE"),H2519*About!$B$113,IF(B2519="CROP",H2519*About!$B$114,'EPA Data'!H2519))</f>
        <v>2.1937417984008802E-2</v>
      </c>
      <c r="J2519" s="9" t="str">
        <f>VLOOKUP(F2519,'Tech to Policy Mapping'!C:D,2,FALSE)</f>
        <v>coal mining - methane capture</v>
      </c>
    </row>
    <row r="2520" spans="1:10" x14ac:dyDescent="0.45">
      <c r="A2520" t="s">
        <v>425</v>
      </c>
      <c r="B2520" t="s">
        <v>85</v>
      </c>
      <c r="C2520">
        <v>2050</v>
      </c>
      <c r="D2520" t="s">
        <v>82</v>
      </c>
      <c r="E2520" t="s">
        <v>83</v>
      </c>
      <c r="F2520" t="s">
        <v>430</v>
      </c>
      <c r="G2520">
        <v>40</v>
      </c>
      <c r="H2520">
        <v>9.7043896093964993E-3</v>
      </c>
      <c r="I2520">
        <f>IF(OR(B2520="GAS",B2520="COL",B2520="LAN",B2520="RICE"),H2520*About!$B$113,IF(B2520="CROP",H2520*About!$B$114,'EPA Data'!H2520))</f>
        <v>1.0868916362524079E-2</v>
      </c>
      <c r="J2520" s="9" t="str">
        <f>VLOOKUP(F2520,'Tech to Policy Mapping'!C:D,2,FALSE)</f>
        <v>coal mining - methane capture</v>
      </c>
    </row>
    <row r="2521" spans="1:10" x14ac:dyDescent="0.45">
      <c r="A2521" t="s">
        <v>425</v>
      </c>
      <c r="B2521" t="s">
        <v>85</v>
      </c>
      <c r="C2521">
        <v>2050</v>
      </c>
      <c r="D2521" t="s">
        <v>82</v>
      </c>
      <c r="E2521" t="s">
        <v>83</v>
      </c>
      <c r="F2521" t="s">
        <v>426</v>
      </c>
      <c r="G2521">
        <v>40</v>
      </c>
      <c r="H2521">
        <v>0.31223294138908297</v>
      </c>
      <c r="I2521">
        <f>IF(OR(B2521="GAS",B2521="COL",B2521="LAN",B2521="RICE"),H2521*About!$B$113,IF(B2521="CROP",H2521*About!$B$114,'EPA Data'!H2521))</f>
        <v>0.34970089435577295</v>
      </c>
      <c r="J2521" s="9" t="str">
        <f>VLOOKUP(F2521,'Tech to Policy Mapping'!C:D,2,FALSE)</f>
        <v>coal mining - methane capture</v>
      </c>
    </row>
    <row r="2522" spans="1:10" x14ac:dyDescent="0.45">
      <c r="A2522" t="s">
        <v>425</v>
      </c>
      <c r="B2522" t="s">
        <v>85</v>
      </c>
      <c r="C2522">
        <v>2050</v>
      </c>
      <c r="D2522" t="s">
        <v>82</v>
      </c>
      <c r="E2522" t="s">
        <v>83</v>
      </c>
      <c r="F2522" t="s">
        <v>428</v>
      </c>
      <c r="G2522">
        <v>41</v>
      </c>
      <c r="H2522">
        <v>1.01463170722127E-2</v>
      </c>
      <c r="I2522">
        <f>IF(OR(B2522="GAS",B2522="COL",B2522="LAN",B2522="RICE"),H2522*About!$B$113,IF(B2522="CROP",H2522*About!$B$114,'EPA Data'!H2522))</f>
        <v>1.1363875120878225E-2</v>
      </c>
      <c r="J2522" s="9" t="str">
        <f>VLOOKUP(F2522,'Tech to Policy Mapping'!C:D,2,FALSE)</f>
        <v>coal mining - methane destruction</v>
      </c>
    </row>
    <row r="2523" spans="1:10" x14ac:dyDescent="0.45">
      <c r="A2523" t="s">
        <v>425</v>
      </c>
      <c r="B2523" t="s">
        <v>85</v>
      </c>
      <c r="C2523">
        <v>2050</v>
      </c>
      <c r="D2523" t="s">
        <v>82</v>
      </c>
      <c r="E2523" t="s">
        <v>83</v>
      </c>
      <c r="F2523" t="s">
        <v>430</v>
      </c>
      <c r="G2523">
        <v>41</v>
      </c>
      <c r="H2523">
        <v>9.6037890762090995E-3</v>
      </c>
      <c r="I2523">
        <f>IF(OR(B2523="GAS",B2523="COL",B2523="LAN",B2523="RICE"),H2523*About!$B$113,IF(B2523="CROP",H2523*About!$B$114,'EPA Data'!H2523))</f>
        <v>1.0756243765354192E-2</v>
      </c>
      <c r="J2523" s="9" t="str">
        <f>VLOOKUP(F2523,'Tech to Policy Mapping'!C:D,2,FALSE)</f>
        <v>coal mining - methane capture</v>
      </c>
    </row>
    <row r="2524" spans="1:10" x14ac:dyDescent="0.45">
      <c r="A2524" t="s">
        <v>425</v>
      </c>
      <c r="B2524" t="s">
        <v>85</v>
      </c>
      <c r="C2524">
        <v>2050</v>
      </c>
      <c r="D2524" t="s">
        <v>82</v>
      </c>
      <c r="E2524" t="s">
        <v>83</v>
      </c>
      <c r="F2524" t="s">
        <v>426</v>
      </c>
      <c r="G2524">
        <v>41</v>
      </c>
      <c r="H2524">
        <v>0.29639950394630399</v>
      </c>
      <c r="I2524">
        <f>IF(OR(B2524="GAS",B2524="COL",B2524="LAN",B2524="RICE"),H2524*About!$B$113,IF(B2524="CROP",H2524*About!$B$114,'EPA Data'!H2524))</f>
        <v>0.33196744441986048</v>
      </c>
      <c r="J2524" s="9" t="str">
        <f>VLOOKUP(F2524,'Tech to Policy Mapping'!C:D,2,FALSE)</f>
        <v>coal mining - methane capture</v>
      </c>
    </row>
    <row r="2525" spans="1:10" x14ac:dyDescent="0.45">
      <c r="A2525" t="s">
        <v>425</v>
      </c>
      <c r="B2525" t="s">
        <v>85</v>
      </c>
      <c r="C2525">
        <v>2050</v>
      </c>
      <c r="D2525" t="s">
        <v>82</v>
      </c>
      <c r="E2525" t="s">
        <v>83</v>
      </c>
      <c r="F2525" t="s">
        <v>428</v>
      </c>
      <c r="G2525">
        <v>42</v>
      </c>
      <c r="H2525">
        <v>1.9586980342865001E-2</v>
      </c>
      <c r="I2525">
        <f>IF(OR(B2525="GAS",B2525="COL",B2525="LAN",B2525="RICE"),H2525*About!$B$113,IF(B2525="CROP",H2525*About!$B$114,'EPA Data'!H2525))</f>
        <v>2.1937417984008802E-2</v>
      </c>
      <c r="J2525" s="9" t="str">
        <f>VLOOKUP(F2525,'Tech to Policy Mapping'!C:D,2,FALSE)</f>
        <v>coal mining - methane destruction</v>
      </c>
    </row>
    <row r="2526" spans="1:10" x14ac:dyDescent="0.45">
      <c r="A2526" t="s">
        <v>425</v>
      </c>
      <c r="B2526" t="s">
        <v>85</v>
      </c>
      <c r="C2526">
        <v>2050</v>
      </c>
      <c r="D2526" t="s">
        <v>82</v>
      </c>
      <c r="E2526" t="s">
        <v>83</v>
      </c>
      <c r="F2526" t="s">
        <v>426</v>
      </c>
      <c r="G2526">
        <v>43</v>
      </c>
      <c r="H2526">
        <v>0.27587109804153398</v>
      </c>
      <c r="I2526">
        <f>IF(OR(B2526="GAS",B2526="COL",B2526="LAN",B2526="RICE"),H2526*About!$B$113,IF(B2526="CROP",H2526*About!$B$114,'EPA Data'!H2526))</f>
        <v>0.3089756298065181</v>
      </c>
      <c r="J2526" s="9" t="str">
        <f>VLOOKUP(F2526,'Tech to Policy Mapping'!C:D,2,FALSE)</f>
        <v>coal mining - methane capture</v>
      </c>
    </row>
    <row r="2527" spans="1:10" x14ac:dyDescent="0.45">
      <c r="A2527" t="s">
        <v>425</v>
      </c>
      <c r="B2527" t="s">
        <v>85</v>
      </c>
      <c r="C2527">
        <v>2050</v>
      </c>
      <c r="D2527" t="s">
        <v>82</v>
      </c>
      <c r="E2527" t="s">
        <v>83</v>
      </c>
      <c r="F2527" t="s">
        <v>428</v>
      </c>
      <c r="G2527">
        <v>43</v>
      </c>
      <c r="H2527">
        <v>1.9308178685605502E-2</v>
      </c>
      <c r="I2527">
        <f>IF(OR(B2527="GAS",B2527="COL",B2527="LAN",B2527="RICE"),H2527*About!$B$113,IF(B2527="CROP",H2527*About!$B$114,'EPA Data'!H2527))</f>
        <v>2.1625160127878164E-2</v>
      </c>
      <c r="J2527" s="9" t="str">
        <f>VLOOKUP(F2527,'Tech to Policy Mapping'!C:D,2,FALSE)</f>
        <v>coal mining - methane destruction</v>
      </c>
    </row>
    <row r="2528" spans="1:10" x14ac:dyDescent="0.45">
      <c r="A2528" t="s">
        <v>425</v>
      </c>
      <c r="B2528" t="s">
        <v>85</v>
      </c>
      <c r="C2528">
        <v>2050</v>
      </c>
      <c r="D2528" t="s">
        <v>82</v>
      </c>
      <c r="E2528" t="s">
        <v>83</v>
      </c>
      <c r="F2528" t="s">
        <v>430</v>
      </c>
      <c r="G2528">
        <v>44</v>
      </c>
      <c r="H2528">
        <v>9.2001613229512995E-3</v>
      </c>
      <c r="I2528">
        <f>IF(OR(B2528="GAS",B2528="COL",B2528="LAN",B2528="RICE"),H2528*About!$B$113,IF(B2528="CROP",H2528*About!$B$114,'EPA Data'!H2528))</f>
        <v>1.0304180681705456E-2</v>
      </c>
      <c r="J2528" s="9" t="str">
        <f>VLOOKUP(F2528,'Tech to Policy Mapping'!C:D,2,FALSE)</f>
        <v>coal mining - methane capture</v>
      </c>
    </row>
    <row r="2529" spans="1:10" x14ac:dyDescent="0.45">
      <c r="A2529" t="s">
        <v>425</v>
      </c>
      <c r="B2529" t="s">
        <v>85</v>
      </c>
      <c r="C2529">
        <v>2050</v>
      </c>
      <c r="D2529" t="s">
        <v>82</v>
      </c>
      <c r="E2529" t="s">
        <v>83</v>
      </c>
      <c r="F2529" t="s">
        <v>426</v>
      </c>
      <c r="G2529">
        <v>45</v>
      </c>
      <c r="H2529">
        <v>1.0485938489437101</v>
      </c>
      <c r="I2529">
        <f>IF(OR(B2529="GAS",B2529="COL",B2529="LAN",B2529="RICE"),H2529*About!$B$113,IF(B2529="CROP",H2529*About!$B$114,'EPA Data'!H2529))</f>
        <v>1.1744251108169554</v>
      </c>
      <c r="J2529" s="9" t="str">
        <f>VLOOKUP(F2529,'Tech to Policy Mapping'!C:D,2,FALSE)</f>
        <v>coal mining - methane capture</v>
      </c>
    </row>
    <row r="2530" spans="1:10" x14ac:dyDescent="0.45">
      <c r="A2530" t="s">
        <v>425</v>
      </c>
      <c r="B2530" t="s">
        <v>85</v>
      </c>
      <c r="C2530">
        <v>2050</v>
      </c>
      <c r="D2530" t="s">
        <v>82</v>
      </c>
      <c r="E2530" t="s">
        <v>83</v>
      </c>
      <c r="F2530" t="s">
        <v>428</v>
      </c>
      <c r="G2530">
        <v>45</v>
      </c>
      <c r="H2530">
        <v>9.2001613229512995E-3</v>
      </c>
      <c r="I2530">
        <f>IF(OR(B2530="GAS",B2530="COL",B2530="LAN",B2530="RICE"),H2530*About!$B$113,IF(B2530="CROP",H2530*About!$B$114,'EPA Data'!H2530))</f>
        <v>1.0304180681705456E-2</v>
      </c>
      <c r="J2530" s="9" t="str">
        <f>VLOOKUP(F2530,'Tech to Policy Mapping'!C:D,2,FALSE)</f>
        <v>coal mining - methane destruction</v>
      </c>
    </row>
    <row r="2531" spans="1:10" x14ac:dyDescent="0.45">
      <c r="A2531" t="s">
        <v>425</v>
      </c>
      <c r="B2531" t="s">
        <v>85</v>
      </c>
      <c r="C2531">
        <v>2050</v>
      </c>
      <c r="D2531" t="s">
        <v>82</v>
      </c>
      <c r="E2531" t="s">
        <v>83</v>
      </c>
      <c r="F2531" t="s">
        <v>426</v>
      </c>
      <c r="G2531">
        <v>46</v>
      </c>
      <c r="H2531">
        <v>0.25458252429962103</v>
      </c>
      <c r="I2531">
        <f>IF(OR(B2531="GAS",B2531="COL",B2531="LAN",B2531="RICE"),H2531*About!$B$113,IF(B2531="CROP",H2531*About!$B$114,'EPA Data'!H2531))</f>
        <v>0.28513242721557558</v>
      </c>
      <c r="J2531" s="9" t="str">
        <f>VLOOKUP(F2531,'Tech to Policy Mapping'!C:D,2,FALSE)</f>
        <v>coal mining - methane capture</v>
      </c>
    </row>
    <row r="2532" spans="1:10" x14ac:dyDescent="0.45">
      <c r="A2532" t="s">
        <v>425</v>
      </c>
      <c r="B2532" t="s">
        <v>85</v>
      </c>
      <c r="C2532">
        <v>2050</v>
      </c>
      <c r="D2532" t="s">
        <v>82</v>
      </c>
      <c r="E2532" t="s">
        <v>83</v>
      </c>
      <c r="F2532" t="s">
        <v>428</v>
      </c>
      <c r="G2532">
        <v>46</v>
      </c>
      <c r="H2532">
        <v>8.9241480454802999E-3</v>
      </c>
      <c r="I2532">
        <f>IF(OR(B2532="GAS",B2532="COL",B2532="LAN",B2532="RICE"),H2532*About!$B$113,IF(B2532="CROP",H2532*About!$B$114,'EPA Data'!H2532))</f>
        <v>9.9950458109379376E-3</v>
      </c>
      <c r="J2532" s="9" t="str">
        <f>VLOOKUP(F2532,'Tech to Policy Mapping'!C:D,2,FALSE)</f>
        <v>coal mining - methane destruction</v>
      </c>
    </row>
    <row r="2533" spans="1:10" x14ac:dyDescent="0.45">
      <c r="A2533" t="s">
        <v>425</v>
      </c>
      <c r="B2533" t="s">
        <v>85</v>
      </c>
      <c r="C2533">
        <v>2050</v>
      </c>
      <c r="D2533" t="s">
        <v>82</v>
      </c>
      <c r="E2533" t="s">
        <v>83</v>
      </c>
      <c r="F2533" t="s">
        <v>430</v>
      </c>
      <c r="G2533">
        <v>47</v>
      </c>
      <c r="H2533">
        <v>8.9241480454802999E-3</v>
      </c>
      <c r="I2533">
        <f>IF(OR(B2533="GAS",B2533="COL",B2533="LAN",B2533="RICE"),H2533*About!$B$113,IF(B2533="CROP",H2533*About!$B$114,'EPA Data'!H2533))</f>
        <v>9.9950458109379376E-3</v>
      </c>
      <c r="J2533" s="9" t="str">
        <f>VLOOKUP(F2533,'Tech to Policy Mapping'!C:D,2,FALSE)</f>
        <v>coal mining - methane capture</v>
      </c>
    </row>
    <row r="2534" spans="1:10" x14ac:dyDescent="0.45">
      <c r="A2534" t="s">
        <v>425</v>
      </c>
      <c r="B2534" t="s">
        <v>85</v>
      </c>
      <c r="C2534">
        <v>2050</v>
      </c>
      <c r="D2534" t="s">
        <v>82</v>
      </c>
      <c r="E2534" t="s">
        <v>83</v>
      </c>
      <c r="F2534" t="s">
        <v>426</v>
      </c>
      <c r="G2534">
        <v>48</v>
      </c>
      <c r="H2534">
        <v>0.24161624908447199</v>
      </c>
      <c r="I2534">
        <f>IF(OR(B2534="GAS",B2534="COL",B2534="LAN",B2534="RICE"),H2534*About!$B$113,IF(B2534="CROP",H2534*About!$B$114,'EPA Data'!H2534))</f>
        <v>0.27061019897460864</v>
      </c>
      <c r="J2534" s="9" t="str">
        <f>VLOOKUP(F2534,'Tech to Policy Mapping'!C:D,2,FALSE)</f>
        <v>coal mining - methane capture</v>
      </c>
    </row>
    <row r="2535" spans="1:10" x14ac:dyDescent="0.45">
      <c r="A2535" t="s">
        <v>425</v>
      </c>
      <c r="B2535" t="s">
        <v>85</v>
      </c>
      <c r="C2535">
        <v>2050</v>
      </c>
      <c r="D2535" t="s">
        <v>82</v>
      </c>
      <c r="E2535" t="s">
        <v>83</v>
      </c>
      <c r="F2535" t="s">
        <v>428</v>
      </c>
      <c r="G2535">
        <v>48</v>
      </c>
      <c r="H2535">
        <v>8.6748106405139004E-3</v>
      </c>
      <c r="I2535">
        <f>IF(OR(B2535="GAS",B2535="COL",B2535="LAN",B2535="RICE"),H2535*About!$B$113,IF(B2535="CROP",H2535*About!$B$114,'EPA Data'!H2535))</f>
        <v>9.7157879173755696E-3</v>
      </c>
      <c r="J2535" s="9" t="str">
        <f>VLOOKUP(F2535,'Tech to Policy Mapping'!C:D,2,FALSE)</f>
        <v>coal mining - methane destruction</v>
      </c>
    </row>
    <row r="2536" spans="1:10" x14ac:dyDescent="0.45">
      <c r="A2536" t="s">
        <v>425</v>
      </c>
      <c r="B2536" t="s">
        <v>85</v>
      </c>
      <c r="C2536">
        <v>2050</v>
      </c>
      <c r="D2536" t="s">
        <v>82</v>
      </c>
      <c r="E2536" t="s">
        <v>83</v>
      </c>
      <c r="F2536" t="s">
        <v>426</v>
      </c>
      <c r="G2536">
        <v>49</v>
      </c>
      <c r="H2536">
        <v>0.23338967561721799</v>
      </c>
      <c r="I2536">
        <f>IF(OR(B2536="GAS",B2536="COL",B2536="LAN",B2536="RICE"),H2536*About!$B$113,IF(B2536="CROP",H2536*About!$B$114,'EPA Data'!H2536))</f>
        <v>0.26139643669128415</v>
      </c>
      <c r="J2536" s="9" t="str">
        <f>VLOOKUP(F2536,'Tech to Policy Mapping'!C:D,2,FALSE)</f>
        <v>coal mining - methane capture</v>
      </c>
    </row>
    <row r="2537" spans="1:10" x14ac:dyDescent="0.45">
      <c r="A2537" t="s">
        <v>425</v>
      </c>
      <c r="B2537" t="s">
        <v>85</v>
      </c>
      <c r="C2537">
        <v>2050</v>
      </c>
      <c r="D2537" t="s">
        <v>82</v>
      </c>
      <c r="E2537" t="s">
        <v>83</v>
      </c>
      <c r="F2537" t="s">
        <v>428</v>
      </c>
      <c r="G2537">
        <v>49</v>
      </c>
      <c r="H2537">
        <v>8.4877982735634006E-3</v>
      </c>
      <c r="I2537">
        <f>IF(OR(B2537="GAS",B2537="COL",B2537="LAN",B2537="RICE"),H2537*About!$B$113,IF(B2537="CROP",H2537*About!$B$114,'EPA Data'!H2537))</f>
        <v>9.506334066391009E-3</v>
      </c>
      <c r="J2537" s="9" t="str">
        <f>VLOOKUP(F2537,'Tech to Policy Mapping'!C:D,2,FALSE)</f>
        <v>coal mining - methane destruction</v>
      </c>
    </row>
    <row r="2538" spans="1:10" x14ac:dyDescent="0.45">
      <c r="A2538" t="s">
        <v>425</v>
      </c>
      <c r="B2538" t="s">
        <v>85</v>
      </c>
      <c r="C2538">
        <v>2050</v>
      </c>
      <c r="D2538" t="s">
        <v>82</v>
      </c>
      <c r="E2538" t="s">
        <v>83</v>
      </c>
      <c r="F2538" t="s">
        <v>428</v>
      </c>
      <c r="G2538">
        <v>50</v>
      </c>
      <c r="H2538">
        <v>8.2208309322595995E-3</v>
      </c>
      <c r="I2538">
        <f>IF(OR(B2538="GAS",B2538="COL",B2538="LAN",B2538="RICE"),H2538*About!$B$113,IF(B2538="CROP",H2538*About!$B$114,'EPA Data'!H2538))</f>
        <v>9.2073306441307519E-3</v>
      </c>
      <c r="J2538" s="9" t="str">
        <f>VLOOKUP(F2538,'Tech to Policy Mapping'!C:D,2,FALSE)</f>
        <v>coal mining - methane destruction</v>
      </c>
    </row>
    <row r="2539" spans="1:10" x14ac:dyDescent="0.45">
      <c r="A2539" t="s">
        <v>425</v>
      </c>
      <c r="B2539" t="s">
        <v>85</v>
      </c>
      <c r="C2539">
        <v>2050</v>
      </c>
      <c r="D2539" t="s">
        <v>82</v>
      </c>
      <c r="E2539" t="s">
        <v>83</v>
      </c>
      <c r="F2539" t="s">
        <v>430</v>
      </c>
      <c r="G2539">
        <v>50</v>
      </c>
      <c r="H2539">
        <v>8.6748106405139004E-3</v>
      </c>
      <c r="I2539">
        <f>IF(OR(B2539="GAS",B2539="COL",B2539="LAN",B2539="RICE"),H2539*About!$B$113,IF(B2539="CROP",H2539*About!$B$114,'EPA Data'!H2539))</f>
        <v>9.7157879173755696E-3</v>
      </c>
      <c r="J2539" s="9" t="str">
        <f>VLOOKUP(F2539,'Tech to Policy Mapping'!C:D,2,FALSE)</f>
        <v>coal mining - methane capture</v>
      </c>
    </row>
    <row r="2540" spans="1:10" x14ac:dyDescent="0.45">
      <c r="A2540" t="s">
        <v>425</v>
      </c>
      <c r="B2540" t="s">
        <v>85</v>
      </c>
      <c r="C2540">
        <v>2050</v>
      </c>
      <c r="D2540" t="s">
        <v>82</v>
      </c>
      <c r="E2540" t="s">
        <v>83</v>
      </c>
      <c r="F2540" t="s">
        <v>426</v>
      </c>
      <c r="G2540">
        <v>51</v>
      </c>
      <c r="H2540">
        <v>0.44329640269279402</v>
      </c>
      <c r="I2540">
        <f>IF(OR(B2540="GAS",B2540="COL",B2540="LAN",B2540="RICE"),H2540*About!$B$113,IF(B2540="CROP",H2540*About!$B$114,'EPA Data'!H2540))</f>
        <v>0.49649197101592935</v>
      </c>
      <c r="J2540" s="9" t="str">
        <f>VLOOKUP(F2540,'Tech to Policy Mapping'!C:D,2,FALSE)</f>
        <v>coal mining - methane capture</v>
      </c>
    </row>
    <row r="2541" spans="1:10" x14ac:dyDescent="0.45">
      <c r="A2541" t="s">
        <v>425</v>
      </c>
      <c r="B2541" t="s">
        <v>85</v>
      </c>
      <c r="C2541">
        <v>2050</v>
      </c>
      <c r="D2541" t="s">
        <v>82</v>
      </c>
      <c r="E2541" t="s">
        <v>83</v>
      </c>
      <c r="F2541" t="s">
        <v>428</v>
      </c>
      <c r="G2541">
        <v>52</v>
      </c>
      <c r="H2541">
        <v>7.9104425385594004E-3</v>
      </c>
      <c r="I2541">
        <f>IF(OR(B2541="GAS",B2541="COL",B2541="LAN",B2541="RICE"),H2541*About!$B$113,IF(B2541="CROP",H2541*About!$B$114,'EPA Data'!H2541))</f>
        <v>8.8596956431865291E-3</v>
      </c>
      <c r="J2541" s="9" t="str">
        <f>VLOOKUP(F2541,'Tech to Policy Mapping'!C:D,2,FALSE)</f>
        <v>coal mining - methane destruction</v>
      </c>
    </row>
    <row r="2542" spans="1:10" x14ac:dyDescent="0.45">
      <c r="A2542" t="s">
        <v>425</v>
      </c>
      <c r="B2542" t="s">
        <v>85</v>
      </c>
      <c r="C2542">
        <v>2050</v>
      </c>
      <c r="D2542" t="s">
        <v>82</v>
      </c>
      <c r="E2542" t="s">
        <v>83</v>
      </c>
      <c r="F2542" t="s">
        <v>430</v>
      </c>
      <c r="G2542">
        <v>52</v>
      </c>
      <c r="H2542">
        <v>8.4877982735634006E-3</v>
      </c>
      <c r="I2542">
        <f>IF(OR(B2542="GAS",B2542="COL",B2542="LAN",B2542="RICE"),H2542*About!$B$113,IF(B2542="CROP",H2542*About!$B$114,'EPA Data'!H2542))</f>
        <v>9.506334066391009E-3</v>
      </c>
      <c r="J2542" s="9" t="str">
        <f>VLOOKUP(F2542,'Tech to Policy Mapping'!C:D,2,FALSE)</f>
        <v>coal mining - methane capture</v>
      </c>
    </row>
    <row r="2543" spans="1:10" x14ac:dyDescent="0.45">
      <c r="A2543" t="s">
        <v>425</v>
      </c>
      <c r="B2543" t="s">
        <v>85</v>
      </c>
      <c r="C2543">
        <v>2050</v>
      </c>
      <c r="D2543" t="s">
        <v>82</v>
      </c>
      <c r="E2543" t="s">
        <v>83</v>
      </c>
      <c r="F2543" t="s">
        <v>426</v>
      </c>
      <c r="G2543">
        <v>52</v>
      </c>
      <c r="H2543">
        <v>0.220305651426315</v>
      </c>
      <c r="I2543">
        <f>IF(OR(B2543="GAS",B2543="COL",B2543="LAN",B2543="RICE"),H2543*About!$B$113,IF(B2543="CROP",H2543*About!$B$114,'EPA Data'!H2543))</f>
        <v>0.24674232959747283</v>
      </c>
      <c r="J2543" s="9" t="str">
        <f>VLOOKUP(F2543,'Tech to Policy Mapping'!C:D,2,FALSE)</f>
        <v>coal mining - methane capture</v>
      </c>
    </row>
    <row r="2544" spans="1:10" x14ac:dyDescent="0.45">
      <c r="A2544" t="s">
        <v>425</v>
      </c>
      <c r="B2544" t="s">
        <v>85</v>
      </c>
      <c r="C2544">
        <v>2050</v>
      </c>
      <c r="D2544" t="s">
        <v>82</v>
      </c>
      <c r="E2544" t="s">
        <v>83</v>
      </c>
      <c r="F2544" t="s">
        <v>428</v>
      </c>
      <c r="G2544">
        <v>53</v>
      </c>
      <c r="H2544">
        <v>1.55421989038587E-2</v>
      </c>
      <c r="I2544">
        <f>IF(OR(B2544="GAS",B2544="COL",B2544="LAN",B2544="RICE"),H2544*About!$B$113,IF(B2544="CROP",H2544*About!$B$114,'EPA Data'!H2544))</f>
        <v>1.7407262772321744E-2</v>
      </c>
      <c r="J2544" s="9" t="str">
        <f>VLOOKUP(F2544,'Tech to Policy Mapping'!C:D,2,FALSE)</f>
        <v>coal mining - methane destruction</v>
      </c>
    </row>
    <row r="2545" spans="1:10" x14ac:dyDescent="0.45">
      <c r="A2545" t="s">
        <v>425</v>
      </c>
      <c r="B2545" t="s">
        <v>85</v>
      </c>
      <c r="C2545">
        <v>2050</v>
      </c>
      <c r="D2545" t="s">
        <v>82</v>
      </c>
      <c r="E2545" t="s">
        <v>83</v>
      </c>
      <c r="F2545" t="s">
        <v>428</v>
      </c>
      <c r="G2545">
        <v>54</v>
      </c>
      <c r="H2545">
        <v>7.5826714746653999E-3</v>
      </c>
      <c r="I2545">
        <f>IF(OR(B2545="GAS",B2545="COL",B2545="LAN",B2545="RICE"),H2545*About!$B$113,IF(B2545="CROP",H2545*About!$B$114,'EPA Data'!H2545))</f>
        <v>8.4925920516252494E-3</v>
      </c>
      <c r="J2545" s="9" t="str">
        <f>VLOOKUP(F2545,'Tech to Policy Mapping'!C:D,2,FALSE)</f>
        <v>coal mining - methane destruction</v>
      </c>
    </row>
    <row r="2546" spans="1:10" x14ac:dyDescent="0.45">
      <c r="A2546" t="s">
        <v>425</v>
      </c>
      <c r="B2546" t="s">
        <v>85</v>
      </c>
      <c r="C2546">
        <v>2050</v>
      </c>
      <c r="D2546" t="s">
        <v>82</v>
      </c>
      <c r="E2546" t="s">
        <v>83</v>
      </c>
      <c r="F2546" t="s">
        <v>426</v>
      </c>
      <c r="G2546">
        <v>54</v>
      </c>
      <c r="H2546">
        <v>0.209742367267608</v>
      </c>
      <c r="I2546">
        <f>IF(OR(B2546="GAS",B2546="COL",B2546="LAN",B2546="RICE"),H2546*About!$B$113,IF(B2546="CROP",H2546*About!$B$114,'EPA Data'!H2546))</f>
        <v>0.23491145133972099</v>
      </c>
      <c r="J2546" s="9" t="str">
        <f>VLOOKUP(F2546,'Tech to Policy Mapping'!C:D,2,FALSE)</f>
        <v>coal mining - methane capture</v>
      </c>
    </row>
    <row r="2547" spans="1:10" x14ac:dyDescent="0.45">
      <c r="A2547" t="s">
        <v>425</v>
      </c>
      <c r="B2547" t="s">
        <v>85</v>
      </c>
      <c r="C2547">
        <v>2050</v>
      </c>
      <c r="D2547" t="s">
        <v>82</v>
      </c>
      <c r="E2547" t="s">
        <v>83</v>
      </c>
      <c r="F2547" t="s">
        <v>426</v>
      </c>
      <c r="G2547">
        <v>55</v>
      </c>
      <c r="H2547">
        <v>0.20412819087505299</v>
      </c>
      <c r="I2547">
        <f>IF(OR(B2547="GAS",B2547="COL",B2547="LAN",B2547="RICE"),H2547*About!$B$113,IF(B2547="CROP",H2547*About!$B$114,'EPA Data'!H2547))</f>
        <v>0.22862357378005937</v>
      </c>
      <c r="J2547" s="9" t="str">
        <f>VLOOKUP(F2547,'Tech to Policy Mapping'!C:D,2,FALSE)</f>
        <v>coal mining - methane capture</v>
      </c>
    </row>
    <row r="2548" spans="1:10" x14ac:dyDescent="0.45">
      <c r="A2548" t="s">
        <v>425</v>
      </c>
      <c r="B2548" t="s">
        <v>85</v>
      </c>
      <c r="C2548">
        <v>2050</v>
      </c>
      <c r="D2548" t="s">
        <v>82</v>
      </c>
      <c r="E2548" t="s">
        <v>83</v>
      </c>
      <c r="F2548" t="s">
        <v>430</v>
      </c>
      <c r="G2548">
        <v>56</v>
      </c>
      <c r="H2548">
        <v>8.2208309322595995E-3</v>
      </c>
      <c r="I2548">
        <f>IF(OR(B2548="GAS",B2548="COL",B2548="LAN",B2548="RICE"),H2548*About!$B$113,IF(B2548="CROP",H2548*About!$B$114,'EPA Data'!H2548))</f>
        <v>9.2073306441307519E-3</v>
      </c>
      <c r="J2548" s="9" t="str">
        <f>VLOOKUP(F2548,'Tech to Policy Mapping'!C:D,2,FALSE)</f>
        <v>coal mining - methane capture</v>
      </c>
    </row>
    <row r="2549" spans="1:10" x14ac:dyDescent="0.45">
      <c r="A2549" t="s">
        <v>425</v>
      </c>
      <c r="B2549" t="s">
        <v>85</v>
      </c>
      <c r="C2549">
        <v>2050</v>
      </c>
      <c r="D2549" t="s">
        <v>82</v>
      </c>
      <c r="E2549" t="s">
        <v>83</v>
      </c>
      <c r="F2549" t="s">
        <v>426</v>
      </c>
      <c r="G2549">
        <v>56</v>
      </c>
      <c r="H2549">
        <v>0.59648452699184396</v>
      </c>
      <c r="I2549">
        <f>IF(OR(B2549="GAS",B2549="COL",B2549="LAN",B2549="RICE"),H2549*About!$B$113,IF(B2549="CROP",H2549*About!$B$114,'EPA Data'!H2549))</f>
        <v>0.6680626702308653</v>
      </c>
      <c r="J2549" s="9" t="str">
        <f>VLOOKUP(F2549,'Tech to Policy Mapping'!C:D,2,FALSE)</f>
        <v>coal mining - methane capture</v>
      </c>
    </row>
    <row r="2550" spans="1:10" x14ac:dyDescent="0.45">
      <c r="A2550" t="s">
        <v>425</v>
      </c>
      <c r="B2550" t="s">
        <v>85</v>
      </c>
      <c r="C2550">
        <v>2050</v>
      </c>
      <c r="D2550" t="s">
        <v>82</v>
      </c>
      <c r="E2550" t="s">
        <v>83</v>
      </c>
      <c r="F2550" t="s">
        <v>428</v>
      </c>
      <c r="G2550">
        <v>56</v>
      </c>
      <c r="H2550">
        <v>7.4130743741988997E-3</v>
      </c>
      <c r="I2550">
        <f>IF(OR(B2550="GAS",B2550="COL",B2550="LAN",B2550="RICE"),H2550*About!$B$113,IF(B2550="CROP",H2550*About!$B$114,'EPA Data'!H2550))</f>
        <v>8.3026432991027688E-3</v>
      </c>
      <c r="J2550" s="9" t="str">
        <f>VLOOKUP(F2550,'Tech to Policy Mapping'!C:D,2,FALSE)</f>
        <v>coal mining - methane destruction</v>
      </c>
    </row>
    <row r="2551" spans="1:10" x14ac:dyDescent="0.45">
      <c r="A2551" t="s">
        <v>425</v>
      </c>
      <c r="B2551" t="s">
        <v>85</v>
      </c>
      <c r="C2551">
        <v>2050</v>
      </c>
      <c r="D2551" t="s">
        <v>82</v>
      </c>
      <c r="E2551" t="s">
        <v>83</v>
      </c>
      <c r="F2551" t="s">
        <v>426</v>
      </c>
      <c r="G2551">
        <v>57</v>
      </c>
      <c r="H2551">
        <v>0.194456741213798</v>
      </c>
      <c r="I2551">
        <f>IF(OR(B2551="GAS",B2551="COL",B2551="LAN",B2551="RICE"),H2551*About!$B$113,IF(B2551="CROP",H2551*About!$B$114,'EPA Data'!H2551))</f>
        <v>0.21779155015945378</v>
      </c>
      <c r="J2551" s="9" t="str">
        <f>VLOOKUP(F2551,'Tech to Policy Mapping'!C:D,2,FALSE)</f>
        <v>coal mining - methane capture</v>
      </c>
    </row>
    <row r="2552" spans="1:10" x14ac:dyDescent="0.45">
      <c r="A2552" t="s">
        <v>425</v>
      </c>
      <c r="B2552" t="s">
        <v>85</v>
      </c>
      <c r="C2552">
        <v>2050</v>
      </c>
      <c r="D2552" t="s">
        <v>82</v>
      </c>
      <c r="E2552" t="s">
        <v>83</v>
      </c>
      <c r="F2552" t="s">
        <v>430</v>
      </c>
      <c r="G2552">
        <v>59</v>
      </c>
      <c r="H2552">
        <v>7.9104425385594004E-3</v>
      </c>
      <c r="I2552">
        <f>IF(OR(B2552="GAS",B2552="COL",B2552="LAN",B2552="RICE"),H2552*About!$B$113,IF(B2552="CROP",H2552*About!$B$114,'EPA Data'!H2552))</f>
        <v>8.8596956431865291E-3</v>
      </c>
      <c r="J2552" s="9" t="str">
        <f>VLOOKUP(F2552,'Tech to Policy Mapping'!C:D,2,FALSE)</f>
        <v>coal mining - methane capture</v>
      </c>
    </row>
    <row r="2553" spans="1:10" x14ac:dyDescent="0.45">
      <c r="A2553" t="s">
        <v>425</v>
      </c>
      <c r="B2553" t="s">
        <v>85</v>
      </c>
      <c r="C2553">
        <v>2050</v>
      </c>
      <c r="D2553" t="s">
        <v>82</v>
      </c>
      <c r="E2553" t="s">
        <v>83</v>
      </c>
      <c r="F2553" t="s">
        <v>427</v>
      </c>
      <c r="G2553">
        <v>59</v>
      </c>
      <c r="H2553">
        <v>7.9104425385594004E-3</v>
      </c>
      <c r="I2553">
        <f>IF(OR(B2553="GAS",B2553="COL",B2553="LAN",B2553="RICE"),H2553*About!$B$113,IF(B2553="CROP",H2553*About!$B$114,'EPA Data'!H2553))</f>
        <v>8.8596956431865291E-3</v>
      </c>
      <c r="J2553" s="9" t="str">
        <f>VLOOKUP(F2553,'Tech to Policy Mapping'!C:D,2,FALSE)</f>
        <v>coal mining - methane capture</v>
      </c>
    </row>
    <row r="2554" spans="1:10" x14ac:dyDescent="0.45">
      <c r="A2554" t="s">
        <v>425</v>
      </c>
      <c r="B2554" t="s">
        <v>85</v>
      </c>
      <c r="C2554">
        <v>2050</v>
      </c>
      <c r="D2554" t="s">
        <v>82</v>
      </c>
      <c r="E2554" t="s">
        <v>83</v>
      </c>
      <c r="F2554" t="s">
        <v>430</v>
      </c>
      <c r="G2554">
        <v>60</v>
      </c>
      <c r="H2554">
        <v>1.55421989038587E-2</v>
      </c>
      <c r="I2554">
        <f>IF(OR(B2554="GAS",B2554="COL",B2554="LAN",B2554="RICE"),H2554*About!$B$113,IF(B2554="CROP",H2554*About!$B$114,'EPA Data'!H2554))</f>
        <v>1.7407262772321744E-2</v>
      </c>
      <c r="J2554" s="9" t="str">
        <f>VLOOKUP(F2554,'Tech to Policy Mapping'!C:D,2,FALSE)</f>
        <v>coal mining - methane capture</v>
      </c>
    </row>
    <row r="2555" spans="1:10" x14ac:dyDescent="0.45">
      <c r="A2555" t="s">
        <v>425</v>
      </c>
      <c r="B2555" t="s">
        <v>85</v>
      </c>
      <c r="C2555">
        <v>2050</v>
      </c>
      <c r="D2555" t="s">
        <v>82</v>
      </c>
      <c r="E2555" t="s">
        <v>83</v>
      </c>
      <c r="F2555" t="s">
        <v>427</v>
      </c>
      <c r="G2555">
        <v>60</v>
      </c>
      <c r="H2555">
        <v>1.55421989038587E-2</v>
      </c>
      <c r="I2555">
        <f>IF(OR(B2555="GAS",B2555="COL",B2555="LAN",B2555="RICE"),H2555*About!$B$113,IF(B2555="CROP",H2555*About!$B$114,'EPA Data'!H2555))</f>
        <v>1.7407262772321744E-2</v>
      </c>
      <c r="J2555" s="9" t="str">
        <f>VLOOKUP(F2555,'Tech to Policy Mapping'!C:D,2,FALSE)</f>
        <v>coal mining - methane capture</v>
      </c>
    </row>
    <row r="2556" spans="1:10" x14ac:dyDescent="0.45">
      <c r="A2556" t="s">
        <v>425</v>
      </c>
      <c r="B2556" t="s">
        <v>85</v>
      </c>
      <c r="C2556">
        <v>2050</v>
      </c>
      <c r="D2556" t="s">
        <v>82</v>
      </c>
      <c r="E2556" t="s">
        <v>83</v>
      </c>
      <c r="F2556" t="s">
        <v>426</v>
      </c>
      <c r="G2556">
        <v>60</v>
      </c>
      <c r="H2556">
        <v>0.182633712887764</v>
      </c>
      <c r="I2556">
        <f>IF(OR(B2556="GAS",B2556="COL",B2556="LAN",B2556="RICE"),H2556*About!$B$113,IF(B2556="CROP",H2556*About!$B$114,'EPA Data'!H2556))</f>
        <v>0.20454975843429571</v>
      </c>
      <c r="J2556" s="9" t="str">
        <f>VLOOKUP(F2556,'Tech to Policy Mapping'!C:D,2,FALSE)</f>
        <v>coal mining - methane capture</v>
      </c>
    </row>
    <row r="2557" spans="1:10" x14ac:dyDescent="0.45">
      <c r="A2557" t="s">
        <v>425</v>
      </c>
      <c r="B2557" t="s">
        <v>85</v>
      </c>
      <c r="C2557">
        <v>2050</v>
      </c>
      <c r="D2557" t="s">
        <v>82</v>
      </c>
      <c r="E2557" t="s">
        <v>83</v>
      </c>
      <c r="F2557" t="s">
        <v>427</v>
      </c>
      <c r="G2557">
        <v>62</v>
      </c>
      <c r="H2557">
        <v>7.5826714746653999E-3</v>
      </c>
      <c r="I2557">
        <f>IF(OR(B2557="GAS",B2557="COL",B2557="LAN",B2557="RICE"),H2557*About!$B$113,IF(B2557="CROP",H2557*About!$B$114,'EPA Data'!H2557))</f>
        <v>8.4925920516252494E-3</v>
      </c>
      <c r="J2557" s="9" t="str">
        <f>VLOOKUP(F2557,'Tech to Policy Mapping'!C:D,2,FALSE)</f>
        <v>coal mining - methane capture</v>
      </c>
    </row>
    <row r="2558" spans="1:10" x14ac:dyDescent="0.45">
      <c r="A2558" t="s">
        <v>425</v>
      </c>
      <c r="B2558" t="s">
        <v>85</v>
      </c>
      <c r="C2558">
        <v>2050</v>
      </c>
      <c r="D2558" t="s">
        <v>82</v>
      </c>
      <c r="E2558" t="s">
        <v>83</v>
      </c>
      <c r="F2558" t="s">
        <v>426</v>
      </c>
      <c r="G2558">
        <v>62</v>
      </c>
      <c r="H2558">
        <v>0.527244672179222</v>
      </c>
      <c r="I2558">
        <f>IF(OR(B2558="GAS",B2558="COL",B2558="LAN",B2558="RICE"),H2558*About!$B$113,IF(B2558="CROP",H2558*About!$B$114,'EPA Data'!H2558))</f>
        <v>0.59051403284072868</v>
      </c>
      <c r="J2558" s="9" t="str">
        <f>VLOOKUP(F2558,'Tech to Policy Mapping'!C:D,2,FALSE)</f>
        <v>coal mining - methane capture</v>
      </c>
    </row>
    <row r="2559" spans="1:10" x14ac:dyDescent="0.45">
      <c r="A2559" t="s">
        <v>425</v>
      </c>
      <c r="B2559" t="s">
        <v>85</v>
      </c>
      <c r="C2559">
        <v>2050</v>
      </c>
      <c r="D2559" t="s">
        <v>82</v>
      </c>
      <c r="E2559" t="s">
        <v>83</v>
      </c>
      <c r="F2559" t="s">
        <v>430</v>
      </c>
      <c r="G2559">
        <v>62</v>
      </c>
      <c r="H2559">
        <v>7.5826714746653999E-3</v>
      </c>
      <c r="I2559">
        <f>IF(OR(B2559="GAS",B2559="COL",B2559="LAN",B2559="RICE"),H2559*About!$B$113,IF(B2559="CROP",H2559*About!$B$114,'EPA Data'!H2559))</f>
        <v>8.4925920516252494E-3</v>
      </c>
      <c r="J2559" s="9" t="str">
        <f>VLOOKUP(F2559,'Tech to Policy Mapping'!C:D,2,FALSE)</f>
        <v>coal mining - methane capture</v>
      </c>
    </row>
    <row r="2560" spans="1:10" x14ac:dyDescent="0.45">
      <c r="A2560" t="s">
        <v>425</v>
      </c>
      <c r="B2560" t="s">
        <v>85</v>
      </c>
      <c r="C2560">
        <v>2050</v>
      </c>
      <c r="D2560" t="s">
        <v>82</v>
      </c>
      <c r="E2560" t="s">
        <v>83</v>
      </c>
      <c r="F2560" t="s">
        <v>430</v>
      </c>
      <c r="G2560">
        <v>63</v>
      </c>
      <c r="H2560">
        <v>7.4130743741988997E-3</v>
      </c>
      <c r="I2560">
        <f>IF(OR(B2560="GAS",B2560="COL",B2560="LAN",B2560="RICE"),H2560*About!$B$113,IF(B2560="CROP",H2560*About!$B$114,'EPA Data'!H2560))</f>
        <v>8.3026432991027688E-3</v>
      </c>
      <c r="J2560" s="9" t="str">
        <f>VLOOKUP(F2560,'Tech to Policy Mapping'!C:D,2,FALSE)</f>
        <v>coal mining - methane capture</v>
      </c>
    </row>
    <row r="2561" spans="1:10" x14ac:dyDescent="0.45">
      <c r="A2561" t="s">
        <v>425</v>
      </c>
      <c r="B2561" t="s">
        <v>85</v>
      </c>
      <c r="C2561">
        <v>2050</v>
      </c>
      <c r="D2561" t="s">
        <v>82</v>
      </c>
      <c r="E2561" t="s">
        <v>83</v>
      </c>
      <c r="F2561" t="s">
        <v>427</v>
      </c>
      <c r="G2561">
        <v>63</v>
      </c>
      <c r="H2561">
        <v>7.4130743741988997E-3</v>
      </c>
      <c r="I2561">
        <f>IF(OR(B2561="GAS",B2561="COL",B2561="LAN",B2561="RICE"),H2561*About!$B$113,IF(B2561="CROP",H2561*About!$B$114,'EPA Data'!H2561))</f>
        <v>8.3026432991027688E-3</v>
      </c>
      <c r="J2561" s="9" t="str">
        <f>VLOOKUP(F2561,'Tech to Policy Mapping'!C:D,2,FALSE)</f>
        <v>coal mining - methane capture</v>
      </c>
    </row>
    <row r="2562" spans="1:10" x14ac:dyDescent="0.45">
      <c r="A2562" t="s">
        <v>425</v>
      </c>
      <c r="B2562" t="s">
        <v>85</v>
      </c>
      <c r="C2562">
        <v>2050</v>
      </c>
      <c r="D2562" t="s">
        <v>82</v>
      </c>
      <c r="E2562" t="s">
        <v>83</v>
      </c>
      <c r="F2562" t="s">
        <v>426</v>
      </c>
      <c r="G2562">
        <v>63</v>
      </c>
      <c r="H2562">
        <v>0.172868207097053</v>
      </c>
      <c r="I2562">
        <f>IF(OR(B2562="GAS",B2562="COL",B2562="LAN",B2562="RICE"),H2562*About!$B$113,IF(B2562="CROP",H2562*About!$B$114,'EPA Data'!H2562))</f>
        <v>0.19361239194869939</v>
      </c>
      <c r="J2562" s="9" t="str">
        <f>VLOOKUP(F2562,'Tech to Policy Mapping'!C:D,2,FALSE)</f>
        <v>coal mining - methane capture</v>
      </c>
    </row>
    <row r="2563" spans="1:10" x14ac:dyDescent="0.45">
      <c r="A2563" t="s">
        <v>425</v>
      </c>
      <c r="B2563" t="s">
        <v>85</v>
      </c>
      <c r="C2563">
        <v>2050</v>
      </c>
      <c r="D2563" t="s">
        <v>82</v>
      </c>
      <c r="E2563" t="s">
        <v>83</v>
      </c>
      <c r="F2563" t="s">
        <v>428</v>
      </c>
      <c r="G2563">
        <v>64</v>
      </c>
      <c r="H2563">
        <v>1.2841196265071599E-2</v>
      </c>
      <c r="I2563">
        <f>IF(OR(B2563="GAS",B2563="COL",B2563="LAN",B2563="RICE"),H2563*About!$B$113,IF(B2563="CROP",H2563*About!$B$114,'EPA Data'!H2563))</f>
        <v>1.4382139816880192E-2</v>
      </c>
      <c r="J2563" s="9" t="str">
        <f>VLOOKUP(F2563,'Tech to Policy Mapping'!C:D,2,FALSE)</f>
        <v>coal mining - methane destruction</v>
      </c>
    </row>
    <row r="2564" spans="1:10" x14ac:dyDescent="0.45">
      <c r="A2564" t="s">
        <v>425</v>
      </c>
      <c r="B2564" t="s">
        <v>85</v>
      </c>
      <c r="C2564">
        <v>2050</v>
      </c>
      <c r="D2564" t="s">
        <v>82</v>
      </c>
      <c r="E2564" t="s">
        <v>83</v>
      </c>
      <c r="F2564" t="s">
        <v>426</v>
      </c>
      <c r="G2564">
        <v>65</v>
      </c>
      <c r="H2564">
        <v>0.165602907538414</v>
      </c>
      <c r="I2564">
        <f>IF(OR(B2564="GAS",B2564="COL",B2564="LAN",B2564="RICE"),H2564*About!$B$113,IF(B2564="CROP",H2564*About!$B$114,'EPA Data'!H2564))</f>
        <v>0.18547525644302371</v>
      </c>
      <c r="J2564" s="9" t="str">
        <f>VLOOKUP(F2564,'Tech to Policy Mapping'!C:D,2,FALSE)</f>
        <v>coal mining - methane capture</v>
      </c>
    </row>
    <row r="2565" spans="1:10" x14ac:dyDescent="0.45">
      <c r="A2565" t="s">
        <v>425</v>
      </c>
      <c r="B2565" t="s">
        <v>85</v>
      </c>
      <c r="C2565">
        <v>2050</v>
      </c>
      <c r="D2565" t="s">
        <v>82</v>
      </c>
      <c r="E2565" t="s">
        <v>83</v>
      </c>
      <c r="F2565" t="s">
        <v>426</v>
      </c>
      <c r="G2565">
        <v>67</v>
      </c>
      <c r="H2565">
        <v>0.16063466668128901</v>
      </c>
      <c r="I2565">
        <f>IF(OR(B2565="GAS",B2565="COL",B2565="LAN",B2565="RICE"),H2565*About!$B$113,IF(B2565="CROP",H2565*About!$B$114,'EPA Data'!H2565))</f>
        <v>0.1799108266830437</v>
      </c>
      <c r="J2565" s="9" t="str">
        <f>VLOOKUP(F2565,'Tech to Policy Mapping'!C:D,2,FALSE)</f>
        <v>coal mining - methane capture</v>
      </c>
    </row>
    <row r="2566" spans="1:10" x14ac:dyDescent="0.45">
      <c r="A2566" t="s">
        <v>425</v>
      </c>
      <c r="B2566" t="s">
        <v>85</v>
      </c>
      <c r="C2566">
        <v>2050</v>
      </c>
      <c r="D2566" t="s">
        <v>82</v>
      </c>
      <c r="E2566" t="s">
        <v>83</v>
      </c>
      <c r="F2566" t="s">
        <v>426</v>
      </c>
      <c r="G2566">
        <v>68</v>
      </c>
      <c r="H2566">
        <v>0.156146600842475</v>
      </c>
      <c r="I2566">
        <f>IF(OR(B2566="GAS",B2566="COL",B2566="LAN",B2566="RICE"),H2566*About!$B$113,IF(B2566="CROP",H2566*About!$B$114,'EPA Data'!H2566))</f>
        <v>0.17488419294357202</v>
      </c>
      <c r="J2566" s="9" t="str">
        <f>VLOOKUP(F2566,'Tech to Policy Mapping'!C:D,2,FALSE)</f>
        <v>coal mining - methane capture</v>
      </c>
    </row>
    <row r="2567" spans="1:10" x14ac:dyDescent="0.45">
      <c r="A2567" t="s">
        <v>425</v>
      </c>
      <c r="B2567" t="s">
        <v>85</v>
      </c>
      <c r="C2567">
        <v>2050</v>
      </c>
      <c r="D2567" t="s">
        <v>82</v>
      </c>
      <c r="E2567" t="s">
        <v>83</v>
      </c>
      <c r="F2567" t="s">
        <v>426</v>
      </c>
      <c r="G2567">
        <v>69</v>
      </c>
      <c r="H2567">
        <v>0.15278035402297899</v>
      </c>
      <c r="I2567">
        <f>IF(OR(B2567="GAS",B2567="COL",B2567="LAN",B2567="RICE"),H2567*About!$B$113,IF(B2567="CROP",H2567*About!$B$114,'EPA Data'!H2567))</f>
        <v>0.17111399650573647</v>
      </c>
      <c r="J2567" s="9" t="str">
        <f>VLOOKUP(F2567,'Tech to Policy Mapping'!C:D,2,FALSE)</f>
        <v>coal mining - methane capture</v>
      </c>
    </row>
    <row r="2568" spans="1:10" x14ac:dyDescent="0.45">
      <c r="A2568" t="s">
        <v>425</v>
      </c>
      <c r="B2568" t="s">
        <v>85</v>
      </c>
      <c r="C2568">
        <v>2050</v>
      </c>
      <c r="D2568" t="s">
        <v>82</v>
      </c>
      <c r="E2568" t="s">
        <v>83</v>
      </c>
      <c r="F2568" t="s">
        <v>428</v>
      </c>
      <c r="G2568">
        <v>69</v>
      </c>
      <c r="H2568">
        <v>5.9983348473907003E-3</v>
      </c>
      <c r="I2568">
        <f>IF(OR(B2568="GAS",B2568="COL",B2568="LAN",B2568="RICE"),H2568*About!$B$113,IF(B2568="CROP",H2568*About!$B$114,'EPA Data'!H2568))</f>
        <v>6.718135029077585E-3</v>
      </c>
      <c r="J2568" s="9" t="str">
        <f>VLOOKUP(F2568,'Tech to Policy Mapping'!C:D,2,FALSE)</f>
        <v>coal mining - methane destruction</v>
      </c>
    </row>
    <row r="2569" spans="1:10" x14ac:dyDescent="0.45">
      <c r="A2569" t="s">
        <v>425</v>
      </c>
      <c r="B2569" t="s">
        <v>85</v>
      </c>
      <c r="C2569">
        <v>2050</v>
      </c>
      <c r="D2569" t="s">
        <v>82</v>
      </c>
      <c r="E2569" t="s">
        <v>83</v>
      </c>
      <c r="F2569" t="s">
        <v>428</v>
      </c>
      <c r="G2569">
        <v>70</v>
      </c>
      <c r="H2569">
        <v>5.8905351907015003E-3</v>
      </c>
      <c r="I2569">
        <f>IF(OR(B2569="GAS",B2569="COL",B2569="LAN",B2569="RICE"),H2569*About!$B$113,IF(B2569="CROP",H2569*About!$B$114,'EPA Data'!H2569))</f>
        <v>6.5973994135856808E-3</v>
      </c>
      <c r="J2569" s="9" t="str">
        <f>VLOOKUP(F2569,'Tech to Policy Mapping'!C:D,2,FALSE)</f>
        <v>coal mining - methane destruction</v>
      </c>
    </row>
    <row r="2570" spans="1:10" x14ac:dyDescent="0.45">
      <c r="A2570" t="s">
        <v>425</v>
      </c>
      <c r="B2570" t="s">
        <v>85</v>
      </c>
      <c r="C2570">
        <v>2050</v>
      </c>
      <c r="D2570" t="s">
        <v>82</v>
      </c>
      <c r="E2570" t="s">
        <v>83</v>
      </c>
      <c r="F2570" t="s">
        <v>426</v>
      </c>
      <c r="G2570">
        <v>71</v>
      </c>
      <c r="H2570">
        <v>0.147974953055381</v>
      </c>
      <c r="I2570">
        <f>IF(OR(B2570="GAS",B2570="COL",B2570="LAN",B2570="RICE"),H2570*About!$B$113,IF(B2570="CROP",H2570*About!$B$114,'EPA Data'!H2570))</f>
        <v>0.16573194742202674</v>
      </c>
      <c r="J2570" s="9" t="str">
        <f>VLOOKUP(F2570,'Tech to Policy Mapping'!C:D,2,FALSE)</f>
        <v>coal mining - methane capture</v>
      </c>
    </row>
    <row r="2571" spans="1:10" x14ac:dyDescent="0.45">
      <c r="A2571" t="s">
        <v>425</v>
      </c>
      <c r="B2571" t="s">
        <v>85</v>
      </c>
      <c r="C2571">
        <v>2050</v>
      </c>
      <c r="D2571" t="s">
        <v>82</v>
      </c>
      <c r="E2571" t="s">
        <v>83</v>
      </c>
      <c r="F2571" t="s">
        <v>429</v>
      </c>
      <c r="G2571">
        <v>72</v>
      </c>
      <c r="H2571">
        <v>2.9766499996185298</v>
      </c>
      <c r="I2571">
        <f>IF(OR(B2571="GAS",B2571="COL",B2571="LAN",B2571="RICE"),H2571*About!$B$113,IF(B2571="CROP",H2571*About!$B$114,'EPA Data'!H2571))</f>
        <v>3.3338479995727539</v>
      </c>
      <c r="J2571" s="9" t="str">
        <f>VLOOKUP(F2571,'Tech to Policy Mapping'!C:D,2,FALSE)</f>
        <v>coal mining - methane destruction</v>
      </c>
    </row>
    <row r="2572" spans="1:10" x14ac:dyDescent="0.45">
      <c r="A2572" t="s">
        <v>425</v>
      </c>
      <c r="B2572" t="s">
        <v>85</v>
      </c>
      <c r="C2572">
        <v>2050</v>
      </c>
      <c r="D2572" t="s">
        <v>82</v>
      </c>
      <c r="E2572" t="s">
        <v>83</v>
      </c>
      <c r="F2572" t="s">
        <v>430</v>
      </c>
      <c r="G2572">
        <v>73</v>
      </c>
      <c r="H2572">
        <v>6.4590354450046999E-3</v>
      </c>
      <c r="I2572">
        <f>IF(OR(B2572="GAS",B2572="COL",B2572="LAN",B2572="RICE"),H2572*About!$B$113,IF(B2572="CROP",H2572*About!$B$114,'EPA Data'!H2572))</f>
        <v>7.2341196984052648E-3</v>
      </c>
      <c r="J2572" s="9" t="str">
        <f>VLOOKUP(F2572,'Tech to Policy Mapping'!C:D,2,FALSE)</f>
        <v>coal mining - methane capture</v>
      </c>
    </row>
    <row r="2573" spans="1:10" x14ac:dyDescent="0.45">
      <c r="A2573" t="s">
        <v>425</v>
      </c>
      <c r="B2573" t="s">
        <v>85</v>
      </c>
      <c r="C2573">
        <v>2050</v>
      </c>
      <c r="D2573" t="s">
        <v>82</v>
      </c>
      <c r="E2573" t="s">
        <v>83</v>
      </c>
      <c r="F2573" t="s">
        <v>427</v>
      </c>
      <c r="G2573">
        <v>73</v>
      </c>
      <c r="H2573">
        <v>6.4590354450046999E-3</v>
      </c>
      <c r="I2573">
        <f>IF(OR(B2573="GAS",B2573="COL",B2573="LAN",B2573="RICE"),H2573*About!$B$113,IF(B2573="CROP",H2573*About!$B$114,'EPA Data'!H2573))</f>
        <v>7.2341196984052648E-3</v>
      </c>
      <c r="J2573" s="9" t="str">
        <f>VLOOKUP(F2573,'Tech to Policy Mapping'!C:D,2,FALSE)</f>
        <v>coal mining - methane capture</v>
      </c>
    </row>
    <row r="2574" spans="1:10" x14ac:dyDescent="0.45">
      <c r="A2574" t="s">
        <v>425</v>
      </c>
      <c r="B2574" t="s">
        <v>85</v>
      </c>
      <c r="C2574">
        <v>2050</v>
      </c>
      <c r="D2574" t="s">
        <v>82</v>
      </c>
      <c r="E2574" t="s">
        <v>83</v>
      </c>
      <c r="F2574" t="s">
        <v>430</v>
      </c>
      <c r="G2574">
        <v>74</v>
      </c>
      <c r="H2574">
        <v>6.3821608200669002E-3</v>
      </c>
      <c r="I2574">
        <f>IF(OR(B2574="GAS",B2574="COL",B2574="LAN",B2574="RICE"),H2574*About!$B$113,IF(B2574="CROP",H2574*About!$B$114,'EPA Data'!H2574))</f>
        <v>7.1480201184749292E-3</v>
      </c>
      <c r="J2574" s="9" t="str">
        <f>VLOOKUP(F2574,'Tech to Policy Mapping'!C:D,2,FALSE)</f>
        <v>coal mining - methane capture</v>
      </c>
    </row>
    <row r="2575" spans="1:10" x14ac:dyDescent="0.45">
      <c r="A2575" t="s">
        <v>425</v>
      </c>
      <c r="B2575" t="s">
        <v>85</v>
      </c>
      <c r="C2575">
        <v>2050</v>
      </c>
      <c r="D2575" t="s">
        <v>82</v>
      </c>
      <c r="E2575" t="s">
        <v>83</v>
      </c>
      <c r="F2575" t="s">
        <v>428</v>
      </c>
      <c r="G2575">
        <v>74</v>
      </c>
      <c r="H2575">
        <v>5.5145034566522E-3</v>
      </c>
      <c r="I2575">
        <f>IF(OR(B2575="GAS",B2575="COL",B2575="LAN",B2575="RICE"),H2575*About!$B$113,IF(B2575="CROP",H2575*About!$B$114,'EPA Data'!H2575))</f>
        <v>6.1762438714504644E-3</v>
      </c>
      <c r="J2575" s="9" t="str">
        <f>VLOOKUP(F2575,'Tech to Policy Mapping'!C:D,2,FALSE)</f>
        <v>coal mining - methane destruction</v>
      </c>
    </row>
    <row r="2576" spans="1:10" x14ac:dyDescent="0.45">
      <c r="A2576" t="s">
        <v>425</v>
      </c>
      <c r="B2576" t="s">
        <v>85</v>
      </c>
      <c r="C2576">
        <v>2050</v>
      </c>
      <c r="D2576" t="s">
        <v>82</v>
      </c>
      <c r="E2576" t="s">
        <v>83</v>
      </c>
      <c r="F2576" t="s">
        <v>427</v>
      </c>
      <c r="G2576">
        <v>74</v>
      </c>
      <c r="H2576">
        <v>6.3821608200669002E-3</v>
      </c>
      <c r="I2576">
        <f>IF(OR(B2576="GAS",B2576="COL",B2576="LAN",B2576="RICE"),H2576*About!$B$113,IF(B2576="CROP",H2576*About!$B$114,'EPA Data'!H2576))</f>
        <v>7.1480201184749292E-3</v>
      </c>
      <c r="J2576" s="9" t="str">
        <f>VLOOKUP(F2576,'Tech to Policy Mapping'!C:D,2,FALSE)</f>
        <v>coal mining - methane capture</v>
      </c>
    </row>
    <row r="2577" spans="1:10" x14ac:dyDescent="0.45">
      <c r="A2577" t="s">
        <v>425</v>
      </c>
      <c r="B2577" t="s">
        <v>85</v>
      </c>
      <c r="C2577">
        <v>2050</v>
      </c>
      <c r="D2577" t="s">
        <v>82</v>
      </c>
      <c r="E2577" t="s">
        <v>83</v>
      </c>
      <c r="F2577" t="s">
        <v>426</v>
      </c>
      <c r="G2577">
        <v>74</v>
      </c>
      <c r="H2577">
        <v>0.14238795638084401</v>
      </c>
      <c r="I2577">
        <f>IF(OR(B2577="GAS",B2577="COL",B2577="LAN",B2577="RICE"),H2577*About!$B$113,IF(B2577="CROP",H2577*About!$B$114,'EPA Data'!H2577))</f>
        <v>0.15947451114654529</v>
      </c>
      <c r="J2577" s="9" t="str">
        <f>VLOOKUP(F2577,'Tech to Policy Mapping'!C:D,2,FALSE)</f>
        <v>coal mining - methane capture</v>
      </c>
    </row>
    <row r="2578" spans="1:10" x14ac:dyDescent="0.45">
      <c r="A2578" t="s">
        <v>425</v>
      </c>
      <c r="B2578" t="s">
        <v>85</v>
      </c>
      <c r="C2578">
        <v>2050</v>
      </c>
      <c r="D2578" t="s">
        <v>82</v>
      </c>
      <c r="E2578" t="s">
        <v>83</v>
      </c>
      <c r="F2578" t="s">
        <v>426</v>
      </c>
      <c r="G2578">
        <v>75</v>
      </c>
      <c r="H2578">
        <v>0.27975958585739102</v>
      </c>
      <c r="I2578">
        <f>IF(OR(B2578="GAS",B2578="COL",B2578="LAN",B2578="RICE"),H2578*About!$B$113,IF(B2578="CROP",H2578*About!$B$114,'EPA Data'!H2578))</f>
        <v>0.31333073616027796</v>
      </c>
      <c r="J2578" s="9" t="str">
        <f>VLOOKUP(F2578,'Tech to Policy Mapping'!C:D,2,FALSE)</f>
        <v>coal mining - methane capture</v>
      </c>
    </row>
    <row r="2579" spans="1:10" x14ac:dyDescent="0.45">
      <c r="A2579" t="s">
        <v>425</v>
      </c>
      <c r="B2579" t="s">
        <v>85</v>
      </c>
      <c r="C2579">
        <v>2050</v>
      </c>
      <c r="D2579" t="s">
        <v>82</v>
      </c>
      <c r="E2579" t="s">
        <v>83</v>
      </c>
      <c r="F2579" t="s">
        <v>428</v>
      </c>
      <c r="G2579">
        <v>75</v>
      </c>
      <c r="H2579">
        <v>5.4985159076750001E-3</v>
      </c>
      <c r="I2579">
        <f>IF(OR(B2579="GAS",B2579="COL",B2579="LAN",B2579="RICE"),H2579*About!$B$113,IF(B2579="CROP",H2579*About!$B$114,'EPA Data'!H2579))</f>
        <v>6.1583378165960007E-3</v>
      </c>
      <c r="J2579" s="9" t="str">
        <f>VLOOKUP(F2579,'Tech to Policy Mapping'!C:D,2,FALSE)</f>
        <v>coal mining - methane destruction</v>
      </c>
    </row>
    <row r="2580" spans="1:10" x14ac:dyDescent="0.45">
      <c r="A2580" t="s">
        <v>425</v>
      </c>
      <c r="B2580" t="s">
        <v>85</v>
      </c>
      <c r="C2580">
        <v>2050</v>
      </c>
      <c r="D2580" t="s">
        <v>82</v>
      </c>
      <c r="E2580" t="s">
        <v>83</v>
      </c>
      <c r="F2580" t="s">
        <v>426</v>
      </c>
      <c r="G2580">
        <v>76</v>
      </c>
      <c r="H2580">
        <v>0.13648808002471899</v>
      </c>
      <c r="I2580">
        <f>IF(OR(B2580="GAS",B2580="COL",B2580="LAN",B2580="RICE"),H2580*About!$B$113,IF(B2580="CROP",H2580*About!$B$114,'EPA Data'!H2580))</f>
        <v>0.15286664962768529</v>
      </c>
      <c r="J2580" s="9" t="str">
        <f>VLOOKUP(F2580,'Tech to Policy Mapping'!C:D,2,FALSE)</f>
        <v>coal mining - methane capture</v>
      </c>
    </row>
    <row r="2581" spans="1:10" x14ac:dyDescent="0.45">
      <c r="A2581" t="s">
        <v>425</v>
      </c>
      <c r="B2581" t="s">
        <v>85</v>
      </c>
      <c r="C2581">
        <v>2050</v>
      </c>
      <c r="D2581" t="s">
        <v>82</v>
      </c>
      <c r="E2581" t="s">
        <v>83</v>
      </c>
      <c r="F2581" t="s">
        <v>426</v>
      </c>
      <c r="G2581">
        <v>78</v>
      </c>
      <c r="H2581">
        <v>0.13343533873558</v>
      </c>
      <c r="I2581">
        <f>IF(OR(B2581="GAS",B2581="COL",B2581="LAN",B2581="RICE"),H2581*About!$B$113,IF(B2581="CROP",H2581*About!$B$114,'EPA Data'!H2581))</f>
        <v>0.14944757938384962</v>
      </c>
      <c r="J2581" s="9" t="str">
        <f>VLOOKUP(F2581,'Tech to Policy Mapping'!C:D,2,FALSE)</f>
        <v>coal mining - methane capture</v>
      </c>
    </row>
    <row r="2582" spans="1:10" x14ac:dyDescent="0.45">
      <c r="A2582" t="s">
        <v>425</v>
      </c>
      <c r="B2582" t="s">
        <v>85</v>
      </c>
      <c r="C2582">
        <v>2050</v>
      </c>
      <c r="D2582" t="s">
        <v>82</v>
      </c>
      <c r="E2582" t="s">
        <v>83</v>
      </c>
      <c r="F2582" t="s">
        <v>428</v>
      </c>
      <c r="G2582">
        <v>79</v>
      </c>
      <c r="H2582">
        <v>5.1840026862919001E-3</v>
      </c>
      <c r="I2582">
        <f>IF(OR(B2582="GAS",B2582="COL",B2582="LAN",B2582="RICE"),H2582*About!$B$113,IF(B2582="CROP",H2582*About!$B$114,'EPA Data'!H2582))</f>
        <v>5.8060830086469287E-3</v>
      </c>
      <c r="J2582" s="9" t="str">
        <f>VLOOKUP(F2582,'Tech to Policy Mapping'!C:D,2,FALSE)</f>
        <v>coal mining - methane destruction</v>
      </c>
    </row>
    <row r="2583" spans="1:10" x14ac:dyDescent="0.45">
      <c r="A2583" t="s">
        <v>425</v>
      </c>
      <c r="B2583" t="s">
        <v>85</v>
      </c>
      <c r="C2583">
        <v>2050</v>
      </c>
      <c r="D2583" t="s">
        <v>82</v>
      </c>
      <c r="E2583" t="s">
        <v>83</v>
      </c>
      <c r="F2583" t="s">
        <v>427</v>
      </c>
      <c r="G2583">
        <v>79</v>
      </c>
      <c r="H2583">
        <v>5.9983348473907003E-3</v>
      </c>
      <c r="I2583">
        <f>IF(OR(B2583="GAS",B2583="COL",B2583="LAN",B2583="RICE"),H2583*About!$B$113,IF(B2583="CROP",H2583*About!$B$114,'EPA Data'!H2583))</f>
        <v>6.718135029077585E-3</v>
      </c>
      <c r="J2583" s="9" t="str">
        <f>VLOOKUP(F2583,'Tech to Policy Mapping'!C:D,2,FALSE)</f>
        <v>coal mining - methane capture</v>
      </c>
    </row>
    <row r="2584" spans="1:10" x14ac:dyDescent="0.45">
      <c r="A2584" t="s">
        <v>425</v>
      </c>
      <c r="B2584" t="s">
        <v>85</v>
      </c>
      <c r="C2584">
        <v>2050</v>
      </c>
      <c r="D2584" t="s">
        <v>82</v>
      </c>
      <c r="E2584" t="s">
        <v>83</v>
      </c>
      <c r="F2584" t="s">
        <v>430</v>
      </c>
      <c r="G2584">
        <v>79</v>
      </c>
      <c r="H2584">
        <v>5.9983348473907003E-3</v>
      </c>
      <c r="I2584">
        <f>IF(OR(B2584="GAS",B2584="COL",B2584="LAN",B2584="RICE"),H2584*About!$B$113,IF(B2584="CROP",H2584*About!$B$114,'EPA Data'!H2584))</f>
        <v>6.718135029077585E-3</v>
      </c>
      <c r="J2584" s="9" t="str">
        <f>VLOOKUP(F2584,'Tech to Policy Mapping'!C:D,2,FALSE)</f>
        <v>coal mining - methane capture</v>
      </c>
    </row>
    <row r="2585" spans="1:10" x14ac:dyDescent="0.45">
      <c r="A2585" t="s">
        <v>425</v>
      </c>
      <c r="B2585" t="s">
        <v>85</v>
      </c>
      <c r="C2585">
        <v>2050</v>
      </c>
      <c r="D2585" t="s">
        <v>82</v>
      </c>
      <c r="E2585" t="s">
        <v>83</v>
      </c>
      <c r="F2585" t="s">
        <v>430</v>
      </c>
      <c r="G2585">
        <v>80</v>
      </c>
      <c r="H2585">
        <v>5.8905351907015003E-3</v>
      </c>
      <c r="I2585">
        <f>IF(OR(B2585="GAS",B2585="COL",B2585="LAN",B2585="RICE"),H2585*About!$B$113,IF(B2585="CROP",H2585*About!$B$114,'EPA Data'!H2585))</f>
        <v>6.5973994135856808E-3</v>
      </c>
      <c r="J2585" s="9" t="str">
        <f>VLOOKUP(F2585,'Tech to Policy Mapping'!C:D,2,FALSE)</f>
        <v>coal mining - methane capture</v>
      </c>
    </row>
    <row r="2586" spans="1:10" x14ac:dyDescent="0.45">
      <c r="A2586" t="s">
        <v>425</v>
      </c>
      <c r="B2586" t="s">
        <v>85</v>
      </c>
      <c r="C2586">
        <v>2050</v>
      </c>
      <c r="D2586" t="s">
        <v>82</v>
      </c>
      <c r="E2586" t="s">
        <v>83</v>
      </c>
      <c r="F2586" t="s">
        <v>427</v>
      </c>
      <c r="G2586">
        <v>80</v>
      </c>
      <c r="H2586">
        <v>5.8905351907015003E-3</v>
      </c>
      <c r="I2586">
        <f>IF(OR(B2586="GAS",B2586="COL",B2586="LAN",B2586="RICE"),H2586*About!$B$113,IF(B2586="CROP",H2586*About!$B$114,'EPA Data'!H2586))</f>
        <v>6.5973994135856808E-3</v>
      </c>
      <c r="J2586" s="9" t="str">
        <f>VLOOKUP(F2586,'Tech to Policy Mapping'!C:D,2,FALSE)</f>
        <v>coal mining - methane capture</v>
      </c>
    </row>
    <row r="2587" spans="1:10" x14ac:dyDescent="0.45">
      <c r="A2587" t="s">
        <v>425</v>
      </c>
      <c r="B2587" t="s">
        <v>85</v>
      </c>
      <c r="C2587">
        <v>2050</v>
      </c>
      <c r="D2587" t="s">
        <v>82</v>
      </c>
      <c r="E2587" t="s">
        <v>83</v>
      </c>
      <c r="F2587" t="s">
        <v>428</v>
      </c>
      <c r="G2587">
        <v>84</v>
      </c>
      <c r="H2587">
        <v>4.9125463701785001E-3</v>
      </c>
      <c r="I2587">
        <f>IF(OR(B2587="GAS",B2587="COL",B2587="LAN",B2587="RICE"),H2587*About!$B$113,IF(B2587="CROP",H2587*About!$B$114,'EPA Data'!H2587))</f>
        <v>5.5020519345999209E-3</v>
      </c>
      <c r="J2587" s="9" t="str">
        <f>VLOOKUP(F2587,'Tech to Policy Mapping'!C:D,2,FALSE)</f>
        <v>coal mining - methane destruction</v>
      </c>
    </row>
    <row r="2588" spans="1:10" x14ac:dyDescent="0.45">
      <c r="A2588" t="s">
        <v>425</v>
      </c>
      <c r="B2588" t="s">
        <v>85</v>
      </c>
      <c r="C2588">
        <v>2050</v>
      </c>
      <c r="D2588" t="s">
        <v>82</v>
      </c>
      <c r="E2588" t="s">
        <v>83</v>
      </c>
      <c r="F2588" t="s">
        <v>430</v>
      </c>
      <c r="G2588">
        <v>86</v>
      </c>
      <c r="H2588">
        <v>1.1013019364327199E-2</v>
      </c>
      <c r="I2588">
        <f>IF(OR(B2588="GAS",B2588="COL",B2588="LAN",B2588="RICE"),H2588*About!$B$113,IF(B2588="CROP",H2588*About!$B$114,'EPA Data'!H2588))</f>
        <v>1.2334581688046464E-2</v>
      </c>
      <c r="J2588" s="9" t="str">
        <f>VLOOKUP(F2588,'Tech to Policy Mapping'!C:D,2,FALSE)</f>
        <v>coal mining - methane capture</v>
      </c>
    </row>
    <row r="2589" spans="1:10" x14ac:dyDescent="0.45">
      <c r="A2589" t="s">
        <v>425</v>
      </c>
      <c r="B2589" t="s">
        <v>85</v>
      </c>
      <c r="C2589">
        <v>2050</v>
      </c>
      <c r="D2589" t="s">
        <v>82</v>
      </c>
      <c r="E2589" t="s">
        <v>83</v>
      </c>
      <c r="F2589" t="s">
        <v>427</v>
      </c>
      <c r="G2589">
        <v>86</v>
      </c>
      <c r="H2589">
        <v>1.1013019364327199E-2</v>
      </c>
      <c r="I2589">
        <f>IF(OR(B2589="GAS",B2589="COL",B2589="LAN",B2589="RICE"),H2589*About!$B$113,IF(B2589="CROP",H2589*About!$B$114,'EPA Data'!H2589))</f>
        <v>1.2334581688046464E-2</v>
      </c>
      <c r="J2589" s="9" t="str">
        <f>VLOOKUP(F2589,'Tech to Policy Mapping'!C:D,2,FALSE)</f>
        <v>coal mining - methane capture</v>
      </c>
    </row>
    <row r="2590" spans="1:10" x14ac:dyDescent="0.45">
      <c r="A2590" t="s">
        <v>425</v>
      </c>
      <c r="B2590" t="s">
        <v>85</v>
      </c>
      <c r="C2590">
        <v>2050</v>
      </c>
      <c r="D2590" t="s">
        <v>82</v>
      </c>
      <c r="E2590" t="s">
        <v>83</v>
      </c>
      <c r="F2590" t="s">
        <v>426</v>
      </c>
      <c r="G2590">
        <v>88</v>
      </c>
      <c r="H2590">
        <v>0.116262644529342</v>
      </c>
      <c r="I2590">
        <f>IF(OR(B2590="GAS",B2590="COL",B2590="LAN",B2590="RICE"),H2590*About!$B$113,IF(B2590="CROP",H2590*About!$B$114,'EPA Data'!H2590))</f>
        <v>0.13021416187286305</v>
      </c>
      <c r="J2590" s="9" t="str">
        <f>VLOOKUP(F2590,'Tech to Policy Mapping'!C:D,2,FALSE)</f>
        <v>coal mining - methane capture</v>
      </c>
    </row>
    <row r="2591" spans="1:10" x14ac:dyDescent="0.45">
      <c r="A2591" t="s">
        <v>425</v>
      </c>
      <c r="B2591" t="s">
        <v>85</v>
      </c>
      <c r="C2591">
        <v>2050</v>
      </c>
      <c r="D2591" t="s">
        <v>82</v>
      </c>
      <c r="E2591" t="s">
        <v>83</v>
      </c>
      <c r="F2591" t="s">
        <v>426</v>
      </c>
      <c r="G2591">
        <v>89</v>
      </c>
      <c r="H2591">
        <v>0.114878892898559</v>
      </c>
      <c r="I2591">
        <f>IF(OR(B2591="GAS",B2591="COL",B2591="LAN",B2591="RICE"),H2591*About!$B$113,IF(B2591="CROP",H2591*About!$B$114,'EPA Data'!H2591))</f>
        <v>0.12866436004638609</v>
      </c>
      <c r="J2591" s="9" t="str">
        <f>VLOOKUP(F2591,'Tech to Policy Mapping'!C:D,2,FALSE)</f>
        <v>coal mining - methane capture</v>
      </c>
    </row>
    <row r="2592" spans="1:10" x14ac:dyDescent="0.45">
      <c r="A2592" t="s">
        <v>425</v>
      </c>
      <c r="B2592" t="s">
        <v>85</v>
      </c>
      <c r="C2592">
        <v>2050</v>
      </c>
      <c r="D2592" t="s">
        <v>82</v>
      </c>
      <c r="E2592" t="s">
        <v>83</v>
      </c>
      <c r="F2592" t="s">
        <v>428</v>
      </c>
      <c r="G2592">
        <v>90</v>
      </c>
      <c r="H2592">
        <v>4.5795133337378996E-3</v>
      </c>
      <c r="I2592">
        <f>IF(OR(B2592="GAS",B2592="COL",B2592="LAN",B2592="RICE"),H2592*About!$B$113,IF(B2592="CROP",H2592*About!$B$114,'EPA Data'!H2592))</f>
        <v>5.1290549337864484E-3</v>
      </c>
      <c r="J2592" s="9" t="str">
        <f>VLOOKUP(F2592,'Tech to Policy Mapping'!C:D,2,FALSE)</f>
        <v>coal mining - methane destruction</v>
      </c>
    </row>
    <row r="2593" spans="1:10" x14ac:dyDescent="0.45">
      <c r="A2593" t="s">
        <v>425</v>
      </c>
      <c r="B2593" t="s">
        <v>85</v>
      </c>
      <c r="C2593">
        <v>2050</v>
      </c>
      <c r="D2593" t="s">
        <v>82</v>
      </c>
      <c r="E2593" t="s">
        <v>83</v>
      </c>
      <c r="F2593" t="s">
        <v>427</v>
      </c>
      <c r="G2593">
        <v>92</v>
      </c>
      <c r="H2593">
        <v>5.1840026862919001E-3</v>
      </c>
      <c r="I2593">
        <f>IF(OR(B2593="GAS",B2593="COL",B2593="LAN",B2593="RICE"),H2593*About!$B$113,IF(B2593="CROP",H2593*About!$B$114,'EPA Data'!H2593))</f>
        <v>5.8060830086469287E-3</v>
      </c>
      <c r="J2593" s="9" t="str">
        <f>VLOOKUP(F2593,'Tech to Policy Mapping'!C:D,2,FALSE)</f>
        <v>coal mining - methane capture</v>
      </c>
    </row>
    <row r="2594" spans="1:10" x14ac:dyDescent="0.45">
      <c r="A2594" t="s">
        <v>425</v>
      </c>
      <c r="B2594" t="s">
        <v>85</v>
      </c>
      <c r="C2594">
        <v>2050</v>
      </c>
      <c r="D2594" t="s">
        <v>82</v>
      </c>
      <c r="E2594" t="s">
        <v>83</v>
      </c>
      <c r="F2594" t="s">
        <v>430</v>
      </c>
      <c r="G2594">
        <v>92</v>
      </c>
      <c r="H2594">
        <v>5.1840026862919001E-3</v>
      </c>
      <c r="I2594">
        <f>IF(OR(B2594="GAS",B2594="COL",B2594="LAN",B2594="RICE"),H2594*About!$B$113,IF(B2594="CROP",H2594*About!$B$114,'EPA Data'!H2594))</f>
        <v>5.8060830086469287E-3</v>
      </c>
      <c r="J2594" s="9" t="str">
        <f>VLOOKUP(F2594,'Tech to Policy Mapping'!C:D,2,FALSE)</f>
        <v>coal mining - methane capture</v>
      </c>
    </row>
    <row r="2595" spans="1:10" x14ac:dyDescent="0.45">
      <c r="A2595" t="s">
        <v>425</v>
      </c>
      <c r="B2595" t="s">
        <v>85</v>
      </c>
      <c r="C2595">
        <v>2050</v>
      </c>
      <c r="D2595" t="s">
        <v>82</v>
      </c>
      <c r="E2595" t="s">
        <v>83</v>
      </c>
      <c r="F2595" t="s">
        <v>428</v>
      </c>
      <c r="G2595">
        <v>93</v>
      </c>
      <c r="H2595">
        <v>4.3843691237270997E-3</v>
      </c>
      <c r="I2595">
        <f>IF(OR(B2595="GAS",B2595="COL",B2595="LAN",B2595="RICE"),H2595*About!$B$113,IF(B2595="CROP",H2595*About!$B$114,'EPA Data'!H2595))</f>
        <v>4.9104934185743524E-3</v>
      </c>
      <c r="J2595" s="9" t="str">
        <f>VLOOKUP(F2595,'Tech to Policy Mapping'!C:D,2,FALSE)</f>
        <v>coal mining - methane destruction</v>
      </c>
    </row>
    <row r="2596" spans="1:10" x14ac:dyDescent="0.45">
      <c r="A2596" t="s">
        <v>425</v>
      </c>
      <c r="B2596" t="s">
        <v>85</v>
      </c>
      <c r="C2596">
        <v>2050</v>
      </c>
      <c r="D2596" t="s">
        <v>82</v>
      </c>
      <c r="E2596" t="s">
        <v>83</v>
      </c>
      <c r="F2596" t="s">
        <v>426</v>
      </c>
      <c r="G2596">
        <v>94</v>
      </c>
      <c r="H2596">
        <v>0.10797002911567601</v>
      </c>
      <c r="I2596">
        <f>IF(OR(B2596="GAS",B2596="COL",B2596="LAN",B2596="RICE"),H2596*About!$B$113,IF(B2596="CROP",H2596*About!$B$114,'EPA Data'!H2596))</f>
        <v>0.12092643260955714</v>
      </c>
      <c r="J2596" s="9" t="str">
        <f>VLOOKUP(F2596,'Tech to Policy Mapping'!C:D,2,FALSE)</f>
        <v>coal mining - methane capture</v>
      </c>
    </row>
    <row r="2597" spans="1:10" x14ac:dyDescent="0.45">
      <c r="A2597" t="s">
        <v>425</v>
      </c>
      <c r="B2597" t="s">
        <v>85</v>
      </c>
      <c r="C2597">
        <v>2050</v>
      </c>
      <c r="D2597" t="s">
        <v>82</v>
      </c>
      <c r="E2597" t="s">
        <v>83</v>
      </c>
      <c r="F2597" t="s">
        <v>426</v>
      </c>
      <c r="G2597">
        <v>95</v>
      </c>
      <c r="H2597">
        <v>0.10602963715791699</v>
      </c>
      <c r="I2597">
        <f>IF(OR(B2597="GAS",B2597="COL",B2597="LAN",B2597="RICE"),H2597*About!$B$113,IF(B2597="CROP",H2597*About!$B$114,'EPA Data'!H2597))</f>
        <v>0.11875319361686705</v>
      </c>
      <c r="J2597" s="9" t="str">
        <f>VLOOKUP(F2597,'Tech to Policy Mapping'!C:D,2,FALSE)</f>
        <v>coal mining - methane capture</v>
      </c>
    </row>
    <row r="2598" spans="1:10" x14ac:dyDescent="0.45">
      <c r="A2598" t="s">
        <v>425</v>
      </c>
      <c r="B2598" t="s">
        <v>85</v>
      </c>
      <c r="C2598">
        <v>2050</v>
      </c>
      <c r="D2598" t="s">
        <v>82</v>
      </c>
      <c r="E2598" t="s">
        <v>83</v>
      </c>
      <c r="F2598" t="s">
        <v>428</v>
      </c>
      <c r="G2598">
        <v>96</v>
      </c>
      <c r="H2598">
        <v>4.2626010254025E-3</v>
      </c>
      <c r="I2598">
        <f>IF(OR(B2598="GAS",B2598="COL",B2598="LAN",B2598="RICE"),H2598*About!$B$113,IF(B2598="CROP",H2598*About!$B$114,'EPA Data'!H2598))</f>
        <v>4.7741131484508002E-3</v>
      </c>
      <c r="J2598" s="9" t="str">
        <f>VLOOKUP(F2598,'Tech to Policy Mapping'!C:D,2,FALSE)</f>
        <v>coal mining - methane destruction</v>
      </c>
    </row>
    <row r="2599" spans="1:10" x14ac:dyDescent="0.45">
      <c r="A2599" t="s">
        <v>425</v>
      </c>
      <c r="B2599" t="s">
        <v>85</v>
      </c>
      <c r="C2599">
        <v>2050</v>
      </c>
      <c r="D2599" t="s">
        <v>82</v>
      </c>
      <c r="E2599" t="s">
        <v>83</v>
      </c>
      <c r="F2599" t="s">
        <v>427</v>
      </c>
      <c r="G2599">
        <v>97</v>
      </c>
      <c r="H2599">
        <v>4.9125463701785001E-3</v>
      </c>
      <c r="I2599">
        <f>IF(OR(B2599="GAS",B2599="COL",B2599="LAN",B2599="RICE"),H2599*About!$B$113,IF(B2599="CROP",H2599*About!$B$114,'EPA Data'!H2599))</f>
        <v>5.5020519345999209E-3</v>
      </c>
      <c r="J2599" s="9" t="str">
        <f>VLOOKUP(F2599,'Tech to Policy Mapping'!C:D,2,FALSE)</f>
        <v>coal mining - methane capture</v>
      </c>
    </row>
    <row r="2600" spans="1:10" x14ac:dyDescent="0.45">
      <c r="A2600" t="s">
        <v>425</v>
      </c>
      <c r="B2600" t="s">
        <v>85</v>
      </c>
      <c r="C2600">
        <v>2050</v>
      </c>
      <c r="D2600" t="s">
        <v>82</v>
      </c>
      <c r="E2600" t="s">
        <v>83</v>
      </c>
      <c r="F2600" t="s">
        <v>430</v>
      </c>
      <c r="G2600">
        <v>97</v>
      </c>
      <c r="H2600">
        <v>4.9125463701785001E-3</v>
      </c>
      <c r="I2600">
        <f>IF(OR(B2600="GAS",B2600="COL",B2600="LAN",B2600="RICE"),H2600*About!$B$113,IF(B2600="CROP",H2600*About!$B$114,'EPA Data'!H2600))</f>
        <v>5.5020519345999209E-3</v>
      </c>
      <c r="J2600" s="9" t="str">
        <f>VLOOKUP(F2600,'Tech to Policy Mapping'!C:D,2,FALSE)</f>
        <v>coal mining - methane capture</v>
      </c>
    </row>
    <row r="2601" spans="1:10" x14ac:dyDescent="0.45">
      <c r="A2601" t="s">
        <v>425</v>
      </c>
      <c r="B2601" t="s">
        <v>85</v>
      </c>
      <c r="C2601">
        <v>2050</v>
      </c>
      <c r="D2601" t="s">
        <v>82</v>
      </c>
      <c r="E2601" t="s">
        <v>83</v>
      </c>
      <c r="F2601" t="s">
        <v>428</v>
      </c>
      <c r="G2601">
        <v>97</v>
      </c>
      <c r="H2601">
        <v>4.2419913224875996E-3</v>
      </c>
      <c r="I2601">
        <f>IF(OR(B2601="GAS",B2601="COL",B2601="LAN",B2601="RICE"),H2601*About!$B$113,IF(B2601="CROP",H2601*About!$B$114,'EPA Data'!H2601))</f>
        <v>4.7510302811861124E-3</v>
      </c>
      <c r="J2601" s="9" t="str">
        <f>VLOOKUP(F2601,'Tech to Policy Mapping'!C:D,2,FALSE)</f>
        <v>coal mining - methane destruction</v>
      </c>
    </row>
    <row r="2602" spans="1:10" x14ac:dyDescent="0.45">
      <c r="A2602" t="s">
        <v>425</v>
      </c>
      <c r="B2602" t="s">
        <v>85</v>
      </c>
      <c r="C2602">
        <v>2050</v>
      </c>
      <c r="D2602" t="s">
        <v>82</v>
      </c>
      <c r="E2602" t="s">
        <v>83</v>
      </c>
      <c r="F2602" t="s">
        <v>426</v>
      </c>
      <c r="G2602">
        <v>101</v>
      </c>
      <c r="H2602">
        <v>0.19823435693979199</v>
      </c>
      <c r="I2602">
        <f>IF(OR(B2602="GAS",B2602="COL",B2602="LAN",B2602="RICE"),H2602*About!$B$113,IF(B2602="CROP",H2602*About!$B$114,'EPA Data'!H2602))</f>
        <v>0.22202247977256706</v>
      </c>
      <c r="J2602" s="9" t="str">
        <f>VLOOKUP(F2602,'Tech to Policy Mapping'!C:D,2,FALSE)</f>
        <v>coal mining - methane capture</v>
      </c>
    </row>
    <row r="2603" spans="1:10" x14ac:dyDescent="0.45">
      <c r="A2603" t="s">
        <v>425</v>
      </c>
      <c r="B2603" t="s">
        <v>85</v>
      </c>
      <c r="C2603">
        <v>2050</v>
      </c>
      <c r="D2603" t="s">
        <v>82</v>
      </c>
      <c r="E2603" t="s">
        <v>83</v>
      </c>
      <c r="F2603" t="s">
        <v>428</v>
      </c>
      <c r="G2603">
        <v>101</v>
      </c>
      <c r="H2603">
        <v>4.0718857198954002E-3</v>
      </c>
      <c r="I2603">
        <f>IF(OR(B2603="GAS",B2603="COL",B2603="LAN",B2603="RICE"),H2603*About!$B$113,IF(B2603="CROP",H2603*About!$B$114,'EPA Data'!H2603))</f>
        <v>4.5605120062828484E-3</v>
      </c>
      <c r="J2603" s="9" t="str">
        <f>VLOOKUP(F2603,'Tech to Policy Mapping'!C:D,2,FALSE)</f>
        <v>coal mining - methane destruction</v>
      </c>
    </row>
    <row r="2604" spans="1:10" x14ac:dyDescent="0.45">
      <c r="A2604" t="s">
        <v>425</v>
      </c>
      <c r="B2604" t="s">
        <v>85</v>
      </c>
      <c r="C2604">
        <v>2050</v>
      </c>
      <c r="D2604" t="s">
        <v>82</v>
      </c>
      <c r="E2604" t="s">
        <v>83</v>
      </c>
      <c r="F2604" t="s">
        <v>428</v>
      </c>
      <c r="G2604">
        <v>104</v>
      </c>
      <c r="H2604">
        <v>3.9528575725853001E-3</v>
      </c>
      <c r="I2604">
        <f>IF(OR(B2604="GAS",B2604="COL",B2604="LAN",B2604="RICE"),H2604*About!$B$113,IF(B2604="CROP",H2604*About!$B$114,'EPA Data'!H2604))</f>
        <v>4.4272004812955365E-3</v>
      </c>
      <c r="J2604" s="9" t="str">
        <f>VLOOKUP(F2604,'Tech to Policy Mapping'!C:D,2,FALSE)</f>
        <v>coal mining - methane destruction</v>
      </c>
    </row>
    <row r="2605" spans="1:10" x14ac:dyDescent="0.45">
      <c r="A2605" t="s">
        <v>425</v>
      </c>
      <c r="B2605" t="s">
        <v>85</v>
      </c>
      <c r="C2605">
        <v>2050</v>
      </c>
      <c r="D2605" t="s">
        <v>82</v>
      </c>
      <c r="E2605" t="s">
        <v>83</v>
      </c>
      <c r="F2605" t="s">
        <v>428</v>
      </c>
      <c r="G2605">
        <v>105</v>
      </c>
      <c r="H2605">
        <v>3.8875138852745E-3</v>
      </c>
      <c r="I2605">
        <f>IF(OR(B2605="GAS",B2605="COL",B2605="LAN",B2605="RICE"),H2605*About!$B$113,IF(B2605="CROP",H2605*About!$B$114,'EPA Data'!H2605))</f>
        <v>4.3540155515074406E-3</v>
      </c>
      <c r="J2605" s="9" t="str">
        <f>VLOOKUP(F2605,'Tech to Policy Mapping'!C:D,2,FALSE)</f>
        <v>coal mining - methane destruction</v>
      </c>
    </row>
    <row r="2606" spans="1:10" x14ac:dyDescent="0.45">
      <c r="A2606" t="s">
        <v>425</v>
      </c>
      <c r="B2606" t="s">
        <v>85</v>
      </c>
      <c r="C2606">
        <v>2050</v>
      </c>
      <c r="D2606" t="s">
        <v>82</v>
      </c>
      <c r="E2606" t="s">
        <v>83</v>
      </c>
      <c r="F2606" t="s">
        <v>427</v>
      </c>
      <c r="G2606">
        <v>105</v>
      </c>
      <c r="H2606">
        <v>4.5795133337378996E-3</v>
      </c>
      <c r="I2606">
        <f>IF(OR(B2606="GAS",B2606="COL",B2606="LAN",B2606="RICE"),H2606*About!$B$113,IF(B2606="CROP",H2606*About!$B$114,'EPA Data'!H2606))</f>
        <v>5.1290549337864484E-3</v>
      </c>
      <c r="J2606" s="9" t="str">
        <f>VLOOKUP(F2606,'Tech to Policy Mapping'!C:D,2,FALSE)</f>
        <v>coal mining - methane capture</v>
      </c>
    </row>
    <row r="2607" spans="1:10" x14ac:dyDescent="0.45">
      <c r="A2607" t="s">
        <v>425</v>
      </c>
      <c r="B2607" t="s">
        <v>85</v>
      </c>
      <c r="C2607">
        <v>2050</v>
      </c>
      <c r="D2607" t="s">
        <v>82</v>
      </c>
      <c r="E2607" t="s">
        <v>83</v>
      </c>
      <c r="F2607" t="s">
        <v>430</v>
      </c>
      <c r="G2607">
        <v>105</v>
      </c>
      <c r="H2607">
        <v>4.5795133337378996E-3</v>
      </c>
      <c r="I2607">
        <f>IF(OR(B2607="GAS",B2607="COL",B2607="LAN",B2607="RICE"),H2607*About!$B$113,IF(B2607="CROP",H2607*About!$B$114,'EPA Data'!H2607))</f>
        <v>5.1290549337864484E-3</v>
      </c>
      <c r="J2607" s="9" t="str">
        <f>VLOOKUP(F2607,'Tech to Policy Mapping'!C:D,2,FALSE)</f>
        <v>coal mining - methane capture</v>
      </c>
    </row>
    <row r="2608" spans="1:10" x14ac:dyDescent="0.45">
      <c r="A2608" t="s">
        <v>425</v>
      </c>
      <c r="B2608" t="s">
        <v>85</v>
      </c>
      <c r="C2608">
        <v>2050</v>
      </c>
      <c r="D2608" t="s">
        <v>82</v>
      </c>
      <c r="E2608" t="s">
        <v>83</v>
      </c>
      <c r="F2608" t="s">
        <v>426</v>
      </c>
      <c r="G2608">
        <v>107</v>
      </c>
      <c r="H2608">
        <v>9.3312047421932207E-2</v>
      </c>
      <c r="I2608">
        <f>IF(OR(B2608="GAS",B2608="COL",B2608="LAN",B2608="RICE"),H2608*About!$B$113,IF(B2608="CROP",H2608*About!$B$114,'EPA Data'!H2608))</f>
        <v>0.10450949311256408</v>
      </c>
      <c r="J2608" s="9" t="str">
        <f>VLOOKUP(F2608,'Tech to Policy Mapping'!C:D,2,FALSE)</f>
        <v>coal mining - methane capture</v>
      </c>
    </row>
    <row r="2609" spans="1:10" x14ac:dyDescent="0.45">
      <c r="A2609" t="s">
        <v>425</v>
      </c>
      <c r="B2609" t="s">
        <v>85</v>
      </c>
      <c r="C2609">
        <v>2050</v>
      </c>
      <c r="D2609" t="s">
        <v>82</v>
      </c>
      <c r="E2609" t="s">
        <v>83</v>
      </c>
      <c r="F2609" t="s">
        <v>427</v>
      </c>
      <c r="G2609">
        <v>109</v>
      </c>
      <c r="H2609">
        <v>4.3843691237270997E-3</v>
      </c>
      <c r="I2609">
        <f>IF(OR(B2609="GAS",B2609="COL",B2609="LAN",B2609="RICE"),H2609*About!$B$113,IF(B2609="CROP",H2609*About!$B$114,'EPA Data'!H2609))</f>
        <v>4.9104934185743524E-3</v>
      </c>
      <c r="J2609" s="9" t="str">
        <f>VLOOKUP(F2609,'Tech to Policy Mapping'!C:D,2,FALSE)</f>
        <v>coal mining - methane capture</v>
      </c>
    </row>
    <row r="2610" spans="1:10" x14ac:dyDescent="0.45">
      <c r="A2610" t="s">
        <v>425</v>
      </c>
      <c r="B2610" t="s">
        <v>85</v>
      </c>
      <c r="C2610">
        <v>2050</v>
      </c>
      <c r="D2610" t="s">
        <v>82</v>
      </c>
      <c r="E2610" t="s">
        <v>83</v>
      </c>
      <c r="F2610" t="s">
        <v>430</v>
      </c>
      <c r="G2610">
        <v>109</v>
      </c>
      <c r="H2610">
        <v>4.3843691237270997E-3</v>
      </c>
      <c r="I2610">
        <f>IF(OR(B2610="GAS",B2610="COL",B2610="LAN",B2610="RICE"),H2610*About!$B$113,IF(B2610="CROP",H2610*About!$B$114,'EPA Data'!H2610))</f>
        <v>4.9104934185743524E-3</v>
      </c>
      <c r="J2610" s="9" t="str">
        <f>VLOOKUP(F2610,'Tech to Policy Mapping'!C:D,2,FALSE)</f>
        <v>coal mining - methane capture</v>
      </c>
    </row>
    <row r="2611" spans="1:10" x14ac:dyDescent="0.45">
      <c r="A2611" t="s">
        <v>425</v>
      </c>
      <c r="B2611" t="s">
        <v>85</v>
      </c>
      <c r="C2611">
        <v>2050</v>
      </c>
      <c r="D2611" t="s">
        <v>82</v>
      </c>
      <c r="E2611" t="s">
        <v>83</v>
      </c>
      <c r="F2611" t="s">
        <v>428</v>
      </c>
      <c r="G2611">
        <v>111</v>
      </c>
      <c r="H2611">
        <v>3.6757243797183002E-3</v>
      </c>
      <c r="I2611">
        <f>IF(OR(B2611="GAS",B2611="COL",B2611="LAN",B2611="RICE"),H2611*About!$B$113,IF(B2611="CROP",H2611*About!$B$114,'EPA Data'!H2611))</f>
        <v>4.1168113052844962E-3</v>
      </c>
      <c r="J2611" s="9" t="str">
        <f>VLOOKUP(F2611,'Tech to Policy Mapping'!C:D,2,FALSE)</f>
        <v>coal mining - methane destruction</v>
      </c>
    </row>
    <row r="2612" spans="1:10" x14ac:dyDescent="0.45">
      <c r="A2612" t="s">
        <v>425</v>
      </c>
      <c r="B2612" t="s">
        <v>85</v>
      </c>
      <c r="C2612">
        <v>2050</v>
      </c>
      <c r="D2612" t="s">
        <v>82</v>
      </c>
      <c r="E2612" t="s">
        <v>83</v>
      </c>
      <c r="F2612" t="s">
        <v>426</v>
      </c>
      <c r="G2612">
        <v>112</v>
      </c>
      <c r="H2612">
        <v>8.8425837457179995E-2</v>
      </c>
      <c r="I2612">
        <f>IF(OR(B2612="GAS",B2612="COL",B2612="LAN",B2612="RICE"),H2612*About!$B$113,IF(B2612="CROP",H2612*About!$B$114,'EPA Data'!H2612))</f>
        <v>9.9036937952041604E-2</v>
      </c>
      <c r="J2612" s="9" t="str">
        <f>VLOOKUP(F2612,'Tech to Policy Mapping'!C:D,2,FALSE)</f>
        <v>coal mining - methane capture</v>
      </c>
    </row>
    <row r="2613" spans="1:10" x14ac:dyDescent="0.45">
      <c r="A2613" t="s">
        <v>425</v>
      </c>
      <c r="B2613" t="s">
        <v>85</v>
      </c>
      <c r="C2613">
        <v>2050</v>
      </c>
      <c r="D2613" t="s">
        <v>82</v>
      </c>
      <c r="E2613" t="s">
        <v>83</v>
      </c>
      <c r="F2613" t="s">
        <v>428</v>
      </c>
      <c r="G2613">
        <v>112</v>
      </c>
      <c r="H2613">
        <v>3.6612215917557001E-3</v>
      </c>
      <c r="I2613">
        <f>IF(OR(B2613="GAS",B2613="COL",B2613="LAN",B2613="RICE"),H2613*About!$B$113,IF(B2613="CROP",H2613*About!$B$114,'EPA Data'!H2613))</f>
        <v>4.1005681827663842E-3</v>
      </c>
      <c r="J2613" s="9" t="str">
        <f>VLOOKUP(F2613,'Tech to Policy Mapping'!C:D,2,FALSE)</f>
        <v>coal mining - methane destruction</v>
      </c>
    </row>
    <row r="2614" spans="1:10" x14ac:dyDescent="0.45">
      <c r="A2614" t="s">
        <v>425</v>
      </c>
      <c r="B2614" t="s">
        <v>85</v>
      </c>
      <c r="C2614">
        <v>2050</v>
      </c>
      <c r="D2614" t="s">
        <v>82</v>
      </c>
      <c r="E2614" t="s">
        <v>83</v>
      </c>
      <c r="F2614" t="s">
        <v>427</v>
      </c>
      <c r="G2614">
        <v>113</v>
      </c>
      <c r="H2614">
        <v>8.5045923478901005E-3</v>
      </c>
      <c r="I2614">
        <f>IF(OR(B2614="GAS",B2614="COL",B2614="LAN",B2614="RICE"),H2614*About!$B$113,IF(B2614="CROP",H2614*About!$B$114,'EPA Data'!H2614))</f>
        <v>9.5251434296369127E-3</v>
      </c>
      <c r="J2614" s="9" t="str">
        <f>VLOOKUP(F2614,'Tech to Policy Mapping'!C:D,2,FALSE)</f>
        <v>coal mining - methane capture</v>
      </c>
    </row>
    <row r="2615" spans="1:10" x14ac:dyDescent="0.45">
      <c r="A2615" t="s">
        <v>425</v>
      </c>
      <c r="B2615" t="s">
        <v>85</v>
      </c>
      <c r="C2615">
        <v>2050</v>
      </c>
      <c r="D2615" t="s">
        <v>82</v>
      </c>
      <c r="E2615" t="s">
        <v>83</v>
      </c>
      <c r="F2615" t="s">
        <v>430</v>
      </c>
      <c r="G2615">
        <v>113</v>
      </c>
      <c r="H2615">
        <v>8.5045923478901005E-3</v>
      </c>
      <c r="I2615">
        <f>IF(OR(B2615="GAS",B2615="COL",B2615="LAN",B2615="RICE"),H2615*About!$B$113,IF(B2615="CROP",H2615*About!$B$114,'EPA Data'!H2615))</f>
        <v>9.5251434296369127E-3</v>
      </c>
      <c r="J2615" s="9" t="str">
        <f>VLOOKUP(F2615,'Tech to Policy Mapping'!C:D,2,FALSE)</f>
        <v>coal mining - methane capture</v>
      </c>
    </row>
    <row r="2616" spans="1:10" x14ac:dyDescent="0.45">
      <c r="A2616" t="s">
        <v>425</v>
      </c>
      <c r="B2616" t="s">
        <v>85</v>
      </c>
      <c r="C2616">
        <v>2050</v>
      </c>
      <c r="D2616" t="s">
        <v>82</v>
      </c>
      <c r="E2616" t="s">
        <v>83</v>
      </c>
      <c r="F2616" t="s">
        <v>428</v>
      </c>
      <c r="G2616">
        <v>115</v>
      </c>
      <c r="H2616">
        <v>3.5441371146589999E-3</v>
      </c>
      <c r="I2616">
        <f>IF(OR(B2616="GAS",B2616="COL",B2616="LAN",B2616="RICE"),H2616*About!$B$113,IF(B2616="CROP",H2616*About!$B$114,'EPA Data'!H2616))</f>
        <v>3.9694335684180805E-3</v>
      </c>
      <c r="J2616" s="9" t="str">
        <f>VLOOKUP(F2616,'Tech to Policy Mapping'!C:D,2,FALSE)</f>
        <v>coal mining - methane destruction</v>
      </c>
    </row>
    <row r="2617" spans="1:10" x14ac:dyDescent="0.45">
      <c r="A2617" t="s">
        <v>425</v>
      </c>
      <c r="B2617" t="s">
        <v>85</v>
      </c>
      <c r="C2617">
        <v>2050</v>
      </c>
      <c r="D2617" t="s">
        <v>82</v>
      </c>
      <c r="E2617" t="s">
        <v>83</v>
      </c>
      <c r="F2617" t="s">
        <v>427</v>
      </c>
      <c r="G2617">
        <v>118</v>
      </c>
      <c r="H2617">
        <v>4.0718857198954002E-3</v>
      </c>
      <c r="I2617">
        <f>IF(OR(B2617="GAS",B2617="COL",B2617="LAN",B2617="RICE"),H2617*About!$B$113,IF(B2617="CROP",H2617*About!$B$114,'EPA Data'!H2617))</f>
        <v>4.5605120062828484E-3</v>
      </c>
      <c r="J2617" s="9" t="str">
        <f>VLOOKUP(F2617,'Tech to Policy Mapping'!C:D,2,FALSE)</f>
        <v>coal mining - methane capture</v>
      </c>
    </row>
    <row r="2618" spans="1:10" x14ac:dyDescent="0.45">
      <c r="A2618" t="s">
        <v>425</v>
      </c>
      <c r="B2618" t="s">
        <v>85</v>
      </c>
      <c r="C2618">
        <v>2050</v>
      </c>
      <c r="D2618" t="s">
        <v>82</v>
      </c>
      <c r="E2618" t="s">
        <v>83</v>
      </c>
      <c r="F2618" t="s">
        <v>430</v>
      </c>
      <c r="G2618">
        <v>118</v>
      </c>
      <c r="H2618">
        <v>4.0718857198954002E-3</v>
      </c>
      <c r="I2618">
        <f>IF(OR(B2618="GAS",B2618="COL",B2618="LAN",B2618="RICE"),H2618*About!$B$113,IF(B2618="CROP",H2618*About!$B$114,'EPA Data'!H2618))</f>
        <v>4.5605120062828484E-3</v>
      </c>
      <c r="J2618" s="9" t="str">
        <f>VLOOKUP(F2618,'Tech to Policy Mapping'!C:D,2,FALSE)</f>
        <v>coal mining - methane capture</v>
      </c>
    </row>
    <row r="2619" spans="1:10" x14ac:dyDescent="0.45">
      <c r="A2619" t="s">
        <v>425</v>
      </c>
      <c r="B2619" t="s">
        <v>85</v>
      </c>
      <c r="C2619">
        <v>2050</v>
      </c>
      <c r="D2619" t="s">
        <v>82</v>
      </c>
      <c r="E2619" t="s">
        <v>83</v>
      </c>
      <c r="F2619" t="s">
        <v>426</v>
      </c>
      <c r="G2619">
        <v>119</v>
      </c>
      <c r="H2619">
        <v>8.2431234419345897E-2</v>
      </c>
      <c r="I2619">
        <f>IF(OR(B2619="GAS",B2619="COL",B2619="LAN",B2619="RICE"),H2619*About!$B$113,IF(B2619="CROP",H2619*About!$B$114,'EPA Data'!H2619))</f>
        <v>9.2322982549667421E-2</v>
      </c>
      <c r="J2619" s="9" t="str">
        <f>VLOOKUP(F2619,'Tech to Policy Mapping'!C:D,2,FALSE)</f>
        <v>coal mining - methane capture</v>
      </c>
    </row>
    <row r="2620" spans="1:10" x14ac:dyDescent="0.45">
      <c r="A2620" t="s">
        <v>425</v>
      </c>
      <c r="B2620" t="s">
        <v>85</v>
      </c>
      <c r="C2620">
        <v>2050</v>
      </c>
      <c r="D2620" t="s">
        <v>82</v>
      </c>
      <c r="E2620" t="s">
        <v>83</v>
      </c>
      <c r="F2620" t="s">
        <v>428</v>
      </c>
      <c r="G2620">
        <v>119</v>
      </c>
      <c r="H2620">
        <v>3.4453233238309999E-3</v>
      </c>
      <c r="I2620">
        <f>IF(OR(B2620="GAS",B2620="COL",B2620="LAN",B2620="RICE"),H2620*About!$B$113,IF(B2620="CROP",H2620*About!$B$114,'EPA Data'!H2620))</f>
        <v>3.8587621226907204E-3</v>
      </c>
      <c r="J2620" s="9" t="str">
        <f>VLOOKUP(F2620,'Tech to Policy Mapping'!C:D,2,FALSE)</f>
        <v>coal mining - methane destruction</v>
      </c>
    </row>
    <row r="2621" spans="1:10" x14ac:dyDescent="0.45">
      <c r="A2621" t="s">
        <v>425</v>
      </c>
      <c r="B2621" t="s">
        <v>85</v>
      </c>
      <c r="C2621">
        <v>2050</v>
      </c>
      <c r="D2621" t="s">
        <v>82</v>
      </c>
      <c r="E2621" t="s">
        <v>83</v>
      </c>
      <c r="F2621" t="s">
        <v>430</v>
      </c>
      <c r="G2621">
        <v>122</v>
      </c>
      <c r="H2621">
        <v>3.9528575725853001E-3</v>
      </c>
      <c r="I2621">
        <f>IF(OR(B2621="GAS",B2621="COL",B2621="LAN",B2621="RICE"),H2621*About!$B$113,IF(B2621="CROP",H2621*About!$B$114,'EPA Data'!H2621))</f>
        <v>4.4272004812955365E-3</v>
      </c>
      <c r="J2621" s="9" t="str">
        <f>VLOOKUP(F2621,'Tech to Policy Mapping'!C:D,2,FALSE)</f>
        <v>coal mining - methane capture</v>
      </c>
    </row>
    <row r="2622" spans="1:10" x14ac:dyDescent="0.45">
      <c r="A2622" t="s">
        <v>425</v>
      </c>
      <c r="B2622" t="s">
        <v>85</v>
      </c>
      <c r="C2622">
        <v>2050</v>
      </c>
      <c r="D2622" t="s">
        <v>82</v>
      </c>
      <c r="E2622" t="s">
        <v>83</v>
      </c>
      <c r="F2622" t="s">
        <v>427</v>
      </c>
      <c r="G2622">
        <v>122</v>
      </c>
      <c r="H2622">
        <v>3.9528575725853001E-3</v>
      </c>
      <c r="I2622">
        <f>IF(OR(B2622="GAS",B2622="COL",B2622="LAN",B2622="RICE"),H2622*About!$B$113,IF(B2622="CROP",H2622*About!$B$114,'EPA Data'!H2622))</f>
        <v>4.4272004812955365E-3</v>
      </c>
      <c r="J2622" s="9" t="str">
        <f>VLOOKUP(F2622,'Tech to Policy Mapping'!C:D,2,FALSE)</f>
        <v>coal mining - methane capture</v>
      </c>
    </row>
    <row r="2623" spans="1:10" x14ac:dyDescent="0.45">
      <c r="A2623" t="s">
        <v>425</v>
      </c>
      <c r="B2623" t="s">
        <v>85</v>
      </c>
      <c r="C2623">
        <v>2050</v>
      </c>
      <c r="D2623" t="s">
        <v>82</v>
      </c>
      <c r="E2623" t="s">
        <v>83</v>
      </c>
      <c r="F2623" t="s">
        <v>426</v>
      </c>
      <c r="G2623">
        <v>124</v>
      </c>
      <c r="H2623">
        <v>7.8918643295764895E-2</v>
      </c>
      <c r="I2623">
        <f>IF(OR(B2623="GAS",B2623="COL",B2623="LAN",B2623="RICE"),H2623*About!$B$113,IF(B2623="CROP",H2623*About!$B$114,'EPA Data'!H2623))</f>
        <v>8.8388880491256691E-2</v>
      </c>
      <c r="J2623" s="9" t="str">
        <f>VLOOKUP(F2623,'Tech to Policy Mapping'!C:D,2,FALSE)</f>
        <v>coal mining - methane capture</v>
      </c>
    </row>
    <row r="2624" spans="1:10" x14ac:dyDescent="0.45">
      <c r="A2624" t="s">
        <v>425</v>
      </c>
      <c r="B2624" t="s">
        <v>85</v>
      </c>
      <c r="C2624">
        <v>2050</v>
      </c>
      <c r="D2624" t="s">
        <v>82</v>
      </c>
      <c r="E2624" t="s">
        <v>83</v>
      </c>
      <c r="F2624" t="s">
        <v>430</v>
      </c>
      <c r="G2624">
        <v>124</v>
      </c>
      <c r="H2624">
        <v>3.8875138852745E-3</v>
      </c>
      <c r="I2624">
        <f>IF(OR(B2624="GAS",B2624="COL",B2624="LAN",B2624="RICE"),H2624*About!$B$113,IF(B2624="CROP",H2624*About!$B$114,'EPA Data'!H2624))</f>
        <v>4.3540155515074406E-3</v>
      </c>
      <c r="J2624" s="9" t="str">
        <f>VLOOKUP(F2624,'Tech to Policy Mapping'!C:D,2,FALSE)</f>
        <v>coal mining - methane capture</v>
      </c>
    </row>
    <row r="2625" spans="1:10" x14ac:dyDescent="0.45">
      <c r="A2625" t="s">
        <v>425</v>
      </c>
      <c r="B2625" t="s">
        <v>85</v>
      </c>
      <c r="C2625">
        <v>2050</v>
      </c>
      <c r="D2625" t="s">
        <v>82</v>
      </c>
      <c r="E2625" t="s">
        <v>83</v>
      </c>
      <c r="F2625" t="s">
        <v>427</v>
      </c>
      <c r="G2625">
        <v>124</v>
      </c>
      <c r="H2625">
        <v>3.8875138852745E-3</v>
      </c>
      <c r="I2625">
        <f>IF(OR(B2625="GAS",B2625="COL",B2625="LAN",B2625="RICE"),H2625*About!$B$113,IF(B2625="CROP",H2625*About!$B$114,'EPA Data'!H2625))</f>
        <v>4.3540155515074406E-3</v>
      </c>
      <c r="J2625" s="9" t="str">
        <f>VLOOKUP(F2625,'Tech to Policy Mapping'!C:D,2,FALSE)</f>
        <v>coal mining - methane capture</v>
      </c>
    </row>
    <row r="2626" spans="1:10" x14ac:dyDescent="0.45">
      <c r="A2626" t="s">
        <v>425</v>
      </c>
      <c r="B2626" t="s">
        <v>85</v>
      </c>
      <c r="C2626">
        <v>2050</v>
      </c>
      <c r="D2626" t="s">
        <v>82</v>
      </c>
      <c r="E2626" t="s">
        <v>83</v>
      </c>
      <c r="F2626" t="s">
        <v>426</v>
      </c>
      <c r="G2626">
        <v>127</v>
      </c>
      <c r="H2626">
        <v>7.6726816594600705E-2</v>
      </c>
      <c r="I2626">
        <f>IF(OR(B2626="GAS",B2626="COL",B2626="LAN",B2626="RICE"),H2626*About!$B$113,IF(B2626="CROP",H2626*About!$B$114,'EPA Data'!H2626))</f>
        <v>8.5934034585952793E-2</v>
      </c>
      <c r="J2626" s="9" t="str">
        <f>VLOOKUP(F2626,'Tech to Policy Mapping'!C:D,2,FALSE)</f>
        <v>coal mining - methane capture</v>
      </c>
    </row>
    <row r="2627" spans="1:10" x14ac:dyDescent="0.45">
      <c r="A2627" t="s">
        <v>425</v>
      </c>
      <c r="B2627" t="s">
        <v>85</v>
      </c>
      <c r="C2627">
        <v>2050</v>
      </c>
      <c r="D2627" t="s">
        <v>82</v>
      </c>
      <c r="E2627" t="s">
        <v>83</v>
      </c>
      <c r="F2627" t="s">
        <v>426</v>
      </c>
      <c r="G2627">
        <v>128</v>
      </c>
      <c r="H2627">
        <v>7.6355837285518605E-2</v>
      </c>
      <c r="I2627">
        <f>IF(OR(B2627="GAS",B2627="COL",B2627="LAN",B2627="RICE"),H2627*About!$B$113,IF(B2627="CROP",H2627*About!$B$114,'EPA Data'!H2627))</f>
        <v>8.5518537759780841E-2</v>
      </c>
      <c r="J2627" s="9" t="str">
        <f>VLOOKUP(F2627,'Tech to Policy Mapping'!C:D,2,FALSE)</f>
        <v>coal mining - methane capture</v>
      </c>
    </row>
    <row r="2628" spans="1:10" x14ac:dyDescent="0.45">
      <c r="A2628" t="s">
        <v>425</v>
      </c>
      <c r="B2628" t="s">
        <v>85</v>
      </c>
      <c r="C2628">
        <v>2050</v>
      </c>
      <c r="D2628" t="s">
        <v>82</v>
      </c>
      <c r="E2628" t="s">
        <v>83</v>
      </c>
      <c r="F2628" t="s">
        <v>427</v>
      </c>
      <c r="G2628">
        <v>131</v>
      </c>
      <c r="H2628">
        <v>3.6757243797183002E-3</v>
      </c>
      <c r="I2628">
        <f>IF(OR(B2628="GAS",B2628="COL",B2628="LAN",B2628="RICE"),H2628*About!$B$113,IF(B2628="CROP",H2628*About!$B$114,'EPA Data'!H2628))</f>
        <v>4.1168113052844962E-3</v>
      </c>
      <c r="J2628" s="9" t="str">
        <f>VLOOKUP(F2628,'Tech to Policy Mapping'!C:D,2,FALSE)</f>
        <v>coal mining - methane capture</v>
      </c>
    </row>
    <row r="2629" spans="1:10" x14ac:dyDescent="0.45">
      <c r="A2629" t="s">
        <v>425</v>
      </c>
      <c r="B2629" t="s">
        <v>85</v>
      </c>
      <c r="C2629">
        <v>2050</v>
      </c>
      <c r="D2629" t="s">
        <v>82</v>
      </c>
      <c r="E2629" t="s">
        <v>83</v>
      </c>
      <c r="F2629" t="s">
        <v>430</v>
      </c>
      <c r="G2629">
        <v>131</v>
      </c>
      <c r="H2629">
        <v>3.6757243797183002E-3</v>
      </c>
      <c r="I2629">
        <f>IF(OR(B2629="GAS",B2629="COL",B2629="LAN",B2629="RICE"),H2629*About!$B$113,IF(B2629="CROP",H2629*About!$B$114,'EPA Data'!H2629))</f>
        <v>4.1168113052844962E-3</v>
      </c>
      <c r="J2629" s="9" t="str">
        <f>VLOOKUP(F2629,'Tech to Policy Mapping'!C:D,2,FALSE)</f>
        <v>coal mining - methane capture</v>
      </c>
    </row>
    <row r="2630" spans="1:10" x14ac:dyDescent="0.45">
      <c r="A2630" t="s">
        <v>425</v>
      </c>
      <c r="B2630" t="s">
        <v>85</v>
      </c>
      <c r="C2630">
        <v>2050</v>
      </c>
      <c r="D2630" t="s">
        <v>82</v>
      </c>
      <c r="E2630" t="s">
        <v>83</v>
      </c>
      <c r="F2630" t="s">
        <v>430</v>
      </c>
      <c r="G2630">
        <v>132</v>
      </c>
      <c r="H2630">
        <v>3.6612215917557001E-3</v>
      </c>
      <c r="I2630">
        <f>IF(OR(B2630="GAS",B2630="COL",B2630="LAN",B2630="RICE"),H2630*About!$B$113,IF(B2630="CROP",H2630*About!$B$114,'EPA Data'!H2630))</f>
        <v>4.1005681827663842E-3</v>
      </c>
      <c r="J2630" s="9" t="str">
        <f>VLOOKUP(F2630,'Tech to Policy Mapping'!C:D,2,FALSE)</f>
        <v>coal mining - methane capture</v>
      </c>
    </row>
    <row r="2631" spans="1:10" x14ac:dyDescent="0.45">
      <c r="A2631" t="s">
        <v>425</v>
      </c>
      <c r="B2631" t="s">
        <v>85</v>
      </c>
      <c r="C2631">
        <v>2050</v>
      </c>
      <c r="D2631" t="s">
        <v>82</v>
      </c>
      <c r="E2631" t="s">
        <v>83</v>
      </c>
      <c r="F2631" t="s">
        <v>427</v>
      </c>
      <c r="G2631">
        <v>132</v>
      </c>
      <c r="H2631">
        <v>3.6612215917557001E-3</v>
      </c>
      <c r="I2631">
        <f>IF(OR(B2631="GAS",B2631="COL",B2631="LAN",B2631="RICE"),H2631*About!$B$113,IF(B2631="CROP",H2631*About!$B$114,'EPA Data'!H2631))</f>
        <v>4.1005681827663842E-3</v>
      </c>
      <c r="J2631" s="9" t="str">
        <f>VLOOKUP(F2631,'Tech to Policy Mapping'!C:D,2,FALSE)</f>
        <v>coal mining - methane capture</v>
      </c>
    </row>
    <row r="2632" spans="1:10" x14ac:dyDescent="0.45">
      <c r="A2632" t="s">
        <v>425</v>
      </c>
      <c r="B2632" t="s">
        <v>85</v>
      </c>
      <c r="C2632">
        <v>2050</v>
      </c>
      <c r="D2632" t="s">
        <v>82</v>
      </c>
      <c r="E2632" t="s">
        <v>83</v>
      </c>
      <c r="F2632" t="s">
        <v>426</v>
      </c>
      <c r="G2632">
        <v>133</v>
      </c>
      <c r="H2632">
        <v>7.3293939232826205E-2</v>
      </c>
      <c r="I2632">
        <f>IF(OR(B2632="GAS",B2632="COL",B2632="LAN",B2632="RICE"),H2632*About!$B$113,IF(B2632="CROP",H2632*About!$B$114,'EPA Data'!H2632))</f>
        <v>8.2089211940765364E-2</v>
      </c>
      <c r="J2632" s="9" t="str">
        <f>VLOOKUP(F2632,'Tech to Policy Mapping'!C:D,2,FALSE)</f>
        <v>coal mining - methane capture</v>
      </c>
    </row>
    <row r="2633" spans="1:10" x14ac:dyDescent="0.45">
      <c r="A2633" t="s">
        <v>425</v>
      </c>
      <c r="B2633" t="s">
        <v>85</v>
      </c>
      <c r="C2633">
        <v>2050</v>
      </c>
      <c r="D2633" t="s">
        <v>82</v>
      </c>
      <c r="E2633" t="s">
        <v>83</v>
      </c>
      <c r="F2633" t="s">
        <v>427</v>
      </c>
      <c r="G2633">
        <v>136</v>
      </c>
      <c r="H2633">
        <v>3.5441371146589999E-3</v>
      </c>
      <c r="I2633">
        <f>IF(OR(B2633="GAS",B2633="COL",B2633="LAN",B2633="RICE"),H2633*About!$B$113,IF(B2633="CROP",H2633*About!$B$114,'EPA Data'!H2633))</f>
        <v>3.9694335684180805E-3</v>
      </c>
      <c r="J2633" s="9" t="str">
        <f>VLOOKUP(F2633,'Tech to Policy Mapping'!C:D,2,FALSE)</f>
        <v>coal mining - methane capture</v>
      </c>
    </row>
    <row r="2634" spans="1:10" x14ac:dyDescent="0.45">
      <c r="A2634" t="s">
        <v>425</v>
      </c>
      <c r="B2634" t="s">
        <v>85</v>
      </c>
      <c r="C2634">
        <v>2050</v>
      </c>
      <c r="D2634" t="s">
        <v>82</v>
      </c>
      <c r="E2634" t="s">
        <v>83</v>
      </c>
      <c r="F2634" t="s">
        <v>430</v>
      </c>
      <c r="G2634">
        <v>136</v>
      </c>
      <c r="H2634">
        <v>3.5441371146589999E-3</v>
      </c>
      <c r="I2634">
        <f>IF(OR(B2634="GAS",B2634="COL",B2634="LAN",B2634="RICE"),H2634*About!$B$113,IF(B2634="CROP",H2634*About!$B$114,'EPA Data'!H2634))</f>
        <v>3.9694335684180805E-3</v>
      </c>
      <c r="J2634" s="9" t="str">
        <f>VLOOKUP(F2634,'Tech to Policy Mapping'!C:D,2,FALSE)</f>
        <v>coal mining - methane capture</v>
      </c>
    </row>
    <row r="2635" spans="1:10" x14ac:dyDescent="0.45">
      <c r="A2635" t="s">
        <v>425</v>
      </c>
      <c r="B2635" t="s">
        <v>85</v>
      </c>
      <c r="C2635">
        <v>2050</v>
      </c>
      <c r="D2635" t="s">
        <v>82</v>
      </c>
      <c r="E2635" t="s">
        <v>83</v>
      </c>
      <c r="F2635" t="s">
        <v>426</v>
      </c>
      <c r="G2635">
        <v>137</v>
      </c>
      <c r="H2635">
        <v>7.1151435375213595E-2</v>
      </c>
      <c r="I2635">
        <f>IF(OR(B2635="GAS",B2635="COL",B2635="LAN",B2635="RICE"),H2635*About!$B$113,IF(B2635="CROP",H2635*About!$B$114,'EPA Data'!H2635))</f>
        <v>7.9689607620239231E-2</v>
      </c>
      <c r="J2635" s="9" t="str">
        <f>VLOOKUP(F2635,'Tech to Policy Mapping'!C:D,2,FALSE)</f>
        <v>coal mining - methane capture</v>
      </c>
    </row>
    <row r="2636" spans="1:10" x14ac:dyDescent="0.45">
      <c r="A2636" t="s">
        <v>425</v>
      </c>
      <c r="B2636" t="s">
        <v>85</v>
      </c>
      <c r="C2636">
        <v>2050</v>
      </c>
      <c r="D2636" t="s">
        <v>82</v>
      </c>
      <c r="E2636" t="s">
        <v>83</v>
      </c>
      <c r="F2636" t="s">
        <v>426</v>
      </c>
      <c r="G2636">
        <v>139</v>
      </c>
      <c r="H2636">
        <v>6.9975249469280201E-2</v>
      </c>
      <c r="I2636">
        <f>IF(OR(B2636="GAS",B2636="COL",B2636="LAN",B2636="RICE"),H2636*About!$B$113,IF(B2636="CROP",H2636*About!$B$114,'EPA Data'!H2636))</f>
        <v>7.8372279405593839E-2</v>
      </c>
      <c r="J2636" s="9" t="str">
        <f>VLOOKUP(F2636,'Tech to Policy Mapping'!C:D,2,FALSE)</f>
        <v>coal mining - methane capture</v>
      </c>
    </row>
    <row r="2637" spans="1:10" x14ac:dyDescent="0.45">
      <c r="A2637" t="s">
        <v>425</v>
      </c>
      <c r="B2637" t="s">
        <v>85</v>
      </c>
      <c r="C2637">
        <v>2050</v>
      </c>
      <c r="D2637" t="s">
        <v>82</v>
      </c>
      <c r="E2637" t="s">
        <v>83</v>
      </c>
      <c r="F2637" t="s">
        <v>427</v>
      </c>
      <c r="G2637">
        <v>140</v>
      </c>
      <c r="H2637">
        <v>3.4453233238309999E-3</v>
      </c>
      <c r="I2637">
        <f>IF(OR(B2637="GAS",B2637="COL",B2637="LAN",B2637="RICE"),H2637*About!$B$113,IF(B2637="CROP",H2637*About!$B$114,'EPA Data'!H2637))</f>
        <v>3.8587621226907204E-3</v>
      </c>
      <c r="J2637" s="9" t="str">
        <f>VLOOKUP(F2637,'Tech to Policy Mapping'!C:D,2,FALSE)</f>
        <v>coal mining - methane capture</v>
      </c>
    </row>
    <row r="2638" spans="1:10" x14ac:dyDescent="0.45">
      <c r="A2638" t="s">
        <v>425</v>
      </c>
      <c r="B2638" t="s">
        <v>85</v>
      </c>
      <c r="C2638">
        <v>2050</v>
      </c>
      <c r="D2638" t="s">
        <v>82</v>
      </c>
      <c r="E2638" t="s">
        <v>83</v>
      </c>
      <c r="F2638" t="s">
        <v>430</v>
      </c>
      <c r="G2638">
        <v>140</v>
      </c>
      <c r="H2638">
        <v>3.4453233238309999E-3</v>
      </c>
      <c r="I2638">
        <f>IF(OR(B2638="GAS",B2638="COL",B2638="LAN",B2638="RICE"),H2638*About!$B$113,IF(B2638="CROP",H2638*About!$B$114,'EPA Data'!H2638))</f>
        <v>3.8587621226907204E-3</v>
      </c>
      <c r="J2638" s="9" t="str">
        <f>VLOOKUP(F2638,'Tech to Policy Mapping'!C:D,2,FALSE)</f>
        <v>coal mining - methane capture</v>
      </c>
    </row>
    <row r="2639" spans="1:10" x14ac:dyDescent="0.45">
      <c r="A2639" t="s">
        <v>425</v>
      </c>
      <c r="B2639" t="s">
        <v>85</v>
      </c>
      <c r="C2639">
        <v>2050</v>
      </c>
      <c r="D2639" t="s">
        <v>82</v>
      </c>
      <c r="E2639" t="s">
        <v>83</v>
      </c>
      <c r="F2639" t="s">
        <v>426</v>
      </c>
      <c r="G2639">
        <v>146</v>
      </c>
      <c r="H2639">
        <v>6.6163040697574602E-2</v>
      </c>
      <c r="I2639">
        <f>IF(OR(B2639="GAS",B2639="COL",B2639="LAN",B2639="RICE"),H2639*About!$B$113,IF(B2639="CROP",H2639*About!$B$114,'EPA Data'!H2639))</f>
        <v>7.4102605581283565E-2</v>
      </c>
      <c r="J2639" s="9" t="str">
        <f>VLOOKUP(F2639,'Tech to Policy Mapping'!C:D,2,FALSE)</f>
        <v>coal mining - methane capture</v>
      </c>
    </row>
    <row r="2640" spans="1:10" x14ac:dyDescent="0.45">
      <c r="A2640" t="s">
        <v>425</v>
      </c>
      <c r="B2640" t="s">
        <v>85</v>
      </c>
      <c r="C2640">
        <v>2050</v>
      </c>
      <c r="D2640" t="s">
        <v>82</v>
      </c>
      <c r="E2640" t="s">
        <v>83</v>
      </c>
      <c r="F2640" t="s">
        <v>426</v>
      </c>
      <c r="G2640">
        <v>147</v>
      </c>
      <c r="H2640">
        <v>6.5901987254619598E-2</v>
      </c>
      <c r="I2640">
        <f>IF(OR(B2640="GAS",B2640="COL",B2640="LAN",B2640="RICE"),H2640*About!$B$113,IF(B2640="CROP",H2640*About!$B$114,'EPA Data'!H2640))</f>
        <v>7.3810225725173956E-2</v>
      </c>
      <c r="J2640" s="9" t="str">
        <f>VLOOKUP(F2640,'Tech to Policy Mapping'!C:D,2,FALSE)</f>
        <v>coal mining - methane capture</v>
      </c>
    </row>
    <row r="2641" spans="1:10" x14ac:dyDescent="0.45">
      <c r="A2641" t="s">
        <v>425</v>
      </c>
      <c r="B2641" t="s">
        <v>85</v>
      </c>
      <c r="C2641">
        <v>2050</v>
      </c>
      <c r="D2641" t="s">
        <v>82</v>
      </c>
      <c r="E2641" t="s">
        <v>83</v>
      </c>
      <c r="F2641" t="s">
        <v>426</v>
      </c>
      <c r="G2641">
        <v>151</v>
      </c>
      <c r="H2641">
        <v>6.3794471323490101E-2</v>
      </c>
      <c r="I2641">
        <f>IF(OR(B2641="GAS",B2641="COL",B2641="LAN",B2641="RICE"),H2641*About!$B$113,IF(B2641="CROP",H2641*About!$B$114,'EPA Data'!H2641))</f>
        <v>7.1449807882308924E-2</v>
      </c>
      <c r="J2641" s="9" t="str">
        <f>VLOOKUP(F2641,'Tech to Policy Mapping'!C:D,2,FALSE)</f>
        <v>coal mining - methane capture</v>
      </c>
    </row>
    <row r="2642" spans="1:10" x14ac:dyDescent="0.45">
      <c r="A2642" t="s">
        <v>425</v>
      </c>
      <c r="B2642" t="s">
        <v>85</v>
      </c>
      <c r="C2642">
        <v>2050</v>
      </c>
      <c r="D2642" t="s">
        <v>82</v>
      </c>
      <c r="E2642" t="s">
        <v>83</v>
      </c>
      <c r="F2642" t="s">
        <v>426</v>
      </c>
      <c r="G2642">
        <v>155</v>
      </c>
      <c r="H2642">
        <v>6.20158202946186E-2</v>
      </c>
      <c r="I2642">
        <f>IF(OR(B2642="GAS",B2642="COL",B2642="LAN",B2642="RICE"),H2642*About!$B$113,IF(B2642="CROP",H2642*About!$B$114,'EPA Data'!H2642))</f>
        <v>6.9457718729972834E-2</v>
      </c>
      <c r="J2642" s="9" t="str">
        <f>VLOOKUP(F2642,'Tech to Policy Mapping'!C:D,2,FALSE)</f>
        <v>coal mining - methane capture</v>
      </c>
    </row>
    <row r="2643" spans="1:10" x14ac:dyDescent="0.45">
      <c r="A2643" t="s">
        <v>425</v>
      </c>
      <c r="B2643" t="s">
        <v>85</v>
      </c>
      <c r="C2643">
        <v>2050</v>
      </c>
      <c r="D2643" t="s">
        <v>82</v>
      </c>
      <c r="E2643" t="s">
        <v>83</v>
      </c>
      <c r="F2643" t="s">
        <v>426</v>
      </c>
      <c r="G2643">
        <v>100000</v>
      </c>
      <c r="H2643" s="1">
        <v>9.9999999999999998E-13</v>
      </c>
      <c r="I2643">
        <f>IF(OR(B2643="GAS",B2643="COL",B2643="LAN",B2643="RICE"),H2643*About!$B$113,IF(B2643="CROP",H2643*About!$B$114,'EPA Data'!H2643))</f>
        <v>1.1200000000000001E-12</v>
      </c>
      <c r="J2643" s="9" t="str">
        <f>VLOOKUP(F2643,'Tech to Policy Mapping'!C:D,2,FALSE)</f>
        <v>coal mining - methane capture</v>
      </c>
    </row>
    <row r="2644" spans="1:10" x14ac:dyDescent="0.45">
      <c r="A2644" t="s">
        <v>425</v>
      </c>
      <c r="B2644" t="s">
        <v>433</v>
      </c>
      <c r="C2644">
        <v>2015</v>
      </c>
      <c r="D2644" t="s">
        <v>82</v>
      </c>
      <c r="E2644" t="s">
        <v>83</v>
      </c>
      <c r="F2644" t="s">
        <v>434</v>
      </c>
      <c r="G2644">
        <v>-100000</v>
      </c>
      <c r="H2644">
        <v>0</v>
      </c>
      <c r="I2644">
        <f>IF(OR(B2644="GAS",B2644="COL",B2644="LAN",B2644="RICE"),H2644*About!$B$113,IF(B2644="CROP",H2644*About!$B$114,'EPA Data'!H2644))</f>
        <v>0</v>
      </c>
      <c r="J2644" s="9" t="str">
        <f>VLOOKUP(F2644,'Tech to Policy Mapping'!C:D,2,FALSE)</f>
        <v>ngps - production methane capture</v>
      </c>
    </row>
    <row r="2645" spans="1:10" x14ac:dyDescent="0.45">
      <c r="A2645" t="s">
        <v>425</v>
      </c>
      <c r="B2645" t="s">
        <v>433</v>
      </c>
      <c r="C2645">
        <v>2015</v>
      </c>
      <c r="D2645" t="s">
        <v>82</v>
      </c>
      <c r="E2645" t="s">
        <v>83</v>
      </c>
      <c r="F2645" t="s">
        <v>434</v>
      </c>
      <c r="G2645">
        <v>-147</v>
      </c>
      <c r="H2645">
        <v>0.22808948159217801</v>
      </c>
      <c r="I2645">
        <f>IF(OR(B2645="GAS",B2645="COL",B2645="LAN",B2645="RICE"),H2645*About!$B$113,IF(B2645="CROP",H2645*About!$B$114,'EPA Data'!H2645))</f>
        <v>0.25546021938323937</v>
      </c>
      <c r="J2645" s="9" t="str">
        <f>VLOOKUP(F2645,'Tech to Policy Mapping'!C:D,2,FALSE)</f>
        <v>ngps - production methane capture</v>
      </c>
    </row>
    <row r="2646" spans="1:10" x14ac:dyDescent="0.45">
      <c r="A2646" t="s">
        <v>425</v>
      </c>
      <c r="B2646" t="s">
        <v>433</v>
      </c>
      <c r="C2646">
        <v>2015</v>
      </c>
      <c r="D2646" t="s">
        <v>82</v>
      </c>
      <c r="E2646" t="s">
        <v>83</v>
      </c>
      <c r="F2646" t="s">
        <v>434</v>
      </c>
      <c r="G2646">
        <v>-147</v>
      </c>
      <c r="H2646">
        <v>0</v>
      </c>
      <c r="I2646">
        <f>IF(OR(B2646="GAS",B2646="COL",B2646="LAN",B2646="RICE"),H2646*About!$B$113,IF(B2646="CROP",H2646*About!$B$114,'EPA Data'!H2646))</f>
        <v>0</v>
      </c>
      <c r="J2646" s="9" t="str">
        <f>VLOOKUP(F2646,'Tech to Policy Mapping'!C:D,2,FALSE)</f>
        <v>ngps - production methane capture</v>
      </c>
    </row>
    <row r="2647" spans="1:10" x14ac:dyDescent="0.45">
      <c r="A2647" t="s">
        <v>425</v>
      </c>
      <c r="B2647" t="s">
        <v>433</v>
      </c>
      <c r="C2647">
        <v>2015</v>
      </c>
      <c r="D2647" t="s">
        <v>82</v>
      </c>
      <c r="E2647" t="s">
        <v>83</v>
      </c>
      <c r="F2647" t="s">
        <v>435</v>
      </c>
      <c r="G2647">
        <v>-9</v>
      </c>
      <c r="H2647">
        <v>3.4854109981100002E-4</v>
      </c>
      <c r="I2647">
        <f>IF(OR(B2647="GAS",B2647="COL",B2647="LAN",B2647="RICE"),H2647*About!$B$113,IF(B2647="CROP",H2647*About!$B$114,'EPA Data'!H2647))</f>
        <v>3.9036603178832009E-4</v>
      </c>
      <c r="J2647" s="9" t="str">
        <f>VLOOKUP(F2647,'Tech to Policy Mapping'!C:D,2,FALSE)</f>
        <v>ngps - production methane capture</v>
      </c>
    </row>
    <row r="2648" spans="1:10" x14ac:dyDescent="0.45">
      <c r="A2648" t="s">
        <v>425</v>
      </c>
      <c r="B2648" t="s">
        <v>433</v>
      </c>
      <c r="C2648">
        <v>2015</v>
      </c>
      <c r="D2648" t="s">
        <v>82</v>
      </c>
      <c r="E2648" t="s">
        <v>83</v>
      </c>
      <c r="F2648" t="s">
        <v>436</v>
      </c>
      <c r="G2648">
        <v>-6</v>
      </c>
      <c r="H2648">
        <v>0.13805942423641601</v>
      </c>
      <c r="I2648">
        <f>IF(OR(B2648="GAS",B2648="COL",B2648="LAN",B2648="RICE"),H2648*About!$B$113,IF(B2648="CROP",H2648*About!$B$114,'EPA Data'!H2648))</f>
        <v>0.15462655514478596</v>
      </c>
      <c r="J2648" s="9" t="str">
        <f>VLOOKUP(F2648,'Tech to Policy Mapping'!C:D,2,FALSE)</f>
        <v>ngps - T&amp;D methane capture</v>
      </c>
    </row>
    <row r="2649" spans="1:10" x14ac:dyDescent="0.45">
      <c r="A2649" t="s">
        <v>425</v>
      </c>
      <c r="B2649" t="s">
        <v>433</v>
      </c>
      <c r="C2649">
        <v>2015</v>
      </c>
      <c r="D2649" t="s">
        <v>82</v>
      </c>
      <c r="E2649" t="s">
        <v>83</v>
      </c>
      <c r="F2649" t="s">
        <v>435</v>
      </c>
      <c r="G2649">
        <v>-4</v>
      </c>
      <c r="H2649">
        <v>3.3833883935589998E-4</v>
      </c>
      <c r="I2649">
        <f>IF(OR(B2649="GAS",B2649="COL",B2649="LAN",B2649="RICE"),H2649*About!$B$113,IF(B2649="CROP",H2649*About!$B$114,'EPA Data'!H2649))</f>
        <v>3.7893950007860804E-4</v>
      </c>
      <c r="J2649" s="9" t="str">
        <f>VLOOKUP(F2649,'Tech to Policy Mapping'!C:D,2,FALSE)</f>
        <v>ngps - production methane capture</v>
      </c>
    </row>
    <row r="2650" spans="1:10" x14ac:dyDescent="0.45">
      <c r="A2650" t="s">
        <v>425</v>
      </c>
      <c r="B2650" t="s">
        <v>433</v>
      </c>
      <c r="C2650">
        <v>2015</v>
      </c>
      <c r="D2650" t="s">
        <v>82</v>
      </c>
      <c r="E2650" t="s">
        <v>83</v>
      </c>
      <c r="F2650" t="s">
        <v>438</v>
      </c>
      <c r="G2650">
        <v>-4</v>
      </c>
      <c r="H2650">
        <v>6.1960512539370005E-4</v>
      </c>
      <c r="I2650">
        <f>IF(OR(B2650="GAS",B2650="COL",B2650="LAN",B2650="RICE"),H2650*About!$B$113,IF(B2650="CROP",H2650*About!$B$114,'EPA Data'!H2650))</f>
        <v>6.9395774044094416E-4</v>
      </c>
      <c r="J2650" s="9" t="str">
        <f>VLOOKUP(F2650,'Tech to Policy Mapping'!C:D,2,FALSE)</f>
        <v>ngps - production methane capture</v>
      </c>
    </row>
    <row r="2651" spans="1:10" x14ac:dyDescent="0.45">
      <c r="A2651" t="s">
        <v>425</v>
      </c>
      <c r="B2651" t="s">
        <v>433</v>
      </c>
      <c r="C2651">
        <v>2015</v>
      </c>
      <c r="D2651" t="s">
        <v>82</v>
      </c>
      <c r="E2651" t="s">
        <v>83</v>
      </c>
      <c r="F2651" t="s">
        <v>439</v>
      </c>
      <c r="G2651">
        <v>-4</v>
      </c>
      <c r="H2651">
        <v>0.262415170669555</v>
      </c>
      <c r="I2651">
        <f>IF(OR(B2651="GAS",B2651="COL",B2651="LAN",B2651="RICE"),H2651*About!$B$113,IF(B2651="CROP",H2651*About!$B$114,'EPA Data'!H2651))</f>
        <v>0.29390499114990165</v>
      </c>
      <c r="J2651" s="9" t="str">
        <f>VLOOKUP(F2651,'Tech to Policy Mapping'!C:D,2,FALSE)</f>
        <v>ngps - processing methane capture</v>
      </c>
    </row>
    <row r="2652" spans="1:10" x14ac:dyDescent="0.45">
      <c r="A2652" t="s">
        <v>425</v>
      </c>
      <c r="B2652" t="s">
        <v>433</v>
      </c>
      <c r="C2652">
        <v>2015</v>
      </c>
      <c r="D2652" t="s">
        <v>82</v>
      </c>
      <c r="E2652" t="s">
        <v>83</v>
      </c>
      <c r="F2652" t="s">
        <v>437</v>
      </c>
      <c r="G2652">
        <v>-4</v>
      </c>
      <c r="H2652">
        <v>0.30984122212976201</v>
      </c>
      <c r="I2652">
        <f>IF(OR(B2652="GAS",B2652="COL",B2652="LAN",B2652="RICE"),H2652*About!$B$113,IF(B2652="CROP",H2652*About!$B$114,'EPA Data'!H2652))</f>
        <v>0.34702216878533348</v>
      </c>
      <c r="J2652" s="9" t="str">
        <f>VLOOKUP(F2652,'Tech to Policy Mapping'!C:D,2,FALSE)</f>
        <v>ngps - processing methane capture</v>
      </c>
    </row>
    <row r="2653" spans="1:10" x14ac:dyDescent="0.45">
      <c r="A2653" t="s">
        <v>425</v>
      </c>
      <c r="B2653" t="s">
        <v>433</v>
      </c>
      <c r="C2653">
        <v>2015</v>
      </c>
      <c r="D2653" t="s">
        <v>82</v>
      </c>
      <c r="E2653" t="s">
        <v>83</v>
      </c>
      <c r="F2653" t="s">
        <v>435</v>
      </c>
      <c r="G2653">
        <v>-3</v>
      </c>
      <c r="H2653">
        <v>7.1349481586366906E-2</v>
      </c>
      <c r="I2653">
        <f>IF(OR(B2653="GAS",B2653="COL",B2653="LAN",B2653="RICE"),H2653*About!$B$113,IF(B2653="CROP",H2653*About!$B$114,'EPA Data'!H2653))</f>
        <v>7.9911419376730936E-2</v>
      </c>
      <c r="J2653" s="9" t="str">
        <f>VLOOKUP(F2653,'Tech to Policy Mapping'!C:D,2,FALSE)</f>
        <v>ngps - production methane capture</v>
      </c>
    </row>
    <row r="2654" spans="1:10" x14ac:dyDescent="0.45">
      <c r="A2654" t="s">
        <v>425</v>
      </c>
      <c r="B2654" t="s">
        <v>433</v>
      </c>
      <c r="C2654">
        <v>2015</v>
      </c>
      <c r="D2654" t="s">
        <v>82</v>
      </c>
      <c r="E2654" t="s">
        <v>83</v>
      </c>
      <c r="F2654" t="s">
        <v>457</v>
      </c>
      <c r="G2654">
        <v>-3</v>
      </c>
      <c r="H2654">
        <v>0.51629484957084004</v>
      </c>
      <c r="I2654">
        <f>IF(OR(B2654="GAS",B2654="COL",B2654="LAN",B2654="RICE"),H2654*About!$B$113,IF(B2654="CROP",H2654*About!$B$114,'EPA Data'!H2654))</f>
        <v>0.57825023151934085</v>
      </c>
      <c r="J2654" s="9" t="str">
        <f>VLOOKUP(F2654,'Tech to Policy Mapping'!C:D,2,FALSE)</f>
        <v>ngps - production methane capture</v>
      </c>
    </row>
    <row r="2655" spans="1:10" x14ac:dyDescent="0.45">
      <c r="A2655" t="s">
        <v>425</v>
      </c>
      <c r="B2655" t="s">
        <v>433</v>
      </c>
      <c r="C2655">
        <v>2015</v>
      </c>
      <c r="D2655" t="s">
        <v>82</v>
      </c>
      <c r="E2655" t="s">
        <v>83</v>
      </c>
      <c r="F2655" t="s">
        <v>440</v>
      </c>
      <c r="G2655">
        <v>-3</v>
      </c>
      <c r="H2655">
        <v>0.13954583555459901</v>
      </c>
      <c r="I2655">
        <f>IF(OR(B2655="GAS",B2655="COL",B2655="LAN",B2655="RICE"),H2655*About!$B$113,IF(B2655="CROP",H2655*About!$B$114,'EPA Data'!H2655))</f>
        <v>0.1562913358211509</v>
      </c>
      <c r="J2655" s="9" t="str">
        <f>VLOOKUP(F2655,'Tech to Policy Mapping'!C:D,2,FALSE)</f>
        <v>ngps - production methane capture</v>
      </c>
    </row>
    <row r="2656" spans="1:10" x14ac:dyDescent="0.45">
      <c r="A2656" t="s">
        <v>425</v>
      </c>
      <c r="B2656" t="s">
        <v>433</v>
      </c>
      <c r="C2656">
        <v>2015</v>
      </c>
      <c r="D2656" t="s">
        <v>82</v>
      </c>
      <c r="E2656" t="s">
        <v>83</v>
      </c>
      <c r="F2656" t="s">
        <v>441</v>
      </c>
      <c r="G2656">
        <v>-2</v>
      </c>
      <c r="H2656">
        <v>0.100074965506792</v>
      </c>
      <c r="I2656">
        <f>IF(OR(B2656="GAS",B2656="COL",B2656="LAN",B2656="RICE"),H2656*About!$B$113,IF(B2656="CROP",H2656*About!$B$114,'EPA Data'!H2656))</f>
        <v>0.11208396136760705</v>
      </c>
      <c r="J2656" s="9" t="str">
        <f>VLOOKUP(F2656,'Tech to Policy Mapping'!C:D,2,FALSE)</f>
        <v>ngps - production methane capture</v>
      </c>
    </row>
    <row r="2657" spans="1:10" x14ac:dyDescent="0.45">
      <c r="A2657" t="s">
        <v>425</v>
      </c>
      <c r="B2657" t="s">
        <v>433</v>
      </c>
      <c r="C2657">
        <v>2015</v>
      </c>
      <c r="D2657" t="s">
        <v>82</v>
      </c>
      <c r="E2657" t="s">
        <v>83</v>
      </c>
      <c r="F2657" t="s">
        <v>440</v>
      </c>
      <c r="G2657">
        <v>-2</v>
      </c>
      <c r="H2657">
        <v>0.11185302585363301</v>
      </c>
      <c r="I2657">
        <f>IF(OR(B2657="GAS",B2657="COL",B2657="LAN",B2657="RICE"),H2657*About!$B$113,IF(B2657="CROP",H2657*About!$B$114,'EPA Data'!H2657))</f>
        <v>0.12527538895606899</v>
      </c>
      <c r="J2657" s="9" t="str">
        <f>VLOOKUP(F2657,'Tech to Policy Mapping'!C:D,2,FALSE)</f>
        <v>ngps - production methane capture</v>
      </c>
    </row>
    <row r="2658" spans="1:10" x14ac:dyDescent="0.45">
      <c r="A2658" t="s">
        <v>425</v>
      </c>
      <c r="B2658" t="s">
        <v>433</v>
      </c>
      <c r="C2658">
        <v>2015</v>
      </c>
      <c r="D2658" t="s">
        <v>82</v>
      </c>
      <c r="E2658" t="s">
        <v>83</v>
      </c>
      <c r="F2658" t="s">
        <v>458</v>
      </c>
      <c r="G2658">
        <v>-2</v>
      </c>
      <c r="H2658">
        <v>6.8009696900844602E-2</v>
      </c>
      <c r="I2658">
        <f>IF(OR(B2658="GAS",B2658="COL",B2658="LAN",B2658="RICE"),H2658*About!$B$113,IF(B2658="CROP",H2658*About!$B$114,'EPA Data'!H2658))</f>
        <v>7.6170860528945963E-2</v>
      </c>
      <c r="J2658" s="9" t="str">
        <f>VLOOKUP(F2658,'Tech to Policy Mapping'!C:D,2,FALSE)</f>
        <v>ngps - production methane capture</v>
      </c>
    </row>
    <row r="2659" spans="1:10" x14ac:dyDescent="0.45">
      <c r="A2659" t="s">
        <v>425</v>
      </c>
      <c r="B2659" t="s">
        <v>433</v>
      </c>
      <c r="C2659">
        <v>2015</v>
      </c>
      <c r="D2659" t="s">
        <v>82</v>
      </c>
      <c r="E2659" t="s">
        <v>83</v>
      </c>
      <c r="F2659" t="s">
        <v>457</v>
      </c>
      <c r="G2659">
        <v>-2</v>
      </c>
      <c r="H2659">
        <v>4.8447911161929397E-2</v>
      </c>
      <c r="I2659">
        <f>IF(OR(B2659="GAS",B2659="COL",B2659="LAN",B2659="RICE"),H2659*About!$B$113,IF(B2659="CROP",H2659*About!$B$114,'EPA Data'!H2659))</f>
        <v>5.4261660501360928E-2</v>
      </c>
      <c r="J2659" s="9" t="str">
        <f>VLOOKUP(F2659,'Tech to Policy Mapping'!C:D,2,FALSE)</f>
        <v>ngps - production methane capture</v>
      </c>
    </row>
    <row r="2660" spans="1:10" x14ac:dyDescent="0.45">
      <c r="A2660" t="s">
        <v>425</v>
      </c>
      <c r="B2660" t="s">
        <v>433</v>
      </c>
      <c r="C2660">
        <v>2015</v>
      </c>
      <c r="D2660" t="s">
        <v>82</v>
      </c>
      <c r="E2660" t="s">
        <v>83</v>
      </c>
      <c r="F2660" t="s">
        <v>442</v>
      </c>
      <c r="G2660">
        <v>-2</v>
      </c>
      <c r="H2660">
        <v>4.9814824014902101E-2</v>
      </c>
      <c r="I2660">
        <f>IF(OR(B2660="GAS",B2660="COL",B2660="LAN",B2660="RICE"),H2660*About!$B$113,IF(B2660="CROP",H2660*About!$B$114,'EPA Data'!H2660))</f>
        <v>5.5792602896690358E-2</v>
      </c>
      <c r="J2660" s="9" t="str">
        <f>VLOOKUP(F2660,'Tech to Policy Mapping'!C:D,2,FALSE)</f>
        <v>ngps - production methane capture</v>
      </c>
    </row>
    <row r="2661" spans="1:10" x14ac:dyDescent="0.45">
      <c r="A2661" t="s">
        <v>425</v>
      </c>
      <c r="B2661" t="s">
        <v>433</v>
      </c>
      <c r="C2661">
        <v>2015</v>
      </c>
      <c r="D2661" t="s">
        <v>82</v>
      </c>
      <c r="E2661" t="s">
        <v>83</v>
      </c>
      <c r="F2661" t="s">
        <v>457</v>
      </c>
      <c r="G2661">
        <v>-1</v>
      </c>
      <c r="H2661">
        <v>2.4515313562006001E-3</v>
      </c>
      <c r="I2661">
        <f>IF(OR(B2661="GAS",B2661="COL",B2661="LAN",B2661="RICE"),H2661*About!$B$113,IF(B2661="CROP",H2661*About!$B$114,'EPA Data'!H2661))</f>
        <v>2.7457151189446724E-3</v>
      </c>
      <c r="J2661" s="9" t="str">
        <f>VLOOKUP(F2661,'Tech to Policy Mapping'!C:D,2,FALSE)</f>
        <v>ngps - production methane capture</v>
      </c>
    </row>
    <row r="2662" spans="1:10" x14ac:dyDescent="0.45">
      <c r="A2662" t="s">
        <v>425</v>
      </c>
      <c r="B2662" t="s">
        <v>433</v>
      </c>
      <c r="C2662">
        <v>2015</v>
      </c>
      <c r="D2662" t="s">
        <v>82</v>
      </c>
      <c r="E2662" t="s">
        <v>83</v>
      </c>
      <c r="F2662" t="s">
        <v>440</v>
      </c>
      <c r="G2662">
        <v>-1</v>
      </c>
      <c r="H2662">
        <v>1.6151139512658098E-2</v>
      </c>
      <c r="I2662">
        <f>IF(OR(B2662="GAS",B2662="COL",B2662="LAN",B2662="RICE"),H2662*About!$B$113,IF(B2662="CROP",H2662*About!$B$114,'EPA Data'!H2662))</f>
        <v>1.8089276254177073E-2</v>
      </c>
      <c r="J2662" s="9" t="str">
        <f>VLOOKUP(F2662,'Tech to Policy Mapping'!C:D,2,FALSE)</f>
        <v>ngps - production methane capture</v>
      </c>
    </row>
    <row r="2663" spans="1:10" x14ac:dyDescent="0.45">
      <c r="A2663" t="s">
        <v>425</v>
      </c>
      <c r="B2663" t="s">
        <v>433</v>
      </c>
      <c r="C2663">
        <v>2015</v>
      </c>
      <c r="D2663" t="s">
        <v>82</v>
      </c>
      <c r="E2663" t="s">
        <v>83</v>
      </c>
      <c r="F2663" t="s">
        <v>457</v>
      </c>
      <c r="G2663">
        <v>0</v>
      </c>
      <c r="H2663">
        <v>0.28074299602303598</v>
      </c>
      <c r="I2663">
        <f>IF(OR(B2663="GAS",B2663="COL",B2663="LAN",B2663="RICE"),H2663*About!$B$113,IF(B2663="CROP",H2663*About!$B$114,'EPA Data'!H2663))</f>
        <v>0.31443215554580034</v>
      </c>
      <c r="J2663" s="9" t="str">
        <f>VLOOKUP(F2663,'Tech to Policy Mapping'!C:D,2,FALSE)</f>
        <v>ngps - production methane capture</v>
      </c>
    </row>
    <row r="2664" spans="1:10" x14ac:dyDescent="0.45">
      <c r="A2664" t="s">
        <v>425</v>
      </c>
      <c r="B2664" t="s">
        <v>433</v>
      </c>
      <c r="C2664">
        <v>2015</v>
      </c>
      <c r="D2664" t="s">
        <v>82</v>
      </c>
      <c r="E2664" t="s">
        <v>83</v>
      </c>
      <c r="F2664" t="s">
        <v>457</v>
      </c>
      <c r="G2664">
        <v>1</v>
      </c>
      <c r="H2664">
        <v>7.2797854663804E-3</v>
      </c>
      <c r="I2664">
        <f>IF(OR(B2664="GAS",B2664="COL",B2664="LAN",B2664="RICE"),H2664*About!$B$113,IF(B2664="CROP",H2664*About!$B$114,'EPA Data'!H2664))</f>
        <v>8.1533597223460482E-3</v>
      </c>
      <c r="J2664" s="9" t="str">
        <f>VLOOKUP(F2664,'Tech to Policy Mapping'!C:D,2,FALSE)</f>
        <v>ngps - production methane capture</v>
      </c>
    </row>
    <row r="2665" spans="1:10" x14ac:dyDescent="0.45">
      <c r="A2665" t="s">
        <v>425</v>
      </c>
      <c r="B2665" t="s">
        <v>433</v>
      </c>
      <c r="C2665">
        <v>2015</v>
      </c>
      <c r="D2665" t="s">
        <v>82</v>
      </c>
      <c r="E2665" t="s">
        <v>83</v>
      </c>
      <c r="F2665" t="s">
        <v>441</v>
      </c>
      <c r="G2665">
        <v>1</v>
      </c>
      <c r="H2665">
        <v>4.6708412468433401E-2</v>
      </c>
      <c r="I2665">
        <f>IF(OR(B2665="GAS",B2665="COL",B2665="LAN",B2665="RICE"),H2665*About!$B$113,IF(B2665="CROP",H2665*About!$B$114,'EPA Data'!H2665))</f>
        <v>5.2313421964645411E-2</v>
      </c>
      <c r="J2665" s="9" t="str">
        <f>VLOOKUP(F2665,'Tech to Policy Mapping'!C:D,2,FALSE)</f>
        <v>ngps - production methane capture</v>
      </c>
    </row>
    <row r="2666" spans="1:10" x14ac:dyDescent="0.45">
      <c r="A2666" t="s">
        <v>425</v>
      </c>
      <c r="B2666" t="s">
        <v>433</v>
      </c>
      <c r="C2666">
        <v>2015</v>
      </c>
      <c r="D2666" t="s">
        <v>82</v>
      </c>
      <c r="E2666" t="s">
        <v>83</v>
      </c>
      <c r="F2666" t="s">
        <v>445</v>
      </c>
      <c r="G2666">
        <v>1</v>
      </c>
      <c r="H2666">
        <v>0.297267585992813</v>
      </c>
      <c r="I2666">
        <f>IF(OR(B2666="GAS",B2666="COL",B2666="LAN",B2666="RICE"),H2666*About!$B$113,IF(B2666="CROP",H2666*About!$B$114,'EPA Data'!H2666))</f>
        <v>0.33293969631195058</v>
      </c>
      <c r="J2666" s="9" t="str">
        <f>VLOOKUP(F2666,'Tech to Policy Mapping'!C:D,2,FALSE)</f>
        <v>ngps - processing methane destruction</v>
      </c>
    </row>
    <row r="2667" spans="1:10" x14ac:dyDescent="0.45">
      <c r="A2667" t="s">
        <v>425</v>
      </c>
      <c r="B2667" t="s">
        <v>433</v>
      </c>
      <c r="C2667">
        <v>2015</v>
      </c>
      <c r="D2667" t="s">
        <v>82</v>
      </c>
      <c r="E2667" t="s">
        <v>83</v>
      </c>
      <c r="F2667" t="s">
        <v>444</v>
      </c>
      <c r="G2667">
        <v>2</v>
      </c>
      <c r="H2667">
        <v>5.8631229214370299E-2</v>
      </c>
      <c r="I2667">
        <f>IF(OR(B2667="GAS",B2667="COL",B2667="LAN",B2667="RICE"),H2667*About!$B$113,IF(B2667="CROP",H2667*About!$B$114,'EPA Data'!H2667))</f>
        <v>6.5666976720094736E-2</v>
      </c>
      <c r="J2667" s="9" t="str">
        <f>VLOOKUP(F2667,'Tech to Policy Mapping'!C:D,2,FALSE)</f>
        <v>ngps - processing methane capture</v>
      </c>
    </row>
    <row r="2668" spans="1:10" x14ac:dyDescent="0.45">
      <c r="A2668" t="s">
        <v>425</v>
      </c>
      <c r="B2668" t="s">
        <v>433</v>
      </c>
      <c r="C2668">
        <v>2015</v>
      </c>
      <c r="D2668" t="s">
        <v>82</v>
      </c>
      <c r="E2668" t="s">
        <v>83</v>
      </c>
      <c r="F2668" t="s">
        <v>446</v>
      </c>
      <c r="G2668">
        <v>2</v>
      </c>
      <c r="H2668">
        <v>2.6013267925009001E-3</v>
      </c>
      <c r="I2668">
        <f>IF(OR(B2668="GAS",B2668="COL",B2668="LAN",B2668="RICE"),H2668*About!$B$113,IF(B2668="CROP",H2668*About!$B$114,'EPA Data'!H2668))</f>
        <v>2.9134860076010082E-3</v>
      </c>
      <c r="J2668" s="9" t="str">
        <f>VLOOKUP(F2668,'Tech to Policy Mapping'!C:D,2,FALSE)</f>
        <v>ngps - production methane capture</v>
      </c>
    </row>
    <row r="2669" spans="1:10" x14ac:dyDescent="0.45">
      <c r="A2669" t="s">
        <v>425</v>
      </c>
      <c r="B2669" t="s">
        <v>433</v>
      </c>
      <c r="C2669">
        <v>2015</v>
      </c>
      <c r="D2669" t="s">
        <v>82</v>
      </c>
      <c r="E2669" t="s">
        <v>83</v>
      </c>
      <c r="F2669" t="s">
        <v>457</v>
      </c>
      <c r="G2669">
        <v>2</v>
      </c>
      <c r="H2669">
        <v>8.5346720879900001E-4</v>
      </c>
      <c r="I2669">
        <f>IF(OR(B2669="GAS",B2669="COL",B2669="LAN",B2669="RICE"),H2669*About!$B$113,IF(B2669="CROP",H2669*About!$B$114,'EPA Data'!H2669))</f>
        <v>9.5588327385488011E-4</v>
      </c>
      <c r="J2669" s="9" t="str">
        <f>VLOOKUP(F2669,'Tech to Policy Mapping'!C:D,2,FALSE)</f>
        <v>ngps - production methane capture</v>
      </c>
    </row>
    <row r="2670" spans="1:10" x14ac:dyDescent="0.45">
      <c r="A2670" t="s">
        <v>425</v>
      </c>
      <c r="B2670" t="s">
        <v>433</v>
      </c>
      <c r="C2670">
        <v>2015</v>
      </c>
      <c r="D2670" t="s">
        <v>82</v>
      </c>
      <c r="E2670" t="s">
        <v>83</v>
      </c>
      <c r="F2670" t="s">
        <v>457</v>
      </c>
      <c r="G2670">
        <v>4</v>
      </c>
      <c r="H2670">
        <v>1.076529501006E-3</v>
      </c>
      <c r="I2670">
        <f>IF(OR(B2670="GAS",B2670="COL",B2670="LAN",B2670="RICE"),H2670*About!$B$113,IF(B2670="CROP",H2670*About!$B$114,'EPA Data'!H2670))</f>
        <v>1.2057130411267201E-3</v>
      </c>
      <c r="J2670" s="9" t="str">
        <f>VLOOKUP(F2670,'Tech to Policy Mapping'!C:D,2,FALSE)</f>
        <v>ngps - production methane capture</v>
      </c>
    </row>
    <row r="2671" spans="1:10" x14ac:dyDescent="0.45">
      <c r="A2671" t="s">
        <v>425</v>
      </c>
      <c r="B2671" t="s">
        <v>433</v>
      </c>
      <c r="C2671">
        <v>2015</v>
      </c>
      <c r="D2671" t="s">
        <v>82</v>
      </c>
      <c r="E2671" t="s">
        <v>83</v>
      </c>
      <c r="F2671" t="s">
        <v>440</v>
      </c>
      <c r="G2671">
        <v>4</v>
      </c>
      <c r="H2671">
        <v>1.29459518939257E-2</v>
      </c>
      <c r="I2671">
        <f>IF(OR(B2671="GAS",B2671="COL",B2671="LAN",B2671="RICE"),H2671*About!$B$113,IF(B2671="CROP",H2671*About!$B$114,'EPA Data'!H2671))</f>
        <v>1.4499466121196784E-2</v>
      </c>
      <c r="J2671" s="9" t="str">
        <f>VLOOKUP(F2671,'Tech to Policy Mapping'!C:D,2,FALSE)</f>
        <v>ngps - production methane capture</v>
      </c>
    </row>
    <row r="2672" spans="1:10" x14ac:dyDescent="0.45">
      <c r="A2672" t="s">
        <v>425</v>
      </c>
      <c r="B2672" t="s">
        <v>433</v>
      </c>
      <c r="C2672">
        <v>2015</v>
      </c>
      <c r="D2672" t="s">
        <v>82</v>
      </c>
      <c r="E2672" t="s">
        <v>83</v>
      </c>
      <c r="F2672" t="s">
        <v>457</v>
      </c>
      <c r="G2672">
        <v>5</v>
      </c>
      <c r="H2672">
        <v>5.3826475050300002E-4</v>
      </c>
      <c r="I2672">
        <f>IF(OR(B2672="GAS",B2672="COL",B2672="LAN",B2672="RICE"),H2672*About!$B$113,IF(B2672="CROP",H2672*About!$B$114,'EPA Data'!H2672))</f>
        <v>6.0285652056336003E-4</v>
      </c>
      <c r="J2672" s="9" t="str">
        <f>VLOOKUP(F2672,'Tech to Policy Mapping'!C:D,2,FALSE)</f>
        <v>ngps - production methane capture</v>
      </c>
    </row>
    <row r="2673" spans="1:10" x14ac:dyDescent="0.45">
      <c r="A2673" t="s">
        <v>425</v>
      </c>
      <c r="B2673" t="s">
        <v>433</v>
      </c>
      <c r="C2673">
        <v>2015</v>
      </c>
      <c r="D2673" t="s">
        <v>82</v>
      </c>
      <c r="E2673" t="s">
        <v>83</v>
      </c>
      <c r="F2673" t="s">
        <v>442</v>
      </c>
      <c r="G2673">
        <v>6</v>
      </c>
      <c r="H2673">
        <v>0.197422385215759</v>
      </c>
      <c r="I2673">
        <f>IF(OR(B2673="GAS",B2673="COL",B2673="LAN",B2673="RICE"),H2673*About!$B$113,IF(B2673="CROP",H2673*About!$B$114,'EPA Data'!H2673))</f>
        <v>0.2211130714416501</v>
      </c>
      <c r="J2673" s="9" t="str">
        <f>VLOOKUP(F2673,'Tech to Policy Mapping'!C:D,2,FALSE)</f>
        <v>ngps - production methane capture</v>
      </c>
    </row>
    <row r="2674" spans="1:10" x14ac:dyDescent="0.45">
      <c r="A2674" t="s">
        <v>425</v>
      </c>
      <c r="B2674" t="s">
        <v>433</v>
      </c>
      <c r="C2674">
        <v>2015</v>
      </c>
      <c r="D2674" t="s">
        <v>82</v>
      </c>
      <c r="E2674" t="s">
        <v>83</v>
      </c>
      <c r="F2674" t="s">
        <v>447</v>
      </c>
      <c r="G2674">
        <v>6</v>
      </c>
      <c r="H2674">
        <v>2.4754891172051399E-2</v>
      </c>
      <c r="I2674">
        <f>IF(OR(B2674="GAS",B2674="COL",B2674="LAN",B2674="RICE"),H2674*About!$B$113,IF(B2674="CROP",H2674*About!$B$114,'EPA Data'!H2674))</f>
        <v>2.7725478112697568E-2</v>
      </c>
      <c r="J2674" s="9" t="str">
        <f>VLOOKUP(F2674,'Tech to Policy Mapping'!C:D,2,FALSE)</f>
        <v>ngps - T&amp;D methane capture</v>
      </c>
    </row>
    <row r="2675" spans="1:10" x14ac:dyDescent="0.45">
      <c r="A2675" t="s">
        <v>425</v>
      </c>
      <c r="B2675" t="s">
        <v>433</v>
      </c>
      <c r="C2675">
        <v>2015</v>
      </c>
      <c r="D2675" t="s">
        <v>82</v>
      </c>
      <c r="E2675" t="s">
        <v>83</v>
      </c>
      <c r="F2675" t="s">
        <v>441</v>
      </c>
      <c r="G2675">
        <v>7</v>
      </c>
      <c r="H2675">
        <v>1.7932724207639701E-2</v>
      </c>
      <c r="I2675">
        <f>IF(OR(B2675="GAS",B2675="COL",B2675="LAN",B2675="RICE"),H2675*About!$B$113,IF(B2675="CROP",H2675*About!$B$114,'EPA Data'!H2675))</f>
        <v>2.0084651112556466E-2</v>
      </c>
      <c r="J2675" s="9" t="str">
        <f>VLOOKUP(F2675,'Tech to Policy Mapping'!C:D,2,FALSE)</f>
        <v>ngps - production methane capture</v>
      </c>
    </row>
    <row r="2676" spans="1:10" x14ac:dyDescent="0.45">
      <c r="A2676" t="s">
        <v>425</v>
      </c>
      <c r="B2676" t="s">
        <v>433</v>
      </c>
      <c r="C2676">
        <v>2015</v>
      </c>
      <c r="D2676" t="s">
        <v>82</v>
      </c>
      <c r="E2676" t="s">
        <v>83</v>
      </c>
      <c r="F2676" t="s">
        <v>457</v>
      </c>
      <c r="G2676">
        <v>7</v>
      </c>
      <c r="H2676">
        <v>0.42667592235375201</v>
      </c>
      <c r="I2676">
        <f>IF(OR(B2676="GAS",B2676="COL",B2676="LAN",B2676="RICE"),H2676*About!$B$113,IF(B2676="CROP",H2676*About!$B$114,'EPA Data'!H2676))</f>
        <v>0.47787703303620233</v>
      </c>
      <c r="J2676" s="9" t="str">
        <f>VLOOKUP(F2676,'Tech to Policy Mapping'!C:D,2,FALSE)</f>
        <v>ngps - production methane capture</v>
      </c>
    </row>
    <row r="2677" spans="1:10" x14ac:dyDescent="0.45">
      <c r="A2677" t="s">
        <v>425</v>
      </c>
      <c r="B2677" t="s">
        <v>433</v>
      </c>
      <c r="C2677">
        <v>2015</v>
      </c>
      <c r="D2677" t="s">
        <v>82</v>
      </c>
      <c r="E2677" t="s">
        <v>83</v>
      </c>
      <c r="F2677" t="s">
        <v>434</v>
      </c>
      <c r="G2677">
        <v>8</v>
      </c>
      <c r="H2677">
        <v>0.173147827386856</v>
      </c>
      <c r="I2677">
        <f>IF(OR(B2677="GAS",B2677="COL",B2677="LAN",B2677="RICE"),H2677*About!$B$113,IF(B2677="CROP",H2677*About!$B$114,'EPA Data'!H2677))</f>
        <v>0.19392556667327873</v>
      </c>
      <c r="J2677" s="9" t="str">
        <f>VLOOKUP(F2677,'Tech to Policy Mapping'!C:D,2,FALSE)</f>
        <v>ngps - production methane capture</v>
      </c>
    </row>
    <row r="2678" spans="1:10" x14ac:dyDescent="0.45">
      <c r="A2678" t="s">
        <v>425</v>
      </c>
      <c r="B2678" t="s">
        <v>433</v>
      </c>
      <c r="C2678">
        <v>2015</v>
      </c>
      <c r="D2678" t="s">
        <v>82</v>
      </c>
      <c r="E2678" t="s">
        <v>83</v>
      </c>
      <c r="F2678" t="s">
        <v>457</v>
      </c>
      <c r="G2678">
        <v>9</v>
      </c>
      <c r="H2678">
        <v>2.1667476394214001E-3</v>
      </c>
      <c r="I2678">
        <f>IF(OR(B2678="GAS",B2678="COL",B2678="LAN",B2678="RICE"),H2678*About!$B$113,IF(B2678="CROP",H2678*About!$B$114,'EPA Data'!H2678))</f>
        <v>2.4267573561519685E-3</v>
      </c>
      <c r="J2678" s="9" t="str">
        <f>VLOOKUP(F2678,'Tech to Policy Mapping'!C:D,2,FALSE)</f>
        <v>ngps - production methane capture</v>
      </c>
    </row>
    <row r="2679" spans="1:10" x14ac:dyDescent="0.45">
      <c r="A2679" t="s">
        <v>425</v>
      </c>
      <c r="B2679" t="s">
        <v>433</v>
      </c>
      <c r="C2679">
        <v>2015</v>
      </c>
      <c r="D2679" t="s">
        <v>82</v>
      </c>
      <c r="E2679" t="s">
        <v>83</v>
      </c>
      <c r="F2679" t="s">
        <v>445</v>
      </c>
      <c r="G2679">
        <v>9</v>
      </c>
      <c r="H2679">
        <v>0.10207424312829901</v>
      </c>
      <c r="I2679">
        <f>IF(OR(B2679="GAS",B2679="COL",B2679="LAN",B2679="RICE"),H2679*About!$B$113,IF(B2679="CROP",H2679*About!$B$114,'EPA Data'!H2679))</f>
        <v>0.1143231523036949</v>
      </c>
      <c r="J2679" s="9" t="str">
        <f>VLOOKUP(F2679,'Tech to Policy Mapping'!C:D,2,FALSE)</f>
        <v>ngps - processing methane destruction</v>
      </c>
    </row>
    <row r="2680" spans="1:10" x14ac:dyDescent="0.45">
      <c r="A2680" t="s">
        <v>425</v>
      </c>
      <c r="B2680" t="s">
        <v>433</v>
      </c>
      <c r="C2680">
        <v>2015</v>
      </c>
      <c r="D2680" t="s">
        <v>82</v>
      </c>
      <c r="E2680" t="s">
        <v>83</v>
      </c>
      <c r="F2680" t="s">
        <v>457</v>
      </c>
      <c r="G2680">
        <v>10</v>
      </c>
      <c r="H2680">
        <v>5.9627875452859997E-4</v>
      </c>
      <c r="I2680">
        <f>IF(OR(B2680="GAS",B2680="COL",B2680="LAN",B2680="RICE"),H2680*About!$B$113,IF(B2680="CROP",H2680*About!$B$114,'EPA Data'!H2680))</f>
        <v>6.6783220507203199E-4</v>
      </c>
      <c r="J2680" s="9" t="str">
        <f>VLOOKUP(F2680,'Tech to Policy Mapping'!C:D,2,FALSE)</f>
        <v>ngps - production methane capture</v>
      </c>
    </row>
    <row r="2681" spans="1:10" x14ac:dyDescent="0.45">
      <c r="A2681" t="s">
        <v>425</v>
      </c>
      <c r="B2681" t="s">
        <v>433</v>
      </c>
      <c r="C2681">
        <v>2015</v>
      </c>
      <c r="D2681" t="s">
        <v>82</v>
      </c>
      <c r="E2681" t="s">
        <v>83</v>
      </c>
      <c r="F2681" t="s">
        <v>445</v>
      </c>
      <c r="G2681">
        <v>10</v>
      </c>
      <c r="H2681">
        <v>0.38636350631713801</v>
      </c>
      <c r="I2681">
        <f>IF(OR(B2681="GAS",B2681="COL",B2681="LAN",B2681="RICE"),H2681*About!$B$113,IF(B2681="CROP",H2681*About!$B$114,'EPA Data'!H2681))</f>
        <v>0.43272712707519462</v>
      </c>
      <c r="J2681" s="9" t="str">
        <f>VLOOKUP(F2681,'Tech to Policy Mapping'!C:D,2,FALSE)</f>
        <v>ngps - processing methane destruction</v>
      </c>
    </row>
    <row r="2682" spans="1:10" x14ac:dyDescent="0.45">
      <c r="A2682" t="s">
        <v>425</v>
      </c>
      <c r="B2682" t="s">
        <v>433</v>
      </c>
      <c r="C2682">
        <v>2015</v>
      </c>
      <c r="D2682" t="s">
        <v>82</v>
      </c>
      <c r="E2682" t="s">
        <v>83</v>
      </c>
      <c r="F2682" t="s">
        <v>447</v>
      </c>
      <c r="G2682">
        <v>11</v>
      </c>
      <c r="H2682">
        <v>1.0464981896803E-3</v>
      </c>
      <c r="I2682">
        <f>IF(OR(B2682="GAS",B2682="COL",B2682="LAN",B2682="RICE"),H2682*About!$B$113,IF(B2682="CROP",H2682*About!$B$114,'EPA Data'!H2682))</f>
        <v>1.1720779724419361E-3</v>
      </c>
      <c r="J2682" s="9" t="str">
        <f>VLOOKUP(F2682,'Tech to Policy Mapping'!C:D,2,FALSE)</f>
        <v>ngps - T&amp;D methane capture</v>
      </c>
    </row>
    <row r="2683" spans="1:10" x14ac:dyDescent="0.45">
      <c r="A2683" t="s">
        <v>425</v>
      </c>
      <c r="B2683" t="s">
        <v>433</v>
      </c>
      <c r="C2683">
        <v>2015</v>
      </c>
      <c r="D2683" t="s">
        <v>82</v>
      </c>
      <c r="E2683" t="s">
        <v>83</v>
      </c>
      <c r="F2683" t="s">
        <v>457</v>
      </c>
      <c r="G2683">
        <v>12</v>
      </c>
      <c r="H2683">
        <v>9.5715597854000001E-4</v>
      </c>
      <c r="I2683">
        <f>IF(OR(B2683="GAS",B2683="COL",B2683="LAN",B2683="RICE"),H2683*About!$B$113,IF(B2683="CROP",H2683*About!$B$114,'EPA Data'!H2683))</f>
        <v>1.0720146959648002E-3</v>
      </c>
      <c r="J2683" s="9" t="str">
        <f>VLOOKUP(F2683,'Tech to Policy Mapping'!C:D,2,FALSE)</f>
        <v>ngps - production methane capture</v>
      </c>
    </row>
    <row r="2684" spans="1:10" x14ac:dyDescent="0.45">
      <c r="A2684" t="s">
        <v>425</v>
      </c>
      <c r="B2684" t="s">
        <v>433</v>
      </c>
      <c r="C2684">
        <v>2015</v>
      </c>
      <c r="D2684" t="s">
        <v>82</v>
      </c>
      <c r="E2684" t="s">
        <v>83</v>
      </c>
      <c r="F2684" t="s">
        <v>447</v>
      </c>
      <c r="G2684">
        <v>12</v>
      </c>
      <c r="H2684">
        <v>1.4361569192261E-3</v>
      </c>
      <c r="I2684">
        <f>IF(OR(B2684="GAS",B2684="COL",B2684="LAN",B2684="RICE"),H2684*About!$B$113,IF(B2684="CROP",H2684*About!$B$114,'EPA Data'!H2684))</f>
        <v>1.6084957495332323E-3</v>
      </c>
      <c r="J2684" s="9" t="str">
        <f>VLOOKUP(F2684,'Tech to Policy Mapping'!C:D,2,FALSE)</f>
        <v>ngps - T&amp;D methane capture</v>
      </c>
    </row>
    <row r="2685" spans="1:10" x14ac:dyDescent="0.45">
      <c r="A2685" t="s">
        <v>425</v>
      </c>
      <c r="B2685" t="s">
        <v>433</v>
      </c>
      <c r="C2685">
        <v>2015</v>
      </c>
      <c r="D2685" t="s">
        <v>82</v>
      </c>
      <c r="E2685" t="s">
        <v>83</v>
      </c>
      <c r="F2685" t="s">
        <v>442</v>
      </c>
      <c r="G2685">
        <v>13</v>
      </c>
      <c r="H2685">
        <v>0.22733879089355399</v>
      </c>
      <c r="I2685">
        <f>IF(OR(B2685="GAS",B2685="COL",B2685="LAN",B2685="RICE"),H2685*About!$B$113,IF(B2685="CROP",H2685*About!$B$114,'EPA Data'!H2685))</f>
        <v>0.2546194458007805</v>
      </c>
      <c r="J2685" s="9" t="str">
        <f>VLOOKUP(F2685,'Tech to Policy Mapping'!C:D,2,FALSE)</f>
        <v>ngps - production methane capture</v>
      </c>
    </row>
    <row r="2686" spans="1:10" x14ac:dyDescent="0.45">
      <c r="A2686" t="s">
        <v>425</v>
      </c>
      <c r="B2686" t="s">
        <v>433</v>
      </c>
      <c r="C2686">
        <v>2015</v>
      </c>
      <c r="D2686" t="s">
        <v>82</v>
      </c>
      <c r="E2686" t="s">
        <v>83</v>
      </c>
      <c r="F2686" t="s">
        <v>448</v>
      </c>
      <c r="G2686">
        <v>14</v>
      </c>
      <c r="H2686">
        <v>2.2193943150342001E-3</v>
      </c>
      <c r="I2686">
        <f>IF(OR(B2686="GAS",B2686="COL",B2686="LAN",B2686="RICE"),H2686*About!$B$113,IF(B2686="CROP",H2686*About!$B$114,'EPA Data'!H2686))</f>
        <v>2.4857216328383045E-3</v>
      </c>
      <c r="J2686" s="9" t="str">
        <f>VLOOKUP(F2686,'Tech to Policy Mapping'!C:D,2,FALSE)</f>
        <v>ngps - production methane capture</v>
      </c>
    </row>
    <row r="2687" spans="1:10" x14ac:dyDescent="0.45">
      <c r="A2687" t="s">
        <v>425</v>
      </c>
      <c r="B2687" t="s">
        <v>433</v>
      </c>
      <c r="C2687">
        <v>2015</v>
      </c>
      <c r="D2687" t="s">
        <v>82</v>
      </c>
      <c r="E2687" t="s">
        <v>83</v>
      </c>
      <c r="F2687" t="s">
        <v>457</v>
      </c>
      <c r="G2687">
        <v>14</v>
      </c>
      <c r="H2687">
        <v>4.7960670781320002E-4</v>
      </c>
      <c r="I2687">
        <f>IF(OR(B2687="GAS",B2687="COL",B2687="LAN",B2687="RICE"),H2687*About!$B$113,IF(B2687="CROP",H2687*About!$B$114,'EPA Data'!H2687))</f>
        <v>5.3715951275078405E-4</v>
      </c>
      <c r="J2687" s="9" t="str">
        <f>VLOOKUP(F2687,'Tech to Policy Mapping'!C:D,2,FALSE)</f>
        <v>ngps - production methane capture</v>
      </c>
    </row>
    <row r="2688" spans="1:10" x14ac:dyDescent="0.45">
      <c r="A2688" t="s">
        <v>425</v>
      </c>
      <c r="B2688" t="s">
        <v>433</v>
      </c>
      <c r="C2688">
        <v>2015</v>
      </c>
      <c r="D2688" t="s">
        <v>82</v>
      </c>
      <c r="E2688" t="s">
        <v>83</v>
      </c>
      <c r="F2688" t="s">
        <v>435</v>
      </c>
      <c r="G2688">
        <v>14</v>
      </c>
      <c r="H2688">
        <v>9.1298564802860002E-4</v>
      </c>
      <c r="I2688">
        <f>IF(OR(B2688="GAS",B2688="COL",B2688="LAN",B2688="RICE"),H2688*About!$B$113,IF(B2688="CROP",H2688*About!$B$114,'EPA Data'!H2688))</f>
        <v>1.0225439257920321E-3</v>
      </c>
      <c r="J2688" s="9" t="str">
        <f>VLOOKUP(F2688,'Tech to Policy Mapping'!C:D,2,FALSE)</f>
        <v>ngps - production methane capture</v>
      </c>
    </row>
    <row r="2689" spans="1:10" x14ac:dyDescent="0.45">
      <c r="A2689" t="s">
        <v>425</v>
      </c>
      <c r="B2689" t="s">
        <v>433</v>
      </c>
      <c r="C2689">
        <v>2015</v>
      </c>
      <c r="D2689" t="s">
        <v>82</v>
      </c>
      <c r="E2689" t="s">
        <v>83</v>
      </c>
      <c r="F2689" t="s">
        <v>457</v>
      </c>
      <c r="G2689">
        <v>15</v>
      </c>
      <c r="H2689">
        <v>1.2545932258945E-3</v>
      </c>
      <c r="I2689">
        <f>IF(OR(B2689="GAS",B2689="COL",B2689="LAN",B2689="RICE"),H2689*About!$B$113,IF(B2689="CROP",H2689*About!$B$114,'EPA Data'!H2689))</f>
        <v>1.4051444130018401E-3</v>
      </c>
      <c r="J2689" s="9" t="str">
        <f>VLOOKUP(F2689,'Tech to Policy Mapping'!C:D,2,FALSE)</f>
        <v>ngps - production methane capture</v>
      </c>
    </row>
    <row r="2690" spans="1:10" x14ac:dyDescent="0.45">
      <c r="A2690" t="s">
        <v>425</v>
      </c>
      <c r="B2690" t="s">
        <v>433</v>
      </c>
      <c r="C2690">
        <v>2015</v>
      </c>
      <c r="D2690" t="s">
        <v>82</v>
      </c>
      <c r="E2690" t="s">
        <v>83</v>
      </c>
      <c r="F2690" t="s">
        <v>445</v>
      </c>
      <c r="G2690">
        <v>15</v>
      </c>
      <c r="H2690">
        <v>1.0182679630816E-2</v>
      </c>
      <c r="I2690">
        <f>IF(OR(B2690="GAS",B2690="COL",B2690="LAN",B2690="RICE"),H2690*About!$B$113,IF(B2690="CROP",H2690*About!$B$114,'EPA Data'!H2690))</f>
        <v>1.1404601186513921E-2</v>
      </c>
      <c r="J2690" s="9" t="str">
        <f>VLOOKUP(F2690,'Tech to Policy Mapping'!C:D,2,FALSE)</f>
        <v>ngps - processing methane destruction</v>
      </c>
    </row>
    <row r="2691" spans="1:10" x14ac:dyDescent="0.45">
      <c r="A2691" t="s">
        <v>425</v>
      </c>
      <c r="B2691" t="s">
        <v>433</v>
      </c>
      <c r="C2691">
        <v>2015</v>
      </c>
      <c r="D2691" t="s">
        <v>82</v>
      </c>
      <c r="E2691" t="s">
        <v>83</v>
      </c>
      <c r="F2691" t="s">
        <v>457</v>
      </c>
      <c r="G2691">
        <v>16</v>
      </c>
      <c r="H2691">
        <v>2.3980335390660001E-4</v>
      </c>
      <c r="I2691">
        <f>IF(OR(B2691="GAS",B2691="COL",B2691="LAN",B2691="RICE"),H2691*About!$B$113,IF(B2691="CROP",H2691*About!$B$114,'EPA Data'!H2691))</f>
        <v>2.6857975637539202E-4</v>
      </c>
      <c r="J2691" s="9" t="str">
        <f>VLOOKUP(F2691,'Tech to Policy Mapping'!C:D,2,FALSE)</f>
        <v>ngps - production methane capture</v>
      </c>
    </row>
    <row r="2692" spans="1:10" x14ac:dyDescent="0.45">
      <c r="A2692" t="s">
        <v>425</v>
      </c>
      <c r="B2692" t="s">
        <v>433</v>
      </c>
      <c r="C2692">
        <v>2015</v>
      </c>
      <c r="D2692" t="s">
        <v>82</v>
      </c>
      <c r="E2692" t="s">
        <v>83</v>
      </c>
      <c r="F2692" t="s">
        <v>457</v>
      </c>
      <c r="G2692">
        <v>17</v>
      </c>
      <c r="H2692">
        <v>6.7116616992279996E-4</v>
      </c>
      <c r="I2692">
        <f>IF(OR(B2692="GAS",B2692="COL",B2692="LAN",B2692="RICE"),H2692*About!$B$113,IF(B2692="CROP",H2692*About!$B$114,'EPA Data'!H2692))</f>
        <v>7.5170611031353607E-4</v>
      </c>
      <c r="J2692" s="9" t="str">
        <f>VLOOKUP(F2692,'Tech to Policy Mapping'!C:D,2,FALSE)</f>
        <v>ngps - production methane capture</v>
      </c>
    </row>
    <row r="2693" spans="1:10" x14ac:dyDescent="0.45">
      <c r="A2693" t="s">
        <v>425</v>
      </c>
      <c r="B2693" t="s">
        <v>433</v>
      </c>
      <c r="C2693">
        <v>2015</v>
      </c>
      <c r="D2693" t="s">
        <v>82</v>
      </c>
      <c r="E2693" t="s">
        <v>83</v>
      </c>
      <c r="F2693" t="s">
        <v>457</v>
      </c>
      <c r="G2693">
        <v>18</v>
      </c>
      <c r="H2693">
        <v>4.4744410843120002E-4</v>
      </c>
      <c r="I2693">
        <f>IF(OR(B2693="GAS",B2693="COL",B2693="LAN",B2693="RICE"),H2693*About!$B$113,IF(B2693="CROP",H2693*About!$B$114,'EPA Data'!H2693))</f>
        <v>5.0113740144294412E-4</v>
      </c>
      <c r="J2693" s="9" t="str">
        <f>VLOOKUP(F2693,'Tech to Policy Mapping'!C:D,2,FALSE)</f>
        <v>ngps - production methane capture</v>
      </c>
    </row>
    <row r="2694" spans="1:10" x14ac:dyDescent="0.45">
      <c r="A2694" t="s">
        <v>425</v>
      </c>
      <c r="B2694" t="s">
        <v>433</v>
      </c>
      <c r="C2694">
        <v>2015</v>
      </c>
      <c r="D2694" t="s">
        <v>82</v>
      </c>
      <c r="E2694" t="s">
        <v>83</v>
      </c>
      <c r="F2694" t="s">
        <v>449</v>
      </c>
      <c r="G2694">
        <v>22</v>
      </c>
      <c r="H2694">
        <v>1.09518030658364E-2</v>
      </c>
      <c r="I2694">
        <f>IF(OR(B2694="GAS",B2694="COL",B2694="LAN",B2694="RICE"),H2694*About!$B$113,IF(B2694="CROP",H2694*About!$B$114,'EPA Data'!H2694))</f>
        <v>1.226601943373677E-2</v>
      </c>
      <c r="J2694" s="9" t="str">
        <f>VLOOKUP(F2694,'Tech to Policy Mapping'!C:D,2,FALSE)</f>
        <v>ngps - T&amp;D methane capture</v>
      </c>
    </row>
    <row r="2695" spans="1:10" x14ac:dyDescent="0.45">
      <c r="A2695" t="s">
        <v>425</v>
      </c>
      <c r="B2695" t="s">
        <v>433</v>
      </c>
      <c r="C2695">
        <v>2015</v>
      </c>
      <c r="D2695" t="s">
        <v>82</v>
      </c>
      <c r="E2695" t="s">
        <v>83</v>
      </c>
      <c r="F2695" t="s">
        <v>457</v>
      </c>
      <c r="G2695">
        <v>25</v>
      </c>
      <c r="H2695">
        <v>1.208515386679E-4</v>
      </c>
      <c r="I2695">
        <f>IF(OR(B2695="GAS",B2695="COL",B2695="LAN",B2695="RICE"),H2695*About!$B$113,IF(B2695="CROP",H2695*About!$B$114,'EPA Data'!H2695))</f>
        <v>1.3535372330804801E-4</v>
      </c>
      <c r="J2695" s="9" t="str">
        <f>VLOOKUP(F2695,'Tech to Policy Mapping'!C:D,2,FALSE)</f>
        <v>ngps - production methane capture</v>
      </c>
    </row>
    <row r="2696" spans="1:10" x14ac:dyDescent="0.45">
      <c r="A2696" t="s">
        <v>425</v>
      </c>
      <c r="B2696" t="s">
        <v>433</v>
      </c>
      <c r="C2696">
        <v>2015</v>
      </c>
      <c r="D2696" t="s">
        <v>82</v>
      </c>
      <c r="E2696" t="s">
        <v>83</v>
      </c>
      <c r="F2696" t="s">
        <v>445</v>
      </c>
      <c r="G2696">
        <v>25</v>
      </c>
      <c r="H2696">
        <v>1.0148311266675999E-3</v>
      </c>
      <c r="I2696">
        <f>IF(OR(B2696="GAS",B2696="COL",B2696="LAN",B2696="RICE"),H2696*About!$B$113,IF(B2696="CROP",H2696*About!$B$114,'EPA Data'!H2696))</f>
        <v>1.1366108618677121E-3</v>
      </c>
      <c r="J2696" s="9" t="str">
        <f>VLOOKUP(F2696,'Tech to Policy Mapping'!C:D,2,FALSE)</f>
        <v>ngps - processing methane destruction</v>
      </c>
    </row>
    <row r="2697" spans="1:10" x14ac:dyDescent="0.45">
      <c r="A2697" t="s">
        <v>425</v>
      </c>
      <c r="B2697" t="s">
        <v>433</v>
      </c>
      <c r="C2697">
        <v>2015</v>
      </c>
      <c r="D2697" t="s">
        <v>82</v>
      </c>
      <c r="E2697" t="s">
        <v>83</v>
      </c>
      <c r="F2697" t="s">
        <v>457</v>
      </c>
      <c r="G2697">
        <v>26</v>
      </c>
      <c r="H2697">
        <v>2.8241006657480001E-4</v>
      </c>
      <c r="I2697">
        <f>IF(OR(B2697="GAS",B2697="COL",B2697="LAN",B2697="RICE"),H2697*About!$B$113,IF(B2697="CROP",H2697*About!$B$114,'EPA Data'!H2697))</f>
        <v>3.1629927456377604E-4</v>
      </c>
      <c r="J2697" s="9" t="str">
        <f>VLOOKUP(F2697,'Tech to Policy Mapping'!C:D,2,FALSE)</f>
        <v>ngps - production methane capture</v>
      </c>
    </row>
    <row r="2698" spans="1:10" x14ac:dyDescent="0.45">
      <c r="A2698" t="s">
        <v>425</v>
      </c>
      <c r="B2698" t="s">
        <v>433</v>
      </c>
      <c r="C2698">
        <v>2015</v>
      </c>
      <c r="D2698" t="s">
        <v>82</v>
      </c>
      <c r="E2698" t="s">
        <v>83</v>
      </c>
      <c r="F2698" t="s">
        <v>447</v>
      </c>
      <c r="G2698">
        <v>26</v>
      </c>
      <c r="H2698">
        <v>1.39234950765967E-2</v>
      </c>
      <c r="I2698">
        <f>IF(OR(B2698="GAS",B2698="COL",B2698="LAN",B2698="RICE"),H2698*About!$B$113,IF(B2698="CROP",H2698*About!$B$114,'EPA Data'!H2698))</f>
        <v>1.5594314485788305E-2</v>
      </c>
      <c r="J2698" s="9" t="str">
        <f>VLOOKUP(F2698,'Tech to Policy Mapping'!C:D,2,FALSE)</f>
        <v>ngps - T&amp;D methane capture</v>
      </c>
    </row>
    <row r="2699" spans="1:10" x14ac:dyDescent="0.45">
      <c r="A2699" t="s">
        <v>425</v>
      </c>
      <c r="B2699" t="s">
        <v>433</v>
      </c>
      <c r="C2699">
        <v>2015</v>
      </c>
      <c r="D2699" t="s">
        <v>82</v>
      </c>
      <c r="E2699" t="s">
        <v>83</v>
      </c>
      <c r="F2699" t="s">
        <v>445</v>
      </c>
      <c r="G2699">
        <v>27</v>
      </c>
      <c r="H2699">
        <v>1.4909065794200001E-4</v>
      </c>
      <c r="I2699">
        <f>IF(OR(B2699="GAS",B2699="COL",B2699="LAN",B2699="RICE"),H2699*About!$B$113,IF(B2699="CROP",H2699*About!$B$114,'EPA Data'!H2699))</f>
        <v>1.6698153689504003E-4</v>
      </c>
      <c r="J2699" s="9" t="str">
        <f>VLOOKUP(F2699,'Tech to Policy Mapping'!C:D,2,FALSE)</f>
        <v>ngps - processing methane destruction</v>
      </c>
    </row>
    <row r="2700" spans="1:10" x14ac:dyDescent="0.45">
      <c r="A2700" t="s">
        <v>425</v>
      </c>
      <c r="B2700" t="s">
        <v>433</v>
      </c>
      <c r="C2700">
        <v>2015</v>
      </c>
      <c r="D2700" t="s">
        <v>82</v>
      </c>
      <c r="E2700" t="s">
        <v>83</v>
      </c>
      <c r="F2700" t="s">
        <v>445</v>
      </c>
      <c r="G2700">
        <v>29</v>
      </c>
      <c r="H2700">
        <v>1.1370822321624E-3</v>
      </c>
      <c r="I2700">
        <f>IF(OR(B2700="GAS",B2700="COL",B2700="LAN",B2700="RICE"),H2700*About!$B$113,IF(B2700="CROP",H2700*About!$B$114,'EPA Data'!H2700))</f>
        <v>1.2735321000218881E-3</v>
      </c>
      <c r="J2700" s="9" t="str">
        <f>VLOOKUP(F2700,'Tech to Policy Mapping'!C:D,2,FALSE)</f>
        <v>ngps - processing methane destruction</v>
      </c>
    </row>
    <row r="2701" spans="1:10" x14ac:dyDescent="0.45">
      <c r="A2701" t="s">
        <v>425</v>
      </c>
      <c r="B2701" t="s">
        <v>433</v>
      </c>
      <c r="C2701">
        <v>2015</v>
      </c>
      <c r="D2701" t="s">
        <v>82</v>
      </c>
      <c r="E2701" t="s">
        <v>83</v>
      </c>
      <c r="F2701" t="s">
        <v>457</v>
      </c>
      <c r="G2701">
        <v>30</v>
      </c>
      <c r="H2701">
        <v>1.032053914969E-4</v>
      </c>
      <c r="I2701">
        <f>IF(OR(B2701="GAS",B2701="COL",B2701="LAN",B2701="RICE"),H2701*About!$B$113,IF(B2701="CROP",H2701*About!$B$114,'EPA Data'!H2701))</f>
        <v>1.1559003847652802E-4</v>
      </c>
      <c r="J2701" s="9" t="str">
        <f>VLOOKUP(F2701,'Tech to Policy Mapping'!C:D,2,FALSE)</f>
        <v>ngps - production methane capture</v>
      </c>
    </row>
    <row r="2702" spans="1:10" x14ac:dyDescent="0.45">
      <c r="A2702" t="s">
        <v>425</v>
      </c>
      <c r="B2702" t="s">
        <v>433</v>
      </c>
      <c r="C2702">
        <v>2015</v>
      </c>
      <c r="D2702" t="s">
        <v>82</v>
      </c>
      <c r="E2702" t="s">
        <v>83</v>
      </c>
      <c r="F2702" t="s">
        <v>457</v>
      </c>
      <c r="G2702">
        <v>31</v>
      </c>
      <c r="H2702">
        <v>1.412050332874E-4</v>
      </c>
      <c r="I2702">
        <f>IF(OR(B2702="GAS",B2702="COL",B2702="LAN",B2702="RICE"),H2702*About!$B$113,IF(B2702="CROP",H2702*About!$B$114,'EPA Data'!H2702))</f>
        <v>1.5814963728188802E-4</v>
      </c>
      <c r="J2702" s="9" t="str">
        <f>VLOOKUP(F2702,'Tech to Policy Mapping'!C:D,2,FALSE)</f>
        <v>ngps - production methane capture</v>
      </c>
    </row>
    <row r="2703" spans="1:10" x14ac:dyDescent="0.45">
      <c r="A2703" t="s">
        <v>425</v>
      </c>
      <c r="B2703" t="s">
        <v>433</v>
      </c>
      <c r="C2703">
        <v>2015</v>
      </c>
      <c r="D2703" t="s">
        <v>82</v>
      </c>
      <c r="E2703" t="s">
        <v>83</v>
      </c>
      <c r="F2703" t="s">
        <v>435</v>
      </c>
      <c r="G2703">
        <v>32</v>
      </c>
      <c r="H2703">
        <v>5.66909366171E-5</v>
      </c>
      <c r="I2703">
        <f>IF(OR(B2703="GAS",B2703="COL",B2703="LAN",B2703="RICE"),H2703*About!$B$113,IF(B2703="CROP",H2703*About!$B$114,'EPA Data'!H2703))</f>
        <v>6.3493849011152001E-5</v>
      </c>
      <c r="J2703" s="9" t="str">
        <f>VLOOKUP(F2703,'Tech to Policy Mapping'!C:D,2,FALSE)</f>
        <v>ngps - production methane capture</v>
      </c>
    </row>
    <row r="2704" spans="1:10" x14ac:dyDescent="0.45">
      <c r="A2704" t="s">
        <v>425</v>
      </c>
      <c r="B2704" t="s">
        <v>433</v>
      </c>
      <c r="C2704">
        <v>2015</v>
      </c>
      <c r="D2704" t="s">
        <v>82</v>
      </c>
      <c r="E2704" t="s">
        <v>83</v>
      </c>
      <c r="F2704" t="s">
        <v>446</v>
      </c>
      <c r="G2704">
        <v>35</v>
      </c>
      <c r="H2704">
        <v>0.122142046689987</v>
      </c>
      <c r="I2704">
        <f>IF(OR(B2704="GAS",B2704="COL",B2704="LAN",B2704="RICE"),H2704*About!$B$113,IF(B2704="CROP",H2704*About!$B$114,'EPA Data'!H2704))</f>
        <v>0.13679909229278545</v>
      </c>
      <c r="J2704" s="9" t="str">
        <f>VLOOKUP(F2704,'Tech to Policy Mapping'!C:D,2,FALSE)</f>
        <v>ngps - production methane capture</v>
      </c>
    </row>
    <row r="2705" spans="1:10" x14ac:dyDescent="0.45">
      <c r="A2705" t="s">
        <v>425</v>
      </c>
      <c r="B2705" t="s">
        <v>433</v>
      </c>
      <c r="C2705">
        <v>2015</v>
      </c>
      <c r="D2705" t="s">
        <v>82</v>
      </c>
      <c r="E2705" t="s">
        <v>83</v>
      </c>
      <c r="F2705" t="s">
        <v>447</v>
      </c>
      <c r="G2705">
        <v>35</v>
      </c>
      <c r="H2705">
        <v>6.6305920481681796E-2</v>
      </c>
      <c r="I2705">
        <f>IF(OR(B2705="GAS",B2705="COL",B2705="LAN",B2705="RICE"),H2705*About!$B$113,IF(B2705="CROP",H2705*About!$B$114,'EPA Data'!H2705))</f>
        <v>7.4262630939483612E-2</v>
      </c>
      <c r="J2705" s="9" t="str">
        <f>VLOOKUP(F2705,'Tech to Policy Mapping'!C:D,2,FALSE)</f>
        <v>ngps - T&amp;D methane capture</v>
      </c>
    </row>
    <row r="2706" spans="1:10" x14ac:dyDescent="0.45">
      <c r="A2706" t="s">
        <v>425</v>
      </c>
      <c r="B2706" t="s">
        <v>433</v>
      </c>
      <c r="C2706">
        <v>2015</v>
      </c>
      <c r="D2706" t="s">
        <v>82</v>
      </c>
      <c r="E2706" t="s">
        <v>83</v>
      </c>
      <c r="F2706" t="s">
        <v>448</v>
      </c>
      <c r="G2706">
        <v>37</v>
      </c>
      <c r="H2706">
        <v>6.9910916499793502E-2</v>
      </c>
      <c r="I2706">
        <f>IF(OR(B2706="GAS",B2706="COL",B2706="LAN",B2706="RICE"),H2706*About!$B$113,IF(B2706="CROP",H2706*About!$B$114,'EPA Data'!H2706))</f>
        <v>7.8300226479768725E-2</v>
      </c>
      <c r="J2706" s="9" t="str">
        <f>VLOOKUP(F2706,'Tech to Policy Mapping'!C:D,2,FALSE)</f>
        <v>ngps - production methane capture</v>
      </c>
    </row>
    <row r="2707" spans="1:10" x14ac:dyDescent="0.45">
      <c r="A2707" t="s">
        <v>425</v>
      </c>
      <c r="B2707" t="s">
        <v>433</v>
      </c>
      <c r="C2707">
        <v>2015</v>
      </c>
      <c r="D2707" t="s">
        <v>82</v>
      </c>
      <c r="E2707" t="s">
        <v>83</v>
      </c>
      <c r="F2707" t="s">
        <v>457</v>
      </c>
      <c r="G2707">
        <v>37</v>
      </c>
      <c r="H2707">
        <v>8.5449028119900005E-5</v>
      </c>
      <c r="I2707">
        <f>IF(OR(B2707="GAS",B2707="COL",B2707="LAN",B2707="RICE"),H2707*About!$B$113,IF(B2707="CROP",H2707*About!$B$114,'EPA Data'!H2707))</f>
        <v>9.5702911494288019E-5</v>
      </c>
      <c r="J2707" s="9" t="str">
        <f>VLOOKUP(F2707,'Tech to Policy Mapping'!C:D,2,FALSE)</f>
        <v>ngps - production methane capture</v>
      </c>
    </row>
    <row r="2708" spans="1:10" x14ac:dyDescent="0.45">
      <c r="A2708" t="s">
        <v>425</v>
      </c>
      <c r="B2708" t="s">
        <v>433</v>
      </c>
      <c r="C2708">
        <v>2015</v>
      </c>
      <c r="D2708" t="s">
        <v>82</v>
      </c>
      <c r="E2708" t="s">
        <v>83</v>
      </c>
      <c r="F2708" t="s">
        <v>450</v>
      </c>
      <c r="G2708">
        <v>45</v>
      </c>
      <c r="H2708">
        <v>3.9701554924249996E-3</v>
      </c>
      <c r="I2708">
        <f>IF(OR(B2708="GAS",B2708="COL",B2708="LAN",B2708="RICE"),H2708*About!$B$113,IF(B2708="CROP",H2708*About!$B$114,'EPA Data'!H2708))</f>
        <v>4.4465741515160003E-3</v>
      </c>
      <c r="J2708" s="9" t="str">
        <f>VLOOKUP(F2708,'Tech to Policy Mapping'!C:D,2,FALSE)</f>
        <v>ngps - processing methane capture</v>
      </c>
    </row>
    <row r="2709" spans="1:10" x14ac:dyDescent="0.45">
      <c r="A2709" t="s">
        <v>425</v>
      </c>
      <c r="B2709" t="s">
        <v>433</v>
      </c>
      <c r="C2709">
        <v>2015</v>
      </c>
      <c r="D2709" t="s">
        <v>82</v>
      </c>
      <c r="E2709" t="s">
        <v>83</v>
      </c>
      <c r="F2709" t="s">
        <v>457</v>
      </c>
      <c r="G2709">
        <v>48</v>
      </c>
      <c r="H2709">
        <v>1.6113539459180001E-4</v>
      </c>
      <c r="I2709">
        <f>IF(OR(B2709="GAS",B2709="COL",B2709="LAN",B2709="RICE"),H2709*About!$B$113,IF(B2709="CROP",H2709*About!$B$114,'EPA Data'!H2709))</f>
        <v>1.8047164194281604E-4</v>
      </c>
      <c r="J2709" s="9" t="str">
        <f>VLOOKUP(F2709,'Tech to Policy Mapping'!C:D,2,FALSE)</f>
        <v>ngps - production methane capture</v>
      </c>
    </row>
    <row r="2710" spans="1:10" x14ac:dyDescent="0.45">
      <c r="A2710" t="s">
        <v>425</v>
      </c>
      <c r="B2710" t="s">
        <v>433</v>
      </c>
      <c r="C2710">
        <v>2015</v>
      </c>
      <c r="D2710" t="s">
        <v>82</v>
      </c>
      <c r="E2710" t="s">
        <v>83</v>
      </c>
      <c r="F2710" t="s">
        <v>457</v>
      </c>
      <c r="G2710">
        <v>57</v>
      </c>
      <c r="H2710">
        <v>2.181748859584E-4</v>
      </c>
      <c r="I2710">
        <f>IF(OR(B2710="GAS",B2710="COL",B2710="LAN",B2710="RICE"),H2710*About!$B$113,IF(B2710="CROP",H2710*About!$B$114,'EPA Data'!H2710))</f>
        <v>2.4435587227340805E-4</v>
      </c>
      <c r="J2710" s="9" t="str">
        <f>VLOOKUP(F2710,'Tech to Policy Mapping'!C:D,2,FALSE)</f>
        <v>ngps - production methane capture</v>
      </c>
    </row>
    <row r="2711" spans="1:10" x14ac:dyDescent="0.45">
      <c r="A2711" t="s">
        <v>425</v>
      </c>
      <c r="B2711" t="s">
        <v>433</v>
      </c>
      <c r="C2711">
        <v>2015</v>
      </c>
      <c r="D2711" t="s">
        <v>82</v>
      </c>
      <c r="E2711" t="s">
        <v>83</v>
      </c>
      <c r="F2711" t="s">
        <v>457</v>
      </c>
      <c r="G2711">
        <v>68</v>
      </c>
      <c r="H2711">
        <v>6.8803594331299993E-5</v>
      </c>
      <c r="I2711">
        <f>IF(OR(B2711="GAS",B2711="COL",B2711="LAN",B2711="RICE"),H2711*About!$B$113,IF(B2711="CROP",H2711*About!$B$114,'EPA Data'!H2711))</f>
        <v>7.7060025651055997E-5</v>
      </c>
      <c r="J2711" s="9" t="str">
        <f>VLOOKUP(F2711,'Tech to Policy Mapping'!C:D,2,FALSE)</f>
        <v>ngps - production methane capture</v>
      </c>
    </row>
    <row r="2712" spans="1:10" x14ac:dyDescent="0.45">
      <c r="A2712" t="s">
        <v>425</v>
      </c>
      <c r="B2712" t="s">
        <v>433</v>
      </c>
      <c r="C2712">
        <v>2015</v>
      </c>
      <c r="D2712" t="s">
        <v>82</v>
      </c>
      <c r="E2712" t="s">
        <v>83</v>
      </c>
      <c r="F2712" t="s">
        <v>457</v>
      </c>
      <c r="G2712">
        <v>70</v>
      </c>
      <c r="H2712">
        <v>1.139320374932E-4</v>
      </c>
      <c r="I2712">
        <f>IF(OR(B2712="GAS",B2712="COL",B2712="LAN",B2712="RICE"),H2712*About!$B$113,IF(B2712="CROP",H2712*About!$B$114,'EPA Data'!H2712))</f>
        <v>1.27603881992384E-4</v>
      </c>
      <c r="J2712" s="9" t="str">
        <f>VLOOKUP(F2712,'Tech to Policy Mapping'!C:D,2,FALSE)</f>
        <v>ngps - production methane capture</v>
      </c>
    </row>
    <row r="2713" spans="1:10" x14ac:dyDescent="0.45">
      <c r="A2713" t="s">
        <v>425</v>
      </c>
      <c r="B2713" t="s">
        <v>433</v>
      </c>
      <c r="C2713">
        <v>2015</v>
      </c>
      <c r="D2713" t="s">
        <v>82</v>
      </c>
      <c r="E2713" t="s">
        <v>83</v>
      </c>
      <c r="F2713" t="s">
        <v>457</v>
      </c>
      <c r="G2713">
        <v>83</v>
      </c>
      <c r="H2713">
        <v>5.6966018746599999E-5</v>
      </c>
      <c r="I2713">
        <f>IF(OR(B2713="GAS",B2713="COL",B2713="LAN",B2713="RICE"),H2713*About!$B$113,IF(B2713="CROP",H2713*About!$B$114,'EPA Data'!H2713))</f>
        <v>6.3801940996191999E-5</v>
      </c>
      <c r="J2713" s="9" t="str">
        <f>VLOOKUP(F2713,'Tech to Policy Mapping'!C:D,2,FALSE)</f>
        <v>ngps - production methane capture</v>
      </c>
    </row>
    <row r="2714" spans="1:10" x14ac:dyDescent="0.45">
      <c r="A2714" t="s">
        <v>425</v>
      </c>
      <c r="B2714" t="s">
        <v>433</v>
      </c>
      <c r="C2714">
        <v>2015</v>
      </c>
      <c r="D2714" t="s">
        <v>82</v>
      </c>
      <c r="E2714" t="s">
        <v>83</v>
      </c>
      <c r="F2714" t="s">
        <v>451</v>
      </c>
      <c r="G2714">
        <v>94</v>
      </c>
      <c r="H2714">
        <v>0.12548375129699699</v>
      </c>
      <c r="I2714">
        <f>IF(OR(B2714="GAS",B2714="COL",B2714="LAN",B2714="RICE"),H2714*About!$B$113,IF(B2714="CROP",H2714*About!$B$114,'EPA Data'!H2714))</f>
        <v>0.14054180145263664</v>
      </c>
      <c r="J2714" s="9" t="str">
        <f>VLOOKUP(F2714,'Tech to Policy Mapping'!C:D,2,FALSE)</f>
        <v>ngps - production methane capture</v>
      </c>
    </row>
    <row r="2715" spans="1:10" x14ac:dyDescent="0.45">
      <c r="A2715" t="s">
        <v>425</v>
      </c>
      <c r="B2715" t="s">
        <v>433</v>
      </c>
      <c r="C2715">
        <v>2015</v>
      </c>
      <c r="D2715" t="s">
        <v>82</v>
      </c>
      <c r="E2715" t="s">
        <v>83</v>
      </c>
      <c r="F2715" t="s">
        <v>457</v>
      </c>
      <c r="G2715">
        <v>126</v>
      </c>
      <c r="H2715">
        <v>2.6917527065999999E-5</v>
      </c>
      <c r="I2715">
        <f>IF(OR(B2715="GAS",B2715="COL",B2715="LAN",B2715="RICE"),H2715*About!$B$113,IF(B2715="CROP",H2715*About!$B$114,'EPA Data'!H2715))</f>
        <v>3.0147630313920003E-5</v>
      </c>
      <c r="J2715" s="9" t="str">
        <f>VLOOKUP(F2715,'Tech to Policy Mapping'!C:D,2,FALSE)</f>
        <v>ngps - production methane capture</v>
      </c>
    </row>
    <row r="2716" spans="1:10" x14ac:dyDescent="0.45">
      <c r="A2716" t="s">
        <v>425</v>
      </c>
      <c r="B2716" t="s">
        <v>433</v>
      </c>
      <c r="C2716">
        <v>2015</v>
      </c>
      <c r="D2716" t="s">
        <v>82</v>
      </c>
      <c r="E2716" t="s">
        <v>83</v>
      </c>
      <c r="F2716" t="s">
        <v>440</v>
      </c>
      <c r="G2716">
        <v>150</v>
      </c>
      <c r="H2716">
        <v>4.52937947557E-5</v>
      </c>
      <c r="I2716">
        <f>IF(OR(B2716="GAS",B2716="COL",B2716="LAN",B2716="RICE"),H2716*About!$B$113,IF(B2716="CROP",H2716*About!$B$114,'EPA Data'!H2716))</f>
        <v>5.0729050126384002E-5</v>
      </c>
      <c r="J2716" s="9" t="str">
        <f>VLOOKUP(F2716,'Tech to Policy Mapping'!C:D,2,FALSE)</f>
        <v>ngps - production methane capture</v>
      </c>
    </row>
    <row r="2717" spans="1:10" x14ac:dyDescent="0.45">
      <c r="A2717" t="s">
        <v>425</v>
      </c>
      <c r="B2717" t="s">
        <v>433</v>
      </c>
      <c r="C2717">
        <v>2015</v>
      </c>
      <c r="D2717" t="s">
        <v>82</v>
      </c>
      <c r="E2717" t="s">
        <v>83</v>
      </c>
      <c r="F2717" t="s">
        <v>452</v>
      </c>
      <c r="G2717">
        <v>183</v>
      </c>
      <c r="H2717">
        <v>9.1244326904419998E-4</v>
      </c>
      <c r="I2717">
        <f>IF(OR(B2717="GAS",B2717="COL",B2717="LAN",B2717="RICE"),H2717*About!$B$113,IF(B2717="CROP",H2717*About!$B$114,'EPA Data'!H2717))</f>
        <v>1.0219364613295041E-3</v>
      </c>
      <c r="J2717" s="9" t="str">
        <f>VLOOKUP(F2717,'Tech to Policy Mapping'!C:D,2,FALSE)</f>
        <v>ngps - processing methane capture</v>
      </c>
    </row>
    <row r="2718" spans="1:10" x14ac:dyDescent="0.45">
      <c r="A2718" t="s">
        <v>425</v>
      </c>
      <c r="B2718" t="s">
        <v>433</v>
      </c>
      <c r="C2718">
        <v>2015</v>
      </c>
      <c r="D2718" t="s">
        <v>82</v>
      </c>
      <c r="E2718" t="s">
        <v>83</v>
      </c>
      <c r="F2718" t="s">
        <v>449</v>
      </c>
      <c r="G2718">
        <v>188</v>
      </c>
      <c r="H2718">
        <v>1.4953644713387E-3</v>
      </c>
      <c r="I2718">
        <f>IF(OR(B2718="GAS",B2718="COL",B2718="LAN",B2718="RICE"),H2718*About!$B$113,IF(B2718="CROP",H2718*About!$B$114,'EPA Data'!H2718))</f>
        <v>1.6748082078993441E-3</v>
      </c>
      <c r="J2718" s="9" t="str">
        <f>VLOOKUP(F2718,'Tech to Policy Mapping'!C:D,2,FALSE)</f>
        <v>ngps - T&amp;D methane capture</v>
      </c>
    </row>
    <row r="2719" spans="1:10" x14ac:dyDescent="0.45">
      <c r="A2719" t="s">
        <v>425</v>
      </c>
      <c r="B2719" t="s">
        <v>433</v>
      </c>
      <c r="C2719">
        <v>2015</v>
      </c>
      <c r="D2719" t="s">
        <v>82</v>
      </c>
      <c r="E2719" t="s">
        <v>83</v>
      </c>
      <c r="F2719" t="s">
        <v>441</v>
      </c>
      <c r="G2719">
        <v>193</v>
      </c>
      <c r="H2719">
        <v>5.1944004371759999E-4</v>
      </c>
      <c r="I2719">
        <f>IF(OR(B2719="GAS",B2719="COL",B2719="LAN",B2719="RICE"),H2719*About!$B$113,IF(B2719="CROP",H2719*About!$B$114,'EPA Data'!H2719))</f>
        <v>5.8177284896371209E-4</v>
      </c>
      <c r="J2719" s="9" t="str">
        <f>VLOOKUP(F2719,'Tech to Policy Mapping'!C:D,2,FALSE)</f>
        <v>ngps - production methane capture</v>
      </c>
    </row>
    <row r="2720" spans="1:10" x14ac:dyDescent="0.45">
      <c r="A2720" t="s">
        <v>425</v>
      </c>
      <c r="B2720" t="s">
        <v>433</v>
      </c>
      <c r="C2720">
        <v>2015</v>
      </c>
      <c r="D2720" t="s">
        <v>82</v>
      </c>
      <c r="E2720" t="s">
        <v>83</v>
      </c>
      <c r="F2720" t="s">
        <v>442</v>
      </c>
      <c r="G2720">
        <v>217</v>
      </c>
      <c r="H2720">
        <v>0.48435232043266302</v>
      </c>
      <c r="I2720">
        <f>IF(OR(B2720="GAS",B2720="COL",B2720="LAN",B2720="RICE"),H2720*About!$B$113,IF(B2720="CROP",H2720*About!$B$114,'EPA Data'!H2720))</f>
        <v>0.5424745988845826</v>
      </c>
      <c r="J2720" s="9" t="str">
        <f>VLOOKUP(F2720,'Tech to Policy Mapping'!C:D,2,FALSE)</f>
        <v>ngps - production methane capture</v>
      </c>
    </row>
    <row r="2721" spans="1:10" x14ac:dyDescent="0.45">
      <c r="A2721" t="s">
        <v>425</v>
      </c>
      <c r="B2721" t="s">
        <v>433</v>
      </c>
      <c r="C2721">
        <v>2015</v>
      </c>
      <c r="D2721" t="s">
        <v>82</v>
      </c>
      <c r="E2721" t="s">
        <v>83</v>
      </c>
      <c r="F2721" t="s">
        <v>457</v>
      </c>
      <c r="G2721">
        <v>232</v>
      </c>
      <c r="H2721">
        <v>3.5890036087899999E-5</v>
      </c>
      <c r="I2721">
        <f>IF(OR(B2721="GAS",B2721="COL",B2721="LAN",B2721="RICE"),H2721*About!$B$113,IF(B2721="CROP",H2721*About!$B$114,'EPA Data'!H2721))</f>
        <v>4.0196840418448002E-5</v>
      </c>
      <c r="J2721" s="9" t="str">
        <f>VLOOKUP(F2721,'Tech to Policy Mapping'!C:D,2,FALSE)</f>
        <v>ngps - production methane capture</v>
      </c>
    </row>
    <row r="2722" spans="1:10" x14ac:dyDescent="0.45">
      <c r="A2722" t="s">
        <v>425</v>
      </c>
      <c r="B2722" t="s">
        <v>433</v>
      </c>
      <c r="C2722">
        <v>2015</v>
      </c>
      <c r="D2722" t="s">
        <v>82</v>
      </c>
      <c r="E2722" t="s">
        <v>83</v>
      </c>
      <c r="F2722" t="s">
        <v>457</v>
      </c>
      <c r="G2722">
        <v>233</v>
      </c>
      <c r="H2722">
        <v>1.4743887732E-5</v>
      </c>
      <c r="I2722">
        <f>IF(OR(B2722="GAS",B2722="COL",B2722="LAN",B2722="RICE"),H2722*About!$B$113,IF(B2722="CROP",H2722*About!$B$114,'EPA Data'!H2722))</f>
        <v>1.6513154259840002E-5</v>
      </c>
      <c r="J2722" s="9" t="str">
        <f>VLOOKUP(F2722,'Tech to Policy Mapping'!C:D,2,FALSE)</f>
        <v>ngps - production methane capture</v>
      </c>
    </row>
    <row r="2723" spans="1:10" x14ac:dyDescent="0.45">
      <c r="A2723" t="s">
        <v>425</v>
      </c>
      <c r="B2723" t="s">
        <v>433</v>
      </c>
      <c r="C2723">
        <v>2015</v>
      </c>
      <c r="D2723" t="s">
        <v>82</v>
      </c>
      <c r="E2723" t="s">
        <v>83</v>
      </c>
      <c r="F2723" t="s">
        <v>452</v>
      </c>
      <c r="G2723">
        <v>233</v>
      </c>
      <c r="H2723">
        <v>4.3562273494899004E-3</v>
      </c>
      <c r="I2723">
        <f>IF(OR(B2723="GAS",B2723="COL",B2723="LAN",B2723="RICE"),H2723*About!$B$113,IF(B2723="CROP",H2723*About!$B$114,'EPA Data'!H2723))</f>
        <v>4.8789746314286892E-3</v>
      </c>
      <c r="J2723" s="9" t="str">
        <f>VLOOKUP(F2723,'Tech to Policy Mapping'!C:D,2,FALSE)</f>
        <v>ngps - processing methane capture</v>
      </c>
    </row>
    <row r="2724" spans="1:10" x14ac:dyDescent="0.45">
      <c r="A2724" t="s">
        <v>425</v>
      </c>
      <c r="B2724" t="s">
        <v>433</v>
      </c>
      <c r="C2724">
        <v>2015</v>
      </c>
      <c r="D2724" t="s">
        <v>82</v>
      </c>
      <c r="E2724" t="s">
        <v>83</v>
      </c>
      <c r="F2724" t="s">
        <v>453</v>
      </c>
      <c r="G2724">
        <v>235</v>
      </c>
      <c r="H2724">
        <v>0.58144098520278897</v>
      </c>
      <c r="I2724">
        <f>IF(OR(B2724="GAS",B2724="COL",B2724="LAN",B2724="RICE"),H2724*About!$B$113,IF(B2724="CROP",H2724*About!$B$114,'EPA Data'!H2724))</f>
        <v>0.65121390342712371</v>
      </c>
      <c r="J2724" s="9" t="str">
        <f>VLOOKUP(F2724,'Tech to Policy Mapping'!C:D,2,FALSE)</f>
        <v>ngps - production methane capture</v>
      </c>
    </row>
    <row r="2725" spans="1:10" x14ac:dyDescent="0.45">
      <c r="A2725" t="s">
        <v>425</v>
      </c>
      <c r="B2725" t="s">
        <v>433</v>
      </c>
      <c r="C2725">
        <v>2015</v>
      </c>
      <c r="D2725" t="s">
        <v>82</v>
      </c>
      <c r="E2725" t="s">
        <v>83</v>
      </c>
      <c r="F2725" t="s">
        <v>445</v>
      </c>
      <c r="G2725">
        <v>237</v>
      </c>
      <c r="H2725" s="1">
        <v>9.2465670604699992E-6</v>
      </c>
      <c r="I2725">
        <f>IF(OR(B2725="GAS",B2725="COL",B2725="LAN",B2725="RICE"),H2725*About!$B$113,IF(B2725="CROP",H2725*About!$B$114,'EPA Data'!H2725))</f>
        <v>1.03561551077264E-5</v>
      </c>
      <c r="J2725" s="9" t="str">
        <f>VLOOKUP(F2725,'Tech to Policy Mapping'!C:D,2,FALSE)</f>
        <v>ngps - processing methane destruction</v>
      </c>
    </row>
    <row r="2726" spans="1:10" x14ac:dyDescent="0.45">
      <c r="A2726" t="s">
        <v>425</v>
      </c>
      <c r="B2726" t="s">
        <v>433</v>
      </c>
      <c r="C2726">
        <v>2015</v>
      </c>
      <c r="D2726" t="s">
        <v>82</v>
      </c>
      <c r="E2726" t="s">
        <v>83</v>
      </c>
      <c r="F2726" t="s">
        <v>457</v>
      </c>
      <c r="G2726">
        <v>271</v>
      </c>
      <c r="H2726">
        <v>1.7945018044000002E-5</v>
      </c>
      <c r="I2726">
        <f>IF(OR(B2726="GAS",B2726="COL",B2726="LAN",B2726="RICE"),H2726*About!$B$113,IF(B2726="CROP",H2726*About!$B$114,'EPA Data'!H2726))</f>
        <v>2.0098420209280003E-5</v>
      </c>
      <c r="J2726" s="9" t="str">
        <f>VLOOKUP(F2726,'Tech to Policy Mapping'!C:D,2,FALSE)</f>
        <v>ngps - production methane capture</v>
      </c>
    </row>
    <row r="2727" spans="1:10" x14ac:dyDescent="0.45">
      <c r="A2727" t="s">
        <v>425</v>
      </c>
      <c r="B2727" t="s">
        <v>433</v>
      </c>
      <c r="C2727">
        <v>2015</v>
      </c>
      <c r="D2727" t="s">
        <v>82</v>
      </c>
      <c r="E2727" t="s">
        <v>83</v>
      </c>
      <c r="F2727" t="s">
        <v>442</v>
      </c>
      <c r="G2727">
        <v>280</v>
      </c>
      <c r="H2727">
        <v>5.0035644322633702E-2</v>
      </c>
      <c r="I2727">
        <f>IF(OR(B2727="GAS",B2727="COL",B2727="LAN",B2727="RICE"),H2727*About!$B$113,IF(B2727="CROP",H2727*About!$B$114,'EPA Data'!H2727))</f>
        <v>5.6039921641349751E-2</v>
      </c>
      <c r="J2727" s="9" t="str">
        <f>VLOOKUP(F2727,'Tech to Policy Mapping'!C:D,2,FALSE)</f>
        <v>ngps - production methane capture</v>
      </c>
    </row>
    <row r="2728" spans="1:10" x14ac:dyDescent="0.45">
      <c r="A2728" t="s">
        <v>425</v>
      </c>
      <c r="B2728" t="s">
        <v>433</v>
      </c>
      <c r="C2728">
        <v>2015</v>
      </c>
      <c r="D2728" t="s">
        <v>82</v>
      </c>
      <c r="E2728" t="s">
        <v>83</v>
      </c>
      <c r="F2728" t="s">
        <v>453</v>
      </c>
      <c r="G2728">
        <v>283</v>
      </c>
      <c r="H2728">
        <v>0.387627333402633</v>
      </c>
      <c r="I2728">
        <f>IF(OR(B2728="GAS",B2728="COL",B2728="LAN",B2728="RICE"),H2728*About!$B$113,IF(B2728="CROP",H2728*About!$B$114,'EPA Data'!H2728))</f>
        <v>0.43414261341094901</v>
      </c>
      <c r="J2728" s="9" t="str">
        <f>VLOOKUP(F2728,'Tech to Policy Mapping'!C:D,2,FALSE)</f>
        <v>ngps - production methane capture</v>
      </c>
    </row>
    <row r="2729" spans="1:10" x14ac:dyDescent="0.45">
      <c r="A2729" t="s">
        <v>425</v>
      </c>
      <c r="B2729" t="s">
        <v>433</v>
      </c>
      <c r="C2729">
        <v>2015</v>
      </c>
      <c r="D2729" t="s">
        <v>82</v>
      </c>
      <c r="E2729" t="s">
        <v>83</v>
      </c>
      <c r="F2729" t="s">
        <v>442</v>
      </c>
      <c r="G2729">
        <v>290</v>
      </c>
      <c r="H2729">
        <v>0.18122221529483801</v>
      </c>
      <c r="I2729">
        <f>IF(OR(B2729="GAS",B2729="COL",B2729="LAN",B2729="RICE"),H2729*About!$B$113,IF(B2729="CROP",H2729*About!$B$114,'EPA Data'!H2729))</f>
        <v>0.20296888113021858</v>
      </c>
      <c r="J2729" s="9" t="str">
        <f>VLOOKUP(F2729,'Tech to Policy Mapping'!C:D,2,FALSE)</f>
        <v>ngps - production methane capture</v>
      </c>
    </row>
    <row r="2730" spans="1:10" x14ac:dyDescent="0.45">
      <c r="A2730" t="s">
        <v>425</v>
      </c>
      <c r="B2730" t="s">
        <v>433</v>
      </c>
      <c r="C2730">
        <v>2015</v>
      </c>
      <c r="D2730" t="s">
        <v>82</v>
      </c>
      <c r="E2730" t="s">
        <v>83</v>
      </c>
      <c r="F2730" t="s">
        <v>442</v>
      </c>
      <c r="G2730">
        <v>297</v>
      </c>
      <c r="H2730">
        <v>3.34673672914505E-2</v>
      </c>
      <c r="I2730">
        <f>IF(OR(B2730="GAS",B2730="COL",B2730="LAN",B2730="RICE"),H2730*About!$B$113,IF(B2730="CROP",H2730*About!$B$114,'EPA Data'!H2730))</f>
        <v>3.7483451366424565E-2</v>
      </c>
      <c r="J2730" s="9" t="str">
        <f>VLOOKUP(F2730,'Tech to Policy Mapping'!C:D,2,FALSE)</f>
        <v>ngps - production methane capture</v>
      </c>
    </row>
    <row r="2731" spans="1:10" x14ac:dyDescent="0.45">
      <c r="A2731" t="s">
        <v>425</v>
      </c>
      <c r="B2731" t="s">
        <v>433</v>
      </c>
      <c r="C2731">
        <v>2015</v>
      </c>
      <c r="D2731" t="s">
        <v>82</v>
      </c>
      <c r="E2731" t="s">
        <v>83</v>
      </c>
      <c r="F2731" t="s">
        <v>446</v>
      </c>
      <c r="G2731">
        <v>311</v>
      </c>
      <c r="H2731">
        <v>1.8677725456654999E-3</v>
      </c>
      <c r="I2731">
        <f>IF(OR(B2731="GAS",B2731="COL",B2731="LAN",B2731="RICE"),H2731*About!$B$113,IF(B2731="CROP",H2731*About!$B$114,'EPA Data'!H2731))</f>
        <v>2.09190525114536E-3</v>
      </c>
      <c r="J2731" s="9" t="str">
        <f>VLOOKUP(F2731,'Tech to Policy Mapping'!C:D,2,FALSE)</f>
        <v>ngps - production methane capture</v>
      </c>
    </row>
    <row r="2732" spans="1:10" x14ac:dyDescent="0.45">
      <c r="A2732" t="s">
        <v>425</v>
      </c>
      <c r="B2732" t="s">
        <v>433</v>
      </c>
      <c r="C2732">
        <v>2015</v>
      </c>
      <c r="D2732" t="s">
        <v>82</v>
      </c>
      <c r="E2732" t="s">
        <v>83</v>
      </c>
      <c r="F2732" t="s">
        <v>453</v>
      </c>
      <c r="G2732">
        <v>343</v>
      </c>
      <c r="H2732">
        <v>6.4604558050632505E-2</v>
      </c>
      <c r="I2732">
        <f>IF(OR(B2732="GAS",B2732="COL",B2732="LAN",B2732="RICE"),H2732*About!$B$113,IF(B2732="CROP",H2732*About!$B$114,'EPA Data'!H2732))</f>
        <v>7.2357105016708417E-2</v>
      </c>
      <c r="J2732" s="9" t="str">
        <f>VLOOKUP(F2732,'Tech to Policy Mapping'!C:D,2,FALSE)</f>
        <v>ngps - production methane capture</v>
      </c>
    </row>
    <row r="2733" spans="1:10" x14ac:dyDescent="0.45">
      <c r="A2733" t="s">
        <v>425</v>
      </c>
      <c r="B2733" t="s">
        <v>433</v>
      </c>
      <c r="C2733">
        <v>2015</v>
      </c>
      <c r="D2733" t="s">
        <v>82</v>
      </c>
      <c r="E2733" t="s">
        <v>83</v>
      </c>
      <c r="F2733" t="s">
        <v>441</v>
      </c>
      <c r="G2733">
        <v>424</v>
      </c>
      <c r="H2733">
        <v>9.8010546935300006E-5</v>
      </c>
      <c r="I2733">
        <f>IF(OR(B2733="GAS",B2733="COL",B2733="LAN",B2733="RICE"),H2733*About!$B$113,IF(B2733="CROP",H2733*About!$B$114,'EPA Data'!H2733))</f>
        <v>1.0977181256753602E-4</v>
      </c>
      <c r="J2733" s="9" t="str">
        <f>VLOOKUP(F2733,'Tech to Policy Mapping'!C:D,2,FALSE)</f>
        <v>ngps - production methane capture</v>
      </c>
    </row>
    <row r="2734" spans="1:10" x14ac:dyDescent="0.45">
      <c r="A2734" t="s">
        <v>425</v>
      </c>
      <c r="B2734" t="s">
        <v>433</v>
      </c>
      <c r="C2734">
        <v>2015</v>
      </c>
      <c r="D2734" t="s">
        <v>82</v>
      </c>
      <c r="E2734" t="s">
        <v>83</v>
      </c>
      <c r="F2734" t="s">
        <v>457</v>
      </c>
      <c r="G2734">
        <v>426</v>
      </c>
      <c r="H2734">
        <v>1.9658516976100001E-5</v>
      </c>
      <c r="I2734">
        <f>IF(OR(B2734="GAS",B2734="COL",B2734="LAN",B2734="RICE"),H2734*About!$B$113,IF(B2734="CROP",H2734*About!$B$114,'EPA Data'!H2734))</f>
        <v>2.2017539013232004E-5</v>
      </c>
      <c r="J2734" s="9" t="str">
        <f>VLOOKUP(F2734,'Tech to Policy Mapping'!C:D,2,FALSE)</f>
        <v>ngps - production methane capture</v>
      </c>
    </row>
    <row r="2735" spans="1:10" x14ac:dyDescent="0.45">
      <c r="A2735" t="s">
        <v>425</v>
      </c>
      <c r="B2735" t="s">
        <v>433</v>
      </c>
      <c r="C2735">
        <v>2015</v>
      </c>
      <c r="D2735" t="s">
        <v>82</v>
      </c>
      <c r="E2735" t="s">
        <v>83</v>
      </c>
      <c r="F2735" t="s">
        <v>457</v>
      </c>
      <c r="G2735">
        <v>458</v>
      </c>
      <c r="H2735" s="1">
        <v>7.5738053055800002E-6</v>
      </c>
      <c r="I2735">
        <f>IF(OR(B2735="GAS",B2735="COL",B2735="LAN",B2735="RICE"),H2735*About!$B$113,IF(B2735="CROP",H2735*About!$B$114,'EPA Data'!H2735))</f>
        <v>8.4826619422496006E-6</v>
      </c>
      <c r="J2735" s="9" t="str">
        <f>VLOOKUP(F2735,'Tech to Policy Mapping'!C:D,2,FALSE)</f>
        <v>ngps - production methane capture</v>
      </c>
    </row>
    <row r="2736" spans="1:10" x14ac:dyDescent="0.45">
      <c r="A2736" t="s">
        <v>425</v>
      </c>
      <c r="B2736" t="s">
        <v>433</v>
      </c>
      <c r="C2736">
        <v>2015</v>
      </c>
      <c r="D2736" t="s">
        <v>82</v>
      </c>
      <c r="E2736" t="s">
        <v>83</v>
      </c>
      <c r="F2736" t="s">
        <v>457</v>
      </c>
      <c r="G2736">
        <v>498</v>
      </c>
      <c r="H2736" s="1">
        <v>9.8292584880300005E-6</v>
      </c>
      <c r="I2736">
        <f>IF(OR(B2736="GAS",B2736="COL",B2736="LAN",B2736="RICE"),H2736*About!$B$113,IF(B2736="CROP",H2736*About!$B$114,'EPA Data'!H2736))</f>
        <v>1.1008769506593601E-5</v>
      </c>
      <c r="J2736" s="9" t="str">
        <f>VLOOKUP(F2736,'Tech to Policy Mapping'!C:D,2,FALSE)</f>
        <v>ngps - production methane capture</v>
      </c>
    </row>
    <row r="2737" spans="1:10" x14ac:dyDescent="0.45">
      <c r="A2737" t="s">
        <v>425</v>
      </c>
      <c r="B2737" t="s">
        <v>433</v>
      </c>
      <c r="C2737">
        <v>2015</v>
      </c>
      <c r="D2737" t="s">
        <v>82</v>
      </c>
      <c r="E2737" t="s">
        <v>83</v>
      </c>
      <c r="F2737" t="s">
        <v>453</v>
      </c>
      <c r="G2737">
        <v>549</v>
      </c>
      <c r="H2737">
        <v>0.46605426073074302</v>
      </c>
      <c r="I2737">
        <f>IF(OR(B2737="GAS",B2737="COL",B2737="LAN",B2737="RICE"),H2737*About!$B$113,IF(B2737="CROP",H2737*About!$B$114,'EPA Data'!H2737))</f>
        <v>0.52198077201843218</v>
      </c>
      <c r="J2737" s="9" t="str">
        <f>VLOOKUP(F2737,'Tech to Policy Mapping'!C:D,2,FALSE)</f>
        <v>ngps - production methane capture</v>
      </c>
    </row>
    <row r="2738" spans="1:10" x14ac:dyDescent="0.45">
      <c r="A2738" t="s">
        <v>425</v>
      </c>
      <c r="B2738" t="s">
        <v>433</v>
      </c>
      <c r="C2738">
        <v>2015</v>
      </c>
      <c r="D2738" t="s">
        <v>82</v>
      </c>
      <c r="E2738" t="s">
        <v>83</v>
      </c>
      <c r="F2738" t="s">
        <v>440</v>
      </c>
      <c r="G2738">
        <v>551</v>
      </c>
      <c r="H2738" s="1">
        <v>5.2423374654600003E-6</v>
      </c>
      <c r="I2738">
        <f>IF(OR(B2738="GAS",B2738="COL",B2738="LAN",B2738="RICE"),H2738*About!$B$113,IF(B2738="CROP",H2738*About!$B$114,'EPA Data'!H2738))</f>
        <v>5.8714179613152009E-6</v>
      </c>
      <c r="J2738" s="9" t="str">
        <f>VLOOKUP(F2738,'Tech to Policy Mapping'!C:D,2,FALSE)</f>
        <v>ngps - production methane capture</v>
      </c>
    </row>
    <row r="2739" spans="1:10" x14ac:dyDescent="0.45">
      <c r="A2739" t="s">
        <v>425</v>
      </c>
      <c r="B2739" t="s">
        <v>433</v>
      </c>
      <c r="C2739">
        <v>2015</v>
      </c>
      <c r="D2739" t="s">
        <v>82</v>
      </c>
      <c r="E2739" t="s">
        <v>83</v>
      </c>
      <c r="F2739" t="s">
        <v>442</v>
      </c>
      <c r="G2739">
        <v>581</v>
      </c>
      <c r="H2739">
        <v>0.11313373595476101</v>
      </c>
      <c r="I2739">
        <f>IF(OR(B2739="GAS",B2739="COL",B2739="LAN",B2739="RICE"),H2739*About!$B$113,IF(B2739="CROP",H2739*About!$B$114,'EPA Data'!H2739))</f>
        <v>0.12670978426933233</v>
      </c>
      <c r="J2739" s="9" t="str">
        <f>VLOOKUP(F2739,'Tech to Policy Mapping'!C:D,2,FALSE)</f>
        <v>ngps - production methane capture</v>
      </c>
    </row>
    <row r="2740" spans="1:10" x14ac:dyDescent="0.45">
      <c r="A2740" t="s">
        <v>425</v>
      </c>
      <c r="B2740" t="s">
        <v>433</v>
      </c>
      <c r="C2740">
        <v>2015</v>
      </c>
      <c r="D2740" t="s">
        <v>82</v>
      </c>
      <c r="E2740" t="s">
        <v>83</v>
      </c>
      <c r="F2740" t="s">
        <v>453</v>
      </c>
      <c r="G2740">
        <v>660</v>
      </c>
      <c r="H2740">
        <v>0.31070286035537698</v>
      </c>
      <c r="I2740">
        <f>IF(OR(B2740="GAS",B2740="COL",B2740="LAN",B2740="RICE"),H2740*About!$B$113,IF(B2740="CROP",H2740*About!$B$114,'EPA Data'!H2740))</f>
        <v>0.34798720359802227</v>
      </c>
      <c r="J2740" s="9" t="str">
        <f>VLOOKUP(F2740,'Tech to Policy Mapping'!C:D,2,FALSE)</f>
        <v>ngps - production methane capture</v>
      </c>
    </row>
    <row r="2741" spans="1:10" x14ac:dyDescent="0.45">
      <c r="A2741" t="s">
        <v>425</v>
      </c>
      <c r="B2741" t="s">
        <v>433</v>
      </c>
      <c r="C2741">
        <v>2015</v>
      </c>
      <c r="D2741" t="s">
        <v>82</v>
      </c>
      <c r="E2741" t="s">
        <v>83</v>
      </c>
      <c r="F2741" t="s">
        <v>454</v>
      </c>
      <c r="G2741">
        <v>784</v>
      </c>
      <c r="H2741">
        <v>4.0233284235000603E-2</v>
      </c>
      <c r="I2741">
        <f>IF(OR(B2741="GAS",B2741="COL",B2741="LAN",B2741="RICE"),H2741*About!$B$113,IF(B2741="CROP",H2741*About!$B$114,'EPA Data'!H2741))</f>
        <v>4.5061278343200679E-2</v>
      </c>
      <c r="J2741" s="9" t="str">
        <f>VLOOKUP(F2741,'Tech to Policy Mapping'!C:D,2,FALSE)</f>
        <v>ngps - T&amp;D methane capture</v>
      </c>
    </row>
    <row r="2742" spans="1:10" x14ac:dyDescent="0.45">
      <c r="A2742" t="s">
        <v>425</v>
      </c>
      <c r="B2742" t="s">
        <v>433</v>
      </c>
      <c r="C2742">
        <v>2015</v>
      </c>
      <c r="D2742" t="s">
        <v>82</v>
      </c>
      <c r="E2742" t="s">
        <v>83</v>
      </c>
      <c r="F2742" t="s">
        <v>453</v>
      </c>
      <c r="G2742">
        <v>799</v>
      </c>
      <c r="H2742">
        <v>5.1783807575702702E-2</v>
      </c>
      <c r="I2742">
        <f>IF(OR(B2742="GAS",B2742="COL",B2742="LAN",B2742="RICE"),H2742*About!$B$113,IF(B2742="CROP",H2742*About!$B$114,'EPA Data'!H2742))</f>
        <v>5.7997864484787033E-2</v>
      </c>
      <c r="J2742" s="9" t="str">
        <f>VLOOKUP(F2742,'Tech to Policy Mapping'!C:D,2,FALSE)</f>
        <v>ngps - production methane capture</v>
      </c>
    </row>
    <row r="2743" spans="1:10" x14ac:dyDescent="0.45">
      <c r="A2743" t="s">
        <v>425</v>
      </c>
      <c r="B2743" t="s">
        <v>433</v>
      </c>
      <c r="C2743">
        <v>2015</v>
      </c>
      <c r="D2743" t="s">
        <v>82</v>
      </c>
      <c r="E2743" t="s">
        <v>83</v>
      </c>
      <c r="F2743" t="s">
        <v>441</v>
      </c>
      <c r="G2743">
        <v>812</v>
      </c>
      <c r="H2743">
        <v>6.3781195785850005E-4</v>
      </c>
      <c r="I2743">
        <f>IF(OR(B2743="GAS",B2743="COL",B2743="LAN",B2743="RICE"),H2743*About!$B$113,IF(B2743="CROP",H2743*About!$B$114,'EPA Data'!H2743))</f>
        <v>7.1434939280152013E-4</v>
      </c>
      <c r="J2743" s="9" t="str">
        <f>VLOOKUP(F2743,'Tech to Policy Mapping'!C:D,2,FALSE)</f>
        <v>ngps - production methane capture</v>
      </c>
    </row>
    <row r="2744" spans="1:10" x14ac:dyDescent="0.45">
      <c r="A2744" t="s">
        <v>425</v>
      </c>
      <c r="B2744" t="s">
        <v>433</v>
      </c>
      <c r="C2744">
        <v>2015</v>
      </c>
      <c r="D2744" t="s">
        <v>82</v>
      </c>
      <c r="E2744" t="s">
        <v>83</v>
      </c>
      <c r="F2744" t="s">
        <v>457</v>
      </c>
      <c r="G2744">
        <v>834</v>
      </c>
      <c r="H2744">
        <v>1.00984070741E-5</v>
      </c>
      <c r="I2744">
        <f>IF(OR(B2744="GAS",B2744="COL",B2744="LAN",B2744="RICE"),H2744*About!$B$113,IF(B2744="CROP",H2744*About!$B$114,'EPA Data'!H2744))</f>
        <v>1.1310215922992001E-5</v>
      </c>
      <c r="J2744" s="9" t="str">
        <f>VLOOKUP(F2744,'Tech to Policy Mapping'!C:D,2,FALSE)</f>
        <v>ngps - production methane capture</v>
      </c>
    </row>
    <row r="2745" spans="1:10" x14ac:dyDescent="0.45">
      <c r="A2745" t="s">
        <v>425</v>
      </c>
      <c r="B2745" t="s">
        <v>433</v>
      </c>
      <c r="C2745">
        <v>2015</v>
      </c>
      <c r="D2745" t="s">
        <v>82</v>
      </c>
      <c r="E2745" t="s">
        <v>83</v>
      </c>
      <c r="F2745" t="s">
        <v>457</v>
      </c>
      <c r="G2745">
        <v>973</v>
      </c>
      <c r="H2745" s="1">
        <v>5.0492035370599999E-6</v>
      </c>
      <c r="I2745">
        <f>IF(OR(B2745="GAS",B2745="COL",B2745="LAN",B2745="RICE"),H2745*About!$B$113,IF(B2745="CROP",H2745*About!$B$114,'EPA Data'!H2745))</f>
        <v>5.6551079615072006E-6</v>
      </c>
      <c r="J2745" s="9" t="str">
        <f>VLOOKUP(F2745,'Tech to Policy Mapping'!C:D,2,FALSE)</f>
        <v>ngps - production methane capture</v>
      </c>
    </row>
    <row r="2746" spans="1:10" x14ac:dyDescent="0.45">
      <c r="A2746" t="s">
        <v>425</v>
      </c>
      <c r="B2746" t="s">
        <v>433</v>
      </c>
      <c r="C2746">
        <v>2015</v>
      </c>
      <c r="D2746" t="s">
        <v>82</v>
      </c>
      <c r="E2746" t="s">
        <v>83</v>
      </c>
      <c r="F2746" t="s">
        <v>440</v>
      </c>
      <c r="G2746">
        <v>1131</v>
      </c>
      <c r="H2746" s="1">
        <v>3.0767605494500001E-6</v>
      </c>
      <c r="I2746">
        <f>IF(OR(B2746="GAS",B2746="COL",B2746="LAN",B2746="RICE"),H2746*About!$B$113,IF(B2746="CROP",H2746*About!$B$114,'EPA Data'!H2746))</f>
        <v>3.4459718153840003E-6</v>
      </c>
      <c r="J2746" s="9" t="str">
        <f>VLOOKUP(F2746,'Tech to Policy Mapping'!C:D,2,FALSE)</f>
        <v>ngps - production methane capture</v>
      </c>
    </row>
    <row r="2747" spans="1:10" x14ac:dyDescent="0.45">
      <c r="A2747" t="s">
        <v>425</v>
      </c>
      <c r="B2747" t="s">
        <v>433</v>
      </c>
      <c r="C2747">
        <v>2015</v>
      </c>
      <c r="D2747" t="s">
        <v>82</v>
      </c>
      <c r="E2747" t="s">
        <v>83</v>
      </c>
      <c r="F2747" t="s">
        <v>454</v>
      </c>
      <c r="G2747">
        <v>1704</v>
      </c>
      <c r="H2747">
        <v>3.64392660558224E-2</v>
      </c>
      <c r="I2747">
        <f>IF(OR(B2747="GAS",B2747="COL",B2747="LAN",B2747="RICE"),H2747*About!$B$113,IF(B2747="CROP",H2747*About!$B$114,'EPA Data'!H2747))</f>
        <v>4.0811977982521092E-2</v>
      </c>
      <c r="J2747" s="9" t="str">
        <f>VLOOKUP(F2747,'Tech to Policy Mapping'!C:D,2,FALSE)</f>
        <v>ngps - T&amp;D methane capture</v>
      </c>
    </row>
    <row r="2748" spans="1:10" x14ac:dyDescent="0.45">
      <c r="A2748" t="s">
        <v>425</v>
      </c>
      <c r="B2748" t="s">
        <v>433</v>
      </c>
      <c r="C2748">
        <v>2015</v>
      </c>
      <c r="D2748" t="s">
        <v>82</v>
      </c>
      <c r="E2748" t="s">
        <v>83</v>
      </c>
      <c r="F2748" t="s">
        <v>455</v>
      </c>
      <c r="G2748">
        <v>1922</v>
      </c>
      <c r="H2748">
        <v>8.7744239717722008E-3</v>
      </c>
      <c r="I2748">
        <f>IF(OR(B2748="GAS",B2748="COL",B2748="LAN",B2748="RICE"),H2748*About!$B$113,IF(B2748="CROP",H2748*About!$B$114,'EPA Data'!H2748))</f>
        <v>9.8273548483848658E-3</v>
      </c>
      <c r="J2748" s="9" t="str">
        <f>VLOOKUP(F2748,'Tech to Policy Mapping'!C:D,2,FALSE)</f>
        <v>ngps - production methane capture</v>
      </c>
    </row>
    <row r="2749" spans="1:10" x14ac:dyDescent="0.45">
      <c r="A2749" t="s">
        <v>425</v>
      </c>
      <c r="B2749" t="s">
        <v>433</v>
      </c>
      <c r="C2749">
        <v>2015</v>
      </c>
      <c r="D2749" t="s">
        <v>82</v>
      </c>
      <c r="E2749" t="s">
        <v>83</v>
      </c>
      <c r="F2749" t="s">
        <v>441</v>
      </c>
      <c r="G2749">
        <v>3521</v>
      </c>
      <c r="H2749">
        <v>2.7546937417400001E-5</v>
      </c>
      <c r="I2749">
        <f>IF(OR(B2749="GAS",B2749="COL",B2749="LAN",B2749="RICE"),H2749*About!$B$113,IF(B2749="CROP",H2749*About!$B$114,'EPA Data'!H2749))</f>
        <v>3.0852569907488005E-5</v>
      </c>
      <c r="J2749" s="9" t="str">
        <f>VLOOKUP(F2749,'Tech to Policy Mapping'!C:D,2,FALSE)</f>
        <v>ngps - production methane capture</v>
      </c>
    </row>
    <row r="2750" spans="1:10" x14ac:dyDescent="0.45">
      <c r="A2750" t="s">
        <v>425</v>
      </c>
      <c r="B2750" t="s">
        <v>433</v>
      </c>
      <c r="C2750">
        <v>2015</v>
      </c>
      <c r="D2750" t="s">
        <v>82</v>
      </c>
      <c r="E2750" t="s">
        <v>83</v>
      </c>
      <c r="F2750" t="s">
        <v>440</v>
      </c>
      <c r="G2750">
        <v>4082</v>
      </c>
      <c r="H2750" s="1">
        <v>3.56106539812E-7</v>
      </c>
      <c r="I2750">
        <f>IF(OR(B2750="GAS",B2750="COL",B2750="LAN",B2750="RICE"),H2750*About!$B$113,IF(B2750="CROP",H2750*About!$B$114,'EPA Data'!H2750))</f>
        <v>3.9883932458944004E-7</v>
      </c>
      <c r="J2750" s="9" t="str">
        <f>VLOOKUP(F2750,'Tech to Policy Mapping'!C:D,2,FALSE)</f>
        <v>ngps - production methane capture</v>
      </c>
    </row>
    <row r="2751" spans="1:10" x14ac:dyDescent="0.45">
      <c r="A2751" t="s">
        <v>425</v>
      </c>
      <c r="B2751" t="s">
        <v>433</v>
      </c>
      <c r="C2751">
        <v>2015</v>
      </c>
      <c r="D2751" t="s">
        <v>82</v>
      </c>
      <c r="E2751" t="s">
        <v>83</v>
      </c>
      <c r="F2751" t="s">
        <v>457</v>
      </c>
      <c r="G2751">
        <v>5970</v>
      </c>
      <c r="H2751" s="1">
        <v>5.85991301705E-7</v>
      </c>
      <c r="I2751">
        <f>IF(OR(B2751="GAS",B2751="COL",B2751="LAN",B2751="RICE"),H2751*About!$B$113,IF(B2751="CROP",H2751*About!$B$114,'EPA Data'!H2751))</f>
        <v>6.5631025790960011E-7</v>
      </c>
      <c r="J2751" s="9" t="str">
        <f>VLOOKUP(F2751,'Tech to Policy Mapping'!C:D,2,FALSE)</f>
        <v>ngps - production methane capture</v>
      </c>
    </row>
    <row r="2752" spans="1:10" x14ac:dyDescent="0.45">
      <c r="A2752" t="s">
        <v>425</v>
      </c>
      <c r="B2752" t="s">
        <v>433</v>
      </c>
      <c r="C2752">
        <v>2015</v>
      </c>
      <c r="D2752" t="s">
        <v>82</v>
      </c>
      <c r="E2752" t="s">
        <v>83</v>
      </c>
      <c r="F2752" t="s">
        <v>441</v>
      </c>
      <c r="G2752">
        <v>6532</v>
      </c>
      <c r="H2752">
        <v>3.3806481951600002E-5</v>
      </c>
      <c r="I2752">
        <f>IF(OR(B2752="GAS",B2752="COL",B2752="LAN",B2752="RICE"),H2752*About!$B$113,IF(B2752="CROP",H2752*About!$B$114,'EPA Data'!H2752))</f>
        <v>3.7863259785792006E-5</v>
      </c>
      <c r="J2752" s="9" t="str">
        <f>VLOOKUP(F2752,'Tech to Policy Mapping'!C:D,2,FALSE)</f>
        <v>ngps - production methane capture</v>
      </c>
    </row>
    <row r="2753" spans="1:10" x14ac:dyDescent="0.45">
      <c r="A2753" t="s">
        <v>425</v>
      </c>
      <c r="B2753" t="s">
        <v>433</v>
      </c>
      <c r="C2753">
        <v>2015</v>
      </c>
      <c r="D2753" t="s">
        <v>82</v>
      </c>
      <c r="E2753" t="s">
        <v>83</v>
      </c>
      <c r="F2753" t="s">
        <v>459</v>
      </c>
      <c r="G2753">
        <v>7314</v>
      </c>
      <c r="H2753">
        <v>1.38025557994842</v>
      </c>
      <c r="I2753">
        <f>IF(OR(B2753="GAS",B2753="COL",B2753="LAN",B2753="RICE"),H2753*About!$B$113,IF(B2753="CROP",H2753*About!$B$114,'EPA Data'!H2753))</f>
        <v>1.5458862495422305</v>
      </c>
      <c r="J2753" s="9" t="str">
        <f>VLOOKUP(F2753,'Tech to Policy Mapping'!C:D,2,FALSE)</f>
        <v>ngps - production methane destruction</v>
      </c>
    </row>
    <row r="2754" spans="1:10" x14ac:dyDescent="0.45">
      <c r="A2754" t="s">
        <v>425</v>
      </c>
      <c r="B2754" t="s">
        <v>433</v>
      </c>
      <c r="C2754">
        <v>2015</v>
      </c>
      <c r="D2754" t="s">
        <v>82</v>
      </c>
      <c r="E2754" t="s">
        <v>83</v>
      </c>
      <c r="F2754" t="s">
        <v>441</v>
      </c>
      <c r="G2754">
        <v>9437</v>
      </c>
      <c r="H2754">
        <v>4.8946283641299997E-5</v>
      </c>
      <c r="I2754">
        <f>IF(OR(B2754="GAS",B2754="COL",B2754="LAN",B2754="RICE"),H2754*About!$B$113,IF(B2754="CROP",H2754*About!$B$114,'EPA Data'!H2754))</f>
        <v>5.4819837678256003E-5</v>
      </c>
      <c r="J2754" s="9" t="str">
        <f>VLOOKUP(F2754,'Tech to Policy Mapping'!C:D,2,FALSE)</f>
        <v>ngps - production methane capture</v>
      </c>
    </row>
    <row r="2755" spans="1:10" x14ac:dyDescent="0.45">
      <c r="A2755" t="s">
        <v>425</v>
      </c>
      <c r="B2755" t="s">
        <v>433</v>
      </c>
      <c r="C2755">
        <v>2015</v>
      </c>
      <c r="D2755" t="s">
        <v>82</v>
      </c>
      <c r="E2755" t="s">
        <v>83</v>
      </c>
      <c r="F2755" t="s">
        <v>451</v>
      </c>
      <c r="G2755">
        <v>10734</v>
      </c>
      <c r="H2755">
        <v>4.1921171359718002E-3</v>
      </c>
      <c r="I2755">
        <f>IF(OR(B2755="GAS",B2755="COL",B2755="LAN",B2755="RICE"),H2755*About!$B$113,IF(B2755="CROP",H2755*About!$B$114,'EPA Data'!H2755))</f>
        <v>4.6951711922884167E-3</v>
      </c>
      <c r="J2755" s="9" t="str">
        <f>VLOOKUP(F2755,'Tech to Policy Mapping'!C:D,2,FALSE)</f>
        <v>ngps - production methane capture</v>
      </c>
    </row>
    <row r="2756" spans="1:10" x14ac:dyDescent="0.45">
      <c r="A2756" t="s">
        <v>425</v>
      </c>
      <c r="B2756" t="s">
        <v>433</v>
      </c>
      <c r="C2756">
        <v>2015</v>
      </c>
      <c r="D2756" t="s">
        <v>82</v>
      </c>
      <c r="E2756" t="s">
        <v>83</v>
      </c>
      <c r="F2756" t="s">
        <v>457</v>
      </c>
      <c r="G2756">
        <v>10827</v>
      </c>
      <c r="H2756" s="1">
        <v>7.8132177350200004E-7</v>
      </c>
      <c r="I2756">
        <f>IF(OR(B2756="GAS",B2756="COL",B2756="LAN",B2756="RICE"),H2756*About!$B$113,IF(B2756="CROP",H2756*About!$B$114,'EPA Data'!H2756))</f>
        <v>8.7508038632224013E-7</v>
      </c>
      <c r="J2756" s="9" t="str">
        <f>VLOOKUP(F2756,'Tech to Policy Mapping'!C:D,2,FALSE)</f>
        <v>ngps - production methane capture</v>
      </c>
    </row>
    <row r="2757" spans="1:10" x14ac:dyDescent="0.45">
      <c r="A2757" t="s">
        <v>425</v>
      </c>
      <c r="B2757" t="s">
        <v>433</v>
      </c>
      <c r="C2757">
        <v>2015</v>
      </c>
      <c r="D2757" t="s">
        <v>82</v>
      </c>
      <c r="E2757" t="s">
        <v>83</v>
      </c>
      <c r="F2757" t="s">
        <v>457</v>
      </c>
      <c r="G2757">
        <v>12630</v>
      </c>
      <c r="H2757" s="1">
        <v>3.9066088675100002E-7</v>
      </c>
      <c r="I2757">
        <f>IF(OR(B2757="GAS",B2757="COL",B2757="LAN",B2757="RICE"),H2757*About!$B$113,IF(B2757="CROP",H2757*About!$B$114,'EPA Data'!H2757))</f>
        <v>4.3754019316112006E-7</v>
      </c>
      <c r="J2757" s="9" t="str">
        <f>VLOOKUP(F2757,'Tech to Policy Mapping'!C:D,2,FALSE)</f>
        <v>ngps - production methane capture</v>
      </c>
    </row>
    <row r="2758" spans="1:10" x14ac:dyDescent="0.45">
      <c r="A2758" t="s">
        <v>425</v>
      </c>
      <c r="B2758" t="s">
        <v>433</v>
      </c>
      <c r="C2758">
        <v>2015</v>
      </c>
      <c r="D2758" t="s">
        <v>82</v>
      </c>
      <c r="E2758" t="s">
        <v>83</v>
      </c>
      <c r="F2758" t="s">
        <v>440</v>
      </c>
      <c r="G2758">
        <v>13626</v>
      </c>
      <c r="H2758" s="1">
        <v>8.3263594774500003E-7</v>
      </c>
      <c r="I2758">
        <f>IF(OR(B2758="GAS",B2758="COL",B2758="LAN",B2758="RICE"),H2758*About!$B$113,IF(B2758="CROP",H2758*About!$B$114,'EPA Data'!H2758))</f>
        <v>9.3255226147440009E-7</v>
      </c>
      <c r="J2758" s="9" t="str">
        <f>VLOOKUP(F2758,'Tech to Policy Mapping'!C:D,2,FALSE)</f>
        <v>ngps - production methane capture</v>
      </c>
    </row>
    <row r="2759" spans="1:10" x14ac:dyDescent="0.45">
      <c r="A2759" t="s">
        <v>425</v>
      </c>
      <c r="B2759" t="s">
        <v>433</v>
      </c>
      <c r="C2759">
        <v>2015</v>
      </c>
      <c r="D2759" t="s">
        <v>82</v>
      </c>
      <c r="E2759" t="s">
        <v>83</v>
      </c>
      <c r="F2759" t="s">
        <v>442</v>
      </c>
      <c r="G2759">
        <v>28944</v>
      </c>
      <c r="H2759">
        <v>2.8092495631429999E-4</v>
      </c>
      <c r="I2759">
        <f>IF(OR(B2759="GAS",B2759="COL",B2759="LAN",B2759="RICE"),H2759*About!$B$113,IF(B2759="CROP",H2759*About!$B$114,'EPA Data'!H2759))</f>
        <v>3.1463595107201602E-4</v>
      </c>
      <c r="J2759" s="9" t="str">
        <f>VLOOKUP(F2759,'Tech to Policy Mapping'!C:D,2,FALSE)</f>
        <v>ngps - production methane capture</v>
      </c>
    </row>
    <row r="2760" spans="1:10" x14ac:dyDescent="0.45">
      <c r="A2760" t="s">
        <v>425</v>
      </c>
      <c r="B2760" t="s">
        <v>433</v>
      </c>
      <c r="C2760">
        <v>2015</v>
      </c>
      <c r="D2760" t="s">
        <v>82</v>
      </c>
      <c r="E2760" t="s">
        <v>83</v>
      </c>
      <c r="F2760" t="s">
        <v>453</v>
      </c>
      <c r="G2760">
        <v>40376</v>
      </c>
      <c r="H2760">
        <v>1.8872413784269999E-4</v>
      </c>
      <c r="I2760">
        <f>IF(OR(B2760="GAS",B2760="COL",B2760="LAN",B2760="RICE"),H2760*About!$B$113,IF(B2760="CROP",H2760*About!$B$114,'EPA Data'!H2760))</f>
        <v>2.1137103438382401E-4</v>
      </c>
      <c r="J2760" s="9" t="str">
        <f>VLOOKUP(F2760,'Tech to Policy Mapping'!C:D,2,FALSE)</f>
        <v>ngps - production methane capture</v>
      </c>
    </row>
    <row r="2761" spans="1:10" x14ac:dyDescent="0.45">
      <c r="A2761" t="s">
        <v>425</v>
      </c>
      <c r="B2761" t="s">
        <v>433</v>
      </c>
      <c r="C2761">
        <v>2015</v>
      </c>
      <c r="D2761" t="s">
        <v>82</v>
      </c>
      <c r="E2761" t="s">
        <v>83</v>
      </c>
      <c r="F2761" t="s">
        <v>448</v>
      </c>
      <c r="G2761">
        <v>45286</v>
      </c>
      <c r="H2761">
        <v>2.6147649623453999E-3</v>
      </c>
      <c r="I2761">
        <f>IF(OR(B2761="GAS",B2761="COL",B2761="LAN",B2761="RICE"),H2761*About!$B$113,IF(B2761="CROP",H2761*About!$B$114,'EPA Data'!H2761))</f>
        <v>2.928536757826848E-3</v>
      </c>
      <c r="J2761" s="9" t="str">
        <f>VLOOKUP(F2761,'Tech to Policy Mapping'!C:D,2,FALSE)</f>
        <v>ngps - production methane capture</v>
      </c>
    </row>
    <row r="2762" spans="1:10" x14ac:dyDescent="0.45">
      <c r="A2762" t="s">
        <v>425</v>
      </c>
      <c r="B2762" t="s">
        <v>433</v>
      </c>
      <c r="C2762">
        <v>2015</v>
      </c>
      <c r="D2762" t="s">
        <v>82</v>
      </c>
      <c r="E2762" t="s">
        <v>83</v>
      </c>
      <c r="F2762" t="s">
        <v>453</v>
      </c>
      <c r="G2762">
        <v>48470</v>
      </c>
      <c r="H2762">
        <v>1.2581609189510001E-4</v>
      </c>
      <c r="I2762">
        <f>IF(OR(B2762="GAS",B2762="COL",B2762="LAN",B2762="RICE"),H2762*About!$B$113,IF(B2762="CROP",H2762*About!$B$114,'EPA Data'!H2762))</f>
        <v>1.4091402292251202E-4</v>
      </c>
      <c r="J2762" s="9" t="str">
        <f>VLOOKUP(F2762,'Tech to Policy Mapping'!C:D,2,FALSE)</f>
        <v>ngps - production methane capture</v>
      </c>
    </row>
    <row r="2763" spans="1:10" x14ac:dyDescent="0.45">
      <c r="A2763" t="s">
        <v>425</v>
      </c>
      <c r="B2763" t="s">
        <v>433</v>
      </c>
      <c r="C2763">
        <v>2015</v>
      </c>
      <c r="D2763" t="s">
        <v>82</v>
      </c>
      <c r="E2763" t="s">
        <v>83</v>
      </c>
      <c r="F2763" t="s">
        <v>440</v>
      </c>
      <c r="G2763">
        <v>49065</v>
      </c>
      <c r="H2763" s="1">
        <v>9.63699022805E-8</v>
      </c>
      <c r="I2763">
        <f>IF(OR(B2763="GAS",B2763="COL",B2763="LAN",B2763="RICE"),H2763*About!$B$113,IF(B2763="CROP",H2763*About!$B$114,'EPA Data'!H2763))</f>
        <v>1.0793429055416002E-7</v>
      </c>
      <c r="J2763" s="9" t="str">
        <f>VLOOKUP(F2763,'Tech to Policy Mapping'!C:D,2,FALSE)</f>
        <v>ngps - production methane capture</v>
      </c>
    </row>
    <row r="2764" spans="1:10" x14ac:dyDescent="0.45">
      <c r="A2764" t="s">
        <v>425</v>
      </c>
      <c r="B2764" t="s">
        <v>433</v>
      </c>
      <c r="C2764">
        <v>2015</v>
      </c>
      <c r="D2764" t="s">
        <v>82</v>
      </c>
      <c r="E2764" t="s">
        <v>83</v>
      </c>
      <c r="F2764" t="s">
        <v>453</v>
      </c>
      <c r="G2764">
        <v>58597</v>
      </c>
      <c r="H2764">
        <v>2.0969349861800001E-5</v>
      </c>
      <c r="I2764">
        <f>IF(OR(B2764="GAS",B2764="COL",B2764="LAN",B2764="RICE"),H2764*About!$B$113,IF(B2764="CROP",H2764*About!$B$114,'EPA Data'!H2764))</f>
        <v>2.3485671845216002E-5</v>
      </c>
      <c r="J2764" s="9" t="str">
        <f>VLOOKUP(F2764,'Tech to Policy Mapping'!C:D,2,FALSE)</f>
        <v>ngps - production methane capture</v>
      </c>
    </row>
    <row r="2765" spans="1:10" x14ac:dyDescent="0.45">
      <c r="A2765" t="s">
        <v>425</v>
      </c>
      <c r="B2765" t="s">
        <v>433</v>
      </c>
      <c r="C2765">
        <v>2015</v>
      </c>
      <c r="D2765" t="s">
        <v>82</v>
      </c>
      <c r="E2765" t="s">
        <v>83</v>
      </c>
      <c r="F2765" t="s">
        <v>460</v>
      </c>
      <c r="G2765">
        <v>68880</v>
      </c>
      <c r="H2765">
        <v>1.7673086840659E-3</v>
      </c>
      <c r="I2765">
        <f>IF(OR(B2765="GAS",B2765="COL",B2765="LAN",B2765="RICE"),H2765*About!$B$113,IF(B2765="CROP",H2765*About!$B$114,'EPA Data'!H2765))</f>
        <v>1.9793857261538083E-3</v>
      </c>
      <c r="J2765" s="9" t="str">
        <f>VLOOKUP(F2765,'Tech to Policy Mapping'!C:D,2,FALSE)</f>
        <v>ngps - production methane capture</v>
      </c>
    </row>
    <row r="2766" spans="1:10" x14ac:dyDescent="0.45">
      <c r="A2766" t="s">
        <v>425</v>
      </c>
      <c r="B2766" t="s">
        <v>433</v>
      </c>
      <c r="C2766">
        <v>2015</v>
      </c>
      <c r="D2766" t="s">
        <v>82</v>
      </c>
      <c r="E2766" t="s">
        <v>83</v>
      </c>
      <c r="F2766" t="s">
        <v>453</v>
      </c>
      <c r="G2766">
        <v>100000</v>
      </c>
      <c r="H2766" s="1">
        <v>9.9999999999999998E-13</v>
      </c>
      <c r="I2766">
        <f>IF(OR(B2766="GAS",B2766="COL",B2766="LAN",B2766="RICE"),H2766*About!$B$113,IF(B2766="CROP",H2766*About!$B$114,'EPA Data'!H2766))</f>
        <v>1.1200000000000001E-12</v>
      </c>
      <c r="J2766" s="9" t="str">
        <f>VLOOKUP(F2766,'Tech to Policy Mapping'!C:D,2,FALSE)</f>
        <v>ngps - production methane capture</v>
      </c>
    </row>
    <row r="2767" spans="1:10" x14ac:dyDescent="0.45">
      <c r="A2767" t="s">
        <v>425</v>
      </c>
      <c r="B2767" t="s">
        <v>433</v>
      </c>
      <c r="C2767">
        <v>2015</v>
      </c>
      <c r="D2767" t="s">
        <v>82</v>
      </c>
      <c r="E2767" t="s">
        <v>83</v>
      </c>
      <c r="F2767" t="s">
        <v>454</v>
      </c>
      <c r="G2767">
        <v>123987</v>
      </c>
      <c r="H2767">
        <v>3.4017022699117702E-2</v>
      </c>
      <c r="I2767">
        <f>IF(OR(B2767="GAS",B2767="COL",B2767="LAN",B2767="RICE"),H2767*About!$B$113,IF(B2767="CROP",H2767*About!$B$114,'EPA Data'!H2767))</f>
        <v>3.8099065423011828E-2</v>
      </c>
      <c r="J2767" s="9" t="str">
        <f>VLOOKUP(F2767,'Tech to Policy Mapping'!C:D,2,FALSE)</f>
        <v>ngps - T&amp;D methane capture</v>
      </c>
    </row>
    <row r="2768" spans="1:10" x14ac:dyDescent="0.45">
      <c r="A2768" t="s">
        <v>425</v>
      </c>
      <c r="B2768" t="s">
        <v>433</v>
      </c>
      <c r="C2768">
        <v>2015</v>
      </c>
      <c r="D2768" t="s">
        <v>82</v>
      </c>
      <c r="E2768" t="s">
        <v>83</v>
      </c>
      <c r="F2768" t="s">
        <v>453</v>
      </c>
      <c r="G2768">
        <v>297219</v>
      </c>
      <c r="H2768">
        <v>1.2819835319500001E-5</v>
      </c>
      <c r="I2768">
        <f>IF(OR(B2768="GAS",B2768="COL",B2768="LAN",B2768="RICE"),H2768*About!$B$113,IF(B2768="CROP",H2768*About!$B$114,'EPA Data'!H2768))</f>
        <v>1.4358215557840002E-5</v>
      </c>
      <c r="J2768" s="9" t="str">
        <f>VLOOKUP(F2768,'Tech to Policy Mapping'!C:D,2,FALSE)</f>
        <v>ngps - production methane capture</v>
      </c>
    </row>
    <row r="2769" spans="1:10" x14ac:dyDescent="0.45">
      <c r="A2769" t="s">
        <v>425</v>
      </c>
      <c r="B2769" t="s">
        <v>433</v>
      </c>
      <c r="C2769">
        <v>2015</v>
      </c>
      <c r="D2769" t="s">
        <v>82</v>
      </c>
      <c r="E2769" t="s">
        <v>83</v>
      </c>
      <c r="F2769" t="s">
        <v>453</v>
      </c>
      <c r="G2769">
        <v>356798</v>
      </c>
      <c r="H2769" s="1">
        <v>8.5465562733600006E-6</v>
      </c>
      <c r="I2769">
        <f>IF(OR(B2769="GAS",B2769="COL",B2769="LAN",B2769="RICE"),H2769*About!$B$113,IF(B2769="CROP",H2769*About!$B$114,'EPA Data'!H2769))</f>
        <v>9.5721430261632015E-6</v>
      </c>
      <c r="J2769" s="9" t="str">
        <f>VLOOKUP(F2769,'Tech to Policy Mapping'!C:D,2,FALSE)</f>
        <v>ngps - production methane capture</v>
      </c>
    </row>
    <row r="2770" spans="1:10" x14ac:dyDescent="0.45">
      <c r="A2770" t="s">
        <v>425</v>
      </c>
      <c r="B2770" t="s">
        <v>433</v>
      </c>
      <c r="C2770">
        <v>2015</v>
      </c>
      <c r="D2770" t="s">
        <v>82</v>
      </c>
      <c r="E2770" t="s">
        <v>83</v>
      </c>
      <c r="F2770" t="s">
        <v>453</v>
      </c>
      <c r="G2770">
        <v>431335</v>
      </c>
      <c r="H2770" s="1">
        <v>1.4244261592500001E-6</v>
      </c>
      <c r="I2770">
        <f>IF(OR(B2770="GAS",B2770="COL",B2770="LAN",B2770="RICE"),H2770*About!$B$113,IF(B2770="CROP",H2770*About!$B$114,'EPA Data'!H2770))</f>
        <v>1.5953572983600003E-6</v>
      </c>
      <c r="J2770" s="9" t="str">
        <f>VLOOKUP(F2770,'Tech to Policy Mapping'!C:D,2,FALSE)</f>
        <v>ngps - production methane capture</v>
      </c>
    </row>
    <row r="2771" spans="1:10" x14ac:dyDescent="0.45">
      <c r="A2771" t="s">
        <v>425</v>
      </c>
      <c r="B2771" t="s">
        <v>433</v>
      </c>
      <c r="C2771">
        <v>2015</v>
      </c>
      <c r="D2771" t="s">
        <v>82</v>
      </c>
      <c r="E2771" t="s">
        <v>83</v>
      </c>
      <c r="F2771" t="s">
        <v>460</v>
      </c>
      <c r="G2771">
        <v>525980</v>
      </c>
      <c r="H2771">
        <v>9.5201656222339997E-4</v>
      </c>
      <c r="I2771">
        <f>IF(OR(B2771="GAS",B2771="COL",B2771="LAN",B2771="RICE"),H2771*About!$B$113,IF(B2771="CROP",H2771*About!$B$114,'EPA Data'!H2771))</f>
        <v>1.0662585496902081E-3</v>
      </c>
      <c r="J2771" s="9" t="str">
        <f>VLOOKUP(F2771,'Tech to Policy Mapping'!C:D,2,FALSE)</f>
        <v>ngps - production methane capture</v>
      </c>
    </row>
    <row r="2772" spans="1:10" x14ac:dyDescent="0.45">
      <c r="A2772" t="s">
        <v>425</v>
      </c>
      <c r="B2772" t="s">
        <v>433</v>
      </c>
      <c r="C2772">
        <v>2015</v>
      </c>
      <c r="D2772" t="s">
        <v>82</v>
      </c>
      <c r="E2772" t="s">
        <v>83</v>
      </c>
      <c r="F2772" t="s">
        <v>456</v>
      </c>
      <c r="G2772">
        <v>1448303</v>
      </c>
      <c r="H2772" s="1">
        <v>6.0988503491900005E-7</v>
      </c>
      <c r="I2772">
        <f>IF(OR(B2772="GAS",B2772="COL",B2772="LAN",B2772="RICE"),H2772*About!$B$113,IF(B2772="CROP",H2772*About!$B$114,'EPA Data'!H2772))</f>
        <v>6.830712391092801E-7</v>
      </c>
      <c r="J2772" s="9" t="str">
        <f>VLOOKUP(F2772,'Tech to Policy Mapping'!C:D,2,FALSE)</f>
        <v>ngps - production methane capture</v>
      </c>
    </row>
    <row r="2773" spans="1:10" x14ac:dyDescent="0.45">
      <c r="A2773" t="s">
        <v>425</v>
      </c>
      <c r="B2773" t="s">
        <v>433</v>
      </c>
      <c r="C2773">
        <v>2015</v>
      </c>
      <c r="D2773" t="s">
        <v>82</v>
      </c>
      <c r="E2773" t="s">
        <v>83</v>
      </c>
      <c r="F2773" t="s">
        <v>456</v>
      </c>
      <c r="G2773">
        <v>1448359</v>
      </c>
      <c r="H2773" s="1">
        <v>1.46413140101E-6</v>
      </c>
      <c r="I2773">
        <f>IF(OR(B2773="GAS",B2773="COL",B2773="LAN",B2773="RICE"),H2773*About!$B$113,IF(B2773="CROP",H2773*About!$B$114,'EPA Data'!H2773))</f>
        <v>1.6398271691312003E-6</v>
      </c>
      <c r="J2773" s="9" t="str">
        <f>VLOOKUP(F2773,'Tech to Policy Mapping'!C:D,2,FALSE)</f>
        <v>ngps - production methane capture</v>
      </c>
    </row>
    <row r="2774" spans="1:10" x14ac:dyDescent="0.45">
      <c r="A2774" t="s">
        <v>425</v>
      </c>
      <c r="B2774" t="s">
        <v>433</v>
      </c>
      <c r="C2774">
        <v>2015</v>
      </c>
      <c r="D2774" t="s">
        <v>82</v>
      </c>
      <c r="E2774" t="s">
        <v>83</v>
      </c>
      <c r="F2774" t="s">
        <v>448</v>
      </c>
      <c r="G2774">
        <v>2185845</v>
      </c>
      <c r="H2774">
        <v>6.6847581183539998E-4</v>
      </c>
      <c r="I2774">
        <f>IF(OR(B2774="GAS",B2774="COL",B2774="LAN",B2774="RICE"),H2774*About!$B$113,IF(B2774="CROP",H2774*About!$B$114,'EPA Data'!H2774))</f>
        <v>7.4869290925564801E-4</v>
      </c>
      <c r="J2774" s="9" t="str">
        <f>VLOOKUP(F2774,'Tech to Policy Mapping'!C:D,2,FALSE)</f>
        <v>ngps - production methane capture</v>
      </c>
    </row>
    <row r="2775" spans="1:10" x14ac:dyDescent="0.45">
      <c r="A2775" t="s">
        <v>425</v>
      </c>
      <c r="B2775" t="s">
        <v>433</v>
      </c>
      <c r="C2775">
        <v>2015</v>
      </c>
      <c r="D2775" t="s">
        <v>82</v>
      </c>
      <c r="E2775" t="s">
        <v>83</v>
      </c>
      <c r="F2775" t="s">
        <v>453</v>
      </c>
      <c r="G2775">
        <v>3569467</v>
      </c>
      <c r="H2775" s="1">
        <v>3.46931665263E-6</v>
      </c>
      <c r="I2775">
        <f>IF(OR(B2775="GAS",B2775="COL",B2775="LAN",B2775="RICE"),H2775*About!$B$113,IF(B2775="CROP",H2775*About!$B$114,'EPA Data'!H2775))</f>
        <v>3.8856346509456003E-6</v>
      </c>
      <c r="J2775" s="9" t="str">
        <f>VLOOKUP(F2775,'Tech to Policy Mapping'!C:D,2,FALSE)</f>
        <v>ngps - production methane capture</v>
      </c>
    </row>
    <row r="2776" spans="1:10" x14ac:dyDescent="0.45">
      <c r="A2776" t="s">
        <v>425</v>
      </c>
      <c r="B2776" t="s">
        <v>433</v>
      </c>
      <c r="C2776">
        <v>2015</v>
      </c>
      <c r="D2776" t="s">
        <v>82</v>
      </c>
      <c r="E2776" t="s">
        <v>83</v>
      </c>
      <c r="F2776" t="s">
        <v>453</v>
      </c>
      <c r="G2776">
        <v>4284980</v>
      </c>
      <c r="H2776" s="1">
        <v>2.3128777684200002E-6</v>
      </c>
      <c r="I2776">
        <f>IF(OR(B2776="GAS",B2776="COL",B2776="LAN",B2776="RICE"),H2776*About!$B$113,IF(B2776="CROP",H2776*About!$B$114,'EPA Data'!H2776))</f>
        <v>2.5904231006304006E-6</v>
      </c>
      <c r="J2776" s="9" t="str">
        <f>VLOOKUP(F2776,'Tech to Policy Mapping'!C:D,2,FALSE)</f>
        <v>ngps - production methane capture</v>
      </c>
    </row>
    <row r="2777" spans="1:10" x14ac:dyDescent="0.45">
      <c r="A2777" t="s">
        <v>425</v>
      </c>
      <c r="B2777" t="s">
        <v>433</v>
      </c>
      <c r="C2777">
        <v>2015</v>
      </c>
      <c r="D2777" t="s">
        <v>82</v>
      </c>
      <c r="E2777" t="s">
        <v>83</v>
      </c>
      <c r="F2777" t="s">
        <v>453</v>
      </c>
      <c r="G2777">
        <v>5180127</v>
      </c>
      <c r="H2777" s="1">
        <v>3.85479609122E-7</v>
      </c>
      <c r="I2777">
        <f>IF(OR(B2777="GAS",B2777="COL",B2777="LAN",B2777="RICE"),H2777*About!$B$113,IF(B2777="CROP",H2777*About!$B$114,'EPA Data'!H2777))</f>
        <v>4.3173716221664006E-7</v>
      </c>
      <c r="J2777" s="9" t="str">
        <f>VLOOKUP(F2777,'Tech to Policy Mapping'!C:D,2,FALSE)</f>
        <v>ngps - production methane capture</v>
      </c>
    </row>
    <row r="2778" spans="1:10" x14ac:dyDescent="0.45">
      <c r="A2778" t="s">
        <v>425</v>
      </c>
      <c r="B2778" t="s">
        <v>433</v>
      </c>
      <c r="C2778">
        <v>2020</v>
      </c>
      <c r="D2778" t="s">
        <v>82</v>
      </c>
      <c r="E2778" t="s">
        <v>83</v>
      </c>
      <c r="F2778" t="s">
        <v>434</v>
      </c>
      <c r="G2778">
        <v>-100000</v>
      </c>
      <c r="H2778">
        <v>0</v>
      </c>
      <c r="I2778">
        <f>IF(OR(B2778="GAS",B2778="COL",B2778="LAN",B2778="RICE"),H2778*About!$B$113,IF(B2778="CROP",H2778*About!$B$114,'EPA Data'!H2778))</f>
        <v>0</v>
      </c>
      <c r="J2778" s="9" t="str">
        <f>VLOOKUP(F2778,'Tech to Policy Mapping'!C:D,2,FALSE)</f>
        <v>ngps - production methane capture</v>
      </c>
    </row>
    <row r="2779" spans="1:10" x14ac:dyDescent="0.45">
      <c r="A2779" t="s">
        <v>425</v>
      </c>
      <c r="B2779" t="s">
        <v>433</v>
      </c>
      <c r="C2779">
        <v>2020</v>
      </c>
      <c r="D2779" t="s">
        <v>82</v>
      </c>
      <c r="E2779" t="s">
        <v>83</v>
      </c>
      <c r="F2779" t="s">
        <v>434</v>
      </c>
      <c r="G2779">
        <v>-158</v>
      </c>
      <c r="H2779">
        <v>0.215810030698776</v>
      </c>
      <c r="I2779">
        <f>IF(OR(B2779="GAS",B2779="COL",B2779="LAN",B2779="RICE"),H2779*About!$B$113,IF(B2779="CROP",H2779*About!$B$114,'EPA Data'!H2779))</f>
        <v>0.24170723438262914</v>
      </c>
      <c r="J2779" s="9" t="str">
        <f>VLOOKUP(F2779,'Tech to Policy Mapping'!C:D,2,FALSE)</f>
        <v>ngps - production methane capture</v>
      </c>
    </row>
    <row r="2780" spans="1:10" x14ac:dyDescent="0.45">
      <c r="A2780" t="s">
        <v>425</v>
      </c>
      <c r="B2780" t="s">
        <v>433</v>
      </c>
      <c r="C2780">
        <v>2020</v>
      </c>
      <c r="D2780" t="s">
        <v>82</v>
      </c>
      <c r="E2780" t="s">
        <v>83</v>
      </c>
      <c r="F2780" t="s">
        <v>434</v>
      </c>
      <c r="G2780">
        <v>-158</v>
      </c>
      <c r="H2780">
        <v>0</v>
      </c>
      <c r="I2780">
        <f>IF(OR(B2780="GAS",B2780="COL",B2780="LAN",B2780="RICE"),H2780*About!$B$113,IF(B2780="CROP",H2780*About!$B$114,'EPA Data'!H2780))</f>
        <v>0</v>
      </c>
      <c r="J2780" s="9" t="str">
        <f>VLOOKUP(F2780,'Tech to Policy Mapping'!C:D,2,FALSE)</f>
        <v>ngps - production methane capture</v>
      </c>
    </row>
    <row r="2781" spans="1:10" x14ac:dyDescent="0.45">
      <c r="A2781" t="s">
        <v>425</v>
      </c>
      <c r="B2781" t="s">
        <v>433</v>
      </c>
      <c r="C2781">
        <v>2020</v>
      </c>
      <c r="D2781" t="s">
        <v>82</v>
      </c>
      <c r="E2781" t="s">
        <v>83</v>
      </c>
      <c r="F2781" t="s">
        <v>435</v>
      </c>
      <c r="G2781">
        <v>-6</v>
      </c>
      <c r="H2781">
        <v>3.712894394994E-4</v>
      </c>
      <c r="I2781">
        <f>IF(OR(B2781="GAS",B2781="COL",B2781="LAN",B2781="RICE"),H2781*About!$B$113,IF(B2781="CROP",H2781*About!$B$114,'EPA Data'!H2781))</f>
        <v>4.1584417223932801E-4</v>
      </c>
      <c r="J2781" s="9" t="str">
        <f>VLOOKUP(F2781,'Tech to Policy Mapping'!C:D,2,FALSE)</f>
        <v>ngps - production methane capture</v>
      </c>
    </row>
    <row r="2782" spans="1:10" x14ac:dyDescent="0.45">
      <c r="A2782" t="s">
        <v>425</v>
      </c>
      <c r="B2782" t="s">
        <v>433</v>
      </c>
      <c r="C2782">
        <v>2020</v>
      </c>
      <c r="D2782" t="s">
        <v>82</v>
      </c>
      <c r="E2782" t="s">
        <v>83</v>
      </c>
      <c r="F2782" t="s">
        <v>436</v>
      </c>
      <c r="G2782">
        <v>-5</v>
      </c>
      <c r="H2782">
        <v>0.135037956759333</v>
      </c>
      <c r="I2782">
        <f>IF(OR(B2782="GAS",B2782="COL",B2782="LAN",B2782="RICE"),H2782*About!$B$113,IF(B2782="CROP",H2782*About!$B$114,'EPA Data'!H2782))</f>
        <v>0.15124251157045299</v>
      </c>
      <c r="J2782" s="9" t="str">
        <f>VLOOKUP(F2782,'Tech to Policy Mapping'!C:D,2,FALSE)</f>
        <v>ngps - T&amp;D methane capture</v>
      </c>
    </row>
    <row r="2783" spans="1:10" x14ac:dyDescent="0.45">
      <c r="A2783" t="s">
        <v>425</v>
      </c>
      <c r="B2783" t="s">
        <v>433</v>
      </c>
      <c r="C2783">
        <v>2020</v>
      </c>
      <c r="D2783" t="s">
        <v>82</v>
      </c>
      <c r="E2783" t="s">
        <v>83</v>
      </c>
      <c r="F2783" t="s">
        <v>437</v>
      </c>
      <c r="G2783">
        <v>-3</v>
      </c>
      <c r="H2783">
        <v>0.29845364578068201</v>
      </c>
      <c r="I2783">
        <f>IF(OR(B2783="GAS",B2783="COL",B2783="LAN",B2783="RICE"),H2783*About!$B$113,IF(B2783="CROP",H2783*About!$B$114,'EPA Data'!H2783))</f>
        <v>0.33426808327436386</v>
      </c>
      <c r="J2783" s="9" t="str">
        <f>VLOOKUP(F2783,'Tech to Policy Mapping'!C:D,2,FALSE)</f>
        <v>ngps - processing methane capture</v>
      </c>
    </row>
    <row r="2784" spans="1:10" x14ac:dyDescent="0.45">
      <c r="A2784" t="s">
        <v>425</v>
      </c>
      <c r="B2784" t="s">
        <v>433</v>
      </c>
      <c r="C2784">
        <v>2020</v>
      </c>
      <c r="D2784" t="s">
        <v>82</v>
      </c>
      <c r="E2784" t="s">
        <v>83</v>
      </c>
      <c r="F2784" t="s">
        <v>438</v>
      </c>
      <c r="G2784">
        <v>-3</v>
      </c>
      <c r="H2784">
        <v>5.6197540834550003E-4</v>
      </c>
      <c r="I2784">
        <f>IF(OR(B2784="GAS",B2784="COL",B2784="LAN",B2784="RICE"),H2784*About!$B$113,IF(B2784="CROP",H2784*About!$B$114,'EPA Data'!H2784))</f>
        <v>6.2941245734696009E-4</v>
      </c>
      <c r="J2784" s="9" t="str">
        <f>VLOOKUP(F2784,'Tech to Policy Mapping'!C:D,2,FALSE)</f>
        <v>ngps - production methane capture</v>
      </c>
    </row>
    <row r="2785" spans="1:10" x14ac:dyDescent="0.45">
      <c r="A2785" t="s">
        <v>425</v>
      </c>
      <c r="B2785" t="s">
        <v>433</v>
      </c>
      <c r="C2785">
        <v>2020</v>
      </c>
      <c r="D2785" t="s">
        <v>82</v>
      </c>
      <c r="E2785" t="s">
        <v>83</v>
      </c>
      <c r="F2785" t="s">
        <v>435</v>
      </c>
      <c r="G2785">
        <v>-3</v>
      </c>
      <c r="H2785">
        <v>3.2561382977290001E-4</v>
      </c>
      <c r="I2785">
        <f>IF(OR(B2785="GAS",B2785="COL",B2785="LAN",B2785="RICE"),H2785*About!$B$113,IF(B2785="CROP",H2785*About!$B$114,'EPA Data'!H2785))</f>
        <v>3.6468748934564803E-4</v>
      </c>
      <c r="J2785" s="9" t="str">
        <f>VLOOKUP(F2785,'Tech to Policy Mapping'!C:D,2,FALSE)</f>
        <v>ngps - production methane capture</v>
      </c>
    </row>
    <row r="2786" spans="1:10" x14ac:dyDescent="0.45">
      <c r="A2786" t="s">
        <v>425</v>
      </c>
      <c r="B2786" t="s">
        <v>433</v>
      </c>
      <c r="C2786">
        <v>2020</v>
      </c>
      <c r="D2786" t="s">
        <v>82</v>
      </c>
      <c r="E2786" t="s">
        <v>83</v>
      </c>
      <c r="F2786" t="s">
        <v>435</v>
      </c>
      <c r="G2786">
        <v>-2</v>
      </c>
      <c r="H2786">
        <v>7.1562655270099598E-2</v>
      </c>
      <c r="I2786">
        <f>IF(OR(B2786="GAS",B2786="COL",B2786="LAN",B2786="RICE"),H2786*About!$B$113,IF(B2786="CROP",H2786*About!$B$114,'EPA Data'!H2786))</f>
        <v>8.0150173902511557E-2</v>
      </c>
      <c r="J2786" s="9" t="str">
        <f>VLOOKUP(F2786,'Tech to Policy Mapping'!C:D,2,FALSE)</f>
        <v>ngps - production methane capture</v>
      </c>
    </row>
    <row r="2787" spans="1:10" x14ac:dyDescent="0.45">
      <c r="A2787" t="s">
        <v>425</v>
      </c>
      <c r="B2787" t="s">
        <v>433</v>
      </c>
      <c r="C2787">
        <v>2020</v>
      </c>
      <c r="D2787" t="s">
        <v>82</v>
      </c>
      <c r="E2787" t="s">
        <v>83</v>
      </c>
      <c r="F2787" t="s">
        <v>440</v>
      </c>
      <c r="G2787">
        <v>-2</v>
      </c>
      <c r="H2787">
        <v>0.10115976631641301</v>
      </c>
      <c r="I2787">
        <f>IF(OR(B2787="GAS",B2787="COL",B2787="LAN",B2787="RICE"),H2787*About!$B$113,IF(B2787="CROP",H2787*About!$B$114,'EPA Data'!H2787))</f>
        <v>0.11329893827438257</v>
      </c>
      <c r="J2787" s="9" t="str">
        <f>VLOOKUP(F2787,'Tech to Policy Mapping'!C:D,2,FALSE)</f>
        <v>ngps - production methane capture</v>
      </c>
    </row>
    <row r="2788" spans="1:10" x14ac:dyDescent="0.45">
      <c r="A2788" t="s">
        <v>425</v>
      </c>
      <c r="B2788" t="s">
        <v>433</v>
      </c>
      <c r="C2788">
        <v>2020</v>
      </c>
      <c r="D2788" t="s">
        <v>82</v>
      </c>
      <c r="E2788" t="s">
        <v>83</v>
      </c>
      <c r="F2788" t="s">
        <v>439</v>
      </c>
      <c r="G2788">
        <v>-2</v>
      </c>
      <c r="H2788">
        <v>0.27434853464365</v>
      </c>
      <c r="I2788">
        <f>IF(OR(B2788="GAS",B2788="COL",B2788="LAN",B2788="RICE"),H2788*About!$B$113,IF(B2788="CROP",H2788*About!$B$114,'EPA Data'!H2788))</f>
        <v>0.30727035880088804</v>
      </c>
      <c r="J2788" s="9" t="str">
        <f>VLOOKUP(F2788,'Tech to Policy Mapping'!C:D,2,FALSE)</f>
        <v>ngps - processing methane capture</v>
      </c>
    </row>
    <row r="2789" spans="1:10" x14ac:dyDescent="0.45">
      <c r="A2789" t="s">
        <v>425</v>
      </c>
      <c r="B2789" t="s">
        <v>433</v>
      </c>
      <c r="C2789">
        <v>2020</v>
      </c>
      <c r="D2789" t="s">
        <v>82</v>
      </c>
      <c r="E2789" t="s">
        <v>83</v>
      </c>
      <c r="F2789" t="s">
        <v>457</v>
      </c>
      <c r="G2789">
        <v>-2</v>
      </c>
      <c r="H2789">
        <v>0.55569408740848303</v>
      </c>
      <c r="I2789">
        <f>IF(OR(B2789="GAS",B2789="COL",B2789="LAN",B2789="RICE"),H2789*About!$B$113,IF(B2789="CROP",H2789*About!$B$114,'EPA Data'!H2789))</f>
        <v>0.62237737789750103</v>
      </c>
      <c r="J2789" s="9" t="str">
        <f>VLOOKUP(F2789,'Tech to Policy Mapping'!C:D,2,FALSE)</f>
        <v>ngps - production methane capture</v>
      </c>
    </row>
    <row r="2790" spans="1:10" x14ac:dyDescent="0.45">
      <c r="A2790" t="s">
        <v>425</v>
      </c>
      <c r="B2790" t="s">
        <v>433</v>
      </c>
      <c r="C2790">
        <v>2020</v>
      </c>
      <c r="D2790" t="s">
        <v>82</v>
      </c>
      <c r="E2790" t="s">
        <v>83</v>
      </c>
      <c r="F2790" t="s">
        <v>435</v>
      </c>
      <c r="G2790">
        <v>-1</v>
      </c>
      <c r="H2790">
        <v>4.0144729427993003E-3</v>
      </c>
      <c r="I2790">
        <f>IF(OR(B2790="GAS",B2790="COL",B2790="LAN",B2790="RICE"),H2790*About!$B$113,IF(B2790="CROP",H2790*About!$B$114,'EPA Data'!H2790))</f>
        <v>4.4962096959352167E-3</v>
      </c>
      <c r="J2790" s="9" t="str">
        <f>VLOOKUP(F2790,'Tech to Policy Mapping'!C:D,2,FALSE)</f>
        <v>ngps - production methane capture</v>
      </c>
    </row>
    <row r="2791" spans="1:10" x14ac:dyDescent="0.45">
      <c r="A2791" t="s">
        <v>425</v>
      </c>
      <c r="B2791" t="s">
        <v>433</v>
      </c>
      <c r="C2791">
        <v>2020</v>
      </c>
      <c r="D2791" t="s">
        <v>82</v>
      </c>
      <c r="E2791" t="s">
        <v>83</v>
      </c>
      <c r="F2791" t="s">
        <v>442</v>
      </c>
      <c r="G2791">
        <v>-1</v>
      </c>
      <c r="H2791">
        <v>4.75594997406006E-2</v>
      </c>
      <c r="I2791">
        <f>IF(OR(B2791="GAS",B2791="COL",B2791="LAN",B2791="RICE"),H2791*About!$B$113,IF(B2791="CROP",H2791*About!$B$114,'EPA Data'!H2791))</f>
        <v>5.326663970947268E-2</v>
      </c>
      <c r="J2791" s="9" t="str">
        <f>VLOOKUP(F2791,'Tech to Policy Mapping'!C:D,2,FALSE)</f>
        <v>ngps - production methane capture</v>
      </c>
    </row>
    <row r="2792" spans="1:10" x14ac:dyDescent="0.45">
      <c r="A2792" t="s">
        <v>425</v>
      </c>
      <c r="B2792" t="s">
        <v>433</v>
      </c>
      <c r="C2792">
        <v>2020</v>
      </c>
      <c r="D2792" t="s">
        <v>82</v>
      </c>
      <c r="E2792" t="s">
        <v>83</v>
      </c>
      <c r="F2792" t="s">
        <v>441</v>
      </c>
      <c r="G2792">
        <v>-1</v>
      </c>
      <c r="H2792">
        <v>9.6870766952633899E-2</v>
      </c>
      <c r="I2792">
        <f>IF(OR(B2792="GAS",B2792="COL",B2792="LAN",B2792="RICE"),H2792*About!$B$113,IF(B2792="CROP",H2792*About!$B$114,'EPA Data'!H2792))</f>
        <v>0.10849525898694998</v>
      </c>
      <c r="J2792" s="9" t="str">
        <f>VLOOKUP(F2792,'Tech to Policy Mapping'!C:D,2,FALSE)</f>
        <v>ngps - production methane capture</v>
      </c>
    </row>
    <row r="2793" spans="1:10" x14ac:dyDescent="0.45">
      <c r="A2793" t="s">
        <v>425</v>
      </c>
      <c r="B2793" t="s">
        <v>433</v>
      </c>
      <c r="C2793">
        <v>2020</v>
      </c>
      <c r="D2793" t="s">
        <v>82</v>
      </c>
      <c r="E2793" t="s">
        <v>83</v>
      </c>
      <c r="F2793" t="s">
        <v>440</v>
      </c>
      <c r="G2793">
        <v>-1</v>
      </c>
      <c r="H2793">
        <v>8.4035120904445607E-2</v>
      </c>
      <c r="I2793">
        <f>IF(OR(B2793="GAS",B2793="COL",B2793="LAN",B2793="RICE"),H2793*About!$B$113,IF(B2793="CROP",H2793*About!$B$114,'EPA Data'!H2793))</f>
        <v>9.4119335412979094E-2</v>
      </c>
      <c r="J2793" s="9" t="str">
        <f>VLOOKUP(F2793,'Tech to Policy Mapping'!C:D,2,FALSE)</f>
        <v>ngps - production methane capture</v>
      </c>
    </row>
    <row r="2794" spans="1:10" x14ac:dyDescent="0.45">
      <c r="A2794" t="s">
        <v>425</v>
      </c>
      <c r="B2794" t="s">
        <v>433</v>
      </c>
      <c r="C2794">
        <v>2020</v>
      </c>
      <c r="D2794" t="s">
        <v>82</v>
      </c>
      <c r="E2794" t="s">
        <v>83</v>
      </c>
      <c r="F2794" t="s">
        <v>457</v>
      </c>
      <c r="G2794">
        <v>-1</v>
      </c>
      <c r="H2794">
        <v>9.1948304325342005E-3</v>
      </c>
      <c r="I2794">
        <f>IF(OR(B2794="GAS",B2794="COL",B2794="LAN",B2794="RICE"),H2794*About!$B$113,IF(B2794="CROP",H2794*About!$B$114,'EPA Data'!H2794))</f>
        <v>1.0298210084438306E-2</v>
      </c>
      <c r="J2794" s="9" t="str">
        <f>VLOOKUP(F2794,'Tech to Policy Mapping'!C:D,2,FALSE)</f>
        <v>ngps - production methane capture</v>
      </c>
    </row>
    <row r="2795" spans="1:10" x14ac:dyDescent="0.45">
      <c r="A2795" t="s">
        <v>425</v>
      </c>
      <c r="B2795" t="s">
        <v>433</v>
      </c>
      <c r="C2795">
        <v>2020</v>
      </c>
      <c r="D2795" t="s">
        <v>82</v>
      </c>
      <c r="E2795" t="s">
        <v>83</v>
      </c>
      <c r="F2795" t="s">
        <v>458</v>
      </c>
      <c r="G2795">
        <v>0</v>
      </c>
      <c r="H2795">
        <v>6.5510146319866194E-2</v>
      </c>
      <c r="I2795">
        <f>IF(OR(B2795="GAS",B2795="COL",B2795="LAN",B2795="RICE"),H2795*About!$B$113,IF(B2795="CROP",H2795*About!$B$114,'EPA Data'!H2795))</f>
        <v>7.3371363878250148E-2</v>
      </c>
      <c r="J2795" s="9" t="str">
        <f>VLOOKUP(F2795,'Tech to Policy Mapping'!C:D,2,FALSE)</f>
        <v>ngps - production methane capture</v>
      </c>
    </row>
    <row r="2796" spans="1:10" x14ac:dyDescent="0.45">
      <c r="A2796" t="s">
        <v>425</v>
      </c>
      <c r="B2796" t="s">
        <v>433</v>
      </c>
      <c r="C2796">
        <v>2020</v>
      </c>
      <c r="D2796" t="s">
        <v>82</v>
      </c>
      <c r="E2796" t="s">
        <v>83</v>
      </c>
      <c r="F2796" t="s">
        <v>440</v>
      </c>
      <c r="G2796">
        <v>0</v>
      </c>
      <c r="H2796">
        <v>0.148443043231964</v>
      </c>
      <c r="I2796">
        <f>IF(OR(B2796="GAS",B2796="COL",B2796="LAN",B2796="RICE"),H2796*About!$B$113,IF(B2796="CROP",H2796*About!$B$114,'EPA Data'!H2796))</f>
        <v>0.16625620841979968</v>
      </c>
      <c r="J2796" s="9" t="str">
        <f>VLOOKUP(F2796,'Tech to Policy Mapping'!C:D,2,FALSE)</f>
        <v>ngps - production methane capture</v>
      </c>
    </row>
    <row r="2797" spans="1:10" x14ac:dyDescent="0.45">
      <c r="A2797" t="s">
        <v>425</v>
      </c>
      <c r="B2797" t="s">
        <v>433</v>
      </c>
      <c r="C2797">
        <v>2020</v>
      </c>
      <c r="D2797" t="s">
        <v>82</v>
      </c>
      <c r="E2797" t="s">
        <v>83</v>
      </c>
      <c r="F2797" t="s">
        <v>457</v>
      </c>
      <c r="G2797">
        <v>0</v>
      </c>
      <c r="H2797">
        <v>0.221483750268816</v>
      </c>
      <c r="I2797">
        <f>IF(OR(B2797="GAS",B2797="COL",B2797="LAN",B2797="RICE"),H2797*About!$B$113,IF(B2797="CROP",H2797*About!$B$114,'EPA Data'!H2797))</f>
        <v>0.24806180030107394</v>
      </c>
      <c r="J2797" s="9" t="str">
        <f>VLOOKUP(F2797,'Tech to Policy Mapping'!C:D,2,FALSE)</f>
        <v>ngps - production methane capture</v>
      </c>
    </row>
    <row r="2798" spans="1:10" x14ac:dyDescent="0.45">
      <c r="A2798" t="s">
        <v>425</v>
      </c>
      <c r="B2798" t="s">
        <v>433</v>
      </c>
      <c r="C2798">
        <v>2020</v>
      </c>
      <c r="D2798" t="s">
        <v>82</v>
      </c>
      <c r="E2798" t="s">
        <v>83</v>
      </c>
      <c r="F2798" t="s">
        <v>457</v>
      </c>
      <c r="G2798">
        <v>1</v>
      </c>
      <c r="H2798">
        <v>6.5304381074383896E-2</v>
      </c>
      <c r="I2798">
        <f>IF(OR(B2798="GAS",B2798="COL",B2798="LAN",B2798="RICE"),H2798*About!$B$113,IF(B2798="CROP",H2798*About!$B$114,'EPA Data'!H2798))</f>
        <v>7.3140906803309966E-2</v>
      </c>
      <c r="J2798" s="9" t="str">
        <f>VLOOKUP(F2798,'Tech to Policy Mapping'!C:D,2,FALSE)</f>
        <v>ngps - production methane capture</v>
      </c>
    </row>
    <row r="2799" spans="1:10" x14ac:dyDescent="0.45">
      <c r="A2799" t="s">
        <v>425</v>
      </c>
      <c r="B2799" t="s">
        <v>433</v>
      </c>
      <c r="C2799">
        <v>2020</v>
      </c>
      <c r="D2799" t="s">
        <v>82</v>
      </c>
      <c r="E2799" t="s">
        <v>83</v>
      </c>
      <c r="F2799" t="s">
        <v>440</v>
      </c>
      <c r="G2799">
        <v>1</v>
      </c>
      <c r="H2799">
        <v>1.8253058195114101E-2</v>
      </c>
      <c r="I2799">
        <f>IF(OR(B2799="GAS",B2799="COL",B2799="LAN",B2799="RICE"),H2799*About!$B$113,IF(B2799="CROP",H2799*About!$B$114,'EPA Data'!H2799))</f>
        <v>2.0443425178527794E-2</v>
      </c>
      <c r="J2799" s="9" t="str">
        <f>VLOOKUP(F2799,'Tech to Policy Mapping'!C:D,2,FALSE)</f>
        <v>ngps - production methane capture</v>
      </c>
    </row>
    <row r="2800" spans="1:10" x14ac:dyDescent="0.45">
      <c r="A2800" t="s">
        <v>425</v>
      </c>
      <c r="B2800" t="s">
        <v>433</v>
      </c>
      <c r="C2800">
        <v>2020</v>
      </c>
      <c r="D2800" t="s">
        <v>82</v>
      </c>
      <c r="E2800" t="s">
        <v>83</v>
      </c>
      <c r="F2800" t="s">
        <v>445</v>
      </c>
      <c r="G2800">
        <v>1</v>
      </c>
      <c r="H2800">
        <v>0.28292113542556702</v>
      </c>
      <c r="I2800">
        <f>IF(OR(B2800="GAS",B2800="COL",B2800="LAN",B2800="RICE"),H2800*About!$B$113,IF(B2800="CROP",H2800*About!$B$114,'EPA Data'!H2800))</f>
        <v>0.3168716716766351</v>
      </c>
      <c r="J2800" s="9" t="str">
        <f>VLOOKUP(F2800,'Tech to Policy Mapping'!C:D,2,FALSE)</f>
        <v>ngps - processing methane destruction</v>
      </c>
    </row>
    <row r="2801" spans="1:10" x14ac:dyDescent="0.45">
      <c r="A2801" t="s">
        <v>425</v>
      </c>
      <c r="B2801" t="s">
        <v>433</v>
      </c>
      <c r="C2801">
        <v>2020</v>
      </c>
      <c r="D2801" t="s">
        <v>82</v>
      </c>
      <c r="E2801" t="s">
        <v>83</v>
      </c>
      <c r="F2801" t="s">
        <v>457</v>
      </c>
      <c r="G2801">
        <v>2</v>
      </c>
      <c r="H2801">
        <v>4.6150450361892997E-3</v>
      </c>
      <c r="I2801">
        <f>IF(OR(B2801="GAS",B2801="COL",B2801="LAN",B2801="RICE"),H2801*About!$B$113,IF(B2801="CROP",H2801*About!$B$114,'EPA Data'!H2801))</f>
        <v>5.1688504405320163E-3</v>
      </c>
      <c r="J2801" s="9" t="str">
        <f>VLOOKUP(F2801,'Tech to Policy Mapping'!C:D,2,FALSE)</f>
        <v>ngps - production methane capture</v>
      </c>
    </row>
    <row r="2802" spans="1:10" x14ac:dyDescent="0.45">
      <c r="A2802" t="s">
        <v>425</v>
      </c>
      <c r="B2802" t="s">
        <v>433</v>
      </c>
      <c r="C2802">
        <v>2020</v>
      </c>
      <c r="D2802" t="s">
        <v>82</v>
      </c>
      <c r="E2802" t="s">
        <v>83</v>
      </c>
      <c r="F2802" t="s">
        <v>444</v>
      </c>
      <c r="G2802">
        <v>2</v>
      </c>
      <c r="H2802">
        <v>9.8577126860618605E-2</v>
      </c>
      <c r="I2802">
        <f>IF(OR(B2802="GAS",B2802="COL",B2802="LAN",B2802="RICE"),H2802*About!$B$113,IF(B2802="CROP",H2802*About!$B$114,'EPA Data'!H2802))</f>
        <v>0.11040638208389285</v>
      </c>
      <c r="J2802" s="9" t="str">
        <f>VLOOKUP(F2802,'Tech to Policy Mapping'!C:D,2,FALSE)</f>
        <v>ngps - processing methane capture</v>
      </c>
    </row>
    <row r="2803" spans="1:10" x14ac:dyDescent="0.45">
      <c r="A2803" t="s">
        <v>425</v>
      </c>
      <c r="B2803" t="s">
        <v>433</v>
      </c>
      <c r="C2803">
        <v>2020</v>
      </c>
      <c r="D2803" t="s">
        <v>82</v>
      </c>
      <c r="E2803" t="s">
        <v>83</v>
      </c>
      <c r="F2803" t="s">
        <v>441</v>
      </c>
      <c r="G2803">
        <v>2</v>
      </c>
      <c r="H2803">
        <v>4.6122897416353198E-2</v>
      </c>
      <c r="I2803">
        <f>IF(OR(B2803="GAS",B2803="COL",B2803="LAN",B2803="RICE"),H2803*About!$B$113,IF(B2803="CROP",H2803*About!$B$114,'EPA Data'!H2803))</f>
        <v>5.1657645106315583E-2</v>
      </c>
      <c r="J2803" s="9" t="str">
        <f>VLOOKUP(F2803,'Tech to Policy Mapping'!C:D,2,FALSE)</f>
        <v>ngps - production methane capture</v>
      </c>
    </row>
    <row r="2804" spans="1:10" x14ac:dyDescent="0.45">
      <c r="A2804" t="s">
        <v>425</v>
      </c>
      <c r="B2804" t="s">
        <v>433</v>
      </c>
      <c r="C2804">
        <v>2020</v>
      </c>
      <c r="D2804" t="s">
        <v>82</v>
      </c>
      <c r="E2804" t="s">
        <v>83</v>
      </c>
      <c r="F2804" t="s">
        <v>446</v>
      </c>
      <c r="G2804">
        <v>4</v>
      </c>
      <c r="H2804">
        <v>2.5034901918842998E-3</v>
      </c>
      <c r="I2804">
        <f>IF(OR(B2804="GAS",B2804="COL",B2804="LAN",B2804="RICE"),H2804*About!$B$113,IF(B2804="CROP",H2804*About!$B$114,'EPA Data'!H2804))</f>
        <v>2.803909014910416E-3</v>
      </c>
      <c r="J2804" s="9" t="str">
        <f>VLOOKUP(F2804,'Tech to Policy Mapping'!C:D,2,FALSE)</f>
        <v>ngps - production methane capture</v>
      </c>
    </row>
    <row r="2805" spans="1:10" x14ac:dyDescent="0.45">
      <c r="A2805" t="s">
        <v>425</v>
      </c>
      <c r="B2805" t="s">
        <v>433</v>
      </c>
      <c r="C2805">
        <v>2020</v>
      </c>
      <c r="D2805" t="s">
        <v>82</v>
      </c>
      <c r="E2805" t="s">
        <v>83</v>
      </c>
      <c r="F2805" t="s">
        <v>457</v>
      </c>
      <c r="G2805">
        <v>4</v>
      </c>
      <c r="H2805">
        <v>1.0768081992864999E-3</v>
      </c>
      <c r="I2805">
        <f>IF(OR(B2805="GAS",B2805="COL",B2805="LAN",B2805="RICE"),H2805*About!$B$113,IF(B2805="CROP",H2805*About!$B$114,'EPA Data'!H2805))</f>
        <v>1.2060251832008799E-3</v>
      </c>
      <c r="J2805" s="9" t="str">
        <f>VLOOKUP(F2805,'Tech to Policy Mapping'!C:D,2,FALSE)</f>
        <v>ngps - production methane capture</v>
      </c>
    </row>
    <row r="2806" spans="1:10" x14ac:dyDescent="0.45">
      <c r="A2806" t="s">
        <v>425</v>
      </c>
      <c r="B2806" t="s">
        <v>433</v>
      </c>
      <c r="C2806">
        <v>2020</v>
      </c>
      <c r="D2806" t="s">
        <v>82</v>
      </c>
      <c r="E2806" t="s">
        <v>83</v>
      </c>
      <c r="F2806" t="s">
        <v>440</v>
      </c>
      <c r="G2806">
        <v>4</v>
      </c>
      <c r="H2806">
        <v>1.4630746096372599E-2</v>
      </c>
      <c r="I2806">
        <f>IF(OR(B2806="GAS",B2806="COL",B2806="LAN",B2806="RICE"),H2806*About!$B$113,IF(B2806="CROP",H2806*About!$B$114,'EPA Data'!H2806))</f>
        <v>1.6386435627937311E-2</v>
      </c>
      <c r="J2806" s="9" t="str">
        <f>VLOOKUP(F2806,'Tech to Policy Mapping'!C:D,2,FALSE)</f>
        <v>ngps - production methane capture</v>
      </c>
    </row>
    <row r="2807" spans="1:10" x14ac:dyDescent="0.45">
      <c r="A2807" t="s">
        <v>425</v>
      </c>
      <c r="B2807" t="s">
        <v>433</v>
      </c>
      <c r="C2807">
        <v>2020</v>
      </c>
      <c r="D2807" t="s">
        <v>82</v>
      </c>
      <c r="E2807" t="s">
        <v>83</v>
      </c>
      <c r="F2807" t="s">
        <v>457</v>
      </c>
      <c r="G2807">
        <v>5</v>
      </c>
      <c r="H2807">
        <v>5.3840409964319997E-4</v>
      </c>
      <c r="I2807">
        <f>IF(OR(B2807="GAS",B2807="COL",B2807="LAN",B2807="RICE"),H2807*About!$B$113,IF(B2807="CROP",H2807*About!$B$114,'EPA Data'!H2807))</f>
        <v>6.0301259160038402E-4</v>
      </c>
      <c r="J2807" s="9" t="str">
        <f>VLOOKUP(F2807,'Tech to Policy Mapping'!C:D,2,FALSE)</f>
        <v>ngps - production methane capture</v>
      </c>
    </row>
    <row r="2808" spans="1:10" x14ac:dyDescent="0.45">
      <c r="A2808" t="s">
        <v>425</v>
      </c>
      <c r="B2808" t="s">
        <v>433</v>
      </c>
      <c r="C2808">
        <v>2020</v>
      </c>
      <c r="D2808" t="s">
        <v>82</v>
      </c>
      <c r="E2808" t="s">
        <v>83</v>
      </c>
      <c r="F2808" t="s">
        <v>447</v>
      </c>
      <c r="G2808">
        <v>5</v>
      </c>
      <c r="H2808">
        <v>3.4815515158697997E-2</v>
      </c>
      <c r="I2808">
        <f>IF(OR(B2808="GAS",B2808="COL",B2808="LAN",B2808="RICE"),H2808*About!$B$113,IF(B2808="CROP",H2808*About!$B$114,'EPA Data'!H2808))</f>
        <v>3.8993376977741759E-2</v>
      </c>
      <c r="J2808" s="9" t="str">
        <f>VLOOKUP(F2808,'Tech to Policy Mapping'!C:D,2,FALSE)</f>
        <v>ngps - T&amp;D methane capture</v>
      </c>
    </row>
    <row r="2809" spans="1:10" x14ac:dyDescent="0.45">
      <c r="A2809" t="s">
        <v>425</v>
      </c>
      <c r="B2809" t="s">
        <v>433</v>
      </c>
      <c r="C2809">
        <v>2020</v>
      </c>
      <c r="D2809" t="s">
        <v>82</v>
      </c>
      <c r="E2809" t="s">
        <v>83</v>
      </c>
      <c r="F2809" t="s">
        <v>457</v>
      </c>
      <c r="G2809">
        <v>7</v>
      </c>
      <c r="H2809">
        <v>0.42678634857293202</v>
      </c>
      <c r="I2809">
        <f>IF(OR(B2809="GAS",B2809="COL",B2809="LAN",B2809="RICE"),H2809*About!$B$113,IF(B2809="CROP",H2809*About!$B$114,'EPA Data'!H2809))</f>
        <v>0.4780007104016839</v>
      </c>
      <c r="J2809" s="9" t="str">
        <f>VLOOKUP(F2809,'Tech to Policy Mapping'!C:D,2,FALSE)</f>
        <v>ngps - production methane capture</v>
      </c>
    </row>
    <row r="2810" spans="1:10" x14ac:dyDescent="0.45">
      <c r="A2810" t="s">
        <v>425</v>
      </c>
      <c r="B2810" t="s">
        <v>433</v>
      </c>
      <c r="C2810">
        <v>2020</v>
      </c>
      <c r="D2810" t="s">
        <v>82</v>
      </c>
      <c r="E2810" t="s">
        <v>83</v>
      </c>
      <c r="F2810" t="s">
        <v>442</v>
      </c>
      <c r="G2810">
        <v>7</v>
      </c>
      <c r="H2810">
        <v>0.19664089381694699</v>
      </c>
      <c r="I2810">
        <f>IF(OR(B2810="GAS",B2810="COL",B2810="LAN",B2810="RICE"),H2810*About!$B$113,IF(B2810="CROP",H2810*About!$B$114,'EPA Data'!H2810))</f>
        <v>0.22023780107498064</v>
      </c>
      <c r="J2810" s="9" t="str">
        <f>VLOOKUP(F2810,'Tech to Policy Mapping'!C:D,2,FALSE)</f>
        <v>ngps - production methane capture</v>
      </c>
    </row>
    <row r="2811" spans="1:10" x14ac:dyDescent="0.45">
      <c r="A2811" t="s">
        <v>425</v>
      </c>
      <c r="B2811" t="s">
        <v>433</v>
      </c>
      <c r="C2811">
        <v>2020</v>
      </c>
      <c r="D2811" t="s">
        <v>82</v>
      </c>
      <c r="E2811" t="s">
        <v>83</v>
      </c>
      <c r="F2811" t="s">
        <v>441</v>
      </c>
      <c r="G2811">
        <v>8</v>
      </c>
      <c r="H2811">
        <v>1.7707927152514499E-2</v>
      </c>
      <c r="I2811">
        <f>IF(OR(B2811="GAS",B2811="COL",B2811="LAN",B2811="RICE"),H2811*About!$B$113,IF(B2811="CROP",H2811*About!$B$114,'EPA Data'!H2811))</f>
        <v>1.983287841081624E-2</v>
      </c>
      <c r="J2811" s="9" t="str">
        <f>VLOOKUP(F2811,'Tech to Policy Mapping'!C:D,2,FALSE)</f>
        <v>ngps - production methane capture</v>
      </c>
    </row>
    <row r="2812" spans="1:10" x14ac:dyDescent="0.45">
      <c r="A2812" t="s">
        <v>425</v>
      </c>
      <c r="B2812" t="s">
        <v>433</v>
      </c>
      <c r="C2812">
        <v>2020</v>
      </c>
      <c r="D2812" t="s">
        <v>82</v>
      </c>
      <c r="E2812" t="s">
        <v>83</v>
      </c>
      <c r="F2812" t="s">
        <v>447</v>
      </c>
      <c r="G2812">
        <v>8</v>
      </c>
      <c r="H2812">
        <v>1.4370171120390001E-3</v>
      </c>
      <c r="I2812">
        <f>IF(OR(B2812="GAS",B2812="COL",B2812="LAN",B2812="RICE"),H2812*About!$B$113,IF(B2812="CROP",H2812*About!$B$114,'EPA Data'!H2812))</f>
        <v>1.6094591654836803E-3</v>
      </c>
      <c r="J2812" s="9" t="str">
        <f>VLOOKUP(F2812,'Tech to Policy Mapping'!C:D,2,FALSE)</f>
        <v>ngps - T&amp;D methane capture</v>
      </c>
    </row>
    <row r="2813" spans="1:10" x14ac:dyDescent="0.45">
      <c r="A2813" t="s">
        <v>425</v>
      </c>
      <c r="B2813" t="s">
        <v>433</v>
      </c>
      <c r="C2813">
        <v>2020</v>
      </c>
      <c r="D2813" t="s">
        <v>82</v>
      </c>
      <c r="E2813" t="s">
        <v>83</v>
      </c>
      <c r="F2813" t="s">
        <v>447</v>
      </c>
      <c r="G2813">
        <v>9</v>
      </c>
      <c r="H2813">
        <v>2.0254489500075999E-3</v>
      </c>
      <c r="I2813">
        <f>IF(OR(B2813="GAS",B2813="COL",B2813="LAN",B2813="RICE"),H2813*About!$B$113,IF(B2813="CROP",H2813*About!$B$114,'EPA Data'!H2813))</f>
        <v>2.268502824008512E-3</v>
      </c>
      <c r="J2813" s="9" t="str">
        <f>VLOOKUP(F2813,'Tech to Policy Mapping'!C:D,2,FALSE)</f>
        <v>ngps - T&amp;D methane capture</v>
      </c>
    </row>
    <row r="2814" spans="1:10" x14ac:dyDescent="0.45">
      <c r="A2814" t="s">
        <v>425</v>
      </c>
      <c r="B2814" t="s">
        <v>433</v>
      </c>
      <c r="C2814">
        <v>2020</v>
      </c>
      <c r="D2814" t="s">
        <v>82</v>
      </c>
      <c r="E2814" t="s">
        <v>83</v>
      </c>
      <c r="F2814" t="s">
        <v>450</v>
      </c>
      <c r="G2814">
        <v>9</v>
      </c>
      <c r="H2814">
        <v>2.2941593080759E-2</v>
      </c>
      <c r="I2814">
        <f>IF(OR(B2814="GAS",B2814="COL",B2814="LAN",B2814="RICE"),H2814*About!$B$113,IF(B2814="CROP",H2814*About!$B$114,'EPA Data'!H2814))</f>
        <v>2.5694584250450084E-2</v>
      </c>
      <c r="J2814" s="9" t="str">
        <f>VLOOKUP(F2814,'Tech to Policy Mapping'!C:D,2,FALSE)</f>
        <v>ngps - processing methane capture</v>
      </c>
    </row>
    <row r="2815" spans="1:10" x14ac:dyDescent="0.45">
      <c r="A2815" t="s">
        <v>425</v>
      </c>
      <c r="B2815" t="s">
        <v>433</v>
      </c>
      <c r="C2815">
        <v>2020</v>
      </c>
      <c r="D2815" t="s">
        <v>82</v>
      </c>
      <c r="E2815" t="s">
        <v>83</v>
      </c>
      <c r="F2815" t="s">
        <v>457</v>
      </c>
      <c r="G2815">
        <v>9</v>
      </c>
      <c r="H2815">
        <v>2.1673084120266001E-3</v>
      </c>
      <c r="I2815">
        <f>IF(OR(B2815="GAS",B2815="COL",B2815="LAN",B2815="RICE"),H2815*About!$B$113,IF(B2815="CROP",H2815*About!$B$114,'EPA Data'!H2815))</f>
        <v>2.4273854214697924E-3</v>
      </c>
      <c r="J2815" s="9" t="str">
        <f>VLOOKUP(F2815,'Tech to Policy Mapping'!C:D,2,FALSE)</f>
        <v>ngps - production methane capture</v>
      </c>
    </row>
    <row r="2816" spans="1:10" x14ac:dyDescent="0.45">
      <c r="A2816" t="s">
        <v>425</v>
      </c>
      <c r="B2816" t="s">
        <v>433</v>
      </c>
      <c r="C2816">
        <v>2020</v>
      </c>
      <c r="D2816" t="s">
        <v>82</v>
      </c>
      <c r="E2816" t="s">
        <v>83</v>
      </c>
      <c r="F2816" t="s">
        <v>445</v>
      </c>
      <c r="G2816">
        <v>10</v>
      </c>
      <c r="H2816">
        <v>9.7148023545741993E-2</v>
      </c>
      <c r="I2816">
        <f>IF(OR(B2816="GAS",B2816="COL",B2816="LAN",B2816="RICE"),H2816*About!$B$113,IF(B2816="CROP",H2816*About!$B$114,'EPA Data'!H2816))</f>
        <v>0.10880578637123105</v>
      </c>
      <c r="J2816" s="9" t="str">
        <f>VLOOKUP(F2816,'Tech to Policy Mapping'!C:D,2,FALSE)</f>
        <v>ngps - processing methane destruction</v>
      </c>
    </row>
    <row r="2817" spans="1:10" x14ac:dyDescent="0.45">
      <c r="A2817" t="s">
        <v>425</v>
      </c>
      <c r="B2817" t="s">
        <v>433</v>
      </c>
      <c r="C2817">
        <v>2020</v>
      </c>
      <c r="D2817" t="s">
        <v>82</v>
      </c>
      <c r="E2817" t="s">
        <v>83</v>
      </c>
      <c r="F2817" t="s">
        <v>434</v>
      </c>
      <c r="G2817">
        <v>10</v>
      </c>
      <c r="H2817">
        <v>0.16382622718810999</v>
      </c>
      <c r="I2817">
        <f>IF(OR(B2817="GAS",B2817="COL",B2817="LAN",B2817="RICE"),H2817*About!$B$113,IF(B2817="CROP",H2817*About!$B$114,'EPA Data'!H2817))</f>
        <v>0.18348537445068322</v>
      </c>
      <c r="J2817" s="9" t="str">
        <f>VLOOKUP(F2817,'Tech to Policy Mapping'!C:D,2,FALSE)</f>
        <v>ngps - production methane capture</v>
      </c>
    </row>
    <row r="2818" spans="1:10" x14ac:dyDescent="0.45">
      <c r="A2818" t="s">
        <v>425</v>
      </c>
      <c r="B2818" t="s">
        <v>433</v>
      </c>
      <c r="C2818">
        <v>2020</v>
      </c>
      <c r="D2818" t="s">
        <v>82</v>
      </c>
      <c r="E2818" t="s">
        <v>83</v>
      </c>
      <c r="F2818" t="s">
        <v>457</v>
      </c>
      <c r="G2818">
        <v>10</v>
      </c>
      <c r="H2818">
        <v>5.9643306303770001E-4</v>
      </c>
      <c r="I2818">
        <f>IF(OR(B2818="GAS",B2818="COL",B2818="LAN",B2818="RICE"),H2818*About!$B$113,IF(B2818="CROP",H2818*About!$B$114,'EPA Data'!H2818))</f>
        <v>6.6800503060222404E-4</v>
      </c>
      <c r="J2818" s="9" t="str">
        <f>VLOOKUP(F2818,'Tech to Policy Mapping'!C:D,2,FALSE)</f>
        <v>ngps - production methane capture</v>
      </c>
    </row>
    <row r="2819" spans="1:10" x14ac:dyDescent="0.45">
      <c r="A2819" t="s">
        <v>425</v>
      </c>
      <c r="B2819" t="s">
        <v>433</v>
      </c>
      <c r="C2819">
        <v>2020</v>
      </c>
      <c r="D2819" t="s">
        <v>82</v>
      </c>
      <c r="E2819" t="s">
        <v>83</v>
      </c>
      <c r="F2819" t="s">
        <v>445</v>
      </c>
      <c r="G2819">
        <v>11</v>
      </c>
      <c r="H2819">
        <v>0.36771717667579601</v>
      </c>
      <c r="I2819">
        <f>IF(OR(B2819="GAS",B2819="COL",B2819="LAN",B2819="RICE"),H2819*About!$B$113,IF(B2819="CROP",H2819*About!$B$114,'EPA Data'!H2819))</f>
        <v>0.41184323787689159</v>
      </c>
      <c r="J2819" s="9" t="str">
        <f>VLOOKUP(F2819,'Tech to Policy Mapping'!C:D,2,FALSE)</f>
        <v>ngps - processing methane destruction</v>
      </c>
    </row>
    <row r="2820" spans="1:10" x14ac:dyDescent="0.45">
      <c r="A2820" t="s">
        <v>425</v>
      </c>
      <c r="B2820" t="s">
        <v>433</v>
      </c>
      <c r="C2820">
        <v>2020</v>
      </c>
      <c r="D2820" t="s">
        <v>82</v>
      </c>
      <c r="E2820" t="s">
        <v>83</v>
      </c>
      <c r="F2820" t="s">
        <v>457</v>
      </c>
      <c r="G2820">
        <v>11</v>
      </c>
      <c r="H2820">
        <v>4.473247972783E-4</v>
      </c>
      <c r="I2820">
        <f>IF(OR(B2820="GAS",B2820="COL",B2820="LAN",B2820="RICE"),H2820*About!$B$113,IF(B2820="CROP",H2820*About!$B$114,'EPA Data'!H2820))</f>
        <v>5.01003772951696E-4</v>
      </c>
      <c r="J2820" s="9" t="str">
        <f>VLOOKUP(F2820,'Tech to Policy Mapping'!C:D,2,FALSE)</f>
        <v>ngps - production methane capture</v>
      </c>
    </row>
    <row r="2821" spans="1:10" x14ac:dyDescent="0.45">
      <c r="A2821" t="s">
        <v>425</v>
      </c>
      <c r="B2821" t="s">
        <v>433</v>
      </c>
      <c r="C2821">
        <v>2020</v>
      </c>
      <c r="D2821" t="s">
        <v>82</v>
      </c>
      <c r="E2821" t="s">
        <v>83</v>
      </c>
      <c r="F2821" t="s">
        <v>457</v>
      </c>
      <c r="G2821">
        <v>12</v>
      </c>
      <c r="H2821">
        <v>5.1007889851460003E-4</v>
      </c>
      <c r="I2821">
        <f>IF(OR(B2821="GAS",B2821="COL",B2821="LAN",B2821="RICE"),H2821*About!$B$113,IF(B2821="CROP",H2821*About!$B$114,'EPA Data'!H2821))</f>
        <v>5.7128836633635208E-4</v>
      </c>
      <c r="J2821" s="9" t="str">
        <f>VLOOKUP(F2821,'Tech to Policy Mapping'!C:D,2,FALSE)</f>
        <v>ngps - production methane capture</v>
      </c>
    </row>
    <row r="2822" spans="1:10" x14ac:dyDescent="0.45">
      <c r="A2822" t="s">
        <v>425</v>
      </c>
      <c r="B2822" t="s">
        <v>433</v>
      </c>
      <c r="C2822">
        <v>2020</v>
      </c>
      <c r="D2822" t="s">
        <v>82</v>
      </c>
      <c r="E2822" t="s">
        <v>83</v>
      </c>
      <c r="F2822" t="s">
        <v>457</v>
      </c>
      <c r="G2822">
        <v>13</v>
      </c>
      <c r="H2822">
        <v>4.797308356501E-4</v>
      </c>
      <c r="I2822">
        <f>IF(OR(B2822="GAS",B2822="COL",B2822="LAN",B2822="RICE"),H2822*About!$B$113,IF(B2822="CROP",H2822*About!$B$114,'EPA Data'!H2822))</f>
        <v>5.3729853592811207E-4</v>
      </c>
      <c r="J2822" s="9" t="str">
        <f>VLOOKUP(F2822,'Tech to Policy Mapping'!C:D,2,FALSE)</f>
        <v>ngps - production methane capture</v>
      </c>
    </row>
    <row r="2823" spans="1:10" x14ac:dyDescent="0.45">
      <c r="A2823" t="s">
        <v>425</v>
      </c>
      <c r="B2823" t="s">
        <v>433</v>
      </c>
      <c r="C2823">
        <v>2020</v>
      </c>
      <c r="D2823" t="s">
        <v>82</v>
      </c>
      <c r="E2823" t="s">
        <v>83</v>
      </c>
      <c r="F2823" t="s">
        <v>442</v>
      </c>
      <c r="G2823">
        <v>13</v>
      </c>
      <c r="H2823">
        <v>0.21704623103141699</v>
      </c>
      <c r="I2823">
        <f>IF(OR(B2823="GAS",B2823="COL",B2823="LAN",B2823="RICE"),H2823*About!$B$113,IF(B2823="CROP",H2823*About!$B$114,'EPA Data'!H2823))</f>
        <v>0.24309177875518706</v>
      </c>
      <c r="J2823" s="9" t="str">
        <f>VLOOKUP(F2823,'Tech to Policy Mapping'!C:D,2,FALSE)</f>
        <v>ngps - production methane capture</v>
      </c>
    </row>
    <row r="2824" spans="1:10" x14ac:dyDescent="0.45">
      <c r="A2824" t="s">
        <v>425</v>
      </c>
      <c r="B2824" t="s">
        <v>433</v>
      </c>
      <c r="C2824">
        <v>2020</v>
      </c>
      <c r="D2824" t="s">
        <v>82</v>
      </c>
      <c r="E2824" t="s">
        <v>83</v>
      </c>
      <c r="F2824" t="s">
        <v>457</v>
      </c>
      <c r="G2824">
        <v>14</v>
      </c>
      <c r="H2824">
        <v>1.2549179664347E-3</v>
      </c>
      <c r="I2824">
        <f>IF(OR(B2824="GAS",B2824="COL",B2824="LAN",B2824="RICE"),H2824*About!$B$113,IF(B2824="CROP",H2824*About!$B$114,'EPA Data'!H2824))</f>
        <v>1.4055081224068641E-3</v>
      </c>
      <c r="J2824" s="9" t="str">
        <f>VLOOKUP(F2824,'Tech to Policy Mapping'!C:D,2,FALSE)</f>
        <v>ngps - production methane capture</v>
      </c>
    </row>
    <row r="2825" spans="1:10" x14ac:dyDescent="0.45">
      <c r="A2825" t="s">
        <v>425</v>
      </c>
      <c r="B2825" t="s">
        <v>433</v>
      </c>
      <c r="C2825">
        <v>2020</v>
      </c>
      <c r="D2825" t="s">
        <v>82</v>
      </c>
      <c r="E2825" t="s">
        <v>83</v>
      </c>
      <c r="F2825" t="s">
        <v>448</v>
      </c>
      <c r="G2825">
        <v>15</v>
      </c>
      <c r="H2825">
        <v>2.2112696897237999E-3</v>
      </c>
      <c r="I2825">
        <f>IF(OR(B2825="GAS",B2825="COL",B2825="LAN",B2825="RICE"),H2825*About!$B$113,IF(B2825="CROP",H2825*About!$B$114,'EPA Data'!H2825))</f>
        <v>2.4766220524906563E-3</v>
      </c>
      <c r="J2825" s="9" t="str">
        <f>VLOOKUP(F2825,'Tech to Policy Mapping'!C:D,2,FALSE)</f>
        <v>ngps - production methane capture</v>
      </c>
    </row>
    <row r="2826" spans="1:10" x14ac:dyDescent="0.45">
      <c r="A2826" t="s">
        <v>425</v>
      </c>
      <c r="B2826" t="s">
        <v>433</v>
      </c>
      <c r="C2826">
        <v>2020</v>
      </c>
      <c r="D2826" t="s">
        <v>82</v>
      </c>
      <c r="E2826" t="s">
        <v>83</v>
      </c>
      <c r="F2826" t="s">
        <v>457</v>
      </c>
      <c r="G2826">
        <v>15</v>
      </c>
      <c r="H2826">
        <v>2.3986541782510001E-4</v>
      </c>
      <c r="I2826">
        <f>IF(OR(B2826="GAS",B2826="COL",B2826="LAN",B2826="RICE"),H2826*About!$B$113,IF(B2826="CROP",H2826*About!$B$114,'EPA Data'!H2826))</f>
        <v>2.6864926796411204E-4</v>
      </c>
      <c r="J2826" s="9" t="str">
        <f>VLOOKUP(F2826,'Tech to Policy Mapping'!C:D,2,FALSE)</f>
        <v>ngps - production methane capture</v>
      </c>
    </row>
    <row r="2827" spans="1:10" x14ac:dyDescent="0.45">
      <c r="A2827" t="s">
        <v>425</v>
      </c>
      <c r="B2827" t="s">
        <v>433</v>
      </c>
      <c r="C2827">
        <v>2020</v>
      </c>
      <c r="D2827" t="s">
        <v>82</v>
      </c>
      <c r="E2827" t="s">
        <v>83</v>
      </c>
      <c r="F2827" t="s">
        <v>435</v>
      </c>
      <c r="G2827">
        <v>15</v>
      </c>
      <c r="H2827">
        <v>9.7257370362059995E-4</v>
      </c>
      <c r="I2827">
        <f>IF(OR(B2827="GAS",B2827="COL",B2827="LAN",B2827="RICE"),H2827*About!$B$113,IF(B2827="CROP",H2827*About!$B$114,'EPA Data'!H2827))</f>
        <v>1.089282548055072E-3</v>
      </c>
      <c r="J2827" s="9" t="str">
        <f>VLOOKUP(F2827,'Tech to Policy Mapping'!C:D,2,FALSE)</f>
        <v>ngps - production methane capture</v>
      </c>
    </row>
    <row r="2828" spans="1:10" x14ac:dyDescent="0.45">
      <c r="A2828" t="s">
        <v>425</v>
      </c>
      <c r="B2828" t="s">
        <v>433</v>
      </c>
      <c r="C2828">
        <v>2020</v>
      </c>
      <c r="D2828" t="s">
        <v>82</v>
      </c>
      <c r="E2828" t="s">
        <v>83</v>
      </c>
      <c r="F2828" t="s">
        <v>457</v>
      </c>
      <c r="G2828">
        <v>16</v>
      </c>
      <c r="H2828">
        <v>6.7133989068679999E-4</v>
      </c>
      <c r="I2828">
        <f>IF(OR(B2828="GAS",B2828="COL",B2828="LAN",B2828="RICE"),H2828*About!$B$113,IF(B2828="CROP",H2828*About!$B$114,'EPA Data'!H2828))</f>
        <v>7.5190067756921602E-4</v>
      </c>
      <c r="J2828" s="9" t="str">
        <f>VLOOKUP(F2828,'Tech to Policy Mapping'!C:D,2,FALSE)</f>
        <v>ngps - production methane capture</v>
      </c>
    </row>
    <row r="2829" spans="1:10" x14ac:dyDescent="0.45">
      <c r="A2829" t="s">
        <v>425</v>
      </c>
      <c r="B2829" t="s">
        <v>433</v>
      </c>
      <c r="C2829">
        <v>2020</v>
      </c>
      <c r="D2829" t="s">
        <v>82</v>
      </c>
      <c r="E2829" t="s">
        <v>83</v>
      </c>
      <c r="F2829" t="s">
        <v>445</v>
      </c>
      <c r="G2829">
        <v>16</v>
      </c>
      <c r="H2829">
        <v>9.6912523731589005E-3</v>
      </c>
      <c r="I2829">
        <f>IF(OR(B2829="GAS",B2829="COL",B2829="LAN",B2829="RICE"),H2829*About!$B$113,IF(B2829="CROP",H2829*About!$B$114,'EPA Data'!H2829))</f>
        <v>1.085420265793797E-2</v>
      </c>
      <c r="J2829" s="9" t="str">
        <f>VLOOKUP(F2829,'Tech to Policy Mapping'!C:D,2,FALSE)</f>
        <v>ngps - processing methane destruction</v>
      </c>
    </row>
    <row r="2830" spans="1:10" x14ac:dyDescent="0.45">
      <c r="A2830" t="s">
        <v>425</v>
      </c>
      <c r="B2830" t="s">
        <v>433</v>
      </c>
      <c r="C2830">
        <v>2020</v>
      </c>
      <c r="D2830" t="s">
        <v>82</v>
      </c>
      <c r="E2830" t="s">
        <v>83</v>
      </c>
      <c r="F2830" t="s">
        <v>457</v>
      </c>
      <c r="G2830">
        <v>17</v>
      </c>
      <c r="H2830">
        <v>4.4755992712449999E-4</v>
      </c>
      <c r="I2830">
        <f>IF(OR(B2830="GAS",B2830="COL",B2830="LAN",B2830="RICE"),H2830*About!$B$113,IF(B2830="CROP",H2830*About!$B$114,'EPA Data'!H2830))</f>
        <v>5.0126711837944005E-4</v>
      </c>
      <c r="J2830" s="9" t="str">
        <f>VLOOKUP(F2830,'Tech to Policy Mapping'!C:D,2,FALSE)</f>
        <v>ngps - production methane capture</v>
      </c>
    </row>
    <row r="2831" spans="1:10" x14ac:dyDescent="0.45">
      <c r="A2831" t="s">
        <v>425</v>
      </c>
      <c r="B2831" t="s">
        <v>433</v>
      </c>
      <c r="C2831">
        <v>2020</v>
      </c>
      <c r="D2831" t="s">
        <v>82</v>
      </c>
      <c r="E2831" t="s">
        <v>83</v>
      </c>
      <c r="F2831" t="s">
        <v>447</v>
      </c>
      <c r="G2831">
        <v>17</v>
      </c>
      <c r="H2831">
        <v>2.1286990493535999E-2</v>
      </c>
      <c r="I2831">
        <f>IF(OR(B2831="GAS",B2831="COL",B2831="LAN",B2831="RICE"),H2831*About!$B$113,IF(B2831="CROP",H2831*About!$B$114,'EPA Data'!H2831))</f>
        <v>2.3841429352760322E-2</v>
      </c>
      <c r="J2831" s="9" t="str">
        <f>VLOOKUP(F2831,'Tech to Policy Mapping'!C:D,2,FALSE)</f>
        <v>ngps - T&amp;D methane capture</v>
      </c>
    </row>
    <row r="2832" spans="1:10" x14ac:dyDescent="0.45">
      <c r="A2832" t="s">
        <v>425</v>
      </c>
      <c r="B2832" t="s">
        <v>433</v>
      </c>
      <c r="C2832">
        <v>2020</v>
      </c>
      <c r="D2832" t="s">
        <v>82</v>
      </c>
      <c r="E2832" t="s">
        <v>83</v>
      </c>
      <c r="F2832" t="s">
        <v>449</v>
      </c>
      <c r="G2832">
        <v>22</v>
      </c>
      <c r="H2832">
        <v>1.04559697210789E-2</v>
      </c>
      <c r="I2832">
        <f>IF(OR(B2832="GAS",B2832="COL",B2832="LAN",B2832="RICE"),H2832*About!$B$113,IF(B2832="CROP",H2832*About!$B$114,'EPA Data'!H2832))</f>
        <v>1.171068608760837E-2</v>
      </c>
      <c r="J2832" s="9" t="str">
        <f>VLOOKUP(F2832,'Tech to Policy Mapping'!C:D,2,FALSE)</f>
        <v>ngps - T&amp;D methane capture</v>
      </c>
    </row>
    <row r="2833" spans="1:10" x14ac:dyDescent="0.45">
      <c r="A2833" t="s">
        <v>425</v>
      </c>
      <c r="B2833" t="s">
        <v>433</v>
      </c>
      <c r="C2833">
        <v>2020</v>
      </c>
      <c r="D2833" t="s">
        <v>82</v>
      </c>
      <c r="E2833" t="s">
        <v>83</v>
      </c>
      <c r="F2833" t="s">
        <v>457</v>
      </c>
      <c r="G2833">
        <v>23</v>
      </c>
      <c r="H2833">
        <v>1.208828180097E-4</v>
      </c>
      <c r="I2833">
        <f>IF(OR(B2833="GAS",B2833="COL",B2833="LAN",B2833="RICE"),H2833*About!$B$113,IF(B2833="CROP",H2833*About!$B$114,'EPA Data'!H2833))</f>
        <v>1.35388756170864E-4</v>
      </c>
      <c r="J2833" s="9" t="str">
        <f>VLOOKUP(F2833,'Tech to Policy Mapping'!C:D,2,FALSE)</f>
        <v>ngps - production methane capture</v>
      </c>
    </row>
    <row r="2834" spans="1:10" x14ac:dyDescent="0.45">
      <c r="A2834" t="s">
        <v>425</v>
      </c>
      <c r="B2834" t="s">
        <v>433</v>
      </c>
      <c r="C2834">
        <v>2020</v>
      </c>
      <c r="D2834" t="s">
        <v>82</v>
      </c>
      <c r="E2834" t="s">
        <v>83</v>
      </c>
      <c r="F2834" t="s">
        <v>447</v>
      </c>
      <c r="G2834">
        <v>23</v>
      </c>
      <c r="H2834">
        <v>9.7684636712074294E-2</v>
      </c>
      <c r="I2834">
        <f>IF(OR(B2834="GAS",B2834="COL",B2834="LAN",B2834="RICE"),H2834*About!$B$113,IF(B2834="CROP",H2834*About!$B$114,'EPA Data'!H2834))</f>
        <v>0.10940679311752322</v>
      </c>
      <c r="J2834" s="9" t="str">
        <f>VLOOKUP(F2834,'Tech to Policy Mapping'!C:D,2,FALSE)</f>
        <v>ngps - T&amp;D methane capture</v>
      </c>
    </row>
    <row r="2835" spans="1:10" x14ac:dyDescent="0.45">
      <c r="A2835" t="s">
        <v>425</v>
      </c>
      <c r="B2835" t="s">
        <v>433</v>
      </c>
      <c r="C2835">
        <v>2020</v>
      </c>
      <c r="D2835" t="s">
        <v>82</v>
      </c>
      <c r="E2835" t="s">
        <v>83</v>
      </c>
      <c r="F2835" t="s">
        <v>457</v>
      </c>
      <c r="G2835">
        <v>24</v>
      </c>
      <c r="H2835">
        <v>2.8248314629310002E-4</v>
      </c>
      <c r="I2835">
        <f>IF(OR(B2835="GAS",B2835="COL",B2835="LAN",B2835="RICE"),H2835*About!$B$113,IF(B2835="CROP",H2835*About!$B$114,'EPA Data'!H2835))</f>
        <v>3.1638112384827204E-4</v>
      </c>
      <c r="J2835" s="9" t="str">
        <f>VLOOKUP(F2835,'Tech to Policy Mapping'!C:D,2,FALSE)</f>
        <v>ngps - production methane capture</v>
      </c>
    </row>
    <row r="2836" spans="1:10" x14ac:dyDescent="0.45">
      <c r="A2836" t="s">
        <v>425</v>
      </c>
      <c r="B2836" t="s">
        <v>433</v>
      </c>
      <c r="C2836">
        <v>2020</v>
      </c>
      <c r="D2836" t="s">
        <v>82</v>
      </c>
      <c r="E2836" t="s">
        <v>83</v>
      </c>
      <c r="F2836" t="s">
        <v>445</v>
      </c>
      <c r="G2836">
        <v>27</v>
      </c>
      <c r="H2836">
        <v>9.6585426945239999E-4</v>
      </c>
      <c r="I2836">
        <f>IF(OR(B2836="GAS",B2836="COL",B2836="LAN",B2836="RICE"),H2836*About!$B$113,IF(B2836="CROP",H2836*About!$B$114,'EPA Data'!H2836))</f>
        <v>1.081756781786688E-3</v>
      </c>
      <c r="J2836" s="9" t="str">
        <f>VLOOKUP(F2836,'Tech to Policy Mapping'!C:D,2,FALSE)</f>
        <v>ngps - processing methane destruction</v>
      </c>
    </row>
    <row r="2837" spans="1:10" x14ac:dyDescent="0.45">
      <c r="A2837" t="s">
        <v>425</v>
      </c>
      <c r="B2837" t="s">
        <v>433</v>
      </c>
      <c r="C2837">
        <v>2020</v>
      </c>
      <c r="D2837" t="s">
        <v>82</v>
      </c>
      <c r="E2837" t="s">
        <v>83</v>
      </c>
      <c r="F2837" t="s">
        <v>457</v>
      </c>
      <c r="G2837">
        <v>28</v>
      </c>
      <c r="H2837">
        <v>1.032321015373E-4</v>
      </c>
      <c r="I2837">
        <f>IF(OR(B2837="GAS",B2837="COL",B2837="LAN",B2837="RICE"),H2837*About!$B$113,IF(B2837="CROP",H2837*About!$B$114,'EPA Data'!H2837))</f>
        <v>1.1561995372177601E-4</v>
      </c>
      <c r="J2837" s="9" t="str">
        <f>VLOOKUP(F2837,'Tech to Policy Mapping'!C:D,2,FALSE)</f>
        <v>ngps - production methane capture</v>
      </c>
    </row>
    <row r="2838" spans="1:10" x14ac:dyDescent="0.45">
      <c r="A2838" t="s">
        <v>425</v>
      </c>
      <c r="B2838" t="s">
        <v>433</v>
      </c>
      <c r="C2838">
        <v>2020</v>
      </c>
      <c r="D2838" t="s">
        <v>82</v>
      </c>
      <c r="E2838" t="s">
        <v>83</v>
      </c>
      <c r="F2838" t="s">
        <v>457</v>
      </c>
      <c r="G2838">
        <v>29</v>
      </c>
      <c r="H2838">
        <v>1.412415731465E-4</v>
      </c>
      <c r="I2838">
        <f>IF(OR(B2838="GAS",B2838="COL",B2838="LAN",B2838="RICE"),H2838*About!$B$113,IF(B2838="CROP",H2838*About!$B$114,'EPA Data'!H2838))</f>
        <v>1.5819056192408002E-4</v>
      </c>
      <c r="J2838" s="9" t="str">
        <f>VLOOKUP(F2838,'Tech to Policy Mapping'!C:D,2,FALSE)</f>
        <v>ngps - production methane capture</v>
      </c>
    </row>
    <row r="2839" spans="1:10" x14ac:dyDescent="0.45">
      <c r="A2839" t="s">
        <v>425</v>
      </c>
      <c r="B2839" t="s">
        <v>433</v>
      </c>
      <c r="C2839">
        <v>2020</v>
      </c>
      <c r="D2839" t="s">
        <v>82</v>
      </c>
      <c r="E2839" t="s">
        <v>83</v>
      </c>
      <c r="F2839" t="s">
        <v>445</v>
      </c>
      <c r="G2839">
        <v>30</v>
      </c>
      <c r="H2839">
        <v>1.4189537614580001E-4</v>
      </c>
      <c r="I2839">
        <f>IF(OR(B2839="GAS",B2839="COL",B2839="LAN",B2839="RICE"),H2839*About!$B$113,IF(B2839="CROP",H2839*About!$B$114,'EPA Data'!H2839))</f>
        <v>1.5892282128329602E-4</v>
      </c>
      <c r="J2839" s="9" t="str">
        <f>VLOOKUP(F2839,'Tech to Policy Mapping'!C:D,2,FALSE)</f>
        <v>ngps - processing methane destruction</v>
      </c>
    </row>
    <row r="2840" spans="1:10" x14ac:dyDescent="0.45">
      <c r="A2840" t="s">
        <v>425</v>
      </c>
      <c r="B2840" t="s">
        <v>433</v>
      </c>
      <c r="C2840">
        <v>2020</v>
      </c>
      <c r="D2840" t="s">
        <v>82</v>
      </c>
      <c r="E2840" t="s">
        <v>83</v>
      </c>
      <c r="F2840" t="s">
        <v>445</v>
      </c>
      <c r="G2840">
        <v>32</v>
      </c>
      <c r="H2840">
        <v>1.0822053300217E-3</v>
      </c>
      <c r="I2840">
        <f>IF(OR(B2840="GAS",B2840="COL",B2840="LAN",B2840="RICE"),H2840*About!$B$113,IF(B2840="CROP",H2840*About!$B$114,'EPA Data'!H2840))</f>
        <v>1.2120699696243041E-3</v>
      </c>
      <c r="J2840" s="9" t="str">
        <f>VLOOKUP(F2840,'Tech to Policy Mapping'!C:D,2,FALSE)</f>
        <v>ngps - processing methane destruction</v>
      </c>
    </row>
    <row r="2841" spans="1:10" x14ac:dyDescent="0.45">
      <c r="A2841" t="s">
        <v>425</v>
      </c>
      <c r="B2841" t="s">
        <v>433</v>
      </c>
      <c r="C2841">
        <v>2020</v>
      </c>
      <c r="D2841" t="s">
        <v>82</v>
      </c>
      <c r="E2841" t="s">
        <v>83</v>
      </c>
      <c r="F2841" t="s">
        <v>452</v>
      </c>
      <c r="G2841">
        <v>33</v>
      </c>
      <c r="H2841">
        <v>5.2725649438798003E-3</v>
      </c>
      <c r="I2841">
        <f>IF(OR(B2841="GAS",B2841="COL",B2841="LAN",B2841="RICE"),H2841*About!$B$113,IF(B2841="CROP",H2841*About!$B$114,'EPA Data'!H2841))</f>
        <v>5.9052727371453765E-3</v>
      </c>
      <c r="J2841" s="9" t="str">
        <f>VLOOKUP(F2841,'Tech to Policy Mapping'!C:D,2,FALSE)</f>
        <v>ngps - processing methane capture</v>
      </c>
    </row>
    <row r="2842" spans="1:10" x14ac:dyDescent="0.45">
      <c r="A2842" t="s">
        <v>425</v>
      </c>
      <c r="B2842" t="s">
        <v>433</v>
      </c>
      <c r="C2842">
        <v>2020</v>
      </c>
      <c r="D2842" t="s">
        <v>82</v>
      </c>
      <c r="E2842" t="s">
        <v>83</v>
      </c>
      <c r="F2842" t="s">
        <v>457</v>
      </c>
      <c r="G2842">
        <v>34</v>
      </c>
      <c r="H2842">
        <v>8.5471139755099998E-5</v>
      </c>
      <c r="I2842">
        <f>IF(OR(B2842="GAS",B2842="COL",B2842="LAN",B2842="RICE"),H2842*About!$B$113,IF(B2842="CROP",H2842*About!$B$114,'EPA Data'!H2842))</f>
        <v>9.5727676525712011E-5</v>
      </c>
      <c r="J2842" s="9" t="str">
        <f>VLOOKUP(F2842,'Tech to Policy Mapping'!C:D,2,FALSE)</f>
        <v>ngps - production methane capture</v>
      </c>
    </row>
    <row r="2843" spans="1:10" x14ac:dyDescent="0.45">
      <c r="A2843" t="s">
        <v>425</v>
      </c>
      <c r="B2843" t="s">
        <v>433</v>
      </c>
      <c r="C2843">
        <v>2020</v>
      </c>
      <c r="D2843" t="s">
        <v>82</v>
      </c>
      <c r="E2843" t="s">
        <v>83</v>
      </c>
      <c r="F2843" t="s">
        <v>435</v>
      </c>
      <c r="G2843">
        <v>36</v>
      </c>
      <c r="H2843">
        <v>5.4558775445899999E-5</v>
      </c>
      <c r="I2843">
        <f>IF(OR(B2843="GAS",B2843="COL",B2843="LAN",B2843="RICE"),H2843*About!$B$113,IF(B2843="CROP",H2843*About!$B$114,'EPA Data'!H2843))</f>
        <v>6.1105828499408E-5</v>
      </c>
      <c r="J2843" s="9" t="str">
        <f>VLOOKUP(F2843,'Tech to Policy Mapping'!C:D,2,FALSE)</f>
        <v>ngps - production methane capture</v>
      </c>
    </row>
    <row r="2844" spans="1:10" x14ac:dyDescent="0.45">
      <c r="A2844" t="s">
        <v>425</v>
      </c>
      <c r="B2844" t="s">
        <v>433</v>
      </c>
      <c r="C2844">
        <v>2020</v>
      </c>
      <c r="D2844" t="s">
        <v>82</v>
      </c>
      <c r="E2844" t="s">
        <v>83</v>
      </c>
      <c r="F2844" t="s">
        <v>446</v>
      </c>
      <c r="G2844">
        <v>39</v>
      </c>
      <c r="H2844">
        <v>0.118971131742</v>
      </c>
      <c r="I2844">
        <f>IF(OR(B2844="GAS",B2844="COL",B2844="LAN",B2844="RICE"),H2844*About!$B$113,IF(B2844="CROP",H2844*About!$B$114,'EPA Data'!H2844))</f>
        <v>0.13324766755104001</v>
      </c>
      <c r="J2844" s="9" t="str">
        <f>VLOOKUP(F2844,'Tech to Policy Mapping'!C:D,2,FALSE)</f>
        <v>ngps - production methane capture</v>
      </c>
    </row>
    <row r="2845" spans="1:10" x14ac:dyDescent="0.45">
      <c r="A2845" t="s">
        <v>425</v>
      </c>
      <c r="B2845" t="s">
        <v>433</v>
      </c>
      <c r="C2845">
        <v>2020</v>
      </c>
      <c r="D2845" t="s">
        <v>82</v>
      </c>
      <c r="E2845" t="s">
        <v>83</v>
      </c>
      <c r="F2845" t="s">
        <v>448</v>
      </c>
      <c r="G2845">
        <v>40</v>
      </c>
      <c r="H2845">
        <v>6.9654994644224602E-2</v>
      </c>
      <c r="I2845">
        <f>IF(OR(B2845="GAS",B2845="COL",B2845="LAN",B2845="RICE"),H2845*About!$B$113,IF(B2845="CROP",H2845*About!$B$114,'EPA Data'!H2845))</f>
        <v>7.8013594001531558E-2</v>
      </c>
      <c r="J2845" s="9" t="str">
        <f>VLOOKUP(F2845,'Tech to Policy Mapping'!C:D,2,FALSE)</f>
        <v>ngps - production methane capture</v>
      </c>
    </row>
    <row r="2846" spans="1:10" x14ac:dyDescent="0.45">
      <c r="A2846" t="s">
        <v>425</v>
      </c>
      <c r="B2846" t="s">
        <v>433</v>
      </c>
      <c r="C2846">
        <v>2020</v>
      </c>
      <c r="D2846" t="s">
        <v>82</v>
      </c>
      <c r="E2846" t="s">
        <v>83</v>
      </c>
      <c r="F2846" t="s">
        <v>457</v>
      </c>
      <c r="G2846">
        <v>44</v>
      </c>
      <c r="H2846">
        <v>1.61177085829E-4</v>
      </c>
      <c r="I2846">
        <f>IF(OR(B2846="GAS",B2846="COL",B2846="LAN",B2846="RICE"),H2846*About!$B$113,IF(B2846="CROP",H2846*About!$B$114,'EPA Data'!H2846))</f>
        <v>1.8051833612848001E-4</v>
      </c>
      <c r="J2846" s="9" t="str">
        <f>VLOOKUP(F2846,'Tech to Policy Mapping'!C:D,2,FALSE)</f>
        <v>ngps - production methane capture</v>
      </c>
    </row>
    <row r="2847" spans="1:10" x14ac:dyDescent="0.45">
      <c r="A2847" t="s">
        <v>425</v>
      </c>
      <c r="B2847" t="s">
        <v>433</v>
      </c>
      <c r="C2847">
        <v>2020</v>
      </c>
      <c r="D2847" t="s">
        <v>82</v>
      </c>
      <c r="E2847" t="s">
        <v>83</v>
      </c>
      <c r="F2847" t="s">
        <v>452</v>
      </c>
      <c r="G2847">
        <v>45</v>
      </c>
      <c r="H2847">
        <v>2.3274594917893399E-2</v>
      </c>
      <c r="I2847">
        <f>IF(OR(B2847="GAS",B2847="COL",B2847="LAN",B2847="RICE"),H2847*About!$B$113,IF(B2847="CROP",H2847*About!$B$114,'EPA Data'!H2847))</f>
        <v>2.6067546308040611E-2</v>
      </c>
      <c r="J2847" s="9" t="str">
        <f>VLOOKUP(F2847,'Tech to Policy Mapping'!C:D,2,FALSE)</f>
        <v>ngps - processing methane capture</v>
      </c>
    </row>
    <row r="2848" spans="1:10" x14ac:dyDescent="0.45">
      <c r="A2848" t="s">
        <v>425</v>
      </c>
      <c r="B2848" t="s">
        <v>433</v>
      </c>
      <c r="C2848">
        <v>2020</v>
      </c>
      <c r="D2848" t="s">
        <v>82</v>
      </c>
      <c r="E2848" t="s">
        <v>83</v>
      </c>
      <c r="F2848" t="s">
        <v>457</v>
      </c>
      <c r="G2848">
        <v>52</v>
      </c>
      <c r="H2848">
        <v>8.05885429145E-5</v>
      </c>
      <c r="I2848">
        <f>IF(OR(B2848="GAS",B2848="COL",B2848="LAN",B2848="RICE"),H2848*About!$B$113,IF(B2848="CROP",H2848*About!$B$114,'EPA Data'!H2848))</f>
        <v>9.0259168064240006E-5</v>
      </c>
      <c r="J2848" s="9" t="str">
        <f>VLOOKUP(F2848,'Tech to Policy Mapping'!C:D,2,FALSE)</f>
        <v>ngps - production methane capture</v>
      </c>
    </row>
    <row r="2849" spans="1:10" x14ac:dyDescent="0.45">
      <c r="A2849" t="s">
        <v>425</v>
      </c>
      <c r="B2849" t="s">
        <v>433</v>
      </c>
      <c r="C2849">
        <v>2020</v>
      </c>
      <c r="D2849" t="s">
        <v>82</v>
      </c>
      <c r="E2849" t="s">
        <v>83</v>
      </c>
      <c r="F2849" t="s">
        <v>457</v>
      </c>
      <c r="G2849">
        <v>53</v>
      </c>
      <c r="H2849">
        <v>1.3764279719909999E-4</v>
      </c>
      <c r="I2849">
        <f>IF(OR(B2849="GAS",B2849="COL",B2849="LAN",B2849="RICE"),H2849*About!$B$113,IF(B2849="CROP",H2849*About!$B$114,'EPA Data'!H2849))</f>
        <v>1.54159932862992E-4</v>
      </c>
      <c r="J2849" s="9" t="str">
        <f>VLOOKUP(F2849,'Tech to Policy Mapping'!C:D,2,FALSE)</f>
        <v>ngps - production methane capture</v>
      </c>
    </row>
    <row r="2850" spans="1:10" x14ac:dyDescent="0.45">
      <c r="A2850" t="s">
        <v>425</v>
      </c>
      <c r="B2850" t="s">
        <v>433</v>
      </c>
      <c r="C2850">
        <v>2020</v>
      </c>
      <c r="D2850" t="s">
        <v>82</v>
      </c>
      <c r="E2850" t="s">
        <v>83</v>
      </c>
      <c r="F2850" t="s">
        <v>457</v>
      </c>
      <c r="G2850">
        <v>62</v>
      </c>
      <c r="H2850">
        <v>6.8821398599500002E-5</v>
      </c>
      <c r="I2850">
        <f>IF(OR(B2850="GAS",B2850="COL",B2850="LAN",B2850="RICE"),H2850*About!$B$113,IF(B2850="CROP",H2850*About!$B$114,'EPA Data'!H2850))</f>
        <v>7.7079966431440014E-5</v>
      </c>
      <c r="J2850" s="9" t="str">
        <f>VLOOKUP(F2850,'Tech to Policy Mapping'!C:D,2,FALSE)</f>
        <v>ngps - production methane capture</v>
      </c>
    </row>
    <row r="2851" spans="1:10" x14ac:dyDescent="0.45">
      <c r="A2851" t="s">
        <v>425</v>
      </c>
      <c r="B2851" t="s">
        <v>433</v>
      </c>
      <c r="C2851">
        <v>2020</v>
      </c>
      <c r="D2851" t="s">
        <v>82</v>
      </c>
      <c r="E2851" t="s">
        <v>83</v>
      </c>
      <c r="F2851" t="s">
        <v>457</v>
      </c>
      <c r="G2851">
        <v>64</v>
      </c>
      <c r="H2851">
        <v>1.1396151967349999E-4</v>
      </c>
      <c r="I2851">
        <f>IF(OR(B2851="GAS",B2851="COL",B2851="LAN",B2851="RICE"),H2851*About!$B$113,IF(B2851="CROP",H2851*About!$B$114,'EPA Data'!H2851))</f>
        <v>1.2763690203432E-4</v>
      </c>
      <c r="J2851" s="9" t="str">
        <f>VLOOKUP(F2851,'Tech to Policy Mapping'!C:D,2,FALSE)</f>
        <v>ngps - production methane capture</v>
      </c>
    </row>
    <row r="2852" spans="1:10" x14ac:dyDescent="0.45">
      <c r="A2852" t="s">
        <v>425</v>
      </c>
      <c r="B2852" t="s">
        <v>433</v>
      </c>
      <c r="C2852">
        <v>2020</v>
      </c>
      <c r="D2852" t="s">
        <v>82</v>
      </c>
      <c r="E2852" t="s">
        <v>83</v>
      </c>
      <c r="F2852" t="s">
        <v>457</v>
      </c>
      <c r="G2852">
        <v>75</v>
      </c>
      <c r="H2852">
        <v>5.6980759836700002E-5</v>
      </c>
      <c r="I2852">
        <f>IF(OR(B2852="GAS",B2852="COL",B2852="LAN",B2852="RICE"),H2852*About!$B$113,IF(B2852="CROP",H2852*About!$B$114,'EPA Data'!H2852))</f>
        <v>6.3818451017104013E-5</v>
      </c>
      <c r="J2852" s="9" t="str">
        <f>VLOOKUP(F2852,'Tech to Policy Mapping'!C:D,2,FALSE)</f>
        <v>ngps - production methane capture</v>
      </c>
    </row>
    <row r="2853" spans="1:10" x14ac:dyDescent="0.45">
      <c r="A2853" t="s">
        <v>425</v>
      </c>
      <c r="B2853" t="s">
        <v>433</v>
      </c>
      <c r="C2853">
        <v>2020</v>
      </c>
      <c r="D2853" t="s">
        <v>82</v>
      </c>
      <c r="E2853" t="s">
        <v>83</v>
      </c>
      <c r="F2853" t="s">
        <v>440</v>
      </c>
      <c r="G2853">
        <v>97</v>
      </c>
      <c r="H2853">
        <v>2.7276122636999999E-5</v>
      </c>
      <c r="I2853">
        <f>IF(OR(B2853="GAS",B2853="COL",B2853="LAN",B2853="RICE"),H2853*About!$B$113,IF(B2853="CROP",H2853*About!$B$114,'EPA Data'!H2853))</f>
        <v>3.0549257353439999E-5</v>
      </c>
      <c r="J2853" s="9" t="str">
        <f>VLOOKUP(F2853,'Tech to Policy Mapping'!C:D,2,FALSE)</f>
        <v>ngps - production methane capture</v>
      </c>
    </row>
    <row r="2854" spans="1:10" x14ac:dyDescent="0.45">
      <c r="A2854" t="s">
        <v>425</v>
      </c>
      <c r="B2854" t="s">
        <v>433</v>
      </c>
      <c r="C2854">
        <v>2020</v>
      </c>
      <c r="D2854" t="s">
        <v>82</v>
      </c>
      <c r="E2854" t="s">
        <v>83</v>
      </c>
      <c r="F2854" t="s">
        <v>451</v>
      </c>
      <c r="G2854">
        <v>105</v>
      </c>
      <c r="H2854">
        <v>0.11756221950054099</v>
      </c>
      <c r="I2854">
        <f>IF(OR(B2854="GAS",B2854="COL",B2854="LAN",B2854="RICE"),H2854*About!$B$113,IF(B2854="CROP",H2854*About!$B$114,'EPA Data'!H2854))</f>
        <v>0.13166968584060593</v>
      </c>
      <c r="J2854" s="9" t="str">
        <f>VLOOKUP(F2854,'Tech to Policy Mapping'!C:D,2,FALSE)</f>
        <v>ngps - production methane capture</v>
      </c>
    </row>
    <row r="2855" spans="1:10" x14ac:dyDescent="0.45">
      <c r="A2855" t="s">
        <v>425</v>
      </c>
      <c r="B2855" t="s">
        <v>433</v>
      </c>
      <c r="C2855">
        <v>2020</v>
      </c>
      <c r="D2855" t="s">
        <v>82</v>
      </c>
      <c r="E2855" t="s">
        <v>83</v>
      </c>
      <c r="F2855" t="s">
        <v>457</v>
      </c>
      <c r="G2855">
        <v>115</v>
      </c>
      <c r="H2855">
        <v>2.6924493795400001E-5</v>
      </c>
      <c r="I2855">
        <f>IF(OR(B2855="GAS",B2855="COL",B2855="LAN",B2855="RICE"),H2855*About!$B$113,IF(B2855="CROP",H2855*About!$B$114,'EPA Data'!H2855))</f>
        <v>3.0155433050848004E-5</v>
      </c>
      <c r="J2855" s="9" t="str">
        <f>VLOOKUP(F2855,'Tech to Policy Mapping'!C:D,2,FALSE)</f>
        <v>ngps - production methane capture</v>
      </c>
    </row>
    <row r="2856" spans="1:10" x14ac:dyDescent="0.45">
      <c r="A2856" t="s">
        <v>425</v>
      </c>
      <c r="B2856" t="s">
        <v>433</v>
      </c>
      <c r="C2856">
        <v>2020</v>
      </c>
      <c r="D2856" t="s">
        <v>82</v>
      </c>
      <c r="E2856" t="s">
        <v>83</v>
      </c>
      <c r="F2856" t="s">
        <v>440</v>
      </c>
      <c r="G2856">
        <v>134</v>
      </c>
      <c r="H2856">
        <v>3.2834439480199998E-5</v>
      </c>
      <c r="I2856">
        <f>IF(OR(B2856="GAS",B2856="COL",B2856="LAN",B2856="RICE"),H2856*About!$B$113,IF(B2856="CROP",H2856*About!$B$114,'EPA Data'!H2856))</f>
        <v>3.6774572217824004E-5</v>
      </c>
      <c r="J2856" s="9" t="str">
        <f>VLOOKUP(F2856,'Tech to Policy Mapping'!C:D,2,FALSE)</f>
        <v>ngps - production methane capture</v>
      </c>
    </row>
    <row r="2857" spans="1:10" x14ac:dyDescent="0.45">
      <c r="A2857" t="s">
        <v>425</v>
      </c>
      <c r="B2857" t="s">
        <v>433</v>
      </c>
      <c r="C2857">
        <v>2020</v>
      </c>
      <c r="D2857" t="s">
        <v>82</v>
      </c>
      <c r="E2857" t="s">
        <v>83</v>
      </c>
      <c r="F2857" t="s">
        <v>441</v>
      </c>
      <c r="G2857">
        <v>159</v>
      </c>
      <c r="H2857">
        <v>5.7530199410389996E-4</v>
      </c>
      <c r="I2857">
        <f>IF(OR(B2857="GAS",B2857="COL",B2857="LAN",B2857="RICE"),H2857*About!$B$113,IF(B2857="CROP",H2857*About!$B$114,'EPA Data'!H2857))</f>
        <v>6.4433823339636804E-4</v>
      </c>
      <c r="J2857" s="9" t="str">
        <f>VLOOKUP(F2857,'Tech to Policy Mapping'!C:D,2,FALSE)</f>
        <v>ngps - production methane capture</v>
      </c>
    </row>
    <row r="2858" spans="1:10" x14ac:dyDescent="0.45">
      <c r="A2858" t="s">
        <v>425</v>
      </c>
      <c r="B2858" t="s">
        <v>433</v>
      </c>
      <c r="C2858">
        <v>2020</v>
      </c>
      <c r="D2858" t="s">
        <v>82</v>
      </c>
      <c r="E2858" t="s">
        <v>83</v>
      </c>
      <c r="F2858" t="s">
        <v>449</v>
      </c>
      <c r="G2858">
        <v>172</v>
      </c>
      <c r="H2858">
        <v>1.4894451014698001E-3</v>
      </c>
      <c r="I2858">
        <f>IF(OR(B2858="GAS",B2858="COL",B2858="LAN",B2858="RICE"),H2858*About!$B$113,IF(B2858="CROP",H2858*About!$B$114,'EPA Data'!H2858))</f>
        <v>1.6681785136461761E-3</v>
      </c>
      <c r="J2858" s="9" t="str">
        <f>VLOOKUP(F2858,'Tech to Policy Mapping'!C:D,2,FALSE)</f>
        <v>ngps - T&amp;D methane capture</v>
      </c>
    </row>
    <row r="2859" spans="1:10" x14ac:dyDescent="0.45">
      <c r="A2859" t="s">
        <v>425</v>
      </c>
      <c r="B2859" t="s">
        <v>433</v>
      </c>
      <c r="C2859">
        <v>2020</v>
      </c>
      <c r="D2859" t="s">
        <v>82</v>
      </c>
      <c r="E2859" t="s">
        <v>83</v>
      </c>
      <c r="F2859" t="s">
        <v>442</v>
      </c>
      <c r="G2859">
        <v>207</v>
      </c>
      <c r="H2859">
        <v>0.46242368221282898</v>
      </c>
      <c r="I2859">
        <f>IF(OR(B2859="GAS",B2859="COL",B2859="LAN",B2859="RICE"),H2859*About!$B$113,IF(B2859="CROP",H2859*About!$B$114,'EPA Data'!H2859))</f>
        <v>0.51791452407836847</v>
      </c>
      <c r="J2859" s="9" t="str">
        <f>VLOOKUP(F2859,'Tech to Policy Mapping'!C:D,2,FALSE)</f>
        <v>ngps - production methane capture</v>
      </c>
    </row>
    <row r="2860" spans="1:10" x14ac:dyDescent="0.45">
      <c r="A2860" t="s">
        <v>425</v>
      </c>
      <c r="B2860" t="s">
        <v>433</v>
      </c>
      <c r="C2860">
        <v>2020</v>
      </c>
      <c r="D2860" t="s">
        <v>82</v>
      </c>
      <c r="E2860" t="s">
        <v>83</v>
      </c>
      <c r="F2860" t="s">
        <v>457</v>
      </c>
      <c r="G2860">
        <v>211</v>
      </c>
      <c r="H2860">
        <v>3.58993238478E-5</v>
      </c>
      <c r="I2860">
        <f>IF(OR(B2860="GAS",B2860="COL",B2860="LAN",B2860="RICE"),H2860*About!$B$113,IF(B2860="CROP",H2860*About!$B$114,'EPA Data'!H2860))</f>
        <v>4.0207242709536005E-5</v>
      </c>
      <c r="J2860" s="9" t="str">
        <f>VLOOKUP(F2860,'Tech to Policy Mapping'!C:D,2,FALSE)</f>
        <v>ngps - production methane capture</v>
      </c>
    </row>
    <row r="2861" spans="1:10" x14ac:dyDescent="0.45">
      <c r="A2861" t="s">
        <v>425</v>
      </c>
      <c r="B2861" t="s">
        <v>433</v>
      </c>
      <c r="C2861">
        <v>2020</v>
      </c>
      <c r="D2861" t="s">
        <v>82</v>
      </c>
      <c r="E2861" t="s">
        <v>83</v>
      </c>
      <c r="F2861" t="s">
        <v>457</v>
      </c>
      <c r="G2861">
        <v>212</v>
      </c>
      <c r="H2861">
        <v>1.47477039718E-5</v>
      </c>
      <c r="I2861">
        <f>IF(OR(B2861="GAS",B2861="COL",B2861="LAN",B2861="RICE"),H2861*About!$B$113,IF(B2861="CROP",H2861*About!$B$114,'EPA Data'!H2861))</f>
        <v>1.6517428448416002E-5</v>
      </c>
      <c r="J2861" s="9" t="str">
        <f>VLOOKUP(F2861,'Tech to Policy Mapping'!C:D,2,FALSE)</f>
        <v>ngps - production methane capture</v>
      </c>
    </row>
    <row r="2862" spans="1:10" x14ac:dyDescent="0.45">
      <c r="A2862" t="s">
        <v>425</v>
      </c>
      <c r="B2862" t="s">
        <v>433</v>
      </c>
      <c r="C2862">
        <v>2020</v>
      </c>
      <c r="D2862" t="s">
        <v>82</v>
      </c>
      <c r="E2862" t="s">
        <v>83</v>
      </c>
      <c r="F2862" t="s">
        <v>442</v>
      </c>
      <c r="G2862">
        <v>243</v>
      </c>
      <c r="H2862">
        <v>5.2627090364694602E-2</v>
      </c>
      <c r="I2862">
        <f>IF(OR(B2862="GAS",B2862="COL",B2862="LAN",B2862="RICE"),H2862*About!$B$113,IF(B2862="CROP",H2862*About!$B$114,'EPA Data'!H2862))</f>
        <v>5.8942341208457961E-2</v>
      </c>
      <c r="J2862" s="9" t="str">
        <f>VLOOKUP(F2862,'Tech to Policy Mapping'!C:D,2,FALSE)</f>
        <v>ngps - production methane capture</v>
      </c>
    </row>
    <row r="2863" spans="1:10" x14ac:dyDescent="0.45">
      <c r="A2863" t="s">
        <v>425</v>
      </c>
      <c r="B2863" t="s">
        <v>433</v>
      </c>
      <c r="C2863">
        <v>2020</v>
      </c>
      <c r="D2863" t="s">
        <v>82</v>
      </c>
      <c r="E2863" t="s">
        <v>83</v>
      </c>
      <c r="F2863" t="s">
        <v>457</v>
      </c>
      <c r="G2863">
        <v>246</v>
      </c>
      <c r="H2863">
        <v>1.79496619239E-5</v>
      </c>
      <c r="I2863">
        <f>IF(OR(B2863="GAS",B2863="COL",B2863="LAN",B2863="RICE"),H2863*About!$B$113,IF(B2863="CROP",H2863*About!$B$114,'EPA Data'!H2863))</f>
        <v>2.0103621354768003E-5</v>
      </c>
      <c r="J2863" s="9" t="str">
        <f>VLOOKUP(F2863,'Tech to Policy Mapping'!C:D,2,FALSE)</f>
        <v>ngps - production methane capture</v>
      </c>
    </row>
    <row r="2864" spans="1:10" x14ac:dyDescent="0.45">
      <c r="A2864" t="s">
        <v>425</v>
      </c>
      <c r="B2864" t="s">
        <v>433</v>
      </c>
      <c r="C2864">
        <v>2020</v>
      </c>
      <c r="D2864" t="s">
        <v>82</v>
      </c>
      <c r="E2864" t="s">
        <v>83</v>
      </c>
      <c r="F2864" t="s">
        <v>442</v>
      </c>
      <c r="G2864">
        <v>251</v>
      </c>
      <c r="H2864">
        <v>0.19060808420181199</v>
      </c>
      <c r="I2864">
        <f>IF(OR(B2864="GAS",B2864="COL",B2864="LAN",B2864="RICE"),H2864*About!$B$113,IF(B2864="CROP",H2864*About!$B$114,'EPA Data'!H2864))</f>
        <v>0.21348105430602946</v>
      </c>
      <c r="J2864" s="9" t="str">
        <f>VLOOKUP(F2864,'Tech to Policy Mapping'!C:D,2,FALSE)</f>
        <v>ngps - production methane capture</v>
      </c>
    </row>
    <row r="2865" spans="1:10" x14ac:dyDescent="0.45">
      <c r="A2865" t="s">
        <v>425</v>
      </c>
      <c r="B2865" t="s">
        <v>433</v>
      </c>
      <c r="C2865">
        <v>2020</v>
      </c>
      <c r="D2865" t="s">
        <v>82</v>
      </c>
      <c r="E2865" t="s">
        <v>83</v>
      </c>
      <c r="F2865" t="s">
        <v>445</v>
      </c>
      <c r="G2865">
        <v>257</v>
      </c>
      <c r="H2865" s="1">
        <v>8.8003171185800006E-6</v>
      </c>
      <c r="I2865">
        <f>IF(OR(B2865="GAS",B2865="COL",B2865="LAN",B2865="RICE"),H2865*About!$B$113,IF(B2865="CROP",H2865*About!$B$114,'EPA Data'!H2865))</f>
        <v>9.8563551728096015E-6</v>
      </c>
      <c r="J2865" s="9" t="str">
        <f>VLOOKUP(F2865,'Tech to Policy Mapping'!C:D,2,FALSE)</f>
        <v>ngps - processing methane destruction</v>
      </c>
    </row>
    <row r="2866" spans="1:10" x14ac:dyDescent="0.45">
      <c r="A2866" t="s">
        <v>425</v>
      </c>
      <c r="B2866" t="s">
        <v>433</v>
      </c>
      <c r="C2866">
        <v>2020</v>
      </c>
      <c r="D2866" t="s">
        <v>82</v>
      </c>
      <c r="E2866" t="s">
        <v>83</v>
      </c>
      <c r="F2866" t="s">
        <v>453</v>
      </c>
      <c r="G2866">
        <v>268</v>
      </c>
      <c r="H2866">
        <v>0.52736091613769498</v>
      </c>
      <c r="I2866">
        <f>IF(OR(B2866="GAS",B2866="COL",B2866="LAN",B2866="RICE"),H2866*About!$B$113,IF(B2866="CROP",H2866*About!$B$114,'EPA Data'!H2866))</f>
        <v>0.5906442260742184</v>
      </c>
      <c r="J2866" s="9" t="str">
        <f>VLOOKUP(F2866,'Tech to Policy Mapping'!C:D,2,FALSE)</f>
        <v>ngps - production methane capture</v>
      </c>
    </row>
    <row r="2867" spans="1:10" x14ac:dyDescent="0.45">
      <c r="A2867" t="s">
        <v>425</v>
      </c>
      <c r="B2867" t="s">
        <v>433</v>
      </c>
      <c r="C2867">
        <v>2020</v>
      </c>
      <c r="D2867" t="s">
        <v>82</v>
      </c>
      <c r="E2867" t="s">
        <v>83</v>
      </c>
      <c r="F2867" t="s">
        <v>442</v>
      </c>
      <c r="G2867">
        <v>284</v>
      </c>
      <c r="H2867">
        <v>3.1952161341905601E-2</v>
      </c>
      <c r="I2867">
        <f>IF(OR(B2867="GAS",B2867="COL",B2867="LAN",B2867="RICE"),H2867*About!$B$113,IF(B2867="CROP",H2867*About!$B$114,'EPA Data'!H2867))</f>
        <v>3.578642070293428E-2</v>
      </c>
      <c r="J2867" s="9" t="str">
        <f>VLOOKUP(F2867,'Tech to Policy Mapping'!C:D,2,FALSE)</f>
        <v>ngps - production methane capture</v>
      </c>
    </row>
    <row r="2868" spans="1:10" x14ac:dyDescent="0.45">
      <c r="A2868" t="s">
        <v>425</v>
      </c>
      <c r="B2868" t="s">
        <v>433</v>
      </c>
      <c r="C2868">
        <v>2020</v>
      </c>
      <c r="D2868" t="s">
        <v>82</v>
      </c>
      <c r="E2868" t="s">
        <v>83</v>
      </c>
      <c r="F2868" t="s">
        <v>446</v>
      </c>
      <c r="G2868">
        <v>296</v>
      </c>
      <c r="H2868">
        <v>2.0275420974940001E-3</v>
      </c>
      <c r="I2868">
        <f>IF(OR(B2868="GAS",B2868="COL",B2868="LAN",B2868="RICE"),H2868*About!$B$113,IF(B2868="CROP",H2868*About!$B$114,'EPA Data'!H2868))</f>
        <v>2.2708471491932804E-3</v>
      </c>
      <c r="J2868" s="9" t="str">
        <f>VLOOKUP(F2868,'Tech to Policy Mapping'!C:D,2,FALSE)</f>
        <v>ngps - production methane capture</v>
      </c>
    </row>
    <row r="2869" spans="1:10" x14ac:dyDescent="0.45">
      <c r="A2869" t="s">
        <v>425</v>
      </c>
      <c r="B2869" t="s">
        <v>433</v>
      </c>
      <c r="C2869">
        <v>2020</v>
      </c>
      <c r="D2869" t="s">
        <v>82</v>
      </c>
      <c r="E2869" t="s">
        <v>83</v>
      </c>
      <c r="F2869" t="s">
        <v>453</v>
      </c>
      <c r="G2869">
        <v>322</v>
      </c>
      <c r="H2869">
        <v>0.35157394409179599</v>
      </c>
      <c r="I2869">
        <f>IF(OR(B2869="GAS",B2869="COL",B2869="LAN",B2869="RICE"),H2869*About!$B$113,IF(B2869="CROP",H2869*About!$B$114,'EPA Data'!H2869))</f>
        <v>0.39376281738281155</v>
      </c>
      <c r="J2869" s="9" t="str">
        <f>VLOOKUP(F2869,'Tech to Policy Mapping'!C:D,2,FALSE)</f>
        <v>ngps - production methane capture</v>
      </c>
    </row>
    <row r="2870" spans="1:10" x14ac:dyDescent="0.45">
      <c r="A2870" t="s">
        <v>425</v>
      </c>
      <c r="B2870" t="s">
        <v>433</v>
      </c>
      <c r="C2870">
        <v>2020</v>
      </c>
      <c r="D2870" t="s">
        <v>82</v>
      </c>
      <c r="E2870" t="s">
        <v>83</v>
      </c>
      <c r="F2870" t="s">
        <v>441</v>
      </c>
      <c r="G2870">
        <v>385</v>
      </c>
      <c r="H2870">
        <v>9.8197750048699997E-5</v>
      </c>
      <c r="I2870">
        <f>IF(OR(B2870="GAS",B2870="COL",B2870="LAN",B2870="RICE"),H2870*About!$B$113,IF(B2870="CROP",H2870*About!$B$114,'EPA Data'!H2870))</f>
        <v>1.0998148005454401E-4</v>
      </c>
      <c r="J2870" s="9" t="str">
        <f>VLOOKUP(F2870,'Tech to Policy Mapping'!C:D,2,FALSE)</f>
        <v>ngps - production methane capture</v>
      </c>
    </row>
    <row r="2871" spans="1:10" x14ac:dyDescent="0.45">
      <c r="A2871" t="s">
        <v>425</v>
      </c>
      <c r="B2871" t="s">
        <v>433</v>
      </c>
      <c r="C2871">
        <v>2020</v>
      </c>
      <c r="D2871" t="s">
        <v>82</v>
      </c>
      <c r="E2871" t="s">
        <v>83</v>
      </c>
      <c r="F2871" t="s">
        <v>457</v>
      </c>
      <c r="G2871">
        <v>387</v>
      </c>
      <c r="H2871">
        <v>1.9663604689400001E-5</v>
      </c>
      <c r="I2871">
        <f>IF(OR(B2871="GAS",B2871="COL",B2871="LAN",B2871="RICE"),H2871*About!$B$113,IF(B2871="CROP",H2871*About!$B$114,'EPA Data'!H2871))</f>
        <v>2.2023237252128004E-5</v>
      </c>
      <c r="J2871" s="9" t="str">
        <f>VLOOKUP(F2871,'Tech to Policy Mapping'!C:D,2,FALSE)</f>
        <v>ngps - production methane capture</v>
      </c>
    </row>
    <row r="2872" spans="1:10" x14ac:dyDescent="0.45">
      <c r="A2872" t="s">
        <v>425</v>
      </c>
      <c r="B2872" t="s">
        <v>433</v>
      </c>
      <c r="C2872">
        <v>2020</v>
      </c>
      <c r="D2872" t="s">
        <v>82</v>
      </c>
      <c r="E2872" t="s">
        <v>83</v>
      </c>
      <c r="F2872" t="s">
        <v>453</v>
      </c>
      <c r="G2872">
        <v>390</v>
      </c>
      <c r="H2872">
        <v>5.8595657348632799E-2</v>
      </c>
      <c r="I2872">
        <f>IF(OR(B2872="GAS",B2872="COL",B2872="LAN",B2872="RICE"),H2872*About!$B$113,IF(B2872="CROP",H2872*About!$B$114,'EPA Data'!H2872))</f>
        <v>6.5627136230468744E-2</v>
      </c>
      <c r="J2872" s="9" t="str">
        <f>VLOOKUP(F2872,'Tech to Policy Mapping'!C:D,2,FALSE)</f>
        <v>ngps - production methane capture</v>
      </c>
    </row>
    <row r="2873" spans="1:10" x14ac:dyDescent="0.45">
      <c r="A2873" t="s">
        <v>425</v>
      </c>
      <c r="B2873" t="s">
        <v>433</v>
      </c>
      <c r="C2873">
        <v>2020</v>
      </c>
      <c r="D2873" t="s">
        <v>82</v>
      </c>
      <c r="E2873" t="s">
        <v>83</v>
      </c>
      <c r="F2873" t="s">
        <v>457</v>
      </c>
      <c r="G2873">
        <v>416</v>
      </c>
      <c r="H2873" s="1">
        <v>7.5757652666700001E-6</v>
      </c>
      <c r="I2873">
        <f>IF(OR(B2873="GAS",B2873="COL",B2873="LAN",B2873="RICE"),H2873*About!$B$113,IF(B2873="CROP",H2873*About!$B$114,'EPA Data'!H2873))</f>
        <v>8.4848570986704002E-6</v>
      </c>
      <c r="J2873" s="9" t="str">
        <f>VLOOKUP(F2873,'Tech to Policy Mapping'!C:D,2,FALSE)</f>
        <v>ngps - production methane capture</v>
      </c>
    </row>
    <row r="2874" spans="1:10" x14ac:dyDescent="0.45">
      <c r="A2874" t="s">
        <v>425</v>
      </c>
      <c r="B2874" t="s">
        <v>433</v>
      </c>
      <c r="C2874">
        <v>2020</v>
      </c>
      <c r="D2874" t="s">
        <v>82</v>
      </c>
      <c r="E2874" t="s">
        <v>83</v>
      </c>
      <c r="F2874" t="s">
        <v>457</v>
      </c>
      <c r="G2874">
        <v>452</v>
      </c>
      <c r="H2874" s="1">
        <v>9.8318023447100005E-6</v>
      </c>
      <c r="I2874">
        <f>IF(OR(B2874="GAS",B2874="COL",B2874="LAN",B2874="RICE"),H2874*About!$B$113,IF(B2874="CROP",H2874*About!$B$114,'EPA Data'!H2874))</f>
        <v>1.1011618626075201E-5</v>
      </c>
      <c r="J2874" s="9" t="str">
        <f>VLOOKUP(F2874,'Tech to Policy Mapping'!C:D,2,FALSE)</f>
        <v>ngps - production methane capture</v>
      </c>
    </row>
    <row r="2875" spans="1:10" x14ac:dyDescent="0.45">
      <c r="A2875" t="s">
        <v>425</v>
      </c>
      <c r="B2875" t="s">
        <v>433</v>
      </c>
      <c r="C2875">
        <v>2020</v>
      </c>
      <c r="D2875" t="s">
        <v>82</v>
      </c>
      <c r="E2875" t="s">
        <v>83</v>
      </c>
      <c r="F2875" t="s">
        <v>440</v>
      </c>
      <c r="G2875">
        <v>503</v>
      </c>
      <c r="H2875" s="1">
        <v>5.9245780903399998E-6</v>
      </c>
      <c r="I2875">
        <f>IF(OR(B2875="GAS",B2875="COL",B2875="LAN",B2875="RICE"),H2875*About!$B$113,IF(B2875="CROP",H2875*About!$B$114,'EPA Data'!H2875))</f>
        <v>6.6355274611808007E-6</v>
      </c>
      <c r="J2875" s="9" t="str">
        <f>VLOOKUP(F2875,'Tech to Policy Mapping'!C:D,2,FALSE)</f>
        <v>ngps - production methane capture</v>
      </c>
    </row>
    <row r="2876" spans="1:10" x14ac:dyDescent="0.45">
      <c r="A2876" t="s">
        <v>425</v>
      </c>
      <c r="B2876" t="s">
        <v>433</v>
      </c>
      <c r="C2876">
        <v>2020</v>
      </c>
      <c r="D2876" t="s">
        <v>82</v>
      </c>
      <c r="E2876" t="s">
        <v>83</v>
      </c>
      <c r="F2876" t="s">
        <v>442</v>
      </c>
      <c r="G2876">
        <v>553</v>
      </c>
      <c r="H2876">
        <v>0.108011707663536</v>
      </c>
      <c r="I2876">
        <f>IF(OR(B2876="GAS",B2876="COL",B2876="LAN",B2876="RICE"),H2876*About!$B$113,IF(B2876="CROP",H2876*About!$B$114,'EPA Data'!H2876))</f>
        <v>0.12097311258316033</v>
      </c>
      <c r="J2876" s="9" t="str">
        <f>VLOOKUP(F2876,'Tech to Policy Mapping'!C:D,2,FALSE)</f>
        <v>ngps - production methane capture</v>
      </c>
    </row>
    <row r="2877" spans="1:10" x14ac:dyDescent="0.45">
      <c r="A2877" t="s">
        <v>425</v>
      </c>
      <c r="B2877" t="s">
        <v>433</v>
      </c>
      <c r="C2877">
        <v>2020</v>
      </c>
      <c r="D2877" t="s">
        <v>82</v>
      </c>
      <c r="E2877" t="s">
        <v>83</v>
      </c>
      <c r="F2877" t="s">
        <v>453</v>
      </c>
      <c r="G2877">
        <v>624</v>
      </c>
      <c r="H2877">
        <v>0.42270636558532698</v>
      </c>
      <c r="I2877">
        <f>IF(OR(B2877="GAS",B2877="COL",B2877="LAN",B2877="RICE"),H2877*About!$B$113,IF(B2877="CROP",H2877*About!$B$114,'EPA Data'!H2877))</f>
        <v>0.47343112945556626</v>
      </c>
      <c r="J2877" s="9" t="str">
        <f>VLOOKUP(F2877,'Tech to Policy Mapping'!C:D,2,FALSE)</f>
        <v>ngps - production methane capture</v>
      </c>
    </row>
    <row r="2878" spans="1:10" x14ac:dyDescent="0.45">
      <c r="A2878" t="s">
        <v>425</v>
      </c>
      <c r="B2878" t="s">
        <v>433</v>
      </c>
      <c r="C2878">
        <v>2020</v>
      </c>
      <c r="D2878" t="s">
        <v>82</v>
      </c>
      <c r="E2878" t="s">
        <v>83</v>
      </c>
      <c r="F2878" t="s">
        <v>441</v>
      </c>
      <c r="G2878">
        <v>667</v>
      </c>
      <c r="H2878">
        <v>7.0640386547890001E-4</v>
      </c>
      <c r="I2878">
        <f>IF(OR(B2878="GAS",B2878="COL",B2878="LAN",B2878="RICE"),H2878*About!$B$113,IF(B2878="CROP",H2878*About!$B$114,'EPA Data'!H2878))</f>
        <v>7.9117232933636811E-4</v>
      </c>
      <c r="J2878" s="9" t="str">
        <f>VLOOKUP(F2878,'Tech to Policy Mapping'!C:D,2,FALSE)</f>
        <v>ngps - production methane capture</v>
      </c>
    </row>
    <row r="2879" spans="1:10" x14ac:dyDescent="0.45">
      <c r="A2879" t="s">
        <v>425</v>
      </c>
      <c r="B2879" t="s">
        <v>433</v>
      </c>
      <c r="C2879">
        <v>2020</v>
      </c>
      <c r="D2879" t="s">
        <v>82</v>
      </c>
      <c r="E2879" t="s">
        <v>83</v>
      </c>
      <c r="F2879" t="s">
        <v>440</v>
      </c>
      <c r="G2879">
        <v>725</v>
      </c>
      <c r="H2879" s="1">
        <v>1.8528387499800001E-6</v>
      </c>
      <c r="I2879">
        <f>IF(OR(B2879="GAS",B2879="COL",B2879="LAN",B2879="RICE"),H2879*About!$B$113,IF(B2879="CROP",H2879*About!$B$114,'EPA Data'!H2879))</f>
        <v>2.0751793999776005E-6</v>
      </c>
      <c r="J2879" s="9" t="str">
        <f>VLOOKUP(F2879,'Tech to Policy Mapping'!C:D,2,FALSE)</f>
        <v>ngps - production methane capture</v>
      </c>
    </row>
    <row r="2880" spans="1:10" x14ac:dyDescent="0.45">
      <c r="A2880" t="s">
        <v>425</v>
      </c>
      <c r="B2880" t="s">
        <v>433</v>
      </c>
      <c r="C2880">
        <v>2020</v>
      </c>
      <c r="D2880" t="s">
        <v>82</v>
      </c>
      <c r="E2880" t="s">
        <v>83</v>
      </c>
      <c r="F2880" t="s">
        <v>453</v>
      </c>
      <c r="G2880">
        <v>750</v>
      </c>
      <c r="H2880">
        <v>0.28180423378944403</v>
      </c>
      <c r="I2880">
        <f>IF(OR(B2880="GAS",B2880="COL",B2880="LAN",B2880="RICE"),H2880*About!$B$113,IF(B2880="CROP",H2880*About!$B$114,'EPA Data'!H2880))</f>
        <v>0.31562074184417732</v>
      </c>
      <c r="J2880" s="9" t="str">
        <f>VLOOKUP(F2880,'Tech to Policy Mapping'!C:D,2,FALSE)</f>
        <v>ngps - production methane capture</v>
      </c>
    </row>
    <row r="2881" spans="1:10" x14ac:dyDescent="0.45">
      <c r="A2881" t="s">
        <v>425</v>
      </c>
      <c r="B2881" t="s">
        <v>433</v>
      </c>
      <c r="C2881">
        <v>2020</v>
      </c>
      <c r="D2881" t="s">
        <v>82</v>
      </c>
      <c r="E2881" t="s">
        <v>83</v>
      </c>
      <c r="F2881" t="s">
        <v>457</v>
      </c>
      <c r="G2881">
        <v>757</v>
      </c>
      <c r="H2881">
        <v>1.01010209619E-5</v>
      </c>
      <c r="I2881">
        <f>IF(OR(B2881="GAS",B2881="COL",B2881="LAN",B2881="RICE"),H2881*About!$B$113,IF(B2881="CROP",H2881*About!$B$114,'EPA Data'!H2881))</f>
        <v>1.1313143477328002E-5</v>
      </c>
      <c r="J2881" s="9" t="str">
        <f>VLOOKUP(F2881,'Tech to Policy Mapping'!C:D,2,FALSE)</f>
        <v>ngps - production methane capture</v>
      </c>
    </row>
    <row r="2882" spans="1:10" x14ac:dyDescent="0.45">
      <c r="A2882" t="s">
        <v>425</v>
      </c>
      <c r="B2882" t="s">
        <v>433</v>
      </c>
      <c r="C2882">
        <v>2020</v>
      </c>
      <c r="D2882" t="s">
        <v>82</v>
      </c>
      <c r="E2882" t="s">
        <v>83</v>
      </c>
      <c r="F2882" t="s">
        <v>454</v>
      </c>
      <c r="G2882">
        <v>866</v>
      </c>
      <c r="H2882">
        <v>3.75360362231731E-2</v>
      </c>
      <c r="I2882">
        <f>IF(OR(B2882="GAS",B2882="COL",B2882="LAN",B2882="RICE"),H2882*About!$B$113,IF(B2882="CROP",H2882*About!$B$114,'EPA Data'!H2882))</f>
        <v>4.2040360569953875E-2</v>
      </c>
      <c r="J2882" s="9" t="str">
        <f>VLOOKUP(F2882,'Tech to Policy Mapping'!C:D,2,FALSE)</f>
        <v>ngps - T&amp;D methane capture</v>
      </c>
    </row>
    <row r="2883" spans="1:10" x14ac:dyDescent="0.45">
      <c r="A2883" t="s">
        <v>425</v>
      </c>
      <c r="B2883" t="s">
        <v>433</v>
      </c>
      <c r="C2883">
        <v>2020</v>
      </c>
      <c r="D2883" t="s">
        <v>82</v>
      </c>
      <c r="E2883" t="s">
        <v>83</v>
      </c>
      <c r="F2883" t="s">
        <v>457</v>
      </c>
      <c r="G2883">
        <v>883</v>
      </c>
      <c r="H2883" s="1">
        <v>5.05051048094E-6</v>
      </c>
      <c r="I2883">
        <f>IF(OR(B2883="GAS",B2883="COL",B2883="LAN",B2883="RICE"),H2883*About!$B$113,IF(B2883="CROP",H2883*About!$B$114,'EPA Data'!H2883))</f>
        <v>5.6565717386528006E-6</v>
      </c>
      <c r="J2883" s="9" t="str">
        <f>VLOOKUP(F2883,'Tech to Policy Mapping'!C:D,2,FALSE)</f>
        <v>ngps - production methane capture</v>
      </c>
    </row>
    <row r="2884" spans="1:10" x14ac:dyDescent="0.45">
      <c r="A2884" t="s">
        <v>425</v>
      </c>
      <c r="B2884" t="s">
        <v>433</v>
      </c>
      <c r="C2884">
        <v>2020</v>
      </c>
      <c r="D2884" t="s">
        <v>82</v>
      </c>
      <c r="E2884" t="s">
        <v>83</v>
      </c>
      <c r="F2884" t="s">
        <v>453</v>
      </c>
      <c r="G2884">
        <v>908</v>
      </c>
      <c r="H2884">
        <v>4.6967372298240703E-2</v>
      </c>
      <c r="I2884">
        <f>IF(OR(B2884="GAS",B2884="COL",B2884="LAN",B2884="RICE"),H2884*About!$B$113,IF(B2884="CROP",H2884*About!$B$114,'EPA Data'!H2884))</f>
        <v>5.2603456974029593E-2</v>
      </c>
      <c r="J2884" s="9" t="str">
        <f>VLOOKUP(F2884,'Tech to Policy Mapping'!C:D,2,FALSE)</f>
        <v>ngps - production methane capture</v>
      </c>
    </row>
    <row r="2885" spans="1:10" x14ac:dyDescent="0.45">
      <c r="A2885" t="s">
        <v>425</v>
      </c>
      <c r="B2885" t="s">
        <v>433</v>
      </c>
      <c r="C2885">
        <v>2020</v>
      </c>
      <c r="D2885" t="s">
        <v>82</v>
      </c>
      <c r="E2885" t="s">
        <v>83</v>
      </c>
      <c r="F2885" t="s">
        <v>440</v>
      </c>
      <c r="G2885">
        <v>1004</v>
      </c>
      <c r="H2885" s="1">
        <v>2.2304093363300001E-6</v>
      </c>
      <c r="I2885">
        <f>IF(OR(B2885="GAS",B2885="COL",B2885="LAN",B2885="RICE"),H2885*About!$B$113,IF(B2885="CROP",H2885*About!$B$114,'EPA Data'!H2885))</f>
        <v>2.4980584566896004E-6</v>
      </c>
      <c r="J2885" s="9" t="str">
        <f>VLOOKUP(F2885,'Tech to Policy Mapping'!C:D,2,FALSE)</f>
        <v>ngps - production methane capture</v>
      </c>
    </row>
    <row r="2886" spans="1:10" x14ac:dyDescent="0.45">
      <c r="A2886" t="s">
        <v>425</v>
      </c>
      <c r="B2886" t="s">
        <v>433</v>
      </c>
      <c r="C2886">
        <v>2020</v>
      </c>
      <c r="D2886" t="s">
        <v>82</v>
      </c>
      <c r="E2886" t="s">
        <v>83</v>
      </c>
      <c r="F2886" t="s">
        <v>454</v>
      </c>
      <c r="G2886">
        <v>1880</v>
      </c>
      <c r="H2886">
        <v>3.3996369689703002E-2</v>
      </c>
      <c r="I2886">
        <f>IF(OR(B2886="GAS",B2886="COL",B2886="LAN",B2886="RICE"),H2886*About!$B$113,IF(B2886="CROP",H2886*About!$B$114,'EPA Data'!H2886))</f>
        <v>3.8075934052467363E-2</v>
      </c>
      <c r="J2886" s="9" t="str">
        <f>VLOOKUP(F2886,'Tech to Policy Mapping'!C:D,2,FALSE)</f>
        <v>ngps - T&amp;D methane capture</v>
      </c>
    </row>
    <row r="2887" spans="1:10" x14ac:dyDescent="0.45">
      <c r="A2887" t="s">
        <v>425</v>
      </c>
      <c r="B2887" t="s">
        <v>433</v>
      </c>
      <c r="C2887">
        <v>2020</v>
      </c>
      <c r="D2887" t="s">
        <v>82</v>
      </c>
      <c r="E2887" t="s">
        <v>83</v>
      </c>
      <c r="F2887" t="s">
        <v>455</v>
      </c>
      <c r="G2887">
        <v>2079</v>
      </c>
      <c r="H2887">
        <v>8.3509609103202993E-3</v>
      </c>
      <c r="I2887">
        <f>IF(OR(B2887="GAS",B2887="COL",B2887="LAN",B2887="RICE"),H2887*About!$B$113,IF(B2887="CROP",H2887*About!$B$114,'EPA Data'!H2887))</f>
        <v>9.3530762195587359E-3</v>
      </c>
      <c r="J2887" s="9" t="str">
        <f>VLOOKUP(F2887,'Tech to Policy Mapping'!C:D,2,FALSE)</f>
        <v>ngps - production methane capture</v>
      </c>
    </row>
    <row r="2888" spans="1:10" x14ac:dyDescent="0.45">
      <c r="A2888" t="s">
        <v>425</v>
      </c>
      <c r="B2888" t="s">
        <v>433</v>
      </c>
      <c r="C2888">
        <v>2020</v>
      </c>
      <c r="D2888" t="s">
        <v>82</v>
      </c>
      <c r="E2888" t="s">
        <v>83</v>
      </c>
      <c r="F2888" t="s">
        <v>441</v>
      </c>
      <c r="G2888">
        <v>3138</v>
      </c>
      <c r="H2888">
        <v>2.8052196285000001E-5</v>
      </c>
      <c r="I2888">
        <f>IF(OR(B2888="GAS",B2888="COL",B2888="LAN",B2888="RICE"),H2888*About!$B$113,IF(B2888="CROP",H2888*About!$B$114,'EPA Data'!H2888))</f>
        <v>3.1418459839200005E-5</v>
      </c>
      <c r="J2888" s="9" t="str">
        <f>VLOOKUP(F2888,'Tech to Policy Mapping'!C:D,2,FALSE)</f>
        <v>ngps - production methane capture</v>
      </c>
    </row>
    <row r="2889" spans="1:10" x14ac:dyDescent="0.45">
      <c r="A2889" t="s">
        <v>425</v>
      </c>
      <c r="B2889" t="s">
        <v>433</v>
      </c>
      <c r="C2889">
        <v>2020</v>
      </c>
      <c r="D2889" t="s">
        <v>82</v>
      </c>
      <c r="E2889" t="s">
        <v>83</v>
      </c>
      <c r="F2889" t="s">
        <v>440</v>
      </c>
      <c r="G2889">
        <v>3716</v>
      </c>
      <c r="H2889" s="1">
        <v>4.0245043919599999E-7</v>
      </c>
      <c r="I2889">
        <f>IF(OR(B2889="GAS",B2889="COL",B2889="LAN",B2889="RICE"),H2889*About!$B$113,IF(B2889="CROP",H2889*About!$B$114,'EPA Data'!H2889))</f>
        <v>4.5074449189952004E-7</v>
      </c>
      <c r="J2889" s="9" t="str">
        <f>VLOOKUP(F2889,'Tech to Policy Mapping'!C:D,2,FALSE)</f>
        <v>ngps - production methane capture</v>
      </c>
    </row>
    <row r="2890" spans="1:10" x14ac:dyDescent="0.45">
      <c r="A2890" t="s">
        <v>425</v>
      </c>
      <c r="B2890" t="s">
        <v>433</v>
      </c>
      <c r="C2890">
        <v>2020</v>
      </c>
      <c r="D2890" t="s">
        <v>82</v>
      </c>
      <c r="E2890" t="s">
        <v>83</v>
      </c>
      <c r="F2890" t="s">
        <v>441</v>
      </c>
      <c r="G2890">
        <v>5350</v>
      </c>
      <c r="H2890">
        <v>3.7442117900399999E-5</v>
      </c>
      <c r="I2890">
        <f>IF(OR(B2890="GAS",B2890="COL",B2890="LAN",B2890="RICE"),H2890*About!$B$113,IF(B2890="CROP",H2890*About!$B$114,'EPA Data'!H2890))</f>
        <v>4.1935172048448002E-5</v>
      </c>
      <c r="J2890" s="9" t="str">
        <f>VLOOKUP(F2890,'Tech to Policy Mapping'!C:D,2,FALSE)</f>
        <v>ngps - production methane capture</v>
      </c>
    </row>
    <row r="2891" spans="1:10" x14ac:dyDescent="0.45">
      <c r="A2891" t="s">
        <v>425</v>
      </c>
      <c r="B2891" t="s">
        <v>433</v>
      </c>
      <c r="C2891">
        <v>2020</v>
      </c>
      <c r="D2891" t="s">
        <v>82</v>
      </c>
      <c r="E2891" t="s">
        <v>83</v>
      </c>
      <c r="F2891" t="s">
        <v>457</v>
      </c>
      <c r="G2891">
        <v>5414</v>
      </c>
      <c r="H2891" s="1">
        <v>5.8614301678999996E-7</v>
      </c>
      <c r="I2891">
        <f>IF(OR(B2891="GAS",B2891="COL",B2891="LAN",B2891="RICE"),H2891*About!$B$113,IF(B2891="CROP",H2891*About!$B$114,'EPA Data'!H2891))</f>
        <v>6.5648017880480007E-7</v>
      </c>
      <c r="J2891" s="9" t="str">
        <f>VLOOKUP(F2891,'Tech to Policy Mapping'!C:D,2,FALSE)</f>
        <v>ngps - production methane capture</v>
      </c>
    </row>
    <row r="2892" spans="1:10" x14ac:dyDescent="0.45">
      <c r="A2892" t="s">
        <v>425</v>
      </c>
      <c r="B2892" t="s">
        <v>433</v>
      </c>
      <c r="C2892">
        <v>2020</v>
      </c>
      <c r="D2892" t="s">
        <v>82</v>
      </c>
      <c r="E2892" t="s">
        <v>83</v>
      </c>
      <c r="F2892" t="s">
        <v>441</v>
      </c>
      <c r="G2892">
        <v>7729</v>
      </c>
      <c r="H2892">
        <v>5.42100897292E-5</v>
      </c>
      <c r="I2892">
        <f>IF(OR(B2892="GAS",B2892="COL",B2892="LAN",B2892="RICE"),H2892*About!$B$113,IF(B2892="CROP",H2892*About!$B$114,'EPA Data'!H2892))</f>
        <v>6.0715300496704008E-5</v>
      </c>
      <c r="J2892" s="9" t="str">
        <f>VLOOKUP(F2892,'Tech to Policy Mapping'!C:D,2,FALSE)</f>
        <v>ngps - production methane capture</v>
      </c>
    </row>
    <row r="2893" spans="1:10" x14ac:dyDescent="0.45">
      <c r="A2893" t="s">
        <v>425</v>
      </c>
      <c r="B2893" t="s">
        <v>433</v>
      </c>
      <c r="C2893">
        <v>2020</v>
      </c>
      <c r="D2893" t="s">
        <v>82</v>
      </c>
      <c r="E2893" t="s">
        <v>83</v>
      </c>
      <c r="F2893" t="s">
        <v>459</v>
      </c>
      <c r="G2893">
        <v>8130</v>
      </c>
      <c r="H2893">
        <v>1.27742600440979</v>
      </c>
      <c r="I2893">
        <f>IF(OR(B2893="GAS",B2893="COL",B2893="LAN",B2893="RICE"),H2893*About!$B$113,IF(B2893="CROP",H2893*About!$B$114,'EPA Data'!H2893))</f>
        <v>1.430717124938965</v>
      </c>
      <c r="J2893" s="9" t="str">
        <f>VLOOKUP(F2893,'Tech to Policy Mapping'!C:D,2,FALSE)</f>
        <v>ngps - production methane destruction</v>
      </c>
    </row>
    <row r="2894" spans="1:10" x14ac:dyDescent="0.45">
      <c r="A2894" t="s">
        <v>425</v>
      </c>
      <c r="B2894" t="s">
        <v>433</v>
      </c>
      <c r="C2894">
        <v>2020</v>
      </c>
      <c r="D2894" t="s">
        <v>82</v>
      </c>
      <c r="E2894" t="s">
        <v>83</v>
      </c>
      <c r="F2894" t="s">
        <v>440</v>
      </c>
      <c r="G2894">
        <v>8729</v>
      </c>
      <c r="H2894" s="1">
        <v>5.0141704832599999E-7</v>
      </c>
      <c r="I2894">
        <f>IF(OR(B2894="GAS",B2894="COL",B2894="LAN",B2894="RICE"),H2894*About!$B$113,IF(B2894="CROP",H2894*About!$B$114,'EPA Data'!H2894))</f>
        <v>5.6158709412512004E-7</v>
      </c>
      <c r="J2894" s="9" t="str">
        <f>VLOOKUP(F2894,'Tech to Policy Mapping'!C:D,2,FALSE)</f>
        <v>ngps - production methane capture</v>
      </c>
    </row>
    <row r="2895" spans="1:10" x14ac:dyDescent="0.45">
      <c r="A2895" t="s">
        <v>425</v>
      </c>
      <c r="B2895" t="s">
        <v>433</v>
      </c>
      <c r="C2895">
        <v>2020</v>
      </c>
      <c r="D2895" t="s">
        <v>82</v>
      </c>
      <c r="E2895" t="s">
        <v>83</v>
      </c>
      <c r="F2895" t="s">
        <v>457</v>
      </c>
      <c r="G2895">
        <v>9818</v>
      </c>
      <c r="H2895" s="1">
        <v>7.8152396554299996E-7</v>
      </c>
      <c r="I2895">
        <f>IF(OR(B2895="GAS",B2895="COL",B2895="LAN",B2895="RICE"),H2895*About!$B$113,IF(B2895="CROP",H2895*About!$B$114,'EPA Data'!H2895))</f>
        <v>8.7530684140816003E-7</v>
      </c>
      <c r="J2895" s="9" t="str">
        <f>VLOOKUP(F2895,'Tech to Policy Mapping'!C:D,2,FALSE)</f>
        <v>ngps - production methane capture</v>
      </c>
    </row>
    <row r="2896" spans="1:10" x14ac:dyDescent="0.45">
      <c r="A2896" t="s">
        <v>425</v>
      </c>
      <c r="B2896" t="s">
        <v>433</v>
      </c>
      <c r="C2896">
        <v>2020</v>
      </c>
      <c r="D2896" t="s">
        <v>82</v>
      </c>
      <c r="E2896" t="s">
        <v>83</v>
      </c>
      <c r="F2896" t="s">
        <v>457</v>
      </c>
      <c r="G2896">
        <v>11453</v>
      </c>
      <c r="H2896" s="1">
        <v>3.9076198277100002E-7</v>
      </c>
      <c r="I2896">
        <f>IF(OR(B2896="GAS",B2896="COL",B2896="LAN",B2896="RICE"),H2896*About!$B$113,IF(B2896="CROP",H2896*About!$B$114,'EPA Data'!H2896))</f>
        <v>4.3765342070352007E-7</v>
      </c>
      <c r="J2896" s="9" t="str">
        <f>VLOOKUP(F2896,'Tech to Policy Mapping'!C:D,2,FALSE)</f>
        <v>ngps - production methane capture</v>
      </c>
    </row>
    <row r="2897" spans="1:10" x14ac:dyDescent="0.45">
      <c r="A2897" t="s">
        <v>425</v>
      </c>
      <c r="B2897" t="s">
        <v>433</v>
      </c>
      <c r="C2897">
        <v>2020</v>
      </c>
      <c r="D2897" t="s">
        <v>82</v>
      </c>
      <c r="E2897" t="s">
        <v>83</v>
      </c>
      <c r="F2897" t="s">
        <v>451</v>
      </c>
      <c r="G2897">
        <v>11672</v>
      </c>
      <c r="H2897">
        <v>3.9664297364652001E-3</v>
      </c>
      <c r="I2897">
        <f>IF(OR(B2897="GAS",B2897="COL",B2897="LAN",B2897="RICE"),H2897*About!$B$113,IF(B2897="CROP",H2897*About!$B$114,'EPA Data'!H2897))</f>
        <v>4.4424013048410243E-3</v>
      </c>
      <c r="J2897" s="9" t="str">
        <f>VLOOKUP(F2897,'Tech to Policy Mapping'!C:D,2,FALSE)</f>
        <v>ngps - production methane capture</v>
      </c>
    </row>
    <row r="2898" spans="1:10" x14ac:dyDescent="0.45">
      <c r="A2898" t="s">
        <v>425</v>
      </c>
      <c r="B2898" t="s">
        <v>433</v>
      </c>
      <c r="C2898">
        <v>2020</v>
      </c>
      <c r="D2898" t="s">
        <v>82</v>
      </c>
      <c r="E2898" t="s">
        <v>83</v>
      </c>
      <c r="F2898" t="s">
        <v>440</v>
      </c>
      <c r="G2898">
        <v>12086</v>
      </c>
      <c r="H2898" s="1">
        <v>6.0359559483900004E-7</v>
      </c>
      <c r="I2898">
        <f>IF(OR(B2898="GAS",B2898="COL",B2898="LAN",B2898="RICE"),H2898*About!$B$113,IF(B2898="CROP",H2898*About!$B$114,'EPA Data'!H2898))</f>
        <v>6.7602706621968011E-7</v>
      </c>
      <c r="J2898" s="9" t="str">
        <f>VLOOKUP(F2898,'Tech to Policy Mapping'!C:D,2,FALSE)</f>
        <v>ngps - production methane capture</v>
      </c>
    </row>
    <row r="2899" spans="1:10" x14ac:dyDescent="0.45">
      <c r="A2899" t="s">
        <v>425</v>
      </c>
      <c r="B2899" t="s">
        <v>433</v>
      </c>
      <c r="C2899">
        <v>2020</v>
      </c>
      <c r="D2899" t="s">
        <v>82</v>
      </c>
      <c r="E2899" t="s">
        <v>83</v>
      </c>
      <c r="F2899" t="s">
        <v>442</v>
      </c>
      <c r="G2899">
        <v>27499</v>
      </c>
      <c r="H2899">
        <v>2.6820632047020002E-4</v>
      </c>
      <c r="I2899">
        <f>IF(OR(B2899="GAS",B2899="COL",B2899="LAN",B2899="RICE"),H2899*About!$B$113,IF(B2899="CROP",H2899*About!$B$114,'EPA Data'!H2899))</f>
        <v>3.0039107892662403E-4</v>
      </c>
      <c r="J2899" s="9" t="str">
        <f>VLOOKUP(F2899,'Tech to Policy Mapping'!C:D,2,FALSE)</f>
        <v>ngps - production methane capture</v>
      </c>
    </row>
    <row r="2900" spans="1:10" x14ac:dyDescent="0.45">
      <c r="A2900" t="s">
        <v>425</v>
      </c>
      <c r="B2900" t="s">
        <v>433</v>
      </c>
      <c r="C2900">
        <v>2020</v>
      </c>
      <c r="D2900" t="s">
        <v>82</v>
      </c>
      <c r="E2900" t="s">
        <v>83</v>
      </c>
      <c r="F2900" t="s">
        <v>440</v>
      </c>
      <c r="G2900">
        <v>44659</v>
      </c>
      <c r="H2900" s="1">
        <v>1.08911542895E-7</v>
      </c>
      <c r="I2900">
        <f>IF(OR(B2900="GAS",B2900="COL",B2900="LAN",B2900="RICE"),H2900*About!$B$113,IF(B2900="CROP",H2900*About!$B$114,'EPA Data'!H2900))</f>
        <v>1.219809280424E-7</v>
      </c>
      <c r="J2900" s="9" t="str">
        <f>VLOOKUP(F2900,'Tech to Policy Mapping'!C:D,2,FALSE)</f>
        <v>ngps - production methane capture</v>
      </c>
    </row>
    <row r="2901" spans="1:10" x14ac:dyDescent="0.45">
      <c r="A2901" t="s">
        <v>425</v>
      </c>
      <c r="B2901" t="s">
        <v>433</v>
      </c>
      <c r="C2901">
        <v>2020</v>
      </c>
      <c r="D2901" t="s">
        <v>82</v>
      </c>
      <c r="E2901" t="s">
        <v>83</v>
      </c>
      <c r="F2901" t="s">
        <v>453</v>
      </c>
      <c r="G2901">
        <v>45793</v>
      </c>
      <c r="H2901">
        <v>1.7117083189080001E-4</v>
      </c>
      <c r="I2901">
        <f>IF(OR(B2901="GAS",B2901="COL",B2901="LAN",B2901="RICE"),H2901*About!$B$113,IF(B2901="CROP",H2901*About!$B$114,'EPA Data'!H2901))</f>
        <v>1.9171133171769602E-4</v>
      </c>
      <c r="J2901" s="9" t="str">
        <f>VLOOKUP(F2901,'Tech to Policy Mapping'!C:D,2,FALSE)</f>
        <v>ngps - production methane capture</v>
      </c>
    </row>
    <row r="2902" spans="1:10" x14ac:dyDescent="0.45">
      <c r="A2902" t="s">
        <v>425</v>
      </c>
      <c r="B2902" t="s">
        <v>433</v>
      </c>
      <c r="C2902">
        <v>2020</v>
      </c>
      <c r="D2902" t="s">
        <v>82</v>
      </c>
      <c r="E2902" t="s">
        <v>83</v>
      </c>
      <c r="F2902" t="s">
        <v>448</v>
      </c>
      <c r="G2902">
        <v>46755</v>
      </c>
      <c r="H2902">
        <v>2.6051930617541001E-3</v>
      </c>
      <c r="I2902">
        <f>IF(OR(B2902="GAS",B2902="COL",B2902="LAN",B2902="RICE"),H2902*About!$B$113,IF(B2902="CROP",H2902*About!$B$114,'EPA Data'!H2902))</f>
        <v>2.9178162291645924E-3</v>
      </c>
      <c r="J2902" s="9" t="str">
        <f>VLOOKUP(F2902,'Tech to Policy Mapping'!C:D,2,FALSE)</f>
        <v>ngps - production methane capture</v>
      </c>
    </row>
    <row r="2903" spans="1:10" x14ac:dyDescent="0.45">
      <c r="A2903" t="s">
        <v>425</v>
      </c>
      <c r="B2903" t="s">
        <v>433</v>
      </c>
      <c r="C2903">
        <v>2020</v>
      </c>
      <c r="D2903" t="s">
        <v>82</v>
      </c>
      <c r="E2903" t="s">
        <v>83</v>
      </c>
      <c r="F2903" t="s">
        <v>453</v>
      </c>
      <c r="G2903">
        <v>54973</v>
      </c>
      <c r="H2903">
        <v>1.1411388550190001E-4</v>
      </c>
      <c r="I2903">
        <f>IF(OR(B2903="GAS",B2903="COL",B2903="LAN",B2903="RICE"),H2903*About!$B$113,IF(B2903="CROP",H2903*About!$B$114,'EPA Data'!H2903))</f>
        <v>1.2780755176212803E-4</v>
      </c>
      <c r="J2903" s="9" t="str">
        <f>VLOOKUP(F2903,'Tech to Policy Mapping'!C:D,2,FALSE)</f>
        <v>ngps - production methane capture</v>
      </c>
    </row>
    <row r="2904" spans="1:10" x14ac:dyDescent="0.45">
      <c r="A2904" t="s">
        <v>425</v>
      </c>
      <c r="B2904" t="s">
        <v>433</v>
      </c>
      <c r="C2904">
        <v>2020</v>
      </c>
      <c r="D2904" t="s">
        <v>82</v>
      </c>
      <c r="E2904" t="s">
        <v>83</v>
      </c>
      <c r="F2904" t="s">
        <v>460</v>
      </c>
      <c r="G2904">
        <v>65438</v>
      </c>
      <c r="H2904">
        <v>1.6872953856364001E-3</v>
      </c>
      <c r="I2904">
        <f>IF(OR(B2904="GAS",B2904="COL",B2904="LAN",B2904="RICE"),H2904*About!$B$113,IF(B2904="CROP",H2904*About!$B$114,'EPA Data'!H2904))</f>
        <v>1.8897708319127683E-3</v>
      </c>
      <c r="J2904" s="9" t="str">
        <f>VLOOKUP(F2904,'Tech to Policy Mapping'!C:D,2,FALSE)</f>
        <v>ngps - production methane capture</v>
      </c>
    </row>
    <row r="2905" spans="1:10" x14ac:dyDescent="0.45">
      <c r="A2905" t="s">
        <v>425</v>
      </c>
      <c r="B2905" t="s">
        <v>433</v>
      </c>
      <c r="C2905">
        <v>2020</v>
      </c>
      <c r="D2905" t="s">
        <v>82</v>
      </c>
      <c r="E2905" t="s">
        <v>83</v>
      </c>
      <c r="F2905" t="s">
        <v>453</v>
      </c>
      <c r="G2905">
        <v>66457</v>
      </c>
      <c r="H2905">
        <v>1.9018980310599999E-5</v>
      </c>
      <c r="I2905">
        <f>IF(OR(B2905="GAS",B2905="COL",B2905="LAN",B2905="RICE"),H2905*About!$B$113,IF(B2905="CROP",H2905*About!$B$114,'EPA Data'!H2905))</f>
        <v>2.1301257947872001E-5</v>
      </c>
      <c r="J2905" s="9" t="str">
        <f>VLOOKUP(F2905,'Tech to Policy Mapping'!C:D,2,FALSE)</f>
        <v>ngps - production methane capture</v>
      </c>
    </row>
    <row r="2906" spans="1:10" x14ac:dyDescent="0.45">
      <c r="A2906" t="s">
        <v>425</v>
      </c>
      <c r="B2906" t="s">
        <v>433</v>
      </c>
      <c r="C2906">
        <v>2020</v>
      </c>
      <c r="D2906" t="s">
        <v>82</v>
      </c>
      <c r="E2906" t="s">
        <v>83</v>
      </c>
      <c r="F2906" t="s">
        <v>453</v>
      </c>
      <c r="G2906">
        <v>100000</v>
      </c>
      <c r="H2906" s="1">
        <v>9.9999999999999998E-13</v>
      </c>
      <c r="I2906">
        <f>IF(OR(B2906="GAS",B2906="COL",B2906="LAN",B2906="RICE"),H2906*About!$B$113,IF(B2906="CROP",H2906*About!$B$114,'EPA Data'!H2906))</f>
        <v>1.1200000000000001E-12</v>
      </c>
      <c r="J2906" s="9" t="str">
        <f>VLOOKUP(F2906,'Tech to Policy Mapping'!C:D,2,FALSE)</f>
        <v>ngps - production methane capture</v>
      </c>
    </row>
    <row r="2907" spans="1:10" x14ac:dyDescent="0.45">
      <c r="A2907" t="s">
        <v>425</v>
      </c>
      <c r="B2907" t="s">
        <v>433</v>
      </c>
      <c r="C2907">
        <v>2020</v>
      </c>
      <c r="D2907" t="s">
        <v>82</v>
      </c>
      <c r="E2907" t="s">
        <v>83</v>
      </c>
      <c r="F2907" t="s">
        <v>454</v>
      </c>
      <c r="G2907">
        <v>136703</v>
      </c>
      <c r="H2907">
        <v>3.1736515462398501E-2</v>
      </c>
      <c r="I2907">
        <f>IF(OR(B2907="GAS",B2907="COL",B2907="LAN",B2907="RICE"),H2907*About!$B$113,IF(B2907="CROP",H2907*About!$B$114,'EPA Data'!H2907))</f>
        <v>3.5544897317886327E-2</v>
      </c>
      <c r="J2907" s="9" t="str">
        <f>VLOOKUP(F2907,'Tech to Policy Mapping'!C:D,2,FALSE)</f>
        <v>ngps - T&amp;D methane capture</v>
      </c>
    </row>
    <row r="2908" spans="1:10" x14ac:dyDescent="0.45">
      <c r="A2908" t="s">
        <v>425</v>
      </c>
      <c r="B2908" t="s">
        <v>433</v>
      </c>
      <c r="C2908">
        <v>2020</v>
      </c>
      <c r="D2908" t="s">
        <v>82</v>
      </c>
      <c r="E2908" t="s">
        <v>83</v>
      </c>
      <c r="F2908" t="s">
        <v>453</v>
      </c>
      <c r="G2908">
        <v>337083</v>
      </c>
      <c r="H2908">
        <v>1.1627456842700001E-5</v>
      </c>
      <c r="I2908">
        <f>IF(OR(B2908="GAS",B2908="COL",B2908="LAN",B2908="RICE"),H2908*About!$B$113,IF(B2908="CROP",H2908*About!$B$114,'EPA Data'!H2908))</f>
        <v>1.3022751663824003E-5</v>
      </c>
      <c r="J2908" s="9" t="str">
        <f>VLOOKUP(F2908,'Tech to Policy Mapping'!C:D,2,FALSE)</f>
        <v>ngps - production methane capture</v>
      </c>
    </row>
    <row r="2909" spans="1:10" x14ac:dyDescent="0.45">
      <c r="A2909" t="s">
        <v>425</v>
      </c>
      <c r="B2909" t="s">
        <v>433</v>
      </c>
      <c r="C2909">
        <v>2020</v>
      </c>
      <c r="D2909" t="s">
        <v>82</v>
      </c>
      <c r="E2909" t="s">
        <v>83</v>
      </c>
      <c r="F2909" t="s">
        <v>453</v>
      </c>
      <c r="G2909">
        <v>404653</v>
      </c>
      <c r="H2909" s="1">
        <v>7.7516378951300005E-6</v>
      </c>
      <c r="I2909">
        <f>IF(OR(B2909="GAS",B2909="COL",B2909="LAN",B2909="RICE"),H2909*About!$B$113,IF(B2909="CROP",H2909*About!$B$114,'EPA Data'!H2909))</f>
        <v>8.6818344425456009E-6</v>
      </c>
      <c r="J2909" s="9" t="str">
        <f>VLOOKUP(F2909,'Tech to Policy Mapping'!C:D,2,FALSE)</f>
        <v>ngps - production methane capture</v>
      </c>
    </row>
    <row r="2910" spans="1:10" x14ac:dyDescent="0.45">
      <c r="A2910" t="s">
        <v>425</v>
      </c>
      <c r="B2910" t="s">
        <v>433</v>
      </c>
      <c r="C2910">
        <v>2020</v>
      </c>
      <c r="D2910" t="s">
        <v>82</v>
      </c>
      <c r="E2910" t="s">
        <v>83</v>
      </c>
      <c r="F2910" t="s">
        <v>453</v>
      </c>
      <c r="G2910">
        <v>489187</v>
      </c>
      <c r="H2910" s="1">
        <v>1.29193961129E-6</v>
      </c>
      <c r="I2910">
        <f>IF(OR(B2910="GAS",B2910="COL",B2910="LAN",B2910="RICE"),H2910*About!$B$113,IF(B2910="CROP",H2910*About!$B$114,'EPA Data'!H2910))</f>
        <v>1.4469723646448002E-6</v>
      </c>
      <c r="J2910" s="9" t="str">
        <f>VLOOKUP(F2910,'Tech to Policy Mapping'!C:D,2,FALSE)</f>
        <v>ngps - production methane capture</v>
      </c>
    </row>
    <row r="2911" spans="1:10" x14ac:dyDescent="0.45">
      <c r="A2911" t="s">
        <v>425</v>
      </c>
      <c r="B2911" t="s">
        <v>433</v>
      </c>
      <c r="C2911">
        <v>2020</v>
      </c>
      <c r="D2911" t="s">
        <v>82</v>
      </c>
      <c r="E2911" t="s">
        <v>83</v>
      </c>
      <c r="F2911" t="s">
        <v>460</v>
      </c>
      <c r="G2911">
        <v>499683</v>
      </c>
      <c r="H2911">
        <v>9.0891483705490004E-4</v>
      </c>
      <c r="I2911">
        <f>IF(OR(B2911="GAS",B2911="COL",B2911="LAN",B2911="RICE"),H2911*About!$B$113,IF(B2911="CROP",H2911*About!$B$114,'EPA Data'!H2911))</f>
        <v>1.0179846175014881E-3</v>
      </c>
      <c r="J2911" s="9" t="str">
        <f>VLOOKUP(F2911,'Tech to Policy Mapping'!C:D,2,FALSE)</f>
        <v>ngps - production methane capture</v>
      </c>
    </row>
    <row r="2912" spans="1:10" x14ac:dyDescent="0.45">
      <c r="A2912" t="s">
        <v>425</v>
      </c>
      <c r="B2912" t="s">
        <v>433</v>
      </c>
      <c r="C2912">
        <v>2020</v>
      </c>
      <c r="D2912" t="s">
        <v>82</v>
      </c>
      <c r="E2912" t="s">
        <v>83</v>
      </c>
      <c r="F2912" t="s">
        <v>456</v>
      </c>
      <c r="G2912">
        <v>1369936</v>
      </c>
      <c r="H2912" s="1">
        <v>5.8480321740699998E-7</v>
      </c>
      <c r="I2912">
        <f>IF(OR(B2912="GAS",B2912="COL",B2912="LAN",B2912="RICE"),H2912*About!$B$113,IF(B2912="CROP",H2912*About!$B$114,'EPA Data'!H2912))</f>
        <v>6.5497960349584006E-7</v>
      </c>
      <c r="J2912" s="9" t="str">
        <f>VLOOKUP(F2912,'Tech to Policy Mapping'!C:D,2,FALSE)</f>
        <v>ngps - production methane capture</v>
      </c>
    </row>
    <row r="2913" spans="1:10" x14ac:dyDescent="0.45">
      <c r="A2913" t="s">
        <v>425</v>
      </c>
      <c r="B2913" t="s">
        <v>433</v>
      </c>
      <c r="C2913">
        <v>2020</v>
      </c>
      <c r="D2913" t="s">
        <v>82</v>
      </c>
      <c r="E2913" t="s">
        <v>83</v>
      </c>
      <c r="F2913" t="s">
        <v>456</v>
      </c>
      <c r="G2913">
        <v>1369989</v>
      </c>
      <c r="H2913" s="1">
        <v>1.4039181905900001E-6</v>
      </c>
      <c r="I2913">
        <f>IF(OR(B2913="GAS",B2913="COL",B2913="LAN",B2913="RICE"),H2913*About!$B$113,IF(B2913="CROP",H2913*About!$B$114,'EPA Data'!H2913))</f>
        <v>1.5723883734608004E-6</v>
      </c>
      <c r="J2913" s="9" t="str">
        <f>VLOOKUP(F2913,'Tech to Policy Mapping'!C:D,2,FALSE)</f>
        <v>ngps - production methane capture</v>
      </c>
    </row>
    <row r="2914" spans="1:10" x14ac:dyDescent="0.45">
      <c r="A2914" t="s">
        <v>425</v>
      </c>
      <c r="B2914" t="s">
        <v>433</v>
      </c>
      <c r="C2914">
        <v>2020</v>
      </c>
      <c r="D2914" t="s">
        <v>82</v>
      </c>
      <c r="E2914" t="s">
        <v>83</v>
      </c>
      <c r="F2914" t="s">
        <v>448</v>
      </c>
      <c r="G2914">
        <v>2256697</v>
      </c>
      <c r="H2914">
        <v>6.6602870356290004E-4</v>
      </c>
      <c r="I2914">
        <f>IF(OR(B2914="GAS",B2914="COL",B2914="LAN",B2914="RICE"),H2914*About!$B$113,IF(B2914="CROP",H2914*About!$B$114,'EPA Data'!H2914))</f>
        <v>7.4595214799044816E-4</v>
      </c>
      <c r="J2914" s="9" t="str">
        <f>VLOOKUP(F2914,'Tech to Policy Mapping'!C:D,2,FALSE)</f>
        <v>ngps - production methane capture</v>
      </c>
    </row>
    <row r="2915" spans="1:10" x14ac:dyDescent="0.45">
      <c r="A2915" t="s">
        <v>425</v>
      </c>
      <c r="B2915" t="s">
        <v>433</v>
      </c>
      <c r="C2915">
        <v>2020</v>
      </c>
      <c r="D2915" t="s">
        <v>82</v>
      </c>
      <c r="E2915" t="s">
        <v>83</v>
      </c>
      <c r="F2915" t="s">
        <v>453</v>
      </c>
      <c r="G2915">
        <v>4048202</v>
      </c>
      <c r="H2915" s="1">
        <v>3.1466338441499998E-6</v>
      </c>
      <c r="I2915">
        <f>IF(OR(B2915="GAS",B2915="COL",B2915="LAN",B2915="RICE"),H2915*About!$B$113,IF(B2915="CROP",H2915*About!$B$114,'EPA Data'!H2915))</f>
        <v>3.524229905448E-6</v>
      </c>
      <c r="J2915" s="9" t="str">
        <f>VLOOKUP(F2915,'Tech to Policy Mapping'!C:D,2,FALSE)</f>
        <v>ngps - production methane capture</v>
      </c>
    </row>
    <row r="2916" spans="1:10" x14ac:dyDescent="0.45">
      <c r="A2916" t="s">
        <v>425</v>
      </c>
      <c r="B2916" t="s">
        <v>433</v>
      </c>
      <c r="C2916">
        <v>2020</v>
      </c>
      <c r="D2916" t="s">
        <v>82</v>
      </c>
      <c r="E2916" t="s">
        <v>83</v>
      </c>
      <c r="F2916" t="s">
        <v>453</v>
      </c>
      <c r="G2916">
        <v>4859679</v>
      </c>
      <c r="H2916" s="1">
        <v>2.0977558961E-6</v>
      </c>
      <c r="I2916">
        <f>IF(OR(B2916="GAS",B2916="COL",B2916="LAN",B2916="RICE"),H2916*About!$B$113,IF(B2916="CROP",H2916*About!$B$114,'EPA Data'!H2916))</f>
        <v>2.3494866036320004E-6</v>
      </c>
      <c r="J2916" s="9" t="str">
        <f>VLOOKUP(F2916,'Tech to Policy Mapping'!C:D,2,FALSE)</f>
        <v>ngps - production methane capture</v>
      </c>
    </row>
    <row r="2917" spans="1:10" x14ac:dyDescent="0.45">
      <c r="A2917" t="s">
        <v>425</v>
      </c>
      <c r="B2917" t="s">
        <v>433</v>
      </c>
      <c r="C2917">
        <v>2020</v>
      </c>
      <c r="D2917" t="s">
        <v>82</v>
      </c>
      <c r="E2917" t="s">
        <v>83</v>
      </c>
      <c r="F2917" t="s">
        <v>453</v>
      </c>
      <c r="G2917">
        <v>5874882</v>
      </c>
      <c r="H2917" s="1">
        <v>3.4962599215799997E-7</v>
      </c>
      <c r="I2917">
        <f>IF(OR(B2917="GAS",B2917="COL",B2917="LAN",B2917="RICE"),H2917*About!$B$113,IF(B2917="CROP",H2917*About!$B$114,'EPA Data'!H2917))</f>
        <v>3.9158111121696E-7</v>
      </c>
      <c r="J2917" s="9" t="str">
        <f>VLOOKUP(F2917,'Tech to Policy Mapping'!C:D,2,FALSE)</f>
        <v>ngps - production methane capture</v>
      </c>
    </row>
    <row r="2918" spans="1:10" x14ac:dyDescent="0.45">
      <c r="A2918" t="s">
        <v>425</v>
      </c>
      <c r="B2918" t="s">
        <v>433</v>
      </c>
      <c r="C2918">
        <v>2025</v>
      </c>
      <c r="D2918" t="s">
        <v>82</v>
      </c>
      <c r="E2918" t="s">
        <v>83</v>
      </c>
      <c r="F2918" t="s">
        <v>434</v>
      </c>
      <c r="G2918">
        <v>-100000</v>
      </c>
      <c r="H2918">
        <v>0</v>
      </c>
      <c r="I2918">
        <f>IF(OR(B2918="GAS",B2918="COL",B2918="LAN",B2918="RICE"),H2918*About!$B$113,IF(B2918="CROP",H2918*About!$B$114,'EPA Data'!H2918))</f>
        <v>0</v>
      </c>
      <c r="J2918" s="9" t="str">
        <f>VLOOKUP(F2918,'Tech to Policy Mapping'!C:D,2,FALSE)</f>
        <v>ngps - production methane capture</v>
      </c>
    </row>
    <row r="2919" spans="1:10" x14ac:dyDescent="0.45">
      <c r="A2919" t="s">
        <v>425</v>
      </c>
      <c r="B2919" t="s">
        <v>433</v>
      </c>
      <c r="C2919">
        <v>2025</v>
      </c>
      <c r="D2919" t="s">
        <v>82</v>
      </c>
      <c r="E2919" t="s">
        <v>83</v>
      </c>
      <c r="F2919" t="s">
        <v>434</v>
      </c>
      <c r="G2919">
        <v>-163</v>
      </c>
      <c r="H2919">
        <v>0.24584317207336401</v>
      </c>
      <c r="I2919">
        <f>IF(OR(B2919="GAS",B2919="COL",B2919="LAN",B2919="RICE"),H2919*About!$B$113,IF(B2919="CROP",H2919*About!$B$114,'EPA Data'!H2919))</f>
        <v>0.27534435272216773</v>
      </c>
      <c r="J2919" s="9" t="str">
        <f>VLOOKUP(F2919,'Tech to Policy Mapping'!C:D,2,FALSE)</f>
        <v>ngps - production methane capture</v>
      </c>
    </row>
    <row r="2920" spans="1:10" x14ac:dyDescent="0.45">
      <c r="A2920" t="s">
        <v>425</v>
      </c>
      <c r="B2920" t="s">
        <v>433</v>
      </c>
      <c r="C2920">
        <v>2025</v>
      </c>
      <c r="D2920" t="s">
        <v>82</v>
      </c>
      <c r="E2920" t="s">
        <v>83</v>
      </c>
      <c r="F2920" t="s">
        <v>434</v>
      </c>
      <c r="G2920">
        <v>-163</v>
      </c>
      <c r="H2920">
        <v>0</v>
      </c>
      <c r="I2920">
        <f>IF(OR(B2920="GAS",B2920="COL",B2920="LAN",B2920="RICE"),H2920*About!$B$113,IF(B2920="CROP",H2920*About!$B$114,'EPA Data'!H2920))</f>
        <v>0</v>
      </c>
      <c r="J2920" s="9" t="str">
        <f>VLOOKUP(F2920,'Tech to Policy Mapping'!C:D,2,FALSE)</f>
        <v>ngps - production methane capture</v>
      </c>
    </row>
    <row r="2921" spans="1:10" x14ac:dyDescent="0.45">
      <c r="A2921" t="s">
        <v>425</v>
      </c>
      <c r="B2921" t="s">
        <v>433</v>
      </c>
      <c r="C2921">
        <v>2025</v>
      </c>
      <c r="D2921" t="s">
        <v>82</v>
      </c>
      <c r="E2921" t="s">
        <v>83</v>
      </c>
      <c r="F2921" t="s">
        <v>436</v>
      </c>
      <c r="G2921">
        <v>-6</v>
      </c>
      <c r="H2921">
        <v>0.158161188475787</v>
      </c>
      <c r="I2921">
        <f>IF(OR(B2921="GAS",B2921="COL",B2921="LAN",B2921="RICE"),H2921*About!$B$113,IF(B2921="CROP",H2921*About!$B$114,'EPA Data'!H2921))</f>
        <v>0.17714053109288147</v>
      </c>
      <c r="J2921" s="9" t="str">
        <f>VLOOKUP(F2921,'Tech to Policy Mapping'!C:D,2,FALSE)</f>
        <v>ngps - T&amp;D methane capture</v>
      </c>
    </row>
    <row r="2922" spans="1:10" x14ac:dyDescent="0.45">
      <c r="A2922" t="s">
        <v>425</v>
      </c>
      <c r="B2922" t="s">
        <v>433</v>
      </c>
      <c r="C2922">
        <v>2025</v>
      </c>
      <c r="D2922" t="s">
        <v>82</v>
      </c>
      <c r="E2922" t="s">
        <v>83</v>
      </c>
      <c r="F2922" t="s">
        <v>435</v>
      </c>
      <c r="G2922">
        <v>-6</v>
      </c>
      <c r="H2922">
        <v>4.647452733479E-4</v>
      </c>
      <c r="I2922">
        <f>IF(OR(B2922="GAS",B2922="COL",B2922="LAN",B2922="RICE"),H2922*About!$B$113,IF(B2922="CROP",H2922*About!$B$114,'EPA Data'!H2922))</f>
        <v>5.20514706149648E-4</v>
      </c>
      <c r="J2922" s="9" t="str">
        <f>VLOOKUP(F2922,'Tech to Policy Mapping'!C:D,2,FALSE)</f>
        <v>ngps - production methane capture</v>
      </c>
    </row>
    <row r="2923" spans="1:10" x14ac:dyDescent="0.45">
      <c r="A2923" t="s">
        <v>425</v>
      </c>
      <c r="B2923" t="s">
        <v>433</v>
      </c>
      <c r="C2923">
        <v>2025</v>
      </c>
      <c r="D2923" t="s">
        <v>82</v>
      </c>
      <c r="E2923" t="s">
        <v>83</v>
      </c>
      <c r="F2923" t="s">
        <v>438</v>
      </c>
      <c r="G2923">
        <v>-4</v>
      </c>
      <c r="H2923">
        <v>6.1550474492830004E-4</v>
      </c>
      <c r="I2923">
        <f>IF(OR(B2923="GAS",B2923="COL",B2923="LAN",B2923="RICE"),H2923*About!$B$113,IF(B2923="CROP",H2923*About!$B$114,'EPA Data'!H2923))</f>
        <v>6.8936531431969608E-4</v>
      </c>
      <c r="J2923" s="9" t="str">
        <f>VLOOKUP(F2923,'Tech to Policy Mapping'!C:D,2,FALSE)</f>
        <v>ngps - production methane capture</v>
      </c>
    </row>
    <row r="2924" spans="1:10" x14ac:dyDescent="0.45">
      <c r="A2924" t="s">
        <v>425</v>
      </c>
      <c r="B2924" t="s">
        <v>433</v>
      </c>
      <c r="C2924">
        <v>2025</v>
      </c>
      <c r="D2924" t="s">
        <v>82</v>
      </c>
      <c r="E2924" t="s">
        <v>83</v>
      </c>
      <c r="F2924" t="s">
        <v>437</v>
      </c>
      <c r="G2924">
        <v>-3</v>
      </c>
      <c r="H2924">
        <v>0.345070179551839</v>
      </c>
      <c r="I2924">
        <f>IF(OR(B2924="GAS",B2924="COL",B2924="LAN",B2924="RICE"),H2924*About!$B$113,IF(B2924="CROP",H2924*About!$B$114,'EPA Data'!H2924))</f>
        <v>0.3864786010980597</v>
      </c>
      <c r="J2924" s="9" t="str">
        <f>VLOOKUP(F2924,'Tech to Policy Mapping'!C:D,2,FALSE)</f>
        <v>ngps - processing methane capture</v>
      </c>
    </row>
    <row r="2925" spans="1:10" x14ac:dyDescent="0.45">
      <c r="A2925" t="s">
        <v>425</v>
      </c>
      <c r="B2925" t="s">
        <v>433</v>
      </c>
      <c r="C2925">
        <v>2025</v>
      </c>
      <c r="D2925" t="s">
        <v>82</v>
      </c>
      <c r="E2925" t="s">
        <v>83</v>
      </c>
      <c r="F2925" t="s">
        <v>439</v>
      </c>
      <c r="G2925">
        <v>-3</v>
      </c>
      <c r="H2925">
        <v>0.33876035362481999</v>
      </c>
      <c r="I2925">
        <f>IF(OR(B2925="GAS",B2925="COL",B2925="LAN",B2925="RICE"),H2925*About!$B$113,IF(B2925="CROP",H2925*About!$B$114,'EPA Data'!H2925))</f>
        <v>0.37941159605979841</v>
      </c>
      <c r="J2925" s="9" t="str">
        <f>VLOOKUP(F2925,'Tech to Policy Mapping'!C:D,2,FALSE)</f>
        <v>ngps - processing methane capture</v>
      </c>
    </row>
    <row r="2926" spans="1:10" x14ac:dyDescent="0.45">
      <c r="A2926" t="s">
        <v>425</v>
      </c>
      <c r="B2926" t="s">
        <v>433</v>
      </c>
      <c r="C2926">
        <v>2025</v>
      </c>
      <c r="D2926" t="s">
        <v>82</v>
      </c>
      <c r="E2926" t="s">
        <v>83</v>
      </c>
      <c r="F2926" t="s">
        <v>457</v>
      </c>
      <c r="G2926">
        <v>-3</v>
      </c>
      <c r="H2926">
        <v>0.67380456859245896</v>
      </c>
      <c r="I2926">
        <f>IF(OR(B2926="GAS",B2926="COL",B2926="LAN",B2926="RICE"),H2926*About!$B$113,IF(B2926="CROP",H2926*About!$B$114,'EPA Data'!H2926))</f>
        <v>0.75466111682355408</v>
      </c>
      <c r="J2926" s="9" t="str">
        <f>VLOOKUP(F2926,'Tech to Policy Mapping'!C:D,2,FALSE)</f>
        <v>ngps - production methane capture</v>
      </c>
    </row>
    <row r="2927" spans="1:10" x14ac:dyDescent="0.45">
      <c r="A2927" t="s">
        <v>425</v>
      </c>
      <c r="B2927" t="s">
        <v>433</v>
      </c>
      <c r="C2927">
        <v>2025</v>
      </c>
      <c r="D2927" t="s">
        <v>82</v>
      </c>
      <c r="E2927" t="s">
        <v>83</v>
      </c>
      <c r="F2927" t="s">
        <v>435</v>
      </c>
      <c r="G2927">
        <v>-3</v>
      </c>
      <c r="H2927">
        <v>3.7645373959089998E-4</v>
      </c>
      <c r="I2927">
        <f>IF(OR(B2927="GAS",B2927="COL",B2927="LAN",B2927="RICE"),H2927*About!$B$113,IF(B2927="CROP",H2927*About!$B$114,'EPA Data'!H2927))</f>
        <v>4.2162818834180803E-4</v>
      </c>
      <c r="J2927" s="9" t="str">
        <f>VLOOKUP(F2927,'Tech to Policy Mapping'!C:D,2,FALSE)</f>
        <v>ngps - production methane capture</v>
      </c>
    </row>
    <row r="2928" spans="1:10" x14ac:dyDescent="0.45">
      <c r="A2928" t="s">
        <v>425</v>
      </c>
      <c r="B2928" t="s">
        <v>433</v>
      </c>
      <c r="C2928">
        <v>2025</v>
      </c>
      <c r="D2928" t="s">
        <v>82</v>
      </c>
      <c r="E2928" t="s">
        <v>83</v>
      </c>
      <c r="F2928" t="s">
        <v>435</v>
      </c>
      <c r="G2928">
        <v>-2</v>
      </c>
      <c r="H2928">
        <v>9.4216692261397797E-2</v>
      </c>
      <c r="I2928">
        <f>IF(OR(B2928="GAS",B2928="COL",B2928="LAN",B2928="RICE"),H2928*About!$B$113,IF(B2928="CROP",H2928*About!$B$114,'EPA Data'!H2928))</f>
        <v>0.10552269533276554</v>
      </c>
      <c r="J2928" s="9" t="str">
        <f>VLOOKUP(F2928,'Tech to Policy Mapping'!C:D,2,FALSE)</f>
        <v>ngps - production methane capture</v>
      </c>
    </row>
    <row r="2929" spans="1:10" x14ac:dyDescent="0.45">
      <c r="A2929" t="s">
        <v>425</v>
      </c>
      <c r="B2929" t="s">
        <v>433</v>
      </c>
      <c r="C2929">
        <v>2025</v>
      </c>
      <c r="D2929" t="s">
        <v>82</v>
      </c>
      <c r="E2929" t="s">
        <v>83</v>
      </c>
      <c r="F2929" t="s">
        <v>440</v>
      </c>
      <c r="G2929">
        <v>-2</v>
      </c>
      <c r="H2929">
        <v>0.133999213576316</v>
      </c>
      <c r="I2929">
        <f>IF(OR(B2929="GAS",B2929="COL",B2929="LAN",B2929="RICE"),H2929*About!$B$113,IF(B2929="CROP",H2929*About!$B$114,'EPA Data'!H2929))</f>
        <v>0.15007911920547393</v>
      </c>
      <c r="J2929" s="9" t="str">
        <f>VLOOKUP(F2929,'Tech to Policy Mapping'!C:D,2,FALSE)</f>
        <v>ngps - production methane capture</v>
      </c>
    </row>
    <row r="2930" spans="1:10" x14ac:dyDescent="0.45">
      <c r="A2930" t="s">
        <v>425</v>
      </c>
      <c r="B2930" t="s">
        <v>433</v>
      </c>
      <c r="C2930">
        <v>2025</v>
      </c>
      <c r="D2930" t="s">
        <v>82</v>
      </c>
      <c r="E2930" t="s">
        <v>83</v>
      </c>
      <c r="F2930" t="s">
        <v>442</v>
      </c>
      <c r="G2930">
        <v>-1</v>
      </c>
      <c r="H2930">
        <v>5.20896464586258E-2</v>
      </c>
      <c r="I2930">
        <f>IF(OR(B2930="GAS",B2930="COL",B2930="LAN",B2930="RICE"),H2930*About!$B$113,IF(B2930="CROP",H2930*About!$B$114,'EPA Data'!H2930))</f>
        <v>5.8340404033660899E-2</v>
      </c>
      <c r="J2930" s="9" t="str">
        <f>VLOOKUP(F2930,'Tech to Policy Mapping'!C:D,2,FALSE)</f>
        <v>ngps - production methane capture</v>
      </c>
    </row>
    <row r="2931" spans="1:10" x14ac:dyDescent="0.45">
      <c r="A2931" t="s">
        <v>425</v>
      </c>
      <c r="B2931" t="s">
        <v>433</v>
      </c>
      <c r="C2931">
        <v>2025</v>
      </c>
      <c r="D2931" t="s">
        <v>82</v>
      </c>
      <c r="E2931" t="s">
        <v>83</v>
      </c>
      <c r="F2931" t="s">
        <v>440</v>
      </c>
      <c r="G2931">
        <v>-1</v>
      </c>
      <c r="H2931">
        <v>0.23788668960332801</v>
      </c>
      <c r="I2931">
        <f>IF(OR(B2931="GAS",B2931="COL",B2931="LAN",B2931="RICE"),H2931*About!$B$113,IF(B2931="CROP",H2931*About!$B$114,'EPA Data'!H2931))</f>
        <v>0.26643309235572737</v>
      </c>
      <c r="J2931" s="9" t="str">
        <f>VLOOKUP(F2931,'Tech to Policy Mapping'!C:D,2,FALSE)</f>
        <v>ngps - production methane capture</v>
      </c>
    </row>
    <row r="2932" spans="1:10" x14ac:dyDescent="0.45">
      <c r="A2932" t="s">
        <v>425</v>
      </c>
      <c r="B2932" t="s">
        <v>433</v>
      </c>
      <c r="C2932">
        <v>2025</v>
      </c>
      <c r="D2932" t="s">
        <v>82</v>
      </c>
      <c r="E2932" t="s">
        <v>83</v>
      </c>
      <c r="F2932" t="s">
        <v>441</v>
      </c>
      <c r="G2932">
        <v>-1</v>
      </c>
      <c r="H2932">
        <v>0.112470250576734</v>
      </c>
      <c r="I2932">
        <f>IF(OR(B2932="GAS",B2932="COL",B2932="LAN",B2932="RICE"),H2932*About!$B$113,IF(B2932="CROP",H2932*About!$B$114,'EPA Data'!H2932))</f>
        <v>0.1259666806459421</v>
      </c>
      <c r="J2932" s="9" t="str">
        <f>VLOOKUP(F2932,'Tech to Policy Mapping'!C:D,2,FALSE)</f>
        <v>ngps - production methane capture</v>
      </c>
    </row>
    <row r="2933" spans="1:10" x14ac:dyDescent="0.45">
      <c r="A2933" t="s">
        <v>425</v>
      </c>
      <c r="B2933" t="s">
        <v>433</v>
      </c>
      <c r="C2933">
        <v>2025</v>
      </c>
      <c r="D2933" t="s">
        <v>82</v>
      </c>
      <c r="E2933" t="s">
        <v>83</v>
      </c>
      <c r="F2933" t="s">
        <v>457</v>
      </c>
      <c r="G2933">
        <v>-1</v>
      </c>
      <c r="H2933">
        <v>0.33788439538329801</v>
      </c>
      <c r="I2933">
        <f>IF(OR(B2933="GAS",B2933="COL",B2933="LAN",B2933="RICE"),H2933*About!$B$113,IF(B2933="CROP",H2933*About!$B$114,'EPA Data'!H2933))</f>
        <v>0.37843052282929379</v>
      </c>
      <c r="J2933" s="9" t="str">
        <f>VLOOKUP(F2933,'Tech to Policy Mapping'!C:D,2,FALSE)</f>
        <v>ngps - production methane capture</v>
      </c>
    </row>
    <row r="2934" spans="1:10" x14ac:dyDescent="0.45">
      <c r="A2934" t="s">
        <v>425</v>
      </c>
      <c r="B2934" t="s">
        <v>433</v>
      </c>
      <c r="C2934">
        <v>2025</v>
      </c>
      <c r="D2934" t="s">
        <v>82</v>
      </c>
      <c r="E2934" t="s">
        <v>83</v>
      </c>
      <c r="F2934" t="s">
        <v>458</v>
      </c>
      <c r="G2934">
        <v>0</v>
      </c>
      <c r="H2934">
        <v>7.5742401182651506E-2</v>
      </c>
      <c r="I2934">
        <f>IF(OR(B2934="GAS",B2934="COL",B2934="LAN",B2934="RICE"),H2934*About!$B$113,IF(B2934="CROP",H2934*About!$B$114,'EPA Data'!H2934))</f>
        <v>8.48314893245697E-2</v>
      </c>
      <c r="J2934" s="9" t="str">
        <f>VLOOKUP(F2934,'Tech to Policy Mapping'!C:D,2,FALSE)</f>
        <v>ngps - production methane capture</v>
      </c>
    </row>
    <row r="2935" spans="1:10" x14ac:dyDescent="0.45">
      <c r="A2935" t="s">
        <v>425</v>
      </c>
      <c r="B2935" t="s">
        <v>433</v>
      </c>
      <c r="C2935">
        <v>2025</v>
      </c>
      <c r="D2935" t="s">
        <v>82</v>
      </c>
      <c r="E2935" t="s">
        <v>83</v>
      </c>
      <c r="F2935" t="s">
        <v>457</v>
      </c>
      <c r="G2935">
        <v>0</v>
      </c>
      <c r="H2935">
        <v>8.6856405250727992E-3</v>
      </c>
      <c r="I2935">
        <f>IF(OR(B2935="GAS",B2935="COL",B2935="LAN",B2935="RICE"),H2935*About!$B$113,IF(B2935="CROP",H2935*About!$B$114,'EPA Data'!H2935))</f>
        <v>9.7279173880815365E-3</v>
      </c>
      <c r="J2935" s="9" t="str">
        <f>VLOOKUP(F2935,'Tech to Policy Mapping'!C:D,2,FALSE)</f>
        <v>ngps - production methane capture</v>
      </c>
    </row>
    <row r="2936" spans="1:10" x14ac:dyDescent="0.45">
      <c r="A2936" t="s">
        <v>425</v>
      </c>
      <c r="B2936" t="s">
        <v>433</v>
      </c>
      <c r="C2936">
        <v>2025</v>
      </c>
      <c r="D2936" t="s">
        <v>82</v>
      </c>
      <c r="E2936" t="s">
        <v>83</v>
      </c>
      <c r="F2936" t="s">
        <v>440</v>
      </c>
      <c r="G2936">
        <v>0</v>
      </c>
      <c r="H2936">
        <v>0.12837016209959901</v>
      </c>
      <c r="I2936">
        <f>IF(OR(B2936="GAS",B2936="COL",B2936="LAN",B2936="RICE"),H2936*About!$B$113,IF(B2936="CROP",H2936*About!$B$114,'EPA Data'!H2936))</f>
        <v>0.1437745815515509</v>
      </c>
      <c r="J2936" s="9" t="str">
        <f>VLOOKUP(F2936,'Tech to Policy Mapping'!C:D,2,FALSE)</f>
        <v>ngps - production methane capture</v>
      </c>
    </row>
    <row r="2937" spans="1:10" x14ac:dyDescent="0.45">
      <c r="A2937" t="s">
        <v>425</v>
      </c>
      <c r="B2937" t="s">
        <v>433</v>
      </c>
      <c r="C2937">
        <v>2025</v>
      </c>
      <c r="D2937" t="s">
        <v>82</v>
      </c>
      <c r="E2937" t="s">
        <v>83</v>
      </c>
      <c r="F2937" t="s">
        <v>445</v>
      </c>
      <c r="G2937">
        <v>1</v>
      </c>
      <c r="H2937">
        <v>0.32396194338798501</v>
      </c>
      <c r="I2937">
        <f>IF(OR(B2937="GAS",B2937="COL",B2937="LAN",B2937="RICE"),H2937*About!$B$113,IF(B2937="CROP",H2937*About!$B$114,'EPA Data'!H2937))</f>
        <v>0.36283737659454324</v>
      </c>
      <c r="J2937" s="9" t="str">
        <f>VLOOKUP(F2937,'Tech to Policy Mapping'!C:D,2,FALSE)</f>
        <v>ngps - processing methane destruction</v>
      </c>
    </row>
    <row r="2938" spans="1:10" x14ac:dyDescent="0.45">
      <c r="A2938" t="s">
        <v>425</v>
      </c>
      <c r="B2938" t="s">
        <v>433</v>
      </c>
      <c r="C2938">
        <v>2025</v>
      </c>
      <c r="D2938" t="s">
        <v>82</v>
      </c>
      <c r="E2938" t="s">
        <v>83</v>
      </c>
      <c r="F2938" t="s">
        <v>444</v>
      </c>
      <c r="G2938">
        <v>1</v>
      </c>
      <c r="H2938">
        <v>0.15568143874406801</v>
      </c>
      <c r="I2938">
        <f>IF(OR(B2938="GAS",B2938="COL",B2938="LAN",B2938="RICE"),H2938*About!$B$113,IF(B2938="CROP",H2938*About!$B$114,'EPA Data'!H2938))</f>
        <v>0.17436321139335617</v>
      </c>
      <c r="J2938" s="9" t="str">
        <f>VLOOKUP(F2938,'Tech to Policy Mapping'!C:D,2,FALSE)</f>
        <v>ngps - processing methane capture</v>
      </c>
    </row>
    <row r="2939" spans="1:10" x14ac:dyDescent="0.45">
      <c r="A2939" t="s">
        <v>425</v>
      </c>
      <c r="B2939" t="s">
        <v>433</v>
      </c>
      <c r="C2939">
        <v>2025</v>
      </c>
      <c r="D2939" t="s">
        <v>82</v>
      </c>
      <c r="E2939" t="s">
        <v>83</v>
      </c>
      <c r="F2939" t="s">
        <v>457</v>
      </c>
      <c r="G2939">
        <v>1</v>
      </c>
      <c r="H2939">
        <v>1.0182867990807E-3</v>
      </c>
      <c r="I2939">
        <f>IF(OR(B2939="GAS",B2939="COL",B2939="LAN",B2939="RICE"),H2939*About!$B$113,IF(B2939="CROP",H2939*About!$B$114,'EPA Data'!H2939))</f>
        <v>1.1404812149703842E-3</v>
      </c>
      <c r="J2939" s="9" t="str">
        <f>VLOOKUP(F2939,'Tech to Policy Mapping'!C:D,2,FALSE)</f>
        <v>ngps - production methane capture</v>
      </c>
    </row>
    <row r="2940" spans="1:10" x14ac:dyDescent="0.45">
      <c r="A2940" t="s">
        <v>425</v>
      </c>
      <c r="B2940" t="s">
        <v>433</v>
      </c>
      <c r="C2940">
        <v>2025</v>
      </c>
      <c r="D2940" t="s">
        <v>82</v>
      </c>
      <c r="E2940" t="s">
        <v>83</v>
      </c>
      <c r="F2940" t="s">
        <v>441</v>
      </c>
      <c r="G2940">
        <v>2</v>
      </c>
      <c r="H2940">
        <v>5.44463321566582E-2</v>
      </c>
      <c r="I2940">
        <f>IF(OR(B2940="GAS",B2940="COL",B2940="LAN",B2940="RICE"),H2940*About!$B$113,IF(B2940="CROP",H2940*About!$B$114,'EPA Data'!H2940))</f>
        <v>6.0979892015457192E-2</v>
      </c>
      <c r="J2940" s="9" t="str">
        <f>VLOOKUP(F2940,'Tech to Policy Mapping'!C:D,2,FALSE)</f>
        <v>ngps - production methane capture</v>
      </c>
    </row>
    <row r="2941" spans="1:10" x14ac:dyDescent="0.45">
      <c r="A2941" t="s">
        <v>425</v>
      </c>
      <c r="B2941" t="s">
        <v>433</v>
      </c>
      <c r="C2941">
        <v>2025</v>
      </c>
      <c r="D2941" t="s">
        <v>82</v>
      </c>
      <c r="E2941" t="s">
        <v>83</v>
      </c>
      <c r="F2941" t="s">
        <v>457</v>
      </c>
      <c r="G2941">
        <v>2</v>
      </c>
      <c r="H2941">
        <v>1.2844264274462999E-3</v>
      </c>
      <c r="I2941">
        <f>IF(OR(B2941="GAS",B2941="COL",B2941="LAN",B2941="RICE"),H2941*About!$B$113,IF(B2941="CROP",H2941*About!$B$114,'EPA Data'!H2941))</f>
        <v>1.4385575987398561E-3</v>
      </c>
      <c r="J2941" s="9" t="str">
        <f>VLOOKUP(F2941,'Tech to Policy Mapping'!C:D,2,FALSE)</f>
        <v>ngps - production methane capture</v>
      </c>
    </row>
    <row r="2942" spans="1:10" x14ac:dyDescent="0.45">
      <c r="A2942" t="s">
        <v>425</v>
      </c>
      <c r="B2942" t="s">
        <v>433</v>
      </c>
      <c r="C2942">
        <v>2025</v>
      </c>
      <c r="D2942" t="s">
        <v>82</v>
      </c>
      <c r="E2942" t="s">
        <v>83</v>
      </c>
      <c r="F2942" t="s">
        <v>446</v>
      </c>
      <c r="G2942">
        <v>3</v>
      </c>
      <c r="H2942">
        <v>2.8943741926923E-3</v>
      </c>
      <c r="I2942">
        <f>IF(OR(B2942="GAS",B2942="COL",B2942="LAN",B2942="RICE"),H2942*About!$B$113,IF(B2942="CROP",H2942*About!$B$114,'EPA Data'!H2942))</f>
        <v>3.2416990958153763E-3</v>
      </c>
      <c r="J2942" s="9" t="str">
        <f>VLOOKUP(F2942,'Tech to Policy Mapping'!C:D,2,FALSE)</f>
        <v>ngps - production methane capture</v>
      </c>
    </row>
    <row r="2943" spans="1:10" x14ac:dyDescent="0.45">
      <c r="A2943" t="s">
        <v>425</v>
      </c>
      <c r="B2943" t="s">
        <v>433</v>
      </c>
      <c r="C2943">
        <v>2025</v>
      </c>
      <c r="D2943" t="s">
        <v>82</v>
      </c>
      <c r="E2943" t="s">
        <v>83</v>
      </c>
      <c r="F2943" t="s">
        <v>457</v>
      </c>
      <c r="G2943">
        <v>3</v>
      </c>
      <c r="H2943">
        <v>6.4221321372320004E-4</v>
      </c>
      <c r="I2943">
        <f>IF(OR(B2943="GAS",B2943="COL",B2943="LAN",B2943="RICE"),H2943*About!$B$113,IF(B2943="CROP",H2943*About!$B$114,'EPA Data'!H2943))</f>
        <v>7.1927879936998411E-4</v>
      </c>
      <c r="J2943" s="9" t="str">
        <f>VLOOKUP(F2943,'Tech to Policy Mapping'!C:D,2,FALSE)</f>
        <v>ngps - production methane capture</v>
      </c>
    </row>
    <row r="2944" spans="1:10" x14ac:dyDescent="0.45">
      <c r="A2944" t="s">
        <v>425</v>
      </c>
      <c r="B2944" t="s">
        <v>433</v>
      </c>
      <c r="C2944">
        <v>2025</v>
      </c>
      <c r="D2944" t="s">
        <v>82</v>
      </c>
      <c r="E2944" t="s">
        <v>83</v>
      </c>
      <c r="F2944" t="s">
        <v>440</v>
      </c>
      <c r="G2944">
        <v>4</v>
      </c>
      <c r="H2944">
        <v>1.9064247608184801E-2</v>
      </c>
      <c r="I2944">
        <f>IF(OR(B2944="GAS",B2944="COL",B2944="LAN",B2944="RICE"),H2944*About!$B$113,IF(B2944="CROP",H2944*About!$B$114,'EPA Data'!H2944))</f>
        <v>2.135195732116698E-2</v>
      </c>
      <c r="J2944" s="9" t="str">
        <f>VLOOKUP(F2944,'Tech to Policy Mapping'!C:D,2,FALSE)</f>
        <v>ngps - production methane capture</v>
      </c>
    </row>
    <row r="2945" spans="1:10" x14ac:dyDescent="0.45">
      <c r="A2945" t="s">
        <v>425</v>
      </c>
      <c r="B2945" t="s">
        <v>433</v>
      </c>
      <c r="C2945">
        <v>2025</v>
      </c>
      <c r="D2945" t="s">
        <v>82</v>
      </c>
      <c r="E2945" t="s">
        <v>83</v>
      </c>
      <c r="F2945" t="s">
        <v>447</v>
      </c>
      <c r="G2945">
        <v>5</v>
      </c>
      <c r="H2945">
        <v>5.1109254360199002E-2</v>
      </c>
      <c r="I2945">
        <f>IF(OR(B2945="GAS",B2945="COL",B2945="LAN",B2945="RICE"),H2945*About!$B$113,IF(B2945="CROP",H2945*About!$B$114,'EPA Data'!H2945))</f>
        <v>5.7242364883422887E-2</v>
      </c>
      <c r="J2945" s="9" t="str">
        <f>VLOOKUP(F2945,'Tech to Policy Mapping'!C:D,2,FALSE)</f>
        <v>ngps - T&amp;D methane capture</v>
      </c>
    </row>
    <row r="2946" spans="1:10" x14ac:dyDescent="0.45">
      <c r="A2946" t="s">
        <v>425</v>
      </c>
      <c r="B2946" t="s">
        <v>433</v>
      </c>
      <c r="C2946">
        <v>2025</v>
      </c>
      <c r="D2946" t="s">
        <v>82</v>
      </c>
      <c r="E2946" t="s">
        <v>83</v>
      </c>
      <c r="F2946" t="s">
        <v>450</v>
      </c>
      <c r="G2946">
        <v>5</v>
      </c>
      <c r="H2946">
        <v>4.5445609837770497E-2</v>
      </c>
      <c r="I2946">
        <f>IF(OR(B2946="GAS",B2946="COL",B2946="LAN",B2946="RICE"),H2946*About!$B$113,IF(B2946="CROP",H2946*About!$B$114,'EPA Data'!H2946))</f>
        <v>5.0899083018302961E-2</v>
      </c>
      <c r="J2946" s="9" t="str">
        <f>VLOOKUP(F2946,'Tech to Policy Mapping'!C:D,2,FALSE)</f>
        <v>ngps - processing methane capture</v>
      </c>
    </row>
    <row r="2947" spans="1:10" x14ac:dyDescent="0.45">
      <c r="A2947" t="s">
        <v>425</v>
      </c>
      <c r="B2947" t="s">
        <v>433</v>
      </c>
      <c r="C2947">
        <v>2025</v>
      </c>
      <c r="D2947" t="s">
        <v>82</v>
      </c>
      <c r="E2947" t="s">
        <v>83</v>
      </c>
      <c r="F2947" t="s">
        <v>457</v>
      </c>
      <c r="G2947">
        <v>5</v>
      </c>
      <c r="H2947">
        <v>0.50907457328867101</v>
      </c>
      <c r="I2947">
        <f>IF(OR(B2947="GAS",B2947="COL",B2947="LAN",B2947="RICE"),H2947*About!$B$113,IF(B2947="CROP",H2947*About!$B$114,'EPA Data'!H2947))</f>
        <v>0.57016352208331156</v>
      </c>
      <c r="J2947" s="9" t="str">
        <f>VLOOKUP(F2947,'Tech to Policy Mapping'!C:D,2,FALSE)</f>
        <v>ngps - production methane capture</v>
      </c>
    </row>
    <row r="2948" spans="1:10" x14ac:dyDescent="0.45">
      <c r="A2948" t="s">
        <v>425</v>
      </c>
      <c r="B2948" t="s">
        <v>433</v>
      </c>
      <c r="C2948">
        <v>2025</v>
      </c>
      <c r="D2948" t="s">
        <v>82</v>
      </c>
      <c r="E2948" t="s">
        <v>83</v>
      </c>
      <c r="F2948" t="s">
        <v>457</v>
      </c>
      <c r="G2948">
        <v>7</v>
      </c>
      <c r="H2948">
        <v>2.5851848768070002E-3</v>
      </c>
      <c r="I2948">
        <f>IF(OR(B2948="GAS",B2948="COL",B2948="LAN",B2948="RICE"),H2948*About!$B$113,IF(B2948="CROP",H2948*About!$B$114,'EPA Data'!H2948))</f>
        <v>2.8954070620238405E-3</v>
      </c>
      <c r="J2948" s="9" t="str">
        <f>VLOOKUP(F2948,'Tech to Policy Mapping'!C:D,2,FALSE)</f>
        <v>ngps - production methane capture</v>
      </c>
    </row>
    <row r="2949" spans="1:10" x14ac:dyDescent="0.45">
      <c r="A2949" t="s">
        <v>425</v>
      </c>
      <c r="B2949" t="s">
        <v>433</v>
      </c>
      <c r="C2949">
        <v>2025</v>
      </c>
      <c r="D2949" t="s">
        <v>82</v>
      </c>
      <c r="E2949" t="s">
        <v>83</v>
      </c>
      <c r="F2949" t="s">
        <v>442</v>
      </c>
      <c r="G2949">
        <v>8</v>
      </c>
      <c r="H2949">
        <v>0.23376160860061601</v>
      </c>
      <c r="I2949">
        <f>IF(OR(B2949="GAS",B2949="COL",B2949="LAN",B2949="RICE"),H2949*About!$B$113,IF(B2949="CROP",H2949*About!$B$114,'EPA Data'!H2949))</f>
        <v>0.26181300163268995</v>
      </c>
      <c r="J2949" s="9" t="str">
        <f>VLOOKUP(F2949,'Tech to Policy Mapping'!C:D,2,FALSE)</f>
        <v>ngps - production methane capture</v>
      </c>
    </row>
    <row r="2950" spans="1:10" x14ac:dyDescent="0.45">
      <c r="A2950" t="s">
        <v>425</v>
      </c>
      <c r="B2950" t="s">
        <v>433</v>
      </c>
      <c r="C2950">
        <v>2025</v>
      </c>
      <c r="D2950" t="s">
        <v>82</v>
      </c>
      <c r="E2950" t="s">
        <v>83</v>
      </c>
      <c r="F2950" t="s">
        <v>457</v>
      </c>
      <c r="G2950">
        <v>8</v>
      </c>
      <c r="H2950">
        <v>7.1143067907539995E-4</v>
      </c>
      <c r="I2950">
        <f>IF(OR(B2950="GAS",B2950="COL",B2950="LAN",B2950="RICE"),H2950*About!$B$113,IF(B2950="CROP",H2950*About!$B$114,'EPA Data'!H2950))</f>
        <v>7.9680236056444797E-4</v>
      </c>
      <c r="J2950" s="9" t="str">
        <f>VLOOKUP(F2950,'Tech to Policy Mapping'!C:D,2,FALSE)</f>
        <v>ngps - production methane capture</v>
      </c>
    </row>
    <row r="2951" spans="1:10" x14ac:dyDescent="0.45">
      <c r="A2951" t="s">
        <v>425</v>
      </c>
      <c r="B2951" t="s">
        <v>433</v>
      </c>
      <c r="C2951">
        <v>2025</v>
      </c>
      <c r="D2951" t="s">
        <v>82</v>
      </c>
      <c r="E2951" t="s">
        <v>83</v>
      </c>
      <c r="F2951" t="s">
        <v>447</v>
      </c>
      <c r="G2951">
        <v>8</v>
      </c>
      <c r="H2951">
        <v>2.085966989398E-3</v>
      </c>
      <c r="I2951">
        <f>IF(OR(B2951="GAS",B2951="COL",B2951="LAN",B2951="RICE"),H2951*About!$B$113,IF(B2951="CROP",H2951*About!$B$114,'EPA Data'!H2951))</f>
        <v>2.3362830281257602E-3</v>
      </c>
      <c r="J2951" s="9" t="str">
        <f>VLOOKUP(F2951,'Tech to Policy Mapping'!C:D,2,FALSE)</f>
        <v>ngps - T&amp;D methane capture</v>
      </c>
    </row>
    <row r="2952" spans="1:10" x14ac:dyDescent="0.45">
      <c r="A2952" t="s">
        <v>425</v>
      </c>
      <c r="B2952" t="s">
        <v>433</v>
      </c>
      <c r="C2952">
        <v>2025</v>
      </c>
      <c r="D2952" t="s">
        <v>82</v>
      </c>
      <c r="E2952" t="s">
        <v>83</v>
      </c>
      <c r="F2952" t="s">
        <v>447</v>
      </c>
      <c r="G2952">
        <v>9</v>
      </c>
      <c r="H2952">
        <v>2.977175405249E-3</v>
      </c>
      <c r="I2952">
        <f>IF(OR(B2952="GAS",B2952="COL",B2952="LAN",B2952="RICE"),H2952*About!$B$113,IF(B2952="CROP",H2952*About!$B$114,'EPA Data'!H2952))</f>
        <v>3.3344364538788803E-3</v>
      </c>
      <c r="J2952" s="9" t="str">
        <f>VLOOKUP(F2952,'Tech to Policy Mapping'!C:D,2,FALSE)</f>
        <v>ngps - T&amp;D methane capture</v>
      </c>
    </row>
    <row r="2953" spans="1:10" x14ac:dyDescent="0.45">
      <c r="A2953" t="s">
        <v>425</v>
      </c>
      <c r="B2953" t="s">
        <v>433</v>
      </c>
      <c r="C2953">
        <v>2025</v>
      </c>
      <c r="D2953" t="s">
        <v>82</v>
      </c>
      <c r="E2953" t="s">
        <v>83</v>
      </c>
      <c r="F2953" t="s">
        <v>457</v>
      </c>
      <c r="G2953">
        <v>9</v>
      </c>
      <c r="H2953">
        <v>5.3357303841040005E-4</v>
      </c>
      <c r="I2953">
        <f>IF(OR(B2953="GAS",B2953="COL",B2953="LAN",B2953="RICE"),H2953*About!$B$113,IF(B2953="CROP",H2953*About!$B$114,'EPA Data'!H2953))</f>
        <v>5.9760180301964808E-4</v>
      </c>
      <c r="J2953" s="9" t="str">
        <f>VLOOKUP(F2953,'Tech to Policy Mapping'!C:D,2,FALSE)</f>
        <v>ngps - production methane capture</v>
      </c>
    </row>
    <row r="2954" spans="1:10" x14ac:dyDescent="0.45">
      <c r="A2954" t="s">
        <v>425</v>
      </c>
      <c r="B2954" t="s">
        <v>433</v>
      </c>
      <c r="C2954">
        <v>2025</v>
      </c>
      <c r="D2954" t="s">
        <v>82</v>
      </c>
      <c r="E2954" t="s">
        <v>83</v>
      </c>
      <c r="F2954" t="s">
        <v>445</v>
      </c>
      <c r="G2954">
        <v>10</v>
      </c>
      <c r="H2954">
        <v>0.111240416765213</v>
      </c>
      <c r="I2954">
        <f>IF(OR(B2954="GAS",B2954="COL",B2954="LAN",B2954="RICE"),H2954*About!$B$113,IF(B2954="CROP",H2954*About!$B$114,'EPA Data'!H2954))</f>
        <v>0.12458926677703858</v>
      </c>
      <c r="J2954" s="9" t="str">
        <f>VLOOKUP(F2954,'Tech to Policy Mapping'!C:D,2,FALSE)</f>
        <v>ngps - processing methane destruction</v>
      </c>
    </row>
    <row r="2955" spans="1:10" x14ac:dyDescent="0.45">
      <c r="A2955" t="s">
        <v>425</v>
      </c>
      <c r="B2955" t="s">
        <v>433</v>
      </c>
      <c r="C2955">
        <v>2025</v>
      </c>
      <c r="D2955" t="s">
        <v>82</v>
      </c>
      <c r="E2955" t="s">
        <v>83</v>
      </c>
      <c r="F2955" t="s">
        <v>441</v>
      </c>
      <c r="G2955">
        <v>10</v>
      </c>
      <c r="H2955">
        <v>2.0903537049889599E-2</v>
      </c>
      <c r="I2955">
        <f>IF(OR(B2955="GAS",B2955="COL",B2955="LAN",B2955="RICE"),H2955*About!$B$113,IF(B2955="CROP",H2955*About!$B$114,'EPA Data'!H2955))</f>
        <v>2.3411961495876352E-2</v>
      </c>
      <c r="J2955" s="9" t="str">
        <f>VLOOKUP(F2955,'Tech to Policy Mapping'!C:D,2,FALSE)</f>
        <v>ngps - production methane capture</v>
      </c>
    </row>
    <row r="2956" spans="1:10" x14ac:dyDescent="0.45">
      <c r="A2956" t="s">
        <v>425</v>
      </c>
      <c r="B2956" t="s">
        <v>433</v>
      </c>
      <c r="C2956">
        <v>2025</v>
      </c>
      <c r="D2956" t="s">
        <v>82</v>
      </c>
      <c r="E2956" t="s">
        <v>83</v>
      </c>
      <c r="F2956" t="s">
        <v>434</v>
      </c>
      <c r="G2956">
        <v>10</v>
      </c>
      <c r="H2956">
        <v>0.18662504851817999</v>
      </c>
      <c r="I2956">
        <f>IF(OR(B2956="GAS",B2956="COL",B2956="LAN",B2956="RICE"),H2956*About!$B$113,IF(B2956="CROP",H2956*About!$B$114,'EPA Data'!H2956))</f>
        <v>0.20902005434036161</v>
      </c>
      <c r="J2956" s="9" t="str">
        <f>VLOOKUP(F2956,'Tech to Policy Mapping'!C:D,2,FALSE)</f>
        <v>ngps - production methane capture</v>
      </c>
    </row>
    <row r="2957" spans="1:10" x14ac:dyDescent="0.45">
      <c r="A2957" t="s">
        <v>425</v>
      </c>
      <c r="B2957" t="s">
        <v>433</v>
      </c>
      <c r="C2957">
        <v>2025</v>
      </c>
      <c r="D2957" t="s">
        <v>82</v>
      </c>
      <c r="E2957" t="s">
        <v>83</v>
      </c>
      <c r="F2957" t="s">
        <v>457</v>
      </c>
      <c r="G2957">
        <v>10</v>
      </c>
      <c r="H2957">
        <v>6.0842666425739997E-4</v>
      </c>
      <c r="I2957">
        <f>IF(OR(B2957="GAS",B2957="COL",B2957="LAN",B2957="RICE"),H2957*About!$B$113,IF(B2957="CROP",H2957*About!$B$114,'EPA Data'!H2957))</f>
        <v>6.8143786396828799E-4</v>
      </c>
      <c r="J2957" s="9" t="str">
        <f>VLOOKUP(F2957,'Tech to Policy Mapping'!C:D,2,FALSE)</f>
        <v>ngps - production methane capture</v>
      </c>
    </row>
    <row r="2958" spans="1:10" x14ac:dyDescent="0.45">
      <c r="A2958" t="s">
        <v>425</v>
      </c>
      <c r="B2958" t="s">
        <v>433</v>
      </c>
      <c r="C2958">
        <v>2025</v>
      </c>
      <c r="D2958" t="s">
        <v>82</v>
      </c>
      <c r="E2958" t="s">
        <v>83</v>
      </c>
      <c r="F2958" t="s">
        <v>457</v>
      </c>
      <c r="G2958">
        <v>11</v>
      </c>
      <c r="H2958">
        <v>5.7222723262380002E-4</v>
      </c>
      <c r="I2958">
        <f>IF(OR(B2958="GAS",B2958="COL",B2958="LAN",B2958="RICE"),H2958*About!$B$113,IF(B2958="CROP",H2958*About!$B$114,'EPA Data'!H2958))</f>
        <v>6.4089450053865613E-4</v>
      </c>
      <c r="J2958" s="9" t="str">
        <f>VLOOKUP(F2958,'Tech to Policy Mapping'!C:D,2,FALSE)</f>
        <v>ngps - production methane capture</v>
      </c>
    </row>
    <row r="2959" spans="1:10" x14ac:dyDescent="0.45">
      <c r="A2959" t="s">
        <v>425</v>
      </c>
      <c r="B2959" t="s">
        <v>433</v>
      </c>
      <c r="C2959">
        <v>2025</v>
      </c>
      <c r="D2959" t="s">
        <v>82</v>
      </c>
      <c r="E2959" t="s">
        <v>83</v>
      </c>
      <c r="F2959" t="s">
        <v>445</v>
      </c>
      <c r="G2959">
        <v>11</v>
      </c>
      <c r="H2959">
        <v>0.42105859518051098</v>
      </c>
      <c r="I2959">
        <f>IF(OR(B2959="GAS",B2959="COL",B2959="LAN",B2959="RICE"),H2959*About!$B$113,IF(B2959="CROP",H2959*About!$B$114,'EPA Data'!H2959))</f>
        <v>0.47158562660217235</v>
      </c>
      <c r="J2959" s="9" t="str">
        <f>VLOOKUP(F2959,'Tech to Policy Mapping'!C:D,2,FALSE)</f>
        <v>ngps - processing methane destruction</v>
      </c>
    </row>
    <row r="2960" spans="1:10" x14ac:dyDescent="0.45">
      <c r="A2960" t="s">
        <v>425</v>
      </c>
      <c r="B2960" t="s">
        <v>433</v>
      </c>
      <c r="C2960">
        <v>2025</v>
      </c>
      <c r="D2960" t="s">
        <v>82</v>
      </c>
      <c r="E2960" t="s">
        <v>83</v>
      </c>
      <c r="F2960" t="s">
        <v>457</v>
      </c>
      <c r="G2960">
        <v>12</v>
      </c>
      <c r="H2960">
        <v>1.4968773175497001E-3</v>
      </c>
      <c r="I2960">
        <f>IF(OR(B2960="GAS",B2960="COL",B2960="LAN",B2960="RICE"),H2960*About!$B$113,IF(B2960="CROP",H2960*About!$B$114,'EPA Data'!H2960))</f>
        <v>1.6765025956556642E-3</v>
      </c>
      <c r="J2960" s="9" t="str">
        <f>VLOOKUP(F2960,'Tech to Policy Mapping'!C:D,2,FALSE)</f>
        <v>ngps - production methane capture</v>
      </c>
    </row>
    <row r="2961" spans="1:10" x14ac:dyDescent="0.45">
      <c r="A2961" t="s">
        <v>425</v>
      </c>
      <c r="B2961" t="s">
        <v>433</v>
      </c>
      <c r="C2961">
        <v>2025</v>
      </c>
      <c r="D2961" t="s">
        <v>82</v>
      </c>
      <c r="E2961" t="s">
        <v>83</v>
      </c>
      <c r="F2961" t="s">
        <v>457</v>
      </c>
      <c r="G2961">
        <v>13</v>
      </c>
      <c r="H2961">
        <v>1.0868938115891E-3</v>
      </c>
      <c r="I2961">
        <f>IF(OR(B2961="GAS",B2961="COL",B2961="LAN",B2961="RICE"),H2961*About!$B$113,IF(B2961="CROP",H2961*About!$B$114,'EPA Data'!H2961))</f>
        <v>1.2173210689797921E-3</v>
      </c>
      <c r="J2961" s="9" t="str">
        <f>VLOOKUP(F2961,'Tech to Policy Mapping'!C:D,2,FALSE)</f>
        <v>ngps - production methane capture</v>
      </c>
    </row>
    <row r="2962" spans="1:10" x14ac:dyDescent="0.45">
      <c r="A2962" t="s">
        <v>425</v>
      </c>
      <c r="B2962" t="s">
        <v>433</v>
      </c>
      <c r="C2962">
        <v>2025</v>
      </c>
      <c r="D2962" t="s">
        <v>82</v>
      </c>
      <c r="E2962" t="s">
        <v>83</v>
      </c>
      <c r="F2962" t="s">
        <v>435</v>
      </c>
      <c r="G2962">
        <v>13</v>
      </c>
      <c r="H2962">
        <v>1.2173765571788001E-3</v>
      </c>
      <c r="I2962">
        <f>IF(OR(B2962="GAS",B2962="COL",B2962="LAN",B2962="RICE"),H2962*About!$B$113,IF(B2962="CROP",H2962*About!$B$114,'EPA Data'!H2962))</f>
        <v>1.3634617440402563E-3</v>
      </c>
      <c r="J2962" s="9" t="str">
        <f>VLOOKUP(F2962,'Tech to Policy Mapping'!C:D,2,FALSE)</f>
        <v>ngps - production methane capture</v>
      </c>
    </row>
    <row r="2963" spans="1:10" x14ac:dyDescent="0.45">
      <c r="A2963" t="s">
        <v>425</v>
      </c>
      <c r="B2963" t="s">
        <v>433</v>
      </c>
      <c r="C2963">
        <v>2025</v>
      </c>
      <c r="D2963" t="s">
        <v>82</v>
      </c>
      <c r="E2963" t="s">
        <v>83</v>
      </c>
      <c r="F2963" t="s">
        <v>457</v>
      </c>
      <c r="G2963">
        <v>14</v>
      </c>
      <c r="H2963">
        <v>5.3385345381680004E-4</v>
      </c>
      <c r="I2963">
        <f>IF(OR(B2963="GAS",B2963="COL",B2963="LAN",B2963="RICE"),H2963*About!$B$113,IF(B2963="CROP",H2963*About!$B$114,'EPA Data'!H2963))</f>
        <v>5.9791586827481606E-4</v>
      </c>
      <c r="J2963" s="9" t="str">
        <f>VLOOKUP(F2963,'Tech to Policy Mapping'!C:D,2,FALSE)</f>
        <v>ngps - production methane capture</v>
      </c>
    </row>
    <row r="2964" spans="1:10" x14ac:dyDescent="0.45">
      <c r="A2964" t="s">
        <v>425</v>
      </c>
      <c r="B2964" t="s">
        <v>433</v>
      </c>
      <c r="C2964">
        <v>2025</v>
      </c>
      <c r="D2964" t="s">
        <v>82</v>
      </c>
      <c r="E2964" t="s">
        <v>83</v>
      </c>
      <c r="F2964" t="s">
        <v>448</v>
      </c>
      <c r="G2964">
        <v>15</v>
      </c>
      <c r="H2964">
        <v>2.6310919784009001E-3</v>
      </c>
      <c r="I2964">
        <f>IF(OR(B2964="GAS",B2964="COL",B2964="LAN",B2964="RICE"),H2964*About!$B$113,IF(B2964="CROP",H2964*About!$B$114,'EPA Data'!H2964))</f>
        <v>2.9468230158090085E-3</v>
      </c>
      <c r="J2964" s="9" t="str">
        <f>VLOOKUP(F2964,'Tech to Policy Mapping'!C:D,2,FALSE)</f>
        <v>ngps - production methane capture</v>
      </c>
    </row>
    <row r="2965" spans="1:10" x14ac:dyDescent="0.45">
      <c r="A2965" t="s">
        <v>425</v>
      </c>
      <c r="B2965" t="s">
        <v>433</v>
      </c>
      <c r="C2965">
        <v>2025</v>
      </c>
      <c r="D2965" t="s">
        <v>82</v>
      </c>
      <c r="E2965" t="s">
        <v>83</v>
      </c>
      <c r="F2965" t="s">
        <v>447</v>
      </c>
      <c r="G2965">
        <v>16</v>
      </c>
      <c r="H2965">
        <v>3.2404795289039598E-2</v>
      </c>
      <c r="I2965">
        <f>IF(OR(B2965="GAS",B2965="COL",B2965="LAN",B2965="RICE"),H2965*About!$B$113,IF(B2965="CROP",H2965*About!$B$114,'EPA Data'!H2965))</f>
        <v>3.629337072372435E-2</v>
      </c>
      <c r="J2965" s="9" t="str">
        <f>VLOOKUP(F2965,'Tech to Policy Mapping'!C:D,2,FALSE)</f>
        <v>ngps - T&amp;D methane capture</v>
      </c>
    </row>
    <row r="2966" spans="1:10" x14ac:dyDescent="0.45">
      <c r="A2966" t="s">
        <v>425</v>
      </c>
      <c r="B2966" t="s">
        <v>433</v>
      </c>
      <c r="C2966">
        <v>2025</v>
      </c>
      <c r="D2966" t="s">
        <v>82</v>
      </c>
      <c r="E2966" t="s">
        <v>83</v>
      </c>
      <c r="F2966" t="s">
        <v>445</v>
      </c>
      <c r="G2966">
        <v>16</v>
      </c>
      <c r="H2966">
        <v>1.1097074486315301E-2</v>
      </c>
      <c r="I2966">
        <f>IF(OR(B2966="GAS",B2966="COL",B2966="LAN",B2966="RICE"),H2966*About!$B$113,IF(B2966="CROP",H2966*About!$B$114,'EPA Data'!H2966))</f>
        <v>1.2428723424673138E-2</v>
      </c>
      <c r="J2966" s="9" t="str">
        <f>VLOOKUP(F2966,'Tech to Policy Mapping'!C:D,2,FALSE)</f>
        <v>ngps - processing methane destruction</v>
      </c>
    </row>
    <row r="2967" spans="1:10" x14ac:dyDescent="0.45">
      <c r="A2967" t="s">
        <v>425</v>
      </c>
      <c r="B2967" t="s">
        <v>433</v>
      </c>
      <c r="C2967">
        <v>2025</v>
      </c>
      <c r="D2967" t="s">
        <v>82</v>
      </c>
      <c r="E2967" t="s">
        <v>83</v>
      </c>
      <c r="F2967" t="s">
        <v>442</v>
      </c>
      <c r="G2967">
        <v>17</v>
      </c>
      <c r="H2967">
        <v>0.23772034049034099</v>
      </c>
      <c r="I2967">
        <f>IF(OR(B2967="GAS",B2967="COL",B2967="LAN",B2967="RICE"),H2967*About!$B$113,IF(B2967="CROP",H2967*About!$B$114,'EPA Data'!H2967))</f>
        <v>0.26624678134918195</v>
      </c>
      <c r="J2967" s="9" t="str">
        <f>VLOOKUP(F2967,'Tech to Policy Mapping'!C:D,2,FALSE)</f>
        <v>ngps - production methane capture</v>
      </c>
    </row>
    <row r="2968" spans="1:10" x14ac:dyDescent="0.45">
      <c r="A2968" t="s">
        <v>425</v>
      </c>
      <c r="B2968" t="s">
        <v>433</v>
      </c>
      <c r="C2968">
        <v>2025</v>
      </c>
      <c r="D2968" t="s">
        <v>82</v>
      </c>
      <c r="E2968" t="s">
        <v>83</v>
      </c>
      <c r="F2968" t="s">
        <v>452</v>
      </c>
      <c r="G2968">
        <v>20</v>
      </c>
      <c r="H2968">
        <v>1.0444562882185E-2</v>
      </c>
      <c r="I2968">
        <f>IF(OR(B2968="GAS",B2968="COL",B2968="LAN",B2968="RICE"),H2968*About!$B$113,IF(B2968="CROP",H2968*About!$B$114,'EPA Data'!H2968))</f>
        <v>1.1697910428047201E-2</v>
      </c>
      <c r="J2968" s="9" t="str">
        <f>VLOOKUP(F2968,'Tech to Policy Mapping'!C:D,2,FALSE)</f>
        <v>ngps - processing methane capture</v>
      </c>
    </row>
    <row r="2969" spans="1:10" x14ac:dyDescent="0.45">
      <c r="A2969" t="s">
        <v>425</v>
      </c>
      <c r="B2969" t="s">
        <v>433</v>
      </c>
      <c r="C2969">
        <v>2025</v>
      </c>
      <c r="D2969" t="s">
        <v>82</v>
      </c>
      <c r="E2969" t="s">
        <v>83</v>
      </c>
      <c r="F2969" t="s">
        <v>457</v>
      </c>
      <c r="G2969">
        <v>20</v>
      </c>
      <c r="H2969">
        <v>1.4419011131390001E-4</v>
      </c>
      <c r="I2969">
        <f>IF(OR(B2969="GAS",B2969="COL",B2969="LAN",B2969="RICE"),H2969*About!$B$113,IF(B2969="CROP",H2969*About!$B$114,'EPA Data'!H2969))</f>
        <v>1.6149292467156802E-4</v>
      </c>
      <c r="J2969" s="9" t="str">
        <f>VLOOKUP(F2969,'Tech to Policy Mapping'!C:D,2,FALSE)</f>
        <v>ngps - production methane capture</v>
      </c>
    </row>
    <row r="2970" spans="1:10" x14ac:dyDescent="0.45">
      <c r="A2970" t="s">
        <v>425</v>
      </c>
      <c r="B2970" t="s">
        <v>433</v>
      </c>
      <c r="C2970">
        <v>2025</v>
      </c>
      <c r="D2970" t="s">
        <v>82</v>
      </c>
      <c r="E2970" t="s">
        <v>83</v>
      </c>
      <c r="F2970" t="s">
        <v>447</v>
      </c>
      <c r="G2970">
        <v>21</v>
      </c>
      <c r="H2970">
        <v>0.146404549479484</v>
      </c>
      <c r="I2970">
        <f>IF(OR(B2970="GAS",B2970="COL",B2970="LAN",B2970="RICE"),H2970*About!$B$113,IF(B2970="CROP",H2970*About!$B$114,'EPA Data'!H2970))</f>
        <v>0.1639730954170221</v>
      </c>
      <c r="J2970" s="9" t="str">
        <f>VLOOKUP(F2970,'Tech to Policy Mapping'!C:D,2,FALSE)</f>
        <v>ngps - T&amp;D methane capture</v>
      </c>
    </row>
    <row r="2971" spans="1:10" x14ac:dyDescent="0.45">
      <c r="A2971" t="s">
        <v>425</v>
      </c>
      <c r="B2971" t="s">
        <v>433</v>
      </c>
      <c r="C2971">
        <v>2025</v>
      </c>
      <c r="D2971" t="s">
        <v>82</v>
      </c>
      <c r="E2971" t="s">
        <v>83</v>
      </c>
      <c r="F2971" t="s">
        <v>457</v>
      </c>
      <c r="G2971">
        <v>21</v>
      </c>
      <c r="H2971">
        <v>3.3694843295959998E-4</v>
      </c>
      <c r="I2971">
        <f>IF(OR(B2971="GAS",B2971="COL",B2971="LAN",B2971="RICE"),H2971*About!$B$113,IF(B2971="CROP",H2971*About!$B$114,'EPA Data'!H2971))</f>
        <v>3.77382244914752E-4</v>
      </c>
      <c r="J2971" s="9" t="str">
        <f>VLOOKUP(F2971,'Tech to Policy Mapping'!C:D,2,FALSE)</f>
        <v>ngps - production methane capture</v>
      </c>
    </row>
    <row r="2972" spans="1:10" x14ac:dyDescent="0.45">
      <c r="A2972" t="s">
        <v>425</v>
      </c>
      <c r="B2972" t="s">
        <v>433</v>
      </c>
      <c r="C2972">
        <v>2025</v>
      </c>
      <c r="D2972" t="s">
        <v>82</v>
      </c>
      <c r="E2972" t="s">
        <v>83</v>
      </c>
      <c r="F2972" t="s">
        <v>457</v>
      </c>
      <c r="G2972">
        <v>24</v>
      </c>
      <c r="H2972">
        <v>1.231361675309E-4</v>
      </c>
      <c r="I2972">
        <f>IF(OR(B2972="GAS",B2972="COL",B2972="LAN",B2972="RICE"),H2972*About!$B$113,IF(B2972="CROP",H2972*About!$B$114,'EPA Data'!H2972))</f>
        <v>1.37912507634608E-4</v>
      </c>
      <c r="J2972" s="9" t="str">
        <f>VLOOKUP(F2972,'Tech to Policy Mapping'!C:D,2,FALSE)</f>
        <v>ngps - production methane capture</v>
      </c>
    </row>
    <row r="2973" spans="1:10" x14ac:dyDescent="0.45">
      <c r="A2973" t="s">
        <v>425</v>
      </c>
      <c r="B2973" t="s">
        <v>433</v>
      </c>
      <c r="C2973">
        <v>2025</v>
      </c>
      <c r="D2973" t="s">
        <v>82</v>
      </c>
      <c r="E2973" t="s">
        <v>83</v>
      </c>
      <c r="F2973" t="s">
        <v>457</v>
      </c>
      <c r="G2973">
        <v>25</v>
      </c>
      <c r="H2973">
        <v>1.6847421647979999E-4</v>
      </c>
      <c r="I2973">
        <f>IF(OR(B2973="GAS",B2973="COL",B2973="LAN",B2973="RICE"),H2973*About!$B$113,IF(B2973="CROP",H2973*About!$B$114,'EPA Data'!H2973))</f>
        <v>1.88691122457376E-4</v>
      </c>
      <c r="J2973" s="9" t="str">
        <f>VLOOKUP(F2973,'Tech to Policy Mapping'!C:D,2,FALSE)</f>
        <v>ngps - production methane capture</v>
      </c>
    </row>
    <row r="2974" spans="1:10" x14ac:dyDescent="0.45">
      <c r="A2974" t="s">
        <v>425</v>
      </c>
      <c r="B2974" t="s">
        <v>433</v>
      </c>
      <c r="C2974">
        <v>2025</v>
      </c>
      <c r="D2974" t="s">
        <v>82</v>
      </c>
      <c r="E2974" t="s">
        <v>83</v>
      </c>
      <c r="F2974" t="s">
        <v>445</v>
      </c>
      <c r="G2974">
        <v>27</v>
      </c>
      <c r="H2974">
        <v>1.1059620883315999E-3</v>
      </c>
      <c r="I2974">
        <f>IF(OR(B2974="GAS",B2974="COL",B2974="LAN",B2974="RICE"),H2974*About!$B$113,IF(B2974="CROP",H2974*About!$B$114,'EPA Data'!H2974))</f>
        <v>1.238677538931392E-3</v>
      </c>
      <c r="J2974" s="9" t="str">
        <f>VLOOKUP(F2974,'Tech to Policy Mapping'!C:D,2,FALSE)</f>
        <v>ngps - processing methane destruction</v>
      </c>
    </row>
    <row r="2975" spans="1:10" x14ac:dyDescent="0.45">
      <c r="A2975" t="s">
        <v>425</v>
      </c>
      <c r="B2975" t="s">
        <v>433</v>
      </c>
      <c r="C2975">
        <v>2025</v>
      </c>
      <c r="D2975" t="s">
        <v>82</v>
      </c>
      <c r="E2975" t="s">
        <v>83</v>
      </c>
      <c r="F2975" t="s">
        <v>452</v>
      </c>
      <c r="G2975">
        <v>27</v>
      </c>
      <c r="H2975">
        <v>4.57924529910088E-2</v>
      </c>
      <c r="I2975">
        <f>IF(OR(B2975="GAS",B2975="COL",B2975="LAN",B2975="RICE"),H2975*About!$B$113,IF(B2975="CROP",H2975*About!$B$114,'EPA Data'!H2975))</f>
        <v>5.1287547349929859E-2</v>
      </c>
      <c r="J2975" s="9" t="str">
        <f>VLOOKUP(F2975,'Tech to Policy Mapping'!C:D,2,FALSE)</f>
        <v>ngps - processing methane capture</v>
      </c>
    </row>
    <row r="2976" spans="1:10" x14ac:dyDescent="0.45">
      <c r="A2976" t="s">
        <v>425</v>
      </c>
      <c r="B2976" t="s">
        <v>433</v>
      </c>
      <c r="C2976">
        <v>2025</v>
      </c>
      <c r="D2976" t="s">
        <v>82</v>
      </c>
      <c r="E2976" t="s">
        <v>83</v>
      </c>
      <c r="F2976" t="s">
        <v>449</v>
      </c>
      <c r="G2976">
        <v>28</v>
      </c>
      <c r="H2976">
        <v>1.14519232884049E-2</v>
      </c>
      <c r="I2976">
        <f>IF(OR(B2976="GAS",B2976="COL",B2976="LAN",B2976="RICE"),H2976*About!$B$113,IF(B2976="CROP",H2976*About!$B$114,'EPA Data'!H2976))</f>
        <v>1.282615408301349E-2</v>
      </c>
      <c r="J2976" s="9" t="str">
        <f>VLOOKUP(F2976,'Tech to Policy Mapping'!C:D,2,FALSE)</f>
        <v>ngps - T&amp;D methane capture</v>
      </c>
    </row>
    <row r="2977" spans="1:10" x14ac:dyDescent="0.45">
      <c r="A2977" t="s">
        <v>425</v>
      </c>
      <c r="B2977" t="s">
        <v>433</v>
      </c>
      <c r="C2977">
        <v>2025</v>
      </c>
      <c r="D2977" t="s">
        <v>82</v>
      </c>
      <c r="E2977" t="s">
        <v>83</v>
      </c>
      <c r="F2977" t="s">
        <v>457</v>
      </c>
      <c r="G2977">
        <v>30</v>
      </c>
      <c r="H2977">
        <v>1.019507399178E-4</v>
      </c>
      <c r="I2977">
        <f>IF(OR(B2977="GAS",B2977="COL",B2977="LAN",B2977="RICE"),H2977*About!$B$113,IF(B2977="CROP",H2977*About!$B$114,'EPA Data'!H2977))</f>
        <v>1.1418482870793602E-4</v>
      </c>
      <c r="J2977" s="9" t="str">
        <f>VLOOKUP(F2977,'Tech to Policy Mapping'!C:D,2,FALSE)</f>
        <v>ngps - production methane capture</v>
      </c>
    </row>
    <row r="2978" spans="1:10" x14ac:dyDescent="0.45">
      <c r="A2978" t="s">
        <v>425</v>
      </c>
      <c r="B2978" t="s">
        <v>433</v>
      </c>
      <c r="C2978">
        <v>2025</v>
      </c>
      <c r="D2978" t="s">
        <v>82</v>
      </c>
      <c r="E2978" t="s">
        <v>83</v>
      </c>
      <c r="F2978" t="s">
        <v>445</v>
      </c>
      <c r="G2978">
        <v>30</v>
      </c>
      <c r="H2978">
        <v>1.624788710615E-4</v>
      </c>
      <c r="I2978">
        <f>IF(OR(B2978="GAS",B2978="COL",B2978="LAN",B2978="RICE"),H2978*About!$B$113,IF(B2978="CROP",H2978*About!$B$114,'EPA Data'!H2978))</f>
        <v>1.8197633558888002E-4</v>
      </c>
      <c r="J2978" s="9" t="str">
        <f>VLOOKUP(F2978,'Tech to Policy Mapping'!C:D,2,FALSE)</f>
        <v>ngps - processing methane destruction</v>
      </c>
    </row>
    <row r="2979" spans="1:10" x14ac:dyDescent="0.45">
      <c r="A2979" t="s">
        <v>425</v>
      </c>
      <c r="B2979" t="s">
        <v>433</v>
      </c>
      <c r="C2979">
        <v>2025</v>
      </c>
      <c r="D2979" t="s">
        <v>82</v>
      </c>
      <c r="E2979" t="s">
        <v>83</v>
      </c>
      <c r="F2979" t="s">
        <v>445</v>
      </c>
      <c r="G2979">
        <v>32</v>
      </c>
      <c r="H2979">
        <v>1.2391911586747001E-3</v>
      </c>
      <c r="I2979">
        <f>IF(OR(B2979="GAS",B2979="COL",B2979="LAN",B2979="RICE"),H2979*About!$B$113,IF(B2979="CROP",H2979*About!$B$114,'EPA Data'!H2979))</f>
        <v>1.3878940977156641E-3</v>
      </c>
      <c r="J2979" s="9" t="str">
        <f>VLOOKUP(F2979,'Tech to Policy Mapping'!C:D,2,FALSE)</f>
        <v>ngps - processing methane destruction</v>
      </c>
    </row>
    <row r="2980" spans="1:10" x14ac:dyDescent="0.45">
      <c r="A2980" t="s">
        <v>425</v>
      </c>
      <c r="B2980" t="s">
        <v>433</v>
      </c>
      <c r="C2980">
        <v>2025</v>
      </c>
      <c r="D2980" t="s">
        <v>82</v>
      </c>
      <c r="E2980" t="s">
        <v>83</v>
      </c>
      <c r="F2980" t="s">
        <v>435</v>
      </c>
      <c r="G2980">
        <v>35</v>
      </c>
      <c r="H2980">
        <v>6.3077342929299994E-5</v>
      </c>
      <c r="I2980">
        <f>IF(OR(B2980="GAS",B2980="COL",B2980="LAN",B2980="RICE"),H2980*About!$B$113,IF(B2980="CROP",H2980*About!$B$114,'EPA Data'!H2980))</f>
        <v>7.0646624080815997E-5</v>
      </c>
      <c r="J2980" s="9" t="str">
        <f>VLOOKUP(F2980,'Tech to Policy Mapping'!C:D,2,FALSE)</f>
        <v>ngps - production methane capture</v>
      </c>
    </row>
    <row r="2981" spans="1:10" x14ac:dyDescent="0.45">
      <c r="A2981" t="s">
        <v>425</v>
      </c>
      <c r="B2981" t="s">
        <v>433</v>
      </c>
      <c r="C2981">
        <v>2025</v>
      </c>
      <c r="D2981" t="s">
        <v>82</v>
      </c>
      <c r="E2981" t="s">
        <v>83</v>
      </c>
      <c r="F2981" t="s">
        <v>446</v>
      </c>
      <c r="G2981">
        <v>38</v>
      </c>
      <c r="H2981">
        <v>0.138954848051071</v>
      </c>
      <c r="I2981">
        <f>IF(OR(B2981="GAS",B2981="COL",B2981="LAN",B2981="RICE"),H2981*About!$B$113,IF(B2981="CROP",H2981*About!$B$114,'EPA Data'!H2981))</f>
        <v>0.15562942981719954</v>
      </c>
      <c r="J2981" s="9" t="str">
        <f>VLOOKUP(F2981,'Tech to Policy Mapping'!C:D,2,FALSE)</f>
        <v>ngps - production methane capture</v>
      </c>
    </row>
    <row r="2982" spans="1:10" x14ac:dyDescent="0.45">
      <c r="A2982" t="s">
        <v>425</v>
      </c>
      <c r="B2982" t="s">
        <v>433</v>
      </c>
      <c r="C2982">
        <v>2025</v>
      </c>
      <c r="D2982" t="s">
        <v>82</v>
      </c>
      <c r="E2982" t="s">
        <v>83</v>
      </c>
      <c r="F2982" t="s">
        <v>448</v>
      </c>
      <c r="G2982">
        <v>38</v>
      </c>
      <c r="H2982">
        <v>8.2879395224153996E-2</v>
      </c>
      <c r="I2982">
        <f>IF(OR(B2982="GAS",B2982="COL",B2982="LAN",B2982="RICE"),H2982*About!$B$113,IF(B2982="CROP",H2982*About!$B$114,'EPA Data'!H2982))</f>
        <v>9.282492265105248E-2</v>
      </c>
      <c r="J2982" s="9" t="str">
        <f>VLOOKUP(F2982,'Tech to Policy Mapping'!C:D,2,FALSE)</f>
        <v>ngps - production methane capture</v>
      </c>
    </row>
    <row r="2983" spans="1:10" x14ac:dyDescent="0.45">
      <c r="A2983" t="s">
        <v>425</v>
      </c>
      <c r="B2983" t="s">
        <v>433</v>
      </c>
      <c r="C2983">
        <v>2025</v>
      </c>
      <c r="D2983" t="s">
        <v>82</v>
      </c>
      <c r="E2983" t="s">
        <v>83</v>
      </c>
      <c r="F2983" t="s">
        <v>457</v>
      </c>
      <c r="G2983">
        <v>40</v>
      </c>
      <c r="H2983">
        <v>1.9225347205069999E-4</v>
      </c>
      <c r="I2983">
        <f>IF(OR(B2983="GAS",B2983="COL",B2983="LAN",B2983="RICE"),H2983*About!$B$113,IF(B2983="CROP",H2983*About!$B$114,'EPA Data'!H2983))</f>
        <v>2.1532388869678401E-4</v>
      </c>
      <c r="J2983" s="9" t="str">
        <f>VLOOKUP(F2983,'Tech to Policy Mapping'!C:D,2,FALSE)</f>
        <v>ngps - production methane capture</v>
      </c>
    </row>
    <row r="2984" spans="1:10" x14ac:dyDescent="0.45">
      <c r="A2984" t="s">
        <v>425</v>
      </c>
      <c r="B2984" t="s">
        <v>433</v>
      </c>
      <c r="C2984">
        <v>2025</v>
      </c>
      <c r="D2984" t="s">
        <v>82</v>
      </c>
      <c r="E2984" t="s">
        <v>83</v>
      </c>
      <c r="F2984" t="s">
        <v>457</v>
      </c>
      <c r="G2984">
        <v>47</v>
      </c>
      <c r="H2984">
        <v>2.603082975838E-4</v>
      </c>
      <c r="I2984">
        <f>IF(OR(B2984="GAS",B2984="COL",B2984="LAN",B2984="RICE"),H2984*About!$B$113,IF(B2984="CROP",H2984*About!$B$114,'EPA Data'!H2984))</f>
        <v>2.9154529329385604E-4</v>
      </c>
      <c r="J2984" s="9" t="str">
        <f>VLOOKUP(F2984,'Tech to Policy Mapping'!C:D,2,FALSE)</f>
        <v>ngps - production methane capture</v>
      </c>
    </row>
    <row r="2985" spans="1:10" x14ac:dyDescent="0.45">
      <c r="A2985" t="s">
        <v>425</v>
      </c>
      <c r="B2985" t="s">
        <v>433</v>
      </c>
      <c r="C2985">
        <v>2025</v>
      </c>
      <c r="D2985" t="s">
        <v>82</v>
      </c>
      <c r="E2985" t="s">
        <v>83</v>
      </c>
      <c r="F2985" t="s">
        <v>457</v>
      </c>
      <c r="G2985">
        <v>56</v>
      </c>
      <c r="H2985">
        <v>8.20907807793E-5</v>
      </c>
      <c r="I2985">
        <f>IF(OR(B2985="GAS",B2985="COL",B2985="LAN",B2985="RICE"),H2985*About!$B$113,IF(B2985="CROP",H2985*About!$B$114,'EPA Data'!H2985))</f>
        <v>9.194167447281601E-5</v>
      </c>
      <c r="J2985" s="9" t="str">
        <f>VLOOKUP(F2985,'Tech to Policy Mapping'!C:D,2,FALSE)</f>
        <v>ngps - production methane capture</v>
      </c>
    </row>
    <row r="2986" spans="1:10" x14ac:dyDescent="0.45">
      <c r="A2986" t="s">
        <v>425</v>
      </c>
      <c r="B2986" t="s">
        <v>433</v>
      </c>
      <c r="C2986">
        <v>2025</v>
      </c>
      <c r="D2986" t="s">
        <v>82</v>
      </c>
      <c r="E2986" t="s">
        <v>83</v>
      </c>
      <c r="F2986" t="s">
        <v>457</v>
      </c>
      <c r="G2986">
        <v>58</v>
      </c>
      <c r="H2986">
        <v>1.359343295917E-4</v>
      </c>
      <c r="I2986">
        <f>IF(OR(B2986="GAS",B2986="COL",B2986="LAN",B2986="RICE"),H2986*About!$B$113,IF(B2986="CROP",H2986*About!$B$114,'EPA Data'!H2986))</f>
        <v>1.5224644914270402E-4</v>
      </c>
      <c r="J2986" s="9" t="str">
        <f>VLOOKUP(F2986,'Tech to Policy Mapping'!C:D,2,FALSE)</f>
        <v>ngps - production methane capture</v>
      </c>
    </row>
    <row r="2987" spans="1:10" x14ac:dyDescent="0.45">
      <c r="A2987" t="s">
        <v>425</v>
      </c>
      <c r="B2987" t="s">
        <v>433</v>
      </c>
      <c r="C2987">
        <v>2025</v>
      </c>
      <c r="D2987" t="s">
        <v>82</v>
      </c>
      <c r="E2987" t="s">
        <v>83</v>
      </c>
      <c r="F2987" t="s">
        <v>457</v>
      </c>
      <c r="G2987">
        <v>68</v>
      </c>
      <c r="H2987">
        <v>6.7967164795799994E-5</v>
      </c>
      <c r="I2987">
        <f>IF(OR(B2987="GAS",B2987="COL",B2987="LAN",B2987="RICE"),H2987*About!$B$113,IF(B2987="CROP",H2987*About!$B$114,'EPA Data'!H2987))</f>
        <v>7.6123224571295997E-5</v>
      </c>
      <c r="J2987" s="9" t="str">
        <f>VLOOKUP(F2987,'Tech to Policy Mapping'!C:D,2,FALSE)</f>
        <v>ngps - production methane capture</v>
      </c>
    </row>
    <row r="2988" spans="1:10" x14ac:dyDescent="0.45">
      <c r="A2988" t="s">
        <v>425</v>
      </c>
      <c r="B2988" t="s">
        <v>433</v>
      </c>
      <c r="C2988">
        <v>2025</v>
      </c>
      <c r="D2988" t="s">
        <v>82</v>
      </c>
      <c r="E2988" t="s">
        <v>83</v>
      </c>
      <c r="F2988" t="s">
        <v>440</v>
      </c>
      <c r="G2988">
        <v>73</v>
      </c>
      <c r="H2988">
        <v>4.2351060983500003E-5</v>
      </c>
      <c r="I2988">
        <f>IF(OR(B2988="GAS",B2988="COL",B2988="LAN",B2988="RICE"),H2988*About!$B$113,IF(B2988="CROP",H2988*About!$B$114,'EPA Data'!H2988))</f>
        <v>4.7433188301520011E-5</v>
      </c>
      <c r="J2988" s="9" t="str">
        <f>VLOOKUP(F2988,'Tech to Policy Mapping'!C:D,2,FALSE)</f>
        <v>ngps - production methane capture</v>
      </c>
    </row>
    <row r="2989" spans="1:10" x14ac:dyDescent="0.45">
      <c r="A2989" t="s">
        <v>425</v>
      </c>
      <c r="B2989" t="s">
        <v>433</v>
      </c>
      <c r="C2989">
        <v>2025</v>
      </c>
      <c r="D2989" t="s">
        <v>82</v>
      </c>
      <c r="E2989" t="s">
        <v>83</v>
      </c>
      <c r="F2989" t="s">
        <v>457</v>
      </c>
      <c r="G2989">
        <v>104</v>
      </c>
      <c r="H2989">
        <v>3.2115778594699997E-5</v>
      </c>
      <c r="I2989">
        <f>IF(OR(B2989="GAS",B2989="COL",B2989="LAN",B2989="RICE"),H2989*About!$B$113,IF(B2989="CROP",H2989*About!$B$114,'EPA Data'!H2989))</f>
        <v>3.5969672026064002E-5</v>
      </c>
      <c r="J2989" s="9" t="str">
        <f>VLOOKUP(F2989,'Tech to Policy Mapping'!C:D,2,FALSE)</f>
        <v>ngps - production methane capture</v>
      </c>
    </row>
    <row r="2990" spans="1:10" x14ac:dyDescent="0.45">
      <c r="A2990" t="s">
        <v>425</v>
      </c>
      <c r="B2990" t="s">
        <v>433</v>
      </c>
      <c r="C2990">
        <v>2025</v>
      </c>
      <c r="D2990" t="s">
        <v>82</v>
      </c>
      <c r="E2990" t="s">
        <v>83</v>
      </c>
      <c r="F2990" t="s">
        <v>451</v>
      </c>
      <c r="G2990">
        <v>108</v>
      </c>
      <c r="H2990">
        <v>0.13274911046028101</v>
      </c>
      <c r="I2990">
        <f>IF(OR(B2990="GAS",B2990="COL",B2990="LAN",B2990="RICE"),H2990*About!$B$113,IF(B2990="CROP",H2990*About!$B$114,'EPA Data'!H2990))</f>
        <v>0.14867900371551473</v>
      </c>
      <c r="J2990" s="9" t="str">
        <f>VLOOKUP(F2990,'Tech to Policy Mapping'!C:D,2,FALSE)</f>
        <v>ngps - production methane capture</v>
      </c>
    </row>
    <row r="2991" spans="1:10" x14ac:dyDescent="0.45">
      <c r="A2991" t="s">
        <v>425</v>
      </c>
      <c r="B2991" t="s">
        <v>433</v>
      </c>
      <c r="C2991">
        <v>2025</v>
      </c>
      <c r="D2991" t="s">
        <v>82</v>
      </c>
      <c r="E2991" t="s">
        <v>83</v>
      </c>
      <c r="F2991" t="s">
        <v>440</v>
      </c>
      <c r="G2991">
        <v>118</v>
      </c>
      <c r="H2991">
        <v>4.3493470002400001E-5</v>
      </c>
      <c r="I2991">
        <f>IF(OR(B2991="GAS",B2991="COL",B2991="LAN",B2991="RICE"),H2991*About!$B$113,IF(B2991="CROP",H2991*About!$B$114,'EPA Data'!H2991))</f>
        <v>4.8712686402688008E-5</v>
      </c>
      <c r="J2991" s="9" t="str">
        <f>VLOOKUP(F2991,'Tech to Policy Mapping'!C:D,2,FALSE)</f>
        <v>ngps - production methane capture</v>
      </c>
    </row>
    <row r="2992" spans="1:10" x14ac:dyDescent="0.45">
      <c r="A2992" t="s">
        <v>425</v>
      </c>
      <c r="B2992" t="s">
        <v>433</v>
      </c>
      <c r="C2992">
        <v>2025</v>
      </c>
      <c r="D2992" t="s">
        <v>82</v>
      </c>
      <c r="E2992" t="s">
        <v>83</v>
      </c>
      <c r="F2992" t="s">
        <v>441</v>
      </c>
      <c r="G2992">
        <v>175</v>
      </c>
      <c r="H2992">
        <v>7.3932990198949996E-4</v>
      </c>
      <c r="I2992">
        <f>IF(OR(B2992="GAS",B2992="COL",B2992="LAN",B2992="RICE"),H2992*About!$B$113,IF(B2992="CROP",H2992*About!$B$114,'EPA Data'!H2992))</f>
        <v>8.2804949022824003E-4</v>
      </c>
      <c r="J2992" s="9" t="str">
        <f>VLOOKUP(F2992,'Tech to Policy Mapping'!C:D,2,FALSE)</f>
        <v>ngps - production methane capture</v>
      </c>
    </row>
    <row r="2993" spans="1:10" x14ac:dyDescent="0.45">
      <c r="A2993" t="s">
        <v>425</v>
      </c>
      <c r="B2993" t="s">
        <v>433</v>
      </c>
      <c r="C2993">
        <v>2025</v>
      </c>
      <c r="D2993" t="s">
        <v>82</v>
      </c>
      <c r="E2993" t="s">
        <v>83</v>
      </c>
      <c r="F2993" t="s">
        <v>457</v>
      </c>
      <c r="G2993">
        <v>192</v>
      </c>
      <c r="H2993">
        <v>4.2821036913699997E-5</v>
      </c>
      <c r="I2993">
        <f>IF(OR(B2993="GAS",B2993="COL",B2993="LAN",B2993="RICE"),H2993*About!$B$113,IF(B2993="CROP",H2993*About!$B$114,'EPA Data'!H2993))</f>
        <v>4.7959561343343999E-5</v>
      </c>
      <c r="J2993" s="9" t="str">
        <f>VLOOKUP(F2993,'Tech to Policy Mapping'!C:D,2,FALSE)</f>
        <v>ngps - production methane capture</v>
      </c>
    </row>
    <row r="2994" spans="1:10" x14ac:dyDescent="0.45">
      <c r="A2994" t="s">
        <v>425</v>
      </c>
      <c r="B2994" t="s">
        <v>433</v>
      </c>
      <c r="C2994">
        <v>2025</v>
      </c>
      <c r="D2994" t="s">
        <v>82</v>
      </c>
      <c r="E2994" t="s">
        <v>83</v>
      </c>
      <c r="F2994" t="s">
        <v>457</v>
      </c>
      <c r="G2994">
        <v>194</v>
      </c>
      <c r="H2994">
        <v>1.75911936822E-5</v>
      </c>
      <c r="I2994">
        <f>IF(OR(B2994="GAS",B2994="COL",B2994="LAN",B2994="RICE"),H2994*About!$B$113,IF(B2994="CROP",H2994*About!$B$114,'EPA Data'!H2994))</f>
        <v>1.9702136924064001E-5</v>
      </c>
      <c r="J2994" s="9" t="str">
        <f>VLOOKUP(F2994,'Tech to Policy Mapping'!C:D,2,FALSE)</f>
        <v>ngps - production methane capture</v>
      </c>
    </row>
    <row r="2995" spans="1:10" x14ac:dyDescent="0.45">
      <c r="A2995" t="s">
        <v>425</v>
      </c>
      <c r="B2995" t="s">
        <v>433</v>
      </c>
      <c r="C2995">
        <v>2025</v>
      </c>
      <c r="D2995" t="s">
        <v>82</v>
      </c>
      <c r="E2995" t="s">
        <v>83</v>
      </c>
      <c r="F2995" t="s">
        <v>449</v>
      </c>
      <c r="G2995">
        <v>205</v>
      </c>
      <c r="H2995">
        <v>1.7706139478832E-3</v>
      </c>
      <c r="I2995">
        <f>IF(OR(B2995="GAS",B2995="COL",B2995="LAN",B2995="RICE"),H2995*About!$B$113,IF(B2995="CROP",H2995*About!$B$114,'EPA Data'!H2995))</f>
        <v>1.983087621629184E-3</v>
      </c>
      <c r="J2995" s="9" t="str">
        <f>VLOOKUP(F2995,'Tech to Policy Mapping'!C:D,2,FALSE)</f>
        <v>ngps - T&amp;D methane capture</v>
      </c>
    </row>
    <row r="2996" spans="1:10" x14ac:dyDescent="0.45">
      <c r="A2996" t="s">
        <v>425</v>
      </c>
      <c r="B2996" t="s">
        <v>433</v>
      </c>
      <c r="C2996">
        <v>2025</v>
      </c>
      <c r="D2996" t="s">
        <v>82</v>
      </c>
      <c r="E2996" t="s">
        <v>83</v>
      </c>
      <c r="F2996" t="s">
        <v>457</v>
      </c>
      <c r="G2996">
        <v>225</v>
      </c>
      <c r="H2996">
        <v>2.14105184568E-5</v>
      </c>
      <c r="I2996">
        <f>IF(OR(B2996="GAS",B2996="COL",B2996="LAN",B2996="RICE"),H2996*About!$B$113,IF(B2996="CROP",H2996*About!$B$114,'EPA Data'!H2996))</f>
        <v>2.3979780671616001E-5</v>
      </c>
      <c r="J2996" s="9" t="str">
        <f>VLOOKUP(F2996,'Tech to Policy Mapping'!C:D,2,FALSE)</f>
        <v>ngps - production methane capture</v>
      </c>
    </row>
    <row r="2997" spans="1:10" x14ac:dyDescent="0.45">
      <c r="A2997" t="s">
        <v>425</v>
      </c>
      <c r="B2997" t="s">
        <v>433</v>
      </c>
      <c r="C2997">
        <v>2025</v>
      </c>
      <c r="D2997" t="s">
        <v>82</v>
      </c>
      <c r="E2997" t="s">
        <v>83</v>
      </c>
      <c r="F2997" t="s">
        <v>445</v>
      </c>
      <c r="G2997">
        <v>262</v>
      </c>
      <c r="H2997">
        <v>1.0076900252899999E-5</v>
      </c>
      <c r="I2997">
        <f>IF(OR(B2997="GAS",B2997="COL",B2997="LAN",B2997="RICE"),H2997*About!$B$113,IF(B2997="CROP",H2997*About!$B$114,'EPA Data'!H2997))</f>
        <v>1.1286128283248001E-5</v>
      </c>
      <c r="J2997" s="9" t="str">
        <f>VLOOKUP(F2997,'Tech to Policy Mapping'!C:D,2,FALSE)</f>
        <v>ngps - processing methane destruction</v>
      </c>
    </row>
    <row r="2998" spans="1:10" x14ac:dyDescent="0.45">
      <c r="A2998" t="s">
        <v>425</v>
      </c>
      <c r="B2998" t="s">
        <v>433</v>
      </c>
      <c r="C2998">
        <v>2025</v>
      </c>
      <c r="D2998" t="s">
        <v>82</v>
      </c>
      <c r="E2998" t="s">
        <v>83</v>
      </c>
      <c r="F2998" t="s">
        <v>442</v>
      </c>
      <c r="G2998">
        <v>268</v>
      </c>
      <c r="H2998">
        <v>0.50647056102752597</v>
      </c>
      <c r="I2998">
        <f>IF(OR(B2998="GAS",B2998="COL",B2998="LAN",B2998="RICE"),H2998*About!$B$113,IF(B2998="CROP",H2998*About!$B$114,'EPA Data'!H2998))</f>
        <v>0.56724702835082919</v>
      </c>
      <c r="J2998" s="9" t="str">
        <f>VLOOKUP(F2998,'Tech to Policy Mapping'!C:D,2,FALSE)</f>
        <v>ngps - production methane capture</v>
      </c>
    </row>
    <row r="2999" spans="1:10" x14ac:dyDescent="0.45">
      <c r="A2999" t="s">
        <v>425</v>
      </c>
      <c r="B2999" t="s">
        <v>433</v>
      </c>
      <c r="C2999">
        <v>2025</v>
      </c>
      <c r="D2999" t="s">
        <v>82</v>
      </c>
      <c r="E2999" t="s">
        <v>83</v>
      </c>
      <c r="F2999" t="s">
        <v>446</v>
      </c>
      <c r="G2999">
        <v>272</v>
      </c>
      <c r="H2999">
        <v>2.5717399548739E-3</v>
      </c>
      <c r="I2999">
        <f>IF(OR(B2999="GAS",B2999="COL",B2999="LAN",B2999="RICE"),H2999*About!$B$113,IF(B2999="CROP",H2999*About!$B$114,'EPA Data'!H2999))</f>
        <v>2.8803487494587681E-3</v>
      </c>
      <c r="J2999" s="9" t="str">
        <f>VLOOKUP(F2999,'Tech to Policy Mapping'!C:D,2,FALSE)</f>
        <v>ngps - production methane capture</v>
      </c>
    </row>
    <row r="3000" spans="1:10" x14ac:dyDescent="0.45">
      <c r="A3000" t="s">
        <v>425</v>
      </c>
      <c r="B3000" t="s">
        <v>433</v>
      </c>
      <c r="C3000">
        <v>2025</v>
      </c>
      <c r="D3000" t="s">
        <v>82</v>
      </c>
      <c r="E3000" t="s">
        <v>83</v>
      </c>
      <c r="F3000" t="s">
        <v>442</v>
      </c>
      <c r="G3000">
        <v>277</v>
      </c>
      <c r="H3000">
        <v>6.5231204032897894E-2</v>
      </c>
      <c r="I3000">
        <f>IF(OR(B3000="GAS",B3000="COL",B3000="LAN",B3000="RICE"),H3000*About!$B$113,IF(B3000="CROP",H3000*About!$B$114,'EPA Data'!H3000))</f>
        <v>7.3058948516845648E-2</v>
      </c>
      <c r="J3000" s="9" t="str">
        <f>VLOOKUP(F3000,'Tech to Policy Mapping'!C:D,2,FALSE)</f>
        <v>ngps - production methane capture</v>
      </c>
    </row>
    <row r="3001" spans="1:10" x14ac:dyDescent="0.45">
      <c r="A3001" t="s">
        <v>425</v>
      </c>
      <c r="B3001" t="s">
        <v>433</v>
      </c>
      <c r="C3001">
        <v>2025</v>
      </c>
      <c r="D3001" t="s">
        <v>82</v>
      </c>
      <c r="E3001" t="s">
        <v>83</v>
      </c>
      <c r="F3001" t="s">
        <v>453</v>
      </c>
      <c r="G3001">
        <v>285</v>
      </c>
      <c r="H3001">
        <v>0.57759320735931396</v>
      </c>
      <c r="I3001">
        <f>IF(OR(B3001="GAS",B3001="COL",B3001="LAN",B3001="RICE"),H3001*About!$B$113,IF(B3001="CROP",H3001*About!$B$114,'EPA Data'!H3001))</f>
        <v>0.64690439224243168</v>
      </c>
      <c r="J3001" s="9" t="str">
        <f>VLOOKUP(F3001,'Tech to Policy Mapping'!C:D,2,FALSE)</f>
        <v>ngps - production methane capture</v>
      </c>
    </row>
    <row r="3002" spans="1:10" x14ac:dyDescent="0.45">
      <c r="A3002" t="s">
        <v>425</v>
      </c>
      <c r="B3002" t="s">
        <v>433</v>
      </c>
      <c r="C3002">
        <v>2025</v>
      </c>
      <c r="D3002" t="s">
        <v>82</v>
      </c>
      <c r="E3002" t="s">
        <v>83</v>
      </c>
      <c r="F3002" t="s">
        <v>442</v>
      </c>
      <c r="G3002">
        <v>287</v>
      </c>
      <c r="H3002">
        <v>0.23625843226909601</v>
      </c>
      <c r="I3002">
        <f>IF(OR(B3002="GAS",B3002="COL",B3002="LAN",B3002="RICE"),H3002*About!$B$113,IF(B3002="CROP",H3002*About!$B$114,'EPA Data'!H3002))</f>
        <v>0.26460944414138754</v>
      </c>
      <c r="J3002" s="9" t="str">
        <f>VLOOKUP(F3002,'Tech to Policy Mapping'!C:D,2,FALSE)</f>
        <v>ngps - production methane capture</v>
      </c>
    </row>
    <row r="3003" spans="1:10" x14ac:dyDescent="0.45">
      <c r="A3003" t="s">
        <v>425</v>
      </c>
      <c r="B3003" t="s">
        <v>433</v>
      </c>
      <c r="C3003">
        <v>2025</v>
      </c>
      <c r="D3003" t="s">
        <v>82</v>
      </c>
      <c r="E3003" t="s">
        <v>83</v>
      </c>
      <c r="F3003" t="s">
        <v>453</v>
      </c>
      <c r="G3003">
        <v>343</v>
      </c>
      <c r="H3003">
        <v>0.38506212830543501</v>
      </c>
      <c r="I3003">
        <f>IF(OR(B3003="GAS",B3003="COL",B3003="LAN",B3003="RICE"),H3003*About!$B$113,IF(B3003="CROP",H3003*About!$B$114,'EPA Data'!H3003))</f>
        <v>0.43126958370208723</v>
      </c>
      <c r="J3003" s="9" t="str">
        <f>VLOOKUP(F3003,'Tech to Policy Mapping'!C:D,2,FALSE)</f>
        <v>ngps - production methane capture</v>
      </c>
    </row>
    <row r="3004" spans="1:10" x14ac:dyDescent="0.45">
      <c r="A3004" t="s">
        <v>425</v>
      </c>
      <c r="B3004" t="s">
        <v>433</v>
      </c>
      <c r="C3004">
        <v>2025</v>
      </c>
      <c r="D3004" t="s">
        <v>82</v>
      </c>
      <c r="E3004" t="s">
        <v>83</v>
      </c>
      <c r="F3004" t="s">
        <v>457</v>
      </c>
      <c r="G3004">
        <v>354</v>
      </c>
      <c r="H3004">
        <v>2.3454924303200001E-5</v>
      </c>
      <c r="I3004">
        <f>IF(OR(B3004="GAS",B3004="COL",B3004="LAN",B3004="RICE"),H3004*About!$B$113,IF(B3004="CROP",H3004*About!$B$114,'EPA Data'!H3004))</f>
        <v>2.6269515219584002E-5</v>
      </c>
      <c r="J3004" s="9" t="str">
        <f>VLOOKUP(F3004,'Tech to Policy Mapping'!C:D,2,FALSE)</f>
        <v>ngps - production methane capture</v>
      </c>
    </row>
    <row r="3005" spans="1:10" x14ac:dyDescent="0.45">
      <c r="A3005" t="s">
        <v>425</v>
      </c>
      <c r="B3005" t="s">
        <v>433</v>
      </c>
      <c r="C3005">
        <v>2025</v>
      </c>
      <c r="D3005" t="s">
        <v>82</v>
      </c>
      <c r="E3005" t="s">
        <v>83</v>
      </c>
      <c r="F3005" t="s">
        <v>442</v>
      </c>
      <c r="G3005">
        <v>366</v>
      </c>
      <c r="H3005">
        <v>3.4995675086975098E-2</v>
      </c>
      <c r="I3005">
        <f>IF(OR(B3005="GAS",B3005="COL",B3005="LAN",B3005="RICE"),H3005*About!$B$113,IF(B3005="CROP",H3005*About!$B$114,'EPA Data'!H3005))</f>
        <v>3.9195156097412115E-2</v>
      </c>
      <c r="J3005" s="9" t="str">
        <f>VLOOKUP(F3005,'Tech to Policy Mapping'!C:D,2,FALSE)</f>
        <v>ngps - production methane capture</v>
      </c>
    </row>
    <row r="3006" spans="1:10" x14ac:dyDescent="0.45">
      <c r="A3006" t="s">
        <v>425</v>
      </c>
      <c r="B3006" t="s">
        <v>433</v>
      </c>
      <c r="C3006">
        <v>2025</v>
      </c>
      <c r="D3006" t="s">
        <v>82</v>
      </c>
      <c r="E3006" t="s">
        <v>83</v>
      </c>
      <c r="F3006" t="s">
        <v>457</v>
      </c>
      <c r="G3006">
        <v>381</v>
      </c>
      <c r="H3006" s="1">
        <v>9.0364410425499997E-6</v>
      </c>
      <c r="I3006">
        <f>IF(OR(B3006="GAS",B3006="COL",B3006="LAN",B3006="RICE"),H3006*About!$B$113,IF(B3006="CROP",H3006*About!$B$114,'EPA Data'!H3006))</f>
        <v>1.0120813967656001E-5</v>
      </c>
      <c r="J3006" s="9" t="str">
        <f>VLOOKUP(F3006,'Tech to Policy Mapping'!C:D,2,FALSE)</f>
        <v>ngps - production methane capture</v>
      </c>
    </row>
    <row r="3007" spans="1:10" x14ac:dyDescent="0.45">
      <c r="A3007" t="s">
        <v>425</v>
      </c>
      <c r="B3007" t="s">
        <v>433</v>
      </c>
      <c r="C3007">
        <v>2025</v>
      </c>
      <c r="D3007" t="s">
        <v>82</v>
      </c>
      <c r="E3007" t="s">
        <v>83</v>
      </c>
      <c r="F3007" t="s">
        <v>457</v>
      </c>
      <c r="G3007">
        <v>414</v>
      </c>
      <c r="H3007">
        <v>1.17274621516E-5</v>
      </c>
      <c r="I3007">
        <f>IF(OR(B3007="GAS",B3007="COL",B3007="LAN",B3007="RICE"),H3007*About!$B$113,IF(B3007="CROP",H3007*About!$B$114,'EPA Data'!H3007))</f>
        <v>1.3134757609792001E-5</v>
      </c>
      <c r="J3007" s="9" t="str">
        <f>VLOOKUP(F3007,'Tech to Policy Mapping'!C:D,2,FALSE)</f>
        <v>ngps - production methane capture</v>
      </c>
    </row>
    <row r="3008" spans="1:10" x14ac:dyDescent="0.45">
      <c r="A3008" t="s">
        <v>425</v>
      </c>
      <c r="B3008" t="s">
        <v>433</v>
      </c>
      <c r="C3008">
        <v>2025</v>
      </c>
      <c r="D3008" t="s">
        <v>82</v>
      </c>
      <c r="E3008" t="s">
        <v>83</v>
      </c>
      <c r="F3008" t="s">
        <v>453</v>
      </c>
      <c r="G3008">
        <v>416</v>
      </c>
      <c r="H3008">
        <v>6.4177021384239197E-2</v>
      </c>
      <c r="I3008">
        <f>IF(OR(B3008="GAS",B3008="COL",B3008="LAN",B3008="RICE"),H3008*About!$B$113,IF(B3008="CROP",H3008*About!$B$114,'EPA Data'!H3008))</f>
        <v>7.1878263950347909E-2</v>
      </c>
      <c r="J3008" s="9" t="str">
        <f>VLOOKUP(F3008,'Tech to Policy Mapping'!C:D,2,FALSE)</f>
        <v>ngps - production methane capture</v>
      </c>
    </row>
    <row r="3009" spans="1:10" x14ac:dyDescent="0.45">
      <c r="A3009" t="s">
        <v>425</v>
      </c>
      <c r="B3009" t="s">
        <v>433</v>
      </c>
      <c r="C3009">
        <v>2025</v>
      </c>
      <c r="D3009" t="s">
        <v>82</v>
      </c>
      <c r="E3009" t="s">
        <v>83</v>
      </c>
      <c r="F3009" t="s">
        <v>440</v>
      </c>
      <c r="G3009">
        <v>451</v>
      </c>
      <c r="H3009" s="1">
        <v>7.71988197812E-6</v>
      </c>
      <c r="I3009">
        <f>IF(OR(B3009="GAS",B3009="COL",B3009="LAN",B3009="RICE"),H3009*About!$B$113,IF(B3009="CROP",H3009*About!$B$114,'EPA Data'!H3009))</f>
        <v>8.6462678154944008E-6</v>
      </c>
      <c r="J3009" s="9" t="str">
        <f>VLOOKUP(F3009,'Tech to Policy Mapping'!C:D,2,FALSE)</f>
        <v>ngps - production methane capture</v>
      </c>
    </row>
    <row r="3010" spans="1:10" x14ac:dyDescent="0.45">
      <c r="A3010" t="s">
        <v>425</v>
      </c>
      <c r="B3010" t="s">
        <v>433</v>
      </c>
      <c r="C3010">
        <v>2025</v>
      </c>
      <c r="D3010" t="s">
        <v>82</v>
      </c>
      <c r="E3010" t="s">
        <v>83</v>
      </c>
      <c r="F3010" t="s">
        <v>441</v>
      </c>
      <c r="G3010">
        <v>456</v>
      </c>
      <c r="H3010">
        <v>1.172853662865E-4</v>
      </c>
      <c r="I3010">
        <f>IF(OR(B3010="GAS",B3010="COL",B3010="LAN",B3010="RICE"),H3010*About!$B$113,IF(B3010="CROP",H3010*About!$B$114,'EPA Data'!H3010))</f>
        <v>1.3135961024088002E-4</v>
      </c>
      <c r="J3010" s="9" t="str">
        <f>VLOOKUP(F3010,'Tech to Policy Mapping'!C:D,2,FALSE)</f>
        <v>ngps - production methane capture</v>
      </c>
    </row>
    <row r="3011" spans="1:10" x14ac:dyDescent="0.45">
      <c r="A3011" t="s">
        <v>425</v>
      </c>
      <c r="B3011" t="s">
        <v>433</v>
      </c>
      <c r="C3011">
        <v>2025</v>
      </c>
      <c r="D3011" t="s">
        <v>82</v>
      </c>
      <c r="E3011" t="s">
        <v>83</v>
      </c>
      <c r="F3011" t="s">
        <v>440</v>
      </c>
      <c r="G3011">
        <v>546</v>
      </c>
      <c r="H3011" s="1">
        <v>2.87686361844E-6</v>
      </c>
      <c r="I3011">
        <f>IF(OR(B3011="GAS",B3011="COL",B3011="LAN",B3011="RICE"),H3011*About!$B$113,IF(B3011="CROP",H3011*About!$B$114,'EPA Data'!H3011))</f>
        <v>3.2220872526528002E-6</v>
      </c>
      <c r="J3011" s="9" t="str">
        <f>VLOOKUP(F3011,'Tech to Policy Mapping'!C:D,2,FALSE)</f>
        <v>ngps - production methane capture</v>
      </c>
    </row>
    <row r="3012" spans="1:10" x14ac:dyDescent="0.45">
      <c r="A3012" t="s">
        <v>425</v>
      </c>
      <c r="B3012" t="s">
        <v>433</v>
      </c>
      <c r="C3012">
        <v>2025</v>
      </c>
      <c r="D3012" t="s">
        <v>82</v>
      </c>
      <c r="E3012" t="s">
        <v>83</v>
      </c>
      <c r="F3012" t="s">
        <v>453</v>
      </c>
      <c r="G3012">
        <v>666</v>
      </c>
      <c r="H3012">
        <v>0.46297004818916299</v>
      </c>
      <c r="I3012">
        <f>IF(OR(B3012="GAS",B3012="COL",B3012="LAN",B3012="RICE"),H3012*About!$B$113,IF(B3012="CROP",H3012*About!$B$114,'EPA Data'!H3012))</f>
        <v>0.51852645397186259</v>
      </c>
      <c r="J3012" s="9" t="str">
        <f>VLOOKUP(F3012,'Tech to Policy Mapping'!C:D,2,FALSE)</f>
        <v>ngps - production methane capture</v>
      </c>
    </row>
    <row r="3013" spans="1:10" x14ac:dyDescent="0.45">
      <c r="A3013" t="s">
        <v>425</v>
      </c>
      <c r="B3013" t="s">
        <v>433</v>
      </c>
      <c r="C3013">
        <v>2025</v>
      </c>
      <c r="D3013" t="s">
        <v>82</v>
      </c>
      <c r="E3013" t="s">
        <v>83</v>
      </c>
      <c r="F3013" t="s">
        <v>457</v>
      </c>
      <c r="G3013">
        <v>694</v>
      </c>
      <c r="H3013">
        <v>1.20485874504E-5</v>
      </c>
      <c r="I3013">
        <f>IF(OR(B3013="GAS",B3013="COL",B3013="LAN",B3013="RICE"),H3013*About!$B$113,IF(B3013="CROP",H3013*About!$B$114,'EPA Data'!H3013))</f>
        <v>1.3494417944448001E-5</v>
      </c>
      <c r="J3013" s="9" t="str">
        <f>VLOOKUP(F3013,'Tech to Policy Mapping'!C:D,2,FALSE)</f>
        <v>ngps - production methane capture</v>
      </c>
    </row>
    <row r="3014" spans="1:10" x14ac:dyDescent="0.45">
      <c r="A3014" t="s">
        <v>425</v>
      </c>
      <c r="B3014" t="s">
        <v>433</v>
      </c>
      <c r="C3014">
        <v>2025</v>
      </c>
      <c r="D3014" t="s">
        <v>82</v>
      </c>
      <c r="E3014" t="s">
        <v>83</v>
      </c>
      <c r="F3014" t="s">
        <v>442</v>
      </c>
      <c r="G3014">
        <v>714</v>
      </c>
      <c r="H3014">
        <v>0.118300050497055</v>
      </c>
      <c r="I3014">
        <f>IF(OR(B3014="GAS",B3014="COL",B3014="LAN",B3014="RICE"),H3014*About!$B$113,IF(B3014="CROP",H3014*About!$B$114,'EPA Data'!H3014))</f>
        <v>0.1324960565567016</v>
      </c>
      <c r="J3014" s="9" t="str">
        <f>VLOOKUP(F3014,'Tech to Policy Mapping'!C:D,2,FALSE)</f>
        <v>ngps - production methane capture</v>
      </c>
    </row>
    <row r="3015" spans="1:10" x14ac:dyDescent="0.45">
      <c r="A3015" t="s">
        <v>425</v>
      </c>
      <c r="B3015" t="s">
        <v>433</v>
      </c>
      <c r="C3015">
        <v>2025</v>
      </c>
      <c r="D3015" t="s">
        <v>82</v>
      </c>
      <c r="E3015" t="s">
        <v>83</v>
      </c>
      <c r="F3015" t="s">
        <v>441</v>
      </c>
      <c r="G3015">
        <v>733</v>
      </c>
      <c r="H3015">
        <v>9.0781104518100001E-4</v>
      </c>
      <c r="I3015">
        <f>IF(OR(B3015="GAS",B3015="COL",B3015="LAN",B3015="RICE"),H3015*About!$B$113,IF(B3015="CROP",H3015*About!$B$114,'EPA Data'!H3015))</f>
        <v>1.0167483706027202E-3</v>
      </c>
      <c r="J3015" s="9" t="str">
        <f>VLOOKUP(F3015,'Tech to Policy Mapping'!C:D,2,FALSE)</f>
        <v>ngps - production methane capture</v>
      </c>
    </row>
    <row r="3016" spans="1:10" x14ac:dyDescent="0.45">
      <c r="A3016" t="s">
        <v>425</v>
      </c>
      <c r="B3016" t="s">
        <v>433</v>
      </c>
      <c r="C3016">
        <v>2025</v>
      </c>
      <c r="D3016" t="s">
        <v>82</v>
      </c>
      <c r="E3016" t="s">
        <v>83</v>
      </c>
      <c r="F3016" t="s">
        <v>453</v>
      </c>
      <c r="G3016">
        <v>800</v>
      </c>
      <c r="H3016">
        <v>0.30864670872688199</v>
      </c>
      <c r="I3016">
        <f>IF(OR(B3016="GAS",B3016="COL",B3016="LAN",B3016="RICE"),H3016*About!$B$113,IF(B3016="CROP",H3016*About!$B$114,'EPA Data'!H3016))</f>
        <v>0.34568431377410785</v>
      </c>
      <c r="J3016" s="9" t="str">
        <f>VLOOKUP(F3016,'Tech to Policy Mapping'!C:D,2,FALSE)</f>
        <v>ngps - production methane capture</v>
      </c>
    </row>
    <row r="3017" spans="1:10" x14ac:dyDescent="0.45">
      <c r="A3017" t="s">
        <v>425</v>
      </c>
      <c r="B3017" t="s">
        <v>433</v>
      </c>
      <c r="C3017">
        <v>2025</v>
      </c>
      <c r="D3017" t="s">
        <v>82</v>
      </c>
      <c r="E3017" t="s">
        <v>83</v>
      </c>
      <c r="F3017" t="s">
        <v>457</v>
      </c>
      <c r="G3017">
        <v>810</v>
      </c>
      <c r="H3017" s="1">
        <v>6.0242937251999998E-6</v>
      </c>
      <c r="I3017">
        <f>IF(OR(B3017="GAS",B3017="COL",B3017="LAN",B3017="RICE"),H3017*About!$B$113,IF(B3017="CROP",H3017*About!$B$114,'EPA Data'!H3017))</f>
        <v>6.7472089722240007E-6</v>
      </c>
      <c r="J3017" s="9" t="str">
        <f>VLOOKUP(F3017,'Tech to Policy Mapping'!C:D,2,FALSE)</f>
        <v>ngps - production methane capture</v>
      </c>
    </row>
    <row r="3018" spans="1:10" x14ac:dyDescent="0.45">
      <c r="A3018" t="s">
        <v>425</v>
      </c>
      <c r="B3018" t="s">
        <v>433</v>
      </c>
      <c r="C3018">
        <v>2025</v>
      </c>
      <c r="D3018" t="s">
        <v>82</v>
      </c>
      <c r="E3018" t="s">
        <v>83</v>
      </c>
      <c r="F3018" t="s">
        <v>440</v>
      </c>
      <c r="G3018">
        <v>886</v>
      </c>
      <c r="H3018" s="1">
        <v>2.95446625387E-6</v>
      </c>
      <c r="I3018">
        <f>IF(OR(B3018="GAS",B3018="COL",B3018="LAN",B3018="RICE"),H3018*About!$B$113,IF(B3018="CROP",H3018*About!$B$114,'EPA Data'!H3018))</f>
        <v>3.3090022043344001E-6</v>
      </c>
      <c r="J3018" s="9" t="str">
        <f>VLOOKUP(F3018,'Tech to Policy Mapping'!C:D,2,FALSE)</f>
        <v>ngps - production methane capture</v>
      </c>
    </row>
    <row r="3019" spans="1:10" x14ac:dyDescent="0.45">
      <c r="A3019" t="s">
        <v>425</v>
      </c>
      <c r="B3019" t="s">
        <v>433</v>
      </c>
      <c r="C3019">
        <v>2025</v>
      </c>
      <c r="D3019" t="s">
        <v>82</v>
      </c>
      <c r="E3019" t="s">
        <v>83</v>
      </c>
      <c r="F3019" t="s">
        <v>454</v>
      </c>
      <c r="G3019">
        <v>903</v>
      </c>
      <c r="H3019">
        <v>4.2070560157299E-2</v>
      </c>
      <c r="I3019">
        <f>IF(OR(B3019="GAS",B3019="COL",B3019="LAN",B3019="RICE"),H3019*About!$B$113,IF(B3019="CROP",H3019*About!$B$114,'EPA Data'!H3019))</f>
        <v>4.7119027376174884E-2</v>
      </c>
      <c r="J3019" s="9" t="str">
        <f>VLOOKUP(F3019,'Tech to Policy Mapping'!C:D,2,FALSE)</f>
        <v>ngps - T&amp;D methane capture</v>
      </c>
    </row>
    <row r="3020" spans="1:10" x14ac:dyDescent="0.45">
      <c r="A3020" t="s">
        <v>425</v>
      </c>
      <c r="B3020" t="s">
        <v>433</v>
      </c>
      <c r="C3020">
        <v>2025</v>
      </c>
      <c r="D3020" t="s">
        <v>82</v>
      </c>
      <c r="E3020" t="s">
        <v>83</v>
      </c>
      <c r="F3020" t="s">
        <v>453</v>
      </c>
      <c r="G3020">
        <v>968</v>
      </c>
      <c r="H3020">
        <v>5.1441118121147197E-2</v>
      </c>
      <c r="I3020">
        <f>IF(OR(B3020="GAS",B3020="COL",B3020="LAN",B3020="RICE"),H3020*About!$B$113,IF(B3020="CROP",H3020*About!$B$114,'EPA Data'!H3020))</f>
        <v>5.7614052295684864E-2</v>
      </c>
      <c r="J3020" s="9" t="str">
        <f>VLOOKUP(F3020,'Tech to Policy Mapping'!C:D,2,FALSE)</f>
        <v>ngps - production methane capture</v>
      </c>
    </row>
    <row r="3021" spans="1:10" x14ac:dyDescent="0.45">
      <c r="A3021" t="s">
        <v>425</v>
      </c>
      <c r="B3021" t="s">
        <v>433</v>
      </c>
      <c r="C3021">
        <v>2025</v>
      </c>
      <c r="D3021" t="s">
        <v>82</v>
      </c>
      <c r="E3021" t="s">
        <v>83</v>
      </c>
      <c r="F3021" t="s">
        <v>454</v>
      </c>
      <c r="G3021">
        <v>1961</v>
      </c>
      <c r="H3021">
        <v>3.8103282451629597E-2</v>
      </c>
      <c r="I3021">
        <f>IF(OR(B3021="GAS",B3021="COL",B3021="LAN",B3021="RICE"),H3021*About!$B$113,IF(B3021="CROP",H3021*About!$B$114,'EPA Data'!H3021))</f>
        <v>4.2675676345825156E-2</v>
      </c>
      <c r="J3021" s="9" t="str">
        <f>VLOOKUP(F3021,'Tech to Policy Mapping'!C:D,2,FALSE)</f>
        <v>ngps - T&amp;D methane capture</v>
      </c>
    </row>
    <row r="3022" spans="1:10" x14ac:dyDescent="0.45">
      <c r="A3022" t="s">
        <v>425</v>
      </c>
      <c r="B3022" t="s">
        <v>433</v>
      </c>
      <c r="C3022">
        <v>2025</v>
      </c>
      <c r="D3022" t="s">
        <v>82</v>
      </c>
      <c r="E3022" t="s">
        <v>83</v>
      </c>
      <c r="F3022" t="s">
        <v>455</v>
      </c>
      <c r="G3022">
        <v>2122</v>
      </c>
      <c r="H3022">
        <v>9.5623591914773005E-3</v>
      </c>
      <c r="I3022">
        <f>IF(OR(B3022="GAS",B3022="COL",B3022="LAN",B3022="RICE"),H3022*About!$B$113,IF(B3022="CROP",H3022*About!$B$114,'EPA Data'!H3022))</f>
        <v>1.0709842294454578E-2</v>
      </c>
      <c r="J3022" s="9" t="str">
        <f>VLOOKUP(F3022,'Tech to Policy Mapping'!C:D,2,FALSE)</f>
        <v>ngps - production methane capture</v>
      </c>
    </row>
    <row r="3023" spans="1:10" x14ac:dyDescent="0.45">
      <c r="A3023" t="s">
        <v>425</v>
      </c>
      <c r="B3023" t="s">
        <v>433</v>
      </c>
      <c r="C3023">
        <v>2025</v>
      </c>
      <c r="D3023" t="s">
        <v>82</v>
      </c>
      <c r="E3023" t="s">
        <v>83</v>
      </c>
      <c r="F3023" t="s">
        <v>440</v>
      </c>
      <c r="G3023">
        <v>3335</v>
      </c>
      <c r="H3023" s="1">
        <v>5.2440356057599999E-7</v>
      </c>
      <c r="I3023">
        <f>IF(OR(B3023="GAS",B3023="COL",B3023="LAN",B3023="RICE"),H3023*About!$B$113,IF(B3023="CROP",H3023*About!$B$114,'EPA Data'!H3023))</f>
        <v>5.8733198784511999E-7</v>
      </c>
      <c r="J3023" s="9" t="str">
        <f>VLOOKUP(F3023,'Tech to Policy Mapping'!C:D,2,FALSE)</f>
        <v>ngps - production methane capture</v>
      </c>
    </row>
    <row r="3024" spans="1:10" x14ac:dyDescent="0.45">
      <c r="A3024" t="s">
        <v>425</v>
      </c>
      <c r="B3024" t="s">
        <v>433</v>
      </c>
      <c r="C3024">
        <v>2025</v>
      </c>
      <c r="D3024" t="s">
        <v>82</v>
      </c>
      <c r="E3024" t="s">
        <v>83</v>
      </c>
      <c r="F3024" t="s">
        <v>441</v>
      </c>
      <c r="G3024">
        <v>3667</v>
      </c>
      <c r="H3024">
        <v>3.3935593819500001E-5</v>
      </c>
      <c r="I3024">
        <f>IF(OR(B3024="GAS",B3024="COL",B3024="LAN",B3024="RICE"),H3024*About!$B$113,IF(B3024="CROP",H3024*About!$B$114,'EPA Data'!H3024))</f>
        <v>3.8007865077840007E-5</v>
      </c>
      <c r="J3024" s="9" t="str">
        <f>VLOOKUP(F3024,'Tech to Policy Mapping'!C:D,2,FALSE)</f>
        <v>ngps - production methane capture</v>
      </c>
    </row>
    <row r="3025" spans="1:10" x14ac:dyDescent="0.45">
      <c r="A3025" t="s">
        <v>425</v>
      </c>
      <c r="B3025" t="s">
        <v>433</v>
      </c>
      <c r="C3025">
        <v>2025</v>
      </c>
      <c r="D3025" t="s">
        <v>82</v>
      </c>
      <c r="E3025" t="s">
        <v>83</v>
      </c>
      <c r="F3025" t="s">
        <v>457</v>
      </c>
      <c r="G3025">
        <v>4970</v>
      </c>
      <c r="H3025" s="1">
        <v>6.9915660105799997E-7</v>
      </c>
      <c r="I3025">
        <f>IF(OR(B3025="GAS",B3025="COL",B3025="LAN",B3025="RICE"),H3025*About!$B$113,IF(B3025="CROP",H3025*About!$B$114,'EPA Data'!H3025))</f>
        <v>7.8305539318496006E-7</v>
      </c>
      <c r="J3025" s="9" t="str">
        <f>VLOOKUP(F3025,'Tech to Policy Mapping'!C:D,2,FALSE)</f>
        <v>ngps - production methane capture</v>
      </c>
    </row>
    <row r="3026" spans="1:10" x14ac:dyDescent="0.45">
      <c r="A3026" t="s">
        <v>425</v>
      </c>
      <c r="B3026" t="s">
        <v>433</v>
      </c>
      <c r="C3026">
        <v>2025</v>
      </c>
      <c r="D3026" t="s">
        <v>82</v>
      </c>
      <c r="E3026" t="s">
        <v>83</v>
      </c>
      <c r="F3026" t="s">
        <v>441</v>
      </c>
      <c r="G3026">
        <v>5887</v>
      </c>
      <c r="H3026">
        <v>4.8117468395499999E-5</v>
      </c>
      <c r="I3026">
        <f>IF(OR(B3026="GAS",B3026="COL",B3026="LAN",B3026="RICE"),H3026*About!$B$113,IF(B3026="CROP",H3026*About!$B$114,'EPA Data'!H3026))</f>
        <v>5.3891564602960003E-5</v>
      </c>
      <c r="J3026" s="9" t="str">
        <f>VLOOKUP(F3026,'Tech to Policy Mapping'!C:D,2,FALSE)</f>
        <v>ngps - production methane capture</v>
      </c>
    </row>
    <row r="3027" spans="1:10" x14ac:dyDescent="0.45">
      <c r="A3027" t="s">
        <v>425</v>
      </c>
      <c r="B3027" t="s">
        <v>433</v>
      </c>
      <c r="C3027">
        <v>2025</v>
      </c>
      <c r="D3027" t="s">
        <v>82</v>
      </c>
      <c r="E3027" t="s">
        <v>83</v>
      </c>
      <c r="F3027" t="s">
        <v>440</v>
      </c>
      <c r="G3027">
        <v>6575</v>
      </c>
      <c r="H3027" s="1">
        <v>7.7853968605300002E-7</v>
      </c>
      <c r="I3027">
        <f>IF(OR(B3027="GAS",B3027="COL",B3027="LAN",B3027="RICE"),H3027*About!$B$113,IF(B3027="CROP",H3027*About!$B$114,'EPA Data'!H3027))</f>
        <v>8.7196444837936009E-7</v>
      </c>
      <c r="J3027" s="9" t="str">
        <f>VLOOKUP(F3027,'Tech to Policy Mapping'!C:D,2,FALSE)</f>
        <v>ngps - production methane capture</v>
      </c>
    </row>
    <row r="3028" spans="1:10" x14ac:dyDescent="0.45">
      <c r="A3028" t="s">
        <v>425</v>
      </c>
      <c r="B3028" t="s">
        <v>433</v>
      </c>
      <c r="C3028">
        <v>2025</v>
      </c>
      <c r="D3028" t="s">
        <v>82</v>
      </c>
      <c r="E3028" t="s">
        <v>83</v>
      </c>
      <c r="F3028" t="s">
        <v>441</v>
      </c>
      <c r="G3028">
        <v>8504</v>
      </c>
      <c r="H3028">
        <v>6.9666268245799996E-5</v>
      </c>
      <c r="I3028">
        <f>IF(OR(B3028="GAS",B3028="COL",B3028="LAN",B3028="RICE"),H3028*About!$B$113,IF(B3028="CROP",H3028*About!$B$114,'EPA Data'!H3028))</f>
        <v>7.8026220435296008E-5</v>
      </c>
      <c r="J3028" s="9" t="str">
        <f>VLOOKUP(F3028,'Tech to Policy Mapping'!C:D,2,FALSE)</f>
        <v>ngps - production methane capture</v>
      </c>
    </row>
    <row r="3029" spans="1:10" x14ac:dyDescent="0.45">
      <c r="A3029" t="s">
        <v>425</v>
      </c>
      <c r="B3029" t="s">
        <v>433</v>
      </c>
      <c r="C3029">
        <v>2025</v>
      </c>
      <c r="D3029" t="s">
        <v>82</v>
      </c>
      <c r="E3029" t="s">
        <v>83</v>
      </c>
      <c r="F3029" t="s">
        <v>459</v>
      </c>
      <c r="G3029">
        <v>8681</v>
      </c>
      <c r="H3029">
        <v>1.39910352230072</v>
      </c>
      <c r="I3029">
        <f>IF(OR(B3029="GAS",B3029="COL",B3029="LAN",B3029="RICE"),H3029*About!$B$113,IF(B3029="CROP",H3029*About!$B$114,'EPA Data'!H3029))</f>
        <v>1.5669959449768065</v>
      </c>
      <c r="J3029" s="9" t="str">
        <f>VLOOKUP(F3029,'Tech to Policy Mapping'!C:D,2,FALSE)</f>
        <v>ngps - production methane destruction</v>
      </c>
    </row>
    <row r="3030" spans="1:10" x14ac:dyDescent="0.45">
      <c r="A3030" t="s">
        <v>425</v>
      </c>
      <c r="B3030" t="s">
        <v>433</v>
      </c>
      <c r="C3030">
        <v>2025</v>
      </c>
      <c r="D3030" t="s">
        <v>82</v>
      </c>
      <c r="E3030" t="s">
        <v>83</v>
      </c>
      <c r="F3030" t="s">
        <v>457</v>
      </c>
      <c r="G3030">
        <v>9014</v>
      </c>
      <c r="H3030" s="1">
        <v>9.3220882035899995E-7</v>
      </c>
      <c r="I3030">
        <f>IF(OR(B3030="GAS",B3030="COL",B3030="LAN",B3030="RICE"),H3030*About!$B$113,IF(B3030="CROP",H3030*About!$B$114,'EPA Data'!H3030))</f>
        <v>1.0440738788020801E-6</v>
      </c>
      <c r="J3030" s="9" t="str">
        <f>VLOOKUP(F3030,'Tech to Policy Mapping'!C:D,2,FALSE)</f>
        <v>ngps - production methane capture</v>
      </c>
    </row>
    <row r="3031" spans="1:10" x14ac:dyDescent="0.45">
      <c r="A3031" t="s">
        <v>425</v>
      </c>
      <c r="B3031" t="s">
        <v>433</v>
      </c>
      <c r="C3031">
        <v>2025</v>
      </c>
      <c r="D3031" t="s">
        <v>82</v>
      </c>
      <c r="E3031" t="s">
        <v>83</v>
      </c>
      <c r="F3031" t="s">
        <v>457</v>
      </c>
      <c r="G3031">
        <v>10515</v>
      </c>
      <c r="H3031" s="1">
        <v>4.6610441017900001E-7</v>
      </c>
      <c r="I3031">
        <f>IF(OR(B3031="GAS",B3031="COL",B3031="LAN",B3031="RICE"),H3031*About!$B$113,IF(B3031="CROP",H3031*About!$B$114,'EPA Data'!H3031))</f>
        <v>5.2203693940048003E-7</v>
      </c>
      <c r="J3031" s="9" t="str">
        <f>VLOOKUP(F3031,'Tech to Policy Mapping'!C:D,2,FALSE)</f>
        <v>ngps - production methane capture</v>
      </c>
    </row>
    <row r="3032" spans="1:10" x14ac:dyDescent="0.45">
      <c r="A3032" t="s">
        <v>425</v>
      </c>
      <c r="B3032" t="s">
        <v>433</v>
      </c>
      <c r="C3032">
        <v>2025</v>
      </c>
      <c r="D3032" t="s">
        <v>82</v>
      </c>
      <c r="E3032" t="s">
        <v>83</v>
      </c>
      <c r="F3032" t="s">
        <v>440</v>
      </c>
      <c r="G3032">
        <v>10670</v>
      </c>
      <c r="H3032" s="1">
        <v>7.9954060083800001E-7</v>
      </c>
      <c r="I3032">
        <f>IF(OR(B3032="GAS",B3032="COL",B3032="LAN",B3032="RICE"),H3032*About!$B$113,IF(B3032="CROP",H3032*About!$B$114,'EPA Data'!H3032))</f>
        <v>8.9548547293856012E-7</v>
      </c>
      <c r="J3032" s="9" t="str">
        <f>VLOOKUP(F3032,'Tech to Policy Mapping'!C:D,2,FALSE)</f>
        <v>ngps - production methane capture</v>
      </c>
    </row>
    <row r="3033" spans="1:10" x14ac:dyDescent="0.45">
      <c r="A3033" t="s">
        <v>425</v>
      </c>
      <c r="B3033" t="s">
        <v>433</v>
      </c>
      <c r="C3033">
        <v>2025</v>
      </c>
      <c r="D3033" t="s">
        <v>82</v>
      </c>
      <c r="E3033" t="s">
        <v>83</v>
      </c>
      <c r="F3033" t="s">
        <v>451</v>
      </c>
      <c r="G3033">
        <v>11982</v>
      </c>
      <c r="H3033">
        <v>4.5184167101979004E-3</v>
      </c>
      <c r="I3033">
        <f>IF(OR(B3033="GAS",B3033="COL",B3033="LAN",B3033="RICE"),H3033*About!$B$113,IF(B3033="CROP",H3033*About!$B$114,'EPA Data'!H3033))</f>
        <v>5.0606267154216494E-3</v>
      </c>
      <c r="J3033" s="9" t="str">
        <f>VLOOKUP(F3033,'Tech to Policy Mapping'!C:D,2,FALSE)</f>
        <v>ngps - production methane capture</v>
      </c>
    </row>
    <row r="3034" spans="1:10" x14ac:dyDescent="0.45">
      <c r="A3034" t="s">
        <v>425</v>
      </c>
      <c r="B3034" t="s">
        <v>433</v>
      </c>
      <c r="C3034">
        <v>2025</v>
      </c>
      <c r="D3034" t="s">
        <v>82</v>
      </c>
      <c r="E3034" t="s">
        <v>83</v>
      </c>
      <c r="F3034" t="s">
        <v>442</v>
      </c>
      <c r="G3034">
        <v>35500</v>
      </c>
      <c r="H3034">
        <v>2.9375354642980001E-4</v>
      </c>
      <c r="I3034">
        <f>IF(OR(B3034="GAS",B3034="COL",B3034="LAN",B3034="RICE"),H3034*About!$B$113,IF(B3034="CROP",H3034*About!$B$114,'EPA Data'!H3034))</f>
        <v>3.2900397200137606E-4</v>
      </c>
      <c r="J3034" s="9" t="str">
        <f>VLOOKUP(F3034,'Tech to Policy Mapping'!C:D,2,FALSE)</f>
        <v>ngps - production methane capture</v>
      </c>
    </row>
    <row r="3035" spans="1:10" x14ac:dyDescent="0.45">
      <c r="A3035" t="s">
        <v>425</v>
      </c>
      <c r="B3035" t="s">
        <v>433</v>
      </c>
      <c r="C3035">
        <v>2025</v>
      </c>
      <c r="D3035" t="s">
        <v>82</v>
      </c>
      <c r="E3035" t="s">
        <v>83</v>
      </c>
      <c r="F3035" t="s">
        <v>440</v>
      </c>
      <c r="G3035">
        <v>40083</v>
      </c>
      <c r="H3035" s="1">
        <v>1.4191461161800001E-7</v>
      </c>
      <c r="I3035">
        <f>IF(OR(B3035="GAS",B3035="COL",B3035="LAN",B3035="RICE"),H3035*About!$B$113,IF(B3035="CROP",H3035*About!$B$114,'EPA Data'!H3035))</f>
        <v>1.5894436501216003E-7</v>
      </c>
      <c r="J3035" s="9" t="str">
        <f>VLOOKUP(F3035,'Tech to Policy Mapping'!C:D,2,FALSE)</f>
        <v>ngps - production methane capture</v>
      </c>
    </row>
    <row r="3036" spans="1:10" x14ac:dyDescent="0.45">
      <c r="A3036" t="s">
        <v>425</v>
      </c>
      <c r="B3036" t="s">
        <v>433</v>
      </c>
      <c r="C3036">
        <v>2025</v>
      </c>
      <c r="D3036" t="s">
        <v>82</v>
      </c>
      <c r="E3036" t="s">
        <v>83</v>
      </c>
      <c r="F3036" t="s">
        <v>448</v>
      </c>
      <c r="G3036">
        <v>45955</v>
      </c>
      <c r="H3036">
        <v>3.0998040456324998E-3</v>
      </c>
      <c r="I3036">
        <f>IF(OR(B3036="GAS",B3036="COL",B3036="LAN",B3036="RICE"),H3036*About!$B$113,IF(B3036="CROP",H3036*About!$B$114,'EPA Data'!H3036))</f>
        <v>3.4717805311084001E-3</v>
      </c>
      <c r="J3036" s="9" t="str">
        <f>VLOOKUP(F3036,'Tech to Policy Mapping'!C:D,2,FALSE)</f>
        <v>ngps - production methane capture</v>
      </c>
    </row>
    <row r="3037" spans="1:10" x14ac:dyDescent="0.45">
      <c r="A3037" t="s">
        <v>425</v>
      </c>
      <c r="B3037" t="s">
        <v>433</v>
      </c>
      <c r="C3037">
        <v>2025</v>
      </c>
      <c r="D3037" t="s">
        <v>82</v>
      </c>
      <c r="E3037" t="s">
        <v>83</v>
      </c>
      <c r="F3037" t="s">
        <v>453</v>
      </c>
      <c r="G3037">
        <v>48897</v>
      </c>
      <c r="H3037">
        <v>1.874752197182E-4</v>
      </c>
      <c r="I3037">
        <f>IF(OR(B3037="GAS",B3037="COL",B3037="LAN",B3037="RICE"),H3037*About!$B$113,IF(B3037="CROP",H3037*About!$B$114,'EPA Data'!H3037))</f>
        <v>2.0997224608438402E-4</v>
      </c>
      <c r="J3037" s="9" t="str">
        <f>VLOOKUP(F3037,'Tech to Policy Mapping'!C:D,2,FALSE)</f>
        <v>ngps - production methane capture</v>
      </c>
    </row>
    <row r="3038" spans="1:10" x14ac:dyDescent="0.45">
      <c r="A3038" t="s">
        <v>425</v>
      </c>
      <c r="B3038" t="s">
        <v>433</v>
      </c>
      <c r="C3038">
        <v>2025</v>
      </c>
      <c r="D3038" t="s">
        <v>82</v>
      </c>
      <c r="E3038" t="s">
        <v>83</v>
      </c>
      <c r="F3038" t="s">
        <v>453</v>
      </c>
      <c r="G3038">
        <v>58699</v>
      </c>
      <c r="H3038">
        <v>1.2498347496150001E-4</v>
      </c>
      <c r="I3038">
        <f>IF(OR(B3038="GAS",B3038="COL",B3038="LAN",B3038="RICE"),H3038*About!$B$113,IF(B3038="CROP",H3038*About!$B$114,'EPA Data'!H3038))</f>
        <v>1.3998149195688003E-4</v>
      </c>
      <c r="J3038" s="9" t="str">
        <f>VLOOKUP(F3038,'Tech to Policy Mapping'!C:D,2,FALSE)</f>
        <v>ngps - production methane capture</v>
      </c>
    </row>
    <row r="3039" spans="1:10" x14ac:dyDescent="0.45">
      <c r="A3039" t="s">
        <v>425</v>
      </c>
      <c r="B3039" t="s">
        <v>433</v>
      </c>
      <c r="C3039">
        <v>2025</v>
      </c>
      <c r="D3039" t="s">
        <v>82</v>
      </c>
      <c r="E3039" t="s">
        <v>83</v>
      </c>
      <c r="F3039" t="s">
        <v>453</v>
      </c>
      <c r="G3039">
        <v>70963</v>
      </c>
      <c r="H3039">
        <v>2.0830579160200001E-5</v>
      </c>
      <c r="I3039">
        <f>IF(OR(B3039="GAS",B3039="COL",B3039="LAN",B3039="RICE"),H3039*About!$B$113,IF(B3039="CROP",H3039*About!$B$114,'EPA Data'!H3039))</f>
        <v>2.3330248659424003E-5</v>
      </c>
      <c r="J3039" s="9" t="str">
        <f>VLOOKUP(F3039,'Tech to Policy Mapping'!C:D,2,FALSE)</f>
        <v>ngps - production methane capture</v>
      </c>
    </row>
    <row r="3040" spans="1:10" x14ac:dyDescent="0.45">
      <c r="A3040" t="s">
        <v>425</v>
      </c>
      <c r="B3040" t="s">
        <v>433</v>
      </c>
      <c r="C3040">
        <v>2025</v>
      </c>
      <c r="D3040" t="s">
        <v>82</v>
      </c>
      <c r="E3040" t="s">
        <v>83</v>
      </c>
      <c r="F3040" t="s">
        <v>460</v>
      </c>
      <c r="G3040">
        <v>84478</v>
      </c>
      <c r="H3040">
        <v>1.8480138387531001E-3</v>
      </c>
      <c r="I3040">
        <f>IF(OR(B3040="GAS",B3040="COL",B3040="LAN",B3040="RICE"),H3040*About!$B$113,IF(B3040="CROP",H3040*About!$B$114,'EPA Data'!H3040))</f>
        <v>2.0697754994034724E-3</v>
      </c>
      <c r="J3040" s="9" t="str">
        <f>VLOOKUP(F3040,'Tech to Policy Mapping'!C:D,2,FALSE)</f>
        <v>ngps - production methane capture</v>
      </c>
    </row>
    <row r="3041" spans="1:10" x14ac:dyDescent="0.45">
      <c r="A3041" t="s">
        <v>425</v>
      </c>
      <c r="B3041" t="s">
        <v>433</v>
      </c>
      <c r="C3041">
        <v>2025</v>
      </c>
      <c r="D3041" t="s">
        <v>82</v>
      </c>
      <c r="E3041" t="s">
        <v>83</v>
      </c>
      <c r="F3041" t="s">
        <v>453</v>
      </c>
      <c r="G3041">
        <v>100000</v>
      </c>
      <c r="H3041" s="1">
        <v>9.9999999999999998E-13</v>
      </c>
      <c r="I3041">
        <f>IF(OR(B3041="GAS",B3041="COL",B3041="LAN",B3041="RICE"),H3041*About!$B$113,IF(B3041="CROP",H3041*About!$B$114,'EPA Data'!H3041))</f>
        <v>1.1200000000000001E-12</v>
      </c>
      <c r="J3041" s="9" t="str">
        <f>VLOOKUP(F3041,'Tech to Policy Mapping'!C:D,2,FALSE)</f>
        <v>ngps - production methane capture</v>
      </c>
    </row>
    <row r="3042" spans="1:10" x14ac:dyDescent="0.45">
      <c r="A3042" t="s">
        <v>425</v>
      </c>
      <c r="B3042" t="s">
        <v>433</v>
      </c>
      <c r="C3042">
        <v>2025</v>
      </c>
      <c r="D3042" t="s">
        <v>82</v>
      </c>
      <c r="E3042" t="s">
        <v>83</v>
      </c>
      <c r="F3042" t="s">
        <v>454</v>
      </c>
      <c r="G3042">
        <v>142644</v>
      </c>
      <c r="H3042">
        <v>3.5570427775383003E-2</v>
      </c>
      <c r="I3042">
        <f>IF(OR(B3042="GAS",B3042="COL",B3042="LAN",B3042="RICE"),H3042*About!$B$113,IF(B3042="CROP",H3042*About!$B$114,'EPA Data'!H3042))</f>
        <v>3.9838879108428968E-2</v>
      </c>
      <c r="J3042" s="9" t="str">
        <f>VLOOKUP(F3042,'Tech to Policy Mapping'!C:D,2,FALSE)</f>
        <v>ngps - T&amp;D methane capture</v>
      </c>
    </row>
    <row r="3043" spans="1:10" x14ac:dyDescent="0.45">
      <c r="A3043" t="s">
        <v>425</v>
      </c>
      <c r="B3043" t="s">
        <v>433</v>
      </c>
      <c r="C3043">
        <v>2025</v>
      </c>
      <c r="D3043" t="s">
        <v>82</v>
      </c>
      <c r="E3043" t="s">
        <v>83</v>
      </c>
      <c r="F3043" t="s">
        <v>453</v>
      </c>
      <c r="G3043">
        <v>359939</v>
      </c>
      <c r="H3043">
        <v>1.2734996744300001E-5</v>
      </c>
      <c r="I3043">
        <f>IF(OR(B3043="GAS",B3043="COL",B3043="LAN",B3043="RICE"),H3043*About!$B$113,IF(B3043="CROP",H3043*About!$B$114,'EPA Data'!H3043))</f>
        <v>1.4263196353616001E-5</v>
      </c>
      <c r="J3043" s="9" t="str">
        <f>VLOOKUP(F3043,'Tech to Policy Mapping'!C:D,2,FALSE)</f>
        <v>ngps - production methane capture</v>
      </c>
    </row>
    <row r="3044" spans="1:10" x14ac:dyDescent="0.45">
      <c r="A3044" t="s">
        <v>425</v>
      </c>
      <c r="B3044" t="s">
        <v>433</v>
      </c>
      <c r="C3044">
        <v>2025</v>
      </c>
      <c r="D3044" t="s">
        <v>82</v>
      </c>
      <c r="E3044" t="s">
        <v>83</v>
      </c>
      <c r="F3044" t="s">
        <v>453</v>
      </c>
      <c r="G3044">
        <v>432091</v>
      </c>
      <c r="H3044" s="1">
        <v>8.4899975263400005E-6</v>
      </c>
      <c r="I3044">
        <f>IF(OR(B3044="GAS",B3044="COL",B3044="LAN",B3044="RICE"),H3044*About!$B$113,IF(B3044="CROP",H3044*About!$B$114,'EPA Data'!H3044))</f>
        <v>9.5087972295008018E-6</v>
      </c>
      <c r="J3044" s="9" t="str">
        <f>VLOOKUP(F3044,'Tech to Policy Mapping'!C:D,2,FALSE)</f>
        <v>ngps - production methane capture</v>
      </c>
    </row>
    <row r="3045" spans="1:10" x14ac:dyDescent="0.45">
      <c r="A3045" t="s">
        <v>425</v>
      </c>
      <c r="B3045" t="s">
        <v>433</v>
      </c>
      <c r="C3045">
        <v>2025</v>
      </c>
      <c r="D3045" t="s">
        <v>82</v>
      </c>
      <c r="E3045" t="s">
        <v>83</v>
      </c>
      <c r="F3045" t="s">
        <v>453</v>
      </c>
      <c r="G3045">
        <v>522357</v>
      </c>
      <c r="H3045" s="1">
        <v>1.41499970141E-6</v>
      </c>
      <c r="I3045">
        <f>IF(OR(B3045="GAS",B3045="COL",B3045="LAN",B3045="RICE"),H3045*About!$B$113,IF(B3045="CROP",H3045*About!$B$114,'EPA Data'!H3045))</f>
        <v>1.5847996655792003E-6</v>
      </c>
      <c r="J3045" s="9" t="str">
        <f>VLOOKUP(F3045,'Tech to Policy Mapping'!C:D,2,FALSE)</f>
        <v>ngps - production methane capture</v>
      </c>
    </row>
    <row r="3046" spans="1:10" x14ac:dyDescent="0.45">
      <c r="A3046" t="s">
        <v>425</v>
      </c>
      <c r="B3046" t="s">
        <v>433</v>
      </c>
      <c r="C3046">
        <v>2025</v>
      </c>
      <c r="D3046" t="s">
        <v>82</v>
      </c>
      <c r="E3046" t="s">
        <v>83</v>
      </c>
      <c r="F3046" t="s">
        <v>460</v>
      </c>
      <c r="G3046">
        <v>645073</v>
      </c>
      <c r="H3046">
        <v>9.9549093283710002E-4</v>
      </c>
      <c r="I3046">
        <f>IF(OR(B3046="GAS",B3046="COL",B3046="LAN",B3046="RICE"),H3046*About!$B$113,IF(B3046="CROP",H3046*About!$B$114,'EPA Data'!H3046))</f>
        <v>1.1149498447775522E-3</v>
      </c>
      <c r="J3046" s="9" t="str">
        <f>VLOOKUP(F3046,'Tech to Policy Mapping'!C:D,2,FALSE)</f>
        <v>ngps - production methane capture</v>
      </c>
    </row>
    <row r="3047" spans="1:10" x14ac:dyDescent="0.45">
      <c r="A3047" t="s">
        <v>425</v>
      </c>
      <c r="B3047" t="s">
        <v>433</v>
      </c>
      <c r="C3047">
        <v>2025</v>
      </c>
      <c r="D3047" t="s">
        <v>82</v>
      </c>
      <c r="E3047" t="s">
        <v>83</v>
      </c>
      <c r="F3047" t="s">
        <v>456</v>
      </c>
      <c r="G3047">
        <v>1682741</v>
      </c>
      <c r="H3047" s="1">
        <v>6.7316551621800005E-7</v>
      </c>
      <c r="I3047">
        <f>IF(OR(B3047="GAS",B3047="COL",B3047="LAN",B3047="RICE"),H3047*About!$B$113,IF(B3047="CROP",H3047*About!$B$114,'EPA Data'!H3047))</f>
        <v>7.5394537816416013E-7</v>
      </c>
      <c r="J3047" s="9" t="str">
        <f>VLOOKUP(F3047,'Tech to Policy Mapping'!C:D,2,FALSE)</f>
        <v>ngps - production methane capture</v>
      </c>
    </row>
    <row r="3048" spans="1:10" x14ac:dyDescent="0.45">
      <c r="A3048" t="s">
        <v>425</v>
      </c>
      <c r="B3048" t="s">
        <v>433</v>
      </c>
      <c r="C3048">
        <v>2025</v>
      </c>
      <c r="D3048" t="s">
        <v>82</v>
      </c>
      <c r="E3048" t="s">
        <v>83</v>
      </c>
      <c r="F3048" t="s">
        <v>456</v>
      </c>
      <c r="G3048">
        <v>1682806</v>
      </c>
      <c r="H3048" s="1">
        <v>1.6160468021600001E-6</v>
      </c>
      <c r="I3048">
        <f>IF(OR(B3048="GAS",B3048="COL",B3048="LAN",B3048="RICE"),H3048*About!$B$113,IF(B3048="CROP",H3048*About!$B$114,'EPA Data'!H3048))</f>
        <v>1.8099724184192003E-6</v>
      </c>
      <c r="J3048" s="9" t="str">
        <f>VLOOKUP(F3048,'Tech to Policy Mapping'!C:D,2,FALSE)</f>
        <v>ngps - production methane capture</v>
      </c>
    </row>
    <row r="3049" spans="1:10" x14ac:dyDescent="0.45">
      <c r="A3049" t="s">
        <v>425</v>
      </c>
      <c r="B3049" t="s">
        <v>433</v>
      </c>
      <c r="C3049">
        <v>2025</v>
      </c>
      <c r="D3049" t="s">
        <v>82</v>
      </c>
      <c r="E3049" t="s">
        <v>83</v>
      </c>
      <c r="F3049" t="s">
        <v>448</v>
      </c>
      <c r="G3049">
        <v>2218127</v>
      </c>
      <c r="H3049">
        <v>7.9247809480880002E-4</v>
      </c>
      <c r="I3049">
        <f>IF(OR(B3049="GAS",B3049="COL",B3049="LAN",B3049="RICE"),H3049*About!$B$113,IF(B3049="CROP",H3049*About!$B$114,'EPA Data'!H3049))</f>
        <v>8.8757546618585613E-4</v>
      </c>
      <c r="J3049" s="9" t="str">
        <f>VLOOKUP(F3049,'Tech to Policy Mapping'!C:D,2,FALSE)</f>
        <v>ngps - production methane capture</v>
      </c>
    </row>
    <row r="3050" spans="1:10" x14ac:dyDescent="0.45">
      <c r="A3050" t="s">
        <v>425</v>
      </c>
      <c r="B3050" t="s">
        <v>433</v>
      </c>
      <c r="C3050">
        <v>2025</v>
      </c>
      <c r="D3050" t="s">
        <v>82</v>
      </c>
      <c r="E3050" t="s">
        <v>83</v>
      </c>
      <c r="F3050" t="s">
        <v>453</v>
      </c>
      <c r="G3050">
        <v>4322704</v>
      </c>
      <c r="H3050" s="1">
        <v>3.44635759575E-6</v>
      </c>
      <c r="I3050">
        <f>IF(OR(B3050="GAS",B3050="COL",B3050="LAN",B3050="RICE"),H3050*About!$B$113,IF(B3050="CROP",H3050*About!$B$114,'EPA Data'!H3050))</f>
        <v>3.8599205072400001E-6</v>
      </c>
      <c r="J3050" s="9" t="str">
        <f>VLOOKUP(F3050,'Tech to Policy Mapping'!C:D,2,FALSE)</f>
        <v>ngps - production methane capture</v>
      </c>
    </row>
    <row r="3051" spans="1:10" x14ac:dyDescent="0.45">
      <c r="A3051" t="s">
        <v>425</v>
      </c>
      <c r="B3051" t="s">
        <v>433</v>
      </c>
      <c r="C3051">
        <v>2025</v>
      </c>
      <c r="D3051" t="s">
        <v>82</v>
      </c>
      <c r="E3051" t="s">
        <v>83</v>
      </c>
      <c r="F3051" t="s">
        <v>453</v>
      </c>
      <c r="G3051">
        <v>5189206</v>
      </c>
      <c r="H3051" s="1">
        <v>2.2975716547100001E-6</v>
      </c>
      <c r="I3051">
        <f>IF(OR(B3051="GAS",B3051="COL",B3051="LAN",B3051="RICE"),H3051*About!$B$113,IF(B3051="CROP",H3051*About!$B$114,'EPA Data'!H3051))</f>
        <v>2.5732802532752004E-6</v>
      </c>
      <c r="J3051" s="9" t="str">
        <f>VLOOKUP(F3051,'Tech to Policy Mapping'!C:D,2,FALSE)</f>
        <v>ngps - production methane capture</v>
      </c>
    </row>
    <row r="3052" spans="1:10" x14ac:dyDescent="0.45">
      <c r="A3052" t="s">
        <v>425</v>
      </c>
      <c r="B3052" t="s">
        <v>433</v>
      </c>
      <c r="C3052">
        <v>2025</v>
      </c>
      <c r="D3052" t="s">
        <v>82</v>
      </c>
      <c r="E3052" t="s">
        <v>83</v>
      </c>
      <c r="F3052" t="s">
        <v>453</v>
      </c>
      <c r="G3052">
        <v>6273247</v>
      </c>
      <c r="H3052" s="1">
        <v>3.8292861859199997E-7</v>
      </c>
      <c r="I3052">
        <f>IF(OR(B3052="GAS",B3052="COL",B3052="LAN",B3052="RICE"),H3052*About!$B$113,IF(B3052="CROP",H3052*About!$B$114,'EPA Data'!H3052))</f>
        <v>4.2888005282303999E-7</v>
      </c>
      <c r="J3052" s="9" t="str">
        <f>VLOOKUP(F3052,'Tech to Policy Mapping'!C:D,2,FALSE)</f>
        <v>ngps - production methane capture</v>
      </c>
    </row>
    <row r="3053" spans="1:10" x14ac:dyDescent="0.45">
      <c r="A3053" t="s">
        <v>425</v>
      </c>
      <c r="B3053" t="s">
        <v>433</v>
      </c>
      <c r="C3053">
        <v>2030</v>
      </c>
      <c r="D3053" t="s">
        <v>82</v>
      </c>
      <c r="E3053" t="s">
        <v>83</v>
      </c>
      <c r="F3053" t="s">
        <v>434</v>
      </c>
      <c r="G3053">
        <v>-100000</v>
      </c>
      <c r="H3053">
        <v>0</v>
      </c>
      <c r="I3053">
        <f>IF(OR(B3053="GAS",B3053="COL",B3053="LAN",B3053="RICE"),H3053*About!$B$113,IF(B3053="CROP",H3053*About!$B$114,'EPA Data'!H3053))</f>
        <v>0</v>
      </c>
      <c r="J3053" s="9" t="str">
        <f>VLOOKUP(F3053,'Tech to Policy Mapping'!C:D,2,FALSE)</f>
        <v>ngps - production methane capture</v>
      </c>
    </row>
    <row r="3054" spans="1:10" x14ac:dyDescent="0.45">
      <c r="A3054" t="s">
        <v>425</v>
      </c>
      <c r="B3054" t="s">
        <v>433</v>
      </c>
      <c r="C3054">
        <v>2030</v>
      </c>
      <c r="D3054" t="s">
        <v>82</v>
      </c>
      <c r="E3054" t="s">
        <v>83</v>
      </c>
      <c r="F3054" t="s">
        <v>434</v>
      </c>
      <c r="G3054">
        <v>-167</v>
      </c>
      <c r="H3054">
        <v>0.28865212202072099</v>
      </c>
      <c r="I3054">
        <f>IF(OR(B3054="GAS",B3054="COL",B3054="LAN",B3054="RICE"),H3054*About!$B$113,IF(B3054="CROP",H3054*About!$B$114,'EPA Data'!H3054))</f>
        <v>0.32329037666320753</v>
      </c>
      <c r="J3054" s="9" t="str">
        <f>VLOOKUP(F3054,'Tech to Policy Mapping'!C:D,2,FALSE)</f>
        <v>ngps - production methane capture</v>
      </c>
    </row>
    <row r="3055" spans="1:10" x14ac:dyDescent="0.45">
      <c r="A3055" t="s">
        <v>425</v>
      </c>
      <c r="B3055" t="s">
        <v>433</v>
      </c>
      <c r="C3055">
        <v>2030</v>
      </c>
      <c r="D3055" t="s">
        <v>82</v>
      </c>
      <c r="E3055" t="s">
        <v>83</v>
      </c>
      <c r="F3055" t="s">
        <v>434</v>
      </c>
      <c r="G3055">
        <v>-167</v>
      </c>
      <c r="H3055">
        <v>0</v>
      </c>
      <c r="I3055">
        <f>IF(OR(B3055="GAS",B3055="COL",B3055="LAN",B3055="RICE"),H3055*About!$B$113,IF(B3055="CROP",H3055*About!$B$114,'EPA Data'!H3055))</f>
        <v>0</v>
      </c>
      <c r="J3055" s="9" t="str">
        <f>VLOOKUP(F3055,'Tech to Policy Mapping'!C:D,2,FALSE)</f>
        <v>ngps - production methane capture</v>
      </c>
    </row>
    <row r="3056" spans="1:10" x14ac:dyDescent="0.45">
      <c r="A3056" t="s">
        <v>425</v>
      </c>
      <c r="B3056" t="s">
        <v>433</v>
      </c>
      <c r="C3056">
        <v>2030</v>
      </c>
      <c r="D3056" t="s">
        <v>82</v>
      </c>
      <c r="E3056" t="s">
        <v>83</v>
      </c>
      <c r="F3056" t="s">
        <v>435</v>
      </c>
      <c r="G3056">
        <v>-7</v>
      </c>
      <c r="H3056">
        <v>5.8925652410840004E-4</v>
      </c>
      <c r="I3056">
        <f>IF(OR(B3056="GAS",B3056="COL",B3056="LAN",B3056="RICE"),H3056*About!$B$113,IF(B3056="CROP",H3056*About!$B$114,'EPA Data'!H3056))</f>
        <v>6.5996730700140815E-4</v>
      </c>
      <c r="J3056" s="9" t="str">
        <f>VLOOKUP(F3056,'Tech to Policy Mapping'!C:D,2,FALSE)</f>
        <v>ngps - production methane capture</v>
      </c>
    </row>
    <row r="3057" spans="1:10" x14ac:dyDescent="0.45">
      <c r="A3057" t="s">
        <v>425</v>
      </c>
      <c r="B3057" t="s">
        <v>433</v>
      </c>
      <c r="C3057">
        <v>2030</v>
      </c>
      <c r="D3057" t="s">
        <v>82</v>
      </c>
      <c r="E3057" t="s">
        <v>83</v>
      </c>
      <c r="F3057" t="s">
        <v>436</v>
      </c>
      <c r="G3057">
        <v>-6</v>
      </c>
      <c r="H3057">
        <v>0.190099338069558</v>
      </c>
      <c r="I3057">
        <f>IF(OR(B3057="GAS",B3057="COL",B3057="LAN",B3057="RICE"),H3057*About!$B$113,IF(B3057="CROP",H3057*About!$B$114,'EPA Data'!H3057))</f>
        <v>0.212911258637905</v>
      </c>
      <c r="J3057" s="9" t="str">
        <f>VLOOKUP(F3057,'Tech to Policy Mapping'!C:D,2,FALSE)</f>
        <v>ngps - T&amp;D methane capture</v>
      </c>
    </row>
    <row r="3058" spans="1:10" x14ac:dyDescent="0.45">
      <c r="A3058" t="s">
        <v>425</v>
      </c>
      <c r="B3058" t="s">
        <v>433</v>
      </c>
      <c r="C3058">
        <v>2030</v>
      </c>
      <c r="D3058" t="s">
        <v>82</v>
      </c>
      <c r="E3058" t="s">
        <v>83</v>
      </c>
      <c r="F3058" t="s">
        <v>438</v>
      </c>
      <c r="G3058">
        <v>-5</v>
      </c>
      <c r="H3058">
        <v>6.9667410571129995E-4</v>
      </c>
      <c r="I3058">
        <f>IF(OR(B3058="GAS",B3058="COL",B3058="LAN",B3058="RICE"),H3058*About!$B$113,IF(B3058="CROP",H3058*About!$B$114,'EPA Data'!H3058))</f>
        <v>7.80274998396656E-4</v>
      </c>
      <c r="J3058" s="9" t="str">
        <f>VLOOKUP(F3058,'Tech to Policy Mapping'!C:D,2,FALSE)</f>
        <v>ngps - production methane capture</v>
      </c>
    </row>
    <row r="3059" spans="1:10" x14ac:dyDescent="0.45">
      <c r="A3059" t="s">
        <v>425</v>
      </c>
      <c r="B3059" t="s">
        <v>433</v>
      </c>
      <c r="C3059">
        <v>2030</v>
      </c>
      <c r="D3059" t="s">
        <v>82</v>
      </c>
      <c r="E3059" t="s">
        <v>83</v>
      </c>
      <c r="F3059" t="s">
        <v>437</v>
      </c>
      <c r="G3059">
        <v>-4</v>
      </c>
      <c r="H3059">
        <v>0.40985943097621202</v>
      </c>
      <c r="I3059">
        <f>IF(OR(B3059="GAS",B3059="COL",B3059="LAN",B3059="RICE"),H3059*About!$B$113,IF(B3059="CROP",H3059*About!$B$114,'EPA Data'!H3059))</f>
        <v>0.45904256269335753</v>
      </c>
      <c r="J3059" s="9" t="str">
        <f>VLOOKUP(F3059,'Tech to Policy Mapping'!C:D,2,FALSE)</f>
        <v>ngps - processing methane capture</v>
      </c>
    </row>
    <row r="3060" spans="1:10" x14ac:dyDescent="0.45">
      <c r="A3060" t="s">
        <v>425</v>
      </c>
      <c r="B3060" t="s">
        <v>433</v>
      </c>
      <c r="C3060">
        <v>2030</v>
      </c>
      <c r="D3060" t="s">
        <v>82</v>
      </c>
      <c r="E3060" t="s">
        <v>83</v>
      </c>
      <c r="F3060" t="s">
        <v>435</v>
      </c>
      <c r="G3060">
        <v>-4</v>
      </c>
      <c r="H3060">
        <v>4.477699694689E-4</v>
      </c>
      <c r="I3060">
        <f>IF(OR(B3060="GAS",B3060="COL",B3060="LAN",B3060="RICE"),H3060*About!$B$113,IF(B3060="CROP",H3060*About!$B$114,'EPA Data'!H3060))</f>
        <v>5.0150236580516808E-4</v>
      </c>
      <c r="J3060" s="9" t="str">
        <f>VLOOKUP(F3060,'Tech to Policy Mapping'!C:D,2,FALSE)</f>
        <v>ngps - production methane capture</v>
      </c>
    </row>
    <row r="3061" spans="1:10" x14ac:dyDescent="0.45">
      <c r="A3061" t="s">
        <v>425</v>
      </c>
      <c r="B3061" t="s">
        <v>433</v>
      </c>
      <c r="C3061">
        <v>2030</v>
      </c>
      <c r="D3061" t="s">
        <v>82</v>
      </c>
      <c r="E3061" t="s">
        <v>83</v>
      </c>
      <c r="F3061" t="s">
        <v>457</v>
      </c>
      <c r="G3061">
        <v>-4</v>
      </c>
      <c r="H3061">
        <v>0.82225262420251899</v>
      </c>
      <c r="I3061">
        <f>IF(OR(B3061="GAS",B3061="COL",B3061="LAN",B3061="RICE"),H3061*About!$B$113,IF(B3061="CROP",H3061*About!$B$114,'EPA Data'!H3061))</f>
        <v>0.92092293910682133</v>
      </c>
      <c r="J3061" s="9" t="str">
        <f>VLOOKUP(F3061,'Tech to Policy Mapping'!C:D,2,FALSE)</f>
        <v>ngps - production methane capture</v>
      </c>
    </row>
    <row r="3062" spans="1:10" x14ac:dyDescent="0.45">
      <c r="A3062" t="s">
        <v>425</v>
      </c>
      <c r="B3062" t="s">
        <v>433</v>
      </c>
      <c r="C3062">
        <v>2030</v>
      </c>
      <c r="D3062" t="s">
        <v>82</v>
      </c>
      <c r="E3062" t="s">
        <v>83</v>
      </c>
      <c r="F3062" t="s">
        <v>439</v>
      </c>
      <c r="G3062">
        <v>-3</v>
      </c>
      <c r="H3062">
        <v>0.42511077970266298</v>
      </c>
      <c r="I3062">
        <f>IF(OR(B3062="GAS",B3062="COL",B3062="LAN",B3062="RICE"),H3062*About!$B$113,IF(B3062="CROP",H3062*About!$B$114,'EPA Data'!H3062))</f>
        <v>0.47612407326698258</v>
      </c>
      <c r="J3062" s="9" t="str">
        <f>VLOOKUP(F3062,'Tech to Policy Mapping'!C:D,2,FALSE)</f>
        <v>ngps - processing methane capture</v>
      </c>
    </row>
    <row r="3063" spans="1:10" x14ac:dyDescent="0.45">
      <c r="A3063" t="s">
        <v>425</v>
      </c>
      <c r="B3063" t="s">
        <v>433</v>
      </c>
      <c r="C3063">
        <v>2030</v>
      </c>
      <c r="D3063" t="s">
        <v>82</v>
      </c>
      <c r="E3063" t="s">
        <v>83</v>
      </c>
      <c r="F3063" t="s">
        <v>435</v>
      </c>
      <c r="G3063">
        <v>-3</v>
      </c>
      <c r="H3063">
        <v>0.11909436294808901</v>
      </c>
      <c r="I3063">
        <f>IF(OR(B3063="GAS",B3063="COL",B3063="LAN",B3063="RICE"),H3063*About!$B$113,IF(B3063="CROP",H3063*About!$B$114,'EPA Data'!H3063))</f>
        <v>0.1333856865018597</v>
      </c>
      <c r="J3063" s="9" t="str">
        <f>VLOOKUP(F3063,'Tech to Policy Mapping'!C:D,2,FALSE)</f>
        <v>ngps - production methane capture</v>
      </c>
    </row>
    <row r="3064" spans="1:10" x14ac:dyDescent="0.45">
      <c r="A3064" t="s">
        <v>425</v>
      </c>
      <c r="B3064" t="s">
        <v>433</v>
      </c>
      <c r="C3064">
        <v>2030</v>
      </c>
      <c r="D3064" t="s">
        <v>82</v>
      </c>
      <c r="E3064" t="s">
        <v>83</v>
      </c>
      <c r="F3064" t="s">
        <v>457</v>
      </c>
      <c r="G3064">
        <v>-2</v>
      </c>
      <c r="H3064">
        <v>0.41232479526661298</v>
      </c>
      <c r="I3064">
        <f>IF(OR(B3064="GAS",B3064="COL",B3064="LAN",B3064="RICE"),H3064*About!$B$113,IF(B3064="CROP",H3064*About!$B$114,'EPA Data'!H3064))</f>
        <v>0.46180377069860656</v>
      </c>
      <c r="J3064" s="9" t="str">
        <f>VLOOKUP(F3064,'Tech to Policy Mapping'!C:D,2,FALSE)</f>
        <v>ngps - production methane capture</v>
      </c>
    </row>
    <row r="3065" spans="1:10" x14ac:dyDescent="0.45">
      <c r="A3065" t="s">
        <v>425</v>
      </c>
      <c r="B3065" t="s">
        <v>433</v>
      </c>
      <c r="C3065">
        <v>2030</v>
      </c>
      <c r="D3065" t="s">
        <v>82</v>
      </c>
      <c r="E3065" t="s">
        <v>83</v>
      </c>
      <c r="F3065" t="s">
        <v>440</v>
      </c>
      <c r="G3065">
        <v>-2</v>
      </c>
      <c r="H3065">
        <v>0.176902070641517</v>
      </c>
      <c r="I3065">
        <f>IF(OR(B3065="GAS",B3065="COL",B3065="LAN",B3065="RICE"),H3065*About!$B$113,IF(B3065="CROP",H3065*About!$B$114,'EPA Data'!H3065))</f>
        <v>0.19813031911849907</v>
      </c>
      <c r="J3065" s="9" t="str">
        <f>VLOOKUP(F3065,'Tech to Policy Mapping'!C:D,2,FALSE)</f>
        <v>ngps - production methane capture</v>
      </c>
    </row>
    <row r="3066" spans="1:10" x14ac:dyDescent="0.45">
      <c r="A3066" t="s">
        <v>425</v>
      </c>
      <c r="B3066" t="s">
        <v>433</v>
      </c>
      <c r="C3066">
        <v>2030</v>
      </c>
      <c r="D3066" t="s">
        <v>82</v>
      </c>
      <c r="E3066" t="s">
        <v>83</v>
      </c>
      <c r="F3066" t="s">
        <v>440</v>
      </c>
      <c r="G3066">
        <v>-1</v>
      </c>
      <c r="H3066">
        <v>0.33124200999736703</v>
      </c>
      <c r="I3066">
        <f>IF(OR(B3066="GAS",B3066="COL",B3066="LAN",B3066="RICE"),H3066*About!$B$113,IF(B3066="CROP",H3066*About!$B$114,'EPA Data'!H3066))</f>
        <v>0.37099105119705111</v>
      </c>
      <c r="J3066" s="9" t="str">
        <f>VLOOKUP(F3066,'Tech to Policy Mapping'!C:D,2,FALSE)</f>
        <v>ngps - production methane capture</v>
      </c>
    </row>
    <row r="3067" spans="1:10" x14ac:dyDescent="0.45">
      <c r="A3067" t="s">
        <v>425</v>
      </c>
      <c r="B3067" t="s">
        <v>433</v>
      </c>
      <c r="C3067">
        <v>2030</v>
      </c>
      <c r="D3067" t="s">
        <v>82</v>
      </c>
      <c r="E3067" t="s">
        <v>83</v>
      </c>
      <c r="F3067" t="s">
        <v>442</v>
      </c>
      <c r="G3067">
        <v>-1</v>
      </c>
      <c r="H3067">
        <v>5.8958936482667902E-2</v>
      </c>
      <c r="I3067">
        <f>IF(OR(B3067="GAS",B3067="COL",B3067="LAN",B3067="RICE"),H3067*About!$B$113,IF(B3067="CROP",H3067*About!$B$114,'EPA Data'!H3067))</f>
        <v>6.603400886058805E-2</v>
      </c>
      <c r="J3067" s="9" t="str">
        <f>VLOOKUP(F3067,'Tech to Policy Mapping'!C:D,2,FALSE)</f>
        <v>ngps - production methane capture</v>
      </c>
    </row>
    <row r="3068" spans="1:10" x14ac:dyDescent="0.45">
      <c r="A3068" t="s">
        <v>425</v>
      </c>
      <c r="B3068" t="s">
        <v>433</v>
      </c>
      <c r="C3068">
        <v>2030</v>
      </c>
      <c r="D3068" t="s">
        <v>82</v>
      </c>
      <c r="E3068" t="s">
        <v>83</v>
      </c>
      <c r="F3068" t="s">
        <v>457</v>
      </c>
      <c r="G3068">
        <v>-1</v>
      </c>
      <c r="H3068">
        <v>1.05992018943653E-2</v>
      </c>
      <c r="I3068">
        <f>IF(OR(B3068="GAS",B3068="COL",B3068="LAN",B3068="RICE"),H3068*About!$B$113,IF(B3068="CROP",H3068*About!$B$114,'EPA Data'!H3068))</f>
        <v>1.1871106121689137E-2</v>
      </c>
      <c r="J3068" s="9" t="str">
        <f>VLOOKUP(F3068,'Tech to Policy Mapping'!C:D,2,FALSE)</f>
        <v>ngps - production methane capture</v>
      </c>
    </row>
    <row r="3069" spans="1:10" x14ac:dyDescent="0.45">
      <c r="A3069" t="s">
        <v>425</v>
      </c>
      <c r="B3069" t="s">
        <v>433</v>
      </c>
      <c r="C3069">
        <v>2030</v>
      </c>
      <c r="D3069" t="s">
        <v>82</v>
      </c>
      <c r="E3069" t="s">
        <v>83</v>
      </c>
      <c r="F3069" t="s">
        <v>441</v>
      </c>
      <c r="G3069">
        <v>-1</v>
      </c>
      <c r="H3069">
        <v>0.13417767733335501</v>
      </c>
      <c r="I3069">
        <f>IF(OR(B3069="GAS",B3069="COL",B3069="LAN",B3069="RICE"),H3069*About!$B$113,IF(B3069="CROP",H3069*About!$B$114,'EPA Data'!H3069))</f>
        <v>0.15027899861335761</v>
      </c>
      <c r="J3069" s="9" t="str">
        <f>VLOOKUP(F3069,'Tech to Policy Mapping'!C:D,2,FALSE)</f>
        <v>ngps - production methane capture</v>
      </c>
    </row>
    <row r="3070" spans="1:10" x14ac:dyDescent="0.45">
      <c r="A3070" t="s">
        <v>425</v>
      </c>
      <c r="B3070" t="s">
        <v>433</v>
      </c>
      <c r="C3070">
        <v>2030</v>
      </c>
      <c r="D3070" t="s">
        <v>82</v>
      </c>
      <c r="E3070" t="s">
        <v>83</v>
      </c>
      <c r="F3070" t="s">
        <v>458</v>
      </c>
      <c r="G3070">
        <v>-1</v>
      </c>
      <c r="H3070">
        <v>8.9963547885417897E-2</v>
      </c>
      <c r="I3070">
        <f>IF(OR(B3070="GAS",B3070="COL",B3070="LAN",B3070="RICE"),H3070*About!$B$113,IF(B3070="CROP",H3070*About!$B$114,'EPA Data'!H3070))</f>
        <v>0.10075917363166806</v>
      </c>
      <c r="J3070" s="9" t="str">
        <f>VLOOKUP(F3070,'Tech to Policy Mapping'!C:D,2,FALSE)</f>
        <v>ngps - production methane capture</v>
      </c>
    </row>
    <row r="3071" spans="1:10" x14ac:dyDescent="0.45">
      <c r="A3071" t="s">
        <v>425</v>
      </c>
      <c r="B3071" t="s">
        <v>433</v>
      </c>
      <c r="C3071">
        <v>2030</v>
      </c>
      <c r="D3071" t="s">
        <v>82</v>
      </c>
      <c r="E3071" t="s">
        <v>83</v>
      </c>
      <c r="F3071" t="s">
        <v>440</v>
      </c>
      <c r="G3071">
        <v>0</v>
      </c>
      <c r="H3071">
        <v>0.18289613164961299</v>
      </c>
      <c r="I3071">
        <f>IF(OR(B3071="GAS",B3071="COL",B3071="LAN",B3071="RICE"),H3071*About!$B$113,IF(B3071="CROP",H3071*About!$B$114,'EPA Data'!H3071))</f>
        <v>0.20484366744756657</v>
      </c>
      <c r="J3071" s="9" t="str">
        <f>VLOOKUP(F3071,'Tech to Policy Mapping'!C:D,2,FALSE)</f>
        <v>ngps - production methane capture</v>
      </c>
    </row>
    <row r="3072" spans="1:10" x14ac:dyDescent="0.45">
      <c r="A3072" t="s">
        <v>425</v>
      </c>
      <c r="B3072" t="s">
        <v>433</v>
      </c>
      <c r="C3072">
        <v>2030</v>
      </c>
      <c r="D3072" t="s">
        <v>82</v>
      </c>
      <c r="E3072" t="s">
        <v>83</v>
      </c>
      <c r="F3072" t="s">
        <v>457</v>
      </c>
      <c r="G3072">
        <v>0</v>
      </c>
      <c r="H3072">
        <v>1.2426287867129001E-3</v>
      </c>
      <c r="I3072">
        <f>IF(OR(B3072="GAS",B3072="COL",B3072="LAN",B3072="RICE"),H3072*About!$B$113,IF(B3072="CROP",H3072*About!$B$114,'EPA Data'!H3072))</f>
        <v>1.3917442411184482E-3</v>
      </c>
      <c r="J3072" s="9" t="str">
        <f>VLOOKUP(F3072,'Tech to Policy Mapping'!C:D,2,FALSE)</f>
        <v>ngps - production methane capture</v>
      </c>
    </row>
    <row r="3073" spans="1:10" x14ac:dyDescent="0.45">
      <c r="A3073" t="s">
        <v>425</v>
      </c>
      <c r="B3073" t="s">
        <v>433</v>
      </c>
      <c r="C3073">
        <v>2030</v>
      </c>
      <c r="D3073" t="s">
        <v>82</v>
      </c>
      <c r="E3073" t="s">
        <v>83</v>
      </c>
      <c r="F3073" t="s">
        <v>457</v>
      </c>
      <c r="G3073">
        <v>1</v>
      </c>
      <c r="H3073">
        <v>1.5674025053157999E-3</v>
      </c>
      <c r="I3073">
        <f>IF(OR(B3073="GAS",B3073="COL",B3073="LAN",B3073="RICE"),H3073*About!$B$113,IF(B3073="CROP",H3073*About!$B$114,'EPA Data'!H3073))</f>
        <v>1.7554908059536961E-3</v>
      </c>
      <c r="J3073" s="9" t="str">
        <f>VLOOKUP(F3073,'Tech to Policy Mapping'!C:D,2,FALSE)</f>
        <v>ngps - production methane capture</v>
      </c>
    </row>
    <row r="3074" spans="1:10" x14ac:dyDescent="0.45">
      <c r="A3074" t="s">
        <v>425</v>
      </c>
      <c r="B3074" t="s">
        <v>433</v>
      </c>
      <c r="C3074">
        <v>2030</v>
      </c>
      <c r="D3074" t="s">
        <v>82</v>
      </c>
      <c r="E3074" t="s">
        <v>83</v>
      </c>
      <c r="F3074" t="s">
        <v>445</v>
      </c>
      <c r="G3074">
        <v>1</v>
      </c>
      <c r="H3074">
        <v>0.38211381435394198</v>
      </c>
      <c r="I3074">
        <f>IF(OR(B3074="GAS",B3074="COL",B3074="LAN",B3074="RICE"),H3074*About!$B$113,IF(B3074="CROP",H3074*About!$B$114,'EPA Data'!H3074))</f>
        <v>0.42796747207641506</v>
      </c>
      <c r="J3074" s="9" t="str">
        <f>VLOOKUP(F3074,'Tech to Policy Mapping'!C:D,2,FALSE)</f>
        <v>ngps - processing methane destruction</v>
      </c>
    </row>
    <row r="3075" spans="1:10" x14ac:dyDescent="0.45">
      <c r="A3075" t="s">
        <v>425</v>
      </c>
      <c r="B3075" t="s">
        <v>433</v>
      </c>
      <c r="C3075">
        <v>2030</v>
      </c>
      <c r="D3075" t="s">
        <v>82</v>
      </c>
      <c r="E3075" t="s">
        <v>83</v>
      </c>
      <c r="F3075" t="s">
        <v>444</v>
      </c>
      <c r="G3075">
        <v>1</v>
      </c>
      <c r="H3075">
        <v>0.22804439067840501</v>
      </c>
      <c r="I3075">
        <f>IF(OR(B3075="GAS",B3075="COL",B3075="LAN",B3075="RICE"),H3075*About!$B$113,IF(B3075="CROP",H3075*About!$B$114,'EPA Data'!H3075))</f>
        <v>0.25540971755981362</v>
      </c>
      <c r="J3075" s="9" t="str">
        <f>VLOOKUP(F3075,'Tech to Policy Mapping'!C:D,2,FALSE)</f>
        <v>ngps - processing methane capture</v>
      </c>
    </row>
    <row r="3076" spans="1:10" x14ac:dyDescent="0.45">
      <c r="A3076" t="s">
        <v>425</v>
      </c>
      <c r="B3076" t="s">
        <v>433</v>
      </c>
      <c r="C3076">
        <v>2030</v>
      </c>
      <c r="D3076" t="s">
        <v>82</v>
      </c>
      <c r="E3076" t="s">
        <v>83</v>
      </c>
      <c r="F3076" t="s">
        <v>457</v>
      </c>
      <c r="G3076">
        <v>2</v>
      </c>
      <c r="H3076">
        <v>7.8370125265789996E-4</v>
      </c>
      <c r="I3076">
        <f>IF(OR(B3076="GAS",B3076="COL",B3076="LAN",B3076="RICE"),H3076*About!$B$113,IF(B3076="CROP",H3076*About!$B$114,'EPA Data'!H3076))</f>
        <v>8.7774540297684805E-4</v>
      </c>
      <c r="J3076" s="9" t="str">
        <f>VLOOKUP(F3076,'Tech to Policy Mapping'!C:D,2,FALSE)</f>
        <v>ngps - production methane capture</v>
      </c>
    </row>
    <row r="3077" spans="1:10" x14ac:dyDescent="0.45">
      <c r="A3077" t="s">
        <v>425</v>
      </c>
      <c r="B3077" t="s">
        <v>433</v>
      </c>
      <c r="C3077">
        <v>2030</v>
      </c>
      <c r="D3077" t="s">
        <v>82</v>
      </c>
      <c r="E3077" t="s">
        <v>83</v>
      </c>
      <c r="F3077" t="s">
        <v>441</v>
      </c>
      <c r="G3077">
        <v>2</v>
      </c>
      <c r="H3077">
        <v>6.5873362123966203E-2</v>
      </c>
      <c r="I3077">
        <f>IF(OR(B3077="GAS",B3077="COL",B3077="LAN",B3077="RICE"),H3077*About!$B$113,IF(B3077="CROP",H3077*About!$B$114,'EPA Data'!H3077))</f>
        <v>7.3778165578842161E-2</v>
      </c>
      <c r="J3077" s="9" t="str">
        <f>VLOOKUP(F3077,'Tech to Policy Mapping'!C:D,2,FALSE)</f>
        <v>ngps - production methane capture</v>
      </c>
    </row>
    <row r="3078" spans="1:10" x14ac:dyDescent="0.45">
      <c r="A3078" t="s">
        <v>425</v>
      </c>
      <c r="B3078" t="s">
        <v>433</v>
      </c>
      <c r="C3078">
        <v>2030</v>
      </c>
      <c r="D3078" t="s">
        <v>82</v>
      </c>
      <c r="E3078" t="s">
        <v>83</v>
      </c>
      <c r="F3078" t="s">
        <v>440</v>
      </c>
      <c r="G3078">
        <v>3</v>
      </c>
      <c r="H3078">
        <v>2.4884574115276299E-2</v>
      </c>
      <c r="I3078">
        <f>IF(OR(B3078="GAS",B3078="COL",B3078="LAN",B3078="RICE"),H3078*About!$B$113,IF(B3078="CROP",H3078*About!$B$114,'EPA Data'!H3078))</f>
        <v>2.7870723009109456E-2</v>
      </c>
      <c r="J3078" s="9" t="str">
        <f>VLOOKUP(F3078,'Tech to Policy Mapping'!C:D,2,FALSE)</f>
        <v>ngps - production methane capture</v>
      </c>
    </row>
    <row r="3079" spans="1:10" x14ac:dyDescent="0.45">
      <c r="A3079" t="s">
        <v>425</v>
      </c>
      <c r="B3079" t="s">
        <v>433</v>
      </c>
      <c r="C3079">
        <v>2030</v>
      </c>
      <c r="D3079" t="s">
        <v>82</v>
      </c>
      <c r="E3079" t="s">
        <v>83</v>
      </c>
      <c r="F3079" t="s">
        <v>446</v>
      </c>
      <c r="G3079">
        <v>3</v>
      </c>
      <c r="H3079">
        <v>3.4426907659508002E-3</v>
      </c>
      <c r="I3079">
        <f>IF(OR(B3079="GAS",B3079="COL",B3079="LAN",B3079="RICE"),H3079*About!$B$113,IF(B3079="CROP",H3079*About!$B$114,'EPA Data'!H3079))</f>
        <v>3.8558136578648967E-3</v>
      </c>
      <c r="J3079" s="9" t="str">
        <f>VLOOKUP(F3079,'Tech to Policy Mapping'!C:D,2,FALSE)</f>
        <v>ngps - production methane capture</v>
      </c>
    </row>
    <row r="3080" spans="1:10" x14ac:dyDescent="0.45">
      <c r="A3080" t="s">
        <v>425</v>
      </c>
      <c r="B3080" t="s">
        <v>433</v>
      </c>
      <c r="C3080">
        <v>2030</v>
      </c>
      <c r="D3080" t="s">
        <v>82</v>
      </c>
      <c r="E3080" t="s">
        <v>83</v>
      </c>
      <c r="F3080" t="s">
        <v>457</v>
      </c>
      <c r="G3080">
        <v>3</v>
      </c>
      <c r="H3080">
        <v>0.55695630400441498</v>
      </c>
      <c r="I3080">
        <f>IF(OR(B3080="GAS",B3080="COL",B3080="LAN",B3080="RICE"),H3080*About!$B$113,IF(B3080="CROP",H3080*About!$B$114,'EPA Data'!H3080))</f>
        <v>0.62379106048494481</v>
      </c>
      <c r="J3080" s="9" t="str">
        <f>VLOOKUP(F3080,'Tech to Policy Mapping'!C:D,2,FALSE)</f>
        <v>ngps - production methane capture</v>
      </c>
    </row>
    <row r="3081" spans="1:10" x14ac:dyDescent="0.45">
      <c r="A3081" t="s">
        <v>425</v>
      </c>
      <c r="B3081" t="s">
        <v>433</v>
      </c>
      <c r="C3081">
        <v>2030</v>
      </c>
      <c r="D3081" t="s">
        <v>82</v>
      </c>
      <c r="E3081" t="s">
        <v>83</v>
      </c>
      <c r="F3081" t="s">
        <v>450</v>
      </c>
      <c r="G3081">
        <v>4</v>
      </c>
      <c r="H3081">
        <v>7.3501959443092305E-2</v>
      </c>
      <c r="I3081">
        <f>IF(OR(B3081="GAS",B3081="COL",B3081="LAN",B3081="RICE"),H3081*About!$B$113,IF(B3081="CROP",H3081*About!$B$114,'EPA Data'!H3081))</f>
        <v>8.2322194576263386E-2</v>
      </c>
      <c r="J3081" s="9" t="str">
        <f>VLOOKUP(F3081,'Tech to Policy Mapping'!C:D,2,FALSE)</f>
        <v>ngps - processing methane capture</v>
      </c>
    </row>
    <row r="3082" spans="1:10" x14ac:dyDescent="0.45">
      <c r="A3082" t="s">
        <v>425</v>
      </c>
      <c r="B3082" t="s">
        <v>433</v>
      </c>
      <c r="C3082">
        <v>2030</v>
      </c>
      <c r="D3082" t="s">
        <v>82</v>
      </c>
      <c r="E3082" t="s">
        <v>83</v>
      </c>
      <c r="F3082" t="s">
        <v>457</v>
      </c>
      <c r="G3082">
        <v>4</v>
      </c>
      <c r="H3082">
        <v>6.4274124335497604E-2</v>
      </c>
      <c r="I3082">
        <f>IF(OR(B3082="GAS",B3082="COL",B3082="LAN",B3082="RICE"),H3082*About!$B$113,IF(B3082="CROP",H3082*About!$B$114,'EPA Data'!H3082))</f>
        <v>7.1987019255757317E-2</v>
      </c>
      <c r="J3082" s="9" t="str">
        <f>VLOOKUP(F3082,'Tech to Policy Mapping'!C:D,2,FALSE)</f>
        <v>ngps - production methane capture</v>
      </c>
    </row>
    <row r="3083" spans="1:10" x14ac:dyDescent="0.45">
      <c r="A3083" t="s">
        <v>425</v>
      </c>
      <c r="B3083" t="s">
        <v>433</v>
      </c>
      <c r="C3083">
        <v>2030</v>
      </c>
      <c r="D3083" t="s">
        <v>82</v>
      </c>
      <c r="E3083" t="s">
        <v>83</v>
      </c>
      <c r="F3083" t="s">
        <v>447</v>
      </c>
      <c r="G3083">
        <v>5</v>
      </c>
      <c r="H3083">
        <v>7.1929079014807898E-2</v>
      </c>
      <c r="I3083">
        <f>IF(OR(B3083="GAS",B3083="COL",B3083="LAN",B3083="RICE"),H3083*About!$B$113,IF(B3083="CROP",H3083*About!$B$114,'EPA Data'!H3083))</f>
        <v>8.0560568496584856E-2</v>
      </c>
      <c r="J3083" s="9" t="str">
        <f>VLOOKUP(F3083,'Tech to Policy Mapping'!C:D,2,FALSE)</f>
        <v>ngps - T&amp;D methane capture</v>
      </c>
    </row>
    <row r="3084" spans="1:10" x14ac:dyDescent="0.45">
      <c r="A3084" t="s">
        <v>425</v>
      </c>
      <c r="B3084" t="s">
        <v>433</v>
      </c>
      <c r="C3084">
        <v>2030</v>
      </c>
      <c r="D3084" t="s">
        <v>82</v>
      </c>
      <c r="E3084" t="s">
        <v>83</v>
      </c>
      <c r="F3084" t="s">
        <v>457</v>
      </c>
      <c r="G3084">
        <v>5</v>
      </c>
      <c r="H3084">
        <v>3.1547353137284999E-3</v>
      </c>
      <c r="I3084">
        <f>IF(OR(B3084="GAS",B3084="COL",B3084="LAN",B3084="RICE"),H3084*About!$B$113,IF(B3084="CROP",H3084*About!$B$114,'EPA Data'!H3084))</f>
        <v>3.53330355137592E-3</v>
      </c>
      <c r="J3084" s="9" t="str">
        <f>VLOOKUP(F3084,'Tech to Policy Mapping'!C:D,2,FALSE)</f>
        <v>ngps - production methane capture</v>
      </c>
    </row>
    <row r="3085" spans="1:10" x14ac:dyDescent="0.45">
      <c r="A3085" t="s">
        <v>425</v>
      </c>
      <c r="B3085" t="s">
        <v>433</v>
      </c>
      <c r="C3085">
        <v>2030</v>
      </c>
      <c r="D3085" t="s">
        <v>82</v>
      </c>
      <c r="E3085" t="s">
        <v>83</v>
      </c>
      <c r="F3085" t="s">
        <v>457</v>
      </c>
      <c r="G3085">
        <v>6</v>
      </c>
      <c r="H3085">
        <v>8.6816825205459996E-4</v>
      </c>
      <c r="I3085">
        <f>IF(OR(B3085="GAS",B3085="COL",B3085="LAN",B3085="RICE"),H3085*About!$B$113,IF(B3085="CROP",H3085*About!$B$114,'EPA Data'!H3085))</f>
        <v>9.7234844230115202E-4</v>
      </c>
      <c r="J3085" s="9" t="str">
        <f>VLOOKUP(F3085,'Tech to Policy Mapping'!C:D,2,FALSE)</f>
        <v>ngps - production methane capture</v>
      </c>
    </row>
    <row r="3086" spans="1:10" x14ac:dyDescent="0.45">
      <c r="A3086" t="s">
        <v>425</v>
      </c>
      <c r="B3086" t="s">
        <v>433</v>
      </c>
      <c r="C3086">
        <v>2030</v>
      </c>
      <c r="D3086" t="s">
        <v>82</v>
      </c>
      <c r="E3086" t="s">
        <v>83</v>
      </c>
      <c r="F3086" t="s">
        <v>457</v>
      </c>
      <c r="G3086">
        <v>7</v>
      </c>
      <c r="H3086">
        <v>6.5112620359290005E-4</v>
      </c>
      <c r="I3086">
        <f>IF(OR(B3086="GAS",B3086="COL",B3086="LAN",B3086="RICE"),H3086*About!$B$113,IF(B3086="CROP",H3086*About!$B$114,'EPA Data'!H3086))</f>
        <v>7.2926134802404809E-4</v>
      </c>
      <c r="J3086" s="9" t="str">
        <f>VLOOKUP(F3086,'Tech to Policy Mapping'!C:D,2,FALSE)</f>
        <v>ngps - production methane capture</v>
      </c>
    </row>
    <row r="3087" spans="1:10" x14ac:dyDescent="0.45">
      <c r="A3087" t="s">
        <v>425</v>
      </c>
      <c r="B3087" t="s">
        <v>433</v>
      </c>
      <c r="C3087">
        <v>2030</v>
      </c>
      <c r="D3087" t="s">
        <v>82</v>
      </c>
      <c r="E3087" t="s">
        <v>83</v>
      </c>
      <c r="F3087" t="s">
        <v>447</v>
      </c>
      <c r="G3087">
        <v>8</v>
      </c>
      <c r="H3087">
        <v>7.1096357423812004E-3</v>
      </c>
      <c r="I3087">
        <f>IF(OR(B3087="GAS",B3087="COL",B3087="LAN",B3087="RICE"),H3087*About!$B$113,IF(B3087="CROP",H3087*About!$B$114,'EPA Data'!H3087))</f>
        <v>7.9627920314669452E-3</v>
      </c>
      <c r="J3087" s="9" t="str">
        <f>VLOOKUP(F3087,'Tech to Policy Mapping'!C:D,2,FALSE)</f>
        <v>ngps - T&amp;D methane capture</v>
      </c>
    </row>
    <row r="3088" spans="1:10" x14ac:dyDescent="0.45">
      <c r="A3088" t="s">
        <v>425</v>
      </c>
      <c r="B3088" t="s">
        <v>433</v>
      </c>
      <c r="C3088">
        <v>2030</v>
      </c>
      <c r="D3088" t="s">
        <v>82</v>
      </c>
      <c r="E3088" t="s">
        <v>83</v>
      </c>
      <c r="F3088" t="s">
        <v>457</v>
      </c>
      <c r="G3088">
        <v>8</v>
      </c>
      <c r="H3088">
        <v>7.4247110751459995E-4</v>
      </c>
      <c r="I3088">
        <f>IF(OR(B3088="GAS",B3088="COL",B3088="LAN",B3088="RICE"),H3088*About!$B$113,IF(B3088="CROP",H3088*About!$B$114,'EPA Data'!H3088))</f>
        <v>8.3156764041635207E-4</v>
      </c>
      <c r="J3088" s="9" t="str">
        <f>VLOOKUP(F3088,'Tech to Policy Mapping'!C:D,2,FALSE)</f>
        <v>ngps - production methane capture</v>
      </c>
    </row>
    <row r="3089" spans="1:10" x14ac:dyDescent="0.45">
      <c r="A3089" t="s">
        <v>425</v>
      </c>
      <c r="B3089" t="s">
        <v>433</v>
      </c>
      <c r="C3089">
        <v>2030</v>
      </c>
      <c r="D3089" t="s">
        <v>82</v>
      </c>
      <c r="E3089" t="s">
        <v>83</v>
      </c>
      <c r="F3089" t="s">
        <v>434</v>
      </c>
      <c r="G3089">
        <v>9</v>
      </c>
      <c r="H3089">
        <v>0.21912229061126701</v>
      </c>
      <c r="I3089">
        <f>IF(OR(B3089="GAS",B3089="COL",B3089="LAN",B3089="RICE"),H3089*About!$B$113,IF(B3089="CROP",H3089*About!$B$114,'EPA Data'!H3089))</f>
        <v>0.24541696548461908</v>
      </c>
      <c r="J3089" s="9" t="str">
        <f>VLOOKUP(F3089,'Tech to Policy Mapping'!C:D,2,FALSE)</f>
        <v>ngps - production methane capture</v>
      </c>
    </row>
    <row r="3090" spans="1:10" x14ac:dyDescent="0.45">
      <c r="A3090" t="s">
        <v>425</v>
      </c>
      <c r="B3090" t="s">
        <v>433</v>
      </c>
      <c r="C3090">
        <v>2030</v>
      </c>
      <c r="D3090" t="s">
        <v>82</v>
      </c>
      <c r="E3090" t="s">
        <v>83</v>
      </c>
      <c r="F3090" t="s">
        <v>442</v>
      </c>
      <c r="G3090">
        <v>9</v>
      </c>
      <c r="H3090">
        <v>0.28447073698043801</v>
      </c>
      <c r="I3090">
        <f>IF(OR(B3090="GAS",B3090="COL",B3090="LAN",B3090="RICE"),H3090*About!$B$113,IF(B3090="CROP",H3090*About!$B$114,'EPA Data'!H3090))</f>
        <v>0.31860722541809061</v>
      </c>
      <c r="J3090" s="9" t="str">
        <f>VLOOKUP(F3090,'Tech to Policy Mapping'!C:D,2,FALSE)</f>
        <v>ngps - production methane capture</v>
      </c>
    </row>
    <row r="3091" spans="1:10" x14ac:dyDescent="0.45">
      <c r="A3091" t="s">
        <v>425</v>
      </c>
      <c r="B3091" t="s">
        <v>433</v>
      </c>
      <c r="C3091">
        <v>2030</v>
      </c>
      <c r="D3091" t="s">
        <v>82</v>
      </c>
      <c r="E3091" t="s">
        <v>83</v>
      </c>
      <c r="F3091" t="s">
        <v>457</v>
      </c>
      <c r="G3091">
        <v>9</v>
      </c>
      <c r="H3091">
        <v>6.9829641142860001E-4</v>
      </c>
      <c r="I3091">
        <f>IF(OR(B3091="GAS",B3091="COL",B3091="LAN",B3091="RICE"),H3091*About!$B$113,IF(B3091="CROP",H3091*About!$B$114,'EPA Data'!H3091))</f>
        <v>7.8209198080003207E-4</v>
      </c>
      <c r="J3091" s="9" t="str">
        <f>VLOOKUP(F3091,'Tech to Policy Mapping'!C:D,2,FALSE)</f>
        <v>ngps - production methane capture</v>
      </c>
    </row>
    <row r="3092" spans="1:10" x14ac:dyDescent="0.45">
      <c r="A3092" t="s">
        <v>425</v>
      </c>
      <c r="B3092" t="s">
        <v>433</v>
      </c>
      <c r="C3092">
        <v>2030</v>
      </c>
      <c r="D3092" t="s">
        <v>82</v>
      </c>
      <c r="E3092" t="s">
        <v>83</v>
      </c>
      <c r="F3092" t="s">
        <v>445</v>
      </c>
      <c r="G3092">
        <v>10</v>
      </c>
      <c r="H3092">
        <v>0.131208315491676</v>
      </c>
      <c r="I3092">
        <f>IF(OR(B3092="GAS",B3092="COL",B3092="LAN",B3092="RICE"),H3092*About!$B$113,IF(B3092="CROP",H3092*About!$B$114,'EPA Data'!H3092))</f>
        <v>0.14695331335067713</v>
      </c>
      <c r="J3092" s="9" t="str">
        <f>VLOOKUP(F3092,'Tech to Policy Mapping'!C:D,2,FALSE)</f>
        <v>ngps - processing methane destruction</v>
      </c>
    </row>
    <row r="3093" spans="1:10" x14ac:dyDescent="0.45">
      <c r="A3093" t="s">
        <v>425</v>
      </c>
      <c r="B3093" t="s">
        <v>433</v>
      </c>
      <c r="C3093">
        <v>2030</v>
      </c>
      <c r="D3093" t="s">
        <v>82</v>
      </c>
      <c r="E3093" t="s">
        <v>83</v>
      </c>
      <c r="F3093" t="s">
        <v>457</v>
      </c>
      <c r="G3093">
        <v>10</v>
      </c>
      <c r="H3093">
        <v>1.8266591941937999E-3</v>
      </c>
      <c r="I3093">
        <f>IF(OR(B3093="GAS",B3093="COL",B3093="LAN",B3093="RICE"),H3093*About!$B$113,IF(B3093="CROP",H3093*About!$B$114,'EPA Data'!H3093))</f>
        <v>2.0458582974970563E-3</v>
      </c>
      <c r="J3093" s="9" t="str">
        <f>VLOOKUP(F3093,'Tech to Policy Mapping'!C:D,2,FALSE)</f>
        <v>ngps - production methane capture</v>
      </c>
    </row>
    <row r="3094" spans="1:10" x14ac:dyDescent="0.45">
      <c r="A3094" t="s">
        <v>425</v>
      </c>
      <c r="B3094" t="s">
        <v>433</v>
      </c>
      <c r="C3094">
        <v>2030</v>
      </c>
      <c r="D3094" t="s">
        <v>82</v>
      </c>
      <c r="E3094" t="s">
        <v>83</v>
      </c>
      <c r="F3094" t="s">
        <v>457</v>
      </c>
      <c r="G3094">
        <v>11</v>
      </c>
      <c r="H3094">
        <v>1.3263509026729E-3</v>
      </c>
      <c r="I3094">
        <f>IF(OR(B3094="GAS",B3094="COL",B3094="LAN",B3094="RICE"),H3094*About!$B$113,IF(B3094="CROP",H3094*About!$B$114,'EPA Data'!H3094))</f>
        <v>1.4855130109936482E-3</v>
      </c>
      <c r="J3094" s="9" t="str">
        <f>VLOOKUP(F3094,'Tech to Policy Mapping'!C:D,2,FALSE)</f>
        <v>ngps - production methane capture</v>
      </c>
    </row>
    <row r="3095" spans="1:10" x14ac:dyDescent="0.45">
      <c r="A3095" t="s">
        <v>425</v>
      </c>
      <c r="B3095" t="s">
        <v>433</v>
      </c>
      <c r="C3095">
        <v>2030</v>
      </c>
      <c r="D3095" t="s">
        <v>82</v>
      </c>
      <c r="E3095" t="s">
        <v>83</v>
      </c>
      <c r="F3095" t="s">
        <v>441</v>
      </c>
      <c r="G3095">
        <v>11</v>
      </c>
      <c r="H3095">
        <v>2.5290708988905002E-2</v>
      </c>
      <c r="I3095">
        <f>IF(OR(B3095="GAS",B3095="COL",B3095="LAN",B3095="RICE"),H3095*About!$B$113,IF(B3095="CROP",H3095*About!$B$114,'EPA Data'!H3095))</f>
        <v>2.8325594067573606E-2</v>
      </c>
      <c r="J3095" s="9" t="str">
        <f>VLOOKUP(F3095,'Tech to Policy Mapping'!C:D,2,FALSE)</f>
        <v>ngps - production methane capture</v>
      </c>
    </row>
    <row r="3096" spans="1:10" x14ac:dyDescent="0.45">
      <c r="A3096" t="s">
        <v>425</v>
      </c>
      <c r="B3096" t="s">
        <v>433</v>
      </c>
      <c r="C3096">
        <v>2030</v>
      </c>
      <c r="D3096" t="s">
        <v>82</v>
      </c>
      <c r="E3096" t="s">
        <v>83</v>
      </c>
      <c r="F3096" t="s">
        <v>445</v>
      </c>
      <c r="G3096">
        <v>12</v>
      </c>
      <c r="H3096">
        <v>0.49663954973220797</v>
      </c>
      <c r="I3096">
        <f>IF(OR(B3096="GAS",B3096="COL",B3096="LAN",B3096="RICE"),H3096*About!$B$113,IF(B3096="CROP",H3096*About!$B$114,'EPA Data'!H3096))</f>
        <v>0.55623629570007294</v>
      </c>
      <c r="J3096" s="9" t="str">
        <f>VLOOKUP(F3096,'Tech to Policy Mapping'!C:D,2,FALSE)</f>
        <v>ngps - processing methane destruction</v>
      </c>
    </row>
    <row r="3097" spans="1:10" x14ac:dyDescent="0.45">
      <c r="A3097" t="s">
        <v>425</v>
      </c>
      <c r="B3097" t="s">
        <v>433</v>
      </c>
      <c r="C3097">
        <v>2030</v>
      </c>
      <c r="D3097" t="s">
        <v>82</v>
      </c>
      <c r="E3097" t="s">
        <v>83</v>
      </c>
      <c r="F3097" t="s">
        <v>435</v>
      </c>
      <c r="G3097">
        <v>12</v>
      </c>
      <c r="H3097">
        <v>1.543527469039E-3</v>
      </c>
      <c r="I3097">
        <f>IF(OR(B3097="GAS",B3097="COL",B3097="LAN",B3097="RICE"),H3097*About!$B$113,IF(B3097="CROP",H3097*About!$B$114,'EPA Data'!H3097))</f>
        <v>1.7287507653236801E-3</v>
      </c>
      <c r="J3097" s="9" t="str">
        <f>VLOOKUP(F3097,'Tech to Policy Mapping'!C:D,2,FALSE)</f>
        <v>ngps - production methane capture</v>
      </c>
    </row>
    <row r="3098" spans="1:10" x14ac:dyDescent="0.45">
      <c r="A3098" t="s">
        <v>425</v>
      </c>
      <c r="B3098" t="s">
        <v>433</v>
      </c>
      <c r="C3098">
        <v>2030</v>
      </c>
      <c r="D3098" t="s">
        <v>82</v>
      </c>
      <c r="E3098" t="s">
        <v>83</v>
      </c>
      <c r="F3098" t="s">
        <v>457</v>
      </c>
      <c r="G3098">
        <v>12</v>
      </c>
      <c r="H3098">
        <v>6.5146843553520002E-4</v>
      </c>
      <c r="I3098">
        <f>IF(OR(B3098="GAS",B3098="COL",B3098="LAN",B3098="RICE"),H3098*About!$B$113,IF(B3098="CROP",H3098*About!$B$114,'EPA Data'!H3098))</f>
        <v>7.2964464779942412E-4</v>
      </c>
      <c r="J3098" s="9" t="str">
        <f>VLOOKUP(F3098,'Tech to Policy Mapping'!C:D,2,FALSE)</f>
        <v>ngps - production methane capture</v>
      </c>
    </row>
    <row r="3099" spans="1:10" x14ac:dyDescent="0.45">
      <c r="A3099" t="s">
        <v>425</v>
      </c>
      <c r="B3099" t="s">
        <v>433</v>
      </c>
      <c r="C3099">
        <v>2030</v>
      </c>
      <c r="D3099" t="s">
        <v>82</v>
      </c>
      <c r="E3099" t="s">
        <v>83</v>
      </c>
      <c r="F3099" t="s">
        <v>448</v>
      </c>
      <c r="G3099">
        <v>14</v>
      </c>
      <c r="H3099">
        <v>3.2061650417745001E-3</v>
      </c>
      <c r="I3099">
        <f>IF(OR(B3099="GAS",B3099="COL",B3099="LAN",B3099="RICE"),H3099*About!$B$113,IF(B3099="CROP",H3099*About!$B$114,'EPA Data'!H3099))</f>
        <v>3.5909048467874403E-3</v>
      </c>
      <c r="J3099" s="9" t="str">
        <f>VLOOKUP(F3099,'Tech to Policy Mapping'!C:D,2,FALSE)</f>
        <v>ngps - production methane capture</v>
      </c>
    </row>
    <row r="3100" spans="1:10" x14ac:dyDescent="0.45">
      <c r="A3100" t="s">
        <v>425</v>
      </c>
      <c r="B3100" t="s">
        <v>433</v>
      </c>
      <c r="C3100">
        <v>2030</v>
      </c>
      <c r="D3100" t="s">
        <v>82</v>
      </c>
      <c r="E3100" t="s">
        <v>83</v>
      </c>
      <c r="F3100" t="s">
        <v>447</v>
      </c>
      <c r="G3100">
        <v>15</v>
      </c>
      <c r="H3100">
        <v>4.6541951596736901E-2</v>
      </c>
      <c r="I3100">
        <f>IF(OR(B3100="GAS",B3100="COL",B3100="LAN",B3100="RICE"),H3100*About!$B$113,IF(B3100="CROP",H3100*About!$B$114,'EPA Data'!H3100))</f>
        <v>5.2126985788345334E-2</v>
      </c>
      <c r="J3100" s="9" t="str">
        <f>VLOOKUP(F3100,'Tech to Policy Mapping'!C:D,2,FALSE)</f>
        <v>ngps - T&amp;D methane capture</v>
      </c>
    </row>
    <row r="3101" spans="1:10" x14ac:dyDescent="0.45">
      <c r="A3101" t="s">
        <v>425</v>
      </c>
      <c r="B3101" t="s">
        <v>433</v>
      </c>
      <c r="C3101">
        <v>2030</v>
      </c>
      <c r="D3101" t="s">
        <v>82</v>
      </c>
      <c r="E3101" t="s">
        <v>83</v>
      </c>
      <c r="F3101" t="s">
        <v>452</v>
      </c>
      <c r="G3101">
        <v>15</v>
      </c>
      <c r="H3101">
        <v>1.68926306068897E-2</v>
      </c>
      <c r="I3101">
        <f>IF(OR(B3101="GAS",B3101="COL",B3101="LAN",B3101="RICE"),H3101*About!$B$113,IF(B3101="CROP",H3101*About!$B$114,'EPA Data'!H3101))</f>
        <v>1.8919746279716466E-2</v>
      </c>
      <c r="J3101" s="9" t="str">
        <f>VLOOKUP(F3101,'Tech to Policy Mapping'!C:D,2,FALSE)</f>
        <v>ngps - processing methane capture</v>
      </c>
    </row>
    <row r="3102" spans="1:10" x14ac:dyDescent="0.45">
      <c r="A3102" t="s">
        <v>425</v>
      </c>
      <c r="B3102" t="s">
        <v>433</v>
      </c>
      <c r="C3102">
        <v>2030</v>
      </c>
      <c r="D3102" t="s">
        <v>82</v>
      </c>
      <c r="E3102" t="s">
        <v>83</v>
      </c>
      <c r="F3102" t="s">
        <v>445</v>
      </c>
      <c r="G3102">
        <v>17</v>
      </c>
      <c r="H3102">
        <v>1.3089023530483201E-2</v>
      </c>
      <c r="I3102">
        <f>IF(OR(B3102="GAS",B3102="COL",B3102="LAN",B3102="RICE"),H3102*About!$B$113,IF(B3102="CROP",H3102*About!$B$114,'EPA Data'!H3102))</f>
        <v>1.4659706354141187E-2</v>
      </c>
      <c r="J3102" s="9" t="str">
        <f>VLOOKUP(F3102,'Tech to Policy Mapping'!C:D,2,FALSE)</f>
        <v>ngps - processing methane destruction</v>
      </c>
    </row>
    <row r="3103" spans="1:10" x14ac:dyDescent="0.45">
      <c r="A3103" t="s">
        <v>425</v>
      </c>
      <c r="B3103" t="s">
        <v>433</v>
      </c>
      <c r="C3103">
        <v>2030</v>
      </c>
      <c r="D3103" t="s">
        <v>82</v>
      </c>
      <c r="E3103" t="s">
        <v>83</v>
      </c>
      <c r="F3103" t="s">
        <v>457</v>
      </c>
      <c r="G3103">
        <v>17</v>
      </c>
      <c r="H3103">
        <v>1.759570877766E-4</v>
      </c>
      <c r="I3103">
        <f>IF(OR(B3103="GAS",B3103="COL",B3103="LAN",B3103="RICE"),H3103*About!$B$113,IF(B3103="CROP",H3103*About!$B$114,'EPA Data'!H3103))</f>
        <v>1.9707193830979203E-4</v>
      </c>
      <c r="J3103" s="9" t="str">
        <f>VLOOKUP(F3103,'Tech to Policy Mapping'!C:D,2,FALSE)</f>
        <v>ngps - production methane capture</v>
      </c>
    </row>
    <row r="3104" spans="1:10" x14ac:dyDescent="0.45">
      <c r="A3104" t="s">
        <v>425</v>
      </c>
      <c r="B3104" t="s">
        <v>433</v>
      </c>
      <c r="C3104">
        <v>2030</v>
      </c>
      <c r="D3104" t="s">
        <v>82</v>
      </c>
      <c r="E3104" t="s">
        <v>83</v>
      </c>
      <c r="F3104" t="s">
        <v>457</v>
      </c>
      <c r="G3104">
        <v>18</v>
      </c>
      <c r="H3104">
        <v>4.1118264198300003E-4</v>
      </c>
      <c r="I3104">
        <f>IF(OR(B3104="GAS",B3104="COL",B3104="LAN",B3104="RICE"),H3104*About!$B$113,IF(B3104="CROP",H3104*About!$B$114,'EPA Data'!H3104))</f>
        <v>4.6052455902096008E-4</v>
      </c>
      <c r="J3104" s="9" t="str">
        <f>VLOOKUP(F3104,'Tech to Policy Mapping'!C:D,2,FALSE)</f>
        <v>ngps - production methane capture</v>
      </c>
    </row>
    <row r="3105" spans="1:10" x14ac:dyDescent="0.45">
      <c r="A3105" t="s">
        <v>425</v>
      </c>
      <c r="B3105" t="s">
        <v>433</v>
      </c>
      <c r="C3105">
        <v>2030</v>
      </c>
      <c r="D3105" t="s">
        <v>82</v>
      </c>
      <c r="E3105" t="s">
        <v>83</v>
      </c>
      <c r="F3105" t="s">
        <v>452</v>
      </c>
      <c r="G3105">
        <v>20</v>
      </c>
      <c r="H3105">
        <v>7.3875308036804199E-2</v>
      </c>
      <c r="I3105">
        <f>IF(OR(B3105="GAS",B3105="COL",B3105="LAN",B3105="RICE"),H3105*About!$B$113,IF(B3105="CROP",H3105*About!$B$114,'EPA Data'!H3105))</f>
        <v>8.2740345001220711E-2</v>
      </c>
      <c r="J3105" s="9" t="str">
        <f>VLOOKUP(F3105,'Tech to Policy Mapping'!C:D,2,FALSE)</f>
        <v>ngps - processing methane capture</v>
      </c>
    </row>
    <row r="3106" spans="1:10" x14ac:dyDescent="0.45">
      <c r="A3106" t="s">
        <v>425</v>
      </c>
      <c r="B3106" t="s">
        <v>433</v>
      </c>
      <c r="C3106">
        <v>2030</v>
      </c>
      <c r="D3106" t="s">
        <v>82</v>
      </c>
      <c r="E3106" t="s">
        <v>83</v>
      </c>
      <c r="F3106" t="s">
        <v>447</v>
      </c>
      <c r="G3106">
        <v>20</v>
      </c>
      <c r="H3106">
        <v>0.208478704094886</v>
      </c>
      <c r="I3106">
        <f>IF(OR(B3106="GAS",B3106="COL",B3106="LAN",B3106="RICE"),H3106*About!$B$113,IF(B3106="CROP",H3106*About!$B$114,'EPA Data'!H3106))</f>
        <v>0.23349614858627235</v>
      </c>
      <c r="J3106" s="9" t="str">
        <f>VLOOKUP(F3106,'Tech to Policy Mapping'!C:D,2,FALSE)</f>
        <v>ngps - T&amp;D methane capture</v>
      </c>
    </row>
    <row r="3107" spans="1:10" x14ac:dyDescent="0.45">
      <c r="A3107" t="s">
        <v>425</v>
      </c>
      <c r="B3107" t="s">
        <v>433</v>
      </c>
      <c r="C3107">
        <v>2030</v>
      </c>
      <c r="D3107" t="s">
        <v>82</v>
      </c>
      <c r="E3107" t="s">
        <v>83</v>
      </c>
      <c r="F3107" t="s">
        <v>457</v>
      </c>
      <c r="G3107">
        <v>21</v>
      </c>
      <c r="H3107">
        <v>1.502647064626E-4</v>
      </c>
      <c r="I3107">
        <f>IF(OR(B3107="GAS",B3107="COL",B3107="LAN",B3107="RICE"),H3107*About!$B$113,IF(B3107="CROP",H3107*About!$B$114,'EPA Data'!H3107))</f>
        <v>1.6829647123811202E-4</v>
      </c>
      <c r="J3107" s="9" t="str">
        <f>VLOOKUP(F3107,'Tech to Policy Mapping'!C:D,2,FALSE)</f>
        <v>ngps - production methane capture</v>
      </c>
    </row>
    <row r="3108" spans="1:10" x14ac:dyDescent="0.45">
      <c r="A3108" t="s">
        <v>425</v>
      </c>
      <c r="B3108" t="s">
        <v>433</v>
      </c>
      <c r="C3108">
        <v>2030</v>
      </c>
      <c r="D3108" t="s">
        <v>82</v>
      </c>
      <c r="E3108" t="s">
        <v>83</v>
      </c>
      <c r="F3108" t="s">
        <v>442</v>
      </c>
      <c r="G3108">
        <v>21</v>
      </c>
      <c r="H3108">
        <v>0.26906958222389199</v>
      </c>
      <c r="I3108">
        <f>IF(OR(B3108="GAS",B3108="COL",B3108="LAN",B3108="RICE"),H3108*About!$B$113,IF(B3108="CROP",H3108*About!$B$114,'EPA Data'!H3108))</f>
        <v>0.30135793209075906</v>
      </c>
      <c r="J3108" s="9" t="str">
        <f>VLOOKUP(F3108,'Tech to Policy Mapping'!C:D,2,FALSE)</f>
        <v>ngps - production methane capture</v>
      </c>
    </row>
    <row r="3109" spans="1:10" x14ac:dyDescent="0.45">
      <c r="A3109" t="s">
        <v>425</v>
      </c>
      <c r="B3109" t="s">
        <v>433</v>
      </c>
      <c r="C3109">
        <v>2030</v>
      </c>
      <c r="D3109" t="s">
        <v>82</v>
      </c>
      <c r="E3109" t="s">
        <v>83</v>
      </c>
      <c r="F3109" t="s">
        <v>457</v>
      </c>
      <c r="G3109">
        <v>22</v>
      </c>
      <c r="H3109">
        <v>2.0559132099150001E-4</v>
      </c>
      <c r="I3109">
        <f>IF(OR(B3109="GAS",B3109="COL",B3109="LAN",B3109="RICE"),H3109*About!$B$113,IF(B3109="CROP",H3109*About!$B$114,'EPA Data'!H3109))</f>
        <v>2.3026227951048004E-4</v>
      </c>
      <c r="J3109" s="9" t="str">
        <f>VLOOKUP(F3109,'Tech to Policy Mapping'!C:D,2,FALSE)</f>
        <v>ngps - production methane capture</v>
      </c>
    </row>
    <row r="3110" spans="1:10" x14ac:dyDescent="0.45">
      <c r="A3110" t="s">
        <v>425</v>
      </c>
      <c r="B3110" t="s">
        <v>433</v>
      </c>
      <c r="C3110">
        <v>2030</v>
      </c>
      <c r="D3110" t="s">
        <v>82</v>
      </c>
      <c r="E3110" t="s">
        <v>83</v>
      </c>
      <c r="F3110" t="s">
        <v>457</v>
      </c>
      <c r="G3110">
        <v>27</v>
      </c>
      <c r="H3110">
        <v>1.2441183207559999E-4</v>
      </c>
      <c r="I3110">
        <f>IF(OR(B3110="GAS",B3110="COL",B3110="LAN",B3110="RICE"),H3110*About!$B$113,IF(B3110="CROP",H3110*About!$B$114,'EPA Data'!H3110))</f>
        <v>1.3934125192467201E-4</v>
      </c>
      <c r="J3110" s="9" t="str">
        <f>VLOOKUP(F3110,'Tech to Policy Mapping'!C:D,2,FALSE)</f>
        <v>ngps - production methane capture</v>
      </c>
    </row>
    <row r="3111" spans="1:10" x14ac:dyDescent="0.45">
      <c r="A3111" t="s">
        <v>425</v>
      </c>
      <c r="B3111" t="s">
        <v>433</v>
      </c>
      <c r="C3111">
        <v>2030</v>
      </c>
      <c r="D3111" t="s">
        <v>82</v>
      </c>
      <c r="E3111" t="s">
        <v>83</v>
      </c>
      <c r="F3111" t="s">
        <v>445</v>
      </c>
      <c r="G3111">
        <v>28</v>
      </c>
      <c r="H3111">
        <v>1.3044846709817999E-3</v>
      </c>
      <c r="I3111">
        <f>IF(OR(B3111="GAS",B3111="COL",B3111="LAN",B3111="RICE"),H3111*About!$B$113,IF(B3111="CROP",H3111*About!$B$114,'EPA Data'!H3111))</f>
        <v>1.4610228314996161E-3</v>
      </c>
      <c r="J3111" s="9" t="str">
        <f>VLOOKUP(F3111,'Tech to Policy Mapping'!C:D,2,FALSE)</f>
        <v>ngps - processing methane destruction</v>
      </c>
    </row>
    <row r="3112" spans="1:10" x14ac:dyDescent="0.45">
      <c r="A3112" t="s">
        <v>425</v>
      </c>
      <c r="B3112" t="s">
        <v>433</v>
      </c>
      <c r="C3112">
        <v>2030</v>
      </c>
      <c r="D3112" t="s">
        <v>82</v>
      </c>
      <c r="E3112" t="s">
        <v>83</v>
      </c>
      <c r="F3112" t="s">
        <v>445</v>
      </c>
      <c r="G3112">
        <v>31</v>
      </c>
      <c r="H3112">
        <v>1.9164418335999999E-4</v>
      </c>
      <c r="I3112">
        <f>IF(OR(B3112="GAS",B3112="COL",B3112="LAN",B3112="RICE"),H3112*About!$B$113,IF(B3112="CROP",H3112*About!$B$114,'EPA Data'!H3112))</f>
        <v>2.1464148536320002E-4</v>
      </c>
      <c r="J3112" s="9" t="str">
        <f>VLOOKUP(F3112,'Tech to Policy Mapping'!C:D,2,FALSE)</f>
        <v>ngps - processing methane destruction</v>
      </c>
    </row>
    <row r="3113" spans="1:10" x14ac:dyDescent="0.45">
      <c r="A3113" t="s">
        <v>425</v>
      </c>
      <c r="B3113" t="s">
        <v>433</v>
      </c>
      <c r="C3113">
        <v>2030</v>
      </c>
      <c r="D3113" t="s">
        <v>82</v>
      </c>
      <c r="E3113" t="s">
        <v>83</v>
      </c>
      <c r="F3113" t="s">
        <v>445</v>
      </c>
      <c r="G3113">
        <v>33</v>
      </c>
      <c r="H3113">
        <v>1.4616287080570999E-3</v>
      </c>
      <c r="I3113">
        <f>IF(OR(B3113="GAS",B3113="COL",B3113="LAN",B3113="RICE"),H3113*About!$B$113,IF(B3113="CROP",H3113*About!$B$114,'EPA Data'!H3113))</f>
        <v>1.637024153023952E-3</v>
      </c>
      <c r="J3113" s="9" t="str">
        <f>VLOOKUP(F3113,'Tech to Policy Mapping'!C:D,2,FALSE)</f>
        <v>ngps - processing methane destruction</v>
      </c>
    </row>
    <row r="3114" spans="1:10" x14ac:dyDescent="0.45">
      <c r="A3114" t="s">
        <v>425</v>
      </c>
      <c r="B3114" t="s">
        <v>433</v>
      </c>
      <c r="C3114">
        <v>2030</v>
      </c>
      <c r="D3114" t="s">
        <v>82</v>
      </c>
      <c r="E3114" t="s">
        <v>83</v>
      </c>
      <c r="F3114" t="s">
        <v>449</v>
      </c>
      <c r="G3114">
        <v>34</v>
      </c>
      <c r="H3114">
        <v>1.29621392115951E-2</v>
      </c>
      <c r="I3114">
        <f>IF(OR(B3114="GAS",B3114="COL",B3114="LAN",B3114="RICE"),H3114*About!$B$113,IF(B3114="CROP",H3114*About!$B$114,'EPA Data'!H3114))</f>
        <v>1.4517595916986514E-2</v>
      </c>
      <c r="J3114" s="9" t="str">
        <f>VLOOKUP(F3114,'Tech to Policy Mapping'!C:D,2,FALSE)</f>
        <v>ngps - T&amp;D methane capture</v>
      </c>
    </row>
    <row r="3115" spans="1:10" x14ac:dyDescent="0.45">
      <c r="A3115" t="s">
        <v>425</v>
      </c>
      <c r="B3115" t="s">
        <v>433</v>
      </c>
      <c r="C3115">
        <v>2030</v>
      </c>
      <c r="D3115" t="s">
        <v>82</v>
      </c>
      <c r="E3115" t="s">
        <v>83</v>
      </c>
      <c r="F3115" t="s">
        <v>435</v>
      </c>
      <c r="G3115">
        <v>35</v>
      </c>
      <c r="H3115">
        <v>7.5026851845899994E-5</v>
      </c>
      <c r="I3115">
        <f>IF(OR(B3115="GAS",B3115="COL",B3115="LAN",B3115="RICE"),H3115*About!$B$113,IF(B3115="CROP",H3115*About!$B$114,'EPA Data'!H3115))</f>
        <v>8.4030074067408003E-5</v>
      </c>
      <c r="J3115" s="9" t="str">
        <f>VLOOKUP(F3115,'Tech to Policy Mapping'!C:D,2,FALSE)</f>
        <v>ngps - production methane capture</v>
      </c>
    </row>
    <row r="3116" spans="1:10" x14ac:dyDescent="0.45">
      <c r="A3116" t="s">
        <v>425</v>
      </c>
      <c r="B3116" t="s">
        <v>433</v>
      </c>
      <c r="C3116">
        <v>2030</v>
      </c>
      <c r="D3116" t="s">
        <v>82</v>
      </c>
      <c r="E3116" t="s">
        <v>83</v>
      </c>
      <c r="F3116" t="s">
        <v>457</v>
      </c>
      <c r="G3116">
        <v>36</v>
      </c>
      <c r="H3116">
        <v>2.346094552195E-4</v>
      </c>
      <c r="I3116">
        <f>IF(OR(B3116="GAS",B3116="COL",B3116="LAN",B3116="RICE"),H3116*About!$B$113,IF(B3116="CROP",H3116*About!$B$114,'EPA Data'!H3116))</f>
        <v>2.6276258984584002E-4</v>
      </c>
      <c r="J3116" s="9" t="str">
        <f>VLOOKUP(F3116,'Tech to Policy Mapping'!C:D,2,FALSE)</f>
        <v>ngps - production methane capture</v>
      </c>
    </row>
    <row r="3117" spans="1:10" x14ac:dyDescent="0.45">
      <c r="A3117" t="s">
        <v>425</v>
      </c>
      <c r="B3117" t="s">
        <v>433</v>
      </c>
      <c r="C3117">
        <v>2030</v>
      </c>
      <c r="D3117" t="s">
        <v>82</v>
      </c>
      <c r="E3117" t="s">
        <v>83</v>
      </c>
      <c r="F3117" t="s">
        <v>448</v>
      </c>
      <c r="G3117">
        <v>37</v>
      </c>
      <c r="H3117">
        <v>0.100994197651743</v>
      </c>
      <c r="I3117">
        <f>IF(OR(B3117="GAS",B3117="COL",B3117="LAN",B3117="RICE"),H3117*About!$B$113,IF(B3117="CROP",H3117*About!$B$114,'EPA Data'!H3117))</f>
        <v>0.11311350136995217</v>
      </c>
      <c r="J3117" s="9" t="str">
        <f>VLOOKUP(F3117,'Tech to Policy Mapping'!C:D,2,FALSE)</f>
        <v>ngps - production methane capture</v>
      </c>
    </row>
    <row r="3118" spans="1:10" x14ac:dyDescent="0.45">
      <c r="A3118" t="s">
        <v>425</v>
      </c>
      <c r="B3118" t="s">
        <v>433</v>
      </c>
      <c r="C3118">
        <v>2030</v>
      </c>
      <c r="D3118" t="s">
        <v>82</v>
      </c>
      <c r="E3118" t="s">
        <v>83</v>
      </c>
      <c r="F3118" t="s">
        <v>446</v>
      </c>
      <c r="G3118">
        <v>38</v>
      </c>
      <c r="H3118">
        <v>0.166725918650627</v>
      </c>
      <c r="I3118">
        <f>IF(OR(B3118="GAS",B3118="COL",B3118="LAN",B3118="RICE"),H3118*About!$B$113,IF(B3118="CROP",H3118*About!$B$114,'EPA Data'!H3118))</f>
        <v>0.18673302888870225</v>
      </c>
      <c r="J3118" s="9" t="str">
        <f>VLOOKUP(F3118,'Tech to Policy Mapping'!C:D,2,FALSE)</f>
        <v>ngps - production methane capture</v>
      </c>
    </row>
    <row r="3119" spans="1:10" x14ac:dyDescent="0.45">
      <c r="A3119" t="s">
        <v>425</v>
      </c>
      <c r="B3119" t="s">
        <v>433</v>
      </c>
      <c r="C3119">
        <v>2030</v>
      </c>
      <c r="D3119" t="s">
        <v>82</v>
      </c>
      <c r="E3119" t="s">
        <v>83</v>
      </c>
      <c r="F3119" t="s">
        <v>457</v>
      </c>
      <c r="G3119">
        <v>42</v>
      </c>
      <c r="H3119">
        <v>1.173047276097E-4</v>
      </c>
      <c r="I3119">
        <f>IF(OR(B3119="GAS",B3119="COL",B3119="LAN",B3119="RICE"),H3119*About!$B$113,IF(B3119="CROP",H3119*About!$B$114,'EPA Data'!H3119))</f>
        <v>1.3138129492286401E-4</v>
      </c>
      <c r="J3119" s="9" t="str">
        <f>VLOOKUP(F3119,'Tech to Policy Mapping'!C:D,2,FALSE)</f>
        <v>ngps - production methane capture</v>
      </c>
    </row>
    <row r="3120" spans="1:10" x14ac:dyDescent="0.45">
      <c r="A3120" t="s">
        <v>425</v>
      </c>
      <c r="B3120" t="s">
        <v>433</v>
      </c>
      <c r="C3120">
        <v>2030</v>
      </c>
      <c r="D3120" t="s">
        <v>82</v>
      </c>
      <c r="E3120" t="s">
        <v>83</v>
      </c>
      <c r="F3120" t="s">
        <v>457</v>
      </c>
      <c r="G3120">
        <v>43</v>
      </c>
      <c r="H3120">
        <v>2.0035293709949999E-4</v>
      </c>
      <c r="I3120">
        <f>IF(OR(B3120="GAS",B3120="COL",B3120="LAN",B3120="RICE"),H3120*About!$B$113,IF(B3120="CROP",H3120*About!$B$114,'EPA Data'!H3120))</f>
        <v>2.2439528955144002E-4</v>
      </c>
      <c r="J3120" s="9" t="str">
        <f>VLOOKUP(F3120,'Tech to Policy Mapping'!C:D,2,FALSE)</f>
        <v>ngps - production methane capture</v>
      </c>
    </row>
    <row r="3121" spans="1:10" x14ac:dyDescent="0.45">
      <c r="A3121" t="s">
        <v>425</v>
      </c>
      <c r="B3121" t="s">
        <v>433</v>
      </c>
      <c r="C3121">
        <v>2030</v>
      </c>
      <c r="D3121" t="s">
        <v>82</v>
      </c>
      <c r="E3121" t="s">
        <v>83</v>
      </c>
      <c r="F3121" t="s">
        <v>457</v>
      </c>
      <c r="G3121">
        <v>50</v>
      </c>
      <c r="H3121">
        <v>1.001764685498E-4</v>
      </c>
      <c r="I3121">
        <f>IF(OR(B3121="GAS",B3121="COL",B3121="LAN",B3121="RICE"),H3121*About!$B$113,IF(B3121="CROP",H3121*About!$B$114,'EPA Data'!H3121))</f>
        <v>1.1219764477577602E-4</v>
      </c>
      <c r="J3121" s="9" t="str">
        <f>VLOOKUP(F3121,'Tech to Policy Mapping'!C:D,2,FALSE)</f>
        <v>ngps - production methane capture</v>
      </c>
    </row>
    <row r="3122" spans="1:10" x14ac:dyDescent="0.45">
      <c r="A3122" t="s">
        <v>425</v>
      </c>
      <c r="B3122" t="s">
        <v>433</v>
      </c>
      <c r="C3122">
        <v>2030</v>
      </c>
      <c r="D3122" t="s">
        <v>82</v>
      </c>
      <c r="E3122" t="s">
        <v>83</v>
      </c>
      <c r="F3122" t="s">
        <v>457</v>
      </c>
      <c r="G3122">
        <v>52</v>
      </c>
      <c r="H3122">
        <v>1.6588244761810001E-4</v>
      </c>
      <c r="I3122">
        <f>IF(OR(B3122="GAS",B3122="COL",B3122="LAN",B3122="RICE"),H3122*About!$B$113,IF(B3122="CROP",H3122*About!$B$114,'EPA Data'!H3122))</f>
        <v>1.8578834133227203E-4</v>
      </c>
      <c r="J3122" s="9" t="str">
        <f>VLOOKUP(F3122,'Tech to Policy Mapping'!C:D,2,FALSE)</f>
        <v>ngps - production methane capture</v>
      </c>
    </row>
    <row r="3123" spans="1:10" x14ac:dyDescent="0.45">
      <c r="A3123" t="s">
        <v>425</v>
      </c>
      <c r="B3123" t="s">
        <v>433</v>
      </c>
      <c r="C3123">
        <v>2030</v>
      </c>
      <c r="D3123" t="s">
        <v>82</v>
      </c>
      <c r="E3123" t="s">
        <v>83</v>
      </c>
      <c r="F3123" t="s">
        <v>440</v>
      </c>
      <c r="G3123">
        <v>60</v>
      </c>
      <c r="H3123">
        <v>6.1490412917899996E-5</v>
      </c>
      <c r="I3123">
        <f>IF(OR(B3123="GAS",B3123="COL",B3123="LAN",B3123="RICE"),H3123*About!$B$113,IF(B3123="CROP",H3123*About!$B$114,'EPA Data'!H3123))</f>
        <v>6.8869262468047995E-5</v>
      </c>
      <c r="J3123" s="9" t="str">
        <f>VLOOKUP(F3123,'Tech to Policy Mapping'!C:D,2,FALSE)</f>
        <v>ngps - production methane capture</v>
      </c>
    </row>
    <row r="3124" spans="1:10" x14ac:dyDescent="0.45">
      <c r="A3124" t="s">
        <v>425</v>
      </c>
      <c r="B3124" t="s">
        <v>433</v>
      </c>
      <c r="C3124">
        <v>2030</v>
      </c>
      <c r="D3124" t="s">
        <v>82</v>
      </c>
      <c r="E3124" t="s">
        <v>83</v>
      </c>
      <c r="F3124" t="s">
        <v>457</v>
      </c>
      <c r="G3124">
        <v>62</v>
      </c>
      <c r="H3124">
        <v>8.2941223808999997E-5</v>
      </c>
      <c r="I3124">
        <f>IF(OR(B3124="GAS",B3124="COL",B3124="LAN",B3124="RICE"),H3124*About!$B$113,IF(B3124="CROP",H3124*About!$B$114,'EPA Data'!H3124))</f>
        <v>9.2894170666080005E-5</v>
      </c>
      <c r="J3124" s="9" t="str">
        <f>VLOOKUP(F3124,'Tech to Policy Mapping'!C:D,2,FALSE)</f>
        <v>ngps - production methane capture</v>
      </c>
    </row>
    <row r="3125" spans="1:10" x14ac:dyDescent="0.45">
      <c r="A3125" t="s">
        <v>425</v>
      </c>
      <c r="B3125" t="s">
        <v>433</v>
      </c>
      <c r="C3125">
        <v>2030</v>
      </c>
      <c r="D3125" t="s">
        <v>82</v>
      </c>
      <c r="E3125" t="s">
        <v>83</v>
      </c>
      <c r="F3125" t="s">
        <v>457</v>
      </c>
      <c r="G3125">
        <v>95</v>
      </c>
      <c r="H3125">
        <v>3.9191309042499997E-5</v>
      </c>
      <c r="I3125">
        <f>IF(OR(B3125="GAS",B3125="COL",B3125="LAN",B3125="RICE"),H3125*About!$B$113,IF(B3125="CROP",H3125*About!$B$114,'EPA Data'!H3125))</f>
        <v>4.3894266127600002E-5</v>
      </c>
      <c r="J3125" s="9" t="str">
        <f>VLOOKUP(F3125,'Tech to Policy Mapping'!C:D,2,FALSE)</f>
        <v>ngps - production methane capture</v>
      </c>
    </row>
    <row r="3126" spans="1:10" x14ac:dyDescent="0.45">
      <c r="A3126" t="s">
        <v>425</v>
      </c>
      <c r="B3126" t="s">
        <v>433</v>
      </c>
      <c r="C3126">
        <v>2030</v>
      </c>
      <c r="D3126" t="s">
        <v>82</v>
      </c>
      <c r="E3126" t="s">
        <v>83</v>
      </c>
      <c r="F3126" t="s">
        <v>440</v>
      </c>
      <c r="G3126">
        <v>107</v>
      </c>
      <c r="H3126">
        <v>5.7418881624499999E-5</v>
      </c>
      <c r="I3126">
        <f>IF(OR(B3126="GAS",B3126="COL",B3126="LAN",B3126="RICE"),H3126*About!$B$113,IF(B3126="CROP",H3126*About!$B$114,'EPA Data'!H3126))</f>
        <v>6.4309147419440001E-5</v>
      </c>
      <c r="J3126" s="9" t="str">
        <f>VLOOKUP(F3126,'Tech to Policy Mapping'!C:D,2,FALSE)</f>
        <v>ngps - production methane capture</v>
      </c>
    </row>
    <row r="3127" spans="1:10" x14ac:dyDescent="0.45">
      <c r="A3127" t="s">
        <v>425</v>
      </c>
      <c r="B3127" t="s">
        <v>433</v>
      </c>
      <c r="C3127">
        <v>2030</v>
      </c>
      <c r="D3127" t="s">
        <v>82</v>
      </c>
      <c r="E3127" t="s">
        <v>83</v>
      </c>
      <c r="F3127" t="s">
        <v>451</v>
      </c>
      <c r="G3127">
        <v>110</v>
      </c>
      <c r="H3127">
        <v>0.15464068949222501</v>
      </c>
      <c r="I3127">
        <f>IF(OR(B3127="GAS",B3127="COL",B3127="LAN",B3127="RICE"),H3127*About!$B$113,IF(B3127="CROP",H3127*About!$B$114,'EPA Data'!H3127))</f>
        <v>0.17319757223129204</v>
      </c>
      <c r="J3127" s="9" t="str">
        <f>VLOOKUP(F3127,'Tech to Policy Mapping'!C:D,2,FALSE)</f>
        <v>ngps - production methane capture</v>
      </c>
    </row>
    <row r="3128" spans="1:10" x14ac:dyDescent="0.45">
      <c r="A3128" t="s">
        <v>425</v>
      </c>
      <c r="B3128" t="s">
        <v>433</v>
      </c>
      <c r="C3128">
        <v>2030</v>
      </c>
      <c r="D3128" t="s">
        <v>82</v>
      </c>
      <c r="E3128" t="s">
        <v>83</v>
      </c>
      <c r="F3128" t="s">
        <v>457</v>
      </c>
      <c r="G3128">
        <v>177</v>
      </c>
      <c r="H3128">
        <v>5.2255076298000002E-5</v>
      </c>
      <c r="I3128">
        <f>IF(OR(B3128="GAS",B3128="COL",B3128="LAN",B3128="RICE"),H3128*About!$B$113,IF(B3128="CROP",H3128*About!$B$114,'EPA Data'!H3128))</f>
        <v>5.8525685453760009E-5</v>
      </c>
      <c r="J3128" s="9" t="str">
        <f>VLOOKUP(F3128,'Tech to Policy Mapping'!C:D,2,FALSE)</f>
        <v>ngps - production methane capture</v>
      </c>
    </row>
    <row r="3129" spans="1:10" x14ac:dyDescent="0.45">
      <c r="A3129" t="s">
        <v>425</v>
      </c>
      <c r="B3129" t="s">
        <v>433</v>
      </c>
      <c r="C3129">
        <v>2030</v>
      </c>
      <c r="D3129" t="s">
        <v>82</v>
      </c>
      <c r="E3129" t="s">
        <v>83</v>
      </c>
      <c r="F3129" t="s">
        <v>457</v>
      </c>
      <c r="G3129">
        <v>178</v>
      </c>
      <c r="H3129">
        <v>2.14667652472E-5</v>
      </c>
      <c r="I3129">
        <f>IF(OR(B3129="GAS",B3129="COL",B3129="LAN",B3129="RICE"),H3129*About!$B$113,IF(B3129="CROP",H3129*About!$B$114,'EPA Data'!H3129))</f>
        <v>2.4042777076864001E-5</v>
      </c>
      <c r="J3129" s="9" t="str">
        <f>VLOOKUP(F3129,'Tech to Policy Mapping'!C:D,2,FALSE)</f>
        <v>ngps - production methane capture</v>
      </c>
    </row>
    <row r="3130" spans="1:10" x14ac:dyDescent="0.45">
      <c r="A3130" t="s">
        <v>425</v>
      </c>
      <c r="B3130" t="s">
        <v>433</v>
      </c>
      <c r="C3130">
        <v>2030</v>
      </c>
      <c r="D3130" t="s">
        <v>82</v>
      </c>
      <c r="E3130" t="s">
        <v>83</v>
      </c>
      <c r="F3130" t="s">
        <v>441</v>
      </c>
      <c r="G3130">
        <v>184</v>
      </c>
      <c r="H3130">
        <v>9.5520104514430001E-4</v>
      </c>
      <c r="I3130">
        <f>IF(OR(B3130="GAS",B3130="COL",B3130="LAN",B3130="RICE"),H3130*About!$B$113,IF(B3130="CROP",H3130*About!$B$114,'EPA Data'!H3130))</f>
        <v>1.0698251705616162E-3</v>
      </c>
      <c r="J3130" s="9" t="str">
        <f>VLOOKUP(F3130,'Tech to Policy Mapping'!C:D,2,FALSE)</f>
        <v>ngps - production methane capture</v>
      </c>
    </row>
    <row r="3131" spans="1:10" x14ac:dyDescent="0.45">
      <c r="A3131" t="s">
        <v>425</v>
      </c>
      <c r="B3131" t="s">
        <v>433</v>
      </c>
      <c r="C3131">
        <v>2030</v>
      </c>
      <c r="D3131" t="s">
        <v>82</v>
      </c>
      <c r="E3131" t="s">
        <v>83</v>
      </c>
      <c r="F3131" t="s">
        <v>457</v>
      </c>
      <c r="G3131">
        <v>207</v>
      </c>
      <c r="H3131">
        <v>2.6127538149000001E-5</v>
      </c>
      <c r="I3131">
        <f>IF(OR(B3131="GAS",B3131="COL",B3131="LAN",B3131="RICE"),H3131*About!$B$113,IF(B3131="CROP",H3131*About!$B$114,'EPA Data'!H3131))</f>
        <v>2.9262842726880004E-5</v>
      </c>
      <c r="J3131" s="9" t="str">
        <f>VLOOKUP(F3131,'Tech to Policy Mapping'!C:D,2,FALSE)</f>
        <v>ngps - production methane capture</v>
      </c>
    </row>
    <row r="3132" spans="1:10" x14ac:dyDescent="0.45">
      <c r="A3132" t="s">
        <v>425</v>
      </c>
      <c r="B3132" t="s">
        <v>433</v>
      </c>
      <c r="C3132">
        <v>2030</v>
      </c>
      <c r="D3132" t="s">
        <v>82</v>
      </c>
      <c r="E3132" t="s">
        <v>83</v>
      </c>
      <c r="F3132" t="s">
        <v>449</v>
      </c>
      <c r="G3132">
        <v>229</v>
      </c>
      <c r="H3132">
        <v>2.1547072101383998E-3</v>
      </c>
      <c r="I3132">
        <f>IF(OR(B3132="GAS",B3132="COL",B3132="LAN",B3132="RICE"),H3132*About!$B$113,IF(B3132="CROP",H3132*About!$B$114,'EPA Data'!H3132))</f>
        <v>2.413272075355008E-3</v>
      </c>
      <c r="J3132" s="9" t="str">
        <f>VLOOKUP(F3132,'Tech to Policy Mapping'!C:D,2,FALSE)</f>
        <v>ngps - T&amp;D methane capture</v>
      </c>
    </row>
    <row r="3133" spans="1:10" x14ac:dyDescent="0.45">
      <c r="A3133" t="s">
        <v>425</v>
      </c>
      <c r="B3133" t="s">
        <v>433</v>
      </c>
      <c r="C3133">
        <v>2030</v>
      </c>
      <c r="D3133" t="s">
        <v>82</v>
      </c>
      <c r="E3133" t="s">
        <v>83</v>
      </c>
      <c r="F3133" t="s">
        <v>446</v>
      </c>
      <c r="G3133">
        <v>255</v>
      </c>
      <c r="H3133">
        <v>3.2928781583904999E-3</v>
      </c>
      <c r="I3133">
        <f>IF(OR(B3133="GAS",B3133="COL",B3133="LAN",B3133="RICE"),H3133*About!$B$113,IF(B3133="CROP",H3133*About!$B$114,'EPA Data'!H3133))</f>
        <v>3.68802353739736E-3</v>
      </c>
      <c r="J3133" s="9" t="str">
        <f>VLOOKUP(F3133,'Tech to Policy Mapping'!C:D,2,FALSE)</f>
        <v>ngps - production methane capture</v>
      </c>
    </row>
    <row r="3134" spans="1:10" x14ac:dyDescent="0.45">
      <c r="A3134" t="s">
        <v>425</v>
      </c>
      <c r="B3134" t="s">
        <v>433</v>
      </c>
      <c r="C3134">
        <v>2030</v>
      </c>
      <c r="D3134" t="s">
        <v>82</v>
      </c>
      <c r="E3134" t="s">
        <v>83</v>
      </c>
      <c r="F3134" t="s">
        <v>445</v>
      </c>
      <c r="G3134">
        <v>266</v>
      </c>
      <c r="H3134">
        <v>1.18857260532E-5</v>
      </c>
      <c r="I3134">
        <f>IF(OR(B3134="GAS",B3134="COL",B3134="LAN",B3134="RICE"),H3134*About!$B$113,IF(B3134="CROP",H3134*About!$B$114,'EPA Data'!H3134))</f>
        <v>1.3312013179584002E-5</v>
      </c>
      <c r="J3134" s="9" t="str">
        <f>VLOOKUP(F3134,'Tech to Policy Mapping'!C:D,2,FALSE)</f>
        <v>ngps - processing methane destruction</v>
      </c>
    </row>
    <row r="3135" spans="1:10" x14ac:dyDescent="0.45">
      <c r="A3135" t="s">
        <v>425</v>
      </c>
      <c r="B3135" t="s">
        <v>433</v>
      </c>
      <c r="C3135">
        <v>2030</v>
      </c>
      <c r="D3135" t="s">
        <v>82</v>
      </c>
      <c r="E3135" t="s">
        <v>83</v>
      </c>
      <c r="F3135" t="s">
        <v>442</v>
      </c>
      <c r="G3135">
        <v>300</v>
      </c>
      <c r="H3135">
        <v>8.2054190337657901E-2</v>
      </c>
      <c r="I3135">
        <f>IF(OR(B3135="GAS",B3135="COL",B3135="LAN",B3135="RICE"),H3135*About!$B$113,IF(B3135="CROP",H3135*About!$B$114,'EPA Data'!H3135))</f>
        <v>9.1900693178176854E-2</v>
      </c>
      <c r="J3135" s="9" t="str">
        <f>VLOOKUP(F3135,'Tech to Policy Mapping'!C:D,2,FALSE)</f>
        <v>ngps - production methane capture</v>
      </c>
    </row>
    <row r="3136" spans="1:10" x14ac:dyDescent="0.45">
      <c r="A3136" t="s">
        <v>425</v>
      </c>
      <c r="B3136" t="s">
        <v>433</v>
      </c>
      <c r="C3136">
        <v>2030</v>
      </c>
      <c r="D3136" t="s">
        <v>82</v>
      </c>
      <c r="E3136" t="s">
        <v>83</v>
      </c>
      <c r="F3136" t="s">
        <v>453</v>
      </c>
      <c r="G3136">
        <v>302</v>
      </c>
      <c r="H3136">
        <v>0.65376293659210205</v>
      </c>
      <c r="I3136">
        <f>IF(OR(B3136="GAS",B3136="COL",B3136="LAN",B3136="RICE"),H3136*About!$B$113,IF(B3136="CROP",H3136*About!$B$114,'EPA Data'!H3136))</f>
        <v>0.73221448898315433</v>
      </c>
      <c r="J3136" s="9" t="str">
        <f>VLOOKUP(F3136,'Tech to Policy Mapping'!C:D,2,FALSE)</f>
        <v>ngps - production methane capture</v>
      </c>
    </row>
    <row r="3137" spans="1:10" x14ac:dyDescent="0.45">
      <c r="A3137" t="s">
        <v>425</v>
      </c>
      <c r="B3137" t="s">
        <v>433</v>
      </c>
      <c r="C3137">
        <v>2030</v>
      </c>
      <c r="D3137" t="s">
        <v>82</v>
      </c>
      <c r="E3137" t="s">
        <v>83</v>
      </c>
      <c r="F3137" t="s">
        <v>442</v>
      </c>
      <c r="G3137">
        <v>310</v>
      </c>
      <c r="H3137">
        <v>0.29718899726867598</v>
      </c>
      <c r="I3137">
        <f>IF(OR(B3137="GAS",B3137="COL",B3137="LAN",B3137="RICE"),H3137*About!$B$113,IF(B3137="CROP",H3137*About!$B$114,'EPA Data'!H3137))</f>
        <v>0.33285167694091711</v>
      </c>
      <c r="J3137" s="9" t="str">
        <f>VLOOKUP(F3137,'Tech to Policy Mapping'!C:D,2,FALSE)</f>
        <v>ngps - production methane capture</v>
      </c>
    </row>
    <row r="3138" spans="1:10" x14ac:dyDescent="0.45">
      <c r="A3138" t="s">
        <v>425</v>
      </c>
      <c r="B3138" t="s">
        <v>433</v>
      </c>
      <c r="C3138">
        <v>2030</v>
      </c>
      <c r="D3138" t="s">
        <v>82</v>
      </c>
      <c r="E3138" t="s">
        <v>83</v>
      </c>
      <c r="F3138" t="s">
        <v>442</v>
      </c>
      <c r="G3138">
        <v>322</v>
      </c>
      <c r="H3138">
        <v>0.57326108217239302</v>
      </c>
      <c r="I3138">
        <f>IF(OR(B3138="GAS",B3138="COL",B3138="LAN",B3138="RICE"),H3138*About!$B$113,IF(B3138="CROP",H3138*About!$B$114,'EPA Data'!H3138))</f>
        <v>0.64205241203308028</v>
      </c>
      <c r="J3138" s="9" t="str">
        <f>VLOOKUP(F3138,'Tech to Policy Mapping'!C:D,2,FALSE)</f>
        <v>ngps - production methane capture</v>
      </c>
    </row>
    <row r="3139" spans="1:10" x14ac:dyDescent="0.45">
      <c r="A3139" t="s">
        <v>425</v>
      </c>
      <c r="B3139" t="s">
        <v>433</v>
      </c>
      <c r="C3139">
        <v>2030</v>
      </c>
      <c r="D3139" t="s">
        <v>82</v>
      </c>
      <c r="E3139" t="s">
        <v>83</v>
      </c>
      <c r="F3139" t="s">
        <v>457</v>
      </c>
      <c r="G3139">
        <v>327</v>
      </c>
      <c r="H3139">
        <v>2.8622353056599999E-5</v>
      </c>
      <c r="I3139">
        <f>IF(OR(B3139="GAS",B3139="COL",B3139="LAN",B3139="RICE"),H3139*About!$B$113,IF(B3139="CROP",H3139*About!$B$114,'EPA Data'!H3139))</f>
        <v>3.2057035423392004E-5</v>
      </c>
      <c r="J3139" s="9" t="str">
        <f>VLOOKUP(F3139,'Tech to Policy Mapping'!C:D,2,FALSE)</f>
        <v>ngps - production methane capture</v>
      </c>
    </row>
    <row r="3140" spans="1:10" x14ac:dyDescent="0.45">
      <c r="A3140" t="s">
        <v>425</v>
      </c>
      <c r="B3140" t="s">
        <v>433</v>
      </c>
      <c r="C3140">
        <v>2030</v>
      </c>
      <c r="D3140" t="s">
        <v>82</v>
      </c>
      <c r="E3140" t="s">
        <v>83</v>
      </c>
      <c r="F3140" t="s">
        <v>457</v>
      </c>
      <c r="G3140">
        <v>352</v>
      </c>
      <c r="H3140">
        <v>1.10272876555E-5</v>
      </c>
      <c r="I3140">
        <f>IF(OR(B3140="GAS",B3140="COL",B3140="LAN",B3140="RICE"),H3140*About!$B$113,IF(B3140="CROP",H3140*About!$B$114,'EPA Data'!H3140))</f>
        <v>1.2350562174160002E-5</v>
      </c>
      <c r="J3140" s="9" t="str">
        <f>VLOOKUP(F3140,'Tech to Policy Mapping'!C:D,2,FALSE)</f>
        <v>ngps - production methane capture</v>
      </c>
    </row>
    <row r="3141" spans="1:10" x14ac:dyDescent="0.45">
      <c r="A3141" t="s">
        <v>425</v>
      </c>
      <c r="B3141" t="s">
        <v>433</v>
      </c>
      <c r="C3141">
        <v>2030</v>
      </c>
      <c r="D3141" t="s">
        <v>82</v>
      </c>
      <c r="E3141" t="s">
        <v>83</v>
      </c>
      <c r="F3141" t="s">
        <v>453</v>
      </c>
      <c r="G3141">
        <v>363</v>
      </c>
      <c r="H3141">
        <v>0.43584197759628301</v>
      </c>
      <c r="I3141">
        <f>IF(OR(B3141="GAS",B3141="COL",B3141="LAN",B3141="RICE"),H3141*About!$B$113,IF(B3141="CROP",H3141*About!$B$114,'EPA Data'!H3141))</f>
        <v>0.48814301490783701</v>
      </c>
      <c r="J3141" s="9" t="str">
        <f>VLOOKUP(F3141,'Tech to Policy Mapping'!C:D,2,FALSE)</f>
        <v>ngps - production methane capture</v>
      </c>
    </row>
    <row r="3142" spans="1:10" x14ac:dyDescent="0.45">
      <c r="A3142" t="s">
        <v>425</v>
      </c>
      <c r="B3142" t="s">
        <v>433</v>
      </c>
      <c r="C3142">
        <v>2030</v>
      </c>
      <c r="D3142" t="s">
        <v>82</v>
      </c>
      <c r="E3142" t="s">
        <v>83</v>
      </c>
      <c r="F3142" t="s">
        <v>457</v>
      </c>
      <c r="G3142">
        <v>383</v>
      </c>
      <c r="H3142">
        <v>1.4311176528299999E-5</v>
      </c>
      <c r="I3142">
        <f>IF(OR(B3142="GAS",B3142="COL",B3142="LAN",B3142="RICE"),H3142*About!$B$113,IF(B3142="CROP",H3142*About!$B$114,'EPA Data'!H3142))</f>
        <v>1.6028517711696002E-5</v>
      </c>
      <c r="J3142" s="9" t="str">
        <f>VLOOKUP(F3142,'Tech to Policy Mapping'!C:D,2,FALSE)</f>
        <v>ngps - production methane capture</v>
      </c>
    </row>
    <row r="3143" spans="1:10" x14ac:dyDescent="0.45">
      <c r="A3143" t="s">
        <v>425</v>
      </c>
      <c r="B3143" t="s">
        <v>433</v>
      </c>
      <c r="C3143">
        <v>2030</v>
      </c>
      <c r="D3143" t="s">
        <v>82</v>
      </c>
      <c r="E3143" t="s">
        <v>83</v>
      </c>
      <c r="F3143" t="s">
        <v>440</v>
      </c>
      <c r="G3143">
        <v>414</v>
      </c>
      <c r="H3143">
        <v>1.0076766557199999E-5</v>
      </c>
      <c r="I3143">
        <f>IF(OR(B3143="GAS",B3143="COL",B3143="LAN",B3143="RICE"),H3143*About!$B$113,IF(B3143="CROP",H3143*About!$B$114,'EPA Data'!H3143))</f>
        <v>1.1285978544064E-5</v>
      </c>
      <c r="J3143" s="9" t="str">
        <f>VLOOKUP(F3143,'Tech to Policy Mapping'!C:D,2,FALSE)</f>
        <v>ngps - production methane capture</v>
      </c>
    </row>
    <row r="3144" spans="1:10" x14ac:dyDescent="0.45">
      <c r="A3144" t="s">
        <v>425</v>
      </c>
      <c r="B3144" t="s">
        <v>433</v>
      </c>
      <c r="C3144">
        <v>2030</v>
      </c>
      <c r="D3144" t="s">
        <v>82</v>
      </c>
      <c r="E3144" t="s">
        <v>83</v>
      </c>
      <c r="F3144" t="s">
        <v>453</v>
      </c>
      <c r="G3144">
        <v>440</v>
      </c>
      <c r="H3144">
        <v>7.2640329599380493E-2</v>
      </c>
      <c r="I3144">
        <f>IF(OR(B3144="GAS",B3144="COL",B3144="LAN",B3144="RICE"),H3144*About!$B$113,IF(B3144="CROP",H3144*About!$B$114,'EPA Data'!H3144))</f>
        <v>8.1357169151306155E-2</v>
      </c>
      <c r="J3144" s="9" t="str">
        <f>VLOOKUP(F3144,'Tech to Policy Mapping'!C:D,2,FALSE)</f>
        <v>ngps - production methane capture</v>
      </c>
    </row>
    <row r="3145" spans="1:10" x14ac:dyDescent="0.45">
      <c r="A3145" t="s">
        <v>425</v>
      </c>
      <c r="B3145" t="s">
        <v>433</v>
      </c>
      <c r="C3145">
        <v>2030</v>
      </c>
      <c r="D3145" t="s">
        <v>82</v>
      </c>
      <c r="E3145" t="s">
        <v>83</v>
      </c>
      <c r="F3145" t="s">
        <v>442</v>
      </c>
      <c r="G3145">
        <v>441</v>
      </c>
      <c r="H3145">
        <v>3.9610709995031398E-2</v>
      </c>
      <c r="I3145">
        <f>IF(OR(B3145="GAS",B3145="COL",B3145="LAN",B3145="RICE"),H3145*About!$B$113,IF(B3145="CROP",H3145*About!$B$114,'EPA Data'!H3145))</f>
        <v>4.4363995194435173E-2</v>
      </c>
      <c r="J3145" s="9" t="str">
        <f>VLOOKUP(F3145,'Tech to Policy Mapping'!C:D,2,FALSE)</f>
        <v>ngps - production methane capture</v>
      </c>
    </row>
    <row r="3146" spans="1:10" x14ac:dyDescent="0.45">
      <c r="A3146" t="s">
        <v>425</v>
      </c>
      <c r="B3146" t="s">
        <v>433</v>
      </c>
      <c r="C3146">
        <v>2030</v>
      </c>
      <c r="D3146" t="s">
        <v>82</v>
      </c>
      <c r="E3146" t="s">
        <v>83</v>
      </c>
      <c r="F3146" t="s">
        <v>440</v>
      </c>
      <c r="G3146">
        <v>451</v>
      </c>
      <c r="H3146" s="1">
        <v>4.1769799281600003E-6</v>
      </c>
      <c r="I3146">
        <f>IF(OR(B3146="GAS",B3146="COL",B3146="LAN",B3146="RICE"),H3146*About!$B$113,IF(B3146="CROP",H3146*About!$B$114,'EPA Data'!H3146))</f>
        <v>4.6782175195392009E-6</v>
      </c>
      <c r="J3146" s="9" t="str">
        <f>VLOOKUP(F3146,'Tech to Policy Mapping'!C:D,2,FALSE)</f>
        <v>ngps - production methane capture</v>
      </c>
    </row>
    <row r="3147" spans="1:10" x14ac:dyDescent="0.45">
      <c r="A3147" t="s">
        <v>425</v>
      </c>
      <c r="B3147" t="s">
        <v>433</v>
      </c>
      <c r="C3147">
        <v>2030</v>
      </c>
      <c r="D3147" t="s">
        <v>82</v>
      </c>
      <c r="E3147" t="s">
        <v>83</v>
      </c>
      <c r="F3147" t="s">
        <v>441</v>
      </c>
      <c r="G3147">
        <v>508</v>
      </c>
      <c r="H3147">
        <v>1.4327875396699999E-4</v>
      </c>
      <c r="I3147">
        <f>IF(OR(B3147="GAS",B3147="COL",B3147="LAN",B3147="RICE"),H3147*About!$B$113,IF(B3147="CROP",H3147*About!$B$114,'EPA Data'!H3147))</f>
        <v>1.6047220444304002E-4</v>
      </c>
      <c r="J3147" s="9" t="str">
        <f>VLOOKUP(F3147,'Tech to Policy Mapping'!C:D,2,FALSE)</f>
        <v>ngps - production methane capture</v>
      </c>
    </row>
    <row r="3148" spans="1:10" x14ac:dyDescent="0.45">
      <c r="A3148" t="s">
        <v>425</v>
      </c>
      <c r="B3148" t="s">
        <v>433</v>
      </c>
      <c r="C3148">
        <v>2030</v>
      </c>
      <c r="D3148" t="s">
        <v>82</v>
      </c>
      <c r="E3148" t="s">
        <v>83</v>
      </c>
      <c r="F3148" t="s">
        <v>457</v>
      </c>
      <c r="G3148">
        <v>642</v>
      </c>
      <c r="H3148">
        <v>1.47030505104E-5</v>
      </c>
      <c r="I3148">
        <f>IF(OR(B3148="GAS",B3148="COL",B3148="LAN",B3148="RICE"),H3148*About!$B$113,IF(B3148="CROP",H3148*About!$B$114,'EPA Data'!H3148))</f>
        <v>1.6467416571648002E-5</v>
      </c>
      <c r="J3148" s="9" t="str">
        <f>VLOOKUP(F3148,'Tech to Policy Mapping'!C:D,2,FALSE)</f>
        <v>ngps - production methane capture</v>
      </c>
    </row>
    <row r="3149" spans="1:10" x14ac:dyDescent="0.45">
      <c r="A3149" t="s">
        <v>425</v>
      </c>
      <c r="B3149" t="s">
        <v>433</v>
      </c>
      <c r="C3149">
        <v>2030</v>
      </c>
      <c r="D3149" t="s">
        <v>82</v>
      </c>
      <c r="E3149" t="s">
        <v>83</v>
      </c>
      <c r="F3149" t="s">
        <v>453</v>
      </c>
      <c r="G3149">
        <v>705</v>
      </c>
      <c r="H3149">
        <v>0.52402395009994496</v>
      </c>
      <c r="I3149">
        <f>IF(OR(B3149="GAS",B3149="COL",B3149="LAN",B3149="RICE"),H3149*About!$B$113,IF(B3149="CROP",H3149*About!$B$114,'EPA Data'!H3149))</f>
        <v>0.5869068241119384</v>
      </c>
      <c r="J3149" s="9" t="str">
        <f>VLOOKUP(F3149,'Tech to Policy Mapping'!C:D,2,FALSE)</f>
        <v>ngps - production methane capture</v>
      </c>
    </row>
    <row r="3150" spans="1:10" x14ac:dyDescent="0.45">
      <c r="A3150" t="s">
        <v>425</v>
      </c>
      <c r="B3150" t="s">
        <v>433</v>
      </c>
      <c r="C3150">
        <v>2030</v>
      </c>
      <c r="D3150" t="s">
        <v>82</v>
      </c>
      <c r="E3150" t="s">
        <v>83</v>
      </c>
      <c r="F3150" t="s">
        <v>457</v>
      </c>
      <c r="G3150">
        <v>750</v>
      </c>
      <c r="H3150" s="1">
        <v>7.3515252552200004E-6</v>
      </c>
      <c r="I3150">
        <f>IF(OR(B3150="GAS",B3150="COL",B3150="LAN",B3150="RICE"),H3150*About!$B$113,IF(B3150="CROP",H3150*About!$B$114,'EPA Data'!H3150))</f>
        <v>8.2337082858464018E-6</v>
      </c>
      <c r="J3150" s="9" t="str">
        <f>VLOOKUP(F3150,'Tech to Policy Mapping'!C:D,2,FALSE)</f>
        <v>ngps - production methane capture</v>
      </c>
    </row>
    <row r="3151" spans="1:10" x14ac:dyDescent="0.45">
      <c r="A3151" t="s">
        <v>425</v>
      </c>
      <c r="B3151" t="s">
        <v>433</v>
      </c>
      <c r="C3151">
        <v>2030</v>
      </c>
      <c r="D3151" t="s">
        <v>82</v>
      </c>
      <c r="E3151" t="s">
        <v>83</v>
      </c>
      <c r="F3151" t="s">
        <v>441</v>
      </c>
      <c r="G3151">
        <v>773</v>
      </c>
      <c r="H3151">
        <v>1.1728756362572E-3</v>
      </c>
      <c r="I3151">
        <f>IF(OR(B3151="GAS",B3151="COL",B3151="LAN",B3151="RICE"),H3151*About!$B$113,IF(B3151="CROP",H3151*About!$B$114,'EPA Data'!H3151))</f>
        <v>1.3136207126080641E-3</v>
      </c>
      <c r="J3151" s="9" t="str">
        <f>VLOOKUP(F3151,'Tech to Policy Mapping'!C:D,2,FALSE)</f>
        <v>ngps - production methane capture</v>
      </c>
    </row>
    <row r="3152" spans="1:10" x14ac:dyDescent="0.45">
      <c r="A3152" t="s">
        <v>425</v>
      </c>
      <c r="B3152" t="s">
        <v>433</v>
      </c>
      <c r="C3152">
        <v>2030</v>
      </c>
      <c r="D3152" t="s">
        <v>82</v>
      </c>
      <c r="E3152" t="s">
        <v>83</v>
      </c>
      <c r="F3152" t="s">
        <v>440</v>
      </c>
      <c r="G3152">
        <v>805</v>
      </c>
      <c r="H3152" s="1">
        <v>3.9004048630900001E-6</v>
      </c>
      <c r="I3152">
        <f>IF(OR(B3152="GAS",B3152="COL",B3152="LAN",B3152="RICE"),H3152*About!$B$113,IF(B3152="CROP",H3152*About!$B$114,'EPA Data'!H3152))</f>
        <v>4.3684534466608006E-6</v>
      </c>
      <c r="J3152" s="9" t="str">
        <f>VLOOKUP(F3152,'Tech to Policy Mapping'!C:D,2,FALSE)</f>
        <v>ngps - production methane capture</v>
      </c>
    </row>
    <row r="3153" spans="1:10" x14ac:dyDescent="0.45">
      <c r="A3153" t="s">
        <v>425</v>
      </c>
      <c r="B3153" t="s">
        <v>433</v>
      </c>
      <c r="C3153">
        <v>2030</v>
      </c>
      <c r="D3153" t="s">
        <v>82</v>
      </c>
      <c r="E3153" t="s">
        <v>83</v>
      </c>
      <c r="F3153" t="s">
        <v>453</v>
      </c>
      <c r="G3153">
        <v>847</v>
      </c>
      <c r="H3153">
        <v>0.34934931993484503</v>
      </c>
      <c r="I3153">
        <f>IF(OR(B3153="GAS",B3153="COL",B3153="LAN",B3153="RICE"),H3153*About!$B$113,IF(B3153="CROP",H3153*About!$B$114,'EPA Data'!H3153))</f>
        <v>0.39127123832702648</v>
      </c>
      <c r="J3153" s="9" t="str">
        <f>VLOOKUP(F3153,'Tech to Policy Mapping'!C:D,2,FALSE)</f>
        <v>ngps - production methane capture</v>
      </c>
    </row>
    <row r="3154" spans="1:10" x14ac:dyDescent="0.45">
      <c r="A3154" t="s">
        <v>425</v>
      </c>
      <c r="B3154" t="s">
        <v>433</v>
      </c>
      <c r="C3154">
        <v>2030</v>
      </c>
      <c r="D3154" t="s">
        <v>82</v>
      </c>
      <c r="E3154" t="s">
        <v>83</v>
      </c>
      <c r="F3154" t="s">
        <v>442</v>
      </c>
      <c r="G3154">
        <v>860</v>
      </c>
      <c r="H3154">
        <v>0.133900806307792</v>
      </c>
      <c r="I3154">
        <f>IF(OR(B3154="GAS",B3154="COL",B3154="LAN",B3154="RICE"),H3154*About!$B$113,IF(B3154="CROP",H3154*About!$B$114,'EPA Data'!H3154))</f>
        <v>0.14996890306472704</v>
      </c>
      <c r="J3154" s="9" t="str">
        <f>VLOOKUP(F3154,'Tech to Policy Mapping'!C:D,2,FALSE)</f>
        <v>ngps - production methane capture</v>
      </c>
    </row>
    <row r="3155" spans="1:10" x14ac:dyDescent="0.45">
      <c r="A3155" t="s">
        <v>425</v>
      </c>
      <c r="B3155" t="s">
        <v>433</v>
      </c>
      <c r="C3155">
        <v>2030</v>
      </c>
      <c r="D3155" t="s">
        <v>82</v>
      </c>
      <c r="E3155" t="s">
        <v>83</v>
      </c>
      <c r="F3155" t="s">
        <v>454</v>
      </c>
      <c r="G3155">
        <v>956</v>
      </c>
      <c r="H3155">
        <v>4.7618590295314803E-2</v>
      </c>
      <c r="I3155">
        <f>IF(OR(B3155="GAS",B3155="COL",B3155="LAN",B3155="RICE"),H3155*About!$B$113,IF(B3155="CROP",H3155*About!$B$114,'EPA Data'!H3155))</f>
        <v>5.3332821130752585E-2</v>
      </c>
      <c r="J3155" s="9" t="str">
        <f>VLOOKUP(F3155,'Tech to Policy Mapping'!C:D,2,FALSE)</f>
        <v>ngps - T&amp;D methane capture</v>
      </c>
    </row>
    <row r="3156" spans="1:10" x14ac:dyDescent="0.45">
      <c r="A3156" t="s">
        <v>425</v>
      </c>
      <c r="B3156" t="s">
        <v>433</v>
      </c>
      <c r="C3156">
        <v>2030</v>
      </c>
      <c r="D3156" t="s">
        <v>82</v>
      </c>
      <c r="E3156" t="s">
        <v>83</v>
      </c>
      <c r="F3156" t="s">
        <v>453</v>
      </c>
      <c r="G3156">
        <v>1026</v>
      </c>
      <c r="H3156">
        <v>5.8224886655807502E-2</v>
      </c>
      <c r="I3156">
        <f>IF(OR(B3156="GAS",B3156="COL",B3156="LAN",B3156="RICE"),H3156*About!$B$113,IF(B3156="CROP",H3156*About!$B$114,'EPA Data'!H3156))</f>
        <v>6.5211873054504405E-2</v>
      </c>
      <c r="J3156" s="9" t="str">
        <f>VLOOKUP(F3156,'Tech to Policy Mapping'!C:D,2,FALSE)</f>
        <v>ngps - production methane capture</v>
      </c>
    </row>
    <row r="3157" spans="1:10" x14ac:dyDescent="0.45">
      <c r="A3157" t="s">
        <v>425</v>
      </c>
      <c r="B3157" t="s">
        <v>433</v>
      </c>
      <c r="C3157">
        <v>2030</v>
      </c>
      <c r="D3157" t="s">
        <v>82</v>
      </c>
      <c r="E3157" t="s">
        <v>83</v>
      </c>
      <c r="F3157" t="s">
        <v>454</v>
      </c>
      <c r="G3157">
        <v>2077</v>
      </c>
      <c r="H3157">
        <v>4.3128132820129401E-2</v>
      </c>
      <c r="I3157">
        <f>IF(OR(B3157="GAS",B3157="COL",B3157="LAN",B3157="RICE"),H3157*About!$B$113,IF(B3157="CROP",H3157*About!$B$114,'EPA Data'!H3157))</f>
        <v>4.8303508758544937E-2</v>
      </c>
      <c r="J3157" s="9" t="str">
        <f>VLOOKUP(F3157,'Tech to Policy Mapping'!C:D,2,FALSE)</f>
        <v>ngps - T&amp;D methane capture</v>
      </c>
    </row>
    <row r="3158" spans="1:10" x14ac:dyDescent="0.45">
      <c r="A3158" t="s">
        <v>425</v>
      </c>
      <c r="B3158" t="s">
        <v>433</v>
      </c>
      <c r="C3158">
        <v>2030</v>
      </c>
      <c r="D3158" t="s">
        <v>82</v>
      </c>
      <c r="E3158" t="s">
        <v>83</v>
      </c>
      <c r="F3158" t="s">
        <v>455</v>
      </c>
      <c r="G3158">
        <v>2157</v>
      </c>
      <c r="H3158">
        <v>1.12788239493966E-2</v>
      </c>
      <c r="I3158">
        <f>IF(OR(B3158="GAS",B3158="COL",B3158="LAN",B3158="RICE"),H3158*About!$B$113,IF(B3158="CROP",H3158*About!$B$114,'EPA Data'!H3158))</f>
        <v>1.2632282823324193E-2</v>
      </c>
      <c r="J3158" s="9" t="str">
        <f>VLOOKUP(F3158,'Tech to Policy Mapping'!C:D,2,FALSE)</f>
        <v>ngps - production methane capture</v>
      </c>
    </row>
    <row r="3159" spans="1:10" x14ac:dyDescent="0.45">
      <c r="A3159" t="s">
        <v>425</v>
      </c>
      <c r="B3159" t="s">
        <v>433</v>
      </c>
      <c r="C3159">
        <v>2030</v>
      </c>
      <c r="D3159" t="s">
        <v>82</v>
      </c>
      <c r="E3159" t="s">
        <v>83</v>
      </c>
      <c r="F3159" t="s">
        <v>440</v>
      </c>
      <c r="G3159">
        <v>3064</v>
      </c>
      <c r="H3159" s="1">
        <v>6.84504243509E-7</v>
      </c>
      <c r="I3159">
        <f>IF(OR(B3159="GAS",B3159="COL",B3159="LAN",B3159="RICE"),H3159*About!$B$113,IF(B3159="CROP",H3159*About!$B$114,'EPA Data'!H3159))</f>
        <v>7.6664475273008006E-7</v>
      </c>
      <c r="J3159" s="9" t="str">
        <f>VLOOKUP(F3159,'Tech to Policy Mapping'!C:D,2,FALSE)</f>
        <v>ngps - production methane capture</v>
      </c>
    </row>
    <row r="3160" spans="1:10" x14ac:dyDescent="0.45">
      <c r="A3160" t="s">
        <v>425</v>
      </c>
      <c r="B3160" t="s">
        <v>433</v>
      </c>
      <c r="C3160">
        <v>2030</v>
      </c>
      <c r="D3160" t="s">
        <v>82</v>
      </c>
      <c r="E3160" t="s">
        <v>83</v>
      </c>
      <c r="F3160" t="s">
        <v>441</v>
      </c>
      <c r="G3160">
        <v>4048</v>
      </c>
      <c r="H3160">
        <v>4.1885687096499999E-5</v>
      </c>
      <c r="I3160">
        <f>IF(OR(B3160="GAS",B3160="COL",B3160="LAN",B3160="RICE"),H3160*About!$B$113,IF(B3160="CROP",H3160*About!$B$114,'EPA Data'!H3160))</f>
        <v>4.6911969548080003E-5</v>
      </c>
      <c r="J3160" s="9" t="str">
        <f>VLOOKUP(F3160,'Tech to Policy Mapping'!C:D,2,FALSE)</f>
        <v>ngps - production methane capture</v>
      </c>
    </row>
    <row r="3161" spans="1:10" x14ac:dyDescent="0.45">
      <c r="A3161" t="s">
        <v>425</v>
      </c>
      <c r="B3161" t="s">
        <v>433</v>
      </c>
      <c r="C3161">
        <v>2030</v>
      </c>
      <c r="D3161" t="s">
        <v>82</v>
      </c>
      <c r="E3161" t="s">
        <v>83</v>
      </c>
      <c r="F3161" t="s">
        <v>457</v>
      </c>
      <c r="G3161">
        <v>4609</v>
      </c>
      <c r="H3161" s="1">
        <v>8.5319004483599995E-7</v>
      </c>
      <c r="I3161">
        <f>IF(OR(B3161="GAS",B3161="COL",B3161="LAN",B3161="RICE"),H3161*About!$B$113,IF(B3161="CROP",H3161*About!$B$114,'EPA Data'!H3161))</f>
        <v>9.5557285021632013E-7</v>
      </c>
      <c r="J3161" s="9" t="str">
        <f>VLOOKUP(F3161,'Tech to Policy Mapping'!C:D,2,FALSE)</f>
        <v>ngps - production methane capture</v>
      </c>
    </row>
    <row r="3162" spans="1:10" x14ac:dyDescent="0.45">
      <c r="A3162" t="s">
        <v>425</v>
      </c>
      <c r="B3162" t="s">
        <v>433</v>
      </c>
      <c r="C3162">
        <v>2030</v>
      </c>
      <c r="D3162" t="s">
        <v>82</v>
      </c>
      <c r="E3162" t="s">
        <v>83</v>
      </c>
      <c r="F3162" t="s">
        <v>440</v>
      </c>
      <c r="G3162">
        <v>5430</v>
      </c>
      <c r="H3162" s="1">
        <v>1.1303784504000001E-6</v>
      </c>
      <c r="I3162">
        <f>IF(OR(B3162="GAS",B3162="COL",B3162="LAN",B3162="RICE"),H3162*About!$B$113,IF(B3162="CROP",H3162*About!$B$114,'EPA Data'!H3162))</f>
        <v>1.2660238644480002E-6</v>
      </c>
      <c r="J3162" s="9" t="str">
        <f>VLOOKUP(F3162,'Tech to Policy Mapping'!C:D,2,FALSE)</f>
        <v>ngps - production methane capture</v>
      </c>
    </row>
    <row r="3163" spans="1:10" x14ac:dyDescent="0.45">
      <c r="A3163" t="s">
        <v>425</v>
      </c>
      <c r="B3163" t="s">
        <v>433</v>
      </c>
      <c r="C3163">
        <v>2030</v>
      </c>
      <c r="D3163" t="s">
        <v>82</v>
      </c>
      <c r="E3163" t="s">
        <v>83</v>
      </c>
      <c r="F3163" t="s">
        <v>441</v>
      </c>
      <c r="G3163">
        <v>6207</v>
      </c>
      <c r="H3163">
        <v>6.2166909628999999E-5</v>
      </c>
      <c r="I3163">
        <f>IF(OR(B3163="GAS",B3163="COL",B3163="LAN",B3163="RICE"),H3163*About!$B$113,IF(B3163="CROP",H3163*About!$B$114,'EPA Data'!H3163))</f>
        <v>6.9626938784480004E-5</v>
      </c>
      <c r="J3163" s="9" t="str">
        <f>VLOOKUP(F3163,'Tech to Policy Mapping'!C:D,2,FALSE)</f>
        <v>ngps - production methane capture</v>
      </c>
    </row>
    <row r="3164" spans="1:10" x14ac:dyDescent="0.45">
      <c r="A3164" t="s">
        <v>425</v>
      </c>
      <c r="B3164" t="s">
        <v>433</v>
      </c>
      <c r="C3164">
        <v>2030</v>
      </c>
      <c r="D3164" t="s">
        <v>82</v>
      </c>
      <c r="E3164" t="s">
        <v>83</v>
      </c>
      <c r="F3164" t="s">
        <v>457</v>
      </c>
      <c r="G3164">
        <v>8359</v>
      </c>
      <c r="H3164" s="1">
        <v>1.1375867643400001E-6</v>
      </c>
      <c r="I3164">
        <f>IF(OR(B3164="GAS",B3164="COL",B3164="LAN",B3164="RICE"),H3164*About!$B$113,IF(B3164="CROP",H3164*About!$B$114,'EPA Data'!H3164))</f>
        <v>1.2740971760608002E-6</v>
      </c>
      <c r="J3164" s="9" t="str">
        <f>VLOOKUP(F3164,'Tech to Policy Mapping'!C:D,2,FALSE)</f>
        <v>ngps - production methane capture</v>
      </c>
    </row>
    <row r="3165" spans="1:10" x14ac:dyDescent="0.45">
      <c r="A3165" t="s">
        <v>425</v>
      </c>
      <c r="B3165" t="s">
        <v>433</v>
      </c>
      <c r="C3165">
        <v>2030</v>
      </c>
      <c r="D3165" t="s">
        <v>82</v>
      </c>
      <c r="E3165" t="s">
        <v>83</v>
      </c>
      <c r="F3165" t="s">
        <v>441</v>
      </c>
      <c r="G3165">
        <v>8967</v>
      </c>
      <c r="H3165">
        <v>9.0007568360299994E-5</v>
      </c>
      <c r="I3165">
        <f>IF(OR(B3165="GAS",B3165="COL",B3165="LAN",B3165="RICE"),H3165*About!$B$113,IF(B3165="CROP",H3165*About!$B$114,'EPA Data'!H3165))</f>
        <v>1.00808476563536E-4</v>
      </c>
      <c r="J3165" s="9" t="str">
        <f>VLOOKUP(F3165,'Tech to Policy Mapping'!C:D,2,FALSE)</f>
        <v>ngps - production methane capture</v>
      </c>
    </row>
    <row r="3166" spans="1:10" x14ac:dyDescent="0.45">
      <c r="A3166" t="s">
        <v>425</v>
      </c>
      <c r="B3166" t="s">
        <v>433</v>
      </c>
      <c r="C3166">
        <v>2030</v>
      </c>
      <c r="D3166" t="s">
        <v>82</v>
      </c>
      <c r="E3166" t="s">
        <v>83</v>
      </c>
      <c r="F3166" t="s">
        <v>459</v>
      </c>
      <c r="G3166">
        <v>9197</v>
      </c>
      <c r="H3166">
        <v>1.5836094617843599</v>
      </c>
      <c r="I3166">
        <f>IF(OR(B3166="GAS",B3166="COL",B3166="LAN",B3166="RICE"),H3166*About!$B$113,IF(B3166="CROP",H3166*About!$B$114,'EPA Data'!H3166))</f>
        <v>1.7736425971984833</v>
      </c>
      <c r="J3166" s="9" t="str">
        <f>VLOOKUP(F3166,'Tech to Policy Mapping'!C:D,2,FALSE)</f>
        <v>ngps - production methane destruction</v>
      </c>
    </row>
    <row r="3167" spans="1:10" x14ac:dyDescent="0.45">
      <c r="A3167" t="s">
        <v>425</v>
      </c>
      <c r="B3167" t="s">
        <v>433</v>
      </c>
      <c r="C3167">
        <v>2030</v>
      </c>
      <c r="D3167" t="s">
        <v>82</v>
      </c>
      <c r="E3167" t="s">
        <v>83</v>
      </c>
      <c r="F3167" t="s">
        <v>440</v>
      </c>
      <c r="G3167">
        <v>9692</v>
      </c>
      <c r="H3167" s="1">
        <v>1.0555314702300001E-6</v>
      </c>
      <c r="I3167">
        <f>IF(OR(B3167="GAS",B3167="COL",B3167="LAN",B3167="RICE"),H3167*About!$B$113,IF(B3167="CROP",H3167*About!$B$114,'EPA Data'!H3167))</f>
        <v>1.1821952466576002E-6</v>
      </c>
      <c r="J3167" s="9" t="str">
        <f>VLOOKUP(F3167,'Tech to Policy Mapping'!C:D,2,FALSE)</f>
        <v>ngps - production methane capture</v>
      </c>
    </row>
    <row r="3168" spans="1:10" x14ac:dyDescent="0.45">
      <c r="A3168" t="s">
        <v>425</v>
      </c>
      <c r="B3168" t="s">
        <v>433</v>
      </c>
      <c r="C3168">
        <v>2030</v>
      </c>
      <c r="D3168" t="s">
        <v>82</v>
      </c>
      <c r="E3168" t="s">
        <v>83</v>
      </c>
      <c r="F3168" t="s">
        <v>457</v>
      </c>
      <c r="G3168">
        <v>9752</v>
      </c>
      <c r="H3168" s="1">
        <v>5.6879338217199998E-7</v>
      </c>
      <c r="I3168">
        <f>IF(OR(B3168="GAS",B3168="COL",B3168="LAN",B3168="RICE"),H3168*About!$B$113,IF(B3168="CROP",H3168*About!$B$114,'EPA Data'!H3168))</f>
        <v>6.3704858803264006E-7</v>
      </c>
      <c r="J3168" s="9" t="str">
        <f>VLOOKUP(F3168,'Tech to Policy Mapping'!C:D,2,FALSE)</f>
        <v>ngps - production methane capture</v>
      </c>
    </row>
    <row r="3169" spans="1:10" x14ac:dyDescent="0.45">
      <c r="A3169" t="s">
        <v>425</v>
      </c>
      <c r="B3169" t="s">
        <v>433</v>
      </c>
      <c r="C3169">
        <v>2030</v>
      </c>
      <c r="D3169" t="s">
        <v>82</v>
      </c>
      <c r="E3169" t="s">
        <v>83</v>
      </c>
      <c r="F3169" t="s">
        <v>451</v>
      </c>
      <c r="G3169">
        <v>12237</v>
      </c>
      <c r="H3169">
        <v>5.3052138537168997E-3</v>
      </c>
      <c r="I3169">
        <f>IF(OR(B3169="GAS",B3169="COL",B3169="LAN",B3169="RICE"),H3169*About!$B$113,IF(B3169="CROP",H3169*About!$B$114,'EPA Data'!H3169))</f>
        <v>5.9418395161629283E-3</v>
      </c>
      <c r="J3169" s="9" t="str">
        <f>VLOOKUP(F3169,'Tech to Policy Mapping'!C:D,2,FALSE)</f>
        <v>ngps - production methane capture</v>
      </c>
    </row>
    <row r="3170" spans="1:10" x14ac:dyDescent="0.45">
      <c r="A3170" t="s">
        <v>425</v>
      </c>
      <c r="B3170" t="s">
        <v>433</v>
      </c>
      <c r="C3170">
        <v>2030</v>
      </c>
      <c r="D3170" t="s">
        <v>82</v>
      </c>
      <c r="E3170" t="s">
        <v>83</v>
      </c>
      <c r="F3170" t="s">
        <v>440</v>
      </c>
      <c r="G3170">
        <v>36823</v>
      </c>
      <c r="H3170" s="1">
        <v>1.8524123390800001E-7</v>
      </c>
      <c r="I3170">
        <f>IF(OR(B3170="GAS",B3170="COL",B3170="LAN",B3170="RICE"),H3170*About!$B$113,IF(B3170="CROP",H3170*About!$B$114,'EPA Data'!H3170))</f>
        <v>2.0747018197696003E-7</v>
      </c>
      <c r="J3170" s="9" t="str">
        <f>VLOOKUP(F3170,'Tech to Policy Mapping'!C:D,2,FALSE)</f>
        <v>ngps - production methane capture</v>
      </c>
    </row>
    <row r="3171" spans="1:10" x14ac:dyDescent="0.45">
      <c r="A3171" t="s">
        <v>425</v>
      </c>
      <c r="B3171" t="s">
        <v>433</v>
      </c>
      <c r="C3171">
        <v>2030</v>
      </c>
      <c r="D3171" t="s">
        <v>82</v>
      </c>
      <c r="E3171" t="s">
        <v>83</v>
      </c>
      <c r="F3171" t="s">
        <v>442</v>
      </c>
      <c r="G3171">
        <v>42728</v>
      </c>
      <c r="H3171">
        <v>3.3249211264770002E-4</v>
      </c>
      <c r="I3171">
        <f>IF(OR(B3171="GAS",B3171="COL",B3171="LAN",B3171="RICE"),H3171*About!$B$113,IF(B3171="CROP",H3171*About!$B$114,'EPA Data'!H3171))</f>
        <v>3.7239116616542405E-4</v>
      </c>
      <c r="J3171" s="9" t="str">
        <f>VLOOKUP(F3171,'Tech to Policy Mapping'!C:D,2,FALSE)</f>
        <v>ngps - production methane capture</v>
      </c>
    </row>
    <row r="3172" spans="1:10" x14ac:dyDescent="0.45">
      <c r="A3172" t="s">
        <v>425</v>
      </c>
      <c r="B3172" t="s">
        <v>433</v>
      </c>
      <c r="C3172">
        <v>2030</v>
      </c>
      <c r="D3172" t="s">
        <v>82</v>
      </c>
      <c r="E3172" t="s">
        <v>83</v>
      </c>
      <c r="F3172" t="s">
        <v>448</v>
      </c>
      <c r="G3172">
        <v>45223</v>
      </c>
      <c r="H3172">
        <v>3.7773225922137E-3</v>
      </c>
      <c r="I3172">
        <f>IF(OR(B3172="GAS",B3172="COL",B3172="LAN",B3172="RICE"),H3172*About!$B$113,IF(B3172="CROP",H3172*About!$B$114,'EPA Data'!H3172))</f>
        <v>4.2306013032793448E-3</v>
      </c>
      <c r="J3172" s="9" t="str">
        <f>VLOOKUP(F3172,'Tech to Policy Mapping'!C:D,2,FALSE)</f>
        <v>ngps - production methane capture</v>
      </c>
    </row>
    <row r="3173" spans="1:10" x14ac:dyDescent="0.45">
      <c r="A3173" t="s">
        <v>425</v>
      </c>
      <c r="B3173" t="s">
        <v>433</v>
      </c>
      <c r="C3173">
        <v>2030</v>
      </c>
      <c r="D3173" t="s">
        <v>82</v>
      </c>
      <c r="E3173" t="s">
        <v>83</v>
      </c>
      <c r="F3173" t="s">
        <v>453</v>
      </c>
      <c r="G3173">
        <v>51803</v>
      </c>
      <c r="H3173">
        <v>2.1219841437410001E-4</v>
      </c>
      <c r="I3173">
        <f>IF(OR(B3173="GAS",B3173="COL",B3173="LAN",B3173="RICE"),H3173*About!$B$113,IF(B3173="CROP",H3173*About!$B$114,'EPA Data'!H3173))</f>
        <v>2.3766222409899202E-4</v>
      </c>
      <c r="J3173" s="9" t="str">
        <f>VLOOKUP(F3173,'Tech to Policy Mapping'!C:D,2,FALSE)</f>
        <v>ngps - production methane capture</v>
      </c>
    </row>
    <row r="3174" spans="1:10" x14ac:dyDescent="0.45">
      <c r="A3174" t="s">
        <v>425</v>
      </c>
      <c r="B3174" t="s">
        <v>433</v>
      </c>
      <c r="C3174">
        <v>2030</v>
      </c>
      <c r="D3174" t="s">
        <v>82</v>
      </c>
      <c r="E3174" t="s">
        <v>83</v>
      </c>
      <c r="F3174" t="s">
        <v>453</v>
      </c>
      <c r="G3174">
        <v>62189</v>
      </c>
      <c r="H3174">
        <v>1.4146559988150001E-4</v>
      </c>
      <c r="I3174">
        <f>IF(OR(B3174="GAS",B3174="COL",B3174="LAN",B3174="RICE"),H3174*About!$B$113,IF(B3174="CROP",H3174*About!$B$114,'EPA Data'!H3174))</f>
        <v>1.5844147186728003E-4</v>
      </c>
      <c r="J3174" s="9" t="str">
        <f>VLOOKUP(F3174,'Tech to Policy Mapping'!C:D,2,FALSE)</f>
        <v>ngps - production methane capture</v>
      </c>
    </row>
    <row r="3175" spans="1:10" x14ac:dyDescent="0.45">
      <c r="A3175" t="s">
        <v>425</v>
      </c>
      <c r="B3175" t="s">
        <v>433</v>
      </c>
      <c r="C3175">
        <v>2030</v>
      </c>
      <c r="D3175" t="s">
        <v>82</v>
      </c>
      <c r="E3175" t="s">
        <v>83</v>
      </c>
      <c r="F3175" t="s">
        <v>453</v>
      </c>
      <c r="G3175">
        <v>75181</v>
      </c>
      <c r="H3175">
        <v>2.3577600586599999E-5</v>
      </c>
      <c r="I3175">
        <f>IF(OR(B3175="GAS",B3175="COL",B3175="LAN",B3175="RICE"),H3175*About!$B$113,IF(B3175="CROP",H3175*About!$B$114,'EPA Data'!H3175))</f>
        <v>2.6406912656992001E-5</v>
      </c>
      <c r="J3175" s="9" t="str">
        <f>VLOOKUP(F3175,'Tech to Policy Mapping'!C:D,2,FALSE)</f>
        <v>ngps - production methane capture</v>
      </c>
    </row>
    <row r="3176" spans="1:10" x14ac:dyDescent="0.45">
      <c r="A3176" t="s">
        <v>425</v>
      </c>
      <c r="B3176" t="s">
        <v>433</v>
      </c>
      <c r="C3176">
        <v>2030</v>
      </c>
      <c r="D3176" t="s">
        <v>82</v>
      </c>
      <c r="E3176" t="s">
        <v>83</v>
      </c>
      <c r="F3176" t="s">
        <v>453</v>
      </c>
      <c r="G3176">
        <v>100000</v>
      </c>
      <c r="H3176" s="1">
        <v>9.9999999999999998E-13</v>
      </c>
      <c r="I3176">
        <f>IF(OR(B3176="GAS",B3176="COL",B3176="LAN",B3176="RICE"),H3176*About!$B$113,IF(B3176="CROP",H3176*About!$B$114,'EPA Data'!H3176))</f>
        <v>1.1200000000000001E-12</v>
      </c>
      <c r="J3176" s="9" t="str">
        <f>VLOOKUP(F3176,'Tech to Policy Mapping'!C:D,2,FALSE)</f>
        <v>ngps - production methane capture</v>
      </c>
    </row>
    <row r="3177" spans="1:10" x14ac:dyDescent="0.45">
      <c r="A3177" t="s">
        <v>425</v>
      </c>
      <c r="B3177" t="s">
        <v>433</v>
      </c>
      <c r="C3177">
        <v>2030</v>
      </c>
      <c r="D3177" t="s">
        <v>82</v>
      </c>
      <c r="E3177" t="s">
        <v>83</v>
      </c>
      <c r="F3177" t="s">
        <v>460</v>
      </c>
      <c r="G3177">
        <v>101679</v>
      </c>
      <c r="H3177">
        <v>2.0917195361108E-3</v>
      </c>
      <c r="I3177">
        <f>IF(OR(B3177="GAS",B3177="COL",B3177="LAN",B3177="RICE"),H3177*About!$B$113,IF(B3177="CROP",H3177*About!$B$114,'EPA Data'!H3177))</f>
        <v>2.342725880444096E-3</v>
      </c>
      <c r="J3177" s="9" t="str">
        <f>VLOOKUP(F3177,'Tech to Policy Mapping'!C:D,2,FALSE)</f>
        <v>ngps - production methane capture</v>
      </c>
    </row>
    <row r="3178" spans="1:10" x14ac:dyDescent="0.45">
      <c r="A3178" t="s">
        <v>425</v>
      </c>
      <c r="B3178" t="s">
        <v>433</v>
      </c>
      <c r="C3178">
        <v>2030</v>
      </c>
      <c r="D3178" t="s">
        <v>82</v>
      </c>
      <c r="E3178" t="s">
        <v>83</v>
      </c>
      <c r="F3178" t="s">
        <v>454</v>
      </c>
      <c r="G3178">
        <v>151124</v>
      </c>
      <c r="H3178">
        <v>4.0261257439851802E-2</v>
      </c>
      <c r="I3178">
        <f>IF(OR(B3178="GAS",B3178="COL",B3178="LAN",B3178="RICE"),H3178*About!$B$113,IF(B3178="CROP",H3178*About!$B$114,'EPA Data'!H3178))</f>
        <v>4.5092608332634024E-2</v>
      </c>
      <c r="J3178" s="9" t="str">
        <f>VLOOKUP(F3178,'Tech to Policy Mapping'!C:D,2,FALSE)</f>
        <v>ngps - T&amp;D methane capture</v>
      </c>
    </row>
    <row r="3179" spans="1:10" x14ac:dyDescent="0.45">
      <c r="A3179" t="s">
        <v>425</v>
      </c>
      <c r="B3179" t="s">
        <v>433</v>
      </c>
      <c r="C3179">
        <v>2030</v>
      </c>
      <c r="D3179" t="s">
        <v>82</v>
      </c>
      <c r="E3179" t="s">
        <v>83</v>
      </c>
      <c r="F3179" t="s">
        <v>453</v>
      </c>
      <c r="G3179">
        <v>381337</v>
      </c>
      <c r="H3179">
        <v>1.4414416909899999E-5</v>
      </c>
      <c r="I3179">
        <f>IF(OR(B3179="GAS",B3179="COL",B3179="LAN",B3179="RICE"),H3179*About!$B$113,IF(B3179="CROP",H3179*About!$B$114,'EPA Data'!H3179))</f>
        <v>1.6144146939087999E-5</v>
      </c>
      <c r="J3179" s="9" t="str">
        <f>VLOOKUP(F3179,'Tech to Policy Mapping'!C:D,2,FALSE)</f>
        <v>ngps - production methane capture</v>
      </c>
    </row>
    <row r="3180" spans="1:10" x14ac:dyDescent="0.45">
      <c r="A3180" t="s">
        <v>425</v>
      </c>
      <c r="B3180" t="s">
        <v>433</v>
      </c>
      <c r="C3180">
        <v>2030</v>
      </c>
      <c r="D3180" t="s">
        <v>82</v>
      </c>
      <c r="E3180" t="s">
        <v>83</v>
      </c>
      <c r="F3180" t="s">
        <v>453</v>
      </c>
      <c r="G3180">
        <v>457779</v>
      </c>
      <c r="H3180" s="1">
        <v>9.6096118795700005E-6</v>
      </c>
      <c r="I3180">
        <f>IF(OR(B3180="GAS",B3180="COL",B3180="LAN",B3180="RICE"),H3180*About!$B$113,IF(B3180="CROP",H3180*About!$B$114,'EPA Data'!H3180))</f>
        <v>1.0762765305118402E-5</v>
      </c>
      <c r="J3180" s="9" t="str">
        <f>VLOOKUP(F3180,'Tech to Policy Mapping'!C:D,2,FALSE)</f>
        <v>ngps - production methane capture</v>
      </c>
    </row>
    <row r="3181" spans="1:10" x14ac:dyDescent="0.45">
      <c r="A3181" t="s">
        <v>425</v>
      </c>
      <c r="B3181" t="s">
        <v>433</v>
      </c>
      <c r="C3181">
        <v>2030</v>
      </c>
      <c r="D3181" t="s">
        <v>82</v>
      </c>
      <c r="E3181" t="s">
        <v>83</v>
      </c>
      <c r="F3181" t="s">
        <v>453</v>
      </c>
      <c r="G3181">
        <v>553411</v>
      </c>
      <c r="H3181" s="1">
        <v>1.60160197993E-6</v>
      </c>
      <c r="I3181">
        <f>IF(OR(B3181="GAS",B3181="COL",B3181="LAN",B3181="RICE"),H3181*About!$B$113,IF(B3181="CROP",H3181*About!$B$114,'EPA Data'!H3181))</f>
        <v>1.7937942175216001E-6</v>
      </c>
      <c r="J3181" s="9" t="str">
        <f>VLOOKUP(F3181,'Tech to Policy Mapping'!C:D,2,FALSE)</f>
        <v>ngps - production methane capture</v>
      </c>
    </row>
    <row r="3182" spans="1:10" x14ac:dyDescent="0.45">
      <c r="A3182" t="s">
        <v>425</v>
      </c>
      <c r="B3182" t="s">
        <v>433</v>
      </c>
      <c r="C3182">
        <v>2030</v>
      </c>
      <c r="D3182" t="s">
        <v>82</v>
      </c>
      <c r="E3182" t="s">
        <v>83</v>
      </c>
      <c r="F3182" t="s">
        <v>460</v>
      </c>
      <c r="G3182">
        <v>776420</v>
      </c>
      <c r="H3182">
        <v>1.1267707450315001E-3</v>
      </c>
      <c r="I3182">
        <f>IF(OR(B3182="GAS",B3182="COL",B3182="LAN",B3182="RICE"),H3182*About!$B$113,IF(B3182="CROP",H3182*About!$B$114,'EPA Data'!H3182))</f>
        <v>1.2619832344352802E-3</v>
      </c>
      <c r="J3182" s="9" t="str">
        <f>VLOOKUP(F3182,'Tech to Policy Mapping'!C:D,2,FALSE)</f>
        <v>ngps - production methane capture</v>
      </c>
    </row>
    <row r="3183" spans="1:10" x14ac:dyDescent="0.45">
      <c r="A3183" t="s">
        <v>425</v>
      </c>
      <c r="B3183" t="s">
        <v>433</v>
      </c>
      <c r="C3183">
        <v>2030</v>
      </c>
      <c r="D3183" t="s">
        <v>82</v>
      </c>
      <c r="E3183" t="s">
        <v>83</v>
      </c>
      <c r="F3183" t="s">
        <v>456</v>
      </c>
      <c r="G3183">
        <v>2025373</v>
      </c>
      <c r="H3183" s="1">
        <v>7.6193884979099998E-7</v>
      </c>
      <c r="I3183">
        <f>IF(OR(B3183="GAS",B3183="COL",B3183="LAN",B3183="RICE"),H3183*About!$B$113,IF(B3183="CROP",H3183*About!$B$114,'EPA Data'!H3183))</f>
        <v>8.5337151176592007E-7</v>
      </c>
      <c r="J3183" s="9" t="str">
        <f>VLOOKUP(F3183,'Tech to Policy Mapping'!C:D,2,FALSE)</f>
        <v>ngps - production methane capture</v>
      </c>
    </row>
    <row r="3184" spans="1:10" x14ac:dyDescent="0.45">
      <c r="A3184" t="s">
        <v>425</v>
      </c>
      <c r="B3184" t="s">
        <v>433</v>
      </c>
      <c r="C3184">
        <v>2030</v>
      </c>
      <c r="D3184" t="s">
        <v>82</v>
      </c>
      <c r="E3184" t="s">
        <v>83</v>
      </c>
      <c r="F3184" t="s">
        <v>456</v>
      </c>
      <c r="G3184">
        <v>2025452</v>
      </c>
      <c r="H3184" s="1">
        <v>1.8291621017899999E-6</v>
      </c>
      <c r="I3184">
        <f>IF(OR(B3184="GAS",B3184="COL",B3184="LAN",B3184="RICE"),H3184*About!$B$113,IF(B3184="CROP",H3184*About!$B$114,'EPA Data'!H3184))</f>
        <v>2.0486615540048002E-6</v>
      </c>
      <c r="J3184" s="9" t="str">
        <f>VLOOKUP(F3184,'Tech to Policy Mapping'!C:D,2,FALSE)</f>
        <v>ngps - production methane capture</v>
      </c>
    </row>
    <row r="3185" spans="1:10" x14ac:dyDescent="0.45">
      <c r="A3185" t="s">
        <v>425</v>
      </c>
      <c r="B3185" t="s">
        <v>433</v>
      </c>
      <c r="C3185">
        <v>2030</v>
      </c>
      <c r="D3185" t="s">
        <v>82</v>
      </c>
      <c r="E3185" t="s">
        <v>83</v>
      </c>
      <c r="F3185" t="s">
        <v>448</v>
      </c>
      <c r="G3185">
        <v>2182808</v>
      </c>
      <c r="H3185">
        <v>9.6568866865709999E-4</v>
      </c>
      <c r="I3185">
        <f>IF(OR(B3185="GAS",B3185="COL",B3185="LAN",B3185="RICE"),H3185*About!$B$113,IF(B3185="CROP",H3185*About!$B$114,'EPA Data'!H3185))</f>
        <v>1.0815713088959521E-3</v>
      </c>
      <c r="J3185" s="9" t="str">
        <f>VLOOKUP(F3185,'Tech to Policy Mapping'!C:D,2,FALSE)</f>
        <v>ngps - production methane capture</v>
      </c>
    </row>
    <row r="3186" spans="1:10" x14ac:dyDescent="0.45">
      <c r="A3186" t="s">
        <v>425</v>
      </c>
      <c r="B3186" t="s">
        <v>433</v>
      </c>
      <c r="C3186">
        <v>2030</v>
      </c>
      <c r="D3186" t="s">
        <v>82</v>
      </c>
      <c r="E3186" t="s">
        <v>83</v>
      </c>
      <c r="F3186" t="s">
        <v>453</v>
      </c>
      <c r="G3186">
        <v>4579691</v>
      </c>
      <c r="H3186" s="1">
        <v>3.9008441490300002E-6</v>
      </c>
      <c r="I3186">
        <f>IF(OR(B3186="GAS",B3186="COL",B3186="LAN",B3186="RICE"),H3186*About!$B$113,IF(B3186="CROP",H3186*About!$B$114,'EPA Data'!H3186))</f>
        <v>4.368945446913601E-6</v>
      </c>
      <c r="J3186" s="9" t="str">
        <f>VLOOKUP(F3186,'Tech to Policy Mapping'!C:D,2,FALSE)</f>
        <v>ngps - production methane capture</v>
      </c>
    </row>
    <row r="3187" spans="1:10" x14ac:dyDescent="0.45">
      <c r="A3187" t="s">
        <v>425</v>
      </c>
      <c r="B3187" t="s">
        <v>433</v>
      </c>
      <c r="C3187">
        <v>2030</v>
      </c>
      <c r="D3187" t="s">
        <v>82</v>
      </c>
      <c r="E3187" t="s">
        <v>83</v>
      </c>
      <c r="F3187" t="s">
        <v>453</v>
      </c>
      <c r="G3187">
        <v>5497708</v>
      </c>
      <c r="H3187" s="1">
        <v>2.6005627660200001E-6</v>
      </c>
      <c r="I3187">
        <f>IF(OR(B3187="GAS",B3187="COL",B3187="LAN",B3187="RICE"),H3187*About!$B$113,IF(B3187="CROP",H3187*About!$B$114,'EPA Data'!H3187))</f>
        <v>2.9126302979424004E-6</v>
      </c>
      <c r="J3187" s="9" t="str">
        <f>VLOOKUP(F3187,'Tech to Policy Mapping'!C:D,2,FALSE)</f>
        <v>ngps - production methane capture</v>
      </c>
    </row>
    <row r="3188" spans="1:10" x14ac:dyDescent="0.45">
      <c r="A3188" t="s">
        <v>425</v>
      </c>
      <c r="B3188" t="s">
        <v>433</v>
      </c>
      <c r="C3188">
        <v>2030</v>
      </c>
      <c r="D3188" t="s">
        <v>82</v>
      </c>
      <c r="E3188" t="s">
        <v>83</v>
      </c>
      <c r="F3188" t="s">
        <v>453</v>
      </c>
      <c r="G3188">
        <v>6646196</v>
      </c>
      <c r="H3188" s="1">
        <v>4.3342711819599999E-7</v>
      </c>
      <c r="I3188">
        <f>IF(OR(B3188="GAS",B3188="COL",B3188="LAN",B3188="RICE"),H3188*About!$B$113,IF(B3188="CROP",H3188*About!$B$114,'EPA Data'!H3188))</f>
        <v>4.8543837237952E-7</v>
      </c>
      <c r="J3188" s="9" t="str">
        <f>VLOOKUP(F3188,'Tech to Policy Mapping'!C:D,2,FALSE)</f>
        <v>ngps - production methane capture</v>
      </c>
    </row>
    <row r="3189" spans="1:10" x14ac:dyDescent="0.45">
      <c r="A3189" t="s">
        <v>425</v>
      </c>
      <c r="B3189" t="s">
        <v>433</v>
      </c>
      <c r="C3189">
        <v>2035</v>
      </c>
      <c r="D3189" t="s">
        <v>82</v>
      </c>
      <c r="E3189" t="s">
        <v>83</v>
      </c>
      <c r="F3189" t="s">
        <v>434</v>
      </c>
      <c r="G3189">
        <v>-100000</v>
      </c>
      <c r="H3189">
        <v>0</v>
      </c>
      <c r="I3189">
        <f>IF(OR(B3189="GAS",B3189="COL",B3189="LAN",B3189="RICE"),H3189*About!$B$113,IF(B3189="CROP",H3189*About!$B$114,'EPA Data'!H3189))</f>
        <v>0</v>
      </c>
      <c r="J3189" s="9" t="str">
        <f>VLOOKUP(F3189,'Tech to Policy Mapping'!C:D,2,FALSE)</f>
        <v>ngps - production methane capture</v>
      </c>
    </row>
    <row r="3190" spans="1:10" x14ac:dyDescent="0.45">
      <c r="A3190" t="s">
        <v>425</v>
      </c>
      <c r="B3190" t="s">
        <v>433</v>
      </c>
      <c r="C3190">
        <v>2035</v>
      </c>
      <c r="D3190" t="s">
        <v>82</v>
      </c>
      <c r="E3190" t="s">
        <v>83</v>
      </c>
      <c r="F3190" t="s">
        <v>434</v>
      </c>
      <c r="G3190">
        <v>-172</v>
      </c>
      <c r="H3190">
        <v>0</v>
      </c>
      <c r="I3190">
        <f>IF(OR(B3190="GAS",B3190="COL",B3190="LAN",B3190="RICE"),H3190*About!$B$113,IF(B3190="CROP",H3190*About!$B$114,'EPA Data'!H3190))</f>
        <v>0</v>
      </c>
      <c r="J3190" s="9" t="str">
        <f>VLOOKUP(F3190,'Tech to Policy Mapping'!C:D,2,FALSE)</f>
        <v>ngps - production methane capture</v>
      </c>
    </row>
    <row r="3191" spans="1:10" x14ac:dyDescent="0.45">
      <c r="A3191" t="s">
        <v>425</v>
      </c>
      <c r="B3191" t="s">
        <v>433</v>
      </c>
      <c r="C3191">
        <v>2035</v>
      </c>
      <c r="D3191" t="s">
        <v>82</v>
      </c>
      <c r="E3191" t="s">
        <v>83</v>
      </c>
      <c r="F3191" t="s">
        <v>434</v>
      </c>
      <c r="G3191">
        <v>-172</v>
      </c>
      <c r="H3191">
        <v>0.32891091704368502</v>
      </c>
      <c r="I3191">
        <f>IF(OR(B3191="GAS",B3191="COL",B3191="LAN",B3191="RICE"),H3191*About!$B$113,IF(B3191="CROP",H3191*About!$B$114,'EPA Data'!H3191))</f>
        <v>0.36838022708892726</v>
      </c>
      <c r="J3191" s="9" t="str">
        <f>VLOOKUP(F3191,'Tech to Policy Mapping'!C:D,2,FALSE)</f>
        <v>ngps - production methane capture</v>
      </c>
    </row>
    <row r="3192" spans="1:10" x14ac:dyDescent="0.45">
      <c r="A3192" t="s">
        <v>425</v>
      </c>
      <c r="B3192" t="s">
        <v>433</v>
      </c>
      <c r="C3192">
        <v>2035</v>
      </c>
      <c r="D3192" t="s">
        <v>82</v>
      </c>
      <c r="E3192" t="s">
        <v>83</v>
      </c>
      <c r="F3192" t="s">
        <v>436</v>
      </c>
      <c r="G3192">
        <v>-7</v>
      </c>
      <c r="H3192">
        <v>0.22095782868564101</v>
      </c>
      <c r="I3192">
        <f>IF(OR(B3192="GAS",B3192="COL",B3192="LAN",B3192="RICE"),H3192*About!$B$113,IF(B3192="CROP",H3192*About!$B$114,'EPA Data'!H3192))</f>
        <v>0.24747276812791796</v>
      </c>
      <c r="J3192" s="9" t="str">
        <f>VLOOKUP(F3192,'Tech to Policy Mapping'!C:D,2,FALSE)</f>
        <v>ngps - T&amp;D methane capture</v>
      </c>
    </row>
    <row r="3193" spans="1:10" x14ac:dyDescent="0.45">
      <c r="A3193" t="s">
        <v>425</v>
      </c>
      <c r="B3193" t="s">
        <v>433</v>
      </c>
      <c r="C3193">
        <v>2035</v>
      </c>
      <c r="D3193" t="s">
        <v>82</v>
      </c>
      <c r="E3193" t="s">
        <v>83</v>
      </c>
      <c r="F3193" t="s">
        <v>435</v>
      </c>
      <c r="G3193">
        <v>-7</v>
      </c>
      <c r="H3193">
        <v>7.15772388503E-4</v>
      </c>
      <c r="I3193">
        <f>IF(OR(B3193="GAS",B3193="COL",B3193="LAN",B3193="RICE"),H3193*About!$B$113,IF(B3193="CROP",H3193*About!$B$114,'EPA Data'!H3193))</f>
        <v>8.0166507512336002E-4</v>
      </c>
      <c r="J3193" s="9" t="str">
        <f>VLOOKUP(F3193,'Tech to Policy Mapping'!C:D,2,FALSE)</f>
        <v>ngps - production methane capture</v>
      </c>
    </row>
    <row r="3194" spans="1:10" x14ac:dyDescent="0.45">
      <c r="A3194" t="s">
        <v>425</v>
      </c>
      <c r="B3194" t="s">
        <v>433</v>
      </c>
      <c r="C3194">
        <v>2035</v>
      </c>
      <c r="D3194" t="s">
        <v>82</v>
      </c>
      <c r="E3194" t="s">
        <v>83</v>
      </c>
      <c r="F3194" t="s">
        <v>438</v>
      </c>
      <c r="G3194">
        <v>-6</v>
      </c>
      <c r="H3194">
        <v>7.6709920540449998E-4</v>
      </c>
      <c r="I3194">
        <f>IF(OR(B3194="GAS",B3194="COL",B3194="LAN",B3194="RICE"),H3194*About!$B$113,IF(B3194="CROP",H3194*About!$B$114,'EPA Data'!H3194))</f>
        <v>8.5915111005304009E-4</v>
      </c>
      <c r="J3194" s="9" t="str">
        <f>VLOOKUP(F3194,'Tech to Policy Mapping'!C:D,2,FALSE)</f>
        <v>ngps - production methane capture</v>
      </c>
    </row>
    <row r="3195" spans="1:10" x14ac:dyDescent="0.45">
      <c r="A3195" t="s">
        <v>425</v>
      </c>
      <c r="B3195" t="s">
        <v>433</v>
      </c>
      <c r="C3195">
        <v>2035</v>
      </c>
      <c r="D3195" t="s">
        <v>82</v>
      </c>
      <c r="E3195" t="s">
        <v>83</v>
      </c>
      <c r="F3195" t="s">
        <v>437</v>
      </c>
      <c r="G3195">
        <v>-5</v>
      </c>
      <c r="H3195">
        <v>0.45129115507006601</v>
      </c>
      <c r="I3195">
        <f>IF(OR(B3195="GAS",B3195="COL",B3195="LAN",B3195="RICE"),H3195*About!$B$113,IF(B3195="CROP",H3195*About!$B$114,'EPA Data'!H3195))</f>
        <v>0.50544609367847393</v>
      </c>
      <c r="J3195" s="9" t="str">
        <f>VLOOKUP(F3195,'Tech to Policy Mapping'!C:D,2,FALSE)</f>
        <v>ngps - processing methane capture</v>
      </c>
    </row>
    <row r="3196" spans="1:10" x14ac:dyDescent="0.45">
      <c r="A3196" t="s">
        <v>425</v>
      </c>
      <c r="B3196" t="s">
        <v>433</v>
      </c>
      <c r="C3196">
        <v>2035</v>
      </c>
      <c r="D3196" t="s">
        <v>82</v>
      </c>
      <c r="E3196" t="s">
        <v>83</v>
      </c>
      <c r="F3196" t="s">
        <v>457</v>
      </c>
      <c r="G3196">
        <v>-5</v>
      </c>
      <c r="H3196">
        <v>0.96806210000067905</v>
      </c>
      <c r="I3196">
        <f>IF(OR(B3196="GAS",B3196="COL",B3196="LAN",B3196="RICE"),H3196*About!$B$113,IF(B3196="CROP",H3196*About!$B$114,'EPA Data'!H3196))</f>
        <v>1.0842295520007605</v>
      </c>
      <c r="J3196" s="9" t="str">
        <f>VLOOKUP(F3196,'Tech to Policy Mapping'!C:D,2,FALSE)</f>
        <v>ngps - production methane capture</v>
      </c>
    </row>
    <row r="3197" spans="1:10" x14ac:dyDescent="0.45">
      <c r="A3197" t="s">
        <v>425</v>
      </c>
      <c r="B3197" t="s">
        <v>433</v>
      </c>
      <c r="C3197">
        <v>2035</v>
      </c>
      <c r="D3197" t="s">
        <v>82</v>
      </c>
      <c r="E3197" t="s">
        <v>83</v>
      </c>
      <c r="F3197" t="s">
        <v>435</v>
      </c>
      <c r="G3197">
        <v>-4</v>
      </c>
      <c r="H3197">
        <v>5.1608384819700002E-4</v>
      </c>
      <c r="I3197">
        <f>IF(OR(B3197="GAS",B3197="COL",B3197="LAN",B3197="RICE"),H3197*About!$B$113,IF(B3197="CROP",H3197*About!$B$114,'EPA Data'!H3197))</f>
        <v>5.7801390998064005E-4</v>
      </c>
      <c r="J3197" s="9" t="str">
        <f>VLOOKUP(F3197,'Tech to Policy Mapping'!C:D,2,FALSE)</f>
        <v>ngps - production methane capture</v>
      </c>
    </row>
    <row r="3198" spans="1:10" x14ac:dyDescent="0.45">
      <c r="A3198" t="s">
        <v>425</v>
      </c>
      <c r="B3198" t="s">
        <v>433</v>
      </c>
      <c r="C3198">
        <v>2035</v>
      </c>
      <c r="D3198" t="s">
        <v>82</v>
      </c>
      <c r="E3198" t="s">
        <v>83</v>
      </c>
      <c r="F3198" t="s">
        <v>439</v>
      </c>
      <c r="G3198">
        <v>-3</v>
      </c>
      <c r="H3198">
        <v>0.51223207265138604</v>
      </c>
      <c r="I3198">
        <f>IF(OR(B3198="GAS",B3198="COL",B3198="LAN",B3198="RICE"),H3198*About!$B$113,IF(B3198="CROP",H3198*About!$B$114,'EPA Data'!H3198))</f>
        <v>0.57369992136955239</v>
      </c>
      <c r="J3198" s="9" t="str">
        <f>VLOOKUP(F3198,'Tech to Policy Mapping'!C:D,2,FALSE)</f>
        <v>ngps - processing methane capture</v>
      </c>
    </row>
    <row r="3199" spans="1:10" x14ac:dyDescent="0.45">
      <c r="A3199" t="s">
        <v>425</v>
      </c>
      <c r="B3199" t="s">
        <v>433</v>
      </c>
      <c r="C3199">
        <v>2035</v>
      </c>
      <c r="D3199" t="s">
        <v>82</v>
      </c>
      <c r="E3199" t="s">
        <v>83</v>
      </c>
      <c r="F3199" t="s">
        <v>435</v>
      </c>
      <c r="G3199">
        <v>-3</v>
      </c>
      <c r="H3199">
        <v>0.14432138204574499</v>
      </c>
      <c r="I3199">
        <f>IF(OR(B3199="GAS",B3199="COL",B3199="LAN",B3199="RICE"),H3199*About!$B$113,IF(B3199="CROP",H3199*About!$B$114,'EPA Data'!H3199))</f>
        <v>0.1616399478912344</v>
      </c>
      <c r="J3199" s="9" t="str">
        <f>VLOOKUP(F3199,'Tech to Policy Mapping'!C:D,2,FALSE)</f>
        <v>ngps - production methane capture</v>
      </c>
    </row>
    <row r="3200" spans="1:10" x14ac:dyDescent="0.45">
      <c r="A3200" t="s">
        <v>425</v>
      </c>
      <c r="B3200" t="s">
        <v>433</v>
      </c>
      <c r="C3200">
        <v>2035</v>
      </c>
      <c r="D3200" t="s">
        <v>82</v>
      </c>
      <c r="E3200" t="s">
        <v>83</v>
      </c>
      <c r="F3200" t="s">
        <v>457</v>
      </c>
      <c r="G3200">
        <v>-3</v>
      </c>
      <c r="H3200">
        <v>0.48854892677627498</v>
      </c>
      <c r="I3200">
        <f>IF(OR(B3200="GAS",B3200="COL",B3200="LAN",B3200="RICE"),H3200*About!$B$113,IF(B3200="CROP",H3200*About!$B$114,'EPA Data'!H3200))</f>
        <v>0.54717479798942803</v>
      </c>
      <c r="J3200" s="9" t="str">
        <f>VLOOKUP(F3200,'Tech to Policy Mapping'!C:D,2,FALSE)</f>
        <v>ngps - production methane capture</v>
      </c>
    </row>
    <row r="3201" spans="1:10" x14ac:dyDescent="0.45">
      <c r="A3201" t="s">
        <v>425</v>
      </c>
      <c r="B3201" t="s">
        <v>433</v>
      </c>
      <c r="C3201">
        <v>2035</v>
      </c>
      <c r="D3201" t="s">
        <v>82</v>
      </c>
      <c r="E3201" t="s">
        <v>83</v>
      </c>
      <c r="F3201" t="s">
        <v>457</v>
      </c>
      <c r="G3201">
        <v>-2</v>
      </c>
      <c r="H3201">
        <v>1.08348665526137E-2</v>
      </c>
      <c r="I3201">
        <f>IF(OR(B3201="GAS",B3201="COL",B3201="LAN",B3201="RICE"),H3201*About!$B$113,IF(B3201="CROP",H3201*About!$B$114,'EPA Data'!H3201))</f>
        <v>1.2135050538927345E-2</v>
      </c>
      <c r="J3201" s="9" t="str">
        <f>VLOOKUP(F3201,'Tech to Policy Mapping'!C:D,2,FALSE)</f>
        <v>ngps - production methane capture</v>
      </c>
    </row>
    <row r="3202" spans="1:10" x14ac:dyDescent="0.45">
      <c r="A3202" t="s">
        <v>425</v>
      </c>
      <c r="B3202" t="s">
        <v>433</v>
      </c>
      <c r="C3202">
        <v>2035</v>
      </c>
      <c r="D3202" t="s">
        <v>82</v>
      </c>
      <c r="E3202" t="s">
        <v>83</v>
      </c>
      <c r="F3202" t="s">
        <v>441</v>
      </c>
      <c r="G3202">
        <v>-2</v>
      </c>
      <c r="H3202">
        <v>4.5843627303838702E-2</v>
      </c>
      <c r="I3202">
        <f>IF(OR(B3202="GAS",B3202="COL",B3202="LAN",B3202="RICE"),H3202*About!$B$113,IF(B3202="CROP",H3202*About!$B$114,'EPA Data'!H3202))</f>
        <v>5.1344862580299348E-2</v>
      </c>
      <c r="J3202" s="9" t="str">
        <f>VLOOKUP(F3202,'Tech to Policy Mapping'!C:D,2,FALSE)</f>
        <v>ngps - production methane capture</v>
      </c>
    </row>
    <row r="3203" spans="1:10" x14ac:dyDescent="0.45">
      <c r="A3203" t="s">
        <v>425</v>
      </c>
      <c r="B3203" t="s">
        <v>433</v>
      </c>
      <c r="C3203">
        <v>2035</v>
      </c>
      <c r="D3203" t="s">
        <v>82</v>
      </c>
      <c r="E3203" t="s">
        <v>83</v>
      </c>
      <c r="F3203" t="s">
        <v>442</v>
      </c>
      <c r="G3203">
        <v>-2</v>
      </c>
      <c r="H3203">
        <v>6.4918957650661496E-2</v>
      </c>
      <c r="I3203">
        <f>IF(OR(B3203="GAS",B3203="COL",B3203="LAN",B3203="RICE"),H3203*About!$B$113,IF(B3203="CROP",H3203*About!$B$114,'EPA Data'!H3203))</f>
        <v>7.2709232568740886E-2</v>
      </c>
      <c r="J3203" s="9" t="str">
        <f>VLOOKUP(F3203,'Tech to Policy Mapping'!C:D,2,FALSE)</f>
        <v>ngps - production methane capture</v>
      </c>
    </row>
    <row r="3204" spans="1:10" x14ac:dyDescent="0.45">
      <c r="A3204" t="s">
        <v>425</v>
      </c>
      <c r="B3204" t="s">
        <v>433</v>
      </c>
      <c r="C3204">
        <v>2035</v>
      </c>
      <c r="D3204" t="s">
        <v>82</v>
      </c>
      <c r="E3204" t="s">
        <v>83</v>
      </c>
      <c r="F3204" t="s">
        <v>440</v>
      </c>
      <c r="G3204">
        <v>-2</v>
      </c>
      <c r="H3204">
        <v>0.22147952020168299</v>
      </c>
      <c r="I3204">
        <f>IF(OR(B3204="GAS",B3204="COL",B3204="LAN",B3204="RICE"),H3204*About!$B$113,IF(B3204="CROP",H3204*About!$B$114,'EPA Data'!H3204))</f>
        <v>0.24805706262588498</v>
      </c>
      <c r="J3204" s="9" t="str">
        <f>VLOOKUP(F3204,'Tech to Policy Mapping'!C:D,2,FALSE)</f>
        <v>ngps - production methane capture</v>
      </c>
    </row>
    <row r="3205" spans="1:10" x14ac:dyDescent="0.45">
      <c r="A3205" t="s">
        <v>425</v>
      </c>
      <c r="B3205" t="s">
        <v>433</v>
      </c>
      <c r="C3205">
        <v>2035</v>
      </c>
      <c r="D3205" t="s">
        <v>82</v>
      </c>
      <c r="E3205" t="s">
        <v>83</v>
      </c>
      <c r="F3205" t="s">
        <v>458</v>
      </c>
      <c r="G3205">
        <v>-1</v>
      </c>
      <c r="H3205">
        <v>9.9057748913764995E-2</v>
      </c>
      <c r="I3205">
        <f>IF(OR(B3205="GAS",B3205="COL",B3205="LAN",B3205="RICE"),H3205*About!$B$113,IF(B3205="CROP",H3205*About!$B$114,'EPA Data'!H3205))</f>
        <v>0.11094467878341681</v>
      </c>
      <c r="J3205" s="9" t="str">
        <f>VLOOKUP(F3205,'Tech to Policy Mapping'!C:D,2,FALSE)</f>
        <v>ngps - production methane capture</v>
      </c>
    </row>
    <row r="3206" spans="1:10" x14ac:dyDescent="0.45">
      <c r="A3206" t="s">
        <v>425</v>
      </c>
      <c r="B3206" t="s">
        <v>433</v>
      </c>
      <c r="C3206">
        <v>2035</v>
      </c>
      <c r="D3206" t="s">
        <v>82</v>
      </c>
      <c r="E3206" t="s">
        <v>83</v>
      </c>
      <c r="F3206" t="s">
        <v>440</v>
      </c>
      <c r="G3206">
        <v>-1</v>
      </c>
      <c r="H3206">
        <v>0.468810994178056</v>
      </c>
      <c r="I3206">
        <f>IF(OR(B3206="GAS",B3206="COL",B3206="LAN",B3206="RICE"),H3206*About!$B$113,IF(B3206="CROP",H3206*About!$B$114,'EPA Data'!H3206))</f>
        <v>0.52506831347942273</v>
      </c>
      <c r="J3206" s="9" t="str">
        <f>VLOOKUP(F3206,'Tech to Policy Mapping'!C:D,2,FALSE)</f>
        <v>ngps - production methane capture</v>
      </c>
    </row>
    <row r="3207" spans="1:10" x14ac:dyDescent="0.45">
      <c r="A3207" t="s">
        <v>425</v>
      </c>
      <c r="B3207" t="s">
        <v>433</v>
      </c>
      <c r="C3207">
        <v>2035</v>
      </c>
      <c r="D3207" t="s">
        <v>82</v>
      </c>
      <c r="E3207" t="s">
        <v>83</v>
      </c>
      <c r="F3207" t="s">
        <v>441</v>
      </c>
      <c r="G3207">
        <v>-1</v>
      </c>
      <c r="H3207">
        <v>0.108686856925487</v>
      </c>
      <c r="I3207">
        <f>IF(OR(B3207="GAS",B3207="COL",B3207="LAN",B3207="RICE"),H3207*About!$B$113,IF(B3207="CROP",H3207*About!$B$114,'EPA Data'!H3207))</f>
        <v>0.12172927975654546</v>
      </c>
      <c r="J3207" s="9" t="str">
        <f>VLOOKUP(F3207,'Tech to Policy Mapping'!C:D,2,FALSE)</f>
        <v>ngps - production methane capture</v>
      </c>
    </row>
    <row r="3208" spans="1:10" x14ac:dyDescent="0.45">
      <c r="A3208" t="s">
        <v>425</v>
      </c>
      <c r="B3208" t="s">
        <v>433</v>
      </c>
      <c r="C3208">
        <v>2035</v>
      </c>
      <c r="D3208" t="s">
        <v>82</v>
      </c>
      <c r="E3208" t="s">
        <v>83</v>
      </c>
      <c r="F3208" t="s">
        <v>440</v>
      </c>
      <c r="G3208">
        <v>0</v>
      </c>
      <c r="H3208">
        <v>0.20258004963397899</v>
      </c>
      <c r="I3208">
        <f>IF(OR(B3208="GAS",B3208="COL",B3208="LAN",B3208="RICE"),H3208*About!$B$113,IF(B3208="CROP",H3208*About!$B$114,'EPA Data'!H3208))</f>
        <v>0.2268896555900565</v>
      </c>
      <c r="J3208" s="9" t="str">
        <f>VLOOKUP(F3208,'Tech to Policy Mapping'!C:D,2,FALSE)</f>
        <v>ngps - production methane capture</v>
      </c>
    </row>
    <row r="3209" spans="1:10" x14ac:dyDescent="0.45">
      <c r="A3209" t="s">
        <v>425</v>
      </c>
      <c r="B3209" t="s">
        <v>433</v>
      </c>
      <c r="C3209">
        <v>2035</v>
      </c>
      <c r="D3209" t="s">
        <v>82</v>
      </c>
      <c r="E3209" t="s">
        <v>83</v>
      </c>
      <c r="F3209" t="s">
        <v>457</v>
      </c>
      <c r="G3209">
        <v>0</v>
      </c>
      <c r="H3209">
        <v>1.8453488592058E-3</v>
      </c>
      <c r="I3209">
        <f>IF(OR(B3209="GAS",B3209="COL",B3209="LAN",B3209="RICE"),H3209*About!$B$113,IF(B3209="CROP",H3209*About!$B$114,'EPA Data'!H3209))</f>
        <v>2.0667907223104963E-3</v>
      </c>
      <c r="J3209" s="9" t="str">
        <f>VLOOKUP(F3209,'Tech to Policy Mapping'!C:D,2,FALSE)</f>
        <v>ngps - production methane capture</v>
      </c>
    </row>
    <row r="3210" spans="1:10" x14ac:dyDescent="0.45">
      <c r="A3210" t="s">
        <v>425</v>
      </c>
      <c r="B3210" t="s">
        <v>433</v>
      </c>
      <c r="C3210">
        <v>2035</v>
      </c>
      <c r="D3210" t="s">
        <v>82</v>
      </c>
      <c r="E3210" t="s">
        <v>83</v>
      </c>
      <c r="F3210" t="s">
        <v>444</v>
      </c>
      <c r="G3210">
        <v>1</v>
      </c>
      <c r="H3210">
        <v>0.30587924644351</v>
      </c>
      <c r="I3210">
        <f>IF(OR(B3210="GAS",B3210="COL",B3210="LAN",B3210="RICE"),H3210*About!$B$113,IF(B3210="CROP",H3210*About!$B$114,'EPA Data'!H3210))</f>
        <v>0.34258475601673122</v>
      </c>
      <c r="J3210" s="9" t="str">
        <f>VLOOKUP(F3210,'Tech to Policy Mapping'!C:D,2,FALSE)</f>
        <v>ngps - processing methane capture</v>
      </c>
    </row>
    <row r="3211" spans="1:10" x14ac:dyDescent="0.45">
      <c r="A3211" t="s">
        <v>425</v>
      </c>
      <c r="B3211" t="s">
        <v>433</v>
      </c>
      <c r="C3211">
        <v>2035</v>
      </c>
      <c r="D3211" t="s">
        <v>82</v>
      </c>
      <c r="E3211" t="s">
        <v>83</v>
      </c>
      <c r="F3211" t="s">
        <v>445</v>
      </c>
      <c r="G3211">
        <v>1</v>
      </c>
      <c r="H3211">
        <v>0.43717771768569902</v>
      </c>
      <c r="I3211">
        <f>IF(OR(B3211="GAS",B3211="COL",B3211="LAN",B3211="RICE"),H3211*About!$B$113,IF(B3211="CROP",H3211*About!$B$114,'EPA Data'!H3211))</f>
        <v>0.48963904380798295</v>
      </c>
      <c r="J3211" s="9" t="str">
        <f>VLOOKUP(F3211,'Tech to Policy Mapping'!C:D,2,FALSE)</f>
        <v>ngps - processing methane destruction</v>
      </c>
    </row>
    <row r="3212" spans="1:10" x14ac:dyDescent="0.45">
      <c r="A3212" t="s">
        <v>425</v>
      </c>
      <c r="B3212" t="s">
        <v>433</v>
      </c>
      <c r="C3212">
        <v>2035</v>
      </c>
      <c r="D3212" t="s">
        <v>82</v>
      </c>
      <c r="E3212" t="s">
        <v>83</v>
      </c>
      <c r="F3212" t="s">
        <v>457</v>
      </c>
      <c r="G3212">
        <v>1</v>
      </c>
      <c r="H3212">
        <v>9.2267442960289998E-4</v>
      </c>
      <c r="I3212">
        <f>IF(OR(B3212="GAS",B3212="COL",B3212="LAN",B3212="RICE"),H3212*About!$B$113,IF(B3212="CROP",H3212*About!$B$114,'EPA Data'!H3212))</f>
        <v>1.0333953611552482E-3</v>
      </c>
      <c r="J3212" s="9" t="str">
        <f>VLOOKUP(F3212,'Tech to Policy Mapping'!C:D,2,FALSE)</f>
        <v>ngps - production methane capture</v>
      </c>
    </row>
    <row r="3213" spans="1:10" x14ac:dyDescent="0.45">
      <c r="A3213" t="s">
        <v>425</v>
      </c>
      <c r="B3213" t="s">
        <v>433</v>
      </c>
      <c r="C3213">
        <v>2035</v>
      </c>
      <c r="D3213" t="s">
        <v>82</v>
      </c>
      <c r="E3213" t="s">
        <v>83</v>
      </c>
      <c r="F3213" t="s">
        <v>441</v>
      </c>
      <c r="G3213">
        <v>2</v>
      </c>
      <c r="H3213">
        <v>7.6997213065624195E-2</v>
      </c>
      <c r="I3213">
        <f>IF(OR(B3213="GAS",B3213="COL",B3213="LAN",B3213="RICE"),H3213*About!$B$113,IF(B3213="CROP",H3213*About!$B$114,'EPA Data'!H3213))</f>
        <v>8.6236878633499103E-2</v>
      </c>
      <c r="J3213" s="9" t="str">
        <f>VLOOKUP(F3213,'Tech to Policy Mapping'!C:D,2,FALSE)</f>
        <v>ngps - production methane capture</v>
      </c>
    </row>
    <row r="3214" spans="1:10" x14ac:dyDescent="0.45">
      <c r="A3214" t="s">
        <v>425</v>
      </c>
      <c r="B3214" t="s">
        <v>433</v>
      </c>
      <c r="C3214">
        <v>2035</v>
      </c>
      <c r="D3214" t="s">
        <v>82</v>
      </c>
      <c r="E3214" t="s">
        <v>83</v>
      </c>
      <c r="F3214" t="s">
        <v>457</v>
      </c>
      <c r="G3214">
        <v>2</v>
      </c>
      <c r="H3214">
        <v>0.73139278008602504</v>
      </c>
      <c r="I3214">
        <f>IF(OR(B3214="GAS",B3214="COL",B3214="LAN",B3214="RICE"),H3214*About!$B$113,IF(B3214="CROP",H3214*About!$B$114,'EPA Data'!H3214))</f>
        <v>0.81915991369634811</v>
      </c>
      <c r="J3214" s="9" t="str">
        <f>VLOOKUP(F3214,'Tech to Policy Mapping'!C:D,2,FALSE)</f>
        <v>ngps - production methane capture</v>
      </c>
    </row>
    <row r="3215" spans="1:10" x14ac:dyDescent="0.45">
      <c r="A3215" t="s">
        <v>425</v>
      </c>
      <c r="B3215" t="s">
        <v>433</v>
      </c>
      <c r="C3215">
        <v>2035</v>
      </c>
      <c r="D3215" t="s">
        <v>82</v>
      </c>
      <c r="E3215" t="s">
        <v>83</v>
      </c>
      <c r="F3215" t="s">
        <v>446</v>
      </c>
      <c r="G3215">
        <v>2</v>
      </c>
      <c r="H3215">
        <v>2.8885216452181001E-3</v>
      </c>
      <c r="I3215">
        <f>IF(OR(B3215="GAS",B3215="COL",B3215="LAN",B3215="RICE"),H3215*About!$B$113,IF(B3215="CROP",H3215*About!$B$114,'EPA Data'!H3215))</f>
        <v>3.2351442426442724E-3</v>
      </c>
      <c r="J3215" s="9" t="str">
        <f>VLOOKUP(F3215,'Tech to Policy Mapping'!C:D,2,FALSE)</f>
        <v>ngps - production methane capture</v>
      </c>
    </row>
    <row r="3216" spans="1:10" x14ac:dyDescent="0.45">
      <c r="A3216" t="s">
        <v>425</v>
      </c>
      <c r="B3216" t="s">
        <v>433</v>
      </c>
      <c r="C3216">
        <v>2035</v>
      </c>
      <c r="D3216" t="s">
        <v>82</v>
      </c>
      <c r="E3216" t="s">
        <v>83</v>
      </c>
      <c r="F3216" t="s">
        <v>457</v>
      </c>
      <c r="G3216">
        <v>3</v>
      </c>
      <c r="H3216">
        <v>3.7141623906791002E-3</v>
      </c>
      <c r="I3216">
        <f>IF(OR(B3216="GAS",B3216="COL",B3216="LAN",B3216="RICE"),H3216*About!$B$113,IF(B3216="CROP",H3216*About!$B$114,'EPA Data'!H3216))</f>
        <v>4.1598618775605927E-3</v>
      </c>
      <c r="J3216" s="9" t="str">
        <f>VLOOKUP(F3216,'Tech to Policy Mapping'!C:D,2,FALSE)</f>
        <v>ngps - production methane capture</v>
      </c>
    </row>
    <row r="3217" spans="1:10" x14ac:dyDescent="0.45">
      <c r="A3217" t="s">
        <v>425</v>
      </c>
      <c r="B3217" t="s">
        <v>433</v>
      </c>
      <c r="C3217">
        <v>2035</v>
      </c>
      <c r="D3217" t="s">
        <v>82</v>
      </c>
      <c r="E3217" t="s">
        <v>83</v>
      </c>
      <c r="F3217" t="s">
        <v>440</v>
      </c>
      <c r="G3217">
        <v>3</v>
      </c>
      <c r="H3217">
        <v>3.0898747965693502E-2</v>
      </c>
      <c r="I3217">
        <f>IF(OR(B3217="GAS",B3217="COL",B3217="LAN",B3217="RICE"),H3217*About!$B$113,IF(B3217="CROP",H3217*About!$B$114,'EPA Data'!H3217))</f>
        <v>3.4606597721576725E-2</v>
      </c>
      <c r="J3217" s="9" t="str">
        <f>VLOOKUP(F3217,'Tech to Policy Mapping'!C:D,2,FALSE)</f>
        <v>ngps - production methane capture</v>
      </c>
    </row>
    <row r="3218" spans="1:10" x14ac:dyDescent="0.45">
      <c r="A3218" t="s">
        <v>425</v>
      </c>
      <c r="B3218" t="s">
        <v>433</v>
      </c>
      <c r="C3218">
        <v>2035</v>
      </c>
      <c r="D3218" t="s">
        <v>82</v>
      </c>
      <c r="E3218" t="s">
        <v>83</v>
      </c>
      <c r="F3218" t="s">
        <v>450</v>
      </c>
      <c r="G3218">
        <v>3</v>
      </c>
      <c r="H3218">
        <v>0.10424129664897901</v>
      </c>
      <c r="I3218">
        <f>IF(OR(B3218="GAS",B3218="COL",B3218="LAN",B3218="RICE"),H3218*About!$B$113,IF(B3218="CROP",H3218*About!$B$114,'EPA Data'!H3218))</f>
        <v>0.11675025224685649</v>
      </c>
      <c r="J3218" s="9" t="str">
        <f>VLOOKUP(F3218,'Tech to Policy Mapping'!C:D,2,FALSE)</f>
        <v>ngps - processing methane capture</v>
      </c>
    </row>
    <row r="3219" spans="1:10" x14ac:dyDescent="0.45">
      <c r="A3219" t="s">
        <v>425</v>
      </c>
      <c r="B3219" t="s">
        <v>433</v>
      </c>
      <c r="C3219">
        <v>2035</v>
      </c>
      <c r="D3219" t="s">
        <v>82</v>
      </c>
      <c r="E3219" t="s">
        <v>83</v>
      </c>
      <c r="F3219" t="s">
        <v>446</v>
      </c>
      <c r="G3219">
        <v>3</v>
      </c>
      <c r="H3219">
        <v>1.0794021654874E-3</v>
      </c>
      <c r="I3219">
        <f>IF(OR(B3219="GAS",B3219="COL",B3219="LAN",B3219="RICE"),H3219*About!$B$113,IF(B3219="CROP",H3219*About!$B$114,'EPA Data'!H3219))</f>
        <v>1.2089304253458881E-3</v>
      </c>
      <c r="J3219" s="9" t="str">
        <f>VLOOKUP(F3219,'Tech to Policy Mapping'!C:D,2,FALSE)</f>
        <v>ngps - production methane capture</v>
      </c>
    </row>
    <row r="3220" spans="1:10" x14ac:dyDescent="0.45">
      <c r="A3220" t="s">
        <v>425</v>
      </c>
      <c r="B3220" t="s">
        <v>433</v>
      </c>
      <c r="C3220">
        <v>2035</v>
      </c>
      <c r="D3220" t="s">
        <v>82</v>
      </c>
      <c r="E3220" t="s">
        <v>83</v>
      </c>
      <c r="F3220" t="s">
        <v>447</v>
      </c>
      <c r="G3220">
        <v>4</v>
      </c>
      <c r="H3220">
        <v>8.5412561893463093E-2</v>
      </c>
      <c r="I3220">
        <f>IF(OR(B3220="GAS",B3220="COL",B3220="LAN",B3220="RICE"),H3220*About!$B$113,IF(B3220="CROP",H3220*About!$B$114,'EPA Data'!H3220))</f>
        <v>9.5662069320678667E-2</v>
      </c>
      <c r="J3220" s="9" t="str">
        <f>VLOOKUP(F3220,'Tech to Policy Mapping'!C:D,2,FALSE)</f>
        <v>ngps - T&amp;D methane capture</v>
      </c>
    </row>
    <row r="3221" spans="1:10" x14ac:dyDescent="0.45">
      <c r="A3221" t="s">
        <v>425</v>
      </c>
      <c r="B3221" t="s">
        <v>433</v>
      </c>
      <c r="C3221">
        <v>2035</v>
      </c>
      <c r="D3221" t="s">
        <v>82</v>
      </c>
      <c r="E3221" t="s">
        <v>83</v>
      </c>
      <c r="F3221" t="s">
        <v>457</v>
      </c>
      <c r="G3221">
        <v>4</v>
      </c>
      <c r="H3221">
        <v>1.0221198899671E-3</v>
      </c>
      <c r="I3221">
        <f>IF(OR(B3221="GAS",B3221="COL",B3221="LAN",B3221="RICE"),H3221*About!$B$113,IF(B3221="CROP",H3221*About!$B$114,'EPA Data'!H3221))</f>
        <v>1.144774276763152E-3</v>
      </c>
      <c r="J3221" s="9" t="str">
        <f>VLOOKUP(F3221,'Tech to Policy Mapping'!C:D,2,FALSE)</f>
        <v>ngps - production methane capture</v>
      </c>
    </row>
    <row r="3222" spans="1:10" x14ac:dyDescent="0.45">
      <c r="A3222" t="s">
        <v>425</v>
      </c>
      <c r="B3222" t="s">
        <v>433</v>
      </c>
      <c r="C3222">
        <v>2035</v>
      </c>
      <c r="D3222" t="s">
        <v>82</v>
      </c>
      <c r="E3222" t="s">
        <v>83</v>
      </c>
      <c r="F3222" t="s">
        <v>447</v>
      </c>
      <c r="G3222">
        <v>5</v>
      </c>
      <c r="H3222">
        <v>8.649998344481E-3</v>
      </c>
      <c r="I3222">
        <f>IF(OR(B3222="GAS",B3222="COL",B3222="LAN",B3222="RICE"),H3222*About!$B$113,IF(B3222="CROP",H3222*About!$B$114,'EPA Data'!H3222))</f>
        <v>9.6879981458187214E-3</v>
      </c>
      <c r="J3222" s="9" t="str">
        <f>VLOOKUP(F3222,'Tech to Policy Mapping'!C:D,2,FALSE)</f>
        <v>ngps - T&amp;D methane capture</v>
      </c>
    </row>
    <row r="3223" spans="1:10" x14ac:dyDescent="0.45">
      <c r="A3223" t="s">
        <v>425</v>
      </c>
      <c r="B3223" t="s">
        <v>433</v>
      </c>
      <c r="C3223">
        <v>2035</v>
      </c>
      <c r="D3223" t="s">
        <v>82</v>
      </c>
      <c r="E3223" t="s">
        <v>83</v>
      </c>
      <c r="F3223" t="s">
        <v>457</v>
      </c>
      <c r="G3223">
        <v>5</v>
      </c>
      <c r="H3223">
        <v>7.6658994657920003E-4</v>
      </c>
      <c r="I3223">
        <f>IF(OR(B3223="GAS",B3223="COL",B3223="LAN",B3223="RICE"),H3223*About!$B$113,IF(B3223="CROP",H3223*About!$B$114,'EPA Data'!H3223))</f>
        <v>8.5858074016870417E-4</v>
      </c>
      <c r="J3223" s="9" t="str">
        <f>VLOOKUP(F3223,'Tech to Policy Mapping'!C:D,2,FALSE)</f>
        <v>ngps - production methane capture</v>
      </c>
    </row>
    <row r="3224" spans="1:10" x14ac:dyDescent="0.45">
      <c r="A3224" t="s">
        <v>425</v>
      </c>
      <c r="B3224" t="s">
        <v>433</v>
      </c>
      <c r="C3224">
        <v>2035</v>
      </c>
      <c r="D3224" t="s">
        <v>82</v>
      </c>
      <c r="E3224" t="s">
        <v>83</v>
      </c>
      <c r="F3224" t="s">
        <v>457</v>
      </c>
      <c r="G3224">
        <v>6</v>
      </c>
      <c r="H3224">
        <v>8.7413296569140001E-4</v>
      </c>
      <c r="I3224">
        <f>IF(OR(B3224="GAS",B3224="COL",B3224="LAN",B3224="RICE"),H3224*About!$B$113,IF(B3224="CROP",H3224*About!$B$114,'EPA Data'!H3224))</f>
        <v>9.7902892157436809E-4</v>
      </c>
      <c r="J3224" s="9" t="str">
        <f>VLOOKUP(F3224,'Tech to Policy Mapping'!C:D,2,FALSE)</f>
        <v>ngps - production methane capture</v>
      </c>
    </row>
    <row r="3225" spans="1:10" x14ac:dyDescent="0.45">
      <c r="A3225" t="s">
        <v>425</v>
      </c>
      <c r="B3225" t="s">
        <v>433</v>
      </c>
      <c r="C3225">
        <v>2035</v>
      </c>
      <c r="D3225" t="s">
        <v>82</v>
      </c>
      <c r="E3225" t="s">
        <v>83</v>
      </c>
      <c r="F3225" t="s">
        <v>457</v>
      </c>
      <c r="G3225">
        <v>7</v>
      </c>
      <c r="H3225">
        <v>8.2212482811880002E-4</v>
      </c>
      <c r="I3225">
        <f>IF(OR(B3225="GAS",B3225="COL",B3225="LAN",B3225="RICE"),H3225*About!$B$113,IF(B3225="CROP",H3225*About!$B$114,'EPA Data'!H3225))</f>
        <v>9.2077980749305608E-4</v>
      </c>
      <c r="J3225" s="9" t="str">
        <f>VLOOKUP(F3225,'Tech to Policy Mapping'!C:D,2,FALSE)</f>
        <v>ngps - production methane capture</v>
      </c>
    </row>
    <row r="3226" spans="1:10" x14ac:dyDescent="0.45">
      <c r="A3226" t="s">
        <v>425</v>
      </c>
      <c r="B3226" t="s">
        <v>433</v>
      </c>
      <c r="C3226">
        <v>2035</v>
      </c>
      <c r="D3226" t="s">
        <v>82</v>
      </c>
      <c r="E3226" t="s">
        <v>83</v>
      </c>
      <c r="F3226" t="s">
        <v>457</v>
      </c>
      <c r="G3226">
        <v>8</v>
      </c>
      <c r="H3226">
        <v>2.1505794138648002E-3</v>
      </c>
      <c r="I3226">
        <f>IF(OR(B3226="GAS",B3226="COL",B3226="LAN",B3226="RICE"),H3226*About!$B$113,IF(B3226="CROP",H3226*About!$B$114,'EPA Data'!H3226))</f>
        <v>2.4086489435285762E-3</v>
      </c>
      <c r="J3226" s="9" t="str">
        <f>VLOOKUP(F3226,'Tech to Policy Mapping'!C:D,2,FALSE)</f>
        <v>ngps - production methane capture</v>
      </c>
    </row>
    <row r="3227" spans="1:10" x14ac:dyDescent="0.45">
      <c r="A3227" t="s">
        <v>425</v>
      </c>
      <c r="B3227" t="s">
        <v>433</v>
      </c>
      <c r="C3227">
        <v>2035</v>
      </c>
      <c r="D3227" t="s">
        <v>82</v>
      </c>
      <c r="E3227" t="s">
        <v>83</v>
      </c>
      <c r="F3227" t="s">
        <v>447</v>
      </c>
      <c r="G3227">
        <v>8</v>
      </c>
      <c r="H3227">
        <v>9.2837279662489995E-3</v>
      </c>
      <c r="I3227">
        <f>IF(OR(B3227="GAS",B3227="COL",B3227="LAN",B3227="RICE"),H3227*About!$B$113,IF(B3227="CROP",H3227*About!$B$114,'EPA Data'!H3227))</f>
        <v>1.039777532219888E-2</v>
      </c>
      <c r="J3227" s="9" t="str">
        <f>VLOOKUP(F3227,'Tech to Policy Mapping'!C:D,2,FALSE)</f>
        <v>ngps - T&amp;D methane capture</v>
      </c>
    </row>
    <row r="3228" spans="1:10" x14ac:dyDescent="0.45">
      <c r="A3228" t="s">
        <v>425</v>
      </c>
      <c r="B3228" t="s">
        <v>433</v>
      </c>
      <c r="C3228">
        <v>2035</v>
      </c>
      <c r="D3228" t="s">
        <v>82</v>
      </c>
      <c r="E3228" t="s">
        <v>83</v>
      </c>
      <c r="F3228" t="s">
        <v>457</v>
      </c>
      <c r="G3228">
        <v>9</v>
      </c>
      <c r="H3228">
        <v>1.5615517331753E-3</v>
      </c>
      <c r="I3228">
        <f>IF(OR(B3228="GAS",B3228="COL",B3228="LAN",B3228="RICE"),H3228*About!$B$113,IF(B3228="CROP",H3228*About!$B$114,'EPA Data'!H3228))</f>
        <v>1.7489379411563361E-3</v>
      </c>
      <c r="J3228" s="9" t="str">
        <f>VLOOKUP(F3228,'Tech to Policy Mapping'!C:D,2,FALSE)</f>
        <v>ngps - production methane capture</v>
      </c>
    </row>
    <row r="3229" spans="1:10" x14ac:dyDescent="0.45">
      <c r="A3229" t="s">
        <v>425</v>
      </c>
      <c r="B3229" t="s">
        <v>433</v>
      </c>
      <c r="C3229">
        <v>2035</v>
      </c>
      <c r="D3229" t="s">
        <v>82</v>
      </c>
      <c r="E3229" t="s">
        <v>83</v>
      </c>
      <c r="F3229" t="s">
        <v>442</v>
      </c>
      <c r="G3229">
        <v>9</v>
      </c>
      <c r="H3229">
        <v>0.33413910865783603</v>
      </c>
      <c r="I3229">
        <f>IF(OR(B3229="GAS",B3229="COL",B3229="LAN",B3229="RICE"),H3229*About!$B$113,IF(B3229="CROP",H3229*About!$B$114,'EPA Data'!H3229))</f>
        <v>0.37423580169677639</v>
      </c>
      <c r="J3229" s="9" t="str">
        <f>VLOOKUP(F3229,'Tech to Policy Mapping'!C:D,2,FALSE)</f>
        <v>ngps - production methane capture</v>
      </c>
    </row>
    <row r="3230" spans="1:10" x14ac:dyDescent="0.45">
      <c r="A3230" t="s">
        <v>425</v>
      </c>
      <c r="B3230" t="s">
        <v>433</v>
      </c>
      <c r="C3230">
        <v>2035</v>
      </c>
      <c r="D3230" t="s">
        <v>82</v>
      </c>
      <c r="E3230" t="s">
        <v>83</v>
      </c>
      <c r="F3230" t="s">
        <v>434</v>
      </c>
      <c r="G3230">
        <v>9</v>
      </c>
      <c r="H3230">
        <v>0.249683648347854</v>
      </c>
      <c r="I3230">
        <f>IF(OR(B3230="GAS",B3230="COL",B3230="LAN",B3230="RICE"),H3230*About!$B$113,IF(B3230="CROP",H3230*About!$B$114,'EPA Data'!H3230))</f>
        <v>0.27964568614959651</v>
      </c>
      <c r="J3230" s="9" t="str">
        <f>VLOOKUP(F3230,'Tech to Policy Mapping'!C:D,2,FALSE)</f>
        <v>ngps - production methane capture</v>
      </c>
    </row>
    <row r="3231" spans="1:10" x14ac:dyDescent="0.45">
      <c r="A3231" t="s">
        <v>425</v>
      </c>
      <c r="B3231" t="s">
        <v>433</v>
      </c>
      <c r="C3231">
        <v>2035</v>
      </c>
      <c r="D3231" t="s">
        <v>82</v>
      </c>
      <c r="E3231" t="s">
        <v>83</v>
      </c>
      <c r="F3231" t="s">
        <v>445</v>
      </c>
      <c r="G3231">
        <v>10</v>
      </c>
      <c r="H3231">
        <v>0.150115877389907</v>
      </c>
      <c r="I3231">
        <f>IF(OR(B3231="GAS",B3231="COL",B3231="LAN",B3231="RICE"),H3231*About!$B$113,IF(B3231="CROP",H3231*About!$B$114,'EPA Data'!H3231))</f>
        <v>0.16812978267669587</v>
      </c>
      <c r="J3231" s="9" t="str">
        <f>VLOOKUP(F3231,'Tech to Policy Mapping'!C:D,2,FALSE)</f>
        <v>ngps - processing methane destruction</v>
      </c>
    </row>
    <row r="3232" spans="1:10" x14ac:dyDescent="0.45">
      <c r="A3232" t="s">
        <v>425</v>
      </c>
      <c r="B3232" t="s">
        <v>433</v>
      </c>
      <c r="C3232">
        <v>2035</v>
      </c>
      <c r="D3232" t="s">
        <v>82</v>
      </c>
      <c r="E3232" t="s">
        <v>83</v>
      </c>
      <c r="F3232" t="s">
        <v>457</v>
      </c>
      <c r="G3232">
        <v>10</v>
      </c>
      <c r="H3232">
        <v>7.6699288911189997E-4</v>
      </c>
      <c r="I3232">
        <f>IF(OR(B3232="GAS",B3232="COL",B3232="LAN",B3232="RICE"),H3232*About!$B$113,IF(B3232="CROP",H3232*About!$B$114,'EPA Data'!H3232))</f>
        <v>8.5903203580532802E-4</v>
      </c>
      <c r="J3232" s="9" t="str">
        <f>VLOOKUP(F3232,'Tech to Policy Mapping'!C:D,2,FALSE)</f>
        <v>ngps - production methane capture</v>
      </c>
    </row>
    <row r="3233" spans="1:10" x14ac:dyDescent="0.45">
      <c r="A3233" t="s">
        <v>425</v>
      </c>
      <c r="B3233" t="s">
        <v>433</v>
      </c>
      <c r="C3233">
        <v>2035</v>
      </c>
      <c r="D3233" t="s">
        <v>82</v>
      </c>
      <c r="E3233" t="s">
        <v>83</v>
      </c>
      <c r="F3233" t="s">
        <v>441</v>
      </c>
      <c r="G3233">
        <v>11</v>
      </c>
      <c r="H3233">
        <v>2.95614786446095E-2</v>
      </c>
      <c r="I3233">
        <f>IF(OR(B3233="GAS",B3233="COL",B3233="LAN",B3233="RICE"),H3233*About!$B$113,IF(B3233="CROP",H3233*About!$B$114,'EPA Data'!H3233))</f>
        <v>3.3108856081962644E-2</v>
      </c>
      <c r="J3233" s="9" t="str">
        <f>VLOOKUP(F3233,'Tech to Policy Mapping'!C:D,2,FALSE)</f>
        <v>ngps - production methane capture</v>
      </c>
    </row>
    <row r="3234" spans="1:10" x14ac:dyDescent="0.45">
      <c r="A3234" t="s">
        <v>425</v>
      </c>
      <c r="B3234" t="s">
        <v>433</v>
      </c>
      <c r="C3234">
        <v>2035</v>
      </c>
      <c r="D3234" t="s">
        <v>82</v>
      </c>
      <c r="E3234" t="s">
        <v>83</v>
      </c>
      <c r="F3234" t="s">
        <v>452</v>
      </c>
      <c r="G3234">
        <v>12</v>
      </c>
      <c r="H3234">
        <v>2.3957315832376501E-2</v>
      </c>
      <c r="I3234">
        <f>IF(OR(B3234="GAS",B3234="COL",B3234="LAN",B3234="RICE"),H3234*About!$B$113,IF(B3234="CROP",H3234*About!$B$114,'EPA Data'!H3234))</f>
        <v>2.6832193732261683E-2</v>
      </c>
      <c r="J3234" s="9" t="str">
        <f>VLOOKUP(F3234,'Tech to Policy Mapping'!C:D,2,FALSE)</f>
        <v>ngps - processing methane capture</v>
      </c>
    </row>
    <row r="3235" spans="1:10" x14ac:dyDescent="0.45">
      <c r="A3235" t="s">
        <v>425</v>
      </c>
      <c r="B3235" t="s">
        <v>433</v>
      </c>
      <c r="C3235">
        <v>2035</v>
      </c>
      <c r="D3235" t="s">
        <v>82</v>
      </c>
      <c r="E3235" t="s">
        <v>83</v>
      </c>
      <c r="F3235" t="s">
        <v>445</v>
      </c>
      <c r="G3235">
        <v>12</v>
      </c>
      <c r="H3235">
        <v>0.56820696592330899</v>
      </c>
      <c r="I3235">
        <f>IF(OR(B3235="GAS",B3235="COL",B3235="LAN",B3235="RICE"),H3235*About!$B$113,IF(B3235="CROP",H3235*About!$B$114,'EPA Data'!H3235))</f>
        <v>0.63639180183410615</v>
      </c>
      <c r="J3235" s="9" t="str">
        <f>VLOOKUP(F3235,'Tech to Policy Mapping'!C:D,2,FALSE)</f>
        <v>ngps - processing methane destruction</v>
      </c>
    </row>
    <row r="3236" spans="1:10" x14ac:dyDescent="0.45">
      <c r="A3236" t="s">
        <v>425</v>
      </c>
      <c r="B3236" t="s">
        <v>433</v>
      </c>
      <c r="C3236">
        <v>2035</v>
      </c>
      <c r="D3236" t="s">
        <v>82</v>
      </c>
      <c r="E3236" t="s">
        <v>83</v>
      </c>
      <c r="F3236" t="s">
        <v>435</v>
      </c>
      <c r="G3236">
        <v>12</v>
      </c>
      <c r="H3236">
        <v>1.8749292939901001E-3</v>
      </c>
      <c r="I3236">
        <f>IF(OR(B3236="GAS",B3236="COL",B3236="LAN",B3236="RICE"),H3236*About!$B$113,IF(B3236="CROP",H3236*About!$B$114,'EPA Data'!H3236))</f>
        <v>2.0999208092689122E-3</v>
      </c>
      <c r="J3236" s="9" t="str">
        <f>VLOOKUP(F3236,'Tech to Policy Mapping'!C:D,2,FALSE)</f>
        <v>ngps - production methane capture</v>
      </c>
    </row>
    <row r="3237" spans="1:10" x14ac:dyDescent="0.45">
      <c r="A3237" t="s">
        <v>425</v>
      </c>
      <c r="B3237" t="s">
        <v>433</v>
      </c>
      <c r="C3237">
        <v>2035</v>
      </c>
      <c r="D3237" t="s">
        <v>82</v>
      </c>
      <c r="E3237" t="s">
        <v>83</v>
      </c>
      <c r="F3237" t="s">
        <v>448</v>
      </c>
      <c r="G3237">
        <v>13</v>
      </c>
      <c r="H3237">
        <v>3.7722550332546E-3</v>
      </c>
      <c r="I3237">
        <f>IF(OR(B3237="GAS",B3237="COL",B3237="LAN",B3237="RICE"),H3237*About!$B$113,IF(B3237="CROP",H3237*About!$B$114,'EPA Data'!H3237))</f>
        <v>4.2249256372451525E-3</v>
      </c>
      <c r="J3237" s="9" t="str">
        <f>VLOOKUP(F3237,'Tech to Policy Mapping'!C:D,2,FALSE)</f>
        <v>ngps - production methane capture</v>
      </c>
    </row>
    <row r="3238" spans="1:10" x14ac:dyDescent="0.45">
      <c r="A3238" t="s">
        <v>425</v>
      </c>
      <c r="B3238" t="s">
        <v>433</v>
      </c>
      <c r="C3238">
        <v>2035</v>
      </c>
      <c r="D3238" t="s">
        <v>82</v>
      </c>
      <c r="E3238" t="s">
        <v>83</v>
      </c>
      <c r="F3238" t="s">
        <v>447</v>
      </c>
      <c r="G3238">
        <v>14</v>
      </c>
      <c r="H3238">
        <v>6.1660341918468503E-2</v>
      </c>
      <c r="I3238">
        <f>IF(OR(B3238="GAS",B3238="COL",B3238="LAN",B3238="RICE"),H3238*About!$B$113,IF(B3238="CROP",H3238*About!$B$114,'EPA Data'!H3238))</f>
        <v>6.9059582948684736E-2</v>
      </c>
      <c r="J3238" s="9" t="str">
        <f>VLOOKUP(F3238,'Tech to Policy Mapping'!C:D,2,FALSE)</f>
        <v>ngps - T&amp;D methane capture</v>
      </c>
    </row>
    <row r="3239" spans="1:10" x14ac:dyDescent="0.45">
      <c r="A3239" t="s">
        <v>425</v>
      </c>
      <c r="B3239" t="s">
        <v>433</v>
      </c>
      <c r="C3239">
        <v>2035</v>
      </c>
      <c r="D3239" t="s">
        <v>82</v>
      </c>
      <c r="E3239" t="s">
        <v>83</v>
      </c>
      <c r="F3239" t="s">
        <v>457</v>
      </c>
      <c r="G3239">
        <v>15</v>
      </c>
      <c r="H3239">
        <v>2.0715943537649999E-4</v>
      </c>
      <c r="I3239">
        <f>IF(OR(B3239="GAS",B3239="COL",B3239="LAN",B3239="RICE"),H3239*About!$B$113,IF(B3239="CROP",H3239*About!$B$114,'EPA Data'!H3239))</f>
        <v>2.3201856762168001E-4</v>
      </c>
      <c r="J3239" s="9" t="str">
        <f>VLOOKUP(F3239,'Tech to Policy Mapping'!C:D,2,FALSE)</f>
        <v>ngps - production methane capture</v>
      </c>
    </row>
    <row r="3240" spans="1:10" x14ac:dyDescent="0.45">
      <c r="A3240" t="s">
        <v>425</v>
      </c>
      <c r="B3240" t="s">
        <v>433</v>
      </c>
      <c r="C3240">
        <v>2035</v>
      </c>
      <c r="D3240" t="s">
        <v>82</v>
      </c>
      <c r="E3240" t="s">
        <v>83</v>
      </c>
      <c r="F3240" t="s">
        <v>457</v>
      </c>
      <c r="G3240">
        <v>16</v>
      </c>
      <c r="H3240">
        <v>4.8409734154120001E-4</v>
      </c>
      <c r="I3240">
        <f>IF(OR(B3240="GAS",B3240="COL",B3240="LAN",B3240="RICE"),H3240*About!$B$113,IF(B3240="CROP",H3240*About!$B$114,'EPA Data'!H3240))</f>
        <v>5.4218902252614403E-4</v>
      </c>
      <c r="J3240" s="9" t="str">
        <f>VLOOKUP(F3240,'Tech to Policy Mapping'!C:D,2,FALSE)</f>
        <v>ngps - production methane capture</v>
      </c>
    </row>
    <row r="3241" spans="1:10" x14ac:dyDescent="0.45">
      <c r="A3241" t="s">
        <v>425</v>
      </c>
      <c r="B3241" t="s">
        <v>433</v>
      </c>
      <c r="C3241">
        <v>2035</v>
      </c>
      <c r="D3241" t="s">
        <v>82</v>
      </c>
      <c r="E3241" t="s">
        <v>83</v>
      </c>
      <c r="F3241" t="s">
        <v>445</v>
      </c>
      <c r="G3241">
        <v>17</v>
      </c>
      <c r="H3241">
        <v>1.49751966819167E-2</v>
      </c>
      <c r="I3241">
        <f>IF(OR(B3241="GAS",B3241="COL",B3241="LAN",B3241="RICE"),H3241*About!$B$113,IF(B3241="CROP",H3241*About!$B$114,'EPA Data'!H3241))</f>
        <v>1.6772220283746704E-2</v>
      </c>
      <c r="J3241" s="9" t="str">
        <f>VLOOKUP(F3241,'Tech to Policy Mapping'!C:D,2,FALSE)</f>
        <v>ngps - processing methane destruction</v>
      </c>
    </row>
    <row r="3242" spans="1:10" x14ac:dyDescent="0.45">
      <c r="A3242" t="s">
        <v>425</v>
      </c>
      <c r="B3242" t="s">
        <v>433</v>
      </c>
      <c r="C3242">
        <v>2035</v>
      </c>
      <c r="D3242" t="s">
        <v>82</v>
      </c>
      <c r="E3242" t="s">
        <v>83</v>
      </c>
      <c r="F3242" t="s">
        <v>452</v>
      </c>
      <c r="G3242">
        <v>17</v>
      </c>
      <c r="H3242">
        <v>0.10463223606348</v>
      </c>
      <c r="I3242">
        <f>IF(OR(B3242="GAS",B3242="COL",B3242="LAN",B3242="RICE"),H3242*About!$B$113,IF(B3242="CROP",H3242*About!$B$114,'EPA Data'!H3242))</f>
        <v>0.11718810439109761</v>
      </c>
      <c r="J3242" s="9" t="str">
        <f>VLOOKUP(F3242,'Tech to Policy Mapping'!C:D,2,FALSE)</f>
        <v>ngps - processing methane capture</v>
      </c>
    </row>
    <row r="3243" spans="1:10" x14ac:dyDescent="0.45">
      <c r="A3243" t="s">
        <v>425</v>
      </c>
      <c r="B3243" t="s">
        <v>433</v>
      </c>
      <c r="C3243">
        <v>2035</v>
      </c>
      <c r="D3243" t="s">
        <v>82</v>
      </c>
      <c r="E3243" t="s">
        <v>83</v>
      </c>
      <c r="F3243" t="s">
        <v>447</v>
      </c>
      <c r="G3243">
        <v>19</v>
      </c>
      <c r="H3243">
        <v>0.27470141649246199</v>
      </c>
      <c r="I3243">
        <f>IF(OR(B3243="GAS",B3243="COL",B3243="LAN",B3243="RICE"),H3243*About!$B$113,IF(B3243="CROP",H3243*About!$B$114,'EPA Data'!H3243))</f>
        <v>0.30766558647155745</v>
      </c>
      <c r="J3243" s="9" t="str">
        <f>VLOOKUP(F3243,'Tech to Policy Mapping'!C:D,2,FALSE)</f>
        <v>ngps - T&amp;D methane capture</v>
      </c>
    </row>
    <row r="3244" spans="1:10" x14ac:dyDescent="0.45">
      <c r="A3244" t="s">
        <v>425</v>
      </c>
      <c r="B3244" t="s">
        <v>433</v>
      </c>
      <c r="C3244">
        <v>2035</v>
      </c>
      <c r="D3244" t="s">
        <v>82</v>
      </c>
      <c r="E3244" t="s">
        <v>83</v>
      </c>
      <c r="F3244" t="s">
        <v>457</v>
      </c>
      <c r="G3244">
        <v>19</v>
      </c>
      <c r="H3244">
        <v>4.1895970935000002E-4</v>
      </c>
      <c r="I3244">
        <f>IF(OR(B3244="GAS",B3244="COL",B3244="LAN",B3244="RICE"),H3244*About!$B$113,IF(B3244="CROP",H3244*About!$B$114,'EPA Data'!H3244))</f>
        <v>4.6923487447200009E-4</v>
      </c>
      <c r="J3244" s="9" t="str">
        <f>VLOOKUP(F3244,'Tech to Policy Mapping'!C:D,2,FALSE)</f>
        <v>ngps - production methane capture</v>
      </c>
    </row>
    <row r="3245" spans="1:10" x14ac:dyDescent="0.45">
      <c r="A3245" t="s">
        <v>425</v>
      </c>
      <c r="B3245" t="s">
        <v>433</v>
      </c>
      <c r="C3245">
        <v>2035</v>
      </c>
      <c r="D3245" t="s">
        <v>82</v>
      </c>
      <c r="E3245" t="s">
        <v>83</v>
      </c>
      <c r="F3245" t="s">
        <v>442</v>
      </c>
      <c r="G3245">
        <v>23</v>
      </c>
      <c r="H3245">
        <v>0.29626917839050199</v>
      </c>
      <c r="I3245">
        <f>IF(OR(B3245="GAS",B3245="COL",B3245="LAN",B3245="RICE"),H3245*About!$B$113,IF(B3245="CROP",H3245*About!$B$114,'EPA Data'!H3245))</f>
        <v>0.33182147979736226</v>
      </c>
      <c r="J3245" s="9" t="str">
        <f>VLOOKUP(F3245,'Tech to Policy Mapping'!C:D,2,FALSE)</f>
        <v>ngps - production methane capture</v>
      </c>
    </row>
    <row r="3246" spans="1:10" x14ac:dyDescent="0.45">
      <c r="A3246" t="s">
        <v>425</v>
      </c>
      <c r="B3246" t="s">
        <v>433</v>
      </c>
      <c r="C3246">
        <v>2035</v>
      </c>
      <c r="D3246" t="s">
        <v>82</v>
      </c>
      <c r="E3246" t="s">
        <v>83</v>
      </c>
      <c r="F3246" t="s">
        <v>457</v>
      </c>
      <c r="G3246">
        <v>24</v>
      </c>
      <c r="H3246">
        <v>1.4647369971499999E-4</v>
      </c>
      <c r="I3246">
        <f>IF(OR(B3246="GAS",B3246="COL",B3246="LAN",B3246="RICE"),H3246*About!$B$113,IF(B3246="CROP",H3246*About!$B$114,'EPA Data'!H3246))</f>
        <v>1.6405054368080001E-4</v>
      </c>
      <c r="J3246" s="9" t="str">
        <f>VLOOKUP(F3246,'Tech to Policy Mapping'!C:D,2,FALSE)</f>
        <v>ngps - production methane capture</v>
      </c>
    </row>
    <row r="3247" spans="1:10" x14ac:dyDescent="0.45">
      <c r="A3247" t="s">
        <v>425</v>
      </c>
      <c r="B3247" t="s">
        <v>433</v>
      </c>
      <c r="C3247">
        <v>2035</v>
      </c>
      <c r="D3247" t="s">
        <v>82</v>
      </c>
      <c r="E3247" t="s">
        <v>83</v>
      </c>
      <c r="F3247" t="s">
        <v>445</v>
      </c>
      <c r="G3247">
        <v>29</v>
      </c>
      <c r="H3247">
        <v>1.4924652641639001E-3</v>
      </c>
      <c r="I3247">
        <f>IF(OR(B3247="GAS",B3247="COL",B3247="LAN",B3247="RICE"),H3247*About!$B$113,IF(B3247="CROP",H3247*About!$B$114,'EPA Data'!H3247))</f>
        <v>1.6715610958635682E-3</v>
      </c>
      <c r="J3247" s="9" t="str">
        <f>VLOOKUP(F3247,'Tech to Policy Mapping'!C:D,2,FALSE)</f>
        <v>ngps - processing methane destruction</v>
      </c>
    </row>
    <row r="3248" spans="1:10" x14ac:dyDescent="0.45">
      <c r="A3248" t="s">
        <v>425</v>
      </c>
      <c r="B3248" t="s">
        <v>433</v>
      </c>
      <c r="C3248">
        <v>2035</v>
      </c>
      <c r="D3248" t="s">
        <v>82</v>
      </c>
      <c r="E3248" t="s">
        <v>83</v>
      </c>
      <c r="F3248" t="s">
        <v>445</v>
      </c>
      <c r="G3248">
        <v>31</v>
      </c>
      <c r="H3248">
        <v>2.1926074987279999E-4</v>
      </c>
      <c r="I3248">
        <f>IF(OR(B3248="GAS",B3248="COL",B3248="LAN",B3248="RICE"),H3248*About!$B$113,IF(B3248="CROP",H3248*About!$B$114,'EPA Data'!H3248))</f>
        <v>2.45572039857536E-4</v>
      </c>
      <c r="J3248" s="9" t="str">
        <f>VLOOKUP(F3248,'Tech to Policy Mapping'!C:D,2,FALSE)</f>
        <v>ngps - processing methane destruction</v>
      </c>
    </row>
    <row r="3249" spans="1:10" x14ac:dyDescent="0.45">
      <c r="A3249" t="s">
        <v>425</v>
      </c>
      <c r="B3249" t="s">
        <v>433</v>
      </c>
      <c r="C3249">
        <v>2035</v>
      </c>
      <c r="D3249" t="s">
        <v>82</v>
      </c>
      <c r="E3249" t="s">
        <v>83</v>
      </c>
      <c r="F3249" t="s">
        <v>457</v>
      </c>
      <c r="G3249">
        <v>32</v>
      </c>
      <c r="H3249">
        <v>2.76212580502E-4</v>
      </c>
      <c r="I3249">
        <f>IF(OR(B3249="GAS",B3249="COL",B3249="LAN",B3249="RICE"),H3249*About!$B$113,IF(B3249="CROP",H3249*About!$B$114,'EPA Data'!H3249))</f>
        <v>3.0935809016224001E-4</v>
      </c>
      <c r="J3249" s="9" t="str">
        <f>VLOOKUP(F3249,'Tech to Policy Mapping'!C:D,2,FALSE)</f>
        <v>ngps - production methane capture</v>
      </c>
    </row>
    <row r="3250" spans="1:10" x14ac:dyDescent="0.45">
      <c r="A3250" t="s">
        <v>425</v>
      </c>
      <c r="B3250" t="s">
        <v>433</v>
      </c>
      <c r="C3250">
        <v>2035</v>
      </c>
      <c r="D3250" t="s">
        <v>82</v>
      </c>
      <c r="E3250" t="s">
        <v>83</v>
      </c>
      <c r="F3250" t="s">
        <v>445</v>
      </c>
      <c r="G3250">
        <v>34</v>
      </c>
      <c r="H3250">
        <v>1.6722542932257E-3</v>
      </c>
      <c r="I3250">
        <f>IF(OR(B3250="GAS",B3250="COL",B3250="LAN",B3250="RICE"),H3250*About!$B$113,IF(B3250="CROP",H3250*About!$B$114,'EPA Data'!H3250))</f>
        <v>1.8729248084127842E-3</v>
      </c>
      <c r="J3250" s="9" t="str">
        <f>VLOOKUP(F3250,'Tech to Policy Mapping'!C:D,2,FALSE)</f>
        <v>ngps - processing methane destruction</v>
      </c>
    </row>
    <row r="3251" spans="1:10" x14ac:dyDescent="0.45">
      <c r="A3251" t="s">
        <v>425</v>
      </c>
      <c r="B3251" t="s">
        <v>433</v>
      </c>
      <c r="C3251">
        <v>2035</v>
      </c>
      <c r="D3251" t="s">
        <v>82</v>
      </c>
      <c r="E3251" t="s">
        <v>83</v>
      </c>
      <c r="F3251" t="s">
        <v>435</v>
      </c>
      <c r="G3251">
        <v>35</v>
      </c>
      <c r="H3251">
        <v>8.6473301053000004E-5</v>
      </c>
      <c r="I3251">
        <f>IF(OR(B3251="GAS",B3251="COL",B3251="LAN",B3251="RICE"),H3251*About!$B$113,IF(B3251="CROP",H3251*About!$B$114,'EPA Data'!H3251))</f>
        <v>9.6850097179360014E-5</v>
      </c>
      <c r="J3251" s="9" t="str">
        <f>VLOOKUP(F3251,'Tech to Policy Mapping'!C:D,2,FALSE)</f>
        <v>ngps - production methane capture</v>
      </c>
    </row>
    <row r="3252" spans="1:10" x14ac:dyDescent="0.45">
      <c r="A3252" t="s">
        <v>425</v>
      </c>
      <c r="B3252" t="s">
        <v>433</v>
      </c>
      <c r="C3252">
        <v>2035</v>
      </c>
      <c r="D3252" t="s">
        <v>82</v>
      </c>
      <c r="E3252" t="s">
        <v>83</v>
      </c>
      <c r="F3252" t="s">
        <v>448</v>
      </c>
      <c r="G3252">
        <v>37</v>
      </c>
      <c r="H3252">
        <v>0.11882603354752</v>
      </c>
      <c r="I3252">
        <f>IF(OR(B3252="GAS",B3252="COL",B3252="LAN",B3252="RICE"),H3252*About!$B$113,IF(B3252="CROP",H3252*About!$B$114,'EPA Data'!H3252))</f>
        <v>0.13308515757322242</v>
      </c>
      <c r="J3252" s="9" t="str">
        <f>VLOOKUP(F3252,'Tech to Policy Mapping'!C:D,2,FALSE)</f>
        <v>ngps - production methane capture</v>
      </c>
    </row>
    <row r="3253" spans="1:10" x14ac:dyDescent="0.45">
      <c r="A3253" t="s">
        <v>425</v>
      </c>
      <c r="B3253" t="s">
        <v>433</v>
      </c>
      <c r="C3253">
        <v>2035</v>
      </c>
      <c r="D3253" t="s">
        <v>82</v>
      </c>
      <c r="E3253" t="s">
        <v>83</v>
      </c>
      <c r="F3253" t="s">
        <v>446</v>
      </c>
      <c r="G3253">
        <v>37</v>
      </c>
      <c r="H3253">
        <v>0.193615391850471</v>
      </c>
      <c r="I3253">
        <f>IF(OR(B3253="GAS",B3253="COL",B3253="LAN",B3253="RICE"),H3253*About!$B$113,IF(B3253="CROP",H3253*About!$B$114,'EPA Data'!H3253))</f>
        <v>0.21684923887252755</v>
      </c>
      <c r="J3253" s="9" t="str">
        <f>VLOOKUP(F3253,'Tech to Policy Mapping'!C:D,2,FALSE)</f>
        <v>ngps - production methane capture</v>
      </c>
    </row>
    <row r="3254" spans="1:10" x14ac:dyDescent="0.45">
      <c r="A3254" t="s">
        <v>425</v>
      </c>
      <c r="B3254" t="s">
        <v>433</v>
      </c>
      <c r="C3254">
        <v>2035</v>
      </c>
      <c r="D3254" t="s">
        <v>82</v>
      </c>
      <c r="E3254" t="s">
        <v>83</v>
      </c>
      <c r="F3254" t="s">
        <v>457</v>
      </c>
      <c r="G3254">
        <v>38</v>
      </c>
      <c r="H3254">
        <v>3.7398767017290003E-4</v>
      </c>
      <c r="I3254">
        <f>IF(OR(B3254="GAS",B3254="COL",B3254="LAN",B3254="RICE"),H3254*About!$B$113,IF(B3254="CROP",H3254*About!$B$114,'EPA Data'!H3254))</f>
        <v>4.1886619059364807E-4</v>
      </c>
      <c r="J3254" s="9" t="str">
        <f>VLOOKUP(F3254,'Tech to Policy Mapping'!C:D,2,FALSE)</f>
        <v>ngps - production methane capture</v>
      </c>
    </row>
    <row r="3255" spans="1:10" x14ac:dyDescent="0.45">
      <c r="A3255" t="s">
        <v>425</v>
      </c>
      <c r="B3255" t="s">
        <v>433</v>
      </c>
      <c r="C3255">
        <v>2035</v>
      </c>
      <c r="D3255" t="s">
        <v>82</v>
      </c>
      <c r="E3255" t="s">
        <v>83</v>
      </c>
      <c r="F3255" t="s">
        <v>449</v>
      </c>
      <c r="G3255">
        <v>38</v>
      </c>
      <c r="H3255">
        <v>1.4272450469434299E-2</v>
      </c>
      <c r="I3255">
        <f>IF(OR(B3255="GAS",B3255="COL",B3255="LAN",B3255="RICE"),H3255*About!$B$113,IF(B3255="CROP",H3255*About!$B$114,'EPA Data'!H3255))</f>
        <v>1.5985144525766416E-2</v>
      </c>
      <c r="J3255" s="9" t="str">
        <f>VLOOKUP(F3255,'Tech to Policy Mapping'!C:D,2,FALSE)</f>
        <v>ngps - T&amp;D methane capture</v>
      </c>
    </row>
    <row r="3256" spans="1:10" x14ac:dyDescent="0.45">
      <c r="A3256" t="s">
        <v>425</v>
      </c>
      <c r="B3256" t="s">
        <v>433</v>
      </c>
      <c r="C3256">
        <v>2035</v>
      </c>
      <c r="D3256" t="s">
        <v>82</v>
      </c>
      <c r="E3256" t="s">
        <v>83</v>
      </c>
      <c r="F3256" t="s">
        <v>457</v>
      </c>
      <c r="G3256">
        <v>46</v>
      </c>
      <c r="H3256">
        <v>1.1794068996099999E-4</v>
      </c>
      <c r="I3256">
        <f>IF(OR(B3256="GAS",B3256="COL",B3256="LAN",B3256="RICE"),H3256*About!$B$113,IF(B3256="CROP",H3256*About!$B$114,'EPA Data'!H3256))</f>
        <v>1.3209357275632E-4</v>
      </c>
      <c r="J3256" s="9" t="str">
        <f>VLOOKUP(F3256,'Tech to Policy Mapping'!C:D,2,FALSE)</f>
        <v>ngps - production methane capture</v>
      </c>
    </row>
    <row r="3257" spans="1:10" x14ac:dyDescent="0.45">
      <c r="A3257" t="s">
        <v>425</v>
      </c>
      <c r="B3257" t="s">
        <v>433</v>
      </c>
      <c r="C3257">
        <v>2035</v>
      </c>
      <c r="D3257" t="s">
        <v>82</v>
      </c>
      <c r="E3257" t="s">
        <v>83</v>
      </c>
      <c r="F3257" t="s">
        <v>457</v>
      </c>
      <c r="G3257">
        <v>48</v>
      </c>
      <c r="H3257">
        <v>1.952982711373E-4</v>
      </c>
      <c r="I3257">
        <f>IF(OR(B3257="GAS",B3257="COL",B3257="LAN",B3257="RICE"),H3257*About!$B$113,IF(B3257="CROP",H3257*About!$B$114,'EPA Data'!H3257))</f>
        <v>2.1873406367377602E-4</v>
      </c>
      <c r="J3257" s="9" t="str">
        <f>VLOOKUP(F3257,'Tech to Policy Mapping'!C:D,2,FALSE)</f>
        <v>ngps - production methane capture</v>
      </c>
    </row>
    <row r="3258" spans="1:10" x14ac:dyDescent="0.45">
      <c r="A3258" t="s">
        <v>425</v>
      </c>
      <c r="B3258" t="s">
        <v>433</v>
      </c>
      <c r="C3258">
        <v>2035</v>
      </c>
      <c r="D3258" t="s">
        <v>82</v>
      </c>
      <c r="E3258" t="s">
        <v>83</v>
      </c>
      <c r="F3258" t="s">
        <v>440</v>
      </c>
      <c r="G3258">
        <v>53</v>
      </c>
      <c r="H3258">
        <v>8.2032820500900001E-5</v>
      </c>
      <c r="I3258">
        <f>IF(OR(B3258="GAS",B3258="COL",B3258="LAN",B3258="RICE"),H3258*About!$B$113,IF(B3258="CROP",H3258*About!$B$114,'EPA Data'!H3258))</f>
        <v>9.1876758961008013E-5</v>
      </c>
      <c r="J3258" s="9" t="str">
        <f>VLOOKUP(F3258,'Tech to Policy Mapping'!C:D,2,FALSE)</f>
        <v>ngps - production methane capture</v>
      </c>
    </row>
    <row r="3259" spans="1:10" x14ac:dyDescent="0.45">
      <c r="A3259" t="s">
        <v>425</v>
      </c>
      <c r="B3259" t="s">
        <v>433</v>
      </c>
      <c r="C3259">
        <v>2035</v>
      </c>
      <c r="D3259" t="s">
        <v>82</v>
      </c>
      <c r="E3259" t="s">
        <v>83</v>
      </c>
      <c r="F3259" t="s">
        <v>457</v>
      </c>
      <c r="G3259">
        <v>57</v>
      </c>
      <c r="H3259">
        <v>9.7649135568600006E-5</v>
      </c>
      <c r="I3259">
        <f>IF(OR(B3259="GAS",B3259="COL",B3259="LAN",B3259="RICE"),H3259*About!$B$113,IF(B3259="CROP",H3259*About!$B$114,'EPA Data'!H3259))</f>
        <v>1.0936703183683201E-4</v>
      </c>
      <c r="J3259" s="9" t="str">
        <f>VLOOKUP(F3259,'Tech to Policy Mapping'!C:D,2,FALSE)</f>
        <v>ngps - production methane capture</v>
      </c>
    </row>
    <row r="3260" spans="1:10" x14ac:dyDescent="0.45">
      <c r="A3260" t="s">
        <v>425</v>
      </c>
      <c r="B3260" t="s">
        <v>433</v>
      </c>
      <c r="C3260">
        <v>2035</v>
      </c>
      <c r="D3260" t="s">
        <v>82</v>
      </c>
      <c r="E3260" t="s">
        <v>83</v>
      </c>
      <c r="F3260" t="s">
        <v>457</v>
      </c>
      <c r="G3260">
        <v>88</v>
      </c>
      <c r="H3260">
        <v>4.6141074562900001E-5</v>
      </c>
      <c r="I3260">
        <f>IF(OR(B3260="GAS",B3260="COL",B3260="LAN",B3260="RICE"),H3260*About!$B$113,IF(B3260="CROP",H3260*About!$B$114,'EPA Data'!H3260))</f>
        <v>5.1678003510448004E-5</v>
      </c>
      <c r="J3260" s="9" t="str">
        <f>VLOOKUP(F3260,'Tech to Policy Mapping'!C:D,2,FALSE)</f>
        <v>ngps - production methane capture</v>
      </c>
    </row>
    <row r="3261" spans="1:10" x14ac:dyDescent="0.45">
      <c r="A3261" t="s">
        <v>425</v>
      </c>
      <c r="B3261" t="s">
        <v>433</v>
      </c>
      <c r="C3261">
        <v>2035</v>
      </c>
      <c r="D3261" t="s">
        <v>82</v>
      </c>
      <c r="E3261" t="s">
        <v>83</v>
      </c>
      <c r="F3261" t="s">
        <v>440</v>
      </c>
      <c r="G3261">
        <v>100</v>
      </c>
      <c r="H3261">
        <v>7.1887836384099997E-5</v>
      </c>
      <c r="I3261">
        <f>IF(OR(B3261="GAS",B3261="COL",B3261="LAN",B3261="RICE"),H3261*About!$B$113,IF(B3261="CROP",H3261*About!$B$114,'EPA Data'!H3261))</f>
        <v>8.0514376750192006E-5</v>
      </c>
      <c r="J3261" s="9" t="str">
        <f>VLOOKUP(F3261,'Tech to Policy Mapping'!C:D,2,FALSE)</f>
        <v>ngps - production methane capture</v>
      </c>
    </row>
    <row r="3262" spans="1:10" x14ac:dyDescent="0.45">
      <c r="A3262" t="s">
        <v>425</v>
      </c>
      <c r="B3262" t="s">
        <v>433</v>
      </c>
      <c r="C3262">
        <v>2035</v>
      </c>
      <c r="D3262" t="s">
        <v>82</v>
      </c>
      <c r="E3262" t="s">
        <v>83</v>
      </c>
      <c r="F3262" t="s">
        <v>451</v>
      </c>
      <c r="G3262">
        <v>115</v>
      </c>
      <c r="H3262">
        <v>0.17261618375778201</v>
      </c>
      <c r="I3262">
        <f>IF(OR(B3262="GAS",B3262="COL",B3262="LAN",B3262="RICE"),H3262*About!$B$113,IF(B3262="CROP",H3262*About!$B$114,'EPA Data'!H3262))</f>
        <v>0.19333012580871586</v>
      </c>
      <c r="J3262" s="9" t="str">
        <f>VLOOKUP(F3262,'Tech to Policy Mapping'!C:D,2,FALSE)</f>
        <v>ngps - production methane capture</v>
      </c>
    </row>
    <row r="3263" spans="1:10" x14ac:dyDescent="0.45">
      <c r="A3263" t="s">
        <v>425</v>
      </c>
      <c r="B3263" t="s">
        <v>433</v>
      </c>
      <c r="C3263">
        <v>2035</v>
      </c>
      <c r="D3263" t="s">
        <v>82</v>
      </c>
      <c r="E3263" t="s">
        <v>83</v>
      </c>
      <c r="F3263" t="s">
        <v>457</v>
      </c>
      <c r="G3263">
        <v>164</v>
      </c>
      <c r="H3263">
        <v>6.1521430325200003E-5</v>
      </c>
      <c r="I3263">
        <f>IF(OR(B3263="GAS",B3263="COL",B3263="LAN",B3263="RICE"),H3263*About!$B$113,IF(B3263="CROP",H3263*About!$B$114,'EPA Data'!H3263))</f>
        <v>6.8904001964224007E-5</v>
      </c>
      <c r="J3263" s="9" t="str">
        <f>VLOOKUP(F3263,'Tech to Policy Mapping'!C:D,2,FALSE)</f>
        <v>ngps - production methane capture</v>
      </c>
    </row>
    <row r="3264" spans="1:10" x14ac:dyDescent="0.45">
      <c r="A3264" t="s">
        <v>425</v>
      </c>
      <c r="B3264" t="s">
        <v>433</v>
      </c>
      <c r="C3264">
        <v>2035</v>
      </c>
      <c r="D3264" t="s">
        <v>82</v>
      </c>
      <c r="E3264" t="s">
        <v>83</v>
      </c>
      <c r="F3264" t="s">
        <v>457</v>
      </c>
      <c r="G3264">
        <v>166</v>
      </c>
      <c r="H3264">
        <v>2.52734516835E-5</v>
      </c>
      <c r="I3264">
        <f>IF(OR(B3264="GAS",B3264="COL",B3264="LAN",B3264="RICE"),H3264*About!$B$113,IF(B3264="CROP",H3264*About!$B$114,'EPA Data'!H3264))</f>
        <v>2.8306265885520001E-5</v>
      </c>
      <c r="J3264" s="9" t="str">
        <f>VLOOKUP(F3264,'Tech to Policy Mapping'!C:D,2,FALSE)</f>
        <v>ngps - production methane capture</v>
      </c>
    </row>
    <row r="3265" spans="1:10" x14ac:dyDescent="0.45">
      <c r="A3265" t="s">
        <v>425</v>
      </c>
      <c r="B3265" t="s">
        <v>433</v>
      </c>
      <c r="C3265">
        <v>2035</v>
      </c>
      <c r="D3265" t="s">
        <v>82</v>
      </c>
      <c r="E3265" t="s">
        <v>83</v>
      </c>
      <c r="F3265" t="s">
        <v>441</v>
      </c>
      <c r="G3265">
        <v>185</v>
      </c>
      <c r="H3265">
        <v>1.1765675153583E-3</v>
      </c>
      <c r="I3265">
        <f>IF(OR(B3265="GAS",B3265="COL",B3265="LAN",B3265="RICE"),H3265*About!$B$113,IF(B3265="CROP",H3265*About!$B$114,'EPA Data'!H3265))</f>
        <v>1.317755617201296E-3</v>
      </c>
      <c r="J3265" s="9" t="str">
        <f>VLOOKUP(F3265,'Tech to Policy Mapping'!C:D,2,FALSE)</f>
        <v>ngps - production methane capture</v>
      </c>
    </row>
    <row r="3266" spans="1:10" x14ac:dyDescent="0.45">
      <c r="A3266" t="s">
        <v>425</v>
      </c>
      <c r="B3266" t="s">
        <v>433</v>
      </c>
      <c r="C3266">
        <v>2035</v>
      </c>
      <c r="D3266" t="s">
        <v>82</v>
      </c>
      <c r="E3266" t="s">
        <v>83</v>
      </c>
      <c r="F3266" t="s">
        <v>457</v>
      </c>
      <c r="G3266">
        <v>193</v>
      </c>
      <c r="H3266">
        <v>3.0760715162600002E-5</v>
      </c>
      <c r="I3266">
        <f>IF(OR(B3266="GAS",B3266="COL",B3266="LAN",B3266="RICE"),H3266*About!$B$113,IF(B3266="CROP",H3266*About!$B$114,'EPA Data'!H3266))</f>
        <v>3.4452000982112003E-5</v>
      </c>
      <c r="J3266" s="9" t="str">
        <f>VLOOKUP(F3266,'Tech to Policy Mapping'!C:D,2,FALSE)</f>
        <v>ngps - production methane capture</v>
      </c>
    </row>
    <row r="3267" spans="1:10" x14ac:dyDescent="0.45">
      <c r="A3267" t="s">
        <v>425</v>
      </c>
      <c r="B3267" t="s">
        <v>433</v>
      </c>
      <c r="C3267">
        <v>2035</v>
      </c>
      <c r="D3267" t="s">
        <v>82</v>
      </c>
      <c r="E3267" t="s">
        <v>83</v>
      </c>
      <c r="F3267" t="s">
        <v>449</v>
      </c>
      <c r="G3267">
        <v>241</v>
      </c>
      <c r="H3267">
        <v>2.5309175252913999E-3</v>
      </c>
      <c r="I3267">
        <f>IF(OR(B3267="GAS",B3267="COL",B3267="LAN",B3267="RICE"),H3267*About!$B$113,IF(B3267="CROP",H3267*About!$B$114,'EPA Data'!H3267))</f>
        <v>2.8346276283263681E-3</v>
      </c>
      <c r="J3267" s="9" t="str">
        <f>VLOOKUP(F3267,'Tech to Policy Mapping'!C:D,2,FALSE)</f>
        <v>ngps - T&amp;D methane capture</v>
      </c>
    </row>
    <row r="3268" spans="1:10" x14ac:dyDescent="0.45">
      <c r="A3268" t="s">
        <v>425</v>
      </c>
      <c r="B3268" t="s">
        <v>433</v>
      </c>
      <c r="C3268">
        <v>2035</v>
      </c>
      <c r="D3268" t="s">
        <v>82</v>
      </c>
      <c r="E3268" t="s">
        <v>83</v>
      </c>
      <c r="F3268" t="s">
        <v>446</v>
      </c>
      <c r="G3268">
        <v>243</v>
      </c>
      <c r="H3268">
        <v>4.0301410481334001E-3</v>
      </c>
      <c r="I3268">
        <f>IF(OR(B3268="GAS",B3268="COL",B3268="LAN",B3268="RICE"),H3268*About!$B$113,IF(B3268="CROP",H3268*About!$B$114,'EPA Data'!H3268))</f>
        <v>4.5137579739094082E-3</v>
      </c>
      <c r="J3268" s="9" t="str">
        <f>VLOOKUP(F3268,'Tech to Policy Mapping'!C:D,2,FALSE)</f>
        <v>ngps - production methane capture</v>
      </c>
    </row>
    <row r="3269" spans="1:10" x14ac:dyDescent="0.45">
      <c r="A3269" t="s">
        <v>425</v>
      </c>
      <c r="B3269" t="s">
        <v>433</v>
      </c>
      <c r="C3269">
        <v>2035</v>
      </c>
      <c r="D3269" t="s">
        <v>82</v>
      </c>
      <c r="E3269" t="s">
        <v>83</v>
      </c>
      <c r="F3269" t="s">
        <v>445</v>
      </c>
      <c r="G3269">
        <v>272</v>
      </c>
      <c r="H3269">
        <v>1.3598498298999999E-5</v>
      </c>
      <c r="I3269">
        <f>IF(OR(B3269="GAS",B3269="COL",B3269="LAN",B3269="RICE"),H3269*About!$B$113,IF(B3269="CROP",H3269*About!$B$114,'EPA Data'!H3269))</f>
        <v>1.5230318094880001E-5</v>
      </c>
      <c r="J3269" s="9" t="str">
        <f>VLOOKUP(F3269,'Tech to Policy Mapping'!C:D,2,FALSE)</f>
        <v>ngps - processing methane destruction</v>
      </c>
    </row>
    <row r="3270" spans="1:10" x14ac:dyDescent="0.45">
      <c r="A3270" t="s">
        <v>425</v>
      </c>
      <c r="B3270" t="s">
        <v>433</v>
      </c>
      <c r="C3270">
        <v>2035</v>
      </c>
      <c r="D3270" t="s">
        <v>82</v>
      </c>
      <c r="E3270" t="s">
        <v>83</v>
      </c>
      <c r="F3270" t="s">
        <v>457</v>
      </c>
      <c r="G3270">
        <v>305</v>
      </c>
      <c r="H3270">
        <v>3.3697935577900002E-5</v>
      </c>
      <c r="I3270">
        <f>IF(OR(B3270="GAS",B3270="COL",B3270="LAN",B3270="RICE"),H3270*About!$B$113,IF(B3270="CROP",H3270*About!$B$114,'EPA Data'!H3270))</f>
        <v>3.7741687847248008E-5</v>
      </c>
      <c r="J3270" s="9" t="str">
        <f>VLOOKUP(F3270,'Tech to Policy Mapping'!C:D,2,FALSE)</f>
        <v>ngps - production methane capture</v>
      </c>
    </row>
    <row r="3271" spans="1:10" x14ac:dyDescent="0.45">
      <c r="A3271" t="s">
        <v>425</v>
      </c>
      <c r="B3271" t="s">
        <v>433</v>
      </c>
      <c r="C3271">
        <v>2035</v>
      </c>
      <c r="D3271" t="s">
        <v>82</v>
      </c>
      <c r="E3271" t="s">
        <v>83</v>
      </c>
      <c r="F3271" t="s">
        <v>442</v>
      </c>
      <c r="G3271">
        <v>307</v>
      </c>
      <c r="H3271">
        <v>9.9009968340396895E-2</v>
      </c>
      <c r="I3271">
        <f>IF(OR(B3271="GAS",B3271="COL",B3271="LAN",B3271="RICE"),H3271*About!$B$113,IF(B3271="CROP",H3271*About!$B$114,'EPA Data'!H3271))</f>
        <v>0.11089116454124454</v>
      </c>
      <c r="J3271" s="9" t="str">
        <f>VLOOKUP(F3271,'Tech to Policy Mapping'!C:D,2,FALSE)</f>
        <v>ngps - production methane capture</v>
      </c>
    </row>
    <row r="3272" spans="1:10" x14ac:dyDescent="0.45">
      <c r="A3272" t="s">
        <v>425</v>
      </c>
      <c r="B3272" t="s">
        <v>433</v>
      </c>
      <c r="C3272">
        <v>2035</v>
      </c>
      <c r="D3272" t="s">
        <v>82</v>
      </c>
      <c r="E3272" t="s">
        <v>83</v>
      </c>
      <c r="F3272" t="s">
        <v>442</v>
      </c>
      <c r="G3272">
        <v>318</v>
      </c>
      <c r="H3272">
        <v>0.35860049724578802</v>
      </c>
      <c r="I3272">
        <f>IF(OR(B3272="GAS",B3272="COL",B3272="LAN",B3272="RICE"),H3272*About!$B$113,IF(B3272="CROP",H3272*About!$B$114,'EPA Data'!H3272))</f>
        <v>0.4016325569152826</v>
      </c>
      <c r="J3272" s="9" t="str">
        <f>VLOOKUP(F3272,'Tech to Policy Mapping'!C:D,2,FALSE)</f>
        <v>ngps - production methane capture</v>
      </c>
    </row>
    <row r="3273" spans="1:10" x14ac:dyDescent="0.45">
      <c r="A3273" t="s">
        <v>425</v>
      </c>
      <c r="B3273" t="s">
        <v>433</v>
      </c>
      <c r="C3273">
        <v>2035</v>
      </c>
      <c r="D3273" t="s">
        <v>82</v>
      </c>
      <c r="E3273" t="s">
        <v>83</v>
      </c>
      <c r="F3273" t="s">
        <v>453</v>
      </c>
      <c r="G3273">
        <v>319</v>
      </c>
      <c r="H3273">
        <v>0.71985030174255304</v>
      </c>
      <c r="I3273">
        <f>IF(OR(B3273="GAS",B3273="COL",B3273="LAN",B3273="RICE"),H3273*About!$B$113,IF(B3273="CROP",H3273*About!$B$114,'EPA Data'!H3273))</f>
        <v>0.80623233795165949</v>
      </c>
      <c r="J3273" s="9" t="str">
        <f>VLOOKUP(F3273,'Tech to Policy Mapping'!C:D,2,FALSE)</f>
        <v>ngps - production methane capture</v>
      </c>
    </row>
    <row r="3274" spans="1:10" x14ac:dyDescent="0.45">
      <c r="A3274" t="s">
        <v>425</v>
      </c>
      <c r="B3274" t="s">
        <v>433</v>
      </c>
      <c r="C3274">
        <v>2035</v>
      </c>
      <c r="D3274" t="s">
        <v>82</v>
      </c>
      <c r="E3274" t="s">
        <v>83</v>
      </c>
      <c r="F3274" t="s">
        <v>457</v>
      </c>
      <c r="G3274">
        <v>328</v>
      </c>
      <c r="H3274">
        <v>1.29827494675E-5</v>
      </c>
      <c r="I3274">
        <f>IF(OR(B3274="GAS",B3274="COL",B3274="LAN",B3274="RICE"),H3274*About!$B$113,IF(B3274="CROP",H3274*About!$B$114,'EPA Data'!H3274))</f>
        <v>1.4540679403600002E-5</v>
      </c>
      <c r="J3274" s="9" t="str">
        <f>VLOOKUP(F3274,'Tech to Policy Mapping'!C:D,2,FALSE)</f>
        <v>ngps - production methane capture</v>
      </c>
    </row>
    <row r="3275" spans="1:10" x14ac:dyDescent="0.45">
      <c r="A3275" t="s">
        <v>425</v>
      </c>
      <c r="B3275" t="s">
        <v>433</v>
      </c>
      <c r="C3275">
        <v>2035</v>
      </c>
      <c r="D3275" t="s">
        <v>82</v>
      </c>
      <c r="E3275" t="s">
        <v>83</v>
      </c>
      <c r="F3275" t="s">
        <v>457</v>
      </c>
      <c r="G3275">
        <v>357</v>
      </c>
      <c r="H3275">
        <v>1.6848967789E-5</v>
      </c>
      <c r="I3275">
        <f>IF(OR(B3275="GAS",B3275="COL",B3275="LAN",B3275="RICE"),H3275*About!$B$113,IF(B3275="CROP",H3275*About!$B$114,'EPA Data'!H3275))</f>
        <v>1.8870843923680003E-5</v>
      </c>
      <c r="J3275" s="9" t="str">
        <f>VLOOKUP(F3275,'Tech to Policy Mapping'!C:D,2,FALSE)</f>
        <v>ngps - production methane capture</v>
      </c>
    </row>
    <row r="3276" spans="1:10" x14ac:dyDescent="0.45">
      <c r="A3276" t="s">
        <v>425</v>
      </c>
      <c r="B3276" t="s">
        <v>433</v>
      </c>
      <c r="C3276">
        <v>2035</v>
      </c>
      <c r="D3276" t="s">
        <v>82</v>
      </c>
      <c r="E3276" t="s">
        <v>83</v>
      </c>
      <c r="F3276" t="s">
        <v>442</v>
      </c>
      <c r="G3276">
        <v>361</v>
      </c>
      <c r="H3276">
        <v>0.63121062517166104</v>
      </c>
      <c r="I3276">
        <f>IF(OR(B3276="GAS",B3276="COL",B3276="LAN",B3276="RICE"),H3276*About!$B$113,IF(B3276="CROP",H3276*About!$B$114,'EPA Data'!H3276))</f>
        <v>0.7069559001922604</v>
      </c>
      <c r="J3276" s="9" t="str">
        <f>VLOOKUP(F3276,'Tech to Policy Mapping'!C:D,2,FALSE)</f>
        <v>ngps - production methane capture</v>
      </c>
    </row>
    <row r="3277" spans="1:10" x14ac:dyDescent="0.45">
      <c r="A3277" t="s">
        <v>425</v>
      </c>
      <c r="B3277" t="s">
        <v>433</v>
      </c>
      <c r="C3277">
        <v>2035</v>
      </c>
      <c r="D3277" t="s">
        <v>82</v>
      </c>
      <c r="E3277" t="s">
        <v>83</v>
      </c>
      <c r="F3277" t="s">
        <v>453</v>
      </c>
      <c r="G3277">
        <v>385</v>
      </c>
      <c r="H3277">
        <v>0.47990018129348699</v>
      </c>
      <c r="I3277">
        <f>IF(OR(B3277="GAS",B3277="COL",B3277="LAN",B3277="RICE"),H3277*About!$B$113,IF(B3277="CROP",H3277*About!$B$114,'EPA Data'!H3277))</f>
        <v>0.53748820304870548</v>
      </c>
      <c r="J3277" s="9" t="str">
        <f>VLOOKUP(F3277,'Tech to Policy Mapping'!C:D,2,FALSE)</f>
        <v>ngps - production methane capture</v>
      </c>
    </row>
    <row r="3278" spans="1:10" x14ac:dyDescent="0.45">
      <c r="A3278" t="s">
        <v>425</v>
      </c>
      <c r="B3278" t="s">
        <v>433</v>
      </c>
      <c r="C3278">
        <v>2035</v>
      </c>
      <c r="D3278" t="s">
        <v>82</v>
      </c>
      <c r="E3278" t="s">
        <v>83</v>
      </c>
      <c r="F3278" t="s">
        <v>440</v>
      </c>
      <c r="G3278">
        <v>389</v>
      </c>
      <c r="H3278">
        <v>1.2512147805E-5</v>
      </c>
      <c r="I3278">
        <f>IF(OR(B3278="GAS",B3278="COL",B3278="LAN",B3278="RICE"),H3278*About!$B$113,IF(B3278="CROP",H3278*About!$B$114,'EPA Data'!H3278))</f>
        <v>1.4013605541600001E-5</v>
      </c>
      <c r="J3278" s="9" t="str">
        <f>VLOOKUP(F3278,'Tech to Policy Mapping'!C:D,2,FALSE)</f>
        <v>ngps - production methane capture</v>
      </c>
    </row>
    <row r="3279" spans="1:10" x14ac:dyDescent="0.45">
      <c r="A3279" t="s">
        <v>425</v>
      </c>
      <c r="B3279" t="s">
        <v>433</v>
      </c>
      <c r="C3279">
        <v>2035</v>
      </c>
      <c r="D3279" t="s">
        <v>82</v>
      </c>
      <c r="E3279" t="s">
        <v>83</v>
      </c>
      <c r="F3279" t="s">
        <v>440</v>
      </c>
      <c r="G3279">
        <v>395</v>
      </c>
      <c r="H3279" s="1">
        <v>5.5724044614199998E-6</v>
      </c>
      <c r="I3279">
        <f>IF(OR(B3279="GAS",B3279="COL",B3279="LAN",B3279="RICE"),H3279*About!$B$113,IF(B3279="CROP",H3279*About!$B$114,'EPA Data'!H3279))</f>
        <v>6.2410929967904002E-6</v>
      </c>
      <c r="J3279" s="9" t="str">
        <f>VLOOKUP(F3279,'Tech to Policy Mapping'!C:D,2,FALSE)</f>
        <v>ngps - production methane capture</v>
      </c>
    </row>
    <row r="3280" spans="1:10" x14ac:dyDescent="0.45">
      <c r="A3280" t="s">
        <v>425</v>
      </c>
      <c r="B3280" t="s">
        <v>433</v>
      </c>
      <c r="C3280">
        <v>2035</v>
      </c>
      <c r="D3280" t="s">
        <v>82</v>
      </c>
      <c r="E3280" t="s">
        <v>83</v>
      </c>
      <c r="F3280" t="s">
        <v>453</v>
      </c>
      <c r="G3280">
        <v>466</v>
      </c>
      <c r="H3280">
        <v>7.9983361065387698E-2</v>
      </c>
      <c r="I3280">
        <f>IF(OR(B3280="GAS",B3280="COL",B3280="LAN",B3280="RICE"),H3280*About!$B$113,IF(B3280="CROP",H3280*About!$B$114,'EPA Data'!H3280))</f>
        <v>8.9581364393234234E-2</v>
      </c>
      <c r="J3280" s="9" t="str">
        <f>VLOOKUP(F3280,'Tech to Policy Mapping'!C:D,2,FALSE)</f>
        <v>ngps - production methane capture</v>
      </c>
    </row>
    <row r="3281" spans="1:10" x14ac:dyDescent="0.45">
      <c r="A3281" t="s">
        <v>425</v>
      </c>
      <c r="B3281" t="s">
        <v>433</v>
      </c>
      <c r="C3281">
        <v>2035</v>
      </c>
      <c r="D3281" t="s">
        <v>82</v>
      </c>
      <c r="E3281" t="s">
        <v>83</v>
      </c>
      <c r="F3281" t="s">
        <v>442</v>
      </c>
      <c r="G3281">
        <v>495</v>
      </c>
      <c r="H3281">
        <v>4.3614860624074901E-2</v>
      </c>
      <c r="I3281">
        <f>IF(OR(B3281="GAS",B3281="COL",B3281="LAN",B3281="RICE"),H3281*About!$B$113,IF(B3281="CROP",H3281*About!$B$114,'EPA Data'!H3281))</f>
        <v>4.8848643898963894E-2</v>
      </c>
      <c r="J3281" s="9" t="str">
        <f>VLOOKUP(F3281,'Tech to Policy Mapping'!C:D,2,FALSE)</f>
        <v>ngps - production methane capture</v>
      </c>
    </row>
    <row r="3282" spans="1:10" x14ac:dyDescent="0.45">
      <c r="A3282" t="s">
        <v>425</v>
      </c>
      <c r="B3282" t="s">
        <v>433</v>
      </c>
      <c r="C3282">
        <v>2035</v>
      </c>
      <c r="D3282" t="s">
        <v>82</v>
      </c>
      <c r="E3282" t="s">
        <v>83</v>
      </c>
      <c r="F3282" t="s">
        <v>441</v>
      </c>
      <c r="G3282">
        <v>533</v>
      </c>
      <c r="H3282">
        <v>1.688372285571E-4</v>
      </c>
      <c r="I3282">
        <f>IF(OR(B3282="GAS",B3282="COL",B3282="LAN",B3282="RICE"),H3282*About!$B$113,IF(B3282="CROP",H3282*About!$B$114,'EPA Data'!H3282))</f>
        <v>1.8909769598395203E-4</v>
      </c>
      <c r="J3282" s="9" t="str">
        <f>VLOOKUP(F3282,'Tech to Policy Mapping'!C:D,2,FALSE)</f>
        <v>ngps - production methane capture</v>
      </c>
    </row>
    <row r="3283" spans="1:10" x14ac:dyDescent="0.45">
      <c r="A3283" t="s">
        <v>425</v>
      </c>
      <c r="B3283" t="s">
        <v>433</v>
      </c>
      <c r="C3283">
        <v>2035</v>
      </c>
      <c r="D3283" t="s">
        <v>82</v>
      </c>
      <c r="E3283" t="s">
        <v>83</v>
      </c>
      <c r="F3283" t="s">
        <v>457</v>
      </c>
      <c r="G3283">
        <v>599</v>
      </c>
      <c r="H3283">
        <v>1.7310332623299999E-5</v>
      </c>
      <c r="I3283">
        <f>IF(OR(B3283="GAS",B3283="COL",B3283="LAN",B3283="RICE"),H3283*About!$B$113,IF(B3283="CROP",H3283*About!$B$114,'EPA Data'!H3283))</f>
        <v>1.9387572538096E-5</v>
      </c>
      <c r="J3283" s="9" t="str">
        <f>VLOOKUP(F3283,'Tech to Policy Mapping'!C:D,2,FALSE)</f>
        <v>ngps - production methane capture</v>
      </c>
    </row>
    <row r="3284" spans="1:10" x14ac:dyDescent="0.45">
      <c r="A3284" t="s">
        <v>425</v>
      </c>
      <c r="B3284" t="s">
        <v>433</v>
      </c>
      <c r="C3284">
        <v>2035</v>
      </c>
      <c r="D3284" t="s">
        <v>82</v>
      </c>
      <c r="E3284" t="s">
        <v>83</v>
      </c>
      <c r="F3284" t="s">
        <v>457</v>
      </c>
      <c r="G3284">
        <v>700</v>
      </c>
      <c r="H3284" s="1">
        <v>8.6551663116599996E-6</v>
      </c>
      <c r="I3284">
        <f>IF(OR(B3284="GAS",B3284="COL",B3284="LAN",B3284="RICE"),H3284*About!$B$113,IF(B3284="CROP",H3284*About!$B$114,'EPA Data'!H3284))</f>
        <v>9.6937862690592011E-6</v>
      </c>
      <c r="J3284" s="9" t="str">
        <f>VLOOKUP(F3284,'Tech to Policy Mapping'!C:D,2,FALSE)</f>
        <v>ngps - production methane capture</v>
      </c>
    </row>
    <row r="3285" spans="1:10" x14ac:dyDescent="0.45">
      <c r="A3285" t="s">
        <v>425</v>
      </c>
      <c r="B3285" t="s">
        <v>433</v>
      </c>
      <c r="C3285">
        <v>2035</v>
      </c>
      <c r="D3285" t="s">
        <v>82</v>
      </c>
      <c r="E3285" t="s">
        <v>83</v>
      </c>
      <c r="F3285" t="s">
        <v>453</v>
      </c>
      <c r="G3285">
        <v>748</v>
      </c>
      <c r="H3285">
        <v>0.57699626684188798</v>
      </c>
      <c r="I3285">
        <f>IF(OR(B3285="GAS",B3285="COL",B3285="LAN",B3285="RICE"),H3285*About!$B$113,IF(B3285="CROP",H3285*About!$B$114,'EPA Data'!H3285))</f>
        <v>0.64623581886291459</v>
      </c>
      <c r="J3285" s="9" t="str">
        <f>VLOOKUP(F3285,'Tech to Policy Mapping'!C:D,2,FALSE)</f>
        <v>ngps - production methane capture</v>
      </c>
    </row>
    <row r="3286" spans="1:10" x14ac:dyDescent="0.45">
      <c r="A3286" t="s">
        <v>425</v>
      </c>
      <c r="B3286" t="s">
        <v>433</v>
      </c>
      <c r="C3286">
        <v>2035</v>
      </c>
      <c r="D3286" t="s">
        <v>82</v>
      </c>
      <c r="E3286" t="s">
        <v>83</v>
      </c>
      <c r="F3286" t="s">
        <v>440</v>
      </c>
      <c r="G3286">
        <v>751</v>
      </c>
      <c r="H3286" s="1">
        <v>4.8832657739699998E-6</v>
      </c>
      <c r="I3286">
        <f>IF(OR(B3286="GAS",B3286="COL",B3286="LAN",B3286="RICE"),H3286*About!$B$113,IF(B3286="CROP",H3286*About!$B$114,'EPA Data'!H3286))</f>
        <v>5.4692576668464001E-6</v>
      </c>
      <c r="J3286" s="9" t="str">
        <f>VLOOKUP(F3286,'Tech to Policy Mapping'!C:D,2,FALSE)</f>
        <v>ngps - production methane capture</v>
      </c>
    </row>
    <row r="3287" spans="1:10" x14ac:dyDescent="0.45">
      <c r="A3287" t="s">
        <v>425</v>
      </c>
      <c r="B3287" t="s">
        <v>433</v>
      </c>
      <c r="C3287">
        <v>2035</v>
      </c>
      <c r="D3287" t="s">
        <v>82</v>
      </c>
      <c r="E3287" t="s">
        <v>83</v>
      </c>
      <c r="F3287" t="s">
        <v>441</v>
      </c>
      <c r="G3287">
        <v>776</v>
      </c>
      <c r="H3287">
        <v>1.4446878340095E-3</v>
      </c>
      <c r="I3287">
        <f>IF(OR(B3287="GAS",B3287="COL",B3287="LAN",B3287="RICE"),H3287*About!$B$113,IF(B3287="CROP",H3287*About!$B$114,'EPA Data'!H3287))</f>
        <v>1.6180503740906402E-3</v>
      </c>
      <c r="J3287" s="9" t="str">
        <f>VLOOKUP(F3287,'Tech to Policy Mapping'!C:D,2,FALSE)</f>
        <v>ngps - production methane capture</v>
      </c>
    </row>
    <row r="3288" spans="1:10" x14ac:dyDescent="0.45">
      <c r="A3288" t="s">
        <v>425</v>
      </c>
      <c r="B3288" t="s">
        <v>433</v>
      </c>
      <c r="C3288">
        <v>2035</v>
      </c>
      <c r="D3288" t="s">
        <v>82</v>
      </c>
      <c r="E3288" t="s">
        <v>83</v>
      </c>
      <c r="F3288" t="s">
        <v>453</v>
      </c>
      <c r="G3288">
        <v>899</v>
      </c>
      <c r="H3288">
        <v>0.38466420769691401</v>
      </c>
      <c r="I3288">
        <f>IF(OR(B3288="GAS",B3288="COL",B3288="LAN",B3288="RICE"),H3288*About!$B$113,IF(B3288="CROP",H3288*About!$B$114,'EPA Data'!H3288))</f>
        <v>0.4308239126205437</v>
      </c>
      <c r="J3288" s="9" t="str">
        <f>VLOOKUP(F3288,'Tech to Policy Mapping'!C:D,2,FALSE)</f>
        <v>ngps - production methane capture</v>
      </c>
    </row>
    <row r="3289" spans="1:10" x14ac:dyDescent="0.45">
      <c r="A3289" t="s">
        <v>425</v>
      </c>
      <c r="B3289" t="s">
        <v>433</v>
      </c>
      <c r="C3289">
        <v>2035</v>
      </c>
      <c r="D3289" t="s">
        <v>82</v>
      </c>
      <c r="E3289" t="s">
        <v>83</v>
      </c>
      <c r="F3289" t="s">
        <v>442</v>
      </c>
      <c r="G3289">
        <v>965</v>
      </c>
      <c r="H3289">
        <v>0.14743651449680301</v>
      </c>
      <c r="I3289">
        <f>IF(OR(B3289="GAS",B3289="COL",B3289="LAN",B3289="RICE"),H3289*About!$B$113,IF(B3289="CROP",H3289*About!$B$114,'EPA Data'!H3289))</f>
        <v>0.16512889623641938</v>
      </c>
      <c r="J3289" s="9" t="str">
        <f>VLOOKUP(F3289,'Tech to Policy Mapping'!C:D,2,FALSE)</f>
        <v>ngps - production methane capture</v>
      </c>
    </row>
    <row r="3290" spans="1:10" x14ac:dyDescent="0.45">
      <c r="A3290" t="s">
        <v>425</v>
      </c>
      <c r="B3290" t="s">
        <v>433</v>
      </c>
      <c r="C3290">
        <v>2035</v>
      </c>
      <c r="D3290" t="s">
        <v>82</v>
      </c>
      <c r="E3290" t="s">
        <v>83</v>
      </c>
      <c r="F3290" t="s">
        <v>454</v>
      </c>
      <c r="G3290">
        <v>1014</v>
      </c>
      <c r="H3290">
        <v>5.2432239055633503E-2</v>
      </c>
      <c r="I3290">
        <f>IF(OR(B3290="GAS",B3290="COL",B3290="LAN",B3290="RICE"),H3290*About!$B$113,IF(B3290="CROP",H3290*About!$B$114,'EPA Data'!H3290))</f>
        <v>5.8724107742309531E-2</v>
      </c>
      <c r="J3290" s="9" t="str">
        <f>VLOOKUP(F3290,'Tech to Policy Mapping'!C:D,2,FALSE)</f>
        <v>ngps - T&amp;D methane capture</v>
      </c>
    </row>
    <row r="3291" spans="1:10" x14ac:dyDescent="0.45">
      <c r="A3291" t="s">
        <v>425</v>
      </c>
      <c r="B3291" t="s">
        <v>433</v>
      </c>
      <c r="C3291">
        <v>2035</v>
      </c>
      <c r="D3291" t="s">
        <v>82</v>
      </c>
      <c r="E3291" t="s">
        <v>83</v>
      </c>
      <c r="F3291" t="s">
        <v>453</v>
      </c>
      <c r="G3291">
        <v>1088</v>
      </c>
      <c r="H3291">
        <v>6.4110696315765395E-2</v>
      </c>
      <c r="I3291">
        <f>IF(OR(B3291="GAS",B3291="COL",B3291="LAN",B3291="RICE"),H3291*About!$B$113,IF(B3291="CROP",H3291*About!$B$114,'EPA Data'!H3291))</f>
        <v>7.1803979873657248E-2</v>
      </c>
      <c r="J3291" s="9" t="str">
        <f>VLOOKUP(F3291,'Tech to Policy Mapping'!C:D,2,FALSE)</f>
        <v>ngps - production methane capture</v>
      </c>
    </row>
    <row r="3292" spans="1:10" x14ac:dyDescent="0.45">
      <c r="A3292" t="s">
        <v>425</v>
      </c>
      <c r="B3292" t="s">
        <v>433</v>
      </c>
      <c r="C3292">
        <v>2035</v>
      </c>
      <c r="D3292" t="s">
        <v>82</v>
      </c>
      <c r="E3292" t="s">
        <v>83</v>
      </c>
      <c r="F3292" t="s">
        <v>455</v>
      </c>
      <c r="G3292">
        <v>2204</v>
      </c>
      <c r="H3292">
        <v>1.29041401669383E-2</v>
      </c>
      <c r="I3292">
        <f>IF(OR(B3292="GAS",B3292="COL",B3292="LAN",B3292="RICE"),H3292*About!$B$113,IF(B3292="CROP",H3292*About!$B$114,'EPA Data'!H3292))</f>
        <v>1.4452636986970897E-2</v>
      </c>
      <c r="J3292" s="9" t="str">
        <f>VLOOKUP(F3292,'Tech to Policy Mapping'!C:D,2,FALSE)</f>
        <v>ngps - production methane capture</v>
      </c>
    </row>
    <row r="3293" spans="1:10" x14ac:dyDescent="0.45">
      <c r="A3293" t="s">
        <v>425</v>
      </c>
      <c r="B3293" t="s">
        <v>433</v>
      </c>
      <c r="C3293">
        <v>2035</v>
      </c>
      <c r="D3293" t="s">
        <v>82</v>
      </c>
      <c r="E3293" t="s">
        <v>83</v>
      </c>
      <c r="F3293" t="s">
        <v>454</v>
      </c>
      <c r="G3293">
        <v>2204</v>
      </c>
      <c r="H3293">
        <v>4.7487851232290303E-2</v>
      </c>
      <c r="I3293">
        <f>IF(OR(B3293="GAS",B3293="COL",B3293="LAN",B3293="RICE"),H3293*About!$B$113,IF(B3293="CROP",H3293*About!$B$114,'EPA Data'!H3293))</f>
        <v>5.3186393380165141E-2</v>
      </c>
      <c r="J3293" s="9" t="str">
        <f>VLOOKUP(F3293,'Tech to Policy Mapping'!C:D,2,FALSE)</f>
        <v>ngps - T&amp;D methane capture</v>
      </c>
    </row>
    <row r="3294" spans="1:10" x14ac:dyDescent="0.45">
      <c r="A3294" t="s">
        <v>425</v>
      </c>
      <c r="B3294" t="s">
        <v>433</v>
      </c>
      <c r="C3294">
        <v>2035</v>
      </c>
      <c r="D3294" t="s">
        <v>82</v>
      </c>
      <c r="E3294" t="s">
        <v>83</v>
      </c>
      <c r="F3294" t="s">
        <v>440</v>
      </c>
      <c r="G3294">
        <v>2884</v>
      </c>
      <c r="H3294" s="1">
        <v>8.4993718019200002E-7</v>
      </c>
      <c r="I3294">
        <f>IF(OR(B3294="GAS",B3294="COL",B3294="LAN",B3294="RICE"),H3294*About!$B$113,IF(B3294="CROP",H3294*About!$B$114,'EPA Data'!H3294))</f>
        <v>9.5192964181504009E-7</v>
      </c>
      <c r="J3294" s="9" t="str">
        <f>VLOOKUP(F3294,'Tech to Policy Mapping'!C:D,2,FALSE)</f>
        <v>ngps - production methane capture</v>
      </c>
    </row>
    <row r="3295" spans="1:10" x14ac:dyDescent="0.45">
      <c r="A3295" t="s">
        <v>425</v>
      </c>
      <c r="B3295" t="s">
        <v>433</v>
      </c>
      <c r="C3295">
        <v>2035</v>
      </c>
      <c r="D3295" t="s">
        <v>82</v>
      </c>
      <c r="E3295" t="s">
        <v>83</v>
      </c>
      <c r="F3295" t="s">
        <v>441</v>
      </c>
      <c r="G3295">
        <v>4211</v>
      </c>
      <c r="H3295">
        <v>4.9777885578799997E-5</v>
      </c>
      <c r="I3295">
        <f>IF(OR(B3295="GAS",B3295="COL",B3295="LAN",B3295="RICE"),H3295*About!$B$113,IF(B3295="CROP",H3295*About!$B$114,'EPA Data'!H3295))</f>
        <v>5.5751231848256002E-5</v>
      </c>
      <c r="J3295" s="9" t="str">
        <f>VLOOKUP(F3295,'Tech to Policy Mapping'!C:D,2,FALSE)</f>
        <v>ngps - production methane capture</v>
      </c>
    </row>
    <row r="3296" spans="1:10" x14ac:dyDescent="0.45">
      <c r="A3296" t="s">
        <v>425</v>
      </c>
      <c r="B3296" t="s">
        <v>433</v>
      </c>
      <c r="C3296">
        <v>2035</v>
      </c>
      <c r="D3296" t="s">
        <v>82</v>
      </c>
      <c r="E3296" t="s">
        <v>83</v>
      </c>
      <c r="F3296" t="s">
        <v>457</v>
      </c>
      <c r="G3296">
        <v>4309</v>
      </c>
      <c r="H3296" s="1">
        <v>1.00448562534E-6</v>
      </c>
      <c r="I3296">
        <f>IF(OR(B3296="GAS",B3296="COL",B3296="LAN",B3296="RICE"),H3296*About!$B$113,IF(B3296="CROP",H3296*About!$B$114,'EPA Data'!H3296))</f>
        <v>1.1250239003808001E-6</v>
      </c>
      <c r="J3296" s="9" t="str">
        <f>VLOOKUP(F3296,'Tech to Policy Mapping'!C:D,2,FALSE)</f>
        <v>ngps - production methane capture</v>
      </c>
    </row>
    <row r="3297" spans="1:10" x14ac:dyDescent="0.45">
      <c r="A3297" t="s">
        <v>425</v>
      </c>
      <c r="B3297" t="s">
        <v>433</v>
      </c>
      <c r="C3297">
        <v>2035</v>
      </c>
      <c r="D3297" t="s">
        <v>82</v>
      </c>
      <c r="E3297" t="s">
        <v>83</v>
      </c>
      <c r="F3297" t="s">
        <v>440</v>
      </c>
      <c r="G3297">
        <v>4758</v>
      </c>
      <c r="H3297" s="1">
        <v>1.5080096318300001E-6</v>
      </c>
      <c r="I3297">
        <f>IF(OR(B3297="GAS",B3297="COL",B3297="LAN",B3297="RICE"),H3297*About!$B$113,IF(B3297="CROP",H3297*About!$B$114,'EPA Data'!H3297))</f>
        <v>1.6889707876496002E-6</v>
      </c>
      <c r="J3297" s="9" t="str">
        <f>VLOOKUP(F3297,'Tech to Policy Mapping'!C:D,2,FALSE)</f>
        <v>ngps - production methane capture</v>
      </c>
    </row>
    <row r="3298" spans="1:10" x14ac:dyDescent="0.45">
      <c r="A3298" t="s">
        <v>425</v>
      </c>
      <c r="B3298" t="s">
        <v>433</v>
      </c>
      <c r="C3298">
        <v>2035</v>
      </c>
      <c r="D3298" t="s">
        <v>82</v>
      </c>
      <c r="E3298" t="s">
        <v>83</v>
      </c>
      <c r="F3298" t="s">
        <v>441</v>
      </c>
      <c r="G3298">
        <v>6231</v>
      </c>
      <c r="H3298">
        <v>7.6574004196999996E-5</v>
      </c>
      <c r="I3298">
        <f>IF(OR(B3298="GAS",B3298="COL",B3298="LAN",B3298="RICE"),H3298*About!$B$113,IF(B3298="CROP",H3298*About!$B$114,'EPA Data'!H3298))</f>
        <v>8.576288470064E-5</v>
      </c>
      <c r="J3298" s="9" t="str">
        <f>VLOOKUP(F3298,'Tech to Policy Mapping'!C:D,2,FALSE)</f>
        <v>ngps - production methane capture</v>
      </c>
    </row>
    <row r="3299" spans="1:10" x14ac:dyDescent="0.45">
      <c r="A3299" t="s">
        <v>425</v>
      </c>
      <c r="B3299" t="s">
        <v>433</v>
      </c>
      <c r="C3299">
        <v>2035</v>
      </c>
      <c r="D3299" t="s">
        <v>82</v>
      </c>
      <c r="E3299" t="s">
        <v>83</v>
      </c>
      <c r="F3299" t="s">
        <v>457</v>
      </c>
      <c r="G3299">
        <v>7817</v>
      </c>
      <c r="H3299" s="1">
        <v>1.3393141671299999E-6</v>
      </c>
      <c r="I3299">
        <f>IF(OR(B3299="GAS",B3299="COL",B3299="LAN",B3299="RICE"),H3299*About!$B$113,IF(B3299="CROP",H3299*About!$B$114,'EPA Data'!H3299))</f>
        <v>1.5000318671856001E-6</v>
      </c>
      <c r="J3299" s="9" t="str">
        <f>VLOOKUP(F3299,'Tech to Policy Mapping'!C:D,2,FALSE)</f>
        <v>ngps - production methane capture</v>
      </c>
    </row>
    <row r="3300" spans="1:10" x14ac:dyDescent="0.45">
      <c r="A3300" t="s">
        <v>425</v>
      </c>
      <c r="B3300" t="s">
        <v>433</v>
      </c>
      <c r="C3300">
        <v>2035</v>
      </c>
      <c r="D3300" t="s">
        <v>82</v>
      </c>
      <c r="E3300" t="s">
        <v>83</v>
      </c>
      <c r="F3300" t="s">
        <v>441</v>
      </c>
      <c r="G3300">
        <v>9002</v>
      </c>
      <c r="H3300">
        <v>1.108666911023E-4</v>
      </c>
      <c r="I3300">
        <f>IF(OR(B3300="GAS",B3300="COL",B3300="LAN",B3300="RICE"),H3300*About!$B$113,IF(B3300="CROP",H3300*About!$B$114,'EPA Data'!H3300))</f>
        <v>1.2417069403457601E-4</v>
      </c>
      <c r="J3300" s="9" t="str">
        <f>VLOOKUP(F3300,'Tech to Policy Mapping'!C:D,2,FALSE)</f>
        <v>ngps - production methane capture</v>
      </c>
    </row>
    <row r="3301" spans="1:10" x14ac:dyDescent="0.45">
      <c r="A3301" t="s">
        <v>425</v>
      </c>
      <c r="B3301" t="s">
        <v>433</v>
      </c>
      <c r="C3301">
        <v>2035</v>
      </c>
      <c r="D3301" t="s">
        <v>82</v>
      </c>
      <c r="E3301" t="s">
        <v>83</v>
      </c>
      <c r="F3301" t="s">
        <v>440</v>
      </c>
      <c r="G3301">
        <v>9048</v>
      </c>
      <c r="H3301" s="1">
        <v>1.32151421894E-6</v>
      </c>
      <c r="I3301">
        <f>IF(OR(B3301="GAS",B3301="COL",B3301="LAN",B3301="RICE"),H3301*About!$B$113,IF(B3301="CROP",H3301*About!$B$114,'EPA Data'!H3301))</f>
        <v>1.4800959252128E-6</v>
      </c>
      <c r="J3301" s="9" t="str">
        <f>VLOOKUP(F3301,'Tech to Policy Mapping'!C:D,2,FALSE)</f>
        <v>ngps - production methane capture</v>
      </c>
    </row>
    <row r="3302" spans="1:10" x14ac:dyDescent="0.45">
      <c r="A3302" t="s">
        <v>425</v>
      </c>
      <c r="B3302" t="s">
        <v>433</v>
      </c>
      <c r="C3302">
        <v>2035</v>
      </c>
      <c r="D3302" t="s">
        <v>82</v>
      </c>
      <c r="E3302" t="s">
        <v>83</v>
      </c>
      <c r="F3302" t="s">
        <v>457</v>
      </c>
      <c r="G3302">
        <v>9119</v>
      </c>
      <c r="H3302" s="1">
        <v>6.6965708356300002E-7</v>
      </c>
      <c r="I3302">
        <f>IF(OR(B3302="GAS",B3302="COL",B3302="LAN",B3302="RICE"),H3302*About!$B$113,IF(B3302="CROP",H3302*About!$B$114,'EPA Data'!H3302))</f>
        <v>7.5001593359056006E-7</v>
      </c>
      <c r="J3302" s="9" t="str">
        <f>VLOOKUP(F3302,'Tech to Policy Mapping'!C:D,2,FALSE)</f>
        <v>ngps - production methane capture</v>
      </c>
    </row>
    <row r="3303" spans="1:10" x14ac:dyDescent="0.45">
      <c r="A3303" t="s">
        <v>425</v>
      </c>
      <c r="B3303" t="s">
        <v>433</v>
      </c>
      <c r="C3303">
        <v>2035</v>
      </c>
      <c r="D3303" t="s">
        <v>82</v>
      </c>
      <c r="E3303" t="s">
        <v>83</v>
      </c>
      <c r="F3303" t="s">
        <v>459</v>
      </c>
      <c r="G3303">
        <v>9762</v>
      </c>
      <c r="H3303">
        <v>1.7436927556991499</v>
      </c>
      <c r="I3303">
        <f>IF(OR(B3303="GAS",B3303="COL",B3303="LAN",B3303="RICE"),H3303*About!$B$113,IF(B3303="CROP",H3303*About!$B$114,'EPA Data'!H3303))</f>
        <v>1.9529358863830482</v>
      </c>
      <c r="J3303" s="9" t="str">
        <f>VLOOKUP(F3303,'Tech to Policy Mapping'!C:D,2,FALSE)</f>
        <v>ngps - production methane destruction</v>
      </c>
    </row>
    <row r="3304" spans="1:10" x14ac:dyDescent="0.45">
      <c r="A3304" t="s">
        <v>425</v>
      </c>
      <c r="B3304" t="s">
        <v>433</v>
      </c>
      <c r="C3304">
        <v>2035</v>
      </c>
      <c r="D3304" t="s">
        <v>82</v>
      </c>
      <c r="E3304" t="s">
        <v>83</v>
      </c>
      <c r="F3304" t="s">
        <v>451</v>
      </c>
      <c r="G3304">
        <v>12552</v>
      </c>
      <c r="H3304">
        <v>6.0451412573456998E-3</v>
      </c>
      <c r="I3304">
        <f>IF(OR(B3304="GAS",B3304="COL",B3304="LAN",B3304="RICE"),H3304*About!$B$113,IF(B3304="CROP",H3304*About!$B$114,'EPA Data'!H3304))</f>
        <v>6.7705582082271841E-3</v>
      </c>
      <c r="J3304" s="9" t="str">
        <f>VLOOKUP(F3304,'Tech to Policy Mapping'!C:D,2,FALSE)</f>
        <v>ngps - production methane capture</v>
      </c>
    </row>
    <row r="3305" spans="1:10" x14ac:dyDescent="0.45">
      <c r="A3305" t="s">
        <v>425</v>
      </c>
      <c r="B3305" t="s">
        <v>433</v>
      </c>
      <c r="C3305">
        <v>2035</v>
      </c>
      <c r="D3305" t="s">
        <v>82</v>
      </c>
      <c r="E3305" t="s">
        <v>83</v>
      </c>
      <c r="F3305" t="s">
        <v>440</v>
      </c>
      <c r="G3305">
        <v>34665</v>
      </c>
      <c r="H3305" s="1">
        <v>2.3001085480700001E-7</v>
      </c>
      <c r="I3305">
        <f>IF(OR(B3305="GAS",B3305="COL",B3305="LAN",B3305="RICE"),H3305*About!$B$113,IF(B3305="CROP",H3305*About!$B$114,'EPA Data'!H3305))</f>
        <v>2.5761215738384005E-7</v>
      </c>
      <c r="J3305" s="9" t="str">
        <f>VLOOKUP(F3305,'Tech to Policy Mapping'!C:D,2,FALSE)</f>
        <v>ngps - production methane capture</v>
      </c>
    </row>
    <row r="3306" spans="1:10" x14ac:dyDescent="0.45">
      <c r="A3306" t="s">
        <v>425</v>
      </c>
      <c r="B3306" t="s">
        <v>433</v>
      </c>
      <c r="C3306">
        <v>2035</v>
      </c>
      <c r="D3306" t="s">
        <v>82</v>
      </c>
      <c r="E3306" t="s">
        <v>83</v>
      </c>
      <c r="F3306" t="s">
        <v>448</v>
      </c>
      <c r="G3306">
        <v>44928</v>
      </c>
      <c r="H3306">
        <v>4.4442578218877003E-3</v>
      </c>
      <c r="I3306">
        <f>IF(OR(B3306="GAS",B3306="COL",B3306="LAN",B3306="RICE"),H3306*About!$B$113,IF(B3306="CROP",H3306*About!$B$114,'EPA Data'!H3306))</f>
        <v>4.9775687605142244E-3</v>
      </c>
      <c r="J3306" s="9" t="str">
        <f>VLOOKUP(F3306,'Tech to Policy Mapping'!C:D,2,FALSE)</f>
        <v>ngps - production methane capture</v>
      </c>
    </row>
    <row r="3307" spans="1:10" x14ac:dyDescent="0.45">
      <c r="A3307" t="s">
        <v>425</v>
      </c>
      <c r="B3307" t="s">
        <v>433</v>
      </c>
      <c r="C3307">
        <v>2035</v>
      </c>
      <c r="D3307" t="s">
        <v>82</v>
      </c>
      <c r="E3307" t="s">
        <v>83</v>
      </c>
      <c r="F3307" t="s">
        <v>442</v>
      </c>
      <c r="G3307">
        <v>47985</v>
      </c>
      <c r="H3307">
        <v>3.6610296228899999E-4</v>
      </c>
      <c r="I3307">
        <f>IF(OR(B3307="GAS",B3307="COL",B3307="LAN",B3307="RICE"),H3307*About!$B$113,IF(B3307="CROP",H3307*About!$B$114,'EPA Data'!H3307))</f>
        <v>4.1003531776368001E-4</v>
      </c>
      <c r="J3307" s="9" t="str">
        <f>VLOOKUP(F3307,'Tech to Policy Mapping'!C:D,2,FALSE)</f>
        <v>ngps - production methane capture</v>
      </c>
    </row>
    <row r="3308" spans="1:10" x14ac:dyDescent="0.45">
      <c r="A3308" t="s">
        <v>425</v>
      </c>
      <c r="B3308" t="s">
        <v>433</v>
      </c>
      <c r="C3308">
        <v>2035</v>
      </c>
      <c r="D3308" t="s">
        <v>82</v>
      </c>
      <c r="E3308" t="s">
        <v>83</v>
      </c>
      <c r="F3308" t="s">
        <v>453</v>
      </c>
      <c r="G3308">
        <v>54993</v>
      </c>
      <c r="H3308">
        <v>2.336490433663E-4</v>
      </c>
      <c r="I3308">
        <f>IF(OR(B3308="GAS",B3308="COL",B3308="LAN",B3308="RICE"),H3308*About!$B$113,IF(B3308="CROP",H3308*About!$B$114,'EPA Data'!H3308))</f>
        <v>2.6168692857025602E-4</v>
      </c>
      <c r="J3308" s="9" t="str">
        <f>VLOOKUP(F3308,'Tech to Policy Mapping'!C:D,2,FALSE)</f>
        <v>ngps - production methane capture</v>
      </c>
    </row>
    <row r="3309" spans="1:10" x14ac:dyDescent="0.45">
      <c r="A3309" t="s">
        <v>425</v>
      </c>
      <c r="B3309" t="s">
        <v>433</v>
      </c>
      <c r="C3309">
        <v>2035</v>
      </c>
      <c r="D3309" t="s">
        <v>82</v>
      </c>
      <c r="E3309" t="s">
        <v>83</v>
      </c>
      <c r="F3309" t="s">
        <v>453</v>
      </c>
      <c r="G3309">
        <v>66018</v>
      </c>
      <c r="H3309">
        <v>1.5576602891090001E-4</v>
      </c>
      <c r="I3309">
        <f>IF(OR(B3309="GAS",B3309="COL",B3309="LAN",B3309="RICE"),H3309*About!$B$113,IF(B3309="CROP",H3309*About!$B$114,'EPA Data'!H3309))</f>
        <v>1.7445795238020802E-4</v>
      </c>
      <c r="J3309" s="9" t="str">
        <f>VLOOKUP(F3309,'Tech to Policy Mapping'!C:D,2,FALSE)</f>
        <v>ngps - production methane capture</v>
      </c>
    </row>
    <row r="3310" spans="1:10" x14ac:dyDescent="0.45">
      <c r="A3310" t="s">
        <v>425</v>
      </c>
      <c r="B3310" t="s">
        <v>433</v>
      </c>
      <c r="C3310">
        <v>2035</v>
      </c>
      <c r="D3310" t="s">
        <v>82</v>
      </c>
      <c r="E3310" t="s">
        <v>83</v>
      </c>
      <c r="F3310" t="s">
        <v>453</v>
      </c>
      <c r="G3310">
        <v>79811</v>
      </c>
      <c r="H3310">
        <v>2.59610042121E-5</v>
      </c>
      <c r="I3310">
        <f>IF(OR(B3310="GAS",B3310="COL",B3310="LAN",B3310="RICE"),H3310*About!$B$113,IF(B3310="CROP",H3310*About!$B$114,'EPA Data'!H3310))</f>
        <v>2.9076324717552002E-5</v>
      </c>
      <c r="J3310" s="9" t="str">
        <f>VLOOKUP(F3310,'Tech to Policy Mapping'!C:D,2,FALSE)</f>
        <v>ngps - production methane capture</v>
      </c>
    </row>
    <row r="3311" spans="1:10" x14ac:dyDescent="0.45">
      <c r="A3311" t="s">
        <v>425</v>
      </c>
      <c r="B3311" t="s">
        <v>433</v>
      </c>
      <c r="C3311">
        <v>2035</v>
      </c>
      <c r="D3311" t="s">
        <v>82</v>
      </c>
      <c r="E3311" t="s">
        <v>83</v>
      </c>
      <c r="F3311" t="s">
        <v>453</v>
      </c>
      <c r="G3311">
        <v>100000</v>
      </c>
      <c r="H3311" s="1">
        <v>9.9999999999999998E-13</v>
      </c>
      <c r="I3311">
        <f>IF(OR(B3311="GAS",B3311="COL",B3311="LAN",B3311="RICE"),H3311*About!$B$113,IF(B3311="CROP",H3311*About!$B$114,'EPA Data'!H3311))</f>
        <v>1.1200000000000001E-12</v>
      </c>
      <c r="J3311" s="9" t="str">
        <f>VLOOKUP(F3311,'Tech to Policy Mapping'!C:D,2,FALSE)</f>
        <v>ngps - production methane capture</v>
      </c>
    </row>
    <row r="3312" spans="1:10" x14ac:dyDescent="0.45">
      <c r="A3312" t="s">
        <v>425</v>
      </c>
      <c r="B3312" t="s">
        <v>433</v>
      </c>
      <c r="C3312">
        <v>2035</v>
      </c>
      <c r="D3312" t="s">
        <v>82</v>
      </c>
      <c r="E3312" t="s">
        <v>83</v>
      </c>
      <c r="F3312" t="s">
        <v>460</v>
      </c>
      <c r="G3312">
        <v>114189</v>
      </c>
      <c r="H3312">
        <v>2.3031665477902001E-3</v>
      </c>
      <c r="I3312">
        <f>IF(OR(B3312="GAS",B3312="COL",B3312="LAN",B3312="RICE"),H3312*About!$B$113,IF(B3312="CROP",H3312*About!$B$114,'EPA Data'!H3312))</f>
        <v>2.5795465335250243E-3</v>
      </c>
      <c r="J3312" s="9" t="str">
        <f>VLOOKUP(F3312,'Tech to Policy Mapping'!C:D,2,FALSE)</f>
        <v>ngps - production methane capture</v>
      </c>
    </row>
    <row r="3313" spans="1:10" x14ac:dyDescent="0.45">
      <c r="A3313" t="s">
        <v>425</v>
      </c>
      <c r="B3313" t="s">
        <v>433</v>
      </c>
      <c r="C3313">
        <v>2035</v>
      </c>
      <c r="D3313" t="s">
        <v>82</v>
      </c>
      <c r="E3313" t="s">
        <v>83</v>
      </c>
      <c r="F3313" t="s">
        <v>454</v>
      </c>
      <c r="G3313">
        <v>160431</v>
      </c>
      <c r="H3313">
        <v>4.43311743438244E-2</v>
      </c>
      <c r="I3313">
        <f>IF(OR(B3313="GAS",B3313="COL",B3313="LAN",B3313="RICE"),H3313*About!$B$113,IF(B3313="CROP",H3313*About!$B$114,'EPA Data'!H3313))</f>
        <v>4.9650915265083334E-2</v>
      </c>
      <c r="J3313" s="9" t="str">
        <f>VLOOKUP(F3313,'Tech to Policy Mapping'!C:D,2,FALSE)</f>
        <v>ngps - T&amp;D methane capture</v>
      </c>
    </row>
    <row r="3314" spans="1:10" x14ac:dyDescent="0.45">
      <c r="A3314" t="s">
        <v>425</v>
      </c>
      <c r="B3314" t="s">
        <v>433</v>
      </c>
      <c r="C3314">
        <v>2035</v>
      </c>
      <c r="D3314" t="s">
        <v>82</v>
      </c>
      <c r="E3314" t="s">
        <v>83</v>
      </c>
      <c r="F3314" t="s">
        <v>453</v>
      </c>
      <c r="G3314">
        <v>404825</v>
      </c>
      <c r="H3314">
        <v>1.5871535652000001E-5</v>
      </c>
      <c r="I3314">
        <f>IF(OR(B3314="GAS",B3314="COL",B3314="LAN",B3314="RICE"),H3314*About!$B$113,IF(B3314="CROP",H3314*About!$B$114,'EPA Data'!H3314))</f>
        <v>1.7776119930240002E-5</v>
      </c>
      <c r="J3314" s="9" t="str">
        <f>VLOOKUP(F3314,'Tech to Policy Mapping'!C:D,2,FALSE)</f>
        <v>ngps - production methane capture</v>
      </c>
    </row>
    <row r="3315" spans="1:10" x14ac:dyDescent="0.45">
      <c r="A3315" t="s">
        <v>425</v>
      </c>
      <c r="B3315" t="s">
        <v>433</v>
      </c>
      <c r="C3315">
        <v>2035</v>
      </c>
      <c r="D3315" t="s">
        <v>82</v>
      </c>
      <c r="E3315" t="s">
        <v>83</v>
      </c>
      <c r="F3315" t="s">
        <v>453</v>
      </c>
      <c r="G3315">
        <v>485974</v>
      </c>
      <c r="H3315">
        <v>1.05810240711E-5</v>
      </c>
      <c r="I3315">
        <f>IF(OR(B3315="GAS",B3315="COL",B3315="LAN",B3315="RICE"),H3315*About!$B$113,IF(B3315="CROP",H3315*About!$B$114,'EPA Data'!H3315))</f>
        <v>1.1850746959632001E-5</v>
      </c>
      <c r="J3315" s="9" t="str">
        <f>VLOOKUP(F3315,'Tech to Policy Mapping'!C:D,2,FALSE)</f>
        <v>ngps - production methane capture</v>
      </c>
    </row>
    <row r="3316" spans="1:10" x14ac:dyDescent="0.45">
      <c r="A3316" t="s">
        <v>425</v>
      </c>
      <c r="B3316" t="s">
        <v>433</v>
      </c>
      <c r="C3316">
        <v>2035</v>
      </c>
      <c r="D3316" t="s">
        <v>82</v>
      </c>
      <c r="E3316" t="s">
        <v>83</v>
      </c>
      <c r="F3316" t="s">
        <v>453</v>
      </c>
      <c r="G3316">
        <v>587497</v>
      </c>
      <c r="H3316" s="1">
        <v>1.76350408765E-6</v>
      </c>
      <c r="I3316">
        <f>IF(OR(B3316="GAS",B3316="COL",B3316="LAN",B3316="RICE"),H3316*About!$B$113,IF(B3316="CROP",H3316*About!$B$114,'EPA Data'!H3316))</f>
        <v>1.975124578168E-6</v>
      </c>
      <c r="J3316" s="9" t="str">
        <f>VLOOKUP(F3316,'Tech to Policy Mapping'!C:D,2,FALSE)</f>
        <v>ngps - production methane capture</v>
      </c>
    </row>
    <row r="3317" spans="1:10" x14ac:dyDescent="0.45">
      <c r="A3317" t="s">
        <v>425</v>
      </c>
      <c r="B3317" t="s">
        <v>433</v>
      </c>
      <c r="C3317">
        <v>2035</v>
      </c>
      <c r="D3317" t="s">
        <v>82</v>
      </c>
      <c r="E3317" t="s">
        <v>83</v>
      </c>
      <c r="F3317" t="s">
        <v>460</v>
      </c>
      <c r="G3317">
        <v>871948</v>
      </c>
      <c r="H3317">
        <v>1.2406732421368001E-3</v>
      </c>
      <c r="I3317">
        <f>IF(OR(B3317="GAS",B3317="COL",B3317="LAN",B3317="RICE"),H3317*About!$B$113,IF(B3317="CROP",H3317*About!$B$114,'EPA Data'!H3317))</f>
        <v>1.3895540311932163E-3</v>
      </c>
      <c r="J3317" s="9" t="str">
        <f>VLOOKUP(F3317,'Tech to Policy Mapping'!C:D,2,FALSE)</f>
        <v>ngps - production methane capture</v>
      </c>
    </row>
    <row r="3318" spans="1:10" x14ac:dyDescent="0.45">
      <c r="A3318" t="s">
        <v>425</v>
      </c>
      <c r="B3318" t="s">
        <v>433</v>
      </c>
      <c r="C3318">
        <v>2035</v>
      </c>
      <c r="D3318" t="s">
        <v>82</v>
      </c>
      <c r="E3318" t="s">
        <v>83</v>
      </c>
      <c r="F3318" t="s">
        <v>448</v>
      </c>
      <c r="G3318">
        <v>2168606</v>
      </c>
      <c r="H3318">
        <v>1.1361935175955001E-3</v>
      </c>
      <c r="I3318">
        <f>IF(OR(B3318="GAS",B3318="COL",B3318="LAN",B3318="RICE"),H3318*About!$B$113,IF(B3318="CROP",H3318*About!$B$114,'EPA Data'!H3318))</f>
        <v>1.2725367397069603E-3</v>
      </c>
      <c r="J3318" s="9" t="str">
        <f>VLOOKUP(F3318,'Tech to Policy Mapping'!C:D,2,FALSE)</f>
        <v>ngps - production methane capture</v>
      </c>
    </row>
    <row r="3319" spans="1:10" x14ac:dyDescent="0.45">
      <c r="A3319" t="s">
        <v>425</v>
      </c>
      <c r="B3319" t="s">
        <v>433</v>
      </c>
      <c r="C3319">
        <v>2035</v>
      </c>
      <c r="D3319" t="s">
        <v>82</v>
      </c>
      <c r="E3319" t="s">
        <v>83</v>
      </c>
      <c r="F3319" t="s">
        <v>456</v>
      </c>
      <c r="G3319">
        <v>2274569</v>
      </c>
      <c r="H3319" s="1">
        <v>8.3896145497399998E-7</v>
      </c>
      <c r="I3319">
        <f>IF(OR(B3319="GAS",B3319="COL",B3319="LAN",B3319="RICE"),H3319*About!$B$113,IF(B3319="CROP",H3319*About!$B$114,'EPA Data'!H3319))</f>
        <v>9.3963682957088004E-7</v>
      </c>
      <c r="J3319" s="9" t="str">
        <f>VLOOKUP(F3319,'Tech to Policy Mapping'!C:D,2,FALSE)</f>
        <v>ngps - production methane capture</v>
      </c>
    </row>
    <row r="3320" spans="1:10" x14ac:dyDescent="0.45">
      <c r="A3320" t="s">
        <v>425</v>
      </c>
      <c r="B3320" t="s">
        <v>433</v>
      </c>
      <c r="C3320">
        <v>2035</v>
      </c>
      <c r="D3320" t="s">
        <v>82</v>
      </c>
      <c r="E3320" t="s">
        <v>83</v>
      </c>
      <c r="F3320" t="s">
        <v>456</v>
      </c>
      <c r="G3320">
        <v>2274658</v>
      </c>
      <c r="H3320" s="1">
        <v>2.0140676042499998E-6</v>
      </c>
      <c r="I3320">
        <f>IF(OR(B3320="GAS",B3320="COL",B3320="LAN",B3320="RICE"),H3320*About!$B$113,IF(B3320="CROP",H3320*About!$B$114,'EPA Data'!H3320))</f>
        <v>2.2557557167599998E-6</v>
      </c>
      <c r="J3320" s="9" t="str">
        <f>VLOOKUP(F3320,'Tech to Policy Mapping'!C:D,2,FALSE)</f>
        <v>ngps - production methane capture</v>
      </c>
    </row>
    <row r="3321" spans="1:10" x14ac:dyDescent="0.45">
      <c r="A3321" t="s">
        <v>425</v>
      </c>
      <c r="B3321" t="s">
        <v>433</v>
      </c>
      <c r="C3321">
        <v>2035</v>
      </c>
      <c r="D3321" t="s">
        <v>82</v>
      </c>
      <c r="E3321" t="s">
        <v>83</v>
      </c>
      <c r="F3321" t="s">
        <v>453</v>
      </c>
      <c r="G3321">
        <v>4861773</v>
      </c>
      <c r="H3321" s="1">
        <v>4.2951710383900004E-6</v>
      </c>
      <c r="I3321">
        <f>IF(OR(B3321="GAS",B3321="COL",B3321="LAN",B3321="RICE"),H3321*About!$B$113,IF(B3321="CROP",H3321*About!$B$114,'EPA Data'!H3321))</f>
        <v>4.8105915629968009E-6</v>
      </c>
      <c r="J3321" s="9" t="str">
        <f>VLOOKUP(F3321,'Tech to Policy Mapping'!C:D,2,FALSE)</f>
        <v>ngps - production methane capture</v>
      </c>
    </row>
    <row r="3322" spans="1:10" x14ac:dyDescent="0.45">
      <c r="A3322" t="s">
        <v>425</v>
      </c>
      <c r="B3322" t="s">
        <v>433</v>
      </c>
      <c r="C3322">
        <v>2035</v>
      </c>
      <c r="D3322" t="s">
        <v>82</v>
      </c>
      <c r="E3322" t="s">
        <v>83</v>
      </c>
      <c r="F3322" t="s">
        <v>453</v>
      </c>
      <c r="G3322">
        <v>5836334</v>
      </c>
      <c r="H3322" s="1">
        <v>2.8634472073500002E-6</v>
      </c>
      <c r="I3322">
        <f>IF(OR(B3322="GAS",B3322="COL",B3322="LAN",B3322="RICE"),H3322*About!$B$113,IF(B3322="CROP",H3322*About!$B$114,'EPA Data'!H3322))</f>
        <v>3.2070608722320003E-6</v>
      </c>
      <c r="J3322" s="9" t="str">
        <f>VLOOKUP(F3322,'Tech to Policy Mapping'!C:D,2,FALSE)</f>
        <v>ngps - production methane capture</v>
      </c>
    </row>
    <row r="3323" spans="1:10" x14ac:dyDescent="0.45">
      <c r="A3323" t="s">
        <v>425</v>
      </c>
      <c r="B3323" t="s">
        <v>433</v>
      </c>
      <c r="C3323">
        <v>2035</v>
      </c>
      <c r="D3323" t="s">
        <v>82</v>
      </c>
      <c r="E3323" t="s">
        <v>83</v>
      </c>
      <c r="F3323" t="s">
        <v>453</v>
      </c>
      <c r="G3323">
        <v>7055564</v>
      </c>
      <c r="H3323" s="1">
        <v>4.77241201224E-7</v>
      </c>
      <c r="I3323">
        <f>IF(OR(B3323="GAS",B3323="COL",B3323="LAN",B3323="RICE"),H3323*About!$B$113,IF(B3323="CROP",H3323*About!$B$114,'EPA Data'!H3323))</f>
        <v>5.3451014537088003E-7</v>
      </c>
      <c r="J3323" s="9" t="str">
        <f>VLOOKUP(F3323,'Tech to Policy Mapping'!C:D,2,FALSE)</f>
        <v>ngps - production methane capture</v>
      </c>
    </row>
    <row r="3324" spans="1:10" x14ac:dyDescent="0.45">
      <c r="A3324" t="s">
        <v>425</v>
      </c>
      <c r="B3324" t="s">
        <v>433</v>
      </c>
      <c r="C3324">
        <v>2040</v>
      </c>
      <c r="D3324" t="s">
        <v>82</v>
      </c>
      <c r="E3324" t="s">
        <v>83</v>
      </c>
      <c r="F3324" t="s">
        <v>434</v>
      </c>
      <c r="G3324">
        <v>-100000</v>
      </c>
      <c r="H3324">
        <v>0</v>
      </c>
      <c r="I3324">
        <f>IF(OR(B3324="GAS",B3324="COL",B3324="LAN",B3324="RICE"),H3324*About!$B$113,IF(B3324="CROP",H3324*About!$B$114,'EPA Data'!H3324))</f>
        <v>0</v>
      </c>
      <c r="J3324" s="9" t="str">
        <f>VLOOKUP(F3324,'Tech to Policy Mapping'!C:D,2,FALSE)</f>
        <v>ngps - production methane capture</v>
      </c>
    </row>
    <row r="3325" spans="1:10" x14ac:dyDescent="0.45">
      <c r="A3325" t="s">
        <v>425</v>
      </c>
      <c r="B3325" t="s">
        <v>433</v>
      </c>
      <c r="C3325">
        <v>2040</v>
      </c>
      <c r="D3325" t="s">
        <v>82</v>
      </c>
      <c r="E3325" t="s">
        <v>83</v>
      </c>
      <c r="F3325" t="s">
        <v>434</v>
      </c>
      <c r="G3325">
        <v>-178</v>
      </c>
      <c r="H3325">
        <v>0</v>
      </c>
      <c r="I3325">
        <f>IF(OR(B3325="GAS",B3325="COL",B3325="LAN",B3325="RICE"),H3325*About!$B$113,IF(B3325="CROP",H3325*About!$B$114,'EPA Data'!H3325))</f>
        <v>0</v>
      </c>
      <c r="J3325" s="9" t="str">
        <f>VLOOKUP(F3325,'Tech to Policy Mapping'!C:D,2,FALSE)</f>
        <v>ngps - production methane capture</v>
      </c>
    </row>
    <row r="3326" spans="1:10" x14ac:dyDescent="0.45">
      <c r="A3326" t="s">
        <v>425</v>
      </c>
      <c r="B3326" t="s">
        <v>433</v>
      </c>
      <c r="C3326">
        <v>2040</v>
      </c>
      <c r="D3326" t="s">
        <v>82</v>
      </c>
      <c r="E3326" t="s">
        <v>83</v>
      </c>
      <c r="F3326" t="s">
        <v>434</v>
      </c>
      <c r="G3326">
        <v>-178</v>
      </c>
      <c r="H3326">
        <v>0.38157773017883301</v>
      </c>
      <c r="I3326">
        <f>IF(OR(B3326="GAS",B3326="COL",B3326="LAN",B3326="RICE"),H3326*About!$B$113,IF(B3326="CROP",H3326*About!$B$114,'EPA Data'!H3326))</f>
        <v>0.42736705780029299</v>
      </c>
      <c r="J3326" s="9" t="str">
        <f>VLOOKUP(F3326,'Tech to Policy Mapping'!C:D,2,FALSE)</f>
        <v>ngps - production methane capture</v>
      </c>
    </row>
    <row r="3327" spans="1:10" x14ac:dyDescent="0.45">
      <c r="A3327" t="s">
        <v>425</v>
      </c>
      <c r="B3327" t="s">
        <v>433</v>
      </c>
      <c r="C3327">
        <v>2040</v>
      </c>
      <c r="D3327" t="s">
        <v>82</v>
      </c>
      <c r="E3327" t="s">
        <v>83</v>
      </c>
      <c r="F3327" t="s">
        <v>436</v>
      </c>
      <c r="G3327">
        <v>-8</v>
      </c>
      <c r="H3327">
        <v>0.26019977778196302</v>
      </c>
      <c r="I3327">
        <f>IF(OR(B3327="GAS",B3327="COL",B3327="LAN",B3327="RICE"),H3327*About!$B$113,IF(B3327="CROP",H3327*About!$B$114,'EPA Data'!H3327))</f>
        <v>0.2914237511157986</v>
      </c>
      <c r="J3327" s="9" t="str">
        <f>VLOOKUP(F3327,'Tech to Policy Mapping'!C:D,2,FALSE)</f>
        <v>ngps - T&amp;D methane capture</v>
      </c>
    </row>
    <row r="3328" spans="1:10" x14ac:dyDescent="0.45">
      <c r="A3328" t="s">
        <v>425</v>
      </c>
      <c r="B3328" t="s">
        <v>433</v>
      </c>
      <c r="C3328">
        <v>2040</v>
      </c>
      <c r="D3328" t="s">
        <v>82</v>
      </c>
      <c r="E3328" t="s">
        <v>83</v>
      </c>
      <c r="F3328" t="s">
        <v>435</v>
      </c>
      <c r="G3328">
        <v>-8</v>
      </c>
      <c r="H3328">
        <v>8.7649089982729997E-4</v>
      </c>
      <c r="I3328">
        <f>IF(OR(B3328="GAS",B3328="COL",B3328="LAN",B3328="RICE"),H3328*About!$B$113,IF(B3328="CROP",H3328*About!$B$114,'EPA Data'!H3328))</f>
        <v>9.8166980780657609E-4</v>
      </c>
      <c r="J3328" s="9" t="str">
        <f>VLOOKUP(F3328,'Tech to Policy Mapping'!C:D,2,FALSE)</f>
        <v>ngps - production methane capture</v>
      </c>
    </row>
    <row r="3329" spans="1:10" x14ac:dyDescent="0.45">
      <c r="A3329" t="s">
        <v>425</v>
      </c>
      <c r="B3329" t="s">
        <v>433</v>
      </c>
      <c r="C3329">
        <v>2040</v>
      </c>
      <c r="D3329" t="s">
        <v>82</v>
      </c>
      <c r="E3329" t="s">
        <v>83</v>
      </c>
      <c r="F3329" t="s">
        <v>438</v>
      </c>
      <c r="G3329">
        <v>-7</v>
      </c>
      <c r="H3329">
        <v>8.6180772632360003E-4</v>
      </c>
      <c r="I3329">
        <f>IF(OR(B3329="GAS",B3329="COL",B3329="LAN",B3329="RICE"),H3329*About!$B$113,IF(B3329="CROP",H3329*About!$B$114,'EPA Data'!H3329))</f>
        <v>9.6522465348243211E-4</v>
      </c>
      <c r="J3329" s="9" t="str">
        <f>VLOOKUP(F3329,'Tech to Policy Mapping'!C:D,2,FALSE)</f>
        <v>ngps - production methane capture</v>
      </c>
    </row>
    <row r="3330" spans="1:10" x14ac:dyDescent="0.45">
      <c r="A3330" t="s">
        <v>425</v>
      </c>
      <c r="B3330" t="s">
        <v>433</v>
      </c>
      <c r="C3330">
        <v>2040</v>
      </c>
      <c r="D3330" t="s">
        <v>82</v>
      </c>
      <c r="E3330" t="s">
        <v>83</v>
      </c>
      <c r="F3330" t="s">
        <v>437</v>
      </c>
      <c r="G3330">
        <v>-6</v>
      </c>
      <c r="H3330">
        <v>0.50700898841023401</v>
      </c>
      <c r="I3330">
        <f>IF(OR(B3330="GAS",B3330="COL",B3330="LAN",B3330="RICE"),H3330*About!$B$113,IF(B3330="CROP",H3330*About!$B$114,'EPA Data'!H3330))</f>
        <v>0.56785006701946217</v>
      </c>
      <c r="J3330" s="9" t="str">
        <f>VLOOKUP(F3330,'Tech to Policy Mapping'!C:D,2,FALSE)</f>
        <v>ngps - processing methane capture</v>
      </c>
    </row>
    <row r="3331" spans="1:10" x14ac:dyDescent="0.45">
      <c r="A3331" t="s">
        <v>425</v>
      </c>
      <c r="B3331" t="s">
        <v>433</v>
      </c>
      <c r="C3331">
        <v>2040</v>
      </c>
      <c r="D3331" t="s">
        <v>82</v>
      </c>
      <c r="E3331" t="s">
        <v>83</v>
      </c>
      <c r="F3331" t="s">
        <v>457</v>
      </c>
      <c r="G3331">
        <v>-6</v>
      </c>
      <c r="H3331">
        <v>1.1548794209957101</v>
      </c>
      <c r="I3331">
        <f>IF(OR(B3331="GAS",B3331="COL",B3331="LAN",B3331="RICE"),H3331*About!$B$113,IF(B3331="CROP",H3331*About!$B$114,'EPA Data'!H3331))</f>
        <v>1.2934649515151955</v>
      </c>
      <c r="J3331" s="9" t="str">
        <f>VLOOKUP(F3331,'Tech to Policy Mapping'!C:D,2,FALSE)</f>
        <v>ngps - production methane capture</v>
      </c>
    </row>
    <row r="3332" spans="1:10" x14ac:dyDescent="0.45">
      <c r="A3332" t="s">
        <v>425</v>
      </c>
      <c r="B3332" t="s">
        <v>433</v>
      </c>
      <c r="C3332">
        <v>2040</v>
      </c>
      <c r="D3332" t="s">
        <v>82</v>
      </c>
      <c r="E3332" t="s">
        <v>83</v>
      </c>
      <c r="F3332" t="s">
        <v>457</v>
      </c>
      <c r="G3332">
        <v>-5</v>
      </c>
      <c r="H3332">
        <v>5.0132968463004E-3</v>
      </c>
      <c r="I3332">
        <f>IF(OR(B3332="GAS",B3332="COL",B3332="LAN",B3332="RICE"),H3332*About!$B$113,IF(B3332="CROP",H3332*About!$B$114,'EPA Data'!H3332))</f>
        <v>5.6148924678564487E-3</v>
      </c>
      <c r="J3332" s="9" t="str">
        <f>VLOOKUP(F3332,'Tech to Policy Mapping'!C:D,2,FALSE)</f>
        <v>ngps - production methane capture</v>
      </c>
    </row>
    <row r="3333" spans="1:10" x14ac:dyDescent="0.45">
      <c r="A3333" t="s">
        <v>425</v>
      </c>
      <c r="B3333" t="s">
        <v>433</v>
      </c>
      <c r="C3333">
        <v>2040</v>
      </c>
      <c r="D3333" t="s">
        <v>82</v>
      </c>
      <c r="E3333" t="s">
        <v>83</v>
      </c>
      <c r="F3333" t="s">
        <v>435</v>
      </c>
      <c r="G3333">
        <v>-5</v>
      </c>
      <c r="H3333">
        <v>6.0481892433019997E-4</v>
      </c>
      <c r="I3333">
        <f>IF(OR(B3333="GAS",B3333="COL",B3333="LAN",B3333="RICE"),H3333*About!$B$113,IF(B3333="CROP",H3333*About!$B$114,'EPA Data'!H3333))</f>
        <v>6.7739719524982406E-4</v>
      </c>
      <c r="J3333" s="9" t="str">
        <f>VLOOKUP(F3333,'Tech to Policy Mapping'!C:D,2,FALSE)</f>
        <v>ngps - production methane capture</v>
      </c>
    </row>
    <row r="3334" spans="1:10" x14ac:dyDescent="0.45">
      <c r="A3334" t="s">
        <v>425</v>
      </c>
      <c r="B3334" t="s">
        <v>433</v>
      </c>
      <c r="C3334">
        <v>2040</v>
      </c>
      <c r="D3334" t="s">
        <v>82</v>
      </c>
      <c r="E3334" t="s">
        <v>83</v>
      </c>
      <c r="F3334" t="s">
        <v>435</v>
      </c>
      <c r="G3334">
        <v>-4</v>
      </c>
      <c r="H3334">
        <v>7.4567752890289003E-3</v>
      </c>
      <c r="I3334">
        <f>IF(OR(B3334="GAS",B3334="COL",B3334="LAN",B3334="RICE"),H3334*About!$B$113,IF(B3334="CROP",H3334*About!$B$114,'EPA Data'!H3334))</f>
        <v>8.3515883237123695E-3</v>
      </c>
      <c r="J3334" s="9" t="str">
        <f>VLOOKUP(F3334,'Tech to Policy Mapping'!C:D,2,FALSE)</f>
        <v>ngps - production methane capture</v>
      </c>
    </row>
    <row r="3335" spans="1:10" x14ac:dyDescent="0.45">
      <c r="A3335" t="s">
        <v>425</v>
      </c>
      <c r="B3335" t="s">
        <v>433</v>
      </c>
      <c r="C3335">
        <v>2040</v>
      </c>
      <c r="D3335" t="s">
        <v>82</v>
      </c>
      <c r="E3335" t="s">
        <v>83</v>
      </c>
      <c r="F3335" t="s">
        <v>439</v>
      </c>
      <c r="G3335">
        <v>-4</v>
      </c>
      <c r="H3335">
        <v>0.12027619779109899</v>
      </c>
      <c r="I3335">
        <f>IF(OR(B3335="GAS",B3335="COL",B3335="LAN",B3335="RICE"),H3335*About!$B$113,IF(B3335="CROP",H3335*About!$B$114,'EPA Data'!H3335))</f>
        <v>0.1347093415260309</v>
      </c>
      <c r="J3335" s="9" t="str">
        <f>VLOOKUP(F3335,'Tech to Policy Mapping'!C:D,2,FALSE)</f>
        <v>ngps - processing methane capture</v>
      </c>
    </row>
    <row r="3336" spans="1:10" x14ac:dyDescent="0.45">
      <c r="A3336" t="s">
        <v>425</v>
      </c>
      <c r="B3336" t="s">
        <v>433</v>
      </c>
      <c r="C3336">
        <v>2040</v>
      </c>
      <c r="D3336" t="s">
        <v>82</v>
      </c>
      <c r="E3336" t="s">
        <v>83</v>
      </c>
      <c r="F3336" t="s">
        <v>457</v>
      </c>
      <c r="G3336">
        <v>-4</v>
      </c>
      <c r="H3336">
        <v>0.58714341395534497</v>
      </c>
      <c r="I3336">
        <f>IF(OR(B3336="GAS",B3336="COL",B3336="LAN",B3336="RICE"),H3336*About!$B$113,IF(B3336="CROP",H3336*About!$B$114,'EPA Data'!H3336))</f>
        <v>0.65760062362998639</v>
      </c>
      <c r="J3336" s="9" t="str">
        <f>VLOOKUP(F3336,'Tech to Policy Mapping'!C:D,2,FALSE)</f>
        <v>ngps - production methane capture</v>
      </c>
    </row>
    <row r="3337" spans="1:10" x14ac:dyDescent="0.45">
      <c r="A3337" t="s">
        <v>425</v>
      </c>
      <c r="B3337" t="s">
        <v>433</v>
      </c>
      <c r="C3337">
        <v>2040</v>
      </c>
      <c r="D3337" t="s">
        <v>82</v>
      </c>
      <c r="E3337" t="s">
        <v>83</v>
      </c>
      <c r="F3337" t="s">
        <v>457</v>
      </c>
      <c r="G3337">
        <v>-3</v>
      </c>
      <c r="H3337">
        <v>3.5985275171697001E-3</v>
      </c>
      <c r="I3337">
        <f>IF(OR(B3337="GAS",B3337="COL",B3337="LAN",B3337="RICE"),H3337*About!$B$113,IF(B3337="CROP",H3337*About!$B$114,'EPA Data'!H3337))</f>
        <v>4.0303508192300642E-3</v>
      </c>
      <c r="J3337" s="9" t="str">
        <f>VLOOKUP(F3337,'Tech to Policy Mapping'!C:D,2,FALSE)</f>
        <v>ngps - production methane capture</v>
      </c>
    </row>
    <row r="3338" spans="1:10" x14ac:dyDescent="0.45">
      <c r="A3338" t="s">
        <v>425</v>
      </c>
      <c r="B3338" t="s">
        <v>433</v>
      </c>
      <c r="C3338">
        <v>2040</v>
      </c>
      <c r="D3338" t="s">
        <v>82</v>
      </c>
      <c r="E3338" t="s">
        <v>83</v>
      </c>
      <c r="F3338" t="s">
        <v>435</v>
      </c>
      <c r="G3338">
        <v>-3</v>
      </c>
      <c r="H3338">
        <v>0.168935641646385</v>
      </c>
      <c r="I3338">
        <f>IF(OR(B3338="GAS",B3338="COL",B3338="LAN",B3338="RICE"),H3338*About!$B$113,IF(B3338="CROP",H3338*About!$B$114,'EPA Data'!H3338))</f>
        <v>0.18920791864395123</v>
      </c>
      <c r="J3338" s="9" t="str">
        <f>VLOOKUP(F3338,'Tech to Policy Mapping'!C:D,2,FALSE)</f>
        <v>ngps - production methane capture</v>
      </c>
    </row>
    <row r="3339" spans="1:10" x14ac:dyDescent="0.45">
      <c r="A3339" t="s">
        <v>425</v>
      </c>
      <c r="B3339" t="s">
        <v>433</v>
      </c>
      <c r="C3339">
        <v>2040</v>
      </c>
      <c r="D3339" t="s">
        <v>82</v>
      </c>
      <c r="E3339" t="s">
        <v>83</v>
      </c>
      <c r="F3339" t="s">
        <v>439</v>
      </c>
      <c r="G3339">
        <v>-3</v>
      </c>
      <c r="H3339">
        <v>0.50292122364044101</v>
      </c>
      <c r="I3339">
        <f>IF(OR(B3339="GAS",B3339="COL",B3339="LAN",B3339="RICE"),H3339*About!$B$113,IF(B3339="CROP",H3339*About!$B$114,'EPA Data'!H3339))</f>
        <v>0.56327177047729393</v>
      </c>
      <c r="J3339" s="9" t="str">
        <f>VLOOKUP(F3339,'Tech to Policy Mapping'!C:D,2,FALSE)</f>
        <v>ngps - processing methane capture</v>
      </c>
    </row>
    <row r="3340" spans="1:10" x14ac:dyDescent="0.45">
      <c r="A3340" t="s">
        <v>425</v>
      </c>
      <c r="B3340" t="s">
        <v>433</v>
      </c>
      <c r="C3340">
        <v>2040</v>
      </c>
      <c r="D3340" t="s">
        <v>82</v>
      </c>
      <c r="E3340" t="s">
        <v>83</v>
      </c>
      <c r="F3340" t="s">
        <v>457</v>
      </c>
      <c r="G3340">
        <v>-2</v>
      </c>
      <c r="H3340">
        <v>2.2014656569808999E-3</v>
      </c>
      <c r="I3340">
        <f>IF(OR(B3340="GAS",B3340="COL",B3340="LAN",B3340="RICE"),H3340*About!$B$113,IF(B3340="CROP",H3340*About!$B$114,'EPA Data'!H3340))</f>
        <v>2.465641535818608E-3</v>
      </c>
      <c r="J3340" s="9" t="str">
        <f>VLOOKUP(F3340,'Tech to Policy Mapping'!C:D,2,FALSE)</f>
        <v>ngps - production methane capture</v>
      </c>
    </row>
    <row r="3341" spans="1:10" x14ac:dyDescent="0.45">
      <c r="A3341" t="s">
        <v>425</v>
      </c>
      <c r="B3341" t="s">
        <v>433</v>
      </c>
      <c r="C3341">
        <v>2040</v>
      </c>
      <c r="D3341" t="s">
        <v>82</v>
      </c>
      <c r="E3341" t="s">
        <v>83</v>
      </c>
      <c r="F3341" t="s">
        <v>440</v>
      </c>
      <c r="G3341">
        <v>-2</v>
      </c>
      <c r="H3341">
        <v>0.27764520049095098</v>
      </c>
      <c r="I3341">
        <f>IF(OR(B3341="GAS",B3341="COL",B3341="LAN",B3341="RICE"),H3341*About!$B$113,IF(B3341="CROP",H3341*About!$B$114,'EPA Data'!H3341))</f>
        <v>0.31096262454986512</v>
      </c>
      <c r="J3341" s="9" t="str">
        <f>VLOOKUP(F3341,'Tech to Policy Mapping'!C:D,2,FALSE)</f>
        <v>ngps - production methane capture</v>
      </c>
    </row>
    <row r="3342" spans="1:10" x14ac:dyDescent="0.45">
      <c r="A3342" t="s">
        <v>425</v>
      </c>
      <c r="B3342" t="s">
        <v>433</v>
      </c>
      <c r="C3342">
        <v>2040</v>
      </c>
      <c r="D3342" t="s">
        <v>82</v>
      </c>
      <c r="E3342" t="s">
        <v>83</v>
      </c>
      <c r="F3342" t="s">
        <v>458</v>
      </c>
      <c r="G3342">
        <v>-2</v>
      </c>
      <c r="H3342">
        <v>0.11128773540258401</v>
      </c>
      <c r="I3342">
        <f>IF(OR(B3342="GAS",B3342="COL",B3342="LAN",B3342="RICE"),H3342*About!$B$113,IF(B3342="CROP",H3342*About!$B$114,'EPA Data'!H3342))</f>
        <v>0.12464226365089411</v>
      </c>
      <c r="J3342" s="9" t="str">
        <f>VLOOKUP(F3342,'Tech to Policy Mapping'!C:D,2,FALSE)</f>
        <v>ngps - production methane capture</v>
      </c>
    </row>
    <row r="3343" spans="1:10" x14ac:dyDescent="0.45">
      <c r="A3343" t="s">
        <v>425</v>
      </c>
      <c r="B3343" t="s">
        <v>433</v>
      </c>
      <c r="C3343">
        <v>2040</v>
      </c>
      <c r="D3343" t="s">
        <v>82</v>
      </c>
      <c r="E3343" t="s">
        <v>83</v>
      </c>
      <c r="F3343" t="s">
        <v>441</v>
      </c>
      <c r="G3343">
        <v>-2</v>
      </c>
      <c r="H3343">
        <v>0.17360931262373899</v>
      </c>
      <c r="I3343">
        <f>IF(OR(B3343="GAS",B3343="COL",B3343="LAN",B3343="RICE"),H3343*About!$B$113,IF(B3343="CROP",H3343*About!$B$114,'EPA Data'!H3343))</f>
        <v>0.1944424301385877</v>
      </c>
      <c r="J3343" s="9" t="str">
        <f>VLOOKUP(F3343,'Tech to Policy Mapping'!C:D,2,FALSE)</f>
        <v>ngps - production methane capture</v>
      </c>
    </row>
    <row r="3344" spans="1:10" x14ac:dyDescent="0.45">
      <c r="A3344" t="s">
        <v>425</v>
      </c>
      <c r="B3344" t="s">
        <v>433</v>
      </c>
      <c r="C3344">
        <v>2040</v>
      </c>
      <c r="D3344" t="s">
        <v>82</v>
      </c>
      <c r="E3344" t="s">
        <v>83</v>
      </c>
      <c r="F3344" t="s">
        <v>442</v>
      </c>
      <c r="G3344">
        <v>-2</v>
      </c>
      <c r="H3344">
        <v>7.2934061288833604E-2</v>
      </c>
      <c r="I3344">
        <f>IF(OR(B3344="GAS",B3344="COL",B3344="LAN",B3344="RICE"),H3344*About!$B$113,IF(B3344="CROP",H3344*About!$B$114,'EPA Data'!H3344))</f>
        <v>8.1686148643493647E-2</v>
      </c>
      <c r="J3344" s="9" t="str">
        <f>VLOOKUP(F3344,'Tech to Policy Mapping'!C:D,2,FALSE)</f>
        <v>ngps - production methane capture</v>
      </c>
    </row>
    <row r="3345" spans="1:10" x14ac:dyDescent="0.45">
      <c r="A3345" t="s">
        <v>425</v>
      </c>
      <c r="B3345" t="s">
        <v>433</v>
      </c>
      <c r="C3345">
        <v>2040</v>
      </c>
      <c r="D3345" t="s">
        <v>82</v>
      </c>
      <c r="E3345" t="s">
        <v>83</v>
      </c>
      <c r="F3345" t="s">
        <v>457</v>
      </c>
      <c r="G3345">
        <v>-1</v>
      </c>
      <c r="H3345">
        <v>1.1007328284904001E-3</v>
      </c>
      <c r="I3345">
        <f>IF(OR(B3345="GAS",B3345="COL",B3345="LAN",B3345="RICE"),H3345*About!$B$113,IF(B3345="CROP",H3345*About!$B$114,'EPA Data'!H3345))</f>
        <v>1.2328207679092483E-3</v>
      </c>
      <c r="J3345" s="9" t="str">
        <f>VLOOKUP(F3345,'Tech to Policy Mapping'!C:D,2,FALSE)</f>
        <v>ngps - production methane capture</v>
      </c>
    </row>
    <row r="3346" spans="1:10" x14ac:dyDescent="0.45">
      <c r="A3346" t="s">
        <v>425</v>
      </c>
      <c r="B3346" t="s">
        <v>433</v>
      </c>
      <c r="C3346">
        <v>2040</v>
      </c>
      <c r="D3346" t="s">
        <v>82</v>
      </c>
      <c r="E3346" t="s">
        <v>83</v>
      </c>
      <c r="F3346" t="s">
        <v>440</v>
      </c>
      <c r="G3346">
        <v>-1</v>
      </c>
      <c r="H3346">
        <v>0.60211508721113205</v>
      </c>
      <c r="I3346">
        <f>IF(OR(B3346="GAS",B3346="COL",B3346="LAN",B3346="RICE"),H3346*About!$B$113,IF(B3346="CROP",H3346*About!$B$114,'EPA Data'!H3346))</f>
        <v>0.6743688976764679</v>
      </c>
      <c r="J3346" s="9" t="str">
        <f>VLOOKUP(F3346,'Tech to Policy Mapping'!C:D,2,FALSE)</f>
        <v>ngps - production methane capture</v>
      </c>
    </row>
    <row r="3347" spans="1:10" x14ac:dyDescent="0.45">
      <c r="A3347" t="s">
        <v>425</v>
      </c>
      <c r="B3347" t="s">
        <v>433</v>
      </c>
      <c r="C3347">
        <v>2040</v>
      </c>
      <c r="D3347" t="s">
        <v>82</v>
      </c>
      <c r="E3347" t="s">
        <v>83</v>
      </c>
      <c r="F3347" t="s">
        <v>440</v>
      </c>
      <c r="G3347">
        <v>0</v>
      </c>
      <c r="H3347">
        <v>0.26575157046317999</v>
      </c>
      <c r="I3347">
        <f>IF(OR(B3347="GAS",B3347="COL",B3347="LAN",B3347="RICE"),H3347*About!$B$113,IF(B3347="CROP",H3347*About!$B$114,'EPA Data'!H3347))</f>
        <v>0.2976417589187616</v>
      </c>
      <c r="J3347" s="9" t="str">
        <f>VLOOKUP(F3347,'Tech to Policy Mapping'!C:D,2,FALSE)</f>
        <v>ngps - production methane capture</v>
      </c>
    </row>
    <row r="3348" spans="1:10" x14ac:dyDescent="0.45">
      <c r="A3348" t="s">
        <v>425</v>
      </c>
      <c r="B3348" t="s">
        <v>433</v>
      </c>
      <c r="C3348">
        <v>2040</v>
      </c>
      <c r="D3348" t="s">
        <v>82</v>
      </c>
      <c r="E3348" t="s">
        <v>83</v>
      </c>
      <c r="F3348" t="s">
        <v>457</v>
      </c>
      <c r="G3348">
        <v>0</v>
      </c>
      <c r="H3348">
        <v>0.83117913361638696</v>
      </c>
      <c r="I3348">
        <f>IF(OR(B3348="GAS",B3348="COL",B3348="LAN",B3348="RICE"),H3348*About!$B$113,IF(B3348="CROP",H3348*About!$B$114,'EPA Data'!H3348))</f>
        <v>0.93092062965035349</v>
      </c>
      <c r="J3348" s="9" t="str">
        <f>VLOOKUP(F3348,'Tech to Policy Mapping'!C:D,2,FALSE)</f>
        <v>ngps - production methane capture</v>
      </c>
    </row>
    <row r="3349" spans="1:10" x14ac:dyDescent="0.45">
      <c r="A3349" t="s">
        <v>425</v>
      </c>
      <c r="B3349" t="s">
        <v>433</v>
      </c>
      <c r="C3349">
        <v>2040</v>
      </c>
      <c r="D3349" t="s">
        <v>82</v>
      </c>
      <c r="E3349" t="s">
        <v>83</v>
      </c>
      <c r="F3349" t="s">
        <v>445</v>
      </c>
      <c r="G3349">
        <v>1</v>
      </c>
      <c r="H3349">
        <v>0.50902134180068903</v>
      </c>
      <c r="I3349">
        <f>IF(OR(B3349="GAS",B3349="COL",B3349="LAN",B3349="RICE"),H3349*About!$B$113,IF(B3349="CROP",H3349*About!$B$114,'EPA Data'!H3349))</f>
        <v>0.57010390281677181</v>
      </c>
      <c r="J3349" s="9" t="str">
        <f>VLOOKUP(F3349,'Tech to Policy Mapping'!C:D,2,FALSE)</f>
        <v>ngps - processing methane destruction</v>
      </c>
    </row>
    <row r="3350" spans="1:10" x14ac:dyDescent="0.45">
      <c r="A3350" t="s">
        <v>425</v>
      </c>
      <c r="B3350" t="s">
        <v>433</v>
      </c>
      <c r="C3350">
        <v>2040</v>
      </c>
      <c r="D3350" t="s">
        <v>82</v>
      </c>
      <c r="E3350" t="s">
        <v>83</v>
      </c>
      <c r="F3350" t="s">
        <v>457</v>
      </c>
      <c r="G3350">
        <v>1</v>
      </c>
      <c r="H3350">
        <v>4.1358370333910002E-2</v>
      </c>
      <c r="I3350">
        <f>IF(OR(B3350="GAS",B3350="COL",B3350="LAN",B3350="RICE"),H3350*About!$B$113,IF(B3350="CROP",H3350*About!$B$114,'EPA Data'!H3350))</f>
        <v>4.6321374773979206E-2</v>
      </c>
      <c r="J3350" s="9" t="str">
        <f>VLOOKUP(F3350,'Tech to Policy Mapping'!C:D,2,FALSE)</f>
        <v>ngps - production methane capture</v>
      </c>
    </row>
    <row r="3351" spans="1:10" x14ac:dyDescent="0.45">
      <c r="A3351" t="s">
        <v>425</v>
      </c>
      <c r="B3351" t="s">
        <v>433</v>
      </c>
      <c r="C3351">
        <v>2040</v>
      </c>
      <c r="D3351" t="s">
        <v>82</v>
      </c>
      <c r="E3351" t="s">
        <v>83</v>
      </c>
      <c r="F3351" t="s">
        <v>444</v>
      </c>
      <c r="G3351">
        <v>1</v>
      </c>
      <c r="H3351">
        <v>0.40272960811853398</v>
      </c>
      <c r="I3351">
        <f>IF(OR(B3351="GAS",B3351="COL",B3351="LAN",B3351="RICE"),H3351*About!$B$113,IF(B3351="CROP",H3351*About!$B$114,'EPA Data'!H3351))</f>
        <v>0.45105716109275812</v>
      </c>
      <c r="J3351" s="9" t="str">
        <f>VLOOKUP(F3351,'Tech to Policy Mapping'!C:D,2,FALSE)</f>
        <v>ngps - processing methane capture</v>
      </c>
    </row>
    <row r="3352" spans="1:10" x14ac:dyDescent="0.45">
      <c r="A3352" t="s">
        <v>425</v>
      </c>
      <c r="B3352" t="s">
        <v>433</v>
      </c>
      <c r="C3352">
        <v>2040</v>
      </c>
      <c r="D3352" t="s">
        <v>82</v>
      </c>
      <c r="E3352" t="s">
        <v>83</v>
      </c>
      <c r="F3352" t="s">
        <v>457</v>
      </c>
      <c r="G3352">
        <v>2</v>
      </c>
      <c r="H3352">
        <v>4.4309241930023001E-3</v>
      </c>
      <c r="I3352">
        <f>IF(OR(B3352="GAS",B3352="COL",B3352="LAN",B3352="RICE"),H3352*About!$B$113,IF(B3352="CROP",H3352*About!$B$114,'EPA Data'!H3352))</f>
        <v>4.9626350961625761E-3</v>
      </c>
      <c r="J3352" s="9" t="str">
        <f>VLOOKUP(F3352,'Tech to Policy Mapping'!C:D,2,FALSE)</f>
        <v>ngps - production methane capture</v>
      </c>
    </row>
    <row r="3353" spans="1:10" x14ac:dyDescent="0.45">
      <c r="A3353" t="s">
        <v>425</v>
      </c>
      <c r="B3353" t="s">
        <v>433</v>
      </c>
      <c r="C3353">
        <v>2040</v>
      </c>
      <c r="D3353" t="s">
        <v>82</v>
      </c>
      <c r="E3353" t="s">
        <v>83</v>
      </c>
      <c r="F3353" t="s">
        <v>440</v>
      </c>
      <c r="G3353">
        <v>2</v>
      </c>
      <c r="H3353">
        <v>3.8491692394018201E-2</v>
      </c>
      <c r="I3353">
        <f>IF(OR(B3353="GAS",B3353="COL",B3353="LAN",B3353="RICE"),H3353*About!$B$113,IF(B3353="CROP",H3353*About!$B$114,'EPA Data'!H3353))</f>
        <v>4.3110695481300386E-2</v>
      </c>
      <c r="J3353" s="9" t="str">
        <f>VLOOKUP(F3353,'Tech to Policy Mapping'!C:D,2,FALSE)</f>
        <v>ngps - production methane capture</v>
      </c>
    </row>
    <row r="3354" spans="1:10" x14ac:dyDescent="0.45">
      <c r="A3354" t="s">
        <v>425</v>
      </c>
      <c r="B3354" t="s">
        <v>433</v>
      </c>
      <c r="C3354">
        <v>2040</v>
      </c>
      <c r="D3354" t="s">
        <v>82</v>
      </c>
      <c r="E3354" t="s">
        <v>83</v>
      </c>
      <c r="F3354" t="s">
        <v>441</v>
      </c>
      <c r="G3354">
        <v>2</v>
      </c>
      <c r="H3354">
        <v>9.1293290257453905E-2</v>
      </c>
      <c r="I3354">
        <f>IF(OR(B3354="GAS",B3354="COL",B3354="LAN",B3354="RICE"),H3354*About!$B$113,IF(B3354="CROP",H3354*About!$B$114,'EPA Data'!H3354))</f>
        <v>0.10224848508834838</v>
      </c>
      <c r="J3354" s="9" t="str">
        <f>VLOOKUP(F3354,'Tech to Policy Mapping'!C:D,2,FALSE)</f>
        <v>ngps - production methane capture</v>
      </c>
    </row>
    <row r="3355" spans="1:10" x14ac:dyDescent="0.45">
      <c r="A3355" t="s">
        <v>425</v>
      </c>
      <c r="B3355" t="s">
        <v>433</v>
      </c>
      <c r="C3355">
        <v>2040</v>
      </c>
      <c r="D3355" t="s">
        <v>82</v>
      </c>
      <c r="E3355" t="s">
        <v>83</v>
      </c>
      <c r="F3355" t="s">
        <v>446</v>
      </c>
      <c r="G3355">
        <v>2</v>
      </c>
      <c r="H3355">
        <v>4.6501657925545996E-3</v>
      </c>
      <c r="I3355">
        <f>IF(OR(B3355="GAS",B3355="COL",B3355="LAN",B3355="RICE"),H3355*About!$B$113,IF(B3355="CROP",H3355*About!$B$114,'EPA Data'!H3355))</f>
        <v>5.2081856876611517E-3</v>
      </c>
      <c r="J3355" s="9" t="str">
        <f>VLOOKUP(F3355,'Tech to Policy Mapping'!C:D,2,FALSE)</f>
        <v>ngps - production methane capture</v>
      </c>
    </row>
    <row r="3356" spans="1:10" x14ac:dyDescent="0.45">
      <c r="A3356" t="s">
        <v>425</v>
      </c>
      <c r="B3356" t="s">
        <v>433</v>
      </c>
      <c r="C3356">
        <v>2040</v>
      </c>
      <c r="D3356" t="s">
        <v>82</v>
      </c>
      <c r="E3356" t="s">
        <v>83</v>
      </c>
      <c r="F3356" t="s">
        <v>450</v>
      </c>
      <c r="G3356">
        <v>3</v>
      </c>
      <c r="H3356">
        <v>0.14224085211753801</v>
      </c>
      <c r="I3356">
        <f>IF(OR(B3356="GAS",B3356="COL",B3356="LAN",B3356="RICE"),H3356*About!$B$113,IF(B3356="CROP",H3356*About!$B$114,'EPA Data'!H3356))</f>
        <v>0.15930975437164258</v>
      </c>
      <c r="J3356" s="9" t="str">
        <f>VLOOKUP(F3356,'Tech to Policy Mapping'!C:D,2,FALSE)</f>
        <v>ngps - processing methane capture</v>
      </c>
    </row>
    <row r="3357" spans="1:10" x14ac:dyDescent="0.45">
      <c r="A3357" t="s">
        <v>425</v>
      </c>
      <c r="B3357" t="s">
        <v>433</v>
      </c>
      <c r="C3357">
        <v>2040</v>
      </c>
      <c r="D3357" t="s">
        <v>82</v>
      </c>
      <c r="E3357" t="s">
        <v>83</v>
      </c>
      <c r="F3357" t="s">
        <v>457</v>
      </c>
      <c r="G3357">
        <v>3</v>
      </c>
      <c r="H3357">
        <v>1.2193693546578E-3</v>
      </c>
      <c r="I3357">
        <f>IF(OR(B3357="GAS",B3357="COL",B3357="LAN",B3357="RICE"),H3357*About!$B$113,IF(B3357="CROP",H3357*About!$B$114,'EPA Data'!H3357))</f>
        <v>1.3656936772167361E-3</v>
      </c>
      <c r="J3357" s="9" t="str">
        <f>VLOOKUP(F3357,'Tech to Policy Mapping'!C:D,2,FALSE)</f>
        <v>ngps - production methane capture</v>
      </c>
    </row>
    <row r="3358" spans="1:10" x14ac:dyDescent="0.45">
      <c r="A3358" t="s">
        <v>425</v>
      </c>
      <c r="B3358" t="s">
        <v>433</v>
      </c>
      <c r="C3358">
        <v>2040</v>
      </c>
      <c r="D3358" t="s">
        <v>82</v>
      </c>
      <c r="E3358" t="s">
        <v>83</v>
      </c>
      <c r="F3358" t="s">
        <v>447</v>
      </c>
      <c r="G3358">
        <v>4</v>
      </c>
      <c r="H3358">
        <v>0.121685192920267</v>
      </c>
      <c r="I3358">
        <f>IF(OR(B3358="GAS",B3358="COL",B3358="LAN",B3358="RICE"),H3358*About!$B$113,IF(B3358="CROP",H3358*About!$B$114,'EPA Data'!H3358))</f>
        <v>0.13628741607069905</v>
      </c>
      <c r="J3358" s="9" t="str">
        <f>VLOOKUP(F3358,'Tech to Policy Mapping'!C:D,2,FALSE)</f>
        <v>ngps - T&amp;D methane capture</v>
      </c>
    </row>
    <row r="3359" spans="1:10" x14ac:dyDescent="0.45">
      <c r="A3359" t="s">
        <v>425</v>
      </c>
      <c r="B3359" t="s">
        <v>433</v>
      </c>
      <c r="C3359">
        <v>2040</v>
      </c>
      <c r="D3359" t="s">
        <v>82</v>
      </c>
      <c r="E3359" t="s">
        <v>83</v>
      </c>
      <c r="F3359" t="s">
        <v>457</v>
      </c>
      <c r="G3359">
        <v>4</v>
      </c>
      <c r="H3359">
        <v>1.9573508470784999E-3</v>
      </c>
      <c r="I3359">
        <f>IF(OR(B3359="GAS",B3359="COL",B3359="LAN",B3359="RICE"),H3359*About!$B$113,IF(B3359="CROP",H3359*About!$B$114,'EPA Data'!H3359))</f>
        <v>2.1922329487279201E-3</v>
      </c>
      <c r="J3359" s="9" t="str">
        <f>VLOOKUP(F3359,'Tech to Policy Mapping'!C:D,2,FALSE)</f>
        <v>ngps - production methane capture</v>
      </c>
    </row>
    <row r="3360" spans="1:10" x14ac:dyDescent="0.45">
      <c r="A3360" t="s">
        <v>425</v>
      </c>
      <c r="B3360" t="s">
        <v>433</v>
      </c>
      <c r="C3360">
        <v>2040</v>
      </c>
      <c r="D3360" t="s">
        <v>82</v>
      </c>
      <c r="E3360" t="s">
        <v>83</v>
      </c>
      <c r="F3360" t="s">
        <v>457</v>
      </c>
      <c r="G3360">
        <v>5</v>
      </c>
      <c r="H3360">
        <v>9.8077917937189991E-4</v>
      </c>
      <c r="I3360">
        <f>IF(OR(B3360="GAS",B3360="COL",B3360="LAN",B3360="RICE"),H3360*About!$B$113,IF(B3360="CROP",H3360*About!$B$114,'EPA Data'!H3360))</f>
        <v>1.098472680896528E-3</v>
      </c>
      <c r="J3360" s="9" t="str">
        <f>VLOOKUP(F3360,'Tech to Policy Mapping'!C:D,2,FALSE)</f>
        <v>ngps - production methane capture</v>
      </c>
    </row>
    <row r="3361" spans="1:10" x14ac:dyDescent="0.45">
      <c r="A3361" t="s">
        <v>425</v>
      </c>
      <c r="B3361" t="s">
        <v>433</v>
      </c>
      <c r="C3361">
        <v>2040</v>
      </c>
      <c r="D3361" t="s">
        <v>82</v>
      </c>
      <c r="E3361" t="s">
        <v>83</v>
      </c>
      <c r="F3361" t="s">
        <v>457</v>
      </c>
      <c r="G3361">
        <v>6</v>
      </c>
      <c r="H3361">
        <v>2.5655998615548002E-3</v>
      </c>
      <c r="I3361">
        <f>IF(OR(B3361="GAS",B3361="COL",B3361="LAN",B3361="RICE"),H3361*About!$B$113,IF(B3361="CROP",H3361*About!$B$114,'EPA Data'!H3361))</f>
        <v>2.8734718449413763E-3</v>
      </c>
      <c r="J3361" s="9" t="str">
        <f>VLOOKUP(F3361,'Tech to Policy Mapping'!C:D,2,FALSE)</f>
        <v>ngps - production methane capture</v>
      </c>
    </row>
    <row r="3362" spans="1:10" x14ac:dyDescent="0.45">
      <c r="A3362" t="s">
        <v>425</v>
      </c>
      <c r="B3362" t="s">
        <v>433</v>
      </c>
      <c r="C3362">
        <v>2040</v>
      </c>
      <c r="D3362" t="s">
        <v>82</v>
      </c>
      <c r="E3362" t="s">
        <v>83</v>
      </c>
      <c r="F3362" t="s">
        <v>457</v>
      </c>
      <c r="G3362">
        <v>7</v>
      </c>
      <c r="H3362">
        <v>1.8629012629389999E-3</v>
      </c>
      <c r="I3362">
        <f>IF(OR(B3362="GAS",B3362="COL",B3362="LAN",B3362="RICE"),H3362*About!$B$113,IF(B3362="CROP",H3362*About!$B$114,'EPA Data'!H3362))</f>
        <v>2.0864494144916799E-3</v>
      </c>
      <c r="J3362" s="9" t="str">
        <f>VLOOKUP(F3362,'Tech to Policy Mapping'!C:D,2,FALSE)</f>
        <v>ngps - production methane capture</v>
      </c>
    </row>
    <row r="3363" spans="1:10" x14ac:dyDescent="0.45">
      <c r="A3363" t="s">
        <v>425</v>
      </c>
      <c r="B3363" t="s">
        <v>433</v>
      </c>
      <c r="C3363">
        <v>2040</v>
      </c>
      <c r="D3363" t="s">
        <v>82</v>
      </c>
      <c r="E3363" t="s">
        <v>83</v>
      </c>
      <c r="F3363" t="s">
        <v>447</v>
      </c>
      <c r="G3363">
        <v>7</v>
      </c>
      <c r="H3363">
        <v>1.1997617315501001E-2</v>
      </c>
      <c r="I3363">
        <f>IF(OR(B3363="GAS",B3363="COL",B3363="LAN",B3363="RICE"),H3363*About!$B$113,IF(B3363="CROP",H3363*About!$B$114,'EPA Data'!H3363))</f>
        <v>1.3437331393361122E-2</v>
      </c>
      <c r="J3363" s="9" t="str">
        <f>VLOOKUP(F3363,'Tech to Policy Mapping'!C:D,2,FALSE)</f>
        <v>ngps - T&amp;D methane capture</v>
      </c>
    </row>
    <row r="3364" spans="1:10" x14ac:dyDescent="0.45">
      <c r="A3364" t="s">
        <v>425</v>
      </c>
      <c r="B3364" t="s">
        <v>433</v>
      </c>
      <c r="C3364">
        <v>2040</v>
      </c>
      <c r="D3364" t="s">
        <v>82</v>
      </c>
      <c r="E3364" t="s">
        <v>83</v>
      </c>
      <c r="F3364" t="s">
        <v>457</v>
      </c>
      <c r="G3364">
        <v>8</v>
      </c>
      <c r="H3364">
        <v>9.1500775306489995E-4</v>
      </c>
      <c r="I3364">
        <f>IF(OR(B3364="GAS",B3364="COL",B3364="LAN",B3364="RICE"),H3364*About!$B$113,IF(B3364="CROP",H3364*About!$B$114,'EPA Data'!H3364))</f>
        <v>1.0248086834326881E-3</v>
      </c>
      <c r="J3364" s="9" t="str">
        <f>VLOOKUP(F3364,'Tech to Policy Mapping'!C:D,2,FALSE)</f>
        <v>ngps - production methane capture</v>
      </c>
    </row>
    <row r="3365" spans="1:10" x14ac:dyDescent="0.45">
      <c r="A3365" t="s">
        <v>425</v>
      </c>
      <c r="B3365" t="s">
        <v>433</v>
      </c>
      <c r="C3365">
        <v>2040</v>
      </c>
      <c r="D3365" t="s">
        <v>82</v>
      </c>
      <c r="E3365" t="s">
        <v>83</v>
      </c>
      <c r="F3365" t="s">
        <v>442</v>
      </c>
      <c r="G3365">
        <v>9</v>
      </c>
      <c r="H3365">
        <v>0.39783731102943398</v>
      </c>
      <c r="I3365">
        <f>IF(OR(B3365="GAS",B3365="COL",B3365="LAN",B3365="RICE"),H3365*About!$B$113,IF(B3365="CROP",H3365*About!$B$114,'EPA Data'!H3365))</f>
        <v>0.44557778835296608</v>
      </c>
      <c r="J3365" s="9" t="str">
        <f>VLOOKUP(F3365,'Tech to Policy Mapping'!C:D,2,FALSE)</f>
        <v>ngps - production methane capture</v>
      </c>
    </row>
    <row r="3366" spans="1:10" x14ac:dyDescent="0.45">
      <c r="A3366" t="s">
        <v>425</v>
      </c>
      <c r="B3366" t="s">
        <v>433</v>
      </c>
      <c r="C3366">
        <v>2040</v>
      </c>
      <c r="D3366" t="s">
        <v>82</v>
      </c>
      <c r="E3366" t="s">
        <v>83</v>
      </c>
      <c r="F3366" t="s">
        <v>434</v>
      </c>
      <c r="G3366">
        <v>9</v>
      </c>
      <c r="H3366">
        <v>0.28966417908668501</v>
      </c>
      <c r="I3366">
        <f>IF(OR(B3366="GAS",B3366="COL",B3366="LAN",B3366="RICE"),H3366*About!$B$113,IF(B3366="CROP",H3366*About!$B$114,'EPA Data'!H3366))</f>
        <v>0.32442388057708726</v>
      </c>
      <c r="J3366" s="9" t="str">
        <f>VLOOKUP(F3366,'Tech to Policy Mapping'!C:D,2,FALSE)</f>
        <v>ngps - production methane capture</v>
      </c>
    </row>
    <row r="3367" spans="1:10" x14ac:dyDescent="0.45">
      <c r="A3367" t="s">
        <v>425</v>
      </c>
      <c r="B3367" t="s">
        <v>433</v>
      </c>
      <c r="C3367">
        <v>2040</v>
      </c>
      <c r="D3367" t="s">
        <v>82</v>
      </c>
      <c r="E3367" t="s">
        <v>83</v>
      </c>
      <c r="F3367" t="s">
        <v>441</v>
      </c>
      <c r="G3367">
        <v>11</v>
      </c>
      <c r="H3367">
        <v>3.5050161182880402E-2</v>
      </c>
      <c r="I3367">
        <f>IF(OR(B3367="GAS",B3367="COL",B3367="LAN",B3367="RICE"),H3367*About!$B$113,IF(B3367="CROP",H3367*About!$B$114,'EPA Data'!H3367))</f>
        <v>3.9256180524826052E-2</v>
      </c>
      <c r="J3367" s="9" t="str">
        <f>VLOOKUP(F3367,'Tech to Policy Mapping'!C:D,2,FALSE)</f>
        <v>ngps - production methane capture</v>
      </c>
    </row>
    <row r="3368" spans="1:10" x14ac:dyDescent="0.45">
      <c r="A3368" t="s">
        <v>425</v>
      </c>
      <c r="B3368" t="s">
        <v>433</v>
      </c>
      <c r="C3368">
        <v>2040</v>
      </c>
      <c r="D3368" t="s">
        <v>82</v>
      </c>
      <c r="E3368" t="s">
        <v>83</v>
      </c>
      <c r="F3368" t="s">
        <v>435</v>
      </c>
      <c r="G3368">
        <v>11</v>
      </c>
      <c r="H3368">
        <v>2.2959231864661E-3</v>
      </c>
      <c r="I3368">
        <f>IF(OR(B3368="GAS",B3368="COL",B3368="LAN",B3368="RICE"),H3368*About!$B$113,IF(B3368="CROP",H3368*About!$B$114,'EPA Data'!H3368))</f>
        <v>2.5714339688420323E-3</v>
      </c>
      <c r="J3368" s="9" t="str">
        <f>VLOOKUP(F3368,'Tech to Policy Mapping'!C:D,2,FALSE)</f>
        <v>ngps - production methane capture</v>
      </c>
    </row>
    <row r="3369" spans="1:10" x14ac:dyDescent="0.45">
      <c r="A3369" t="s">
        <v>425</v>
      </c>
      <c r="B3369" t="s">
        <v>433</v>
      </c>
      <c r="C3369">
        <v>2040</v>
      </c>
      <c r="D3369" t="s">
        <v>82</v>
      </c>
      <c r="E3369" t="s">
        <v>83</v>
      </c>
      <c r="F3369" t="s">
        <v>445</v>
      </c>
      <c r="G3369">
        <v>11</v>
      </c>
      <c r="H3369">
        <v>0.174785181879997</v>
      </c>
      <c r="I3369">
        <f>IF(OR(B3369="GAS",B3369="COL",B3369="LAN",B3369="RICE"),H3369*About!$B$113,IF(B3369="CROP",H3369*About!$B$114,'EPA Data'!H3369))</f>
        <v>0.19575940370559666</v>
      </c>
      <c r="J3369" s="9" t="str">
        <f>VLOOKUP(F3369,'Tech to Policy Mapping'!C:D,2,FALSE)</f>
        <v>ngps - processing methane destruction</v>
      </c>
    </row>
    <row r="3370" spans="1:10" x14ac:dyDescent="0.45">
      <c r="A3370" t="s">
        <v>425</v>
      </c>
      <c r="B3370" t="s">
        <v>433</v>
      </c>
      <c r="C3370">
        <v>2040</v>
      </c>
      <c r="D3370" t="s">
        <v>82</v>
      </c>
      <c r="E3370" t="s">
        <v>83</v>
      </c>
      <c r="F3370" t="s">
        <v>452</v>
      </c>
      <c r="G3370">
        <v>11</v>
      </c>
      <c r="H3370">
        <v>3.2690584659576402E-2</v>
      </c>
      <c r="I3370">
        <f>IF(OR(B3370="GAS",B3370="COL",B3370="LAN",B3370="RICE"),H3370*About!$B$113,IF(B3370="CROP",H3370*About!$B$114,'EPA Data'!H3370))</f>
        <v>3.6613454818725577E-2</v>
      </c>
      <c r="J3370" s="9" t="str">
        <f>VLOOKUP(F3370,'Tech to Policy Mapping'!C:D,2,FALSE)</f>
        <v>ngps - processing methane capture</v>
      </c>
    </row>
    <row r="3371" spans="1:10" x14ac:dyDescent="0.45">
      <c r="A3371" t="s">
        <v>425</v>
      </c>
      <c r="B3371" t="s">
        <v>433</v>
      </c>
      <c r="C3371">
        <v>2040</v>
      </c>
      <c r="D3371" t="s">
        <v>82</v>
      </c>
      <c r="E3371" t="s">
        <v>83</v>
      </c>
      <c r="F3371" t="s">
        <v>445</v>
      </c>
      <c r="G3371">
        <v>12</v>
      </c>
      <c r="H3371">
        <v>0.66158330440521196</v>
      </c>
      <c r="I3371">
        <f>IF(OR(B3371="GAS",B3371="COL",B3371="LAN",B3371="RICE"),H3371*About!$B$113,IF(B3371="CROP",H3371*About!$B$114,'EPA Data'!H3371))</f>
        <v>0.74097330093383751</v>
      </c>
      <c r="J3371" s="9" t="str">
        <f>VLOOKUP(F3371,'Tech to Policy Mapping'!C:D,2,FALSE)</f>
        <v>ngps - processing methane destruction</v>
      </c>
    </row>
    <row r="3372" spans="1:10" x14ac:dyDescent="0.45">
      <c r="A3372" t="s">
        <v>425</v>
      </c>
      <c r="B3372" t="s">
        <v>433</v>
      </c>
      <c r="C3372">
        <v>2040</v>
      </c>
      <c r="D3372" t="s">
        <v>82</v>
      </c>
      <c r="E3372" t="s">
        <v>83</v>
      </c>
      <c r="F3372" t="s">
        <v>457</v>
      </c>
      <c r="G3372">
        <v>13</v>
      </c>
      <c r="H3372">
        <v>8.2465604646129998E-4</v>
      </c>
      <c r="I3372">
        <f>IF(OR(B3372="GAS",B3372="COL",B3372="LAN",B3372="RICE"),H3372*About!$B$113,IF(B3372="CROP",H3372*About!$B$114,'EPA Data'!H3372))</f>
        <v>9.2361477203665608E-4</v>
      </c>
      <c r="J3372" s="9" t="str">
        <f>VLOOKUP(F3372,'Tech to Policy Mapping'!C:D,2,FALSE)</f>
        <v>ngps - production methane capture</v>
      </c>
    </row>
    <row r="3373" spans="1:10" x14ac:dyDescent="0.45">
      <c r="A3373" t="s">
        <v>425</v>
      </c>
      <c r="B3373" t="s">
        <v>433</v>
      </c>
      <c r="C3373">
        <v>2040</v>
      </c>
      <c r="D3373" t="s">
        <v>82</v>
      </c>
      <c r="E3373" t="s">
        <v>83</v>
      </c>
      <c r="F3373" t="s">
        <v>447</v>
      </c>
      <c r="G3373">
        <v>13</v>
      </c>
      <c r="H3373">
        <v>8.0492109060287503E-2</v>
      </c>
      <c r="I3373">
        <f>IF(OR(B3373="GAS",B3373="COL",B3373="LAN",B3373="RICE"),H3373*About!$B$113,IF(B3373="CROP",H3373*About!$B$114,'EPA Data'!H3373))</f>
        <v>9.0151162147522015E-2</v>
      </c>
      <c r="J3373" s="9" t="str">
        <f>VLOOKUP(F3373,'Tech to Policy Mapping'!C:D,2,FALSE)</f>
        <v>ngps - T&amp;D methane capture</v>
      </c>
    </row>
    <row r="3374" spans="1:10" x14ac:dyDescent="0.45">
      <c r="A3374" t="s">
        <v>425</v>
      </c>
      <c r="B3374" t="s">
        <v>433</v>
      </c>
      <c r="C3374">
        <v>2040</v>
      </c>
      <c r="D3374" t="s">
        <v>82</v>
      </c>
      <c r="E3374" t="s">
        <v>83</v>
      </c>
      <c r="F3374" t="s">
        <v>448</v>
      </c>
      <c r="G3374">
        <v>13</v>
      </c>
      <c r="H3374">
        <v>4.4999672099947999E-3</v>
      </c>
      <c r="I3374">
        <f>IF(OR(B3374="GAS",B3374="COL",B3374="LAN",B3374="RICE"),H3374*About!$B$113,IF(B3374="CROP",H3374*About!$B$114,'EPA Data'!H3374))</f>
        <v>5.0399632751941762E-3</v>
      </c>
      <c r="J3374" s="9" t="str">
        <f>VLOOKUP(F3374,'Tech to Policy Mapping'!C:D,2,FALSE)</f>
        <v>ngps - production methane capture</v>
      </c>
    </row>
    <row r="3375" spans="1:10" x14ac:dyDescent="0.45">
      <c r="A3375" t="s">
        <v>425</v>
      </c>
      <c r="B3375" t="s">
        <v>433</v>
      </c>
      <c r="C3375">
        <v>2040</v>
      </c>
      <c r="D3375" t="s">
        <v>82</v>
      </c>
      <c r="E3375" t="s">
        <v>83</v>
      </c>
      <c r="F3375" t="s">
        <v>452</v>
      </c>
      <c r="G3375">
        <v>15</v>
      </c>
      <c r="H3375">
        <v>0.142658531665802</v>
      </c>
      <c r="I3375">
        <f>IF(OR(B3375="GAS",B3375="COL",B3375="LAN",B3375="RICE"),H3375*About!$B$113,IF(B3375="CROP",H3375*About!$B$114,'EPA Data'!H3375))</f>
        <v>0.15977755546569825</v>
      </c>
      <c r="J3375" s="9" t="str">
        <f>VLOOKUP(F3375,'Tech to Policy Mapping'!C:D,2,FALSE)</f>
        <v>ngps - processing methane capture</v>
      </c>
    </row>
    <row r="3376" spans="1:10" x14ac:dyDescent="0.45">
      <c r="A3376" t="s">
        <v>425</v>
      </c>
      <c r="B3376" t="s">
        <v>433</v>
      </c>
      <c r="C3376">
        <v>2040</v>
      </c>
      <c r="D3376" t="s">
        <v>82</v>
      </c>
      <c r="E3376" t="s">
        <v>83</v>
      </c>
      <c r="F3376" t="s">
        <v>457</v>
      </c>
      <c r="G3376">
        <v>16</v>
      </c>
      <c r="H3376">
        <v>2.110514615197E-4</v>
      </c>
      <c r="I3376">
        <f>IF(OR(B3376="GAS",B3376="COL",B3376="LAN",B3376="RICE"),H3376*About!$B$113,IF(B3376="CROP",H3376*About!$B$114,'EPA Data'!H3376))</f>
        <v>2.3637763690206404E-4</v>
      </c>
      <c r="J3376" s="9" t="str">
        <f>VLOOKUP(F3376,'Tech to Policy Mapping'!C:D,2,FALSE)</f>
        <v>ngps - production methane capture</v>
      </c>
    </row>
    <row r="3377" spans="1:10" x14ac:dyDescent="0.45">
      <c r="A3377" t="s">
        <v>425</v>
      </c>
      <c r="B3377" t="s">
        <v>433</v>
      </c>
      <c r="C3377">
        <v>2040</v>
      </c>
      <c r="D3377" t="s">
        <v>82</v>
      </c>
      <c r="E3377" t="s">
        <v>83</v>
      </c>
      <c r="F3377" t="s">
        <v>457</v>
      </c>
      <c r="G3377">
        <v>17</v>
      </c>
      <c r="H3377">
        <v>2.887594164349E-4</v>
      </c>
      <c r="I3377">
        <f>IF(OR(B3377="GAS",B3377="COL",B3377="LAN",B3377="RICE"),H3377*About!$B$113,IF(B3377="CROP",H3377*About!$B$114,'EPA Data'!H3377))</f>
        <v>3.2341054640708803E-4</v>
      </c>
      <c r="J3377" s="9" t="str">
        <f>VLOOKUP(F3377,'Tech to Policy Mapping'!C:D,2,FALSE)</f>
        <v>ngps - production methane capture</v>
      </c>
    </row>
    <row r="3378" spans="1:10" x14ac:dyDescent="0.45">
      <c r="A3378" t="s">
        <v>425</v>
      </c>
      <c r="B3378" t="s">
        <v>433</v>
      </c>
      <c r="C3378">
        <v>2040</v>
      </c>
      <c r="D3378" t="s">
        <v>82</v>
      </c>
      <c r="E3378" t="s">
        <v>83</v>
      </c>
      <c r="F3378" t="s">
        <v>445</v>
      </c>
      <c r="G3378">
        <v>17</v>
      </c>
      <c r="H3378">
        <v>1.7436146736144999E-2</v>
      </c>
      <c r="I3378">
        <f>IF(OR(B3378="GAS",B3378="COL",B3378="LAN",B3378="RICE"),H3378*About!$B$113,IF(B3378="CROP",H3378*About!$B$114,'EPA Data'!H3378))</f>
        <v>1.95284843444824E-2</v>
      </c>
      <c r="J3378" s="9" t="str">
        <f>VLOOKUP(F3378,'Tech to Policy Mapping'!C:D,2,FALSE)</f>
        <v>ngps - processing methane destruction</v>
      </c>
    </row>
    <row r="3379" spans="1:10" x14ac:dyDescent="0.45">
      <c r="A3379" t="s">
        <v>425</v>
      </c>
      <c r="B3379" t="s">
        <v>433</v>
      </c>
      <c r="C3379">
        <v>2040</v>
      </c>
      <c r="D3379" t="s">
        <v>82</v>
      </c>
      <c r="E3379" t="s">
        <v>83</v>
      </c>
      <c r="F3379" t="s">
        <v>447</v>
      </c>
      <c r="G3379">
        <v>18</v>
      </c>
      <c r="H3379">
        <v>0.35725390911102201</v>
      </c>
      <c r="I3379">
        <f>IF(OR(B3379="GAS",B3379="COL",B3379="LAN",B3379="RICE"),H3379*About!$B$113,IF(B3379="CROP",H3379*About!$B$114,'EPA Data'!H3379))</f>
        <v>0.40012437820434471</v>
      </c>
      <c r="J3379" s="9" t="str">
        <f>VLOOKUP(F3379,'Tech to Policy Mapping'!C:D,2,FALSE)</f>
        <v>ngps - T&amp;D methane capture</v>
      </c>
    </row>
    <row r="3380" spans="1:10" x14ac:dyDescent="0.45">
      <c r="A3380" t="s">
        <v>425</v>
      </c>
      <c r="B3380" t="s">
        <v>433</v>
      </c>
      <c r="C3380">
        <v>2040</v>
      </c>
      <c r="D3380" t="s">
        <v>82</v>
      </c>
      <c r="E3380" t="s">
        <v>83</v>
      </c>
      <c r="F3380" t="s">
        <v>457</v>
      </c>
      <c r="G3380">
        <v>21</v>
      </c>
      <c r="H3380">
        <v>1.7474030028099999E-4</v>
      </c>
      <c r="I3380">
        <f>IF(OR(B3380="GAS",B3380="COL",B3380="LAN",B3380="RICE"),H3380*About!$B$113,IF(B3380="CROP",H3380*About!$B$114,'EPA Data'!H3380))</f>
        <v>1.9570913631472E-4</v>
      </c>
      <c r="J3380" s="9" t="str">
        <f>VLOOKUP(F3380,'Tech to Policy Mapping'!C:D,2,FALSE)</f>
        <v>ngps - production methane capture</v>
      </c>
    </row>
    <row r="3381" spans="1:10" x14ac:dyDescent="0.45">
      <c r="A3381" t="s">
        <v>425</v>
      </c>
      <c r="B3381" t="s">
        <v>433</v>
      </c>
      <c r="C3381">
        <v>2040</v>
      </c>
      <c r="D3381" t="s">
        <v>82</v>
      </c>
      <c r="E3381" t="s">
        <v>83</v>
      </c>
      <c r="F3381" t="s">
        <v>442</v>
      </c>
      <c r="G3381">
        <v>24</v>
      </c>
      <c r="H3381">
        <v>0.33284753561019897</v>
      </c>
      <c r="I3381">
        <f>IF(OR(B3381="GAS",B3381="COL",B3381="LAN",B3381="RICE"),H3381*About!$B$113,IF(B3381="CROP",H3381*About!$B$114,'EPA Data'!H3381))</f>
        <v>0.37278923988342288</v>
      </c>
      <c r="J3381" s="9" t="str">
        <f>VLOOKUP(F3381,'Tech to Policy Mapping'!C:D,2,FALSE)</f>
        <v>ngps - production methane capture</v>
      </c>
    </row>
    <row r="3382" spans="1:10" x14ac:dyDescent="0.45">
      <c r="A3382" t="s">
        <v>425</v>
      </c>
      <c r="B3382" t="s">
        <v>433</v>
      </c>
      <c r="C3382">
        <v>2040</v>
      </c>
      <c r="D3382" t="s">
        <v>82</v>
      </c>
      <c r="E3382" t="s">
        <v>83</v>
      </c>
      <c r="F3382" t="s">
        <v>457</v>
      </c>
      <c r="G3382">
        <v>29</v>
      </c>
      <c r="H3382">
        <v>3.2951630419119997E-4</v>
      </c>
      <c r="I3382">
        <f>IF(OR(B3382="GAS",B3382="COL",B3382="LAN",B3382="RICE"),H3382*About!$B$113,IF(B3382="CROP",H3382*About!$B$114,'EPA Data'!H3382))</f>
        <v>3.6905826069414402E-4</v>
      </c>
      <c r="J3382" s="9" t="str">
        <f>VLOOKUP(F3382,'Tech to Policy Mapping'!C:D,2,FALSE)</f>
        <v>ngps - production methane capture</v>
      </c>
    </row>
    <row r="3383" spans="1:10" x14ac:dyDescent="0.45">
      <c r="A3383" t="s">
        <v>425</v>
      </c>
      <c r="B3383" t="s">
        <v>433</v>
      </c>
      <c r="C3383">
        <v>2040</v>
      </c>
      <c r="D3383" t="s">
        <v>82</v>
      </c>
      <c r="E3383" t="s">
        <v>83</v>
      </c>
      <c r="F3383" t="s">
        <v>445</v>
      </c>
      <c r="G3383">
        <v>29</v>
      </c>
      <c r="H3383">
        <v>1.7377297626807999E-3</v>
      </c>
      <c r="I3383">
        <f>IF(OR(B3383="GAS",B3383="COL",B3383="LAN",B3383="RICE"),H3383*About!$B$113,IF(B3383="CROP",H3383*About!$B$114,'EPA Data'!H3383))</f>
        <v>1.946257334202496E-3</v>
      </c>
      <c r="J3383" s="9" t="str">
        <f>VLOOKUP(F3383,'Tech to Policy Mapping'!C:D,2,FALSE)</f>
        <v>ngps - processing methane destruction</v>
      </c>
    </row>
    <row r="3384" spans="1:10" x14ac:dyDescent="0.45">
      <c r="A3384" t="s">
        <v>425</v>
      </c>
      <c r="B3384" t="s">
        <v>433</v>
      </c>
      <c r="C3384">
        <v>2040</v>
      </c>
      <c r="D3384" t="s">
        <v>82</v>
      </c>
      <c r="E3384" t="s">
        <v>83</v>
      </c>
      <c r="F3384" t="s">
        <v>445</v>
      </c>
      <c r="G3384">
        <v>32</v>
      </c>
      <c r="H3384">
        <v>2.5529298000040001E-4</v>
      </c>
      <c r="I3384">
        <f>IF(OR(B3384="GAS",B3384="COL",B3384="LAN",B3384="RICE"),H3384*About!$B$113,IF(B3384="CROP",H3384*About!$B$114,'EPA Data'!H3384))</f>
        <v>2.8592813760044803E-4</v>
      </c>
      <c r="J3384" s="9" t="str">
        <f>VLOOKUP(F3384,'Tech to Policy Mapping'!C:D,2,FALSE)</f>
        <v>ngps - processing methane destruction</v>
      </c>
    </row>
    <row r="3385" spans="1:10" x14ac:dyDescent="0.45">
      <c r="A3385" t="s">
        <v>425</v>
      </c>
      <c r="B3385" t="s">
        <v>433</v>
      </c>
      <c r="C3385">
        <v>2040</v>
      </c>
      <c r="D3385" t="s">
        <v>82</v>
      </c>
      <c r="E3385" t="s">
        <v>83</v>
      </c>
      <c r="F3385" t="s">
        <v>445</v>
      </c>
      <c r="G3385">
        <v>35</v>
      </c>
      <c r="H3385">
        <v>1.9470644183457E-3</v>
      </c>
      <c r="I3385">
        <f>IF(OR(B3385="GAS",B3385="COL",B3385="LAN",B3385="RICE"),H3385*About!$B$113,IF(B3385="CROP",H3385*About!$B$114,'EPA Data'!H3385))</f>
        <v>2.1807121485471841E-3</v>
      </c>
      <c r="J3385" s="9" t="str">
        <f>VLOOKUP(F3385,'Tech to Policy Mapping'!C:D,2,FALSE)</f>
        <v>ngps - processing methane destruction</v>
      </c>
    </row>
    <row r="3386" spans="1:10" x14ac:dyDescent="0.45">
      <c r="A3386" t="s">
        <v>425</v>
      </c>
      <c r="B3386" t="s">
        <v>433</v>
      </c>
      <c r="C3386">
        <v>2040</v>
      </c>
      <c r="D3386" t="s">
        <v>82</v>
      </c>
      <c r="E3386" t="s">
        <v>83</v>
      </c>
      <c r="F3386" t="s">
        <v>457</v>
      </c>
      <c r="G3386">
        <v>35</v>
      </c>
      <c r="H3386">
        <v>4.4616009108719998E-4</v>
      </c>
      <c r="I3386">
        <f>IF(OR(B3386="GAS",B3386="COL",B3386="LAN",B3386="RICE"),H3386*About!$B$113,IF(B3386="CROP",H3386*About!$B$114,'EPA Data'!H3386))</f>
        <v>4.9969930201766407E-4</v>
      </c>
      <c r="J3386" s="9" t="str">
        <f>VLOOKUP(F3386,'Tech to Policy Mapping'!C:D,2,FALSE)</f>
        <v>ngps - production methane capture</v>
      </c>
    </row>
    <row r="3387" spans="1:10" x14ac:dyDescent="0.45">
      <c r="A3387" t="s">
        <v>425</v>
      </c>
      <c r="B3387" t="s">
        <v>433</v>
      </c>
      <c r="C3387">
        <v>2040</v>
      </c>
      <c r="D3387" t="s">
        <v>82</v>
      </c>
      <c r="E3387" t="s">
        <v>83</v>
      </c>
      <c r="F3387" t="s">
        <v>435</v>
      </c>
      <c r="G3387">
        <v>35</v>
      </c>
      <c r="H3387">
        <v>1.013414585032E-4</v>
      </c>
      <c r="I3387">
        <f>IF(OR(B3387="GAS",B3387="COL",B3387="LAN",B3387="RICE"),H3387*About!$B$113,IF(B3387="CROP",H3387*About!$B$114,'EPA Data'!H3387))</f>
        <v>1.1350243352358401E-4</v>
      </c>
      <c r="J3387" s="9" t="str">
        <f>VLOOKUP(F3387,'Tech to Policy Mapping'!C:D,2,FALSE)</f>
        <v>ngps - production methane capture</v>
      </c>
    </row>
    <row r="3388" spans="1:10" x14ac:dyDescent="0.45">
      <c r="A3388" t="s">
        <v>425</v>
      </c>
      <c r="B3388" t="s">
        <v>433</v>
      </c>
      <c r="C3388">
        <v>2040</v>
      </c>
      <c r="D3388" t="s">
        <v>82</v>
      </c>
      <c r="E3388" t="s">
        <v>83</v>
      </c>
      <c r="F3388" t="s">
        <v>448</v>
      </c>
      <c r="G3388">
        <v>36</v>
      </c>
      <c r="H3388">
        <v>0.14174896851181901</v>
      </c>
      <c r="I3388">
        <f>IF(OR(B3388="GAS",B3388="COL",B3388="LAN",B3388="RICE"),H3388*About!$B$113,IF(B3388="CROP",H3388*About!$B$114,'EPA Data'!H3388))</f>
        <v>0.15875884473323731</v>
      </c>
      <c r="J3388" s="9" t="str">
        <f>VLOOKUP(F3388,'Tech to Policy Mapping'!C:D,2,FALSE)</f>
        <v>ngps - production methane capture</v>
      </c>
    </row>
    <row r="3389" spans="1:10" x14ac:dyDescent="0.45">
      <c r="A3389" t="s">
        <v>425</v>
      </c>
      <c r="B3389" t="s">
        <v>433</v>
      </c>
      <c r="C3389">
        <v>2040</v>
      </c>
      <c r="D3389" t="s">
        <v>82</v>
      </c>
      <c r="E3389" t="s">
        <v>83</v>
      </c>
      <c r="F3389" t="s">
        <v>446</v>
      </c>
      <c r="G3389">
        <v>37</v>
      </c>
      <c r="H3389">
        <v>0.22839948534965501</v>
      </c>
      <c r="I3389">
        <f>IF(OR(B3389="GAS",B3389="COL",B3389="LAN",B3389="RICE"),H3389*About!$B$113,IF(B3389="CROP",H3389*About!$B$114,'EPA Data'!H3389))</f>
        <v>0.25580742359161363</v>
      </c>
      <c r="J3389" s="9" t="str">
        <f>VLOOKUP(F3389,'Tech to Policy Mapping'!C:D,2,FALSE)</f>
        <v>ngps - production methane capture</v>
      </c>
    </row>
    <row r="3390" spans="1:10" x14ac:dyDescent="0.45">
      <c r="A3390" t="s">
        <v>425</v>
      </c>
      <c r="B3390" t="s">
        <v>433</v>
      </c>
      <c r="C3390">
        <v>2040</v>
      </c>
      <c r="D3390" t="s">
        <v>82</v>
      </c>
      <c r="E3390" t="s">
        <v>83</v>
      </c>
      <c r="F3390" t="s">
        <v>449</v>
      </c>
      <c r="G3390">
        <v>40</v>
      </c>
      <c r="H3390">
        <v>1.60345733165741E-2</v>
      </c>
      <c r="I3390">
        <f>IF(OR(B3390="GAS",B3390="COL",B3390="LAN",B3390="RICE"),H3390*About!$B$113,IF(B3390="CROP",H3390*About!$B$114,'EPA Data'!H3390))</f>
        <v>1.7958722114562994E-2</v>
      </c>
      <c r="J3390" s="9" t="str">
        <f>VLOOKUP(F3390,'Tech to Policy Mapping'!C:D,2,FALSE)</f>
        <v>ngps - T&amp;D methane capture</v>
      </c>
    </row>
    <row r="3391" spans="1:10" x14ac:dyDescent="0.45">
      <c r="A3391" t="s">
        <v>425</v>
      </c>
      <c r="B3391" t="s">
        <v>433</v>
      </c>
      <c r="C3391">
        <v>2040</v>
      </c>
      <c r="D3391" t="s">
        <v>82</v>
      </c>
      <c r="E3391" t="s">
        <v>83</v>
      </c>
      <c r="F3391" t="s">
        <v>457</v>
      </c>
      <c r="G3391">
        <v>42</v>
      </c>
      <c r="H3391">
        <v>1.407009694958E-4</v>
      </c>
      <c r="I3391">
        <f>IF(OR(B3391="GAS",B3391="COL",B3391="LAN",B3391="RICE"),H3391*About!$B$113,IF(B3391="CROP",H3391*About!$B$114,'EPA Data'!H3391))</f>
        <v>1.57585085835296E-4</v>
      </c>
      <c r="J3391" s="9" t="str">
        <f>VLOOKUP(F3391,'Tech to Policy Mapping'!C:D,2,FALSE)</f>
        <v>ngps - production methane capture</v>
      </c>
    </row>
    <row r="3392" spans="1:10" x14ac:dyDescent="0.45">
      <c r="A3392" t="s">
        <v>425</v>
      </c>
      <c r="B3392" t="s">
        <v>433</v>
      </c>
      <c r="C3392">
        <v>2040</v>
      </c>
      <c r="D3392" t="s">
        <v>82</v>
      </c>
      <c r="E3392" t="s">
        <v>83</v>
      </c>
      <c r="F3392" t="s">
        <v>457</v>
      </c>
      <c r="G3392">
        <v>43</v>
      </c>
      <c r="H3392">
        <v>2.329870767426E-4</v>
      </c>
      <c r="I3392">
        <f>IF(OR(B3392="GAS",B3392="COL",B3392="LAN",B3392="RICE"),H3392*About!$B$113,IF(B3392="CROP",H3392*About!$B$114,'EPA Data'!H3392))</f>
        <v>2.6094552595171204E-4</v>
      </c>
      <c r="J3392" s="9" t="str">
        <f>VLOOKUP(F3392,'Tech to Policy Mapping'!C:D,2,FALSE)</f>
        <v>ngps - production methane capture</v>
      </c>
    </row>
    <row r="3393" spans="1:10" x14ac:dyDescent="0.45">
      <c r="A3393" t="s">
        <v>425</v>
      </c>
      <c r="B3393" t="s">
        <v>433</v>
      </c>
      <c r="C3393">
        <v>2040</v>
      </c>
      <c r="D3393" t="s">
        <v>82</v>
      </c>
      <c r="E3393" t="s">
        <v>83</v>
      </c>
      <c r="F3393" t="s">
        <v>440</v>
      </c>
      <c r="G3393">
        <v>48</v>
      </c>
      <c r="H3393">
        <v>1.076135085896E-4</v>
      </c>
      <c r="I3393">
        <f>IF(OR(B3393="GAS",B3393="COL",B3393="LAN",B3393="RICE"),H3393*About!$B$113,IF(B3393="CROP",H3393*About!$B$114,'EPA Data'!H3393))</f>
        <v>1.2052712962035202E-4</v>
      </c>
      <c r="J3393" s="9" t="str">
        <f>VLOOKUP(F3393,'Tech to Policy Mapping'!C:D,2,FALSE)</f>
        <v>ngps - production methane capture</v>
      </c>
    </row>
    <row r="3394" spans="1:10" x14ac:dyDescent="0.45">
      <c r="A3394" t="s">
        <v>425</v>
      </c>
      <c r="B3394" t="s">
        <v>433</v>
      </c>
      <c r="C3394">
        <v>2040</v>
      </c>
      <c r="D3394" t="s">
        <v>82</v>
      </c>
      <c r="E3394" t="s">
        <v>83</v>
      </c>
      <c r="F3394" t="s">
        <v>457</v>
      </c>
      <c r="G3394">
        <v>52</v>
      </c>
      <c r="H3394">
        <v>1.164935383713E-4</v>
      </c>
      <c r="I3394">
        <f>IF(OR(B3394="GAS",B3394="COL",B3394="LAN",B3394="RICE"),H3394*About!$B$113,IF(B3394="CROP",H3394*About!$B$114,'EPA Data'!H3394))</f>
        <v>1.3047276297585602E-4</v>
      </c>
      <c r="J3394" s="9" t="str">
        <f>VLOOKUP(F3394,'Tech to Policy Mapping'!C:D,2,FALSE)</f>
        <v>ngps - production methane capture</v>
      </c>
    </row>
    <row r="3395" spans="1:10" x14ac:dyDescent="0.45">
      <c r="A3395" t="s">
        <v>425</v>
      </c>
      <c r="B3395" t="s">
        <v>433</v>
      </c>
      <c r="C3395">
        <v>2040</v>
      </c>
      <c r="D3395" t="s">
        <v>82</v>
      </c>
      <c r="E3395" t="s">
        <v>83</v>
      </c>
      <c r="F3395" t="s">
        <v>457</v>
      </c>
      <c r="G3395">
        <v>81</v>
      </c>
      <c r="H3395">
        <v>5.5045413319000003E-5</v>
      </c>
      <c r="I3395">
        <f>IF(OR(B3395="GAS",B3395="COL",B3395="LAN",B3395="RICE"),H3395*About!$B$113,IF(B3395="CROP",H3395*About!$B$114,'EPA Data'!H3395))</f>
        <v>6.1650862917280011E-5</v>
      </c>
      <c r="J3395" s="9" t="str">
        <f>VLOOKUP(F3395,'Tech to Policy Mapping'!C:D,2,FALSE)</f>
        <v>ngps - production methane capture</v>
      </c>
    </row>
    <row r="3396" spans="1:10" x14ac:dyDescent="0.45">
      <c r="A3396" t="s">
        <v>425</v>
      </c>
      <c r="B3396" t="s">
        <v>433</v>
      </c>
      <c r="C3396">
        <v>2040</v>
      </c>
      <c r="D3396" t="s">
        <v>82</v>
      </c>
      <c r="E3396" t="s">
        <v>83</v>
      </c>
      <c r="F3396" t="s">
        <v>440</v>
      </c>
      <c r="G3396">
        <v>95</v>
      </c>
      <c r="H3396">
        <v>9.0118097432400005E-5</v>
      </c>
      <c r="I3396">
        <f>IF(OR(B3396="GAS",B3396="COL",B3396="LAN",B3396="RICE"),H3396*About!$B$113,IF(B3396="CROP",H3396*About!$B$114,'EPA Data'!H3396))</f>
        <v>1.0093226912428802E-4</v>
      </c>
      <c r="J3396" s="9" t="str">
        <f>VLOOKUP(F3396,'Tech to Policy Mapping'!C:D,2,FALSE)</f>
        <v>ngps - production methane capture</v>
      </c>
    </row>
    <row r="3397" spans="1:10" x14ac:dyDescent="0.45">
      <c r="A3397" t="s">
        <v>425</v>
      </c>
      <c r="B3397" t="s">
        <v>433</v>
      </c>
      <c r="C3397">
        <v>2040</v>
      </c>
      <c r="D3397" t="s">
        <v>82</v>
      </c>
      <c r="E3397" t="s">
        <v>83</v>
      </c>
      <c r="F3397" t="s">
        <v>451</v>
      </c>
      <c r="G3397">
        <v>122</v>
      </c>
      <c r="H3397">
        <v>0.19392792880535101</v>
      </c>
      <c r="I3397">
        <f>IF(OR(B3397="GAS",B3397="COL",B3397="LAN",B3397="RICE"),H3397*About!$B$113,IF(B3397="CROP",H3397*About!$B$114,'EPA Data'!H3397))</f>
        <v>0.21719928026199314</v>
      </c>
      <c r="J3397" s="9" t="str">
        <f>VLOOKUP(F3397,'Tech to Policy Mapping'!C:D,2,FALSE)</f>
        <v>ngps - production methane capture</v>
      </c>
    </row>
    <row r="3398" spans="1:10" x14ac:dyDescent="0.45">
      <c r="A3398" t="s">
        <v>425</v>
      </c>
      <c r="B3398" t="s">
        <v>433</v>
      </c>
      <c r="C3398">
        <v>2040</v>
      </c>
      <c r="D3398" t="s">
        <v>82</v>
      </c>
      <c r="E3398" t="s">
        <v>83</v>
      </c>
      <c r="F3398" t="s">
        <v>457</v>
      </c>
      <c r="G3398">
        <v>153</v>
      </c>
      <c r="H3398">
        <v>7.3393886850699994E-5</v>
      </c>
      <c r="I3398">
        <f>IF(OR(B3398="GAS",B3398="COL",B3398="LAN",B3398="RICE"),H3398*About!$B$113,IF(B3398="CROP",H3398*About!$B$114,'EPA Data'!H3398))</f>
        <v>8.2201153272783999E-5</v>
      </c>
      <c r="J3398" s="9" t="str">
        <f>VLOOKUP(F3398,'Tech to Policy Mapping'!C:D,2,FALSE)</f>
        <v>ngps - production methane capture</v>
      </c>
    </row>
    <row r="3399" spans="1:10" x14ac:dyDescent="0.45">
      <c r="A3399" t="s">
        <v>425</v>
      </c>
      <c r="B3399" t="s">
        <v>433</v>
      </c>
      <c r="C3399">
        <v>2040</v>
      </c>
      <c r="D3399" t="s">
        <v>82</v>
      </c>
      <c r="E3399" t="s">
        <v>83</v>
      </c>
      <c r="F3399" t="s">
        <v>457</v>
      </c>
      <c r="G3399">
        <v>154</v>
      </c>
      <c r="H3399">
        <v>3.0150740713000001E-5</v>
      </c>
      <c r="I3399">
        <f>IF(OR(B3399="GAS",B3399="COL",B3399="LAN",B3399="RICE"),H3399*About!$B$113,IF(B3399="CROP",H3399*About!$B$114,'EPA Data'!H3399))</f>
        <v>3.3768829598560007E-5</v>
      </c>
      <c r="J3399" s="9" t="str">
        <f>VLOOKUP(F3399,'Tech to Policy Mapping'!C:D,2,FALSE)</f>
        <v>ngps - production methane capture</v>
      </c>
    </row>
    <row r="3400" spans="1:10" x14ac:dyDescent="0.45">
      <c r="A3400" t="s">
        <v>425</v>
      </c>
      <c r="B3400" t="s">
        <v>433</v>
      </c>
      <c r="C3400">
        <v>2040</v>
      </c>
      <c r="D3400" t="s">
        <v>82</v>
      </c>
      <c r="E3400" t="s">
        <v>83</v>
      </c>
      <c r="F3400" t="s">
        <v>457</v>
      </c>
      <c r="G3400">
        <v>180</v>
      </c>
      <c r="H3400">
        <v>3.6696943425300002E-5</v>
      </c>
      <c r="I3400">
        <f>IF(OR(B3400="GAS",B3400="COL",B3400="LAN",B3400="RICE"),H3400*About!$B$113,IF(B3400="CROP",H3400*About!$B$114,'EPA Data'!H3400))</f>
        <v>4.1100576636336007E-5</v>
      </c>
      <c r="J3400" s="9" t="str">
        <f>VLOOKUP(F3400,'Tech to Policy Mapping'!C:D,2,FALSE)</f>
        <v>ngps - production methane capture</v>
      </c>
    </row>
    <row r="3401" spans="1:10" x14ac:dyDescent="0.45">
      <c r="A3401" t="s">
        <v>425</v>
      </c>
      <c r="B3401" t="s">
        <v>433</v>
      </c>
      <c r="C3401">
        <v>2040</v>
      </c>
      <c r="D3401" t="s">
        <v>82</v>
      </c>
      <c r="E3401" t="s">
        <v>83</v>
      </c>
      <c r="F3401" t="s">
        <v>441</v>
      </c>
      <c r="G3401">
        <v>180</v>
      </c>
      <c r="H3401">
        <v>1.4561137650161999E-3</v>
      </c>
      <c r="I3401">
        <f>IF(OR(B3401="GAS",B3401="COL",B3401="LAN",B3401="RICE"),H3401*About!$B$113,IF(B3401="CROP",H3401*About!$B$114,'EPA Data'!H3401))</f>
        <v>1.630847416818144E-3</v>
      </c>
      <c r="J3401" s="9" t="str">
        <f>VLOOKUP(F3401,'Tech to Policy Mapping'!C:D,2,FALSE)</f>
        <v>ngps - production methane capture</v>
      </c>
    </row>
    <row r="3402" spans="1:10" x14ac:dyDescent="0.45">
      <c r="A3402" t="s">
        <v>425</v>
      </c>
      <c r="B3402" t="s">
        <v>433</v>
      </c>
      <c r="C3402">
        <v>2040</v>
      </c>
      <c r="D3402" t="s">
        <v>82</v>
      </c>
      <c r="E3402" t="s">
        <v>83</v>
      </c>
      <c r="F3402" t="s">
        <v>446</v>
      </c>
      <c r="G3402">
        <v>235</v>
      </c>
      <c r="H3402">
        <v>4.9645937979220997E-3</v>
      </c>
      <c r="I3402">
        <f>IF(OR(B3402="GAS",B3402="COL",B3402="LAN",B3402="RICE"),H3402*About!$B$113,IF(B3402="CROP",H3402*About!$B$114,'EPA Data'!H3402))</f>
        <v>5.5603450536727524E-3</v>
      </c>
      <c r="J3402" s="9" t="str">
        <f>VLOOKUP(F3402,'Tech to Policy Mapping'!C:D,2,FALSE)</f>
        <v>ngps - production methane capture</v>
      </c>
    </row>
    <row r="3403" spans="1:10" x14ac:dyDescent="0.45">
      <c r="A3403" t="s">
        <v>425</v>
      </c>
      <c r="B3403" t="s">
        <v>433</v>
      </c>
      <c r="C3403">
        <v>2040</v>
      </c>
      <c r="D3403" t="s">
        <v>82</v>
      </c>
      <c r="E3403" t="s">
        <v>83</v>
      </c>
      <c r="F3403" t="s">
        <v>449</v>
      </c>
      <c r="G3403">
        <v>244</v>
      </c>
      <c r="H3403">
        <v>3.0133957043289999E-3</v>
      </c>
      <c r="I3403">
        <f>IF(OR(B3403="GAS",B3403="COL",B3403="LAN",B3403="RICE"),H3403*About!$B$113,IF(B3403="CROP",H3403*About!$B$114,'EPA Data'!H3403))</f>
        <v>3.3750031888484804E-3</v>
      </c>
      <c r="J3403" s="9" t="str">
        <f>VLOOKUP(F3403,'Tech to Policy Mapping'!C:D,2,FALSE)</f>
        <v>ngps - T&amp;D methane capture</v>
      </c>
    </row>
    <row r="3404" spans="1:10" x14ac:dyDescent="0.45">
      <c r="A3404" t="s">
        <v>425</v>
      </c>
      <c r="B3404" t="s">
        <v>433</v>
      </c>
      <c r="C3404">
        <v>2040</v>
      </c>
      <c r="D3404" t="s">
        <v>82</v>
      </c>
      <c r="E3404" t="s">
        <v>83</v>
      </c>
      <c r="F3404" t="s">
        <v>445</v>
      </c>
      <c r="G3404">
        <v>279</v>
      </c>
      <c r="H3404">
        <v>1.5833209545200001E-5</v>
      </c>
      <c r="I3404">
        <f>IF(OR(B3404="GAS",B3404="COL",B3404="LAN",B3404="RICE"),H3404*About!$B$113,IF(B3404="CROP",H3404*About!$B$114,'EPA Data'!H3404))</f>
        <v>1.7733194690624002E-5</v>
      </c>
      <c r="J3404" s="9" t="str">
        <f>VLOOKUP(F3404,'Tech to Policy Mapping'!C:D,2,FALSE)</f>
        <v>ngps - processing methane destruction</v>
      </c>
    </row>
    <row r="3405" spans="1:10" x14ac:dyDescent="0.45">
      <c r="A3405" t="s">
        <v>425</v>
      </c>
      <c r="B3405" t="s">
        <v>433</v>
      </c>
      <c r="C3405">
        <v>2040</v>
      </c>
      <c r="D3405" t="s">
        <v>82</v>
      </c>
      <c r="E3405" t="s">
        <v>83</v>
      </c>
      <c r="F3405" t="s">
        <v>457</v>
      </c>
      <c r="G3405">
        <v>286</v>
      </c>
      <c r="H3405">
        <v>4.02009900426E-5</v>
      </c>
      <c r="I3405">
        <f>IF(OR(B3405="GAS",B3405="COL",B3405="LAN",B3405="RICE"),H3405*About!$B$113,IF(B3405="CROP",H3405*About!$B$114,'EPA Data'!H3405))</f>
        <v>4.5025108847712002E-5</v>
      </c>
      <c r="J3405" s="9" t="str">
        <f>VLOOKUP(F3405,'Tech to Policy Mapping'!C:D,2,FALSE)</f>
        <v>ngps - production methane capture</v>
      </c>
    </row>
    <row r="3406" spans="1:10" x14ac:dyDescent="0.45">
      <c r="A3406" t="s">
        <v>425</v>
      </c>
      <c r="B3406" t="s">
        <v>433</v>
      </c>
      <c r="C3406">
        <v>2040</v>
      </c>
      <c r="D3406" t="s">
        <v>82</v>
      </c>
      <c r="E3406" t="s">
        <v>83</v>
      </c>
      <c r="F3406" t="s">
        <v>442</v>
      </c>
      <c r="G3406">
        <v>305</v>
      </c>
      <c r="H3406">
        <v>0.120545752346515</v>
      </c>
      <c r="I3406">
        <f>IF(OR(B3406="GAS",B3406="COL",B3406="LAN",B3406="RICE"),H3406*About!$B$113,IF(B3406="CROP",H3406*About!$B$114,'EPA Data'!H3406))</f>
        <v>0.13501124262809683</v>
      </c>
      <c r="J3406" s="9" t="str">
        <f>VLOOKUP(F3406,'Tech to Policy Mapping'!C:D,2,FALSE)</f>
        <v>ngps - production methane capture</v>
      </c>
    </row>
    <row r="3407" spans="1:10" x14ac:dyDescent="0.45">
      <c r="A3407" t="s">
        <v>425</v>
      </c>
      <c r="B3407" t="s">
        <v>433</v>
      </c>
      <c r="C3407">
        <v>2040</v>
      </c>
      <c r="D3407" t="s">
        <v>82</v>
      </c>
      <c r="E3407" t="s">
        <v>83</v>
      </c>
      <c r="F3407" t="s">
        <v>457</v>
      </c>
      <c r="G3407">
        <v>307</v>
      </c>
      <c r="H3407">
        <v>1.54881709022E-5</v>
      </c>
      <c r="I3407">
        <f>IF(OR(B3407="GAS",B3407="COL",B3407="LAN",B3407="RICE"),H3407*About!$B$113,IF(B3407="CROP",H3407*About!$B$114,'EPA Data'!H3407))</f>
        <v>1.7346751410464001E-5</v>
      </c>
      <c r="J3407" s="9" t="str">
        <f>VLOOKUP(F3407,'Tech to Policy Mapping'!C:D,2,FALSE)</f>
        <v>ngps - production methane capture</v>
      </c>
    </row>
    <row r="3408" spans="1:10" x14ac:dyDescent="0.45">
      <c r="A3408" t="s">
        <v>425</v>
      </c>
      <c r="B3408" t="s">
        <v>433</v>
      </c>
      <c r="C3408">
        <v>2040</v>
      </c>
      <c r="D3408" t="s">
        <v>82</v>
      </c>
      <c r="E3408" t="s">
        <v>83</v>
      </c>
      <c r="F3408" t="s">
        <v>442</v>
      </c>
      <c r="G3408">
        <v>315</v>
      </c>
      <c r="H3408">
        <v>0.43660011887550298</v>
      </c>
      <c r="I3408">
        <f>IF(OR(B3408="GAS",B3408="COL",B3408="LAN",B3408="RICE"),H3408*About!$B$113,IF(B3408="CROP",H3408*About!$B$114,'EPA Data'!H3408))</f>
        <v>0.48899213314056339</v>
      </c>
      <c r="J3408" s="9" t="str">
        <f>VLOOKUP(F3408,'Tech to Policy Mapping'!C:D,2,FALSE)</f>
        <v>ngps - production methane capture</v>
      </c>
    </row>
    <row r="3409" spans="1:10" x14ac:dyDescent="0.45">
      <c r="A3409" t="s">
        <v>425</v>
      </c>
      <c r="B3409" t="s">
        <v>433</v>
      </c>
      <c r="C3409">
        <v>2040</v>
      </c>
      <c r="D3409" t="s">
        <v>82</v>
      </c>
      <c r="E3409" t="s">
        <v>83</v>
      </c>
      <c r="F3409" t="s">
        <v>457</v>
      </c>
      <c r="G3409">
        <v>334</v>
      </c>
      <c r="H3409">
        <v>2.01004950213E-5</v>
      </c>
      <c r="I3409">
        <f>IF(OR(B3409="GAS",B3409="COL",B3409="LAN",B3409="RICE"),H3409*About!$B$113,IF(B3409="CROP",H3409*About!$B$114,'EPA Data'!H3409))</f>
        <v>2.2512554423856001E-5</v>
      </c>
      <c r="J3409" s="9" t="str">
        <f>VLOOKUP(F3409,'Tech to Policy Mapping'!C:D,2,FALSE)</f>
        <v>ngps - production methane capture</v>
      </c>
    </row>
    <row r="3410" spans="1:10" x14ac:dyDescent="0.45">
      <c r="A3410" t="s">
        <v>425</v>
      </c>
      <c r="B3410" t="s">
        <v>433</v>
      </c>
      <c r="C3410">
        <v>2040</v>
      </c>
      <c r="D3410" t="s">
        <v>82</v>
      </c>
      <c r="E3410" t="s">
        <v>83</v>
      </c>
      <c r="F3410" t="s">
        <v>453</v>
      </c>
      <c r="G3410">
        <v>339</v>
      </c>
      <c r="H3410">
        <v>0.80872529745101895</v>
      </c>
      <c r="I3410">
        <f>IF(OR(B3410="GAS",B3410="COL",B3410="LAN",B3410="RICE"),H3410*About!$B$113,IF(B3410="CROP",H3410*About!$B$114,'EPA Data'!H3410))</f>
        <v>0.90577233314514127</v>
      </c>
      <c r="J3410" s="9" t="str">
        <f>VLOOKUP(F3410,'Tech to Policy Mapping'!C:D,2,FALSE)</f>
        <v>ngps - production methane capture</v>
      </c>
    </row>
    <row r="3411" spans="1:10" x14ac:dyDescent="0.45">
      <c r="A3411" t="s">
        <v>425</v>
      </c>
      <c r="B3411" t="s">
        <v>433</v>
      </c>
      <c r="C3411">
        <v>2040</v>
      </c>
      <c r="D3411" t="s">
        <v>82</v>
      </c>
      <c r="E3411" t="s">
        <v>83</v>
      </c>
      <c r="F3411" t="s">
        <v>440</v>
      </c>
      <c r="G3411">
        <v>360</v>
      </c>
      <c r="H3411" s="1">
        <v>7.3100741246900001E-6</v>
      </c>
      <c r="I3411">
        <f>IF(OR(B3411="GAS",B3411="COL",B3411="LAN",B3411="RICE"),H3411*About!$B$113,IF(B3411="CROP",H3411*About!$B$114,'EPA Data'!H3411))</f>
        <v>8.1872830196528014E-6</v>
      </c>
      <c r="J3411" s="9" t="str">
        <f>VLOOKUP(F3411,'Tech to Policy Mapping'!C:D,2,FALSE)</f>
        <v>ngps - production methane capture</v>
      </c>
    </row>
    <row r="3412" spans="1:10" x14ac:dyDescent="0.45">
      <c r="A3412" t="s">
        <v>425</v>
      </c>
      <c r="B3412" t="s">
        <v>433</v>
      </c>
      <c r="C3412">
        <v>2040</v>
      </c>
      <c r="D3412" t="s">
        <v>82</v>
      </c>
      <c r="E3412" t="s">
        <v>83</v>
      </c>
      <c r="F3412" t="s">
        <v>440</v>
      </c>
      <c r="G3412">
        <v>373</v>
      </c>
      <c r="H3412">
        <v>1.5586836525499999E-5</v>
      </c>
      <c r="I3412">
        <f>IF(OR(B3412="GAS",B3412="COL",B3412="LAN",B3412="RICE"),H3412*About!$B$113,IF(B3412="CROP",H3412*About!$B$114,'EPA Data'!H3412))</f>
        <v>1.745725690856E-5</v>
      </c>
      <c r="J3412" s="9" t="str">
        <f>VLOOKUP(F3412,'Tech to Policy Mapping'!C:D,2,FALSE)</f>
        <v>ngps - production methane capture</v>
      </c>
    </row>
    <row r="3413" spans="1:10" x14ac:dyDescent="0.45">
      <c r="A3413" t="s">
        <v>425</v>
      </c>
      <c r="B3413" t="s">
        <v>433</v>
      </c>
      <c r="C3413">
        <v>2040</v>
      </c>
      <c r="D3413" t="s">
        <v>82</v>
      </c>
      <c r="E3413" t="s">
        <v>83</v>
      </c>
      <c r="F3413" t="s">
        <v>442</v>
      </c>
      <c r="G3413">
        <v>388</v>
      </c>
      <c r="H3413">
        <v>0.70914196968078602</v>
      </c>
      <c r="I3413">
        <f>IF(OR(B3413="GAS",B3413="COL",B3413="LAN",B3413="RICE"),H3413*About!$B$113,IF(B3413="CROP",H3413*About!$B$114,'EPA Data'!H3413))</f>
        <v>0.79423900604248043</v>
      </c>
      <c r="J3413" s="9" t="str">
        <f>VLOOKUP(F3413,'Tech to Policy Mapping'!C:D,2,FALSE)</f>
        <v>ngps - production methane capture</v>
      </c>
    </row>
    <row r="3414" spans="1:10" x14ac:dyDescent="0.45">
      <c r="A3414" t="s">
        <v>425</v>
      </c>
      <c r="B3414" t="s">
        <v>433</v>
      </c>
      <c r="C3414">
        <v>2040</v>
      </c>
      <c r="D3414" t="s">
        <v>82</v>
      </c>
      <c r="E3414" t="s">
        <v>83</v>
      </c>
      <c r="F3414" t="s">
        <v>453</v>
      </c>
      <c r="G3414">
        <v>408</v>
      </c>
      <c r="H3414">
        <v>0.53915023803710904</v>
      </c>
      <c r="I3414">
        <f>IF(OR(B3414="GAS",B3414="COL",B3414="LAN",B3414="RICE"),H3414*About!$B$113,IF(B3414="CROP",H3414*About!$B$114,'EPA Data'!H3414))</f>
        <v>0.60384826660156221</v>
      </c>
      <c r="J3414" s="9" t="str">
        <f>VLOOKUP(F3414,'Tech to Policy Mapping'!C:D,2,FALSE)</f>
        <v>ngps - production methane capture</v>
      </c>
    </row>
    <row r="3415" spans="1:10" x14ac:dyDescent="0.45">
      <c r="A3415" t="s">
        <v>425</v>
      </c>
      <c r="B3415" t="s">
        <v>433</v>
      </c>
      <c r="C3415">
        <v>2040</v>
      </c>
      <c r="D3415" t="s">
        <v>82</v>
      </c>
      <c r="E3415" t="s">
        <v>83</v>
      </c>
      <c r="F3415" t="s">
        <v>453</v>
      </c>
      <c r="G3415">
        <v>495</v>
      </c>
      <c r="H3415">
        <v>8.9858368039131206E-2</v>
      </c>
      <c r="I3415">
        <f>IF(OR(B3415="GAS",B3415="COL",B3415="LAN",B3415="RICE"),H3415*About!$B$113,IF(B3415="CROP",H3415*About!$B$114,'EPA Data'!H3415))</f>
        <v>0.10064137220382696</v>
      </c>
      <c r="J3415" s="9" t="str">
        <f>VLOOKUP(F3415,'Tech to Policy Mapping'!C:D,2,FALSE)</f>
        <v>ngps - production methane capture</v>
      </c>
    </row>
    <row r="3416" spans="1:10" x14ac:dyDescent="0.45">
      <c r="A3416" t="s">
        <v>425</v>
      </c>
      <c r="B3416" t="s">
        <v>433</v>
      </c>
      <c r="C3416">
        <v>2040</v>
      </c>
      <c r="D3416" t="s">
        <v>82</v>
      </c>
      <c r="E3416" t="s">
        <v>83</v>
      </c>
      <c r="F3416" t="s">
        <v>442</v>
      </c>
      <c r="G3416">
        <v>531</v>
      </c>
      <c r="H3416">
        <v>4.8999693244695698E-2</v>
      </c>
      <c r="I3416">
        <f>IF(OR(B3416="GAS",B3416="COL",B3416="LAN",B3416="RICE"),H3416*About!$B$113,IF(B3416="CROP",H3416*About!$B$114,'EPA Data'!H3416))</f>
        <v>5.487965643405919E-2</v>
      </c>
      <c r="J3416" s="9" t="str">
        <f>VLOOKUP(F3416,'Tech to Policy Mapping'!C:D,2,FALSE)</f>
        <v>ngps - production methane capture</v>
      </c>
    </row>
    <row r="3417" spans="1:10" x14ac:dyDescent="0.45">
      <c r="A3417" t="s">
        <v>425</v>
      </c>
      <c r="B3417" t="s">
        <v>433</v>
      </c>
      <c r="C3417">
        <v>2040</v>
      </c>
      <c r="D3417" t="s">
        <v>82</v>
      </c>
      <c r="E3417" t="s">
        <v>83</v>
      </c>
      <c r="F3417" t="s">
        <v>441</v>
      </c>
      <c r="G3417">
        <v>539</v>
      </c>
      <c r="H3417">
        <v>2.0157200924590001E-4</v>
      </c>
      <c r="I3417">
        <f>IF(OR(B3417="GAS",B3417="COL",B3417="LAN",B3417="RICE"),H3417*About!$B$113,IF(B3417="CROP",H3417*About!$B$114,'EPA Data'!H3417))</f>
        <v>2.2576065035540804E-4</v>
      </c>
      <c r="J3417" s="9" t="str">
        <f>VLOOKUP(F3417,'Tech to Policy Mapping'!C:D,2,FALSE)</f>
        <v>ngps - production methane capture</v>
      </c>
    </row>
    <row r="3418" spans="1:10" x14ac:dyDescent="0.45">
      <c r="A3418" t="s">
        <v>425</v>
      </c>
      <c r="B3418" t="s">
        <v>433</v>
      </c>
      <c r="C3418">
        <v>2040</v>
      </c>
      <c r="D3418" t="s">
        <v>82</v>
      </c>
      <c r="E3418" t="s">
        <v>83</v>
      </c>
      <c r="F3418" t="s">
        <v>457</v>
      </c>
      <c r="G3418">
        <v>563</v>
      </c>
      <c r="H3418">
        <v>2.0650893930000001E-5</v>
      </c>
      <c r="I3418">
        <f>IF(OR(B3418="GAS",B3418="COL",B3418="LAN",B3418="RICE"),H3418*About!$B$113,IF(B3418="CROP",H3418*About!$B$114,'EPA Data'!H3418))</f>
        <v>2.3129001201600002E-5</v>
      </c>
      <c r="J3418" s="9" t="str">
        <f>VLOOKUP(F3418,'Tech to Policy Mapping'!C:D,2,FALSE)</f>
        <v>ngps - production methane capture</v>
      </c>
    </row>
    <row r="3419" spans="1:10" x14ac:dyDescent="0.45">
      <c r="A3419" t="s">
        <v>425</v>
      </c>
      <c r="B3419" t="s">
        <v>433</v>
      </c>
      <c r="C3419">
        <v>2040</v>
      </c>
      <c r="D3419" t="s">
        <v>82</v>
      </c>
      <c r="E3419" t="s">
        <v>83</v>
      </c>
      <c r="F3419" t="s">
        <v>457</v>
      </c>
      <c r="G3419">
        <v>658</v>
      </c>
      <c r="H3419">
        <v>1.0325446965E-5</v>
      </c>
      <c r="I3419">
        <f>IF(OR(B3419="GAS",B3419="COL",B3419="LAN",B3419="RICE"),H3419*About!$B$113,IF(B3419="CROP",H3419*About!$B$114,'EPA Data'!H3419))</f>
        <v>1.1564500600800001E-5</v>
      </c>
      <c r="J3419" s="9" t="str">
        <f>VLOOKUP(F3419,'Tech to Policy Mapping'!C:D,2,FALSE)</f>
        <v>ngps - production methane capture</v>
      </c>
    </row>
    <row r="3420" spans="1:10" x14ac:dyDescent="0.45">
      <c r="A3420" t="s">
        <v>425</v>
      </c>
      <c r="B3420" t="s">
        <v>433</v>
      </c>
      <c r="C3420">
        <v>2040</v>
      </c>
      <c r="D3420" t="s">
        <v>82</v>
      </c>
      <c r="E3420" t="s">
        <v>83</v>
      </c>
      <c r="F3420" t="s">
        <v>440</v>
      </c>
      <c r="G3420">
        <v>716</v>
      </c>
      <c r="H3420" s="1">
        <v>6.1216287576799997E-6</v>
      </c>
      <c r="I3420">
        <f>IF(OR(B3420="GAS",B3420="COL",B3420="LAN",B3420="RICE"),H3420*About!$B$113,IF(B3420="CROP",H3420*About!$B$114,'EPA Data'!H3420))</f>
        <v>6.8562242086016003E-6</v>
      </c>
      <c r="J3420" s="9" t="str">
        <f>VLOOKUP(F3420,'Tech to Policy Mapping'!C:D,2,FALSE)</f>
        <v>ngps - production methane capture</v>
      </c>
    </row>
    <row r="3421" spans="1:10" x14ac:dyDescent="0.45">
      <c r="A3421" t="s">
        <v>425</v>
      </c>
      <c r="B3421" t="s">
        <v>433</v>
      </c>
      <c r="C3421">
        <v>2040</v>
      </c>
      <c r="D3421" t="s">
        <v>82</v>
      </c>
      <c r="E3421" t="s">
        <v>83</v>
      </c>
      <c r="F3421" t="s">
        <v>441</v>
      </c>
      <c r="G3421">
        <v>757</v>
      </c>
      <c r="H3421">
        <v>1.7879381775856001E-3</v>
      </c>
      <c r="I3421">
        <f>IF(OR(B3421="GAS",B3421="COL",B3421="LAN",B3421="RICE"),H3421*About!$B$113,IF(B3421="CROP",H3421*About!$B$114,'EPA Data'!H3421))</f>
        <v>2.0024907588958724E-3</v>
      </c>
      <c r="J3421" s="9" t="str">
        <f>VLOOKUP(F3421,'Tech to Policy Mapping'!C:D,2,FALSE)</f>
        <v>ngps - production methane capture</v>
      </c>
    </row>
    <row r="3422" spans="1:10" x14ac:dyDescent="0.45">
      <c r="A3422" t="s">
        <v>425</v>
      </c>
      <c r="B3422" t="s">
        <v>433</v>
      </c>
      <c r="C3422">
        <v>2040</v>
      </c>
      <c r="D3422" t="s">
        <v>82</v>
      </c>
      <c r="E3422" t="s">
        <v>83</v>
      </c>
      <c r="F3422" t="s">
        <v>453</v>
      </c>
      <c r="G3422">
        <v>795</v>
      </c>
      <c r="H3422">
        <v>0.64823412895202603</v>
      </c>
      <c r="I3422">
        <f>IF(OR(B3422="GAS",B3422="COL",B3422="LAN",B3422="RICE"),H3422*About!$B$113,IF(B3422="CROP",H3422*About!$B$114,'EPA Data'!H3422))</f>
        <v>0.72602222442626918</v>
      </c>
      <c r="J3422" s="9" t="str">
        <f>VLOOKUP(F3422,'Tech to Policy Mapping'!C:D,2,FALSE)</f>
        <v>ngps - production methane capture</v>
      </c>
    </row>
    <row r="3423" spans="1:10" x14ac:dyDescent="0.45">
      <c r="A3423" t="s">
        <v>425</v>
      </c>
      <c r="B3423" t="s">
        <v>433</v>
      </c>
      <c r="C3423">
        <v>2040</v>
      </c>
      <c r="D3423" t="s">
        <v>82</v>
      </c>
      <c r="E3423" t="s">
        <v>83</v>
      </c>
      <c r="F3423" t="s">
        <v>453</v>
      </c>
      <c r="G3423">
        <v>956</v>
      </c>
      <c r="H3423">
        <v>0.43215608596801702</v>
      </c>
      <c r="I3423">
        <f>IF(OR(B3423="GAS",B3423="COL",B3423="LAN",B3423="RICE"),H3423*About!$B$113,IF(B3423="CROP",H3423*About!$B$114,'EPA Data'!H3423))</f>
        <v>0.48401481628417914</v>
      </c>
      <c r="J3423" s="9" t="str">
        <f>VLOOKUP(F3423,'Tech to Policy Mapping'!C:D,2,FALSE)</f>
        <v>ngps - production methane capture</v>
      </c>
    </row>
    <row r="3424" spans="1:10" x14ac:dyDescent="0.45">
      <c r="A3424" t="s">
        <v>425</v>
      </c>
      <c r="B3424" t="s">
        <v>433</v>
      </c>
      <c r="C3424">
        <v>2040</v>
      </c>
      <c r="D3424" t="s">
        <v>82</v>
      </c>
      <c r="E3424" t="s">
        <v>83</v>
      </c>
      <c r="F3424" t="s">
        <v>442</v>
      </c>
      <c r="G3424">
        <v>1037</v>
      </c>
      <c r="H3424">
        <v>0.16563950479030601</v>
      </c>
      <c r="I3424">
        <f>IF(OR(B3424="GAS",B3424="COL",B3424="LAN",B3424="RICE"),H3424*About!$B$113,IF(B3424="CROP",H3424*About!$B$114,'EPA Data'!H3424))</f>
        <v>0.18551624536514275</v>
      </c>
      <c r="J3424" s="9" t="str">
        <f>VLOOKUP(F3424,'Tech to Policy Mapping'!C:D,2,FALSE)</f>
        <v>ngps - production methane capture</v>
      </c>
    </row>
    <row r="3425" spans="1:10" x14ac:dyDescent="0.45">
      <c r="A3425" t="s">
        <v>425</v>
      </c>
      <c r="B3425" t="s">
        <v>433</v>
      </c>
      <c r="C3425">
        <v>2040</v>
      </c>
      <c r="D3425" t="s">
        <v>82</v>
      </c>
      <c r="E3425" t="s">
        <v>83</v>
      </c>
      <c r="F3425" t="s">
        <v>454</v>
      </c>
      <c r="G3425">
        <v>1079</v>
      </c>
      <c r="H3425">
        <v>5.8905690908432E-2</v>
      </c>
      <c r="I3425">
        <f>IF(OR(B3425="GAS",B3425="COL",B3425="LAN",B3425="RICE"),H3425*About!$B$113,IF(B3425="CROP",H3425*About!$B$114,'EPA Data'!H3425))</f>
        <v>6.5974373817443852E-2</v>
      </c>
      <c r="J3425" s="9" t="str">
        <f>VLOOKUP(F3425,'Tech to Policy Mapping'!C:D,2,FALSE)</f>
        <v>ngps - T&amp;D methane capture</v>
      </c>
    </row>
    <row r="3426" spans="1:10" x14ac:dyDescent="0.45">
      <c r="A3426" t="s">
        <v>425</v>
      </c>
      <c r="B3426" t="s">
        <v>433</v>
      </c>
      <c r="C3426">
        <v>2040</v>
      </c>
      <c r="D3426" t="s">
        <v>82</v>
      </c>
      <c r="E3426" t="s">
        <v>83</v>
      </c>
      <c r="F3426" t="s">
        <v>453</v>
      </c>
      <c r="G3426">
        <v>1157</v>
      </c>
      <c r="H3426">
        <v>7.2026014328002902E-2</v>
      </c>
      <c r="I3426">
        <f>IF(OR(B3426="GAS",B3426="COL",B3426="LAN",B3426="RICE"),H3426*About!$B$113,IF(B3426="CROP",H3426*About!$B$114,'EPA Data'!H3426))</f>
        <v>8.0669136047363255E-2</v>
      </c>
      <c r="J3426" s="9" t="str">
        <f>VLOOKUP(F3426,'Tech to Policy Mapping'!C:D,2,FALSE)</f>
        <v>ngps - production methane capture</v>
      </c>
    </row>
    <row r="3427" spans="1:10" x14ac:dyDescent="0.45">
      <c r="A3427" t="s">
        <v>425</v>
      </c>
      <c r="B3427" t="s">
        <v>433</v>
      </c>
      <c r="C3427">
        <v>2040</v>
      </c>
      <c r="D3427" t="s">
        <v>82</v>
      </c>
      <c r="E3427" t="s">
        <v>83</v>
      </c>
      <c r="F3427" t="s">
        <v>455</v>
      </c>
      <c r="G3427">
        <v>2261</v>
      </c>
      <c r="H3427">
        <v>1.5024743042886301E-2</v>
      </c>
      <c r="I3427">
        <f>IF(OR(B3427="GAS",B3427="COL",B3427="LAN",B3427="RICE"),H3427*About!$B$113,IF(B3427="CROP",H3427*About!$B$114,'EPA Data'!H3427))</f>
        <v>1.6827712208032659E-2</v>
      </c>
      <c r="J3427" s="9" t="str">
        <f>VLOOKUP(F3427,'Tech to Policy Mapping'!C:D,2,FALSE)</f>
        <v>ngps - production methane capture</v>
      </c>
    </row>
    <row r="3428" spans="1:10" x14ac:dyDescent="0.45">
      <c r="A3428" t="s">
        <v>425</v>
      </c>
      <c r="B3428" t="s">
        <v>433</v>
      </c>
      <c r="C3428">
        <v>2040</v>
      </c>
      <c r="D3428" t="s">
        <v>82</v>
      </c>
      <c r="E3428" t="s">
        <v>83</v>
      </c>
      <c r="F3428" t="s">
        <v>454</v>
      </c>
      <c r="G3428">
        <v>2344</v>
      </c>
      <c r="H3428">
        <v>5.3350854665040998E-2</v>
      </c>
      <c r="I3428">
        <f>IF(OR(B3428="GAS",B3428="COL",B3428="LAN",B3428="RICE"),H3428*About!$B$113,IF(B3428="CROP",H3428*About!$B$114,'EPA Data'!H3428))</f>
        <v>5.9752957224845922E-2</v>
      </c>
      <c r="J3428" s="9" t="str">
        <f>VLOOKUP(F3428,'Tech to Policy Mapping'!C:D,2,FALSE)</f>
        <v>ngps - T&amp;D methane capture</v>
      </c>
    </row>
    <row r="3429" spans="1:10" x14ac:dyDescent="0.45">
      <c r="A3429" t="s">
        <v>425</v>
      </c>
      <c r="B3429" t="s">
        <v>433</v>
      </c>
      <c r="C3429">
        <v>2040</v>
      </c>
      <c r="D3429" t="s">
        <v>82</v>
      </c>
      <c r="E3429" t="s">
        <v>83</v>
      </c>
      <c r="F3429" t="s">
        <v>440</v>
      </c>
      <c r="G3429">
        <v>2766</v>
      </c>
      <c r="H3429" s="1">
        <v>1.0587975793899999E-6</v>
      </c>
      <c r="I3429">
        <f>IF(OR(B3429="GAS",B3429="COL",B3429="LAN",B3429="RICE"),H3429*About!$B$113,IF(B3429="CROP",H3429*About!$B$114,'EPA Data'!H3429))</f>
        <v>1.1858532889168E-6</v>
      </c>
      <c r="J3429" s="9" t="str">
        <f>VLOOKUP(F3429,'Tech to Policy Mapping'!C:D,2,FALSE)</f>
        <v>ngps - production methane capture</v>
      </c>
    </row>
    <row r="3430" spans="1:10" x14ac:dyDescent="0.45">
      <c r="A3430" t="s">
        <v>425</v>
      </c>
      <c r="B3430" t="s">
        <v>433</v>
      </c>
      <c r="C3430">
        <v>2040</v>
      </c>
      <c r="D3430" t="s">
        <v>82</v>
      </c>
      <c r="E3430" t="s">
        <v>83</v>
      </c>
      <c r="F3430" t="s">
        <v>457</v>
      </c>
      <c r="G3430">
        <v>4057</v>
      </c>
      <c r="H3430" s="1">
        <v>1.1983320291599999E-6</v>
      </c>
      <c r="I3430">
        <f>IF(OR(B3430="GAS",B3430="COL",B3430="LAN",B3430="RICE"),H3430*About!$B$113,IF(B3430="CROP",H3430*About!$B$114,'EPA Data'!H3430))</f>
        <v>1.3421318726592E-6</v>
      </c>
      <c r="J3430" s="9" t="str">
        <f>VLOOKUP(F3430,'Tech to Policy Mapping'!C:D,2,FALSE)</f>
        <v>ngps - production methane capture</v>
      </c>
    </row>
    <row r="3431" spans="1:10" x14ac:dyDescent="0.45">
      <c r="A3431" t="s">
        <v>425</v>
      </c>
      <c r="B3431" t="s">
        <v>433</v>
      </c>
      <c r="C3431">
        <v>2040</v>
      </c>
      <c r="D3431" t="s">
        <v>82</v>
      </c>
      <c r="E3431" t="s">
        <v>83</v>
      </c>
      <c r="F3431" t="s">
        <v>441</v>
      </c>
      <c r="G3431">
        <v>4229</v>
      </c>
      <c r="H3431">
        <v>5.9853264247100002E-5</v>
      </c>
      <c r="I3431">
        <f>IF(OR(B3431="GAS",B3431="COL",B3431="LAN",B3431="RICE"),H3431*About!$B$113,IF(B3431="CROP",H3431*About!$B$114,'EPA Data'!H3431))</f>
        <v>6.7035655956752008E-5</v>
      </c>
      <c r="J3431" s="9" t="str">
        <f>VLOOKUP(F3431,'Tech to Policy Mapping'!C:D,2,FALSE)</f>
        <v>ngps - production methane capture</v>
      </c>
    </row>
    <row r="3432" spans="1:10" x14ac:dyDescent="0.45">
      <c r="A3432" t="s">
        <v>425</v>
      </c>
      <c r="B3432" t="s">
        <v>433</v>
      </c>
      <c r="C3432">
        <v>2040</v>
      </c>
      <c r="D3432" t="s">
        <v>82</v>
      </c>
      <c r="E3432" t="s">
        <v>83</v>
      </c>
      <c r="F3432" t="s">
        <v>440</v>
      </c>
      <c r="G3432">
        <v>4335</v>
      </c>
      <c r="H3432" s="1">
        <v>1.9782594335999999E-6</v>
      </c>
      <c r="I3432">
        <f>IF(OR(B3432="GAS",B3432="COL",B3432="LAN",B3432="RICE"),H3432*About!$B$113,IF(B3432="CROP",H3432*About!$B$114,'EPA Data'!H3432))</f>
        <v>2.215650565632E-6</v>
      </c>
      <c r="J3432" s="9" t="str">
        <f>VLOOKUP(F3432,'Tech to Policy Mapping'!C:D,2,FALSE)</f>
        <v>ngps - production methane capture</v>
      </c>
    </row>
    <row r="3433" spans="1:10" x14ac:dyDescent="0.45">
      <c r="A3433" t="s">
        <v>425</v>
      </c>
      <c r="B3433" t="s">
        <v>433</v>
      </c>
      <c r="C3433">
        <v>2040</v>
      </c>
      <c r="D3433" t="s">
        <v>82</v>
      </c>
      <c r="E3433" t="s">
        <v>83</v>
      </c>
      <c r="F3433" t="s">
        <v>441</v>
      </c>
      <c r="G3433">
        <v>6080</v>
      </c>
      <c r="H3433">
        <v>9.4767587143E-5</v>
      </c>
      <c r="I3433">
        <f>IF(OR(B3433="GAS",B3433="COL",B3433="LAN",B3433="RICE"),H3433*About!$B$113,IF(B3433="CROP",H3433*About!$B$114,'EPA Data'!H3433))</f>
        <v>1.0613969760016001E-4</v>
      </c>
      <c r="J3433" s="9" t="str">
        <f>VLOOKUP(F3433,'Tech to Policy Mapping'!C:D,2,FALSE)</f>
        <v>ngps - production methane capture</v>
      </c>
    </row>
    <row r="3434" spans="1:10" x14ac:dyDescent="0.45">
      <c r="A3434" t="s">
        <v>425</v>
      </c>
      <c r="B3434" t="s">
        <v>433</v>
      </c>
      <c r="C3434">
        <v>2040</v>
      </c>
      <c r="D3434" t="s">
        <v>82</v>
      </c>
      <c r="E3434" t="s">
        <v>83</v>
      </c>
      <c r="F3434" t="s">
        <v>457</v>
      </c>
      <c r="G3434">
        <v>7360</v>
      </c>
      <c r="H3434" s="1">
        <v>1.59777607678E-6</v>
      </c>
      <c r="I3434">
        <f>IF(OR(B3434="GAS",B3434="COL",B3434="LAN",B3434="RICE"),H3434*About!$B$113,IF(B3434="CROP",H3434*About!$B$114,'EPA Data'!H3434))</f>
        <v>1.7895092059936002E-6</v>
      </c>
      <c r="J3434" s="9" t="str">
        <f>VLOOKUP(F3434,'Tech to Policy Mapping'!C:D,2,FALSE)</f>
        <v>ngps - production methane capture</v>
      </c>
    </row>
    <row r="3435" spans="1:10" x14ac:dyDescent="0.45">
      <c r="A3435" t="s">
        <v>425</v>
      </c>
      <c r="B3435" t="s">
        <v>433</v>
      </c>
      <c r="C3435">
        <v>2040</v>
      </c>
      <c r="D3435" t="s">
        <v>82</v>
      </c>
      <c r="E3435" t="s">
        <v>83</v>
      </c>
      <c r="F3435" t="s">
        <v>457</v>
      </c>
      <c r="G3435">
        <v>8586</v>
      </c>
      <c r="H3435" s="1">
        <v>7.9888803838899999E-7</v>
      </c>
      <c r="I3435">
        <f>IF(OR(B3435="GAS",B3435="COL",B3435="LAN",B3435="RICE"),H3435*About!$B$113,IF(B3435="CROP",H3435*About!$B$114,'EPA Data'!H3435))</f>
        <v>8.9475460299568009E-7</v>
      </c>
      <c r="J3435" s="9" t="str">
        <f>VLOOKUP(F3435,'Tech to Policy Mapping'!C:D,2,FALSE)</f>
        <v>ngps - production methane capture</v>
      </c>
    </row>
    <row r="3436" spans="1:10" x14ac:dyDescent="0.45">
      <c r="A3436" t="s">
        <v>425</v>
      </c>
      <c r="B3436" t="s">
        <v>433</v>
      </c>
      <c r="C3436">
        <v>2040</v>
      </c>
      <c r="D3436" t="s">
        <v>82</v>
      </c>
      <c r="E3436" t="s">
        <v>83</v>
      </c>
      <c r="F3436" t="s">
        <v>440</v>
      </c>
      <c r="G3436">
        <v>8626</v>
      </c>
      <c r="H3436" s="1">
        <v>1.6566413023600001E-6</v>
      </c>
      <c r="I3436">
        <f>IF(OR(B3436="GAS",B3436="COL",B3436="LAN",B3436="RICE"),H3436*About!$B$113,IF(B3436="CROP",H3436*About!$B$114,'EPA Data'!H3436))</f>
        <v>1.8554382586432003E-6</v>
      </c>
      <c r="J3436" s="9" t="str">
        <f>VLOOKUP(F3436,'Tech to Policy Mapping'!C:D,2,FALSE)</f>
        <v>ngps - production methane capture</v>
      </c>
    </row>
    <row r="3437" spans="1:10" x14ac:dyDescent="0.45">
      <c r="A3437" t="s">
        <v>425</v>
      </c>
      <c r="B3437" t="s">
        <v>433</v>
      </c>
      <c r="C3437">
        <v>2040</v>
      </c>
      <c r="D3437" t="s">
        <v>82</v>
      </c>
      <c r="E3437" t="s">
        <v>83</v>
      </c>
      <c r="F3437" t="s">
        <v>441</v>
      </c>
      <c r="G3437">
        <v>8784</v>
      </c>
      <c r="H3437">
        <v>1.3720804417970001E-4</v>
      </c>
      <c r="I3437">
        <f>IF(OR(B3437="GAS",B3437="COL",B3437="LAN",B3437="RICE"),H3437*About!$B$113,IF(B3437="CROP",H3437*About!$B$114,'EPA Data'!H3437))</f>
        <v>1.5367300948126403E-4</v>
      </c>
      <c r="J3437" s="9" t="str">
        <f>VLOOKUP(F3437,'Tech to Policy Mapping'!C:D,2,FALSE)</f>
        <v>ngps - production methane capture</v>
      </c>
    </row>
    <row r="3438" spans="1:10" x14ac:dyDescent="0.45">
      <c r="A3438" t="s">
        <v>425</v>
      </c>
      <c r="B3438" t="s">
        <v>433</v>
      </c>
      <c r="C3438">
        <v>2040</v>
      </c>
      <c r="D3438" t="s">
        <v>82</v>
      </c>
      <c r="E3438" t="s">
        <v>83</v>
      </c>
      <c r="F3438" t="s">
        <v>459</v>
      </c>
      <c r="G3438">
        <v>10385</v>
      </c>
      <c r="H3438">
        <v>1.9589747190475399</v>
      </c>
      <c r="I3438">
        <f>IF(OR(B3438="GAS",B3438="COL",B3438="LAN",B3438="RICE"),H3438*About!$B$113,IF(B3438="CROP",H3438*About!$B$114,'EPA Data'!H3438))</f>
        <v>2.1940516853332448</v>
      </c>
      <c r="J3438" s="9" t="str">
        <f>VLOOKUP(F3438,'Tech to Policy Mapping'!C:D,2,FALSE)</f>
        <v>ngps - production methane destruction</v>
      </c>
    </row>
    <row r="3439" spans="1:10" x14ac:dyDescent="0.45">
      <c r="A3439" t="s">
        <v>425</v>
      </c>
      <c r="B3439" t="s">
        <v>433</v>
      </c>
      <c r="C3439">
        <v>2040</v>
      </c>
      <c r="D3439" t="s">
        <v>82</v>
      </c>
      <c r="E3439" t="s">
        <v>83</v>
      </c>
      <c r="F3439" t="s">
        <v>451</v>
      </c>
      <c r="G3439">
        <v>12931</v>
      </c>
      <c r="H3439">
        <v>7.0131183601916001E-3</v>
      </c>
      <c r="I3439">
        <f>IF(OR(B3439="GAS",B3439="COL",B3439="LAN",B3439="RICE"),H3439*About!$B$113,IF(B3439="CROP",H3439*About!$B$114,'EPA Data'!H3439))</f>
        <v>7.8546925634145927E-3</v>
      </c>
      <c r="J3439" s="9" t="str">
        <f>VLOOKUP(F3439,'Tech to Policy Mapping'!C:D,2,FALSE)</f>
        <v>ngps - production methane capture</v>
      </c>
    </row>
    <row r="3440" spans="1:10" x14ac:dyDescent="0.45">
      <c r="A3440" t="s">
        <v>425</v>
      </c>
      <c r="B3440" t="s">
        <v>433</v>
      </c>
      <c r="C3440">
        <v>2040</v>
      </c>
      <c r="D3440" t="s">
        <v>82</v>
      </c>
      <c r="E3440" t="s">
        <v>83</v>
      </c>
      <c r="F3440" t="s">
        <v>440</v>
      </c>
      <c r="G3440">
        <v>33257</v>
      </c>
      <c r="H3440" s="1">
        <v>2.86532838345E-7</v>
      </c>
      <c r="I3440">
        <f>IF(OR(B3440="GAS",B3440="COL",B3440="LAN",B3440="RICE"),H3440*About!$B$113,IF(B3440="CROP",H3440*About!$B$114,'EPA Data'!H3440))</f>
        <v>3.2091677894640003E-7</v>
      </c>
      <c r="J3440" s="9" t="str">
        <f>VLOOKUP(F3440,'Tech to Policy Mapping'!C:D,2,FALSE)</f>
        <v>ngps - production methane capture</v>
      </c>
    </row>
    <row r="3441" spans="1:10" x14ac:dyDescent="0.45">
      <c r="A3441" t="s">
        <v>425</v>
      </c>
      <c r="B3441" t="s">
        <v>433</v>
      </c>
      <c r="C3441">
        <v>2040</v>
      </c>
      <c r="D3441" t="s">
        <v>82</v>
      </c>
      <c r="E3441" t="s">
        <v>83</v>
      </c>
      <c r="F3441" t="s">
        <v>448</v>
      </c>
      <c r="G3441">
        <v>45012</v>
      </c>
      <c r="H3441">
        <v>5.3016073070467004E-3</v>
      </c>
      <c r="I3441">
        <f>IF(OR(B3441="GAS",B3441="COL",B3441="LAN",B3441="RICE"),H3441*About!$B$113,IF(B3441="CROP",H3441*About!$B$114,'EPA Data'!H3441))</f>
        <v>5.9378001838923051E-3</v>
      </c>
      <c r="J3441" s="9" t="str">
        <f>VLOOKUP(F3441,'Tech to Policy Mapping'!C:D,2,FALSE)</f>
        <v>ngps - production methane capture</v>
      </c>
    </row>
    <row r="3442" spans="1:10" x14ac:dyDescent="0.45">
      <c r="A3442" t="s">
        <v>425</v>
      </c>
      <c r="B3442" t="s">
        <v>433</v>
      </c>
      <c r="C3442">
        <v>2040</v>
      </c>
      <c r="D3442" t="s">
        <v>82</v>
      </c>
      <c r="E3442" t="s">
        <v>83</v>
      </c>
      <c r="F3442" t="s">
        <v>442</v>
      </c>
      <c r="G3442">
        <v>51579</v>
      </c>
      <c r="H3442">
        <v>4.113032191526E-4</v>
      </c>
      <c r="I3442">
        <f>IF(OR(B3442="GAS",B3442="COL",B3442="LAN",B3442="RICE"),H3442*About!$B$113,IF(B3442="CROP",H3442*About!$B$114,'EPA Data'!H3442))</f>
        <v>4.6065960545091204E-4</v>
      </c>
      <c r="J3442" s="9" t="str">
        <f>VLOOKUP(F3442,'Tech to Policy Mapping'!C:D,2,FALSE)</f>
        <v>ngps - production methane capture</v>
      </c>
    </row>
    <row r="3443" spans="1:10" x14ac:dyDescent="0.45">
      <c r="A3443" t="s">
        <v>425</v>
      </c>
      <c r="B3443" t="s">
        <v>433</v>
      </c>
      <c r="C3443">
        <v>2040</v>
      </c>
      <c r="D3443" t="s">
        <v>82</v>
      </c>
      <c r="E3443" t="s">
        <v>83</v>
      </c>
      <c r="F3443" t="s">
        <v>453</v>
      </c>
      <c r="G3443">
        <v>58502</v>
      </c>
      <c r="H3443">
        <v>2.6249609072689998E-4</v>
      </c>
      <c r="I3443">
        <f>IF(OR(B3443="GAS",B3443="COL",B3443="LAN",B3443="RICE"),H3443*About!$B$113,IF(B3443="CROP",H3443*About!$B$114,'EPA Data'!H3443))</f>
        <v>2.9399562161412803E-4</v>
      </c>
      <c r="J3443" s="9" t="str">
        <f>VLOOKUP(F3443,'Tech to Policy Mapping'!C:D,2,FALSE)</f>
        <v>ngps - production methane capture</v>
      </c>
    </row>
    <row r="3444" spans="1:10" x14ac:dyDescent="0.45">
      <c r="A3444" t="s">
        <v>425</v>
      </c>
      <c r="B3444" t="s">
        <v>433</v>
      </c>
      <c r="C3444">
        <v>2040</v>
      </c>
      <c r="D3444" t="s">
        <v>82</v>
      </c>
      <c r="E3444" t="s">
        <v>83</v>
      </c>
      <c r="F3444" t="s">
        <v>453</v>
      </c>
      <c r="G3444">
        <v>70230</v>
      </c>
      <c r="H3444">
        <v>1.7499740351919999E-4</v>
      </c>
      <c r="I3444">
        <f>IF(OR(B3444="GAS",B3444="COL",B3444="LAN",B3444="RICE"),H3444*About!$B$113,IF(B3444="CROP",H3444*About!$B$114,'EPA Data'!H3444))</f>
        <v>1.95997091941504E-4</v>
      </c>
      <c r="J3444" s="9" t="str">
        <f>VLOOKUP(F3444,'Tech to Policy Mapping'!C:D,2,FALSE)</f>
        <v>ngps - production methane capture</v>
      </c>
    </row>
    <row r="3445" spans="1:10" x14ac:dyDescent="0.45">
      <c r="A3445" t="s">
        <v>425</v>
      </c>
      <c r="B3445" t="s">
        <v>433</v>
      </c>
      <c r="C3445">
        <v>2040</v>
      </c>
      <c r="D3445" t="s">
        <v>82</v>
      </c>
      <c r="E3445" t="s">
        <v>83</v>
      </c>
      <c r="F3445" t="s">
        <v>453</v>
      </c>
      <c r="G3445">
        <v>84903</v>
      </c>
      <c r="H3445">
        <v>2.9166232707200001E-5</v>
      </c>
      <c r="I3445">
        <f>IF(OR(B3445="GAS",B3445="COL",B3445="LAN",B3445="RICE"),H3445*About!$B$113,IF(B3445="CROP",H3445*About!$B$114,'EPA Data'!H3445))</f>
        <v>3.2666180632064003E-5</v>
      </c>
      <c r="J3445" s="9" t="str">
        <f>VLOOKUP(F3445,'Tech to Policy Mapping'!C:D,2,FALSE)</f>
        <v>ngps - production methane capture</v>
      </c>
    </row>
    <row r="3446" spans="1:10" x14ac:dyDescent="0.45">
      <c r="A3446" t="s">
        <v>425</v>
      </c>
      <c r="B3446" t="s">
        <v>433</v>
      </c>
      <c r="C3446">
        <v>2040</v>
      </c>
      <c r="D3446" t="s">
        <v>82</v>
      </c>
      <c r="E3446" t="s">
        <v>83</v>
      </c>
      <c r="F3446" t="s">
        <v>453</v>
      </c>
      <c r="G3446">
        <v>100000</v>
      </c>
      <c r="H3446" s="1">
        <v>9.9999999999999998E-13</v>
      </c>
      <c r="I3446">
        <f>IF(OR(B3446="GAS",B3446="COL",B3446="LAN",B3446="RICE"),H3446*About!$B$113,IF(B3446="CROP",H3446*About!$B$114,'EPA Data'!H3446))</f>
        <v>1.1200000000000001E-12</v>
      </c>
      <c r="J3446" s="9" t="str">
        <f>VLOOKUP(F3446,'Tech to Policy Mapping'!C:D,2,FALSE)</f>
        <v>ngps - production methane capture</v>
      </c>
    </row>
    <row r="3447" spans="1:10" x14ac:dyDescent="0.45">
      <c r="A3447" t="s">
        <v>425</v>
      </c>
      <c r="B3447" t="s">
        <v>433</v>
      </c>
      <c r="C3447">
        <v>2040</v>
      </c>
      <c r="D3447" t="s">
        <v>82</v>
      </c>
      <c r="E3447" t="s">
        <v>83</v>
      </c>
      <c r="F3447" t="s">
        <v>460</v>
      </c>
      <c r="G3447">
        <v>122742</v>
      </c>
      <c r="H3447">
        <v>2.5875228457153E-3</v>
      </c>
      <c r="I3447">
        <f>IF(OR(B3447="GAS",B3447="COL",B3447="LAN",B3447="RICE"),H3447*About!$B$113,IF(B3447="CROP",H3447*About!$B$114,'EPA Data'!H3447))</f>
        <v>2.8980255872011361E-3</v>
      </c>
      <c r="J3447" s="9" t="str">
        <f>VLOOKUP(F3447,'Tech to Policy Mapping'!C:D,2,FALSE)</f>
        <v>ngps - production methane capture</v>
      </c>
    </row>
    <row r="3448" spans="1:10" x14ac:dyDescent="0.45">
      <c r="A3448" t="s">
        <v>425</v>
      </c>
      <c r="B3448" t="s">
        <v>433</v>
      </c>
      <c r="C3448">
        <v>2040</v>
      </c>
      <c r="D3448" t="s">
        <v>82</v>
      </c>
      <c r="E3448" t="s">
        <v>83</v>
      </c>
      <c r="F3448" t="s">
        <v>454</v>
      </c>
      <c r="G3448">
        <v>170668</v>
      </c>
      <c r="H3448">
        <v>4.9804441630840302E-2</v>
      </c>
      <c r="I3448">
        <f>IF(OR(B3448="GAS",B3448="COL",B3448="LAN",B3448="RICE"),H3448*About!$B$113,IF(B3448="CROP",H3448*About!$B$114,'EPA Data'!H3448))</f>
        <v>5.5780974626541142E-2</v>
      </c>
      <c r="J3448" s="9" t="str">
        <f>VLOOKUP(F3448,'Tech to Policy Mapping'!C:D,2,FALSE)</f>
        <v>ngps - T&amp;D methane capture</v>
      </c>
    </row>
    <row r="3449" spans="1:10" x14ac:dyDescent="0.45">
      <c r="A3449" t="s">
        <v>425</v>
      </c>
      <c r="B3449" t="s">
        <v>433</v>
      </c>
      <c r="C3449">
        <v>2040</v>
      </c>
      <c r="D3449" t="s">
        <v>82</v>
      </c>
      <c r="E3449" t="s">
        <v>83</v>
      </c>
      <c r="F3449" t="s">
        <v>453</v>
      </c>
      <c r="G3449">
        <v>430656</v>
      </c>
      <c r="H3449">
        <v>1.7831087461700001E-5</v>
      </c>
      <c r="I3449">
        <f>IF(OR(B3449="GAS",B3449="COL",B3449="LAN",B3449="RICE"),H3449*About!$B$113,IF(B3449="CROP",H3449*About!$B$114,'EPA Data'!H3449))</f>
        <v>1.9970817957104003E-5</v>
      </c>
      <c r="J3449" s="9" t="str">
        <f>VLOOKUP(F3449,'Tech to Policy Mapping'!C:D,2,FALSE)</f>
        <v>ngps - production methane capture</v>
      </c>
    </row>
    <row r="3450" spans="1:10" x14ac:dyDescent="0.45">
      <c r="A3450" t="s">
        <v>425</v>
      </c>
      <c r="B3450" t="s">
        <v>433</v>
      </c>
      <c r="C3450">
        <v>2040</v>
      </c>
      <c r="D3450" t="s">
        <v>82</v>
      </c>
      <c r="E3450" t="s">
        <v>83</v>
      </c>
      <c r="F3450" t="s">
        <v>453</v>
      </c>
      <c r="G3450">
        <v>516984</v>
      </c>
      <c r="H3450">
        <v>1.1887391338E-5</v>
      </c>
      <c r="I3450">
        <f>IF(OR(B3450="GAS",B3450="COL",B3450="LAN",B3450="RICE"),H3450*About!$B$113,IF(B3450="CROP",H3450*About!$B$114,'EPA Data'!H3450))</f>
        <v>1.3313878298560001E-5</v>
      </c>
      <c r="J3450" s="9" t="str">
        <f>VLOOKUP(F3450,'Tech to Policy Mapping'!C:D,2,FALSE)</f>
        <v>ngps - production methane capture</v>
      </c>
    </row>
    <row r="3451" spans="1:10" x14ac:dyDescent="0.45">
      <c r="A3451" t="s">
        <v>425</v>
      </c>
      <c r="B3451" t="s">
        <v>433</v>
      </c>
      <c r="C3451">
        <v>2040</v>
      </c>
      <c r="D3451" t="s">
        <v>82</v>
      </c>
      <c r="E3451" t="s">
        <v>83</v>
      </c>
      <c r="F3451" t="s">
        <v>453</v>
      </c>
      <c r="G3451">
        <v>624985</v>
      </c>
      <c r="H3451" s="1">
        <v>1.9812318896600002E-6</v>
      </c>
      <c r="I3451">
        <f>IF(OR(B3451="GAS",B3451="COL",B3451="LAN",B3451="RICE"),H3451*About!$B$113,IF(B3451="CROP",H3451*About!$B$114,'EPA Data'!H3451))</f>
        <v>2.2189797164192004E-6</v>
      </c>
      <c r="J3451" s="9" t="str">
        <f>VLOOKUP(F3451,'Tech to Policy Mapping'!C:D,2,FALSE)</f>
        <v>ngps - production methane capture</v>
      </c>
    </row>
    <row r="3452" spans="1:10" x14ac:dyDescent="0.45">
      <c r="A3452" t="s">
        <v>425</v>
      </c>
      <c r="B3452" t="s">
        <v>433</v>
      </c>
      <c r="C3452">
        <v>2040</v>
      </c>
      <c r="D3452" t="s">
        <v>82</v>
      </c>
      <c r="E3452" t="s">
        <v>83</v>
      </c>
      <c r="F3452" t="s">
        <v>460</v>
      </c>
      <c r="G3452">
        <v>937269</v>
      </c>
      <c r="H3452">
        <v>1.3938507763669001E-3</v>
      </c>
      <c r="I3452">
        <f>IF(OR(B3452="GAS",B3452="COL",B3452="LAN",B3452="RICE"),H3452*About!$B$113,IF(B3452="CROP",H3452*About!$B$114,'EPA Data'!H3452))</f>
        <v>1.5611128695309283E-3</v>
      </c>
      <c r="J3452" s="9" t="str">
        <f>VLOOKUP(F3452,'Tech to Policy Mapping'!C:D,2,FALSE)</f>
        <v>ngps - production methane capture</v>
      </c>
    </row>
    <row r="3453" spans="1:10" x14ac:dyDescent="0.45">
      <c r="A3453" t="s">
        <v>425</v>
      </c>
      <c r="B3453" t="s">
        <v>433</v>
      </c>
      <c r="C3453">
        <v>2040</v>
      </c>
      <c r="D3453" t="s">
        <v>82</v>
      </c>
      <c r="E3453" t="s">
        <v>83</v>
      </c>
      <c r="F3453" t="s">
        <v>448</v>
      </c>
      <c r="G3453">
        <v>2172678</v>
      </c>
      <c r="H3453">
        <v>1.3553785393014999E-3</v>
      </c>
      <c r="I3453">
        <f>IF(OR(B3453="GAS",B3453="COL",B3453="LAN",B3453="RICE"),H3453*About!$B$113,IF(B3453="CROP",H3453*About!$B$114,'EPA Data'!H3453))</f>
        <v>1.51802396401768E-3</v>
      </c>
      <c r="J3453" s="9" t="str">
        <f>VLOOKUP(F3453,'Tech to Policy Mapping'!C:D,2,FALSE)</f>
        <v>ngps - production methane capture</v>
      </c>
    </row>
    <row r="3454" spans="1:10" x14ac:dyDescent="0.45">
      <c r="A3454" t="s">
        <v>425</v>
      </c>
      <c r="B3454" t="s">
        <v>433</v>
      </c>
      <c r="C3454">
        <v>2040</v>
      </c>
      <c r="D3454" t="s">
        <v>82</v>
      </c>
      <c r="E3454" t="s">
        <v>83</v>
      </c>
      <c r="F3454" t="s">
        <v>456</v>
      </c>
      <c r="G3454">
        <v>2444966</v>
      </c>
      <c r="H3454" s="1">
        <v>9.4254232863000002E-7</v>
      </c>
      <c r="I3454">
        <f>IF(OR(B3454="GAS",B3454="COL",B3454="LAN",B3454="RICE"),H3454*About!$B$113,IF(B3454="CROP",H3454*About!$B$114,'EPA Data'!H3454))</f>
        <v>1.0556474080656001E-6</v>
      </c>
      <c r="J3454" s="9" t="str">
        <f>VLOOKUP(F3454,'Tech to Policy Mapping'!C:D,2,FALSE)</f>
        <v>ngps - production methane capture</v>
      </c>
    </row>
    <row r="3455" spans="1:10" x14ac:dyDescent="0.45">
      <c r="A3455" t="s">
        <v>425</v>
      </c>
      <c r="B3455" t="s">
        <v>433</v>
      </c>
      <c r="C3455">
        <v>2040</v>
      </c>
      <c r="D3455" t="s">
        <v>82</v>
      </c>
      <c r="E3455" t="s">
        <v>83</v>
      </c>
      <c r="F3455" t="s">
        <v>456</v>
      </c>
      <c r="G3455">
        <v>2445061</v>
      </c>
      <c r="H3455" s="1">
        <v>2.2627309590500001E-6</v>
      </c>
      <c r="I3455">
        <f>IF(OR(B3455="GAS",B3455="COL",B3455="LAN",B3455="RICE"),H3455*About!$B$113,IF(B3455="CROP",H3455*About!$B$114,'EPA Data'!H3455))</f>
        <v>2.5342586741360003E-6</v>
      </c>
      <c r="J3455" s="9" t="str">
        <f>VLOOKUP(F3455,'Tech to Policy Mapping'!C:D,2,FALSE)</f>
        <v>ngps - production methane capture</v>
      </c>
    </row>
    <row r="3456" spans="1:10" x14ac:dyDescent="0.45">
      <c r="A3456" t="s">
        <v>425</v>
      </c>
      <c r="B3456" t="s">
        <v>433</v>
      </c>
      <c r="C3456">
        <v>2040</v>
      </c>
      <c r="D3456" t="s">
        <v>82</v>
      </c>
      <c r="E3456" t="s">
        <v>83</v>
      </c>
      <c r="F3456" t="s">
        <v>453</v>
      </c>
      <c r="G3456">
        <v>5172005</v>
      </c>
      <c r="H3456" s="1">
        <v>4.8254664761800002E-6</v>
      </c>
      <c r="I3456">
        <f>IF(OR(B3456="GAS",B3456="COL",B3456="LAN",B3456="RICE"),H3456*About!$B$113,IF(B3456="CROP",H3456*About!$B$114,'EPA Data'!H3456))</f>
        <v>5.4045224533216003E-6</v>
      </c>
      <c r="J3456" s="9" t="str">
        <f>VLOOKUP(F3456,'Tech to Policy Mapping'!C:D,2,FALSE)</f>
        <v>ngps - production methane capture</v>
      </c>
    </row>
    <row r="3457" spans="1:10" x14ac:dyDescent="0.45">
      <c r="A3457" t="s">
        <v>425</v>
      </c>
      <c r="B3457" t="s">
        <v>433</v>
      </c>
      <c r="C3457">
        <v>2040</v>
      </c>
      <c r="D3457" t="s">
        <v>82</v>
      </c>
      <c r="E3457" t="s">
        <v>83</v>
      </c>
      <c r="F3457" t="s">
        <v>453</v>
      </c>
      <c r="G3457">
        <v>6208754</v>
      </c>
      <c r="H3457" s="1">
        <v>3.2169778023700001E-6</v>
      </c>
      <c r="I3457">
        <f>IF(OR(B3457="GAS",B3457="COL",B3457="LAN",B3457="RICE"),H3457*About!$B$113,IF(B3457="CROP",H3457*About!$B$114,'EPA Data'!H3457))</f>
        <v>3.6030151386544004E-6</v>
      </c>
      <c r="J3457" s="9" t="str">
        <f>VLOOKUP(F3457,'Tech to Policy Mapping'!C:D,2,FALSE)</f>
        <v>ngps - production methane capture</v>
      </c>
    </row>
    <row r="3458" spans="1:10" x14ac:dyDescent="0.45">
      <c r="A3458" t="s">
        <v>425</v>
      </c>
      <c r="B3458" t="s">
        <v>433</v>
      </c>
      <c r="C3458">
        <v>2040</v>
      </c>
      <c r="D3458" t="s">
        <v>82</v>
      </c>
      <c r="E3458" t="s">
        <v>83</v>
      </c>
      <c r="F3458" t="s">
        <v>453</v>
      </c>
      <c r="G3458">
        <v>7505783</v>
      </c>
      <c r="H3458" s="1">
        <v>5.3616292916599997E-7</v>
      </c>
      <c r="I3458">
        <f>IF(OR(B3458="GAS",B3458="COL",B3458="LAN",B3458="RICE"),H3458*About!$B$113,IF(B3458="CROP",H3458*About!$B$114,'EPA Data'!H3458))</f>
        <v>6.0050248066592005E-7</v>
      </c>
      <c r="J3458" s="9" t="str">
        <f>VLOOKUP(F3458,'Tech to Policy Mapping'!C:D,2,FALSE)</f>
        <v>ngps - production methane capture</v>
      </c>
    </row>
    <row r="3459" spans="1:10" x14ac:dyDescent="0.45">
      <c r="A3459" t="s">
        <v>425</v>
      </c>
      <c r="B3459" t="s">
        <v>433</v>
      </c>
      <c r="C3459">
        <v>2045</v>
      </c>
      <c r="D3459" t="s">
        <v>82</v>
      </c>
      <c r="E3459" t="s">
        <v>83</v>
      </c>
      <c r="F3459" t="s">
        <v>434</v>
      </c>
      <c r="G3459">
        <v>-100000</v>
      </c>
      <c r="H3459">
        <v>0</v>
      </c>
      <c r="I3459">
        <f>IF(OR(B3459="GAS",B3459="COL",B3459="LAN",B3459="RICE"),H3459*About!$B$113,IF(B3459="CROP",H3459*About!$B$114,'EPA Data'!H3459))</f>
        <v>0</v>
      </c>
      <c r="J3459" s="9" t="str">
        <f>VLOOKUP(F3459,'Tech to Policy Mapping'!C:D,2,FALSE)</f>
        <v>ngps - production methane capture</v>
      </c>
    </row>
    <row r="3460" spans="1:10" x14ac:dyDescent="0.45">
      <c r="A3460" t="s">
        <v>425</v>
      </c>
      <c r="B3460" t="s">
        <v>433</v>
      </c>
      <c r="C3460">
        <v>2045</v>
      </c>
      <c r="D3460" t="s">
        <v>82</v>
      </c>
      <c r="E3460" t="s">
        <v>83</v>
      </c>
      <c r="F3460" t="s">
        <v>434</v>
      </c>
      <c r="G3460">
        <v>-184</v>
      </c>
      <c r="H3460">
        <v>0</v>
      </c>
      <c r="I3460">
        <f>IF(OR(B3460="GAS",B3460="COL",B3460="LAN",B3460="RICE"),H3460*About!$B$113,IF(B3460="CROP",H3460*About!$B$114,'EPA Data'!H3460))</f>
        <v>0</v>
      </c>
      <c r="J3460" s="9" t="str">
        <f>VLOOKUP(F3460,'Tech to Policy Mapping'!C:D,2,FALSE)</f>
        <v>ngps - production methane capture</v>
      </c>
    </row>
    <row r="3461" spans="1:10" x14ac:dyDescent="0.45">
      <c r="A3461" t="s">
        <v>425</v>
      </c>
      <c r="B3461" t="s">
        <v>433</v>
      </c>
      <c r="C3461">
        <v>2045</v>
      </c>
      <c r="D3461" t="s">
        <v>82</v>
      </c>
      <c r="E3461" t="s">
        <v>83</v>
      </c>
      <c r="F3461" t="s">
        <v>434</v>
      </c>
      <c r="G3461">
        <v>-184</v>
      </c>
      <c r="H3461">
        <v>0.43555173277854897</v>
      </c>
      <c r="I3461">
        <f>IF(OR(B3461="GAS",B3461="COL",B3461="LAN",B3461="RICE"),H3461*About!$B$113,IF(B3461="CROP",H3461*About!$B$114,'EPA Data'!H3461))</f>
        <v>0.48781794071197487</v>
      </c>
      <c r="J3461" s="9" t="str">
        <f>VLOOKUP(F3461,'Tech to Policy Mapping'!C:D,2,FALSE)</f>
        <v>ngps - production methane capture</v>
      </c>
    </row>
    <row r="3462" spans="1:10" x14ac:dyDescent="0.45">
      <c r="A3462" t="s">
        <v>425</v>
      </c>
      <c r="B3462" t="s">
        <v>433</v>
      </c>
      <c r="C3462">
        <v>2045</v>
      </c>
      <c r="D3462" t="s">
        <v>82</v>
      </c>
      <c r="E3462" t="s">
        <v>83</v>
      </c>
      <c r="F3462" t="s">
        <v>435</v>
      </c>
      <c r="G3462">
        <v>-9</v>
      </c>
      <c r="H3462">
        <v>1.0478325420991E-3</v>
      </c>
      <c r="I3462">
        <f>IF(OR(B3462="GAS",B3462="COL",B3462="LAN",B3462="RICE"),H3462*About!$B$113,IF(B3462="CROP",H3462*About!$B$114,'EPA Data'!H3462))</f>
        <v>1.1735724471509921E-3</v>
      </c>
      <c r="J3462" s="9" t="str">
        <f>VLOOKUP(F3462,'Tech to Policy Mapping'!C:D,2,FALSE)</f>
        <v>ngps - production methane capture</v>
      </c>
    </row>
    <row r="3463" spans="1:10" x14ac:dyDescent="0.45">
      <c r="A3463" t="s">
        <v>425</v>
      </c>
      <c r="B3463" t="s">
        <v>433</v>
      </c>
      <c r="C3463">
        <v>2045</v>
      </c>
      <c r="D3463" t="s">
        <v>82</v>
      </c>
      <c r="E3463" t="s">
        <v>83</v>
      </c>
      <c r="F3463" t="s">
        <v>436</v>
      </c>
      <c r="G3463">
        <v>-9</v>
      </c>
      <c r="H3463">
        <v>2.67613213509321E-2</v>
      </c>
      <c r="I3463">
        <f>IF(OR(B3463="GAS",B3463="COL",B3463="LAN",B3463="RICE"),H3463*About!$B$113,IF(B3463="CROP",H3463*About!$B$114,'EPA Data'!H3463))</f>
        <v>2.9972679913043955E-2</v>
      </c>
      <c r="J3463" s="9" t="str">
        <f>VLOOKUP(F3463,'Tech to Policy Mapping'!C:D,2,FALSE)</f>
        <v>ngps - T&amp;D methane capture</v>
      </c>
    </row>
    <row r="3464" spans="1:10" x14ac:dyDescent="0.45">
      <c r="A3464" t="s">
        <v>425</v>
      </c>
      <c r="B3464" t="s">
        <v>433</v>
      </c>
      <c r="C3464">
        <v>2045</v>
      </c>
      <c r="D3464" t="s">
        <v>82</v>
      </c>
      <c r="E3464" t="s">
        <v>83</v>
      </c>
      <c r="F3464" t="s">
        <v>457</v>
      </c>
      <c r="G3464">
        <v>-8</v>
      </c>
      <c r="H3464">
        <v>0.85959485173225403</v>
      </c>
      <c r="I3464">
        <f>IF(OR(B3464="GAS",B3464="COL",B3464="LAN",B3464="RICE"),H3464*About!$B$113,IF(B3464="CROP",H3464*About!$B$114,'EPA Data'!H3464))</f>
        <v>0.9627462339401246</v>
      </c>
      <c r="J3464" s="9" t="str">
        <f>VLOOKUP(F3464,'Tech to Policy Mapping'!C:D,2,FALSE)</f>
        <v>ngps - production methane capture</v>
      </c>
    </row>
    <row r="3465" spans="1:10" x14ac:dyDescent="0.45">
      <c r="A3465" t="s">
        <v>425</v>
      </c>
      <c r="B3465" t="s">
        <v>433</v>
      </c>
      <c r="C3465">
        <v>2045</v>
      </c>
      <c r="D3465" t="s">
        <v>82</v>
      </c>
      <c r="E3465" t="s">
        <v>83</v>
      </c>
      <c r="F3465" t="s">
        <v>438</v>
      </c>
      <c r="G3465">
        <v>-8</v>
      </c>
      <c r="H3465">
        <v>9.5448648789900001E-4</v>
      </c>
      <c r="I3465">
        <f>IF(OR(B3465="GAS",B3465="COL",B3465="LAN",B3465="RICE"),H3465*About!$B$113,IF(B3465="CROP",H3465*About!$B$114,'EPA Data'!H3465))</f>
        <v>1.0690248664468802E-3</v>
      </c>
      <c r="J3465" s="9" t="str">
        <f>VLOOKUP(F3465,'Tech to Policy Mapping'!C:D,2,FALSE)</f>
        <v>ngps - production methane capture</v>
      </c>
    </row>
    <row r="3466" spans="1:10" x14ac:dyDescent="0.45">
      <c r="A3466" t="s">
        <v>425</v>
      </c>
      <c r="B3466" t="s">
        <v>433</v>
      </c>
      <c r="C3466">
        <v>2045</v>
      </c>
      <c r="D3466" t="s">
        <v>82</v>
      </c>
      <c r="E3466" t="s">
        <v>83</v>
      </c>
      <c r="F3466" t="s">
        <v>436</v>
      </c>
      <c r="G3466">
        <v>-8</v>
      </c>
      <c r="H3466">
        <v>0.27071145176887501</v>
      </c>
      <c r="I3466">
        <f>IF(OR(B3466="GAS",B3466="COL",B3466="LAN",B3466="RICE"),H3466*About!$B$113,IF(B3466="CROP",H3466*About!$B$114,'EPA Data'!H3466))</f>
        <v>0.30319682598114006</v>
      </c>
      <c r="J3466" s="9" t="str">
        <f>VLOOKUP(F3466,'Tech to Policy Mapping'!C:D,2,FALSE)</f>
        <v>ngps - T&amp;D methane capture</v>
      </c>
    </row>
    <row r="3467" spans="1:10" x14ac:dyDescent="0.45">
      <c r="A3467" t="s">
        <v>425</v>
      </c>
      <c r="B3467" t="s">
        <v>433</v>
      </c>
      <c r="C3467">
        <v>2045</v>
      </c>
      <c r="D3467" t="s">
        <v>82</v>
      </c>
      <c r="E3467" t="s">
        <v>83</v>
      </c>
      <c r="F3467" t="s">
        <v>437</v>
      </c>
      <c r="G3467">
        <v>-7</v>
      </c>
      <c r="H3467">
        <v>0.56153271719813302</v>
      </c>
      <c r="I3467">
        <f>IF(OR(B3467="GAS",B3467="COL",B3467="LAN",B3467="RICE"),H3467*About!$B$113,IF(B3467="CROP",H3467*About!$B$114,'EPA Data'!H3467))</f>
        <v>0.62891664326190899</v>
      </c>
      <c r="J3467" s="9" t="str">
        <f>VLOOKUP(F3467,'Tech to Policy Mapping'!C:D,2,FALSE)</f>
        <v>ngps - processing methane capture</v>
      </c>
    </row>
    <row r="3468" spans="1:10" x14ac:dyDescent="0.45">
      <c r="A3468" t="s">
        <v>425</v>
      </c>
      <c r="B3468" t="s">
        <v>433</v>
      </c>
      <c r="C3468">
        <v>2045</v>
      </c>
      <c r="D3468" t="s">
        <v>82</v>
      </c>
      <c r="E3468" t="s">
        <v>83</v>
      </c>
      <c r="F3468" t="s">
        <v>457</v>
      </c>
      <c r="G3468">
        <v>-7</v>
      </c>
      <c r="H3468">
        <v>0.49070657882839402</v>
      </c>
      <c r="I3468">
        <f>IF(OR(B3468="GAS",B3468="COL",B3468="LAN",B3468="RICE"),H3468*About!$B$113,IF(B3468="CROP",H3468*About!$B$114,'EPA Data'!H3468))</f>
        <v>0.54959136828780131</v>
      </c>
      <c r="J3468" s="9" t="str">
        <f>VLOOKUP(F3468,'Tech to Policy Mapping'!C:D,2,FALSE)</f>
        <v>ngps - production methane capture</v>
      </c>
    </row>
    <row r="3469" spans="1:10" x14ac:dyDescent="0.45">
      <c r="A3469" t="s">
        <v>425</v>
      </c>
      <c r="B3469" t="s">
        <v>433</v>
      </c>
      <c r="C3469">
        <v>2045</v>
      </c>
      <c r="D3469" t="s">
        <v>82</v>
      </c>
      <c r="E3469" t="s">
        <v>83</v>
      </c>
      <c r="F3469" t="s">
        <v>435</v>
      </c>
      <c r="G3469">
        <v>-6</v>
      </c>
      <c r="H3469">
        <v>6.9663382600990002E-4</v>
      </c>
      <c r="I3469">
        <f>IF(OR(B3469="GAS",B3469="COL",B3469="LAN",B3469="RICE"),H3469*About!$B$113,IF(B3469="CROP",H3469*About!$B$114,'EPA Data'!H3469))</f>
        <v>7.8022988513108812E-4</v>
      </c>
      <c r="J3469" s="9" t="str">
        <f>VLOOKUP(F3469,'Tech to Policy Mapping'!C:D,2,FALSE)</f>
        <v>ngps - production methane capture</v>
      </c>
    </row>
    <row r="3470" spans="1:10" x14ac:dyDescent="0.45">
      <c r="A3470" t="s">
        <v>425</v>
      </c>
      <c r="B3470" t="s">
        <v>433</v>
      </c>
      <c r="C3470">
        <v>2045</v>
      </c>
      <c r="D3470" t="s">
        <v>82</v>
      </c>
      <c r="E3470" t="s">
        <v>83</v>
      </c>
      <c r="F3470" t="s">
        <v>457</v>
      </c>
      <c r="G3470">
        <v>-6</v>
      </c>
      <c r="H3470">
        <v>0.67711886228062201</v>
      </c>
      <c r="I3470">
        <f>IF(OR(B3470="GAS",B3470="COL",B3470="LAN",B3470="RICE"),H3470*About!$B$113,IF(B3470="CROP",H3470*About!$B$114,'EPA Data'!H3470))</f>
        <v>0.75837312575429672</v>
      </c>
      <c r="J3470" s="9" t="str">
        <f>VLOOKUP(F3470,'Tech to Policy Mapping'!C:D,2,FALSE)</f>
        <v>ngps - production methane capture</v>
      </c>
    </row>
    <row r="3471" spans="1:10" x14ac:dyDescent="0.45">
      <c r="A3471" t="s">
        <v>425</v>
      </c>
      <c r="B3471" t="s">
        <v>433</v>
      </c>
      <c r="C3471">
        <v>2045</v>
      </c>
      <c r="D3471" t="s">
        <v>82</v>
      </c>
      <c r="E3471" t="s">
        <v>83</v>
      </c>
      <c r="F3471" t="s">
        <v>435</v>
      </c>
      <c r="G3471">
        <v>-5</v>
      </c>
      <c r="H3471">
        <v>8.5887555032969007E-3</v>
      </c>
      <c r="I3471">
        <f>IF(OR(B3471="GAS",B3471="COL",B3471="LAN",B3471="RICE"),H3471*About!$B$113,IF(B3471="CROP",H3471*About!$B$114,'EPA Data'!H3471))</f>
        <v>9.6194061636925305E-3</v>
      </c>
      <c r="J3471" s="9" t="str">
        <f>VLOOKUP(F3471,'Tech to Policy Mapping'!C:D,2,FALSE)</f>
        <v>ngps - production methane capture</v>
      </c>
    </row>
    <row r="3472" spans="1:10" x14ac:dyDescent="0.45">
      <c r="A3472" t="s">
        <v>425</v>
      </c>
      <c r="B3472" t="s">
        <v>433</v>
      </c>
      <c r="C3472">
        <v>2045</v>
      </c>
      <c r="D3472" t="s">
        <v>82</v>
      </c>
      <c r="E3472" t="s">
        <v>83</v>
      </c>
      <c r="F3472" t="s">
        <v>457</v>
      </c>
      <c r="G3472">
        <v>-5</v>
      </c>
      <c r="H3472">
        <v>1.94466286338866E-2</v>
      </c>
      <c r="I3472">
        <f>IF(OR(B3472="GAS",B3472="COL",B3472="LAN",B3472="RICE"),H3472*About!$B$113,IF(B3472="CROP",H3472*About!$B$114,'EPA Data'!H3472))</f>
        <v>2.1780224069952996E-2</v>
      </c>
      <c r="J3472" s="9" t="str">
        <f>VLOOKUP(F3472,'Tech to Policy Mapping'!C:D,2,FALSE)</f>
        <v>ngps - production methane capture</v>
      </c>
    </row>
    <row r="3473" spans="1:10" x14ac:dyDescent="0.45">
      <c r="A3473" t="s">
        <v>425</v>
      </c>
      <c r="B3473" t="s">
        <v>433</v>
      </c>
      <c r="C3473">
        <v>2045</v>
      </c>
      <c r="D3473" t="s">
        <v>82</v>
      </c>
      <c r="E3473" t="s">
        <v>83</v>
      </c>
      <c r="F3473" t="s">
        <v>435</v>
      </c>
      <c r="G3473">
        <v>-4</v>
      </c>
      <c r="H3473">
        <v>0.20196019113063801</v>
      </c>
      <c r="I3473">
        <f>IF(OR(B3473="GAS",B3473="COL",B3473="LAN",B3473="RICE"),H3473*About!$B$113,IF(B3473="CROP",H3473*About!$B$114,'EPA Data'!H3473))</f>
        <v>0.2261954140663146</v>
      </c>
      <c r="J3473" s="9" t="str">
        <f>VLOOKUP(F3473,'Tech to Policy Mapping'!C:D,2,FALSE)</f>
        <v>ngps - production methane capture</v>
      </c>
    </row>
    <row r="3474" spans="1:10" x14ac:dyDescent="0.45">
      <c r="A3474" t="s">
        <v>425</v>
      </c>
      <c r="B3474" t="s">
        <v>433</v>
      </c>
      <c r="C3474">
        <v>2045</v>
      </c>
      <c r="D3474" t="s">
        <v>82</v>
      </c>
      <c r="E3474" t="s">
        <v>83</v>
      </c>
      <c r="F3474" t="s">
        <v>439</v>
      </c>
      <c r="G3474">
        <v>-4</v>
      </c>
      <c r="H3474">
        <v>0.74108169972896498</v>
      </c>
      <c r="I3474">
        <f>IF(OR(B3474="GAS",B3474="COL",B3474="LAN",B3474="RICE"),H3474*About!$B$113,IF(B3474="CROP",H3474*About!$B$114,'EPA Data'!H3474))</f>
        <v>0.83001150369644083</v>
      </c>
      <c r="J3474" s="9" t="str">
        <f>VLOOKUP(F3474,'Tech to Policy Mapping'!C:D,2,FALSE)</f>
        <v>ngps - processing methane capture</v>
      </c>
    </row>
    <row r="3475" spans="1:10" x14ac:dyDescent="0.45">
      <c r="A3475" t="s">
        <v>425</v>
      </c>
      <c r="B3475" t="s">
        <v>433</v>
      </c>
      <c r="C3475">
        <v>2045</v>
      </c>
      <c r="D3475" t="s">
        <v>82</v>
      </c>
      <c r="E3475" t="s">
        <v>83</v>
      </c>
      <c r="F3475" t="s">
        <v>441</v>
      </c>
      <c r="G3475">
        <v>-3</v>
      </c>
      <c r="H3475">
        <v>0.192279253154993</v>
      </c>
      <c r="I3475">
        <f>IF(OR(B3475="GAS",B3475="COL",B3475="LAN",B3475="RICE"),H3475*About!$B$113,IF(B3475="CROP",H3475*About!$B$114,'EPA Data'!H3475))</f>
        <v>0.21535276353359217</v>
      </c>
      <c r="J3475" s="9" t="str">
        <f>VLOOKUP(F3475,'Tech to Policy Mapping'!C:D,2,FALSE)</f>
        <v>ngps - production methane capture</v>
      </c>
    </row>
    <row r="3476" spans="1:10" x14ac:dyDescent="0.45">
      <c r="A3476" t="s">
        <v>425</v>
      </c>
      <c r="B3476" t="s">
        <v>433</v>
      </c>
      <c r="C3476">
        <v>2045</v>
      </c>
      <c r="D3476" t="s">
        <v>82</v>
      </c>
      <c r="E3476" t="s">
        <v>83</v>
      </c>
      <c r="F3476" t="s">
        <v>442</v>
      </c>
      <c r="G3476">
        <v>-3</v>
      </c>
      <c r="H3476">
        <v>8.0777384340763106E-2</v>
      </c>
      <c r="I3476">
        <f>IF(OR(B3476="GAS",B3476="COL",B3476="LAN",B3476="RICE"),H3476*About!$B$113,IF(B3476="CROP",H3476*About!$B$114,'EPA Data'!H3476))</f>
        <v>9.047067046165469E-2</v>
      </c>
      <c r="J3476" s="9" t="str">
        <f>VLOOKUP(F3476,'Tech to Policy Mapping'!C:D,2,FALSE)</f>
        <v>ngps - production methane capture</v>
      </c>
    </row>
    <row r="3477" spans="1:10" x14ac:dyDescent="0.45">
      <c r="A3477" t="s">
        <v>425</v>
      </c>
      <c r="B3477" t="s">
        <v>433</v>
      </c>
      <c r="C3477">
        <v>2045</v>
      </c>
      <c r="D3477" t="s">
        <v>82</v>
      </c>
      <c r="E3477" t="s">
        <v>83</v>
      </c>
      <c r="F3477" t="s">
        <v>457</v>
      </c>
      <c r="G3477">
        <v>-3</v>
      </c>
      <c r="H3477">
        <v>2.5739849079400002E-3</v>
      </c>
      <c r="I3477">
        <f>IF(OR(B3477="GAS",B3477="COL",B3477="LAN",B3477="RICE"),H3477*About!$B$113,IF(B3477="CROP",H3477*About!$B$114,'EPA Data'!H3477))</f>
        <v>2.8828630968928005E-3</v>
      </c>
      <c r="J3477" s="9" t="str">
        <f>VLOOKUP(F3477,'Tech to Policy Mapping'!C:D,2,FALSE)</f>
        <v>ngps - production methane capture</v>
      </c>
    </row>
    <row r="3478" spans="1:10" x14ac:dyDescent="0.45">
      <c r="A3478" t="s">
        <v>425</v>
      </c>
      <c r="B3478" t="s">
        <v>433</v>
      </c>
      <c r="C3478">
        <v>2045</v>
      </c>
      <c r="D3478" t="s">
        <v>82</v>
      </c>
      <c r="E3478" t="s">
        <v>83</v>
      </c>
      <c r="F3478" t="s">
        <v>458</v>
      </c>
      <c r="G3478">
        <v>-2</v>
      </c>
      <c r="H3478">
        <v>0.123255617916584</v>
      </c>
      <c r="I3478">
        <f>IF(OR(B3478="GAS",B3478="COL",B3478="LAN",B3478="RICE"),H3478*About!$B$113,IF(B3478="CROP",H3478*About!$B$114,'EPA Data'!H3478))</f>
        <v>0.13804629206657409</v>
      </c>
      <c r="J3478" s="9" t="str">
        <f>VLOOKUP(F3478,'Tech to Policy Mapping'!C:D,2,FALSE)</f>
        <v>ngps - production methane capture</v>
      </c>
    </row>
    <row r="3479" spans="1:10" x14ac:dyDescent="0.45">
      <c r="A3479" t="s">
        <v>425</v>
      </c>
      <c r="B3479" t="s">
        <v>433</v>
      </c>
      <c r="C3479">
        <v>2045</v>
      </c>
      <c r="D3479" t="s">
        <v>82</v>
      </c>
      <c r="E3479" t="s">
        <v>83</v>
      </c>
      <c r="F3479" t="s">
        <v>457</v>
      </c>
      <c r="G3479">
        <v>-2</v>
      </c>
      <c r="H3479">
        <v>1.2869924539700001E-3</v>
      </c>
      <c r="I3479">
        <f>IF(OR(B3479="GAS",B3479="COL",B3479="LAN",B3479="RICE"),H3479*About!$B$113,IF(B3479="CROP",H3479*About!$B$114,'EPA Data'!H3479))</f>
        <v>1.4414315484464002E-3</v>
      </c>
      <c r="J3479" s="9" t="str">
        <f>VLOOKUP(F3479,'Tech to Policy Mapping'!C:D,2,FALSE)</f>
        <v>ngps - production methane capture</v>
      </c>
    </row>
    <row r="3480" spans="1:10" x14ac:dyDescent="0.45">
      <c r="A3480" t="s">
        <v>425</v>
      </c>
      <c r="B3480" t="s">
        <v>433</v>
      </c>
      <c r="C3480">
        <v>2045</v>
      </c>
      <c r="D3480" t="s">
        <v>82</v>
      </c>
      <c r="E3480" t="s">
        <v>83</v>
      </c>
      <c r="F3480" t="s">
        <v>440</v>
      </c>
      <c r="G3480">
        <v>-2</v>
      </c>
      <c r="H3480">
        <v>0.60925483703613204</v>
      </c>
      <c r="I3480">
        <f>IF(OR(B3480="GAS",B3480="COL",B3480="LAN",B3480="RICE"),H3480*About!$B$113,IF(B3480="CROP",H3480*About!$B$114,'EPA Data'!H3480))</f>
        <v>0.68236541748046797</v>
      </c>
      <c r="J3480" s="9" t="str">
        <f>VLOOKUP(F3480,'Tech to Policy Mapping'!C:D,2,FALSE)</f>
        <v>ngps - production methane capture</v>
      </c>
    </row>
    <row r="3481" spans="1:10" x14ac:dyDescent="0.45">
      <c r="A3481" t="s">
        <v>425</v>
      </c>
      <c r="B3481" t="s">
        <v>433</v>
      </c>
      <c r="C3481">
        <v>2045</v>
      </c>
      <c r="D3481" t="s">
        <v>82</v>
      </c>
      <c r="E3481" t="s">
        <v>83</v>
      </c>
      <c r="F3481" t="s">
        <v>440</v>
      </c>
      <c r="G3481">
        <v>-1</v>
      </c>
      <c r="H3481">
        <v>0.81094913557171799</v>
      </c>
      <c r="I3481">
        <f>IF(OR(B3481="GAS",B3481="COL",B3481="LAN",B3481="RICE"),H3481*About!$B$113,IF(B3481="CROP",H3481*About!$B$114,'EPA Data'!H3481))</f>
        <v>0.9082630318403242</v>
      </c>
      <c r="J3481" s="9" t="str">
        <f>VLOOKUP(F3481,'Tech to Policy Mapping'!C:D,2,FALSE)</f>
        <v>ngps - production methane capture</v>
      </c>
    </row>
    <row r="3482" spans="1:10" x14ac:dyDescent="0.45">
      <c r="A3482" t="s">
        <v>425</v>
      </c>
      <c r="B3482" t="s">
        <v>433</v>
      </c>
      <c r="C3482">
        <v>2045</v>
      </c>
      <c r="D3482" t="s">
        <v>82</v>
      </c>
      <c r="E3482" t="s">
        <v>83</v>
      </c>
      <c r="F3482" t="s">
        <v>457</v>
      </c>
      <c r="G3482">
        <v>-1</v>
      </c>
      <c r="H3482">
        <v>1.02018322935327</v>
      </c>
      <c r="I3482">
        <f>IF(OR(B3482="GAS",B3482="COL",B3482="LAN",B3482="RICE"),H3482*About!$B$113,IF(B3482="CROP",H3482*About!$B$114,'EPA Data'!H3482))</f>
        <v>1.1426052168756624</v>
      </c>
      <c r="J3482" s="9" t="str">
        <f>VLOOKUP(F3482,'Tech to Policy Mapping'!C:D,2,FALSE)</f>
        <v>ngps - production methane capture</v>
      </c>
    </row>
    <row r="3483" spans="1:10" x14ac:dyDescent="0.45">
      <c r="A3483" t="s">
        <v>425</v>
      </c>
      <c r="B3483" t="s">
        <v>433</v>
      </c>
      <c r="C3483">
        <v>2045</v>
      </c>
      <c r="D3483" t="s">
        <v>82</v>
      </c>
      <c r="E3483" t="s">
        <v>83</v>
      </c>
      <c r="F3483" t="s">
        <v>457</v>
      </c>
      <c r="G3483">
        <v>0</v>
      </c>
      <c r="H3483">
        <v>5.1806992851197997E-3</v>
      </c>
      <c r="I3483">
        <f>IF(OR(B3483="GAS",B3483="COL",B3483="LAN",B3483="RICE"),H3483*About!$B$113,IF(B3483="CROP",H3483*About!$B$114,'EPA Data'!H3483))</f>
        <v>5.8023831993341763E-3</v>
      </c>
      <c r="J3483" s="9" t="str">
        <f>VLOOKUP(F3483,'Tech to Policy Mapping'!C:D,2,FALSE)</f>
        <v>ngps - production methane capture</v>
      </c>
    </row>
    <row r="3484" spans="1:10" x14ac:dyDescent="0.45">
      <c r="A3484" t="s">
        <v>425</v>
      </c>
      <c r="B3484" t="s">
        <v>433</v>
      </c>
      <c r="C3484">
        <v>2045</v>
      </c>
      <c r="D3484" t="s">
        <v>82</v>
      </c>
      <c r="E3484" t="s">
        <v>83</v>
      </c>
      <c r="F3484" t="s">
        <v>444</v>
      </c>
      <c r="G3484">
        <v>0</v>
      </c>
      <c r="H3484">
        <v>0.41713991761207497</v>
      </c>
      <c r="I3484">
        <f>IF(OR(B3484="GAS",B3484="COL",B3484="LAN",B3484="RICE"),H3484*About!$B$113,IF(B3484="CROP",H3484*About!$B$114,'EPA Data'!H3484))</f>
        <v>0.46719670772552402</v>
      </c>
      <c r="J3484" s="9" t="str">
        <f>VLOOKUP(F3484,'Tech to Policy Mapping'!C:D,2,FALSE)</f>
        <v>ngps - processing methane capture</v>
      </c>
    </row>
    <row r="3485" spans="1:10" x14ac:dyDescent="0.45">
      <c r="A3485" t="s">
        <v>425</v>
      </c>
      <c r="B3485" t="s">
        <v>433</v>
      </c>
      <c r="C3485">
        <v>2045</v>
      </c>
      <c r="D3485" t="s">
        <v>82</v>
      </c>
      <c r="E3485" t="s">
        <v>83</v>
      </c>
      <c r="F3485" t="s">
        <v>446</v>
      </c>
      <c r="G3485">
        <v>1</v>
      </c>
      <c r="H3485">
        <v>5.3560868836938997E-3</v>
      </c>
      <c r="I3485">
        <f>IF(OR(B3485="GAS",B3485="COL",B3485="LAN",B3485="RICE"),H3485*About!$B$113,IF(B3485="CROP",H3485*About!$B$114,'EPA Data'!H3485))</f>
        <v>5.9988173097371682E-3</v>
      </c>
      <c r="J3485" s="9" t="str">
        <f>VLOOKUP(F3485,'Tech to Policy Mapping'!C:D,2,FALSE)</f>
        <v>ngps - production methane capture</v>
      </c>
    </row>
    <row r="3486" spans="1:10" x14ac:dyDescent="0.45">
      <c r="A3486" t="s">
        <v>425</v>
      </c>
      <c r="B3486" t="s">
        <v>433</v>
      </c>
      <c r="C3486">
        <v>2045</v>
      </c>
      <c r="D3486" t="s">
        <v>82</v>
      </c>
      <c r="E3486" t="s">
        <v>83</v>
      </c>
      <c r="F3486" t="s">
        <v>445</v>
      </c>
      <c r="G3486">
        <v>1</v>
      </c>
      <c r="H3486">
        <v>0.58291304111480702</v>
      </c>
      <c r="I3486">
        <f>IF(OR(B3486="GAS",B3486="COL",B3486="LAN",B3486="RICE"),H3486*About!$B$113,IF(B3486="CROP",H3486*About!$B$114,'EPA Data'!H3486))</f>
        <v>0.65286260604858393</v>
      </c>
      <c r="J3486" s="9" t="str">
        <f>VLOOKUP(F3486,'Tech to Policy Mapping'!C:D,2,FALSE)</f>
        <v>ngps - processing methane destruction</v>
      </c>
    </row>
    <row r="3487" spans="1:10" x14ac:dyDescent="0.45">
      <c r="A3487" t="s">
        <v>425</v>
      </c>
      <c r="B3487" t="s">
        <v>433</v>
      </c>
      <c r="C3487">
        <v>2045</v>
      </c>
      <c r="D3487" t="s">
        <v>82</v>
      </c>
      <c r="E3487" t="s">
        <v>83</v>
      </c>
      <c r="F3487" t="s">
        <v>441</v>
      </c>
      <c r="G3487">
        <v>1</v>
      </c>
      <c r="H3487">
        <v>0.106176868081092</v>
      </c>
      <c r="I3487">
        <f>IF(OR(B3487="GAS",B3487="COL",B3487="LAN",B3487="RICE"),H3487*About!$B$113,IF(B3487="CROP",H3487*About!$B$114,'EPA Data'!H3487))</f>
        <v>0.11891809225082306</v>
      </c>
      <c r="J3487" s="9" t="str">
        <f>VLOOKUP(F3487,'Tech to Policy Mapping'!C:D,2,FALSE)</f>
        <v>ngps - production methane capture</v>
      </c>
    </row>
    <row r="3488" spans="1:10" x14ac:dyDescent="0.45">
      <c r="A3488" t="s">
        <v>425</v>
      </c>
      <c r="B3488" t="s">
        <v>433</v>
      </c>
      <c r="C3488">
        <v>2045</v>
      </c>
      <c r="D3488" t="s">
        <v>82</v>
      </c>
      <c r="E3488" t="s">
        <v>83</v>
      </c>
      <c r="F3488" t="s">
        <v>457</v>
      </c>
      <c r="G3488">
        <v>1</v>
      </c>
      <c r="H3488">
        <v>1.4257039874791999E-3</v>
      </c>
      <c r="I3488">
        <f>IF(OR(B3488="GAS",B3488="COL",B3488="LAN",B3488="RICE"),H3488*About!$B$113,IF(B3488="CROP",H3488*About!$B$114,'EPA Data'!H3488))</f>
        <v>1.5967884659767041E-3</v>
      </c>
      <c r="J3488" s="9" t="str">
        <f>VLOOKUP(F3488,'Tech to Policy Mapping'!C:D,2,FALSE)</f>
        <v>ngps - production methane capture</v>
      </c>
    </row>
    <row r="3489" spans="1:10" x14ac:dyDescent="0.45">
      <c r="A3489" t="s">
        <v>425</v>
      </c>
      <c r="B3489" t="s">
        <v>433</v>
      </c>
      <c r="C3489">
        <v>2045</v>
      </c>
      <c r="D3489" t="s">
        <v>82</v>
      </c>
      <c r="E3489" t="s">
        <v>83</v>
      </c>
      <c r="F3489" t="s">
        <v>444</v>
      </c>
      <c r="G3489">
        <v>1</v>
      </c>
      <c r="H3489">
        <v>9.17319655418396E-2</v>
      </c>
      <c r="I3489">
        <f>IF(OR(B3489="GAS",B3489="COL",B3489="LAN",B3489="RICE"),H3489*About!$B$113,IF(B3489="CROP",H3489*About!$B$114,'EPA Data'!H3489))</f>
        <v>0.10273980140686036</v>
      </c>
      <c r="J3489" s="9" t="str">
        <f>VLOOKUP(F3489,'Tech to Policy Mapping'!C:D,2,FALSE)</f>
        <v>ngps - processing methane capture</v>
      </c>
    </row>
    <row r="3490" spans="1:10" x14ac:dyDescent="0.45">
      <c r="A3490" t="s">
        <v>425</v>
      </c>
      <c r="B3490" t="s">
        <v>433</v>
      </c>
      <c r="C3490">
        <v>2045</v>
      </c>
      <c r="D3490" t="s">
        <v>82</v>
      </c>
      <c r="E3490" t="s">
        <v>83</v>
      </c>
      <c r="F3490" t="s">
        <v>440</v>
      </c>
      <c r="G3490">
        <v>2</v>
      </c>
      <c r="H3490">
        <v>4.6653714030981099E-2</v>
      </c>
      <c r="I3490">
        <f>IF(OR(B3490="GAS",B3490="COL",B3490="LAN",B3490="RICE"),H3490*About!$B$113,IF(B3490="CROP",H3490*About!$B$114,'EPA Data'!H3490))</f>
        <v>5.2252159714698834E-2</v>
      </c>
      <c r="J3490" s="9" t="str">
        <f>VLOOKUP(F3490,'Tech to Policy Mapping'!C:D,2,FALSE)</f>
        <v>ngps - production methane capture</v>
      </c>
    </row>
    <row r="3491" spans="1:10" x14ac:dyDescent="0.45">
      <c r="A3491" t="s">
        <v>425</v>
      </c>
      <c r="B3491" t="s">
        <v>433</v>
      </c>
      <c r="C3491">
        <v>2045</v>
      </c>
      <c r="D3491" t="s">
        <v>82</v>
      </c>
      <c r="E3491" t="s">
        <v>83</v>
      </c>
      <c r="F3491" t="s">
        <v>457</v>
      </c>
      <c r="G3491">
        <v>2</v>
      </c>
      <c r="H3491">
        <v>2.2885624202899999E-3</v>
      </c>
      <c r="I3491">
        <f>IF(OR(B3491="GAS",B3491="COL",B3491="LAN",B3491="RICE"),H3491*About!$B$113,IF(B3491="CROP",H3491*About!$B$114,'EPA Data'!H3491))</f>
        <v>2.5631899107248003E-3</v>
      </c>
      <c r="J3491" s="9" t="str">
        <f>VLOOKUP(F3491,'Tech to Policy Mapping'!C:D,2,FALSE)</f>
        <v>ngps - production methane capture</v>
      </c>
    </row>
    <row r="3492" spans="1:10" x14ac:dyDescent="0.45">
      <c r="A3492" t="s">
        <v>425</v>
      </c>
      <c r="B3492" t="s">
        <v>433</v>
      </c>
      <c r="C3492">
        <v>2045</v>
      </c>
      <c r="D3492" t="s">
        <v>82</v>
      </c>
      <c r="E3492" t="s">
        <v>83</v>
      </c>
      <c r="F3492" t="s">
        <v>450</v>
      </c>
      <c r="G3492">
        <v>3</v>
      </c>
      <c r="H3492">
        <v>0.18424950540065699</v>
      </c>
      <c r="I3492">
        <f>IF(OR(B3492="GAS",B3492="COL",B3492="LAN",B3492="RICE"),H3492*About!$B$113,IF(B3492="CROP",H3492*About!$B$114,'EPA Data'!H3492))</f>
        <v>0.20635944604873585</v>
      </c>
      <c r="J3492" s="9" t="str">
        <f>VLOOKUP(F3492,'Tech to Policy Mapping'!C:D,2,FALSE)</f>
        <v>ngps - processing methane capture</v>
      </c>
    </row>
    <row r="3493" spans="1:10" x14ac:dyDescent="0.45">
      <c r="A3493" t="s">
        <v>425</v>
      </c>
      <c r="B3493" t="s">
        <v>433</v>
      </c>
      <c r="C3493">
        <v>2045</v>
      </c>
      <c r="D3493" t="s">
        <v>82</v>
      </c>
      <c r="E3493" t="s">
        <v>83</v>
      </c>
      <c r="F3493" t="s">
        <v>457</v>
      </c>
      <c r="G3493">
        <v>3</v>
      </c>
      <c r="H3493">
        <v>1.1467408621684001E-3</v>
      </c>
      <c r="I3493">
        <f>IF(OR(B3493="GAS",B3493="COL",B3493="LAN",B3493="RICE"),H3493*About!$B$113,IF(B3493="CROP",H3493*About!$B$114,'EPA Data'!H3493))</f>
        <v>1.2843497656286082E-3</v>
      </c>
      <c r="J3493" s="9" t="str">
        <f>VLOOKUP(F3493,'Tech to Policy Mapping'!C:D,2,FALSE)</f>
        <v>ngps - production methane capture</v>
      </c>
    </row>
    <row r="3494" spans="1:10" x14ac:dyDescent="0.45">
      <c r="A3494" t="s">
        <v>425</v>
      </c>
      <c r="B3494" t="s">
        <v>433</v>
      </c>
      <c r="C3494">
        <v>2045</v>
      </c>
      <c r="D3494" t="s">
        <v>82</v>
      </c>
      <c r="E3494" t="s">
        <v>83</v>
      </c>
      <c r="F3494" t="s">
        <v>457</v>
      </c>
      <c r="G3494">
        <v>4</v>
      </c>
      <c r="H3494">
        <v>2.9997357632965001E-3</v>
      </c>
      <c r="I3494">
        <f>IF(OR(B3494="GAS",B3494="COL",B3494="LAN",B3494="RICE"),H3494*About!$B$113,IF(B3494="CROP",H3494*About!$B$114,'EPA Data'!H3494))</f>
        <v>3.3597040548920803E-3</v>
      </c>
      <c r="J3494" s="9" t="str">
        <f>VLOOKUP(F3494,'Tech to Policy Mapping'!C:D,2,FALSE)</f>
        <v>ngps - production methane capture</v>
      </c>
    </row>
    <row r="3495" spans="1:10" x14ac:dyDescent="0.45">
      <c r="A3495" t="s">
        <v>425</v>
      </c>
      <c r="B3495" t="s">
        <v>433</v>
      </c>
      <c r="C3495">
        <v>2045</v>
      </c>
      <c r="D3495" t="s">
        <v>82</v>
      </c>
      <c r="E3495" t="s">
        <v>83</v>
      </c>
      <c r="F3495" t="s">
        <v>447</v>
      </c>
      <c r="G3495">
        <v>4</v>
      </c>
      <c r="H3495">
        <v>0.151774106547236</v>
      </c>
      <c r="I3495">
        <f>IF(OR(B3495="GAS",B3495="COL",B3495="LAN",B3495="RICE"),H3495*About!$B$113,IF(B3495="CROP",H3495*About!$B$114,'EPA Data'!H3495))</f>
        <v>0.16998699933290434</v>
      </c>
      <c r="J3495" s="9" t="str">
        <f>VLOOKUP(F3495,'Tech to Policy Mapping'!C:D,2,FALSE)</f>
        <v>ngps - T&amp;D methane capture</v>
      </c>
    </row>
    <row r="3496" spans="1:10" x14ac:dyDescent="0.45">
      <c r="A3496" t="s">
        <v>425</v>
      </c>
      <c r="B3496" t="s">
        <v>433</v>
      </c>
      <c r="C3496">
        <v>2045</v>
      </c>
      <c r="D3496" t="s">
        <v>82</v>
      </c>
      <c r="E3496" t="s">
        <v>83</v>
      </c>
      <c r="F3496" t="s">
        <v>457</v>
      </c>
      <c r="G3496">
        <v>5</v>
      </c>
      <c r="H3496">
        <v>2.1781305549665999E-3</v>
      </c>
      <c r="I3496">
        <f>IF(OR(B3496="GAS",B3496="COL",B3496="LAN",B3496="RICE"),H3496*About!$B$113,IF(B3496="CROP",H3496*About!$B$114,'EPA Data'!H3496))</f>
        <v>2.4395062215625922E-3</v>
      </c>
      <c r="J3496" s="9" t="str">
        <f>VLOOKUP(F3496,'Tech to Policy Mapping'!C:D,2,FALSE)</f>
        <v>ngps - production methane capture</v>
      </c>
    </row>
    <row r="3497" spans="1:10" x14ac:dyDescent="0.45">
      <c r="A3497" t="s">
        <v>425</v>
      </c>
      <c r="B3497" t="s">
        <v>433</v>
      </c>
      <c r="C3497">
        <v>2045</v>
      </c>
      <c r="D3497" t="s">
        <v>82</v>
      </c>
      <c r="E3497" t="s">
        <v>83</v>
      </c>
      <c r="F3497" t="s">
        <v>447</v>
      </c>
      <c r="G3497">
        <v>6</v>
      </c>
      <c r="H3497">
        <v>6.0958107933402001E-3</v>
      </c>
      <c r="I3497">
        <f>IF(OR(B3497="GAS",B3497="COL",B3497="LAN",B3497="RICE"),H3497*About!$B$113,IF(B3497="CROP",H3497*About!$B$114,'EPA Data'!H3497))</f>
        <v>6.827308088541025E-3</v>
      </c>
      <c r="J3497" s="9" t="str">
        <f>VLOOKUP(F3497,'Tech to Policy Mapping'!C:D,2,FALSE)</f>
        <v>ngps - T&amp;D methane capture</v>
      </c>
    </row>
    <row r="3498" spans="1:10" x14ac:dyDescent="0.45">
      <c r="A3498" t="s">
        <v>425</v>
      </c>
      <c r="B3498" t="s">
        <v>433</v>
      </c>
      <c r="C3498">
        <v>2045</v>
      </c>
      <c r="D3498" t="s">
        <v>82</v>
      </c>
      <c r="E3498" t="s">
        <v>83</v>
      </c>
      <c r="F3498" t="s">
        <v>457</v>
      </c>
      <c r="G3498">
        <v>6</v>
      </c>
      <c r="H3498">
        <v>1.0698400437832E-3</v>
      </c>
      <c r="I3498">
        <f>IF(OR(B3498="GAS",B3498="COL",B3498="LAN",B3498="RICE"),H3498*About!$B$113,IF(B3498="CROP",H3498*About!$B$114,'EPA Data'!H3498))</f>
        <v>1.1982208490371841E-3</v>
      </c>
      <c r="J3498" s="9" t="str">
        <f>VLOOKUP(F3498,'Tech to Policy Mapping'!C:D,2,FALSE)</f>
        <v>ngps - production methane capture</v>
      </c>
    </row>
    <row r="3499" spans="1:10" x14ac:dyDescent="0.45">
      <c r="A3499" t="s">
        <v>425</v>
      </c>
      <c r="B3499" t="s">
        <v>433</v>
      </c>
      <c r="C3499">
        <v>2045</v>
      </c>
      <c r="D3499" t="s">
        <v>82</v>
      </c>
      <c r="E3499" t="s">
        <v>83</v>
      </c>
      <c r="F3499" t="s">
        <v>447</v>
      </c>
      <c r="G3499">
        <v>7</v>
      </c>
      <c r="H3499">
        <v>8.8569764047860995E-3</v>
      </c>
      <c r="I3499">
        <f>IF(OR(B3499="GAS",B3499="COL",B3499="LAN",B3499="RICE"),H3499*About!$B$113,IF(B3499="CROP",H3499*About!$B$114,'EPA Data'!H3499))</f>
        <v>9.9198135733604316E-3</v>
      </c>
      <c r="J3499" s="9" t="str">
        <f>VLOOKUP(F3499,'Tech to Policy Mapping'!C:D,2,FALSE)</f>
        <v>ngps - T&amp;D methane capture</v>
      </c>
    </row>
    <row r="3500" spans="1:10" x14ac:dyDescent="0.45">
      <c r="A3500" t="s">
        <v>425</v>
      </c>
      <c r="B3500" t="s">
        <v>433</v>
      </c>
      <c r="C3500">
        <v>2045</v>
      </c>
      <c r="D3500" t="s">
        <v>82</v>
      </c>
      <c r="E3500" t="s">
        <v>83</v>
      </c>
      <c r="F3500" t="s">
        <v>434</v>
      </c>
      <c r="G3500">
        <v>8</v>
      </c>
      <c r="H3500">
        <v>0.330637067556381</v>
      </c>
      <c r="I3500">
        <f>IF(OR(B3500="GAS",B3500="COL",B3500="LAN",B3500="RICE"),H3500*About!$B$113,IF(B3500="CROP",H3500*About!$B$114,'EPA Data'!H3500))</f>
        <v>0.37031351566314674</v>
      </c>
      <c r="J3500" s="9" t="str">
        <f>VLOOKUP(F3500,'Tech to Policy Mapping'!C:D,2,FALSE)</f>
        <v>ngps - production methane capture</v>
      </c>
    </row>
    <row r="3501" spans="1:10" x14ac:dyDescent="0.45">
      <c r="A3501" t="s">
        <v>425</v>
      </c>
      <c r="B3501" t="s">
        <v>433</v>
      </c>
      <c r="C3501">
        <v>2045</v>
      </c>
      <c r="D3501" t="s">
        <v>82</v>
      </c>
      <c r="E3501" t="s">
        <v>83</v>
      </c>
      <c r="F3501" t="s">
        <v>442</v>
      </c>
      <c r="G3501">
        <v>9</v>
      </c>
      <c r="H3501">
        <v>0.46437048912048301</v>
      </c>
      <c r="I3501">
        <f>IF(OR(B3501="GAS",B3501="COL",B3501="LAN",B3501="RICE"),H3501*About!$B$113,IF(B3501="CROP",H3501*About!$B$114,'EPA Data'!H3501))</f>
        <v>0.52009494781494103</v>
      </c>
      <c r="J3501" s="9" t="str">
        <f>VLOOKUP(F3501,'Tech to Policy Mapping'!C:D,2,FALSE)</f>
        <v>ngps - production methane capture</v>
      </c>
    </row>
    <row r="3502" spans="1:10" x14ac:dyDescent="0.45">
      <c r="A3502" t="s">
        <v>425</v>
      </c>
      <c r="B3502" t="s">
        <v>433</v>
      </c>
      <c r="C3502">
        <v>2045</v>
      </c>
      <c r="D3502" t="s">
        <v>82</v>
      </c>
      <c r="E3502" t="s">
        <v>83</v>
      </c>
      <c r="F3502" t="s">
        <v>457</v>
      </c>
      <c r="G3502">
        <v>10</v>
      </c>
      <c r="H3502">
        <v>2.8895636205560001E-4</v>
      </c>
      <c r="I3502">
        <f>IF(OR(B3502="GAS",B3502="COL",B3502="LAN",B3502="RICE"),H3502*About!$B$113,IF(B3502="CROP",H3502*About!$B$114,'EPA Data'!H3502))</f>
        <v>3.2363112550227205E-4</v>
      </c>
      <c r="J3502" s="9" t="str">
        <f>VLOOKUP(F3502,'Tech to Policy Mapping'!C:D,2,FALSE)</f>
        <v>ngps - production methane capture</v>
      </c>
    </row>
    <row r="3503" spans="1:10" x14ac:dyDescent="0.45">
      <c r="A3503" t="s">
        <v>425</v>
      </c>
      <c r="B3503" t="s">
        <v>433</v>
      </c>
      <c r="C3503">
        <v>2045</v>
      </c>
      <c r="D3503" t="s">
        <v>82</v>
      </c>
      <c r="E3503" t="s">
        <v>83</v>
      </c>
      <c r="F3503" t="s">
        <v>452</v>
      </c>
      <c r="G3503">
        <v>10</v>
      </c>
      <c r="H3503">
        <v>4.2345248162746402E-2</v>
      </c>
      <c r="I3503">
        <f>IF(OR(B3503="GAS",B3503="COL",B3503="LAN",B3503="RICE"),H3503*About!$B$113,IF(B3503="CROP",H3503*About!$B$114,'EPA Data'!H3503))</f>
        <v>4.7426677942275973E-2</v>
      </c>
      <c r="J3503" s="9" t="str">
        <f>VLOOKUP(F3503,'Tech to Policy Mapping'!C:D,2,FALSE)</f>
        <v>ngps - processing methane capture</v>
      </c>
    </row>
    <row r="3504" spans="1:10" x14ac:dyDescent="0.45">
      <c r="A3504" t="s">
        <v>425</v>
      </c>
      <c r="B3504" t="s">
        <v>433</v>
      </c>
      <c r="C3504">
        <v>2045</v>
      </c>
      <c r="D3504" t="s">
        <v>82</v>
      </c>
      <c r="E3504" t="s">
        <v>83</v>
      </c>
      <c r="F3504" t="s">
        <v>435</v>
      </c>
      <c r="G3504">
        <v>10</v>
      </c>
      <c r="H3504">
        <v>2.7447438333184E-3</v>
      </c>
      <c r="I3504">
        <f>IF(OR(B3504="GAS",B3504="COL",B3504="LAN",B3504="RICE"),H3504*About!$B$113,IF(B3504="CROP",H3504*About!$B$114,'EPA Data'!H3504))</f>
        <v>3.0741130933166082E-3</v>
      </c>
      <c r="J3504" s="9" t="str">
        <f>VLOOKUP(F3504,'Tech to Policy Mapping'!C:D,2,FALSE)</f>
        <v>ngps - production methane capture</v>
      </c>
    </row>
    <row r="3505" spans="1:10" x14ac:dyDescent="0.45">
      <c r="A3505" t="s">
        <v>425</v>
      </c>
      <c r="B3505" t="s">
        <v>433</v>
      </c>
      <c r="C3505">
        <v>2045</v>
      </c>
      <c r="D3505" t="s">
        <v>82</v>
      </c>
      <c r="E3505" t="s">
        <v>83</v>
      </c>
      <c r="F3505" t="s">
        <v>441</v>
      </c>
      <c r="G3505">
        <v>11</v>
      </c>
      <c r="H3505">
        <v>4.0764402598142603E-2</v>
      </c>
      <c r="I3505">
        <f>IF(OR(B3505="GAS",B3505="COL",B3505="LAN",B3505="RICE"),H3505*About!$B$113,IF(B3505="CROP",H3505*About!$B$114,'EPA Data'!H3505))</f>
        <v>4.5656130909919719E-2</v>
      </c>
      <c r="J3505" s="9" t="str">
        <f>VLOOKUP(F3505,'Tech to Policy Mapping'!C:D,2,FALSE)</f>
        <v>ngps - production methane capture</v>
      </c>
    </row>
    <row r="3506" spans="1:10" x14ac:dyDescent="0.45">
      <c r="A3506" t="s">
        <v>425</v>
      </c>
      <c r="B3506" t="s">
        <v>433</v>
      </c>
      <c r="C3506">
        <v>2045</v>
      </c>
      <c r="D3506" t="s">
        <v>82</v>
      </c>
      <c r="E3506" t="s">
        <v>83</v>
      </c>
      <c r="F3506" t="s">
        <v>457</v>
      </c>
      <c r="G3506">
        <v>11</v>
      </c>
      <c r="H3506">
        <v>6.7524320911620001E-4</v>
      </c>
      <c r="I3506">
        <f>IF(OR(B3506="GAS",B3506="COL",B3506="LAN",B3506="RICE"),H3506*About!$B$113,IF(B3506="CROP",H3506*About!$B$114,'EPA Data'!H3506))</f>
        <v>7.5627239421014413E-4</v>
      </c>
      <c r="J3506" s="9" t="str">
        <f>VLOOKUP(F3506,'Tech to Policy Mapping'!C:D,2,FALSE)</f>
        <v>ngps - production methane capture</v>
      </c>
    </row>
    <row r="3507" spans="1:10" x14ac:dyDescent="0.45">
      <c r="A3507" t="s">
        <v>425</v>
      </c>
      <c r="B3507" t="s">
        <v>433</v>
      </c>
      <c r="C3507">
        <v>2045</v>
      </c>
      <c r="D3507" t="s">
        <v>82</v>
      </c>
      <c r="E3507" t="s">
        <v>83</v>
      </c>
      <c r="F3507" t="s">
        <v>445</v>
      </c>
      <c r="G3507">
        <v>11</v>
      </c>
      <c r="H3507">
        <v>0.20015773177146901</v>
      </c>
      <c r="I3507">
        <f>IF(OR(B3507="GAS",B3507="COL",B3507="LAN",B3507="RICE"),H3507*About!$B$113,IF(B3507="CROP",H3507*About!$B$114,'EPA Data'!H3507))</f>
        <v>0.22417665958404531</v>
      </c>
      <c r="J3507" s="9" t="str">
        <f>VLOOKUP(F3507,'Tech to Policy Mapping'!C:D,2,FALSE)</f>
        <v>ngps - processing methane destruction</v>
      </c>
    </row>
    <row r="3508" spans="1:10" x14ac:dyDescent="0.45">
      <c r="A3508" t="s">
        <v>425</v>
      </c>
      <c r="B3508" t="s">
        <v>433</v>
      </c>
      <c r="C3508">
        <v>2045</v>
      </c>
      <c r="D3508" t="s">
        <v>82</v>
      </c>
      <c r="E3508" t="s">
        <v>83</v>
      </c>
      <c r="F3508" t="s">
        <v>448</v>
      </c>
      <c r="G3508">
        <v>12</v>
      </c>
      <c r="H3508">
        <v>5.2635376341641001E-3</v>
      </c>
      <c r="I3508">
        <f>IF(OR(B3508="GAS",B3508="COL",B3508="LAN",B3508="RICE"),H3508*About!$B$113,IF(B3508="CROP",H3508*About!$B$114,'EPA Data'!H3508))</f>
        <v>5.8951621502637925E-3</v>
      </c>
      <c r="J3508" s="9" t="str">
        <f>VLOOKUP(F3508,'Tech to Policy Mapping'!C:D,2,FALSE)</f>
        <v>ngps - production methane capture</v>
      </c>
    </row>
    <row r="3509" spans="1:10" x14ac:dyDescent="0.45">
      <c r="A3509" t="s">
        <v>425</v>
      </c>
      <c r="B3509" t="s">
        <v>433</v>
      </c>
      <c r="C3509">
        <v>2045</v>
      </c>
      <c r="D3509" t="s">
        <v>82</v>
      </c>
      <c r="E3509" t="s">
        <v>83</v>
      </c>
      <c r="F3509" t="s">
        <v>447</v>
      </c>
      <c r="G3509">
        <v>12</v>
      </c>
      <c r="H3509">
        <v>0.101065270602703</v>
      </c>
      <c r="I3509">
        <f>IF(OR(B3509="GAS",B3509="COL",B3509="LAN",B3509="RICE"),H3509*About!$B$113,IF(B3509="CROP",H3509*About!$B$114,'EPA Data'!H3509))</f>
        <v>0.11319310307502736</v>
      </c>
      <c r="J3509" s="9" t="str">
        <f>VLOOKUP(F3509,'Tech to Policy Mapping'!C:D,2,FALSE)</f>
        <v>ngps - T&amp;D methane capture</v>
      </c>
    </row>
    <row r="3510" spans="1:10" x14ac:dyDescent="0.45">
      <c r="A3510" t="s">
        <v>425</v>
      </c>
      <c r="B3510" t="s">
        <v>433</v>
      </c>
      <c r="C3510">
        <v>2045</v>
      </c>
      <c r="D3510" t="s">
        <v>82</v>
      </c>
      <c r="E3510" t="s">
        <v>83</v>
      </c>
      <c r="F3510" t="s">
        <v>445</v>
      </c>
      <c r="G3510">
        <v>12</v>
      </c>
      <c r="H3510">
        <v>0.75762158632278398</v>
      </c>
      <c r="I3510">
        <f>IF(OR(B3510="GAS",B3510="COL",B3510="LAN",B3510="RICE"),H3510*About!$B$113,IF(B3510="CROP",H3510*About!$B$114,'EPA Data'!H3510))</f>
        <v>0.84853617668151815</v>
      </c>
      <c r="J3510" s="9" t="str">
        <f>VLOOKUP(F3510,'Tech to Policy Mapping'!C:D,2,FALSE)</f>
        <v>ngps - processing methane destruction</v>
      </c>
    </row>
    <row r="3511" spans="1:10" x14ac:dyDescent="0.45">
      <c r="A3511" t="s">
        <v>425</v>
      </c>
      <c r="B3511" t="s">
        <v>433</v>
      </c>
      <c r="C3511">
        <v>2045</v>
      </c>
      <c r="D3511" t="s">
        <v>82</v>
      </c>
      <c r="E3511" t="s">
        <v>83</v>
      </c>
      <c r="F3511" t="s">
        <v>452</v>
      </c>
      <c r="G3511">
        <v>13</v>
      </c>
      <c r="H3511">
        <v>0.18468943238258301</v>
      </c>
      <c r="I3511">
        <f>IF(OR(B3511="GAS",B3511="COL",B3511="LAN",B3511="RICE"),H3511*About!$B$113,IF(B3511="CROP",H3511*About!$B$114,'EPA Data'!H3511))</f>
        <v>0.20685216426849298</v>
      </c>
      <c r="J3511" s="9" t="str">
        <f>VLOOKUP(F3511,'Tech to Policy Mapping'!C:D,2,FALSE)</f>
        <v>ngps - processing methane capture</v>
      </c>
    </row>
    <row r="3512" spans="1:10" x14ac:dyDescent="0.45">
      <c r="A3512" t="s">
        <v>425</v>
      </c>
      <c r="B3512" t="s">
        <v>433</v>
      </c>
      <c r="C3512">
        <v>2045</v>
      </c>
      <c r="D3512" t="s">
        <v>82</v>
      </c>
      <c r="E3512" t="s">
        <v>83</v>
      </c>
      <c r="F3512" t="s">
        <v>457</v>
      </c>
      <c r="G3512">
        <v>13</v>
      </c>
      <c r="H3512">
        <v>2.4676436441950001E-4</v>
      </c>
      <c r="I3512">
        <f>IF(OR(B3512="GAS",B3512="COL",B3512="LAN",B3512="RICE"),H3512*About!$B$113,IF(B3512="CROP",H3512*About!$B$114,'EPA Data'!H3512))</f>
        <v>2.7637608814984002E-4</v>
      </c>
      <c r="J3512" s="9" t="str">
        <f>VLOOKUP(F3512,'Tech to Policy Mapping'!C:D,2,FALSE)</f>
        <v>ngps - production methane capture</v>
      </c>
    </row>
    <row r="3513" spans="1:10" x14ac:dyDescent="0.45">
      <c r="A3513" t="s">
        <v>425</v>
      </c>
      <c r="B3513" t="s">
        <v>433</v>
      </c>
      <c r="C3513">
        <v>2045</v>
      </c>
      <c r="D3513" t="s">
        <v>82</v>
      </c>
      <c r="E3513" t="s">
        <v>83</v>
      </c>
      <c r="F3513" t="s">
        <v>457</v>
      </c>
      <c r="G3513">
        <v>14</v>
      </c>
      <c r="H3513">
        <v>3.376216045581E-4</v>
      </c>
      <c r="I3513">
        <f>IF(OR(B3513="GAS",B3513="COL",B3513="LAN",B3513="RICE"),H3513*About!$B$113,IF(B3513="CROP",H3513*About!$B$114,'EPA Data'!H3513))</f>
        <v>3.7813619710507206E-4</v>
      </c>
      <c r="J3513" s="9" t="str">
        <f>VLOOKUP(F3513,'Tech to Policy Mapping'!C:D,2,FALSE)</f>
        <v>ngps - production methane capture</v>
      </c>
    </row>
    <row r="3514" spans="1:10" x14ac:dyDescent="0.45">
      <c r="A3514" t="s">
        <v>425</v>
      </c>
      <c r="B3514" t="s">
        <v>433</v>
      </c>
      <c r="C3514">
        <v>2045</v>
      </c>
      <c r="D3514" t="s">
        <v>82</v>
      </c>
      <c r="E3514" t="s">
        <v>83</v>
      </c>
      <c r="F3514" t="s">
        <v>447</v>
      </c>
      <c r="G3514">
        <v>16</v>
      </c>
      <c r="H3514">
        <v>0.44733303785324102</v>
      </c>
      <c r="I3514">
        <f>IF(OR(B3514="GAS",B3514="COL",B3514="LAN",B3514="RICE"),H3514*About!$B$113,IF(B3514="CROP",H3514*About!$B$114,'EPA Data'!H3514))</f>
        <v>0.50101300239562996</v>
      </c>
      <c r="J3514" s="9" t="str">
        <f>VLOOKUP(F3514,'Tech to Policy Mapping'!C:D,2,FALSE)</f>
        <v>ngps - T&amp;D methane capture</v>
      </c>
    </row>
    <row r="3515" spans="1:10" x14ac:dyDescent="0.45">
      <c r="A3515" t="s">
        <v>425</v>
      </c>
      <c r="B3515" t="s">
        <v>433</v>
      </c>
      <c r="C3515">
        <v>2045</v>
      </c>
      <c r="D3515" t="s">
        <v>82</v>
      </c>
      <c r="E3515" t="s">
        <v>83</v>
      </c>
      <c r="F3515" t="s">
        <v>457</v>
      </c>
      <c r="G3515">
        <v>18</v>
      </c>
      <c r="H3515">
        <v>2.043088461505E-4</v>
      </c>
      <c r="I3515">
        <f>IF(OR(B3515="GAS",B3515="COL",B3515="LAN",B3515="RICE"),H3515*About!$B$113,IF(B3515="CROP",H3515*About!$B$114,'EPA Data'!H3515))</f>
        <v>2.2882590768856002E-4</v>
      </c>
      <c r="J3515" s="9" t="str">
        <f>VLOOKUP(F3515,'Tech to Policy Mapping'!C:D,2,FALSE)</f>
        <v>ngps - production methane capture</v>
      </c>
    </row>
    <row r="3516" spans="1:10" x14ac:dyDescent="0.45">
      <c r="A3516" t="s">
        <v>425</v>
      </c>
      <c r="B3516" t="s">
        <v>433</v>
      </c>
      <c r="C3516">
        <v>2045</v>
      </c>
      <c r="D3516" t="s">
        <v>82</v>
      </c>
      <c r="E3516" t="s">
        <v>83</v>
      </c>
      <c r="F3516" t="s">
        <v>445</v>
      </c>
      <c r="G3516">
        <v>18</v>
      </c>
      <c r="H3516">
        <v>1.99672523885965E-2</v>
      </c>
      <c r="I3516">
        <f>IF(OR(B3516="GAS",B3516="COL",B3516="LAN",B3516="RICE"),H3516*About!$B$113,IF(B3516="CROP",H3516*About!$B$114,'EPA Data'!H3516))</f>
        <v>2.2363322675228083E-2</v>
      </c>
      <c r="J3516" s="9" t="str">
        <f>VLOOKUP(F3516,'Tech to Policy Mapping'!C:D,2,FALSE)</f>
        <v>ngps - processing methane destruction</v>
      </c>
    </row>
    <row r="3517" spans="1:10" x14ac:dyDescent="0.45">
      <c r="A3517" t="s">
        <v>425</v>
      </c>
      <c r="B3517" t="s">
        <v>433</v>
      </c>
      <c r="C3517">
        <v>2045</v>
      </c>
      <c r="D3517" t="s">
        <v>82</v>
      </c>
      <c r="E3517" t="s">
        <v>83</v>
      </c>
      <c r="F3517" t="s">
        <v>457</v>
      </c>
      <c r="G3517">
        <v>25</v>
      </c>
      <c r="H3517">
        <v>3.8527513970619998E-4</v>
      </c>
      <c r="I3517">
        <f>IF(OR(B3517="GAS",B3517="COL",B3517="LAN",B3517="RICE"),H3517*About!$B$113,IF(B3517="CROP",H3517*About!$B$114,'EPA Data'!H3517))</f>
        <v>4.3150815647094399E-4</v>
      </c>
      <c r="J3517" s="9" t="str">
        <f>VLOOKUP(F3517,'Tech to Policy Mapping'!C:D,2,FALSE)</f>
        <v>ngps - production methane capture</v>
      </c>
    </row>
    <row r="3518" spans="1:10" x14ac:dyDescent="0.45">
      <c r="A3518" t="s">
        <v>425</v>
      </c>
      <c r="B3518" t="s">
        <v>433</v>
      </c>
      <c r="C3518">
        <v>2045</v>
      </c>
      <c r="D3518" t="s">
        <v>82</v>
      </c>
      <c r="E3518" t="s">
        <v>83</v>
      </c>
      <c r="F3518" t="s">
        <v>442</v>
      </c>
      <c r="G3518">
        <v>25</v>
      </c>
      <c r="H3518">
        <v>0.36864194273948597</v>
      </c>
      <c r="I3518">
        <f>IF(OR(B3518="GAS",B3518="COL",B3518="LAN",B3518="RICE"),H3518*About!$B$113,IF(B3518="CROP",H3518*About!$B$114,'EPA Data'!H3518))</f>
        <v>0.41287897586822431</v>
      </c>
      <c r="J3518" s="9" t="str">
        <f>VLOOKUP(F3518,'Tech to Policy Mapping'!C:D,2,FALSE)</f>
        <v>ngps - production methane capture</v>
      </c>
    </row>
    <row r="3519" spans="1:10" x14ac:dyDescent="0.45">
      <c r="A3519" t="s">
        <v>425</v>
      </c>
      <c r="B3519" t="s">
        <v>433</v>
      </c>
      <c r="C3519">
        <v>2045</v>
      </c>
      <c r="D3519" t="s">
        <v>82</v>
      </c>
      <c r="E3519" t="s">
        <v>83</v>
      </c>
      <c r="F3519" t="s">
        <v>445</v>
      </c>
      <c r="G3519">
        <v>30</v>
      </c>
      <c r="H3519">
        <v>1.9899860490112998E-3</v>
      </c>
      <c r="I3519">
        <f>IF(OR(B3519="GAS",B3519="COL",B3519="LAN",B3519="RICE"),H3519*About!$B$113,IF(B3519="CROP",H3519*About!$B$114,'EPA Data'!H3519))</f>
        <v>2.2287843748926561E-3</v>
      </c>
      <c r="J3519" s="9" t="str">
        <f>VLOOKUP(F3519,'Tech to Policy Mapping'!C:D,2,FALSE)</f>
        <v>ngps - processing methane destruction</v>
      </c>
    </row>
    <row r="3520" spans="1:10" x14ac:dyDescent="0.45">
      <c r="A3520" t="s">
        <v>425</v>
      </c>
      <c r="B3520" t="s">
        <v>433</v>
      </c>
      <c r="C3520">
        <v>2045</v>
      </c>
      <c r="D3520" t="s">
        <v>82</v>
      </c>
      <c r="E3520" t="s">
        <v>83</v>
      </c>
      <c r="F3520" t="s">
        <v>457</v>
      </c>
      <c r="G3520">
        <v>31</v>
      </c>
      <c r="H3520">
        <v>5.2165672241239998E-4</v>
      </c>
      <c r="I3520">
        <f>IF(OR(B3520="GAS",B3520="COL",B3520="LAN",B3520="RICE"),H3520*About!$B$113,IF(B3520="CROP",H3520*About!$B$114,'EPA Data'!H3520))</f>
        <v>5.8425552910188806E-4</v>
      </c>
      <c r="J3520" s="9" t="str">
        <f>VLOOKUP(F3520,'Tech to Policy Mapping'!C:D,2,FALSE)</f>
        <v>ngps - production methane capture</v>
      </c>
    </row>
    <row r="3521" spans="1:10" x14ac:dyDescent="0.45">
      <c r="A3521" t="s">
        <v>425</v>
      </c>
      <c r="B3521" t="s">
        <v>433</v>
      </c>
      <c r="C3521">
        <v>2045</v>
      </c>
      <c r="D3521" t="s">
        <v>82</v>
      </c>
      <c r="E3521" t="s">
        <v>83</v>
      </c>
      <c r="F3521" t="s">
        <v>445</v>
      </c>
      <c r="G3521">
        <v>33</v>
      </c>
      <c r="H3521">
        <v>2.9235240072010001E-4</v>
      </c>
      <c r="I3521">
        <f>IF(OR(B3521="GAS",B3521="COL",B3521="LAN",B3521="RICE"),H3521*About!$B$113,IF(B3521="CROP",H3521*About!$B$114,'EPA Data'!H3521))</f>
        <v>3.2743468880651203E-4</v>
      </c>
      <c r="J3521" s="9" t="str">
        <f>VLOOKUP(F3521,'Tech to Policy Mapping'!C:D,2,FALSE)</f>
        <v>ngps - processing methane destruction</v>
      </c>
    </row>
    <row r="3522" spans="1:10" x14ac:dyDescent="0.45">
      <c r="A3522" t="s">
        <v>425</v>
      </c>
      <c r="B3522" t="s">
        <v>433</v>
      </c>
      <c r="C3522">
        <v>2045</v>
      </c>
      <c r="D3522" t="s">
        <v>82</v>
      </c>
      <c r="E3522" t="s">
        <v>83</v>
      </c>
      <c r="F3522" t="s">
        <v>445</v>
      </c>
      <c r="G3522">
        <v>36</v>
      </c>
      <c r="H3522">
        <v>2.2297084797173999E-3</v>
      </c>
      <c r="I3522">
        <f>IF(OR(B3522="GAS",B3522="COL",B3522="LAN",B3522="RICE"),H3522*About!$B$113,IF(B3522="CROP",H3522*About!$B$114,'EPA Data'!H3522))</f>
        <v>2.4972734972834882E-3</v>
      </c>
      <c r="J3522" s="9" t="str">
        <f>VLOOKUP(F3522,'Tech to Policy Mapping'!C:D,2,FALSE)</f>
        <v>ngps - processing methane destruction</v>
      </c>
    </row>
    <row r="3523" spans="1:10" x14ac:dyDescent="0.45">
      <c r="A3523" t="s">
        <v>425</v>
      </c>
      <c r="B3523" t="s">
        <v>433</v>
      </c>
      <c r="C3523">
        <v>2045</v>
      </c>
      <c r="D3523" t="s">
        <v>82</v>
      </c>
      <c r="E3523" t="s">
        <v>83</v>
      </c>
      <c r="F3523" t="s">
        <v>435</v>
      </c>
      <c r="G3523">
        <v>36</v>
      </c>
      <c r="H3523">
        <v>1.1672565597109999E-4</v>
      </c>
      <c r="I3523">
        <f>IF(OR(B3523="GAS",B3523="COL",B3523="LAN",B3523="RICE"),H3523*About!$B$113,IF(B3523="CROP",H3523*About!$B$114,'EPA Data'!H3523))</f>
        <v>1.3073273468763201E-4</v>
      </c>
      <c r="J3523" s="9" t="str">
        <f>VLOOKUP(F3523,'Tech to Policy Mapping'!C:D,2,FALSE)</f>
        <v>ngps - production methane capture</v>
      </c>
    </row>
    <row r="3524" spans="1:10" x14ac:dyDescent="0.45">
      <c r="A3524" t="s">
        <v>425</v>
      </c>
      <c r="B3524" t="s">
        <v>433</v>
      </c>
      <c r="C3524">
        <v>2045</v>
      </c>
      <c r="D3524" t="s">
        <v>82</v>
      </c>
      <c r="E3524" t="s">
        <v>83</v>
      </c>
      <c r="F3524" t="s">
        <v>448</v>
      </c>
      <c r="G3524">
        <v>36</v>
      </c>
      <c r="H3524">
        <v>0.165801441296935</v>
      </c>
      <c r="I3524">
        <f>IF(OR(B3524="GAS",B3524="COL",B3524="LAN",B3524="RICE"),H3524*About!$B$113,IF(B3524="CROP",H3524*About!$B$114,'EPA Data'!H3524))</f>
        <v>0.18569761425256723</v>
      </c>
      <c r="J3524" s="9" t="str">
        <f>VLOOKUP(F3524,'Tech to Policy Mapping'!C:D,2,FALSE)</f>
        <v>ngps - production methane capture</v>
      </c>
    </row>
    <row r="3525" spans="1:10" x14ac:dyDescent="0.45">
      <c r="A3525" t="s">
        <v>425</v>
      </c>
      <c r="B3525" t="s">
        <v>433</v>
      </c>
      <c r="C3525">
        <v>2045</v>
      </c>
      <c r="D3525" t="s">
        <v>82</v>
      </c>
      <c r="E3525" t="s">
        <v>83</v>
      </c>
      <c r="F3525" t="s">
        <v>446</v>
      </c>
      <c r="G3525">
        <v>37</v>
      </c>
      <c r="H3525">
        <v>0.26459103822708102</v>
      </c>
      <c r="I3525">
        <f>IF(OR(B3525="GAS",B3525="COL",B3525="LAN",B3525="RICE"),H3525*About!$B$113,IF(B3525="CROP",H3525*About!$B$114,'EPA Data'!H3525))</f>
        <v>0.29634196281433078</v>
      </c>
      <c r="J3525" s="9" t="str">
        <f>VLOOKUP(F3525,'Tech to Policy Mapping'!C:D,2,FALSE)</f>
        <v>ngps - production methane capture</v>
      </c>
    </row>
    <row r="3526" spans="1:10" x14ac:dyDescent="0.45">
      <c r="A3526" t="s">
        <v>425</v>
      </c>
      <c r="B3526" t="s">
        <v>433</v>
      </c>
      <c r="C3526">
        <v>2045</v>
      </c>
      <c r="D3526" t="s">
        <v>82</v>
      </c>
      <c r="E3526" t="s">
        <v>83</v>
      </c>
      <c r="F3526" t="s">
        <v>457</v>
      </c>
      <c r="G3526">
        <v>38</v>
      </c>
      <c r="H3526">
        <v>1.6450957627970001E-4</v>
      </c>
      <c r="I3526">
        <f>IF(OR(B3526="GAS",B3526="COL",B3526="LAN",B3526="RICE"),H3526*About!$B$113,IF(B3526="CROP",H3526*About!$B$114,'EPA Data'!H3526))</f>
        <v>1.8425072543326403E-4</v>
      </c>
      <c r="J3526" s="9" t="str">
        <f>VLOOKUP(F3526,'Tech to Policy Mapping'!C:D,2,FALSE)</f>
        <v>ngps - production methane capture</v>
      </c>
    </row>
    <row r="3527" spans="1:10" x14ac:dyDescent="0.45">
      <c r="A3527" t="s">
        <v>425</v>
      </c>
      <c r="B3527" t="s">
        <v>433</v>
      </c>
      <c r="C3527">
        <v>2045</v>
      </c>
      <c r="D3527" t="s">
        <v>82</v>
      </c>
      <c r="E3527" t="s">
        <v>83</v>
      </c>
      <c r="F3527" t="s">
        <v>457</v>
      </c>
      <c r="G3527">
        <v>39</v>
      </c>
      <c r="H3527">
        <v>2.724117948674E-4</v>
      </c>
      <c r="I3527">
        <f>IF(OR(B3527="GAS",B3527="COL",B3527="LAN",B3527="RICE"),H3527*About!$B$113,IF(B3527="CROP",H3527*About!$B$114,'EPA Data'!H3527))</f>
        <v>3.0510121025148805E-4</v>
      </c>
      <c r="J3527" s="9" t="str">
        <f>VLOOKUP(F3527,'Tech to Policy Mapping'!C:D,2,FALSE)</f>
        <v>ngps - production methane capture</v>
      </c>
    </row>
    <row r="3528" spans="1:10" x14ac:dyDescent="0.45">
      <c r="A3528" t="s">
        <v>425</v>
      </c>
      <c r="B3528" t="s">
        <v>433</v>
      </c>
      <c r="C3528">
        <v>2045</v>
      </c>
      <c r="D3528" t="s">
        <v>82</v>
      </c>
      <c r="E3528" t="s">
        <v>83</v>
      </c>
      <c r="F3528" t="s">
        <v>449</v>
      </c>
      <c r="G3528">
        <v>42</v>
      </c>
      <c r="H3528">
        <v>1.77589301019907E-2</v>
      </c>
      <c r="I3528">
        <f>IF(OR(B3528="GAS",B3528="COL",B3528="LAN",B3528="RICE"),H3528*About!$B$113,IF(B3528="CROP",H3528*About!$B$114,'EPA Data'!H3528))</f>
        <v>1.9890001714229586E-2</v>
      </c>
      <c r="J3528" s="9" t="str">
        <f>VLOOKUP(F3528,'Tech to Policy Mapping'!C:D,2,FALSE)</f>
        <v>ngps - T&amp;D methane capture</v>
      </c>
    </row>
    <row r="3529" spans="1:10" x14ac:dyDescent="0.45">
      <c r="A3529" t="s">
        <v>425</v>
      </c>
      <c r="B3529" t="s">
        <v>433</v>
      </c>
      <c r="C3529">
        <v>2045</v>
      </c>
      <c r="D3529" t="s">
        <v>82</v>
      </c>
      <c r="E3529" t="s">
        <v>83</v>
      </c>
      <c r="F3529" t="s">
        <v>440</v>
      </c>
      <c r="G3529">
        <v>45</v>
      </c>
      <c r="H3529">
        <v>1.356198190479E-4</v>
      </c>
      <c r="I3529">
        <f>IF(OR(B3529="GAS",B3529="COL",B3529="LAN",B3529="RICE"),H3529*About!$B$113,IF(B3529="CROP",H3529*About!$B$114,'EPA Data'!H3529))</f>
        <v>1.51894197333648E-4</v>
      </c>
      <c r="J3529" s="9" t="str">
        <f>VLOOKUP(F3529,'Tech to Policy Mapping'!C:D,2,FALSE)</f>
        <v>ngps - production methane capture</v>
      </c>
    </row>
    <row r="3530" spans="1:10" x14ac:dyDescent="0.45">
      <c r="A3530" t="s">
        <v>425</v>
      </c>
      <c r="B3530" t="s">
        <v>433</v>
      </c>
      <c r="C3530">
        <v>2045</v>
      </c>
      <c r="D3530" t="s">
        <v>82</v>
      </c>
      <c r="E3530" t="s">
        <v>83</v>
      </c>
      <c r="F3530" t="s">
        <v>457</v>
      </c>
      <c r="G3530">
        <v>47</v>
      </c>
      <c r="H3530">
        <v>1.362058974337E-4</v>
      </c>
      <c r="I3530">
        <f>IF(OR(B3530="GAS",B3530="COL",B3530="LAN",B3530="RICE"),H3530*About!$B$113,IF(B3530="CROP",H3530*About!$B$114,'EPA Data'!H3530))</f>
        <v>1.5255060512574402E-4</v>
      </c>
      <c r="J3530" s="9" t="str">
        <f>VLOOKUP(F3530,'Tech to Policy Mapping'!C:D,2,FALSE)</f>
        <v>ngps - production methane capture</v>
      </c>
    </row>
    <row r="3531" spans="1:10" x14ac:dyDescent="0.45">
      <c r="A3531" t="s">
        <v>425</v>
      </c>
      <c r="B3531" t="s">
        <v>433</v>
      </c>
      <c r="C3531">
        <v>2045</v>
      </c>
      <c r="D3531" t="s">
        <v>82</v>
      </c>
      <c r="E3531" t="s">
        <v>83</v>
      </c>
      <c r="F3531" t="s">
        <v>457</v>
      </c>
      <c r="G3531">
        <v>75</v>
      </c>
      <c r="H3531">
        <v>6.4359875978000001E-5</v>
      </c>
      <c r="I3531">
        <f>IF(OR(B3531="GAS",B3531="COL",B3531="LAN",B3531="RICE"),H3531*About!$B$113,IF(B3531="CROP",H3531*About!$B$114,'EPA Data'!H3531))</f>
        <v>7.2083061095360007E-5</v>
      </c>
      <c r="J3531" s="9" t="str">
        <f>VLOOKUP(F3531,'Tech to Policy Mapping'!C:D,2,FALSE)</f>
        <v>ngps - production methane capture</v>
      </c>
    </row>
    <row r="3532" spans="1:10" x14ac:dyDescent="0.45">
      <c r="A3532" t="s">
        <v>425</v>
      </c>
      <c r="B3532" t="s">
        <v>433</v>
      </c>
      <c r="C3532">
        <v>2045</v>
      </c>
      <c r="D3532" t="s">
        <v>82</v>
      </c>
      <c r="E3532" t="s">
        <v>83</v>
      </c>
      <c r="F3532" t="s">
        <v>440</v>
      </c>
      <c r="G3532">
        <v>92</v>
      </c>
      <c r="H3532">
        <v>1.097676504287E-4</v>
      </c>
      <c r="I3532">
        <f>IF(OR(B3532="GAS",B3532="COL",B3532="LAN",B3532="RICE"),H3532*About!$B$113,IF(B3532="CROP",H3532*About!$B$114,'EPA Data'!H3532))</f>
        <v>1.2293976848014402E-4</v>
      </c>
      <c r="J3532" s="9" t="str">
        <f>VLOOKUP(F3532,'Tech to Policy Mapping'!C:D,2,FALSE)</f>
        <v>ngps - production methane capture</v>
      </c>
    </row>
    <row r="3533" spans="1:10" x14ac:dyDescent="0.45">
      <c r="A3533" t="s">
        <v>425</v>
      </c>
      <c r="B3533" t="s">
        <v>433</v>
      </c>
      <c r="C3533">
        <v>2045</v>
      </c>
      <c r="D3533" t="s">
        <v>82</v>
      </c>
      <c r="E3533" t="s">
        <v>83</v>
      </c>
      <c r="F3533" t="s">
        <v>451</v>
      </c>
      <c r="G3533">
        <v>129</v>
      </c>
      <c r="H3533">
        <v>0.21478293836116699</v>
      </c>
      <c r="I3533">
        <f>IF(OR(B3533="GAS",B3533="COL",B3533="LAN",B3533="RICE"),H3533*About!$B$113,IF(B3533="CROP",H3533*About!$B$114,'EPA Data'!H3533))</f>
        <v>0.24055689096450705</v>
      </c>
      <c r="J3533" s="9" t="str">
        <f>VLOOKUP(F3533,'Tech to Policy Mapping'!C:D,2,FALSE)</f>
        <v>ngps - production methane capture</v>
      </c>
    </row>
    <row r="3534" spans="1:10" x14ac:dyDescent="0.45">
      <c r="A3534" t="s">
        <v>425</v>
      </c>
      <c r="B3534" t="s">
        <v>433</v>
      </c>
      <c r="C3534">
        <v>2045</v>
      </c>
      <c r="D3534" t="s">
        <v>82</v>
      </c>
      <c r="E3534" t="s">
        <v>83</v>
      </c>
      <c r="F3534" t="s">
        <v>457</v>
      </c>
      <c r="G3534">
        <v>144</v>
      </c>
      <c r="H3534">
        <v>8.5813175246600001E-5</v>
      </c>
      <c r="I3534">
        <f>IF(OR(B3534="GAS",B3534="COL",B3534="LAN",B3534="RICE"),H3534*About!$B$113,IF(B3534="CROP",H3534*About!$B$114,'EPA Data'!H3534))</f>
        <v>9.6110756276192007E-5</v>
      </c>
      <c r="J3534" s="9" t="str">
        <f>VLOOKUP(F3534,'Tech to Policy Mapping'!C:D,2,FALSE)</f>
        <v>ngps - production methane capture</v>
      </c>
    </row>
    <row r="3535" spans="1:10" x14ac:dyDescent="0.45">
      <c r="A3535" t="s">
        <v>425</v>
      </c>
      <c r="B3535" t="s">
        <v>433</v>
      </c>
      <c r="C3535">
        <v>2045</v>
      </c>
      <c r="D3535" t="s">
        <v>82</v>
      </c>
      <c r="E3535" t="s">
        <v>83</v>
      </c>
      <c r="F3535" t="s">
        <v>457</v>
      </c>
      <c r="G3535">
        <v>145</v>
      </c>
      <c r="H3535">
        <v>3.5252676752899997E-5</v>
      </c>
      <c r="I3535">
        <f>IF(OR(B3535="GAS",B3535="COL",B3535="LAN",B3535="RICE"),H3535*About!$B$113,IF(B3535="CROP",H3535*About!$B$114,'EPA Data'!H3535))</f>
        <v>3.9482997963248002E-5</v>
      </c>
      <c r="J3535" s="9" t="str">
        <f>VLOOKUP(F3535,'Tech to Policy Mapping'!C:D,2,FALSE)</f>
        <v>ngps - production methane capture</v>
      </c>
    </row>
    <row r="3536" spans="1:10" x14ac:dyDescent="0.45">
      <c r="A3536" t="s">
        <v>425</v>
      </c>
      <c r="B3536" t="s">
        <v>433</v>
      </c>
      <c r="C3536">
        <v>2045</v>
      </c>
      <c r="D3536" t="s">
        <v>82</v>
      </c>
      <c r="E3536" t="s">
        <v>83</v>
      </c>
      <c r="F3536" t="s">
        <v>457</v>
      </c>
      <c r="G3536">
        <v>169</v>
      </c>
      <c r="H3536">
        <v>4.29065876233E-5</v>
      </c>
      <c r="I3536">
        <f>IF(OR(B3536="GAS",B3536="COL",B3536="LAN",B3536="RICE"),H3536*About!$B$113,IF(B3536="CROP",H3536*About!$B$114,'EPA Data'!H3536))</f>
        <v>4.8055378138096004E-5</v>
      </c>
      <c r="J3536" s="9" t="str">
        <f>VLOOKUP(F3536,'Tech to Policy Mapping'!C:D,2,FALSE)</f>
        <v>ngps - production methane capture</v>
      </c>
    </row>
    <row r="3537" spans="1:10" x14ac:dyDescent="0.45">
      <c r="A3537" t="s">
        <v>425</v>
      </c>
      <c r="B3537" t="s">
        <v>433</v>
      </c>
      <c r="C3537">
        <v>2045</v>
      </c>
      <c r="D3537" t="s">
        <v>82</v>
      </c>
      <c r="E3537" t="s">
        <v>83</v>
      </c>
      <c r="F3537" t="s">
        <v>441</v>
      </c>
      <c r="G3537">
        <v>176</v>
      </c>
      <c r="H3537">
        <v>1.7551536438986999E-3</v>
      </c>
      <c r="I3537">
        <f>IF(OR(B3537="GAS",B3537="COL",B3537="LAN",B3537="RICE"),H3537*About!$B$113,IF(B3537="CROP",H3537*About!$B$114,'EPA Data'!H3537))</f>
        <v>1.9657720811665442E-3</v>
      </c>
      <c r="J3537" s="9" t="str">
        <f>VLOOKUP(F3537,'Tech to Policy Mapping'!C:D,2,FALSE)</f>
        <v>ngps - production methane capture</v>
      </c>
    </row>
    <row r="3538" spans="1:10" x14ac:dyDescent="0.45">
      <c r="A3538" t="s">
        <v>425</v>
      </c>
      <c r="B3538" t="s">
        <v>433</v>
      </c>
      <c r="C3538">
        <v>2045</v>
      </c>
      <c r="D3538" t="s">
        <v>82</v>
      </c>
      <c r="E3538" t="s">
        <v>83</v>
      </c>
      <c r="F3538" t="s">
        <v>446</v>
      </c>
      <c r="G3538">
        <v>231</v>
      </c>
      <c r="H3538">
        <v>5.9638414531946E-3</v>
      </c>
      <c r="I3538">
        <f>IF(OR(B3538="GAS",B3538="COL",B3538="LAN",B3538="RICE"),H3538*About!$B$113,IF(B3538="CROP",H3538*About!$B$114,'EPA Data'!H3538))</f>
        <v>6.6795024275779526E-3</v>
      </c>
      <c r="J3538" s="9" t="str">
        <f>VLOOKUP(F3538,'Tech to Policy Mapping'!C:D,2,FALSE)</f>
        <v>ngps - production methane capture</v>
      </c>
    </row>
    <row r="3539" spans="1:10" x14ac:dyDescent="0.45">
      <c r="A3539" t="s">
        <v>425</v>
      </c>
      <c r="B3539" t="s">
        <v>433</v>
      </c>
      <c r="C3539">
        <v>2045</v>
      </c>
      <c r="D3539" t="s">
        <v>82</v>
      </c>
      <c r="E3539" t="s">
        <v>83</v>
      </c>
      <c r="F3539" t="s">
        <v>449</v>
      </c>
      <c r="G3539">
        <v>246</v>
      </c>
      <c r="H3539">
        <v>3.5173476208000998E-3</v>
      </c>
      <c r="I3539">
        <f>IF(OR(B3539="GAS",B3539="COL",B3539="LAN",B3539="RICE"),H3539*About!$B$113,IF(B3539="CROP",H3539*About!$B$114,'EPA Data'!H3539))</f>
        <v>3.9394293352961124E-3</v>
      </c>
      <c r="J3539" s="9" t="str">
        <f>VLOOKUP(F3539,'Tech to Policy Mapping'!C:D,2,FALSE)</f>
        <v>ngps - T&amp;D methane capture</v>
      </c>
    </row>
    <row r="3540" spans="1:10" x14ac:dyDescent="0.45">
      <c r="A3540" t="s">
        <v>425</v>
      </c>
      <c r="B3540" t="s">
        <v>433</v>
      </c>
      <c r="C3540">
        <v>2045</v>
      </c>
      <c r="D3540" t="s">
        <v>82</v>
      </c>
      <c r="E3540" t="s">
        <v>83</v>
      </c>
      <c r="F3540" t="s">
        <v>457</v>
      </c>
      <c r="G3540">
        <v>269</v>
      </c>
      <c r="H3540">
        <v>4.7003566578500002E-5</v>
      </c>
      <c r="I3540">
        <f>IF(OR(B3540="GAS",B3540="COL",B3540="LAN",B3540="RICE"),H3540*About!$B$113,IF(B3540="CROP",H3540*About!$B$114,'EPA Data'!H3540))</f>
        <v>5.2643994567920009E-5</v>
      </c>
      <c r="J3540" s="9" t="str">
        <f>VLOOKUP(F3540,'Tech to Policy Mapping'!C:D,2,FALSE)</f>
        <v>ngps - production methane capture</v>
      </c>
    </row>
    <row r="3541" spans="1:10" x14ac:dyDescent="0.45">
      <c r="A3541" t="s">
        <v>425</v>
      </c>
      <c r="B3541" t="s">
        <v>433</v>
      </c>
      <c r="C3541">
        <v>2045</v>
      </c>
      <c r="D3541" t="s">
        <v>82</v>
      </c>
      <c r="E3541" t="s">
        <v>83</v>
      </c>
      <c r="F3541" t="s">
        <v>445</v>
      </c>
      <c r="G3541">
        <v>288</v>
      </c>
      <c r="H3541">
        <v>1.81316245289E-5</v>
      </c>
      <c r="I3541">
        <f>IF(OR(B3541="GAS",B3541="COL",B3541="LAN",B3541="RICE"),H3541*About!$B$113,IF(B3541="CROP",H3541*About!$B$114,'EPA Data'!H3541))</f>
        <v>2.0307419472368001E-5</v>
      </c>
      <c r="J3541" s="9" t="str">
        <f>VLOOKUP(F3541,'Tech to Policy Mapping'!C:D,2,FALSE)</f>
        <v>ngps - processing methane destruction</v>
      </c>
    </row>
    <row r="3542" spans="1:10" x14ac:dyDescent="0.45">
      <c r="A3542" t="s">
        <v>425</v>
      </c>
      <c r="B3542" t="s">
        <v>433</v>
      </c>
      <c r="C3542">
        <v>2045</v>
      </c>
      <c r="D3542" t="s">
        <v>82</v>
      </c>
      <c r="E3542" t="s">
        <v>83</v>
      </c>
      <c r="F3542" t="s">
        <v>457</v>
      </c>
      <c r="G3542">
        <v>289</v>
      </c>
      <c r="H3542">
        <v>1.8108989024799999E-5</v>
      </c>
      <c r="I3542">
        <f>IF(OR(B3542="GAS",B3542="COL",B3542="LAN",B3542="RICE"),H3542*About!$B$113,IF(B3542="CROP",H3542*About!$B$114,'EPA Data'!H3542))</f>
        <v>2.0282067707776001E-5</v>
      </c>
      <c r="J3542" s="9" t="str">
        <f>VLOOKUP(F3542,'Tech to Policy Mapping'!C:D,2,FALSE)</f>
        <v>ngps - production methane capture</v>
      </c>
    </row>
    <row r="3543" spans="1:10" x14ac:dyDescent="0.45">
      <c r="A3543" t="s">
        <v>425</v>
      </c>
      <c r="B3543" t="s">
        <v>433</v>
      </c>
      <c r="C3543">
        <v>2045</v>
      </c>
      <c r="D3543" t="s">
        <v>82</v>
      </c>
      <c r="E3543" t="s">
        <v>83</v>
      </c>
      <c r="F3543" t="s">
        <v>442</v>
      </c>
      <c r="G3543">
        <v>302</v>
      </c>
      <c r="H3543">
        <v>0.14337965846061701</v>
      </c>
      <c r="I3543">
        <f>IF(OR(B3543="GAS",B3543="COL",B3543="LAN",B3543="RICE"),H3543*About!$B$113,IF(B3543="CROP",H3543*About!$B$114,'EPA Data'!H3543))</f>
        <v>0.16058521747589108</v>
      </c>
      <c r="J3543" s="9" t="str">
        <f>VLOOKUP(F3543,'Tech to Policy Mapping'!C:D,2,FALSE)</f>
        <v>ngps - production methane capture</v>
      </c>
    </row>
    <row r="3544" spans="1:10" x14ac:dyDescent="0.45">
      <c r="A3544" t="s">
        <v>425</v>
      </c>
      <c r="B3544" t="s">
        <v>433</v>
      </c>
      <c r="C3544">
        <v>2045</v>
      </c>
      <c r="D3544" t="s">
        <v>82</v>
      </c>
      <c r="E3544" t="s">
        <v>83</v>
      </c>
      <c r="F3544" t="s">
        <v>442</v>
      </c>
      <c r="G3544">
        <v>312</v>
      </c>
      <c r="H3544">
        <v>0.51930141448974598</v>
      </c>
      <c r="I3544">
        <f>IF(OR(B3544="GAS",B3544="COL",B3544="LAN",B3544="RICE"),H3544*About!$B$113,IF(B3544="CROP",H3544*About!$B$114,'EPA Data'!H3544))</f>
        <v>0.58161758422851551</v>
      </c>
      <c r="J3544" s="9" t="str">
        <f>VLOOKUP(F3544,'Tech to Policy Mapping'!C:D,2,FALSE)</f>
        <v>ngps - production methane capture</v>
      </c>
    </row>
    <row r="3545" spans="1:10" x14ac:dyDescent="0.45">
      <c r="A3545" t="s">
        <v>425</v>
      </c>
      <c r="B3545" t="s">
        <v>433</v>
      </c>
      <c r="C3545">
        <v>2045</v>
      </c>
      <c r="D3545" t="s">
        <v>82</v>
      </c>
      <c r="E3545" t="s">
        <v>83</v>
      </c>
      <c r="F3545" t="s">
        <v>457</v>
      </c>
      <c r="G3545">
        <v>315</v>
      </c>
      <c r="H3545">
        <v>2.3501783289199999E-5</v>
      </c>
      <c r="I3545">
        <f>IF(OR(B3545="GAS",B3545="COL",B3545="LAN",B3545="RICE"),H3545*About!$B$113,IF(B3545="CROP",H3545*About!$B$114,'EPA Data'!H3545))</f>
        <v>2.6321997283904002E-5</v>
      </c>
      <c r="J3545" s="9" t="str">
        <f>VLOOKUP(F3545,'Tech to Policy Mapping'!C:D,2,FALSE)</f>
        <v>ngps - production methane capture</v>
      </c>
    </row>
    <row r="3546" spans="1:10" x14ac:dyDescent="0.45">
      <c r="A3546" t="s">
        <v>425</v>
      </c>
      <c r="B3546" t="s">
        <v>433</v>
      </c>
      <c r="C3546">
        <v>2045</v>
      </c>
      <c r="D3546" t="s">
        <v>82</v>
      </c>
      <c r="E3546" t="s">
        <v>83</v>
      </c>
      <c r="F3546" t="s">
        <v>440</v>
      </c>
      <c r="G3546">
        <v>337</v>
      </c>
      <c r="H3546" s="1">
        <v>9.21251375985E-6</v>
      </c>
      <c r="I3546">
        <f>IF(OR(B3546="GAS",B3546="COL",B3546="LAN",B3546="RICE"),H3546*About!$B$113,IF(B3546="CROP",H3546*About!$B$114,'EPA Data'!H3546))</f>
        <v>1.0318015411032E-5</v>
      </c>
      <c r="J3546" s="9" t="str">
        <f>VLOOKUP(F3546,'Tech to Policy Mapping'!C:D,2,FALSE)</f>
        <v>ngps - production methane capture</v>
      </c>
    </row>
    <row r="3547" spans="1:10" x14ac:dyDescent="0.45">
      <c r="A3547" t="s">
        <v>425</v>
      </c>
      <c r="B3547" t="s">
        <v>433</v>
      </c>
      <c r="C3547">
        <v>2045</v>
      </c>
      <c r="D3547" t="s">
        <v>82</v>
      </c>
      <c r="E3547" t="s">
        <v>83</v>
      </c>
      <c r="F3547" t="s">
        <v>453</v>
      </c>
      <c r="G3547">
        <v>361</v>
      </c>
      <c r="H3547">
        <v>0.89569556713104204</v>
      </c>
      <c r="I3547">
        <f>IF(OR(B3547="GAS",B3547="COL",B3547="LAN",B3547="RICE"),H3547*About!$B$113,IF(B3547="CROP",H3547*About!$B$114,'EPA Data'!H3547))</f>
        <v>1.0031790351867671</v>
      </c>
      <c r="J3547" s="9" t="str">
        <f>VLOOKUP(F3547,'Tech to Policy Mapping'!C:D,2,FALSE)</f>
        <v>ngps - production methane capture</v>
      </c>
    </row>
    <row r="3548" spans="1:10" x14ac:dyDescent="0.45">
      <c r="A3548" t="s">
        <v>425</v>
      </c>
      <c r="B3548" t="s">
        <v>433</v>
      </c>
      <c r="C3548">
        <v>2045</v>
      </c>
      <c r="D3548" t="s">
        <v>82</v>
      </c>
      <c r="E3548" t="s">
        <v>83</v>
      </c>
      <c r="F3548" t="s">
        <v>440</v>
      </c>
      <c r="G3548">
        <v>363</v>
      </c>
      <c r="H3548">
        <v>1.8891967556600001E-5</v>
      </c>
      <c r="I3548">
        <f>IF(OR(B3548="GAS",B3548="COL",B3548="LAN",B3548="RICE"),H3548*About!$B$113,IF(B3548="CROP",H3548*About!$B$114,'EPA Data'!H3548))</f>
        <v>2.1159003663392003E-5</v>
      </c>
      <c r="J3548" s="9" t="str">
        <f>VLOOKUP(F3548,'Tech to Policy Mapping'!C:D,2,FALSE)</f>
        <v>ngps - production methane capture</v>
      </c>
    </row>
    <row r="3549" spans="1:10" x14ac:dyDescent="0.45">
      <c r="A3549" t="s">
        <v>425</v>
      </c>
      <c r="B3549" t="s">
        <v>433</v>
      </c>
      <c r="C3549">
        <v>2045</v>
      </c>
      <c r="D3549" t="s">
        <v>82</v>
      </c>
      <c r="E3549" t="s">
        <v>83</v>
      </c>
      <c r="F3549" t="s">
        <v>442</v>
      </c>
      <c r="G3549">
        <v>413</v>
      </c>
      <c r="H3549">
        <v>0.78540301322937001</v>
      </c>
      <c r="I3549">
        <f>IF(OR(B3549="GAS",B3549="COL",B3549="LAN",B3549="RICE"),H3549*About!$B$113,IF(B3549="CROP",H3549*About!$B$114,'EPA Data'!H3549))</f>
        <v>0.87965137481689448</v>
      </c>
      <c r="J3549" s="9" t="str">
        <f>VLOOKUP(F3549,'Tech to Policy Mapping'!C:D,2,FALSE)</f>
        <v>ngps - production methane capture</v>
      </c>
    </row>
    <row r="3550" spans="1:10" x14ac:dyDescent="0.45">
      <c r="A3550" t="s">
        <v>425</v>
      </c>
      <c r="B3550" t="s">
        <v>433</v>
      </c>
      <c r="C3550">
        <v>2045</v>
      </c>
      <c r="D3550" t="s">
        <v>82</v>
      </c>
      <c r="E3550" t="s">
        <v>83</v>
      </c>
      <c r="F3550" t="s">
        <v>453</v>
      </c>
      <c r="G3550">
        <v>435</v>
      </c>
      <c r="H3550">
        <v>0.59713041782379095</v>
      </c>
      <c r="I3550">
        <f>IF(OR(B3550="GAS",B3550="COL",B3550="LAN",B3550="RICE"),H3550*About!$B$113,IF(B3550="CROP",H3550*About!$B$114,'EPA Data'!H3550))</f>
        <v>0.66878606796264595</v>
      </c>
      <c r="J3550" s="9" t="str">
        <f>VLOOKUP(F3550,'Tech to Policy Mapping'!C:D,2,FALSE)</f>
        <v>ngps - production methane capture</v>
      </c>
    </row>
    <row r="3551" spans="1:10" x14ac:dyDescent="0.45">
      <c r="A3551" t="s">
        <v>425</v>
      </c>
      <c r="B3551" t="s">
        <v>433</v>
      </c>
      <c r="C3551">
        <v>2045</v>
      </c>
      <c r="D3551" t="s">
        <v>82</v>
      </c>
      <c r="E3551" t="s">
        <v>83</v>
      </c>
      <c r="F3551" t="s">
        <v>453</v>
      </c>
      <c r="G3551">
        <v>527</v>
      </c>
      <c r="H3551">
        <v>9.9521733820438399E-2</v>
      </c>
      <c r="I3551">
        <f>IF(OR(B3551="GAS",B3551="COL",B3551="LAN",B3551="RICE"),H3551*About!$B$113,IF(B3551="CROP",H3551*About!$B$114,'EPA Data'!H3551))</f>
        <v>0.11146434187889102</v>
      </c>
      <c r="J3551" s="9" t="str">
        <f>VLOOKUP(F3551,'Tech to Policy Mapping'!C:D,2,FALSE)</f>
        <v>ngps - production methane capture</v>
      </c>
    </row>
    <row r="3552" spans="1:10" x14ac:dyDescent="0.45">
      <c r="A3552" t="s">
        <v>425</v>
      </c>
      <c r="B3552" t="s">
        <v>433</v>
      </c>
      <c r="C3552">
        <v>2045</v>
      </c>
      <c r="D3552" t="s">
        <v>82</v>
      </c>
      <c r="E3552" t="s">
        <v>83</v>
      </c>
      <c r="F3552" t="s">
        <v>457</v>
      </c>
      <c r="G3552">
        <v>532</v>
      </c>
      <c r="H3552">
        <v>2.4145318093399999E-5</v>
      </c>
      <c r="I3552">
        <f>IF(OR(B3552="GAS",B3552="COL",B3552="LAN",B3552="RICE"),H3552*About!$B$113,IF(B3552="CROP",H3552*About!$B$114,'EPA Data'!H3552))</f>
        <v>2.7042756264608001E-5</v>
      </c>
      <c r="J3552" s="9" t="str">
        <f>VLOOKUP(F3552,'Tech to Policy Mapping'!C:D,2,FALSE)</f>
        <v>ngps - production methane capture</v>
      </c>
    </row>
    <row r="3553" spans="1:10" x14ac:dyDescent="0.45">
      <c r="A3553" t="s">
        <v>425</v>
      </c>
      <c r="B3553" t="s">
        <v>433</v>
      </c>
      <c r="C3553">
        <v>2045</v>
      </c>
      <c r="D3553" t="s">
        <v>82</v>
      </c>
      <c r="E3553" t="s">
        <v>83</v>
      </c>
      <c r="F3553" t="s">
        <v>441</v>
      </c>
      <c r="G3553">
        <v>543</v>
      </c>
      <c r="H3553">
        <v>2.358337369515E-4</v>
      </c>
      <c r="I3553">
        <f>IF(OR(B3553="GAS",B3553="COL",B3553="LAN",B3553="RICE"),H3553*About!$B$113,IF(B3553="CROP",H3553*About!$B$114,'EPA Data'!H3553))</f>
        <v>2.6413378538568005E-4</v>
      </c>
      <c r="J3553" s="9" t="str">
        <f>VLOOKUP(F3553,'Tech to Policy Mapping'!C:D,2,FALSE)</f>
        <v>ngps - production methane capture</v>
      </c>
    </row>
    <row r="3554" spans="1:10" x14ac:dyDescent="0.45">
      <c r="A3554" t="s">
        <v>425</v>
      </c>
      <c r="B3554" t="s">
        <v>433</v>
      </c>
      <c r="C3554">
        <v>2045</v>
      </c>
      <c r="D3554" t="s">
        <v>82</v>
      </c>
      <c r="E3554" t="s">
        <v>83</v>
      </c>
      <c r="F3554" t="s">
        <v>442</v>
      </c>
      <c r="G3554">
        <v>565</v>
      </c>
      <c r="H3554">
        <v>5.4269116371869999E-2</v>
      </c>
      <c r="I3554">
        <f>IF(OR(B3554="GAS",B3554="COL",B3554="LAN",B3554="RICE"),H3554*About!$B$113,IF(B3554="CROP",H3554*About!$B$114,'EPA Data'!H3554))</f>
        <v>6.0781410336494403E-2</v>
      </c>
      <c r="J3554" s="9" t="str">
        <f>VLOOKUP(F3554,'Tech to Policy Mapping'!C:D,2,FALSE)</f>
        <v>ngps - production methane capture</v>
      </c>
    </row>
    <row r="3555" spans="1:10" x14ac:dyDescent="0.45">
      <c r="A3555" t="s">
        <v>425</v>
      </c>
      <c r="B3555" t="s">
        <v>433</v>
      </c>
      <c r="C3555">
        <v>2045</v>
      </c>
      <c r="D3555" t="s">
        <v>82</v>
      </c>
      <c r="E3555" t="s">
        <v>83</v>
      </c>
      <c r="F3555" t="s">
        <v>457</v>
      </c>
      <c r="G3555">
        <v>621</v>
      </c>
      <c r="H3555">
        <v>1.2072659046699999E-5</v>
      </c>
      <c r="I3555">
        <f>IF(OR(B3555="GAS",B3555="COL",B3555="LAN",B3555="RICE"),H3555*About!$B$113,IF(B3555="CROP",H3555*About!$B$114,'EPA Data'!H3555))</f>
        <v>1.3521378132304001E-5</v>
      </c>
      <c r="J3555" s="9" t="str">
        <f>VLOOKUP(F3555,'Tech to Policy Mapping'!C:D,2,FALSE)</f>
        <v>ngps - production methane capture</v>
      </c>
    </row>
    <row r="3556" spans="1:10" x14ac:dyDescent="0.45">
      <c r="A3556" t="s">
        <v>425</v>
      </c>
      <c r="B3556" t="s">
        <v>433</v>
      </c>
      <c r="C3556">
        <v>2045</v>
      </c>
      <c r="D3556" t="s">
        <v>82</v>
      </c>
      <c r="E3556" t="s">
        <v>83</v>
      </c>
      <c r="F3556" t="s">
        <v>440</v>
      </c>
      <c r="G3556">
        <v>693</v>
      </c>
      <c r="H3556" s="1">
        <v>7.4564027272599999E-6</v>
      </c>
      <c r="I3556">
        <f>IF(OR(B3556="GAS",B3556="COL",B3556="LAN",B3556="RICE"),H3556*About!$B$113,IF(B3556="CROP",H3556*About!$B$114,'EPA Data'!H3556))</f>
        <v>8.3511710545312015E-6</v>
      </c>
      <c r="J3556" s="9" t="str">
        <f>VLOOKUP(F3556,'Tech to Policy Mapping'!C:D,2,FALSE)</f>
        <v>ngps - production methane capture</v>
      </c>
    </row>
    <row r="3557" spans="1:10" x14ac:dyDescent="0.45">
      <c r="A3557" t="s">
        <v>425</v>
      </c>
      <c r="B3557" t="s">
        <v>433</v>
      </c>
      <c r="C3557">
        <v>2045</v>
      </c>
      <c r="D3557" t="s">
        <v>82</v>
      </c>
      <c r="E3557" t="s">
        <v>83</v>
      </c>
      <c r="F3557" t="s">
        <v>441</v>
      </c>
      <c r="G3557">
        <v>741</v>
      </c>
      <c r="H3557">
        <v>2.1551242098211999E-3</v>
      </c>
      <c r="I3557">
        <f>IF(OR(B3557="GAS",B3557="COL",B3557="LAN",B3557="RICE"),H3557*About!$B$113,IF(B3557="CROP",H3557*About!$B$114,'EPA Data'!H3557))</f>
        <v>2.4137391149997444E-3</v>
      </c>
      <c r="J3557" s="9" t="str">
        <f>VLOOKUP(F3557,'Tech to Policy Mapping'!C:D,2,FALSE)</f>
        <v>ngps - production methane capture</v>
      </c>
    </row>
    <row r="3558" spans="1:10" x14ac:dyDescent="0.45">
      <c r="A3558" t="s">
        <v>425</v>
      </c>
      <c r="B3558" t="s">
        <v>433</v>
      </c>
      <c r="C3558">
        <v>2045</v>
      </c>
      <c r="D3558" t="s">
        <v>82</v>
      </c>
      <c r="E3558" t="s">
        <v>83</v>
      </c>
      <c r="F3558" t="s">
        <v>453</v>
      </c>
      <c r="G3558">
        <v>847</v>
      </c>
      <c r="H3558">
        <v>0.71794515848159701</v>
      </c>
      <c r="I3558">
        <f>IF(OR(B3558="GAS",B3558="COL",B3558="LAN",B3558="RICE"),H3558*About!$B$113,IF(B3558="CROP",H3558*About!$B$114,'EPA Data'!H3558))</f>
        <v>0.80409857749938873</v>
      </c>
      <c r="J3558" s="9" t="str">
        <f>VLOOKUP(F3558,'Tech to Policy Mapping'!C:D,2,FALSE)</f>
        <v>ngps - production methane capture</v>
      </c>
    </row>
    <row r="3559" spans="1:10" x14ac:dyDescent="0.45">
      <c r="A3559" t="s">
        <v>425</v>
      </c>
      <c r="B3559" t="s">
        <v>433</v>
      </c>
      <c r="C3559">
        <v>2045</v>
      </c>
      <c r="D3559" t="s">
        <v>82</v>
      </c>
      <c r="E3559" t="s">
        <v>83</v>
      </c>
      <c r="F3559" t="s">
        <v>453</v>
      </c>
      <c r="G3559">
        <v>1018</v>
      </c>
      <c r="H3559">
        <v>0.47863012552261303</v>
      </c>
      <c r="I3559">
        <f>IF(OR(B3559="GAS",B3559="COL",B3559="LAN",B3559="RICE"),H3559*About!$B$113,IF(B3559="CROP",H3559*About!$B$114,'EPA Data'!H3559))</f>
        <v>0.53606574058532663</v>
      </c>
      <c r="J3559" s="9" t="str">
        <f>VLOOKUP(F3559,'Tech to Policy Mapping'!C:D,2,FALSE)</f>
        <v>ngps - production methane capture</v>
      </c>
    </row>
    <row r="3560" spans="1:10" x14ac:dyDescent="0.45">
      <c r="A3560" t="s">
        <v>425</v>
      </c>
      <c r="B3560" t="s">
        <v>433</v>
      </c>
      <c r="C3560">
        <v>2045</v>
      </c>
      <c r="D3560" t="s">
        <v>82</v>
      </c>
      <c r="E3560" t="s">
        <v>83</v>
      </c>
      <c r="F3560" t="s">
        <v>442</v>
      </c>
      <c r="G3560">
        <v>1105</v>
      </c>
      <c r="H3560">
        <v>0.183452367782592</v>
      </c>
      <c r="I3560">
        <f>IF(OR(B3560="GAS",B3560="COL",B3560="LAN",B3560="RICE"),H3560*About!$B$113,IF(B3560="CROP",H3560*About!$B$114,'EPA Data'!H3560))</f>
        <v>0.20546665191650307</v>
      </c>
      <c r="J3560" s="9" t="str">
        <f>VLOOKUP(F3560,'Tech to Policy Mapping'!C:D,2,FALSE)</f>
        <v>ngps - production methane capture</v>
      </c>
    </row>
    <row r="3561" spans="1:10" x14ac:dyDescent="0.45">
      <c r="A3561" t="s">
        <v>425</v>
      </c>
      <c r="B3561" t="s">
        <v>433</v>
      </c>
      <c r="C3561">
        <v>2045</v>
      </c>
      <c r="D3561" t="s">
        <v>82</v>
      </c>
      <c r="E3561" t="s">
        <v>83</v>
      </c>
      <c r="F3561" t="s">
        <v>454</v>
      </c>
      <c r="G3561">
        <v>1149</v>
      </c>
      <c r="H3561">
        <v>6.5240405499935206E-2</v>
      </c>
      <c r="I3561">
        <f>IF(OR(B3561="GAS",B3561="COL",B3561="LAN",B3561="RICE"),H3561*About!$B$113,IF(B3561="CROP",H3561*About!$B$114,'EPA Data'!H3561))</f>
        <v>7.3069254159927433E-2</v>
      </c>
      <c r="J3561" s="9" t="str">
        <f>VLOOKUP(F3561,'Tech to Policy Mapping'!C:D,2,FALSE)</f>
        <v>ngps - T&amp;D methane capture</v>
      </c>
    </row>
    <row r="3562" spans="1:10" x14ac:dyDescent="0.45">
      <c r="A3562" t="s">
        <v>425</v>
      </c>
      <c r="B3562" t="s">
        <v>433</v>
      </c>
      <c r="C3562">
        <v>2045</v>
      </c>
      <c r="D3562" t="s">
        <v>82</v>
      </c>
      <c r="E3562" t="s">
        <v>83</v>
      </c>
      <c r="F3562" t="s">
        <v>453</v>
      </c>
      <c r="G3562">
        <v>1232</v>
      </c>
      <c r="H3562">
        <v>7.9771690070629106E-2</v>
      </c>
      <c r="I3562">
        <f>IF(OR(B3562="GAS",B3562="COL",B3562="LAN",B3562="RICE"),H3562*About!$B$113,IF(B3562="CROP",H3562*About!$B$114,'EPA Data'!H3562))</f>
        <v>8.93442928791046E-2</v>
      </c>
      <c r="J3562" s="9" t="str">
        <f>VLOOKUP(F3562,'Tech to Policy Mapping'!C:D,2,FALSE)</f>
        <v>ngps - production methane capture</v>
      </c>
    </row>
    <row r="3563" spans="1:10" x14ac:dyDescent="0.45">
      <c r="A3563" t="s">
        <v>425</v>
      </c>
      <c r="B3563" t="s">
        <v>433</v>
      </c>
      <c r="C3563">
        <v>2045</v>
      </c>
      <c r="D3563" t="s">
        <v>82</v>
      </c>
      <c r="E3563" t="s">
        <v>83</v>
      </c>
      <c r="F3563" t="s">
        <v>455</v>
      </c>
      <c r="G3563">
        <v>2331</v>
      </c>
      <c r="H3563">
        <v>1.7205798998475099E-2</v>
      </c>
      <c r="I3563">
        <f>IF(OR(B3563="GAS",B3563="COL",B3563="LAN",B3563="RICE"),H3563*About!$B$113,IF(B3563="CROP",H3563*About!$B$114,'EPA Data'!H3563))</f>
        <v>1.9270494878292112E-2</v>
      </c>
      <c r="J3563" s="9" t="str">
        <f>VLOOKUP(F3563,'Tech to Policy Mapping'!C:D,2,FALSE)</f>
        <v>ngps - production methane capture</v>
      </c>
    </row>
    <row r="3564" spans="1:10" x14ac:dyDescent="0.45">
      <c r="A3564" t="s">
        <v>425</v>
      </c>
      <c r="B3564" t="s">
        <v>433</v>
      </c>
      <c r="C3564">
        <v>2045</v>
      </c>
      <c r="D3564" t="s">
        <v>82</v>
      </c>
      <c r="E3564" t="s">
        <v>83</v>
      </c>
      <c r="F3564" t="s">
        <v>454</v>
      </c>
      <c r="G3564">
        <v>2498</v>
      </c>
      <c r="H3564">
        <v>5.90882040560246E-2</v>
      </c>
      <c r="I3564">
        <f>IF(OR(B3564="GAS",B3564="COL",B3564="LAN",B3564="RICE"),H3564*About!$B$113,IF(B3564="CROP",H3564*About!$B$114,'EPA Data'!H3564))</f>
        <v>6.6178788542747558E-2</v>
      </c>
      <c r="J3564" s="9" t="str">
        <f>VLOOKUP(F3564,'Tech to Policy Mapping'!C:D,2,FALSE)</f>
        <v>ngps - T&amp;D methane capture</v>
      </c>
    </row>
    <row r="3565" spans="1:10" x14ac:dyDescent="0.45">
      <c r="A3565" t="s">
        <v>425</v>
      </c>
      <c r="B3565" t="s">
        <v>433</v>
      </c>
      <c r="C3565">
        <v>2045</v>
      </c>
      <c r="D3565" t="s">
        <v>82</v>
      </c>
      <c r="E3565" t="s">
        <v>83</v>
      </c>
      <c r="F3565" t="s">
        <v>440</v>
      </c>
      <c r="G3565">
        <v>2695</v>
      </c>
      <c r="H3565" s="1">
        <v>1.2833118034900001E-6</v>
      </c>
      <c r="I3565">
        <f>IF(OR(B3565="GAS",B3565="COL",B3565="LAN",B3565="RICE"),H3565*About!$B$113,IF(B3565="CROP",H3565*About!$B$114,'EPA Data'!H3565))</f>
        <v>1.4373092199088001E-6</v>
      </c>
      <c r="J3565" s="9" t="str">
        <f>VLOOKUP(F3565,'Tech to Policy Mapping'!C:D,2,FALSE)</f>
        <v>ngps - production methane capture</v>
      </c>
    </row>
    <row r="3566" spans="1:10" x14ac:dyDescent="0.45">
      <c r="A3566" t="s">
        <v>425</v>
      </c>
      <c r="B3566" t="s">
        <v>433</v>
      </c>
      <c r="C3566">
        <v>2045</v>
      </c>
      <c r="D3566" t="s">
        <v>82</v>
      </c>
      <c r="E3566" t="s">
        <v>83</v>
      </c>
      <c r="F3566" t="s">
        <v>457</v>
      </c>
      <c r="G3566">
        <v>3841</v>
      </c>
      <c r="H3566" s="1">
        <v>1.40110682878E-6</v>
      </c>
      <c r="I3566">
        <f>IF(OR(B3566="GAS",B3566="COL",B3566="LAN",B3566="RICE"),H3566*About!$B$113,IF(B3566="CROP",H3566*About!$B$114,'EPA Data'!H3566))</f>
        <v>1.5692396482336002E-6</v>
      </c>
      <c r="J3566" s="9" t="str">
        <f>VLOOKUP(F3566,'Tech to Policy Mapping'!C:D,2,FALSE)</f>
        <v>ngps - production methane capture</v>
      </c>
    </row>
    <row r="3567" spans="1:10" x14ac:dyDescent="0.45">
      <c r="A3567" t="s">
        <v>425</v>
      </c>
      <c r="B3567" t="s">
        <v>433</v>
      </c>
      <c r="C3567">
        <v>2045</v>
      </c>
      <c r="D3567" t="s">
        <v>82</v>
      </c>
      <c r="E3567" t="s">
        <v>83</v>
      </c>
      <c r="F3567" t="s">
        <v>440</v>
      </c>
      <c r="G3567">
        <v>4061</v>
      </c>
      <c r="H3567" s="1">
        <v>2.4930996005400002E-6</v>
      </c>
      <c r="I3567">
        <f>IF(OR(B3567="GAS",B3567="COL",B3567="LAN",B3567="RICE"),H3567*About!$B$113,IF(B3567="CROP",H3567*About!$B$114,'EPA Data'!H3567))</f>
        <v>2.7922715526048007E-6</v>
      </c>
      <c r="J3567" s="9" t="str">
        <f>VLOOKUP(F3567,'Tech to Policy Mapping'!C:D,2,FALSE)</f>
        <v>ngps - production methane capture</v>
      </c>
    </row>
    <row r="3568" spans="1:10" x14ac:dyDescent="0.45">
      <c r="A3568" t="s">
        <v>425</v>
      </c>
      <c r="B3568" t="s">
        <v>433</v>
      </c>
      <c r="C3568">
        <v>2045</v>
      </c>
      <c r="D3568" t="s">
        <v>82</v>
      </c>
      <c r="E3568" t="s">
        <v>83</v>
      </c>
      <c r="F3568" t="s">
        <v>441</v>
      </c>
      <c r="G3568">
        <v>4242</v>
      </c>
      <c r="H3568">
        <v>7.0451860665299995E-5</v>
      </c>
      <c r="I3568">
        <f>IF(OR(B3568="GAS",B3568="COL",B3568="LAN",B3568="RICE"),H3568*About!$B$113,IF(B3568="CROP",H3568*About!$B$114,'EPA Data'!H3568))</f>
        <v>7.8906083945136005E-5</v>
      </c>
      <c r="J3568" s="9" t="str">
        <f>VLOOKUP(F3568,'Tech to Policy Mapping'!C:D,2,FALSE)</f>
        <v>ngps - production methane capture</v>
      </c>
    </row>
    <row r="3569" spans="1:10" x14ac:dyDescent="0.45">
      <c r="A3569" t="s">
        <v>425</v>
      </c>
      <c r="B3569" t="s">
        <v>433</v>
      </c>
      <c r="C3569">
        <v>2045</v>
      </c>
      <c r="D3569" t="s">
        <v>82</v>
      </c>
      <c r="E3569" t="s">
        <v>83</v>
      </c>
      <c r="F3569" t="s">
        <v>441</v>
      </c>
      <c r="G3569">
        <v>5956</v>
      </c>
      <c r="H3569">
        <v>1.1422985699029999E-4</v>
      </c>
      <c r="I3569">
        <f>IF(OR(B3569="GAS",B3569="COL",B3569="LAN",B3569="RICE"),H3569*About!$B$113,IF(B3569="CROP",H3569*About!$B$114,'EPA Data'!H3569))</f>
        <v>1.2793743982913601E-4</v>
      </c>
      <c r="J3569" s="9" t="str">
        <f>VLOOKUP(F3569,'Tech to Policy Mapping'!C:D,2,FALSE)</f>
        <v>ngps - production methane capture</v>
      </c>
    </row>
    <row r="3570" spans="1:10" x14ac:dyDescent="0.45">
      <c r="A3570" t="s">
        <v>425</v>
      </c>
      <c r="B3570" t="s">
        <v>433</v>
      </c>
      <c r="C3570">
        <v>2045</v>
      </c>
      <c r="D3570" t="s">
        <v>82</v>
      </c>
      <c r="E3570" t="s">
        <v>83</v>
      </c>
      <c r="F3570" t="s">
        <v>457</v>
      </c>
      <c r="G3570">
        <v>6970</v>
      </c>
      <c r="H3570" s="1">
        <v>1.86814236258E-6</v>
      </c>
      <c r="I3570">
        <f>IF(OR(B3570="GAS",B3570="COL",B3570="LAN",B3570="RICE"),H3570*About!$B$113,IF(B3570="CROP",H3570*About!$B$114,'EPA Data'!H3570))</f>
        <v>2.0923194460896003E-6</v>
      </c>
      <c r="J3570" s="9" t="str">
        <f>VLOOKUP(F3570,'Tech to Policy Mapping'!C:D,2,FALSE)</f>
        <v>ngps - production methane capture</v>
      </c>
    </row>
    <row r="3571" spans="1:10" x14ac:dyDescent="0.45">
      <c r="A3571" t="s">
        <v>425</v>
      </c>
      <c r="B3571" t="s">
        <v>433</v>
      </c>
      <c r="C3571">
        <v>2045</v>
      </c>
      <c r="D3571" t="s">
        <v>82</v>
      </c>
      <c r="E3571" t="s">
        <v>83</v>
      </c>
      <c r="F3571" t="s">
        <v>457</v>
      </c>
      <c r="G3571">
        <v>8132</v>
      </c>
      <c r="H3571" s="1">
        <v>9.3407118129100002E-7</v>
      </c>
      <c r="I3571">
        <f>IF(OR(B3571="GAS",B3571="COL",B3571="LAN",B3571="RICE"),H3571*About!$B$113,IF(B3571="CROP",H3571*About!$B$114,'EPA Data'!H3571))</f>
        <v>1.0461597230459201E-6</v>
      </c>
      <c r="J3571" s="9" t="str">
        <f>VLOOKUP(F3571,'Tech to Policy Mapping'!C:D,2,FALSE)</f>
        <v>ngps - production methane capture</v>
      </c>
    </row>
    <row r="3572" spans="1:10" x14ac:dyDescent="0.45">
      <c r="A3572" t="s">
        <v>425</v>
      </c>
      <c r="B3572" t="s">
        <v>433</v>
      </c>
      <c r="C3572">
        <v>2045</v>
      </c>
      <c r="D3572" t="s">
        <v>82</v>
      </c>
      <c r="E3572" t="s">
        <v>83</v>
      </c>
      <c r="F3572" t="s">
        <v>440</v>
      </c>
      <c r="G3572">
        <v>8362</v>
      </c>
      <c r="H3572" s="1">
        <v>2.0178590602899999E-6</v>
      </c>
      <c r="I3572">
        <f>IF(OR(B3572="GAS",B3572="COL",B3572="LAN",B3572="RICE"),H3572*About!$B$113,IF(B3572="CROP",H3572*About!$B$114,'EPA Data'!H3572))</f>
        <v>2.2600021475248002E-6</v>
      </c>
      <c r="J3572" s="9" t="str">
        <f>VLOOKUP(F3572,'Tech to Policy Mapping'!C:D,2,FALSE)</f>
        <v>ngps - production methane capture</v>
      </c>
    </row>
    <row r="3573" spans="1:10" x14ac:dyDescent="0.45">
      <c r="A3573" t="s">
        <v>425</v>
      </c>
      <c r="B3573" t="s">
        <v>433</v>
      </c>
      <c r="C3573">
        <v>2045</v>
      </c>
      <c r="D3573" t="s">
        <v>82</v>
      </c>
      <c r="E3573" t="s">
        <v>83</v>
      </c>
      <c r="F3573" t="s">
        <v>441</v>
      </c>
      <c r="G3573">
        <v>8604</v>
      </c>
      <c r="H3573">
        <v>1.6538624186070001E-4</v>
      </c>
      <c r="I3573">
        <f>IF(OR(B3573="GAS",B3573="COL",B3573="LAN",B3573="RICE"),H3573*About!$B$113,IF(B3573="CROP",H3573*About!$B$114,'EPA Data'!H3573))</f>
        <v>1.8523259088398404E-4</v>
      </c>
      <c r="J3573" s="9" t="str">
        <f>VLOOKUP(F3573,'Tech to Policy Mapping'!C:D,2,FALSE)</f>
        <v>ngps - production methane capture</v>
      </c>
    </row>
    <row r="3574" spans="1:10" x14ac:dyDescent="0.45">
      <c r="A3574" t="s">
        <v>425</v>
      </c>
      <c r="B3574" t="s">
        <v>433</v>
      </c>
      <c r="C3574">
        <v>2045</v>
      </c>
      <c r="D3574" t="s">
        <v>82</v>
      </c>
      <c r="E3574" t="s">
        <v>83</v>
      </c>
      <c r="F3574" t="s">
        <v>459</v>
      </c>
      <c r="G3574">
        <v>11070</v>
      </c>
      <c r="H3574">
        <v>2.1696426868438698</v>
      </c>
      <c r="I3574">
        <f>IF(OR(B3574="GAS",B3574="COL",B3574="LAN",B3574="RICE"),H3574*About!$B$113,IF(B3574="CROP",H3574*About!$B$114,'EPA Data'!H3574))</f>
        <v>2.4299998092651345</v>
      </c>
      <c r="J3574" s="9" t="str">
        <f>VLOOKUP(F3574,'Tech to Policy Mapping'!C:D,2,FALSE)</f>
        <v>ngps - production methane destruction</v>
      </c>
    </row>
    <row r="3575" spans="1:10" x14ac:dyDescent="0.45">
      <c r="A3575" t="s">
        <v>425</v>
      </c>
      <c r="B3575" t="s">
        <v>433</v>
      </c>
      <c r="C3575">
        <v>2045</v>
      </c>
      <c r="D3575" t="s">
        <v>82</v>
      </c>
      <c r="E3575" t="s">
        <v>83</v>
      </c>
      <c r="F3575" t="s">
        <v>451</v>
      </c>
      <c r="G3575">
        <v>13375</v>
      </c>
      <c r="H3575">
        <v>8.0051207914947995E-3</v>
      </c>
      <c r="I3575">
        <f>IF(OR(B3575="GAS",B3575="COL",B3575="LAN",B3575="RICE"),H3575*About!$B$113,IF(B3575="CROP",H3575*About!$B$114,'EPA Data'!H3575))</f>
        <v>8.9657352864741767E-3</v>
      </c>
      <c r="J3575" s="9" t="str">
        <f>VLOOKUP(F3575,'Tech to Policy Mapping'!C:D,2,FALSE)</f>
        <v>ngps - production methane capture</v>
      </c>
    </row>
    <row r="3576" spans="1:10" x14ac:dyDescent="0.45">
      <c r="A3576" t="s">
        <v>425</v>
      </c>
      <c r="B3576" t="s">
        <v>433</v>
      </c>
      <c r="C3576">
        <v>2045</v>
      </c>
      <c r="D3576" t="s">
        <v>82</v>
      </c>
      <c r="E3576" t="s">
        <v>83</v>
      </c>
      <c r="F3576" t="s">
        <v>440</v>
      </c>
      <c r="G3576">
        <v>32398</v>
      </c>
      <c r="H3576" s="1">
        <v>3.4729112030599999E-7</v>
      </c>
      <c r="I3576">
        <f>IF(OR(B3576="GAS",B3576="COL",B3576="LAN",B3576="RICE"),H3576*About!$B$113,IF(B3576="CROP",H3576*About!$B$114,'EPA Data'!H3576))</f>
        <v>3.8896605474272005E-7</v>
      </c>
      <c r="J3576" s="9" t="str">
        <f>VLOOKUP(F3576,'Tech to Policy Mapping'!C:D,2,FALSE)</f>
        <v>ngps - production methane capture</v>
      </c>
    </row>
    <row r="3577" spans="1:10" x14ac:dyDescent="0.45">
      <c r="A3577" t="s">
        <v>425</v>
      </c>
      <c r="B3577" t="s">
        <v>433</v>
      </c>
      <c r="C3577">
        <v>2045</v>
      </c>
      <c r="D3577" t="s">
        <v>82</v>
      </c>
      <c r="E3577" t="s">
        <v>83</v>
      </c>
      <c r="F3577" t="s">
        <v>448</v>
      </c>
      <c r="G3577">
        <v>45437</v>
      </c>
      <c r="H3577">
        <v>6.201202981174E-3</v>
      </c>
      <c r="I3577">
        <f>IF(OR(B3577="GAS",B3577="COL",B3577="LAN",B3577="RICE"),H3577*About!$B$113,IF(B3577="CROP",H3577*About!$B$114,'EPA Data'!H3577))</f>
        <v>6.9453473389148807E-3</v>
      </c>
      <c r="J3577" s="9" t="str">
        <f>VLOOKUP(F3577,'Tech to Policy Mapping'!C:D,2,FALSE)</f>
        <v>ngps - production methane capture</v>
      </c>
    </row>
    <row r="3578" spans="1:10" x14ac:dyDescent="0.45">
      <c r="A3578" t="s">
        <v>425</v>
      </c>
      <c r="B3578" t="s">
        <v>433</v>
      </c>
      <c r="C3578">
        <v>2045</v>
      </c>
      <c r="D3578" t="s">
        <v>82</v>
      </c>
      <c r="E3578" t="s">
        <v>83</v>
      </c>
      <c r="F3578" t="s">
        <v>442</v>
      </c>
      <c r="G3578">
        <v>54987</v>
      </c>
      <c r="H3578">
        <v>4.5553472591559999E-4</v>
      </c>
      <c r="I3578">
        <f>IF(OR(B3578="GAS",B3578="COL",B3578="LAN",B3578="RICE"),H3578*About!$B$113,IF(B3578="CROP",H3578*About!$B$114,'EPA Data'!H3578))</f>
        <v>5.1019889302547205E-4</v>
      </c>
      <c r="J3578" s="9" t="str">
        <f>VLOOKUP(F3578,'Tech to Policy Mapping'!C:D,2,FALSE)</f>
        <v>ngps - production methane capture</v>
      </c>
    </row>
    <row r="3579" spans="1:10" x14ac:dyDescent="0.45">
      <c r="A3579" t="s">
        <v>425</v>
      </c>
      <c r="B3579" t="s">
        <v>433</v>
      </c>
      <c r="C3579">
        <v>2045</v>
      </c>
      <c r="D3579" t="s">
        <v>82</v>
      </c>
      <c r="E3579" t="s">
        <v>83</v>
      </c>
      <c r="F3579" t="s">
        <v>453</v>
      </c>
      <c r="G3579">
        <v>62368</v>
      </c>
      <c r="H3579">
        <v>2.9072491452100002E-4</v>
      </c>
      <c r="I3579">
        <f>IF(OR(B3579="GAS",B3579="COL",B3579="LAN",B3579="RICE"),H3579*About!$B$113,IF(B3579="CROP",H3579*About!$B$114,'EPA Data'!H3579))</f>
        <v>3.2561190426352003E-4</v>
      </c>
      <c r="J3579" s="9" t="str">
        <f>VLOOKUP(F3579,'Tech to Policy Mapping'!C:D,2,FALSE)</f>
        <v>ngps - production methane capture</v>
      </c>
    </row>
    <row r="3580" spans="1:10" x14ac:dyDescent="0.45">
      <c r="A3580" t="s">
        <v>425</v>
      </c>
      <c r="B3580" t="s">
        <v>433</v>
      </c>
      <c r="C3580">
        <v>2045</v>
      </c>
      <c r="D3580" t="s">
        <v>82</v>
      </c>
      <c r="E3580" t="s">
        <v>83</v>
      </c>
      <c r="F3580" t="s">
        <v>453</v>
      </c>
      <c r="G3580">
        <v>74872</v>
      </c>
      <c r="H3580">
        <v>1.938166096807E-4</v>
      </c>
      <c r="I3580">
        <f>IF(OR(B3580="GAS",B3580="COL",B3580="LAN",B3580="RICE"),H3580*About!$B$113,IF(B3580="CROP",H3580*About!$B$114,'EPA Data'!H3580))</f>
        <v>2.1707460284238402E-4</v>
      </c>
      <c r="J3580" s="9" t="str">
        <f>VLOOKUP(F3580,'Tech to Policy Mapping'!C:D,2,FALSE)</f>
        <v>ngps - production methane capture</v>
      </c>
    </row>
    <row r="3581" spans="1:10" x14ac:dyDescent="0.45">
      <c r="A3581" t="s">
        <v>425</v>
      </c>
      <c r="B3581" t="s">
        <v>433</v>
      </c>
      <c r="C3581">
        <v>2045</v>
      </c>
      <c r="D3581" t="s">
        <v>82</v>
      </c>
      <c r="E3581" t="s">
        <v>83</v>
      </c>
      <c r="F3581" t="s">
        <v>453</v>
      </c>
      <c r="G3581">
        <v>90514</v>
      </c>
      <c r="H3581">
        <v>3.2302767067399999E-5</v>
      </c>
      <c r="I3581">
        <f>IF(OR(B3581="GAS",B3581="COL",B3581="LAN",B3581="RICE"),H3581*About!$B$113,IF(B3581="CROP",H3581*About!$B$114,'EPA Data'!H3581))</f>
        <v>3.6179099115488E-5</v>
      </c>
      <c r="J3581" s="9" t="str">
        <f>VLOOKUP(F3581,'Tech to Policy Mapping'!C:D,2,FALSE)</f>
        <v>ngps - production methane capture</v>
      </c>
    </row>
    <row r="3582" spans="1:10" x14ac:dyDescent="0.45">
      <c r="A3582" t="s">
        <v>425</v>
      </c>
      <c r="B3582" t="s">
        <v>433</v>
      </c>
      <c r="C3582">
        <v>2045</v>
      </c>
      <c r="D3582" t="s">
        <v>82</v>
      </c>
      <c r="E3582" t="s">
        <v>83</v>
      </c>
      <c r="F3582" t="s">
        <v>453</v>
      </c>
      <c r="G3582">
        <v>100000</v>
      </c>
      <c r="H3582" s="1">
        <v>9.9999999999999998E-13</v>
      </c>
      <c r="I3582">
        <f>IF(OR(B3582="GAS",B3582="COL",B3582="LAN",B3582="RICE"),H3582*About!$B$113,IF(B3582="CROP",H3582*About!$B$114,'EPA Data'!H3582))</f>
        <v>1.1200000000000001E-12</v>
      </c>
      <c r="J3582" s="9" t="str">
        <f>VLOOKUP(F3582,'Tech to Policy Mapping'!C:D,2,FALSE)</f>
        <v>ngps - production methane capture</v>
      </c>
    </row>
    <row r="3583" spans="1:10" x14ac:dyDescent="0.45">
      <c r="A3583" t="s">
        <v>425</v>
      </c>
      <c r="B3583" t="s">
        <v>433</v>
      </c>
      <c r="C3583">
        <v>2045</v>
      </c>
      <c r="D3583" t="s">
        <v>82</v>
      </c>
      <c r="E3583" t="s">
        <v>83</v>
      </c>
      <c r="F3583" t="s">
        <v>460</v>
      </c>
      <c r="G3583">
        <v>130855</v>
      </c>
      <c r="H3583">
        <v>2.8657850343734E-3</v>
      </c>
      <c r="I3583">
        <f>IF(OR(B3583="GAS",B3583="COL",B3583="LAN",B3583="RICE"),H3583*About!$B$113,IF(B3583="CROP",H3583*About!$B$114,'EPA Data'!H3583))</f>
        <v>3.2096792384982082E-3</v>
      </c>
      <c r="J3583" s="9" t="str">
        <f>VLOOKUP(F3583,'Tech to Policy Mapping'!C:D,2,FALSE)</f>
        <v>ngps - production methane capture</v>
      </c>
    </row>
    <row r="3584" spans="1:10" x14ac:dyDescent="0.45">
      <c r="A3584" t="s">
        <v>425</v>
      </c>
      <c r="B3584" t="s">
        <v>433</v>
      </c>
      <c r="C3584">
        <v>2045</v>
      </c>
      <c r="D3584" t="s">
        <v>82</v>
      </c>
      <c r="E3584" t="s">
        <v>83</v>
      </c>
      <c r="F3584" t="s">
        <v>454</v>
      </c>
      <c r="G3584">
        <v>181948</v>
      </c>
      <c r="H3584">
        <v>5.5160410702228498E-2</v>
      </c>
      <c r="I3584">
        <f>IF(OR(B3584="GAS",B3584="COL",B3584="LAN",B3584="RICE"),H3584*About!$B$113,IF(B3584="CROP",H3584*About!$B$114,'EPA Data'!H3584))</f>
        <v>6.177965998649592E-2</v>
      </c>
      <c r="J3584" s="9" t="str">
        <f>VLOOKUP(F3584,'Tech to Policy Mapping'!C:D,2,FALSE)</f>
        <v>ngps - T&amp;D methane capture</v>
      </c>
    </row>
    <row r="3585" spans="1:10" x14ac:dyDescent="0.45">
      <c r="A3585" t="s">
        <v>425</v>
      </c>
      <c r="B3585" t="s">
        <v>433</v>
      </c>
      <c r="C3585">
        <v>2045</v>
      </c>
      <c r="D3585" t="s">
        <v>82</v>
      </c>
      <c r="E3585" t="s">
        <v>83</v>
      </c>
      <c r="F3585" t="s">
        <v>453</v>
      </c>
      <c r="G3585">
        <v>459121</v>
      </c>
      <c r="H3585">
        <v>1.9748640625E-5</v>
      </c>
      <c r="I3585">
        <f>IF(OR(B3585="GAS",B3585="COL",B3585="LAN",B3585="RICE"),H3585*About!$B$113,IF(B3585="CROP",H3585*About!$B$114,'EPA Data'!H3585))</f>
        <v>2.21184775E-5</v>
      </c>
      <c r="J3585" s="9" t="str">
        <f>VLOOKUP(F3585,'Tech to Policy Mapping'!C:D,2,FALSE)</f>
        <v>ngps - production methane capture</v>
      </c>
    </row>
    <row r="3586" spans="1:10" x14ac:dyDescent="0.45">
      <c r="A3586" t="s">
        <v>425</v>
      </c>
      <c r="B3586" t="s">
        <v>433</v>
      </c>
      <c r="C3586">
        <v>2045</v>
      </c>
      <c r="D3586" t="s">
        <v>82</v>
      </c>
      <c r="E3586" t="s">
        <v>83</v>
      </c>
      <c r="F3586" t="s">
        <v>453</v>
      </c>
      <c r="G3586">
        <v>551155</v>
      </c>
      <c r="H3586">
        <v>1.3165760719899999E-5</v>
      </c>
      <c r="I3586">
        <f>IF(OR(B3586="GAS",B3586="COL",B3586="LAN",B3586="RICE"),H3586*About!$B$113,IF(B3586="CROP",H3586*About!$B$114,'EPA Data'!H3586))</f>
        <v>1.4745652006288E-5</v>
      </c>
      <c r="J3586" s="9" t="str">
        <f>VLOOKUP(F3586,'Tech to Policy Mapping'!C:D,2,FALSE)</f>
        <v>ngps - production methane capture</v>
      </c>
    </row>
    <row r="3587" spans="1:10" x14ac:dyDescent="0.45">
      <c r="A3587" t="s">
        <v>425</v>
      </c>
      <c r="B3587" t="s">
        <v>433</v>
      </c>
      <c r="C3587">
        <v>2045</v>
      </c>
      <c r="D3587" t="s">
        <v>82</v>
      </c>
      <c r="E3587" t="s">
        <v>83</v>
      </c>
      <c r="F3587" t="s">
        <v>453</v>
      </c>
      <c r="G3587">
        <v>666295</v>
      </c>
      <c r="H3587" s="1">
        <v>2.1942935290999999E-6</v>
      </c>
      <c r="I3587">
        <f>IF(OR(B3587="GAS",B3587="COL",B3587="LAN",B3587="RICE"),H3587*About!$B$113,IF(B3587="CROP",H3587*About!$B$114,'EPA Data'!H3587))</f>
        <v>2.4576087525920002E-6</v>
      </c>
      <c r="J3587" s="9" t="str">
        <f>VLOOKUP(F3587,'Tech to Policy Mapping'!C:D,2,FALSE)</f>
        <v>ngps - production methane capture</v>
      </c>
    </row>
    <row r="3588" spans="1:10" x14ac:dyDescent="0.45">
      <c r="A3588" t="s">
        <v>425</v>
      </c>
      <c r="B3588" t="s">
        <v>433</v>
      </c>
      <c r="C3588">
        <v>2045</v>
      </c>
      <c r="D3588" t="s">
        <v>82</v>
      </c>
      <c r="E3588" t="s">
        <v>83</v>
      </c>
      <c r="F3588" t="s">
        <v>460</v>
      </c>
      <c r="G3588">
        <v>999221</v>
      </c>
      <c r="H3588">
        <v>1.5437453985213999E-3</v>
      </c>
      <c r="I3588">
        <f>IF(OR(B3588="GAS",B3588="COL",B3588="LAN",B3588="RICE"),H3588*About!$B$113,IF(B3588="CROP",H3588*About!$B$114,'EPA Data'!H3588))</f>
        <v>1.728994846343968E-3</v>
      </c>
      <c r="J3588" s="9" t="str">
        <f>VLOOKUP(F3588,'Tech to Policy Mapping'!C:D,2,FALSE)</f>
        <v>ngps - production methane capture</v>
      </c>
    </row>
    <row r="3589" spans="1:10" x14ac:dyDescent="0.45">
      <c r="A3589" t="s">
        <v>425</v>
      </c>
      <c r="B3589" t="s">
        <v>433</v>
      </c>
      <c r="C3589">
        <v>2045</v>
      </c>
      <c r="D3589" t="s">
        <v>82</v>
      </c>
      <c r="E3589" t="s">
        <v>83</v>
      </c>
      <c r="F3589" t="s">
        <v>448</v>
      </c>
      <c r="G3589">
        <v>2193228</v>
      </c>
      <c r="H3589">
        <v>1.5853639924899E-3</v>
      </c>
      <c r="I3589">
        <f>IF(OR(B3589="GAS",B3589="COL",B3589="LAN",B3589="RICE"),H3589*About!$B$113,IF(B3589="CROP",H3589*About!$B$114,'EPA Data'!H3589))</f>
        <v>1.7756076715886881E-3</v>
      </c>
      <c r="J3589" s="9" t="str">
        <f>VLOOKUP(F3589,'Tech to Policy Mapping'!C:D,2,FALSE)</f>
        <v>ngps - production methane capture</v>
      </c>
    </row>
    <row r="3590" spans="1:10" x14ac:dyDescent="0.45">
      <c r="A3590" t="s">
        <v>425</v>
      </c>
      <c r="B3590" t="s">
        <v>433</v>
      </c>
      <c r="C3590">
        <v>2045</v>
      </c>
      <c r="D3590" t="s">
        <v>82</v>
      </c>
      <c r="E3590" t="s">
        <v>83</v>
      </c>
      <c r="F3590" t="s">
        <v>456</v>
      </c>
      <c r="G3590">
        <v>2606575</v>
      </c>
      <c r="H3590" s="1">
        <v>1.04390323941E-6</v>
      </c>
      <c r="I3590">
        <f>IF(OR(B3590="GAS",B3590="COL",B3590="LAN",B3590="RICE"),H3590*About!$B$113,IF(B3590="CROP",H3590*About!$B$114,'EPA Data'!H3590))</f>
        <v>1.1691716281392001E-6</v>
      </c>
      <c r="J3590" s="9" t="str">
        <f>VLOOKUP(F3590,'Tech to Policy Mapping'!C:D,2,FALSE)</f>
        <v>ngps - production methane capture</v>
      </c>
    </row>
    <row r="3591" spans="1:10" x14ac:dyDescent="0.45">
      <c r="A3591" t="s">
        <v>425</v>
      </c>
      <c r="B3591" t="s">
        <v>433</v>
      </c>
      <c r="C3591">
        <v>2045</v>
      </c>
      <c r="D3591" t="s">
        <v>82</v>
      </c>
      <c r="E3591" t="s">
        <v>83</v>
      </c>
      <c r="F3591" t="s">
        <v>456</v>
      </c>
      <c r="G3591">
        <v>2606676</v>
      </c>
      <c r="H3591" s="1">
        <v>2.5060649022600001E-6</v>
      </c>
      <c r="I3591">
        <f>IF(OR(B3591="GAS",B3591="COL",B3591="LAN",B3591="RICE"),H3591*About!$B$113,IF(B3591="CROP",H3591*About!$B$114,'EPA Data'!H3591))</f>
        <v>2.8067926905312005E-6</v>
      </c>
      <c r="J3591" s="9" t="str">
        <f>VLOOKUP(F3591,'Tech to Policy Mapping'!C:D,2,FALSE)</f>
        <v>ngps - production methane capture</v>
      </c>
    </row>
    <row r="3592" spans="1:10" x14ac:dyDescent="0.45">
      <c r="A3592" t="s">
        <v>425</v>
      </c>
      <c r="B3592" t="s">
        <v>433</v>
      </c>
      <c r="C3592">
        <v>2045</v>
      </c>
      <c r="D3592" t="s">
        <v>82</v>
      </c>
      <c r="E3592" t="s">
        <v>83</v>
      </c>
      <c r="F3592" t="s">
        <v>453</v>
      </c>
      <c r="G3592">
        <v>5513868</v>
      </c>
      <c r="H3592" s="1">
        <v>5.3443968681699996E-6</v>
      </c>
      <c r="I3592">
        <f>IF(OR(B3592="GAS",B3592="COL",B3592="LAN",B3592="RICE"),H3592*About!$B$113,IF(B3592="CROP",H3592*About!$B$114,'EPA Data'!H3592))</f>
        <v>5.9857244923504002E-6</v>
      </c>
      <c r="J3592" s="9" t="str">
        <f>VLOOKUP(F3592,'Tech to Policy Mapping'!C:D,2,FALSE)</f>
        <v>ngps - production methane capture</v>
      </c>
    </row>
    <row r="3593" spans="1:10" x14ac:dyDescent="0.45">
      <c r="A3593" t="s">
        <v>425</v>
      </c>
      <c r="B3593" t="s">
        <v>433</v>
      </c>
      <c r="C3593">
        <v>2045</v>
      </c>
      <c r="D3593" t="s">
        <v>82</v>
      </c>
      <c r="E3593" t="s">
        <v>83</v>
      </c>
      <c r="F3593" t="s">
        <v>453</v>
      </c>
      <c r="G3593">
        <v>6619144</v>
      </c>
      <c r="H3593" s="1">
        <v>3.5629313970299999E-6</v>
      </c>
      <c r="I3593">
        <f>IF(OR(B3593="GAS",B3593="COL",B3593="LAN",B3593="RICE"),H3593*About!$B$113,IF(B3593="CROP",H3593*About!$B$114,'EPA Data'!H3593))</f>
        <v>3.9904831646736001E-6</v>
      </c>
      <c r="J3593" s="9" t="str">
        <f>VLOOKUP(F3593,'Tech to Policy Mapping'!C:D,2,FALSE)</f>
        <v>ngps - production methane capture</v>
      </c>
    </row>
    <row r="3594" spans="1:10" x14ac:dyDescent="0.45">
      <c r="A3594" t="s">
        <v>425</v>
      </c>
      <c r="B3594" t="s">
        <v>433</v>
      </c>
      <c r="C3594">
        <v>2045</v>
      </c>
      <c r="D3594" t="s">
        <v>82</v>
      </c>
      <c r="E3594" t="s">
        <v>83</v>
      </c>
      <c r="F3594" t="s">
        <v>453</v>
      </c>
      <c r="G3594">
        <v>8001905</v>
      </c>
      <c r="H3594" s="1">
        <v>5.9382188055699997E-7</v>
      </c>
      <c r="I3594">
        <f>IF(OR(B3594="GAS",B3594="COL",B3594="LAN",B3594="RICE"),H3594*About!$B$113,IF(B3594="CROP",H3594*About!$B$114,'EPA Data'!H3594))</f>
        <v>6.6508050622384E-7</v>
      </c>
      <c r="J3594" s="9" t="str">
        <f>VLOOKUP(F3594,'Tech to Policy Mapping'!C:D,2,FALSE)</f>
        <v>ngps - production methane capture</v>
      </c>
    </row>
    <row r="3595" spans="1:10" x14ac:dyDescent="0.45">
      <c r="A3595" t="s">
        <v>425</v>
      </c>
      <c r="B3595" t="s">
        <v>433</v>
      </c>
      <c r="C3595">
        <v>2050</v>
      </c>
      <c r="D3595" t="s">
        <v>82</v>
      </c>
      <c r="E3595" t="s">
        <v>83</v>
      </c>
      <c r="F3595" t="s">
        <v>434</v>
      </c>
      <c r="G3595">
        <v>-100000</v>
      </c>
      <c r="H3595">
        <v>0</v>
      </c>
      <c r="I3595">
        <f>IF(OR(B3595="GAS",B3595="COL",B3595="LAN",B3595="RICE"),H3595*About!$B$113,IF(B3595="CROP",H3595*About!$B$114,'EPA Data'!H3595))</f>
        <v>0</v>
      </c>
      <c r="J3595" s="9" t="str">
        <f>VLOOKUP(F3595,'Tech to Policy Mapping'!C:D,2,FALSE)</f>
        <v>ngps - production methane capture</v>
      </c>
    </row>
    <row r="3596" spans="1:10" x14ac:dyDescent="0.45">
      <c r="A3596" t="s">
        <v>425</v>
      </c>
      <c r="B3596" t="s">
        <v>433</v>
      </c>
      <c r="C3596">
        <v>2050</v>
      </c>
      <c r="D3596" t="s">
        <v>82</v>
      </c>
      <c r="E3596" t="s">
        <v>83</v>
      </c>
      <c r="F3596" t="s">
        <v>434</v>
      </c>
      <c r="G3596">
        <v>-197</v>
      </c>
      <c r="H3596">
        <v>0.49171262979507402</v>
      </c>
      <c r="I3596">
        <f>IF(OR(B3596="GAS",B3596="COL",B3596="LAN",B3596="RICE"),H3596*About!$B$113,IF(B3596="CROP",H3596*About!$B$114,'EPA Data'!H3596))</f>
        <v>0.55071814537048291</v>
      </c>
      <c r="J3596" s="9" t="str">
        <f>VLOOKUP(F3596,'Tech to Policy Mapping'!C:D,2,FALSE)</f>
        <v>ngps - production methane capture</v>
      </c>
    </row>
    <row r="3597" spans="1:10" x14ac:dyDescent="0.45">
      <c r="A3597" t="s">
        <v>425</v>
      </c>
      <c r="B3597" t="s">
        <v>433</v>
      </c>
      <c r="C3597">
        <v>2050</v>
      </c>
      <c r="D3597" t="s">
        <v>82</v>
      </c>
      <c r="E3597" t="s">
        <v>83</v>
      </c>
      <c r="F3597" t="s">
        <v>434</v>
      </c>
      <c r="G3597">
        <v>-197</v>
      </c>
      <c r="H3597">
        <v>0</v>
      </c>
      <c r="I3597">
        <f>IF(OR(B3597="GAS",B3597="COL",B3597="LAN",B3597="RICE"),H3597*About!$B$113,IF(B3597="CROP",H3597*About!$B$114,'EPA Data'!H3597))</f>
        <v>0</v>
      </c>
      <c r="J3597" s="9" t="str">
        <f>VLOOKUP(F3597,'Tech to Policy Mapping'!C:D,2,FALSE)</f>
        <v>ngps - production methane capture</v>
      </c>
    </row>
    <row r="3598" spans="1:10" x14ac:dyDescent="0.45">
      <c r="A3598" t="s">
        <v>425</v>
      </c>
      <c r="B3598" t="s">
        <v>433</v>
      </c>
      <c r="C3598">
        <v>2050</v>
      </c>
      <c r="D3598" t="s">
        <v>82</v>
      </c>
      <c r="E3598" t="s">
        <v>83</v>
      </c>
      <c r="F3598" t="s">
        <v>436</v>
      </c>
      <c r="G3598">
        <v>-11</v>
      </c>
      <c r="H3598">
        <v>2.99604870378971E-2</v>
      </c>
      <c r="I3598">
        <f>IF(OR(B3598="GAS",B3598="COL",B3598="LAN",B3598="RICE"),H3598*About!$B$113,IF(B3598="CROP",H3598*About!$B$114,'EPA Data'!H3598))</f>
        <v>3.3555745482444756E-2</v>
      </c>
      <c r="J3598" s="9" t="str">
        <f>VLOOKUP(F3598,'Tech to Policy Mapping'!C:D,2,FALSE)</f>
        <v>ngps - T&amp;D methane capture</v>
      </c>
    </row>
    <row r="3599" spans="1:10" x14ac:dyDescent="0.45">
      <c r="A3599" t="s">
        <v>425</v>
      </c>
      <c r="B3599" t="s">
        <v>433</v>
      </c>
      <c r="C3599">
        <v>2050</v>
      </c>
      <c r="D3599" t="s">
        <v>82</v>
      </c>
      <c r="E3599" t="s">
        <v>83</v>
      </c>
      <c r="F3599" t="s">
        <v>436</v>
      </c>
      <c r="G3599">
        <v>-10</v>
      </c>
      <c r="H3599">
        <v>0.30307346582412698</v>
      </c>
      <c r="I3599">
        <f>IF(OR(B3599="GAS",B3599="COL",B3599="LAN",B3599="RICE"),H3599*About!$B$113,IF(B3599="CROP",H3599*About!$B$114,'EPA Data'!H3599))</f>
        <v>0.33944228172302227</v>
      </c>
      <c r="J3599" s="9" t="str">
        <f>VLOOKUP(F3599,'Tech to Policy Mapping'!C:D,2,FALSE)</f>
        <v>ngps - T&amp;D methane capture</v>
      </c>
    </row>
    <row r="3600" spans="1:10" x14ac:dyDescent="0.45">
      <c r="A3600" t="s">
        <v>425</v>
      </c>
      <c r="B3600" t="s">
        <v>433</v>
      </c>
      <c r="C3600">
        <v>2050</v>
      </c>
      <c r="D3600" t="s">
        <v>82</v>
      </c>
      <c r="E3600" t="s">
        <v>83</v>
      </c>
      <c r="F3600" t="s">
        <v>435</v>
      </c>
      <c r="G3600">
        <v>-10</v>
      </c>
      <c r="H3600">
        <v>1.2561292387545E-3</v>
      </c>
      <c r="I3600">
        <f>IF(OR(B3600="GAS",B3600="COL",B3600="LAN",B3600="RICE"),H3600*About!$B$113,IF(B3600="CROP",H3600*About!$B$114,'EPA Data'!H3600))</f>
        <v>1.4068647474050403E-3</v>
      </c>
      <c r="J3600" s="9" t="str">
        <f>VLOOKUP(F3600,'Tech to Policy Mapping'!C:D,2,FALSE)</f>
        <v>ngps - production methane capture</v>
      </c>
    </row>
    <row r="3601" spans="1:10" x14ac:dyDescent="0.45">
      <c r="A3601" t="s">
        <v>425</v>
      </c>
      <c r="B3601" t="s">
        <v>433</v>
      </c>
      <c r="C3601">
        <v>2050</v>
      </c>
      <c r="D3601" t="s">
        <v>82</v>
      </c>
      <c r="E3601" t="s">
        <v>83</v>
      </c>
      <c r="F3601" t="s">
        <v>457</v>
      </c>
      <c r="G3601">
        <v>-10</v>
      </c>
      <c r="H3601">
        <v>1.2815489806234801</v>
      </c>
      <c r="I3601">
        <f>IF(OR(B3601="GAS",B3601="COL",B3601="LAN",B3601="RICE"),H3601*About!$B$113,IF(B3601="CROP",H3601*About!$B$114,'EPA Data'!H3601))</f>
        <v>1.4353348582982979</v>
      </c>
      <c r="J3601" s="9" t="str">
        <f>VLOOKUP(F3601,'Tech to Policy Mapping'!C:D,2,FALSE)</f>
        <v>ngps - production methane capture</v>
      </c>
    </row>
    <row r="3602" spans="1:10" x14ac:dyDescent="0.45">
      <c r="A3602" t="s">
        <v>425</v>
      </c>
      <c r="B3602" t="s">
        <v>433</v>
      </c>
      <c r="C3602">
        <v>2050</v>
      </c>
      <c r="D3602" t="s">
        <v>82</v>
      </c>
      <c r="E3602" t="s">
        <v>83</v>
      </c>
      <c r="F3602" t="s">
        <v>438</v>
      </c>
      <c r="G3602">
        <v>-10</v>
      </c>
      <c r="H3602">
        <v>1.0685899760574E-3</v>
      </c>
      <c r="I3602">
        <f>IF(OR(B3602="GAS",B3602="COL",B3602="LAN",B3602="RICE"),H3602*About!$B$113,IF(B3602="CROP",H3602*About!$B$114,'EPA Data'!H3602))</f>
        <v>1.1968207731842882E-3</v>
      </c>
      <c r="J3602" s="9" t="str">
        <f>VLOOKUP(F3602,'Tech to Policy Mapping'!C:D,2,FALSE)</f>
        <v>ngps - production methane capture</v>
      </c>
    </row>
    <row r="3603" spans="1:10" x14ac:dyDescent="0.45">
      <c r="A3603" t="s">
        <v>425</v>
      </c>
      <c r="B3603" t="s">
        <v>433</v>
      </c>
      <c r="C3603">
        <v>2050</v>
      </c>
      <c r="D3603" t="s">
        <v>82</v>
      </c>
      <c r="E3603" t="s">
        <v>83</v>
      </c>
      <c r="F3603" t="s">
        <v>457</v>
      </c>
      <c r="G3603">
        <v>-9</v>
      </c>
      <c r="H3603">
        <v>0.30638271197676598</v>
      </c>
      <c r="I3603">
        <f>IF(OR(B3603="GAS",B3603="COL",B3603="LAN",B3603="RICE"),H3603*About!$B$113,IF(B3603="CROP",H3603*About!$B$114,'EPA Data'!H3603))</f>
        <v>0.34314863741397794</v>
      </c>
      <c r="J3603" s="9" t="str">
        <f>VLOOKUP(F3603,'Tech to Policy Mapping'!C:D,2,FALSE)</f>
        <v>ngps - production methane capture</v>
      </c>
    </row>
    <row r="3604" spans="1:10" x14ac:dyDescent="0.45">
      <c r="A3604" t="s">
        <v>425</v>
      </c>
      <c r="B3604" t="s">
        <v>433</v>
      </c>
      <c r="C3604">
        <v>2050</v>
      </c>
      <c r="D3604" t="s">
        <v>82</v>
      </c>
      <c r="E3604" t="s">
        <v>83</v>
      </c>
      <c r="F3604" t="s">
        <v>437</v>
      </c>
      <c r="G3604">
        <v>-8</v>
      </c>
      <c r="H3604">
        <v>0.62866078875958897</v>
      </c>
      <c r="I3604">
        <f>IF(OR(B3604="GAS",B3604="COL",B3604="LAN",B3604="RICE"),H3604*About!$B$113,IF(B3604="CROP",H3604*About!$B$114,'EPA Data'!H3604))</f>
        <v>0.70410008341073971</v>
      </c>
      <c r="J3604" s="9" t="str">
        <f>VLOOKUP(F3604,'Tech to Policy Mapping'!C:D,2,FALSE)</f>
        <v>ngps - processing methane capture</v>
      </c>
    </row>
    <row r="3605" spans="1:10" x14ac:dyDescent="0.45">
      <c r="A3605" t="s">
        <v>425</v>
      </c>
      <c r="B3605" t="s">
        <v>433</v>
      </c>
      <c r="C3605">
        <v>2050</v>
      </c>
      <c r="D3605" t="s">
        <v>82</v>
      </c>
      <c r="E3605" t="s">
        <v>83</v>
      </c>
      <c r="F3605" t="s">
        <v>457</v>
      </c>
      <c r="G3605">
        <v>-8</v>
      </c>
      <c r="H3605">
        <v>0.80137661052867704</v>
      </c>
      <c r="I3605">
        <f>IF(OR(B3605="GAS",B3605="COL",B3605="LAN",B3605="RICE"),H3605*About!$B$113,IF(B3605="CROP",H3605*About!$B$114,'EPA Data'!H3605))</f>
        <v>0.89754180379211834</v>
      </c>
      <c r="J3605" s="9" t="str">
        <f>VLOOKUP(F3605,'Tech to Policy Mapping'!C:D,2,FALSE)</f>
        <v>ngps - production methane capture</v>
      </c>
    </row>
    <row r="3606" spans="1:10" x14ac:dyDescent="0.45">
      <c r="A3606" t="s">
        <v>425</v>
      </c>
      <c r="B3606" t="s">
        <v>433</v>
      </c>
      <c r="C3606">
        <v>2050</v>
      </c>
      <c r="D3606" t="s">
        <v>82</v>
      </c>
      <c r="E3606" t="s">
        <v>83</v>
      </c>
      <c r="F3606" t="s">
        <v>435</v>
      </c>
      <c r="G3606">
        <v>-7</v>
      </c>
      <c r="H3606">
        <v>8.0887798685580004E-4</v>
      </c>
      <c r="I3606">
        <f>IF(OR(B3606="GAS",B3606="COL",B3606="LAN",B3606="RICE"),H3606*About!$B$113,IF(B3606="CROP",H3606*About!$B$114,'EPA Data'!H3606))</f>
        <v>9.059433452784961E-4</v>
      </c>
      <c r="J3606" s="9" t="str">
        <f>VLOOKUP(F3606,'Tech to Policy Mapping'!C:D,2,FALSE)</f>
        <v>ngps - production methane capture</v>
      </c>
    </row>
    <row r="3607" spans="1:10" x14ac:dyDescent="0.45">
      <c r="A3607" t="s">
        <v>425</v>
      </c>
      <c r="B3607" t="s">
        <v>433</v>
      </c>
      <c r="C3607">
        <v>2050</v>
      </c>
      <c r="D3607" t="s">
        <v>82</v>
      </c>
      <c r="E3607" t="s">
        <v>83</v>
      </c>
      <c r="F3607" t="s">
        <v>457</v>
      </c>
      <c r="G3607">
        <v>-7</v>
      </c>
      <c r="H3607">
        <v>1.7772649880498599E-2</v>
      </c>
      <c r="I3607">
        <f>IF(OR(B3607="GAS",B3607="COL",B3607="LAN",B3607="RICE"),H3607*About!$B$113,IF(B3607="CROP",H3607*About!$B$114,'EPA Data'!H3607))</f>
        <v>1.9905367866158433E-2</v>
      </c>
      <c r="J3607" s="9" t="str">
        <f>VLOOKUP(F3607,'Tech to Policy Mapping'!C:D,2,FALSE)</f>
        <v>ngps - production methane capture</v>
      </c>
    </row>
    <row r="3608" spans="1:10" x14ac:dyDescent="0.45">
      <c r="A3608" t="s">
        <v>425</v>
      </c>
      <c r="B3608" t="s">
        <v>433</v>
      </c>
      <c r="C3608">
        <v>2050</v>
      </c>
      <c r="D3608" t="s">
        <v>82</v>
      </c>
      <c r="E3608" t="s">
        <v>83</v>
      </c>
      <c r="F3608" t="s">
        <v>457</v>
      </c>
      <c r="G3608">
        <v>-6</v>
      </c>
      <c r="H3608">
        <v>3.0269629787654001E-3</v>
      </c>
      <c r="I3608">
        <f>IF(OR(B3608="GAS",B3608="COL",B3608="LAN",B3608="RICE"),H3608*About!$B$113,IF(B3608="CROP",H3608*About!$B$114,'EPA Data'!H3608))</f>
        <v>3.3901985362172486E-3</v>
      </c>
      <c r="J3608" s="9" t="str">
        <f>VLOOKUP(F3608,'Tech to Policy Mapping'!C:D,2,FALSE)</f>
        <v>ngps - production methane capture</v>
      </c>
    </row>
    <row r="3609" spans="1:10" x14ac:dyDescent="0.45">
      <c r="A3609" t="s">
        <v>425</v>
      </c>
      <c r="B3609" t="s">
        <v>433</v>
      </c>
      <c r="C3609">
        <v>2050</v>
      </c>
      <c r="D3609" t="s">
        <v>82</v>
      </c>
      <c r="E3609" t="s">
        <v>83</v>
      </c>
      <c r="F3609" t="s">
        <v>435</v>
      </c>
      <c r="G3609">
        <v>-6</v>
      </c>
      <c r="H3609">
        <v>9.9726067855953997E-3</v>
      </c>
      <c r="I3609">
        <f>IF(OR(B3609="GAS",B3609="COL",B3609="LAN",B3609="RICE"),H3609*About!$B$113,IF(B3609="CROP",H3609*About!$B$114,'EPA Data'!H3609))</f>
        <v>1.1169319599866849E-2</v>
      </c>
      <c r="J3609" s="9" t="str">
        <f>VLOOKUP(F3609,'Tech to Policy Mapping'!C:D,2,FALSE)</f>
        <v>ngps - production methane capture</v>
      </c>
    </row>
    <row r="3610" spans="1:10" x14ac:dyDescent="0.45">
      <c r="A3610" t="s">
        <v>425</v>
      </c>
      <c r="B3610" t="s">
        <v>433</v>
      </c>
      <c r="C3610">
        <v>2050</v>
      </c>
      <c r="D3610" t="s">
        <v>82</v>
      </c>
      <c r="E3610" t="s">
        <v>83</v>
      </c>
      <c r="F3610" t="s">
        <v>457</v>
      </c>
      <c r="G3610">
        <v>-5</v>
      </c>
      <c r="H3610">
        <v>1.5134814893827001E-3</v>
      </c>
      <c r="I3610">
        <f>IF(OR(B3610="GAS",B3610="COL",B3610="LAN",B3610="RICE"),H3610*About!$B$113,IF(B3610="CROP",H3610*About!$B$114,'EPA Data'!H3610))</f>
        <v>1.6950992681086243E-3</v>
      </c>
      <c r="J3610" s="9" t="str">
        <f>VLOOKUP(F3610,'Tech to Policy Mapping'!C:D,2,FALSE)</f>
        <v>ngps - production methane capture</v>
      </c>
    </row>
    <row r="3611" spans="1:10" x14ac:dyDescent="0.45">
      <c r="A3611" t="s">
        <v>425</v>
      </c>
      <c r="B3611" t="s">
        <v>433</v>
      </c>
      <c r="C3611">
        <v>2050</v>
      </c>
      <c r="D3611" t="s">
        <v>82</v>
      </c>
      <c r="E3611" t="s">
        <v>83</v>
      </c>
      <c r="F3611" t="s">
        <v>442</v>
      </c>
      <c r="G3611">
        <v>-5</v>
      </c>
      <c r="H3611">
        <v>9.0433865785598797E-2</v>
      </c>
      <c r="I3611">
        <f>IF(OR(B3611="GAS",B3611="COL",B3611="LAN",B3611="RICE"),H3611*About!$B$113,IF(B3611="CROP",H3611*About!$B$114,'EPA Data'!H3611))</f>
        <v>0.10128592967987066</v>
      </c>
      <c r="J3611" s="9" t="str">
        <f>VLOOKUP(F3611,'Tech to Policy Mapping'!C:D,2,FALSE)</f>
        <v>ngps - production methane capture</v>
      </c>
    </row>
    <row r="3612" spans="1:10" x14ac:dyDescent="0.45">
      <c r="A3612" t="s">
        <v>425</v>
      </c>
      <c r="B3612" t="s">
        <v>433</v>
      </c>
      <c r="C3612">
        <v>2050</v>
      </c>
      <c r="D3612" t="s">
        <v>82</v>
      </c>
      <c r="E3612" t="s">
        <v>83</v>
      </c>
      <c r="F3612" t="s">
        <v>439</v>
      </c>
      <c r="G3612">
        <v>-5</v>
      </c>
      <c r="H3612">
        <v>0.884484782814979</v>
      </c>
      <c r="I3612">
        <f>IF(OR(B3612="GAS",B3612="COL",B3612="LAN",B3612="RICE"),H3612*About!$B$113,IF(B3612="CROP",H3612*About!$B$114,'EPA Data'!H3612))</f>
        <v>0.99062295675277656</v>
      </c>
      <c r="J3612" s="9" t="str">
        <f>VLOOKUP(F3612,'Tech to Policy Mapping'!C:D,2,FALSE)</f>
        <v>ngps - processing methane capture</v>
      </c>
    </row>
    <row r="3613" spans="1:10" x14ac:dyDescent="0.45">
      <c r="A3613" t="s">
        <v>425</v>
      </c>
      <c r="B3613" t="s">
        <v>433</v>
      </c>
      <c r="C3613">
        <v>2050</v>
      </c>
      <c r="D3613" t="s">
        <v>82</v>
      </c>
      <c r="E3613" t="s">
        <v>83</v>
      </c>
      <c r="F3613" t="s">
        <v>457</v>
      </c>
      <c r="G3613">
        <v>-4</v>
      </c>
      <c r="H3613">
        <v>1.18251056736335</v>
      </c>
      <c r="I3613">
        <f>IF(OR(B3613="GAS",B3613="COL",B3613="LAN",B3613="RICE"),H3613*About!$B$113,IF(B3613="CROP",H3613*About!$B$114,'EPA Data'!H3613))</f>
        <v>1.3244118354469521</v>
      </c>
      <c r="J3613" s="9" t="str">
        <f>VLOOKUP(F3613,'Tech to Policy Mapping'!C:D,2,FALSE)</f>
        <v>ngps - production methane capture</v>
      </c>
    </row>
    <row r="3614" spans="1:10" x14ac:dyDescent="0.45">
      <c r="A3614" t="s">
        <v>425</v>
      </c>
      <c r="B3614" t="s">
        <v>433</v>
      </c>
      <c r="C3614">
        <v>2050</v>
      </c>
      <c r="D3614" t="s">
        <v>82</v>
      </c>
      <c r="E3614" t="s">
        <v>83</v>
      </c>
      <c r="F3614" t="s">
        <v>441</v>
      </c>
      <c r="G3614">
        <v>-4</v>
      </c>
      <c r="H3614">
        <v>0.21526513993740001</v>
      </c>
      <c r="I3614">
        <f>IF(OR(B3614="GAS",B3614="COL",B3614="LAN",B3614="RICE"),H3614*About!$B$113,IF(B3614="CROP",H3614*About!$B$114,'EPA Data'!H3614))</f>
        <v>0.24109695672988804</v>
      </c>
      <c r="J3614" s="9" t="str">
        <f>VLOOKUP(F3614,'Tech to Policy Mapping'!C:D,2,FALSE)</f>
        <v>ngps - production methane capture</v>
      </c>
    </row>
    <row r="3615" spans="1:10" x14ac:dyDescent="0.45">
      <c r="A3615" t="s">
        <v>425</v>
      </c>
      <c r="B3615" t="s">
        <v>433</v>
      </c>
      <c r="C3615">
        <v>2050</v>
      </c>
      <c r="D3615" t="s">
        <v>82</v>
      </c>
      <c r="E3615" t="s">
        <v>83</v>
      </c>
      <c r="F3615" t="s">
        <v>435</v>
      </c>
      <c r="G3615">
        <v>-4</v>
      </c>
      <c r="H3615">
        <v>0.24210746586322701</v>
      </c>
      <c r="I3615">
        <f>IF(OR(B3615="GAS",B3615="COL",B3615="LAN",B3615="RICE"),H3615*About!$B$113,IF(B3615="CROP",H3615*About!$B$114,'EPA Data'!H3615))</f>
        <v>0.2711603617668143</v>
      </c>
      <c r="J3615" s="9" t="str">
        <f>VLOOKUP(F3615,'Tech to Policy Mapping'!C:D,2,FALSE)</f>
        <v>ngps - production methane capture</v>
      </c>
    </row>
    <row r="3616" spans="1:10" x14ac:dyDescent="0.45">
      <c r="A3616" t="s">
        <v>425</v>
      </c>
      <c r="B3616" t="s">
        <v>433</v>
      </c>
      <c r="C3616">
        <v>2050</v>
      </c>
      <c r="D3616" t="s">
        <v>82</v>
      </c>
      <c r="E3616" t="s">
        <v>83</v>
      </c>
      <c r="F3616" t="s">
        <v>458</v>
      </c>
      <c r="G3616">
        <v>-4</v>
      </c>
      <c r="H3616">
        <v>0.137990117073059</v>
      </c>
      <c r="I3616">
        <f>IF(OR(B3616="GAS",B3616="COL",B3616="LAN",B3616="RICE"),H3616*About!$B$113,IF(B3616="CROP",H3616*About!$B$114,'EPA Data'!H3616))</f>
        <v>0.15454893112182611</v>
      </c>
      <c r="J3616" s="9" t="str">
        <f>VLOOKUP(F3616,'Tech to Policy Mapping'!C:D,2,FALSE)</f>
        <v>ngps - production methane capture</v>
      </c>
    </row>
    <row r="3617" spans="1:10" x14ac:dyDescent="0.45">
      <c r="A3617" t="s">
        <v>425</v>
      </c>
      <c r="B3617" t="s">
        <v>433</v>
      </c>
      <c r="C3617">
        <v>2050</v>
      </c>
      <c r="D3617" t="s">
        <v>82</v>
      </c>
      <c r="E3617" t="s">
        <v>83</v>
      </c>
      <c r="F3617" t="s">
        <v>440</v>
      </c>
      <c r="G3617">
        <v>-3</v>
      </c>
      <c r="H3617">
        <v>0.41163039207458502</v>
      </c>
      <c r="I3617">
        <f>IF(OR(B3617="GAS",B3617="COL",B3617="LAN",B3617="RICE"),H3617*About!$B$113,IF(B3617="CROP",H3617*About!$B$114,'EPA Data'!H3617))</f>
        <v>0.46102603912353524</v>
      </c>
      <c r="J3617" s="9" t="str">
        <f>VLOOKUP(F3617,'Tech to Policy Mapping'!C:D,2,FALSE)</f>
        <v>ngps - production methane capture</v>
      </c>
    </row>
    <row r="3618" spans="1:10" x14ac:dyDescent="0.45">
      <c r="A3618" t="s">
        <v>425</v>
      </c>
      <c r="B3618" t="s">
        <v>433</v>
      </c>
      <c r="C3618">
        <v>2050</v>
      </c>
      <c r="D3618" t="s">
        <v>82</v>
      </c>
      <c r="E3618" t="s">
        <v>83</v>
      </c>
      <c r="F3618" t="s">
        <v>457</v>
      </c>
      <c r="G3618">
        <v>-3</v>
      </c>
      <c r="H3618">
        <v>2.1029922878369699E-2</v>
      </c>
      <c r="I3618">
        <f>IF(OR(B3618="GAS",B3618="COL",B3618="LAN",B3618="RICE"),H3618*About!$B$113,IF(B3618="CROP",H3618*About!$B$114,'EPA Data'!H3618))</f>
        <v>2.3553513623774065E-2</v>
      </c>
      <c r="J3618" s="9" t="str">
        <f>VLOOKUP(F3618,'Tech to Policy Mapping'!C:D,2,FALSE)</f>
        <v>ngps - production methane capture</v>
      </c>
    </row>
    <row r="3619" spans="1:10" x14ac:dyDescent="0.45">
      <c r="A3619" t="s">
        <v>425</v>
      </c>
      <c r="B3619" t="s">
        <v>433</v>
      </c>
      <c r="C3619">
        <v>2050</v>
      </c>
      <c r="D3619" t="s">
        <v>82</v>
      </c>
      <c r="E3619" t="s">
        <v>83</v>
      </c>
      <c r="F3619" t="s">
        <v>440</v>
      </c>
      <c r="G3619">
        <v>-2</v>
      </c>
      <c r="H3619">
        <v>0.40050702542066502</v>
      </c>
      <c r="I3619">
        <f>IF(OR(B3619="GAS",B3619="COL",B3619="LAN",B3619="RICE"),H3619*About!$B$113,IF(B3619="CROP",H3619*About!$B$114,'EPA Data'!H3619))</f>
        <v>0.44856786847114488</v>
      </c>
      <c r="J3619" s="9" t="str">
        <f>VLOOKUP(F3619,'Tech to Policy Mapping'!C:D,2,FALSE)</f>
        <v>ngps - production methane capture</v>
      </c>
    </row>
    <row r="3620" spans="1:10" x14ac:dyDescent="0.45">
      <c r="A3620" t="s">
        <v>425</v>
      </c>
      <c r="B3620" t="s">
        <v>433</v>
      </c>
      <c r="C3620">
        <v>2050</v>
      </c>
      <c r="D3620" t="s">
        <v>82</v>
      </c>
      <c r="E3620" t="s">
        <v>83</v>
      </c>
      <c r="F3620" t="s">
        <v>457</v>
      </c>
      <c r="G3620">
        <v>-2</v>
      </c>
      <c r="H3620">
        <v>3.9468260947615004E-3</v>
      </c>
      <c r="I3620">
        <f>IF(OR(B3620="GAS",B3620="COL",B3620="LAN",B3620="RICE"),H3620*About!$B$113,IF(B3620="CROP",H3620*About!$B$114,'EPA Data'!H3620))</f>
        <v>4.4204452261328809E-3</v>
      </c>
      <c r="J3620" s="9" t="str">
        <f>VLOOKUP(F3620,'Tech to Policy Mapping'!C:D,2,FALSE)</f>
        <v>ngps - production methane capture</v>
      </c>
    </row>
    <row r="3621" spans="1:10" x14ac:dyDescent="0.45">
      <c r="A3621" t="s">
        <v>425</v>
      </c>
      <c r="B3621" t="s">
        <v>433</v>
      </c>
      <c r="C3621">
        <v>2050</v>
      </c>
      <c r="D3621" t="s">
        <v>82</v>
      </c>
      <c r="E3621" t="s">
        <v>83</v>
      </c>
      <c r="F3621" t="s">
        <v>440</v>
      </c>
      <c r="G3621">
        <v>-1</v>
      </c>
      <c r="H3621">
        <v>0.94080030918121305</v>
      </c>
      <c r="I3621">
        <f>IF(OR(B3621="GAS",B3621="COL",B3621="LAN",B3621="RICE"),H3621*About!$B$113,IF(B3621="CROP",H3621*About!$B$114,'EPA Data'!H3621))</f>
        <v>1.0536963462829587</v>
      </c>
      <c r="J3621" s="9" t="str">
        <f>VLOOKUP(F3621,'Tech to Policy Mapping'!C:D,2,FALSE)</f>
        <v>ngps - production methane capture</v>
      </c>
    </row>
    <row r="3622" spans="1:10" x14ac:dyDescent="0.45">
      <c r="A3622" t="s">
        <v>425</v>
      </c>
      <c r="B3622" t="s">
        <v>433</v>
      </c>
      <c r="C3622">
        <v>2050</v>
      </c>
      <c r="D3622" t="s">
        <v>82</v>
      </c>
      <c r="E3622" t="s">
        <v>83</v>
      </c>
      <c r="F3622" t="s">
        <v>457</v>
      </c>
      <c r="G3622">
        <v>-1</v>
      </c>
      <c r="H3622">
        <v>1.2574528809637E-3</v>
      </c>
      <c r="I3622">
        <f>IF(OR(B3622="GAS",B3622="COL",B3622="LAN",B3622="RICE"),H3622*About!$B$113,IF(B3622="CROP",H3622*About!$B$114,'EPA Data'!H3622))</f>
        <v>1.4083472266793442E-3</v>
      </c>
      <c r="J3622" s="9" t="str">
        <f>VLOOKUP(F3622,'Tech to Policy Mapping'!C:D,2,FALSE)</f>
        <v>ngps - production methane capture</v>
      </c>
    </row>
    <row r="3623" spans="1:10" x14ac:dyDescent="0.45">
      <c r="A3623" t="s">
        <v>425</v>
      </c>
      <c r="B3623" t="s">
        <v>433</v>
      </c>
      <c r="C3623">
        <v>2050</v>
      </c>
      <c r="D3623" t="s">
        <v>82</v>
      </c>
      <c r="E3623" t="s">
        <v>83</v>
      </c>
      <c r="F3623" t="s">
        <v>446</v>
      </c>
      <c r="G3623">
        <v>0</v>
      </c>
      <c r="H3623">
        <v>6.2190791359171002E-3</v>
      </c>
      <c r="I3623">
        <f>IF(OR(B3623="GAS",B3623="COL",B3623="LAN",B3623="RICE"),H3623*About!$B$113,IF(B3623="CROP",H3623*About!$B$114,'EPA Data'!H3623))</f>
        <v>6.965368632227153E-3</v>
      </c>
      <c r="J3623" s="9" t="str">
        <f>VLOOKUP(F3623,'Tech to Policy Mapping'!C:D,2,FALSE)</f>
        <v>ngps - production methane capture</v>
      </c>
    </row>
    <row r="3624" spans="1:10" x14ac:dyDescent="0.45">
      <c r="A3624" t="s">
        <v>425</v>
      </c>
      <c r="B3624" t="s">
        <v>433</v>
      </c>
      <c r="C3624">
        <v>2050</v>
      </c>
      <c r="D3624" t="s">
        <v>82</v>
      </c>
      <c r="E3624" t="s">
        <v>83</v>
      </c>
      <c r="F3624" t="s">
        <v>444</v>
      </c>
      <c r="G3624">
        <v>0</v>
      </c>
      <c r="H3624">
        <v>0.63725670427083903</v>
      </c>
      <c r="I3624">
        <f>IF(OR(B3624="GAS",B3624="COL",B3624="LAN",B3624="RICE"),H3624*About!$B$113,IF(B3624="CROP",H3624*About!$B$114,'EPA Data'!H3624))</f>
        <v>0.71372750878333979</v>
      </c>
      <c r="J3624" s="9" t="str">
        <f>VLOOKUP(F3624,'Tech to Policy Mapping'!C:D,2,FALSE)</f>
        <v>ngps - processing methane capture</v>
      </c>
    </row>
    <row r="3625" spans="1:10" x14ac:dyDescent="0.45">
      <c r="A3625" t="s">
        <v>425</v>
      </c>
      <c r="B3625" t="s">
        <v>433</v>
      </c>
      <c r="C3625">
        <v>2050</v>
      </c>
      <c r="D3625" t="s">
        <v>82</v>
      </c>
      <c r="E3625" t="s">
        <v>83</v>
      </c>
      <c r="F3625" t="s">
        <v>457</v>
      </c>
      <c r="G3625">
        <v>0</v>
      </c>
      <c r="H3625">
        <v>2.7824058197438999E-3</v>
      </c>
      <c r="I3625">
        <f>IF(OR(B3625="GAS",B3625="COL",B3625="LAN",B3625="RICE"),H3625*About!$B$113,IF(B3625="CROP",H3625*About!$B$114,'EPA Data'!H3625))</f>
        <v>3.1162945181131682E-3</v>
      </c>
      <c r="J3625" s="9" t="str">
        <f>VLOOKUP(F3625,'Tech to Policy Mapping'!C:D,2,FALSE)</f>
        <v>ngps - production methane capture</v>
      </c>
    </row>
    <row r="3626" spans="1:10" x14ac:dyDescent="0.45">
      <c r="A3626" t="s">
        <v>425</v>
      </c>
      <c r="B3626" t="s">
        <v>433</v>
      </c>
      <c r="C3626">
        <v>2050</v>
      </c>
      <c r="D3626" t="s">
        <v>82</v>
      </c>
      <c r="E3626" t="s">
        <v>83</v>
      </c>
      <c r="F3626" t="s">
        <v>457</v>
      </c>
      <c r="G3626">
        <v>1</v>
      </c>
      <c r="H3626">
        <v>2.5162276579066998E-3</v>
      </c>
      <c r="I3626">
        <f>IF(OR(B3626="GAS",B3626="COL",B3626="LAN",B3626="RICE"),H3626*About!$B$113,IF(B3626="CROP",H3626*About!$B$114,'EPA Data'!H3626))</f>
        <v>2.8181749768555042E-3</v>
      </c>
      <c r="J3626" s="9" t="str">
        <f>VLOOKUP(F3626,'Tech to Policy Mapping'!C:D,2,FALSE)</f>
        <v>ngps - production methane capture</v>
      </c>
    </row>
    <row r="3627" spans="1:10" x14ac:dyDescent="0.45">
      <c r="A3627" t="s">
        <v>425</v>
      </c>
      <c r="B3627" t="s">
        <v>433</v>
      </c>
      <c r="C3627">
        <v>2050</v>
      </c>
      <c r="D3627" t="s">
        <v>82</v>
      </c>
      <c r="E3627" t="s">
        <v>83</v>
      </c>
      <c r="F3627" t="s">
        <v>445</v>
      </c>
      <c r="G3627">
        <v>1</v>
      </c>
      <c r="H3627">
        <v>0.67334932088851895</v>
      </c>
      <c r="I3627">
        <f>IF(OR(B3627="GAS",B3627="COL",B3627="LAN",B3627="RICE"),H3627*About!$B$113,IF(B3627="CROP",H3627*About!$B$114,'EPA Data'!H3627))</f>
        <v>0.75415123939514128</v>
      </c>
      <c r="J3627" s="9" t="str">
        <f>VLOOKUP(F3627,'Tech to Policy Mapping'!C:D,2,FALSE)</f>
        <v>ngps - processing methane destruction</v>
      </c>
    </row>
    <row r="3628" spans="1:10" x14ac:dyDescent="0.45">
      <c r="A3628" t="s">
        <v>425</v>
      </c>
      <c r="B3628" t="s">
        <v>433</v>
      </c>
      <c r="C3628">
        <v>2050</v>
      </c>
      <c r="D3628" t="s">
        <v>82</v>
      </c>
      <c r="E3628" t="s">
        <v>83</v>
      </c>
      <c r="F3628" t="s">
        <v>440</v>
      </c>
      <c r="G3628">
        <v>1</v>
      </c>
      <c r="H3628">
        <v>5.6561004370451001E-2</v>
      </c>
      <c r="I3628">
        <f>IF(OR(B3628="GAS",B3628="COL",B3628="LAN",B3628="RICE"),H3628*About!$B$113,IF(B3628="CROP",H3628*About!$B$114,'EPA Data'!H3628))</f>
        <v>6.3348324894905134E-2</v>
      </c>
      <c r="J3628" s="9" t="str">
        <f>VLOOKUP(F3628,'Tech to Policy Mapping'!C:D,2,FALSE)</f>
        <v>ngps - production methane capture</v>
      </c>
    </row>
    <row r="3629" spans="1:10" x14ac:dyDescent="0.45">
      <c r="A3629" t="s">
        <v>425</v>
      </c>
      <c r="B3629" t="s">
        <v>433</v>
      </c>
      <c r="C3629">
        <v>2050</v>
      </c>
      <c r="D3629" t="s">
        <v>82</v>
      </c>
      <c r="E3629" t="s">
        <v>83</v>
      </c>
      <c r="F3629" t="s">
        <v>441</v>
      </c>
      <c r="G3629">
        <v>1</v>
      </c>
      <c r="H3629">
        <v>0.123930394649505</v>
      </c>
      <c r="I3629">
        <f>IF(OR(B3629="GAS",B3629="COL",B3629="LAN",B3629="RICE"),H3629*About!$B$113,IF(B3629="CROP",H3629*About!$B$114,'EPA Data'!H3629))</f>
        <v>0.13880204200744561</v>
      </c>
      <c r="J3629" s="9" t="str">
        <f>VLOOKUP(F3629,'Tech to Policy Mapping'!C:D,2,FALSE)</f>
        <v>ngps - production methane capture</v>
      </c>
    </row>
    <row r="3630" spans="1:10" x14ac:dyDescent="0.45">
      <c r="A3630" t="s">
        <v>425</v>
      </c>
      <c r="B3630" t="s">
        <v>433</v>
      </c>
      <c r="C3630">
        <v>2050</v>
      </c>
      <c r="D3630" t="s">
        <v>82</v>
      </c>
      <c r="E3630" t="s">
        <v>83</v>
      </c>
      <c r="F3630" t="s">
        <v>457</v>
      </c>
      <c r="G3630">
        <v>2</v>
      </c>
      <c r="H3630">
        <v>3.5728557268158E-3</v>
      </c>
      <c r="I3630">
        <f>IF(OR(B3630="GAS",B3630="COL",B3630="LAN",B3630="RICE"),H3630*About!$B$113,IF(B3630="CROP",H3630*About!$B$114,'EPA Data'!H3630))</f>
        <v>4.0015984140336965E-3</v>
      </c>
      <c r="J3630" s="9" t="str">
        <f>VLOOKUP(F3630,'Tech to Policy Mapping'!C:D,2,FALSE)</f>
        <v>ngps - production methane capture</v>
      </c>
    </row>
    <row r="3631" spans="1:10" x14ac:dyDescent="0.45">
      <c r="A3631" t="s">
        <v>425</v>
      </c>
      <c r="B3631" t="s">
        <v>433</v>
      </c>
      <c r="C3631">
        <v>2050</v>
      </c>
      <c r="D3631" t="s">
        <v>82</v>
      </c>
      <c r="E3631" t="s">
        <v>83</v>
      </c>
      <c r="F3631" t="s">
        <v>450</v>
      </c>
      <c r="G3631">
        <v>3</v>
      </c>
      <c r="H3631">
        <v>0.23498171567916801</v>
      </c>
      <c r="I3631">
        <f>IF(OR(B3631="GAS",B3631="COL",B3631="LAN",B3631="RICE"),H3631*About!$B$113,IF(B3631="CROP",H3631*About!$B$114,'EPA Data'!H3631))</f>
        <v>0.26317952156066821</v>
      </c>
      <c r="J3631" s="9" t="str">
        <f>VLOOKUP(F3631,'Tech to Policy Mapping'!C:D,2,FALSE)</f>
        <v>ngps - processing methane capture</v>
      </c>
    </row>
    <row r="3632" spans="1:10" x14ac:dyDescent="0.45">
      <c r="A3632" t="s">
        <v>425</v>
      </c>
      <c r="B3632" t="s">
        <v>433</v>
      </c>
      <c r="C3632">
        <v>2050</v>
      </c>
      <c r="D3632" t="s">
        <v>82</v>
      </c>
      <c r="E3632" t="s">
        <v>83</v>
      </c>
      <c r="F3632" t="s">
        <v>447</v>
      </c>
      <c r="G3632">
        <v>3</v>
      </c>
      <c r="H3632">
        <v>0.188174178823828</v>
      </c>
      <c r="I3632">
        <f>IF(OR(B3632="GAS",B3632="COL",B3632="LAN",B3632="RICE"),H3632*About!$B$113,IF(B3632="CROP",H3632*About!$B$114,'EPA Data'!H3632))</f>
        <v>0.21075508028268738</v>
      </c>
      <c r="J3632" s="9" t="str">
        <f>VLOOKUP(F3632,'Tech to Policy Mapping'!C:D,2,FALSE)</f>
        <v>ngps - T&amp;D methane capture</v>
      </c>
    </row>
    <row r="3633" spans="1:10" x14ac:dyDescent="0.45">
      <c r="A3633" t="s">
        <v>425</v>
      </c>
      <c r="B3633" t="s">
        <v>433</v>
      </c>
      <c r="C3633">
        <v>2050</v>
      </c>
      <c r="D3633" t="s">
        <v>82</v>
      </c>
      <c r="E3633" t="s">
        <v>83</v>
      </c>
      <c r="F3633" t="s">
        <v>457</v>
      </c>
      <c r="G3633">
        <v>3</v>
      </c>
      <c r="H3633">
        <v>1.2581138289534E-3</v>
      </c>
      <c r="I3633">
        <f>IF(OR(B3633="GAS",B3633="COL",B3633="LAN",B3633="RICE"),H3633*About!$B$113,IF(B3633="CROP",H3633*About!$B$114,'EPA Data'!H3633))</f>
        <v>1.4090874884278082E-3</v>
      </c>
      <c r="J3633" s="9" t="str">
        <f>VLOOKUP(F3633,'Tech to Policy Mapping'!C:D,2,FALSE)</f>
        <v>ngps - production methane capture</v>
      </c>
    </row>
    <row r="3634" spans="1:10" x14ac:dyDescent="0.45">
      <c r="A3634" t="s">
        <v>425</v>
      </c>
      <c r="B3634" t="s">
        <v>433</v>
      </c>
      <c r="C3634">
        <v>2050</v>
      </c>
      <c r="D3634" t="s">
        <v>82</v>
      </c>
      <c r="E3634" t="s">
        <v>83</v>
      </c>
      <c r="F3634" t="s">
        <v>447</v>
      </c>
      <c r="G3634">
        <v>6</v>
      </c>
      <c r="H3634">
        <v>1.85279636643827E-2</v>
      </c>
      <c r="I3634">
        <f>IF(OR(B3634="GAS",B3634="COL",B3634="LAN",B3634="RICE"),H3634*About!$B$113,IF(B3634="CROP",H3634*About!$B$114,'EPA Data'!H3634))</f>
        <v>2.0751319304108624E-2</v>
      </c>
      <c r="J3634" s="9" t="str">
        <f>VLOOKUP(F3634,'Tech to Policy Mapping'!C:D,2,FALSE)</f>
        <v>ngps - T&amp;D methane capture</v>
      </c>
    </row>
    <row r="3635" spans="1:10" x14ac:dyDescent="0.45">
      <c r="A3635" t="s">
        <v>425</v>
      </c>
      <c r="B3635" t="s">
        <v>433</v>
      </c>
      <c r="C3635">
        <v>2050</v>
      </c>
      <c r="D3635" t="s">
        <v>82</v>
      </c>
      <c r="E3635" t="s">
        <v>83</v>
      </c>
      <c r="F3635" t="s">
        <v>457</v>
      </c>
      <c r="G3635">
        <v>7</v>
      </c>
      <c r="H3635">
        <v>3.3980779699049998E-4</v>
      </c>
      <c r="I3635">
        <f>IF(OR(B3635="GAS",B3635="COL",B3635="LAN",B3635="RICE"),H3635*About!$B$113,IF(B3635="CROP",H3635*About!$B$114,'EPA Data'!H3635))</f>
        <v>3.8058473262936001E-4</v>
      </c>
      <c r="J3635" s="9" t="str">
        <f>VLOOKUP(F3635,'Tech to Policy Mapping'!C:D,2,FALSE)</f>
        <v>ngps - production methane capture</v>
      </c>
    </row>
    <row r="3636" spans="1:10" x14ac:dyDescent="0.45">
      <c r="A3636" t="s">
        <v>425</v>
      </c>
      <c r="B3636" t="s">
        <v>433</v>
      </c>
      <c r="C3636">
        <v>2050</v>
      </c>
      <c r="D3636" t="s">
        <v>82</v>
      </c>
      <c r="E3636" t="s">
        <v>83</v>
      </c>
      <c r="F3636" t="s">
        <v>457</v>
      </c>
      <c r="G3636">
        <v>8</v>
      </c>
      <c r="H3636">
        <v>7.9407461453230002E-4</v>
      </c>
      <c r="I3636">
        <f>IF(OR(B3636="GAS",B3636="COL",B3636="LAN",B3636="RICE"),H3636*About!$B$113,IF(B3636="CROP",H3636*About!$B$114,'EPA Data'!H3636))</f>
        <v>8.8936356827617612E-4</v>
      </c>
      <c r="J3636" s="9" t="str">
        <f>VLOOKUP(F3636,'Tech to Policy Mapping'!C:D,2,FALSE)</f>
        <v>ngps - production methane capture</v>
      </c>
    </row>
    <row r="3637" spans="1:10" x14ac:dyDescent="0.45">
      <c r="A3637" t="s">
        <v>425</v>
      </c>
      <c r="B3637" t="s">
        <v>433</v>
      </c>
      <c r="C3637">
        <v>2050</v>
      </c>
      <c r="D3637" t="s">
        <v>82</v>
      </c>
      <c r="E3637" t="s">
        <v>83</v>
      </c>
      <c r="F3637" t="s">
        <v>434</v>
      </c>
      <c r="G3637">
        <v>8</v>
      </c>
      <c r="H3637">
        <v>0.37327006459236101</v>
      </c>
      <c r="I3637">
        <f>IF(OR(B3637="GAS",B3637="COL",B3637="LAN",B3637="RICE"),H3637*About!$B$113,IF(B3637="CROP",H3637*About!$B$114,'EPA Data'!H3637))</f>
        <v>0.41806247234344435</v>
      </c>
      <c r="J3637" s="9" t="str">
        <f>VLOOKUP(F3637,'Tech to Policy Mapping'!C:D,2,FALSE)</f>
        <v>ngps - production methane capture</v>
      </c>
    </row>
    <row r="3638" spans="1:10" x14ac:dyDescent="0.45">
      <c r="A3638" t="s">
        <v>425</v>
      </c>
      <c r="B3638" t="s">
        <v>433</v>
      </c>
      <c r="C3638">
        <v>2050</v>
      </c>
      <c r="D3638" t="s">
        <v>82</v>
      </c>
      <c r="E3638" t="s">
        <v>83</v>
      </c>
      <c r="F3638" t="s">
        <v>442</v>
      </c>
      <c r="G3638">
        <v>8</v>
      </c>
      <c r="H3638">
        <v>0.54528939723968495</v>
      </c>
      <c r="I3638">
        <f>IF(OR(B3638="GAS",B3638="COL",B3638="LAN",B3638="RICE"),H3638*About!$B$113,IF(B3638="CROP",H3638*About!$B$114,'EPA Data'!H3638))</f>
        <v>0.61072412490844719</v>
      </c>
      <c r="J3638" s="9" t="str">
        <f>VLOOKUP(F3638,'Tech to Policy Mapping'!C:D,2,FALSE)</f>
        <v>ngps - production methane capture</v>
      </c>
    </row>
    <row r="3639" spans="1:10" x14ac:dyDescent="0.45">
      <c r="A3639" t="s">
        <v>425</v>
      </c>
      <c r="B3639" t="s">
        <v>433</v>
      </c>
      <c r="C3639">
        <v>2050</v>
      </c>
      <c r="D3639" t="s">
        <v>82</v>
      </c>
      <c r="E3639" t="s">
        <v>83</v>
      </c>
      <c r="F3639" t="s">
        <v>452</v>
      </c>
      <c r="G3639">
        <v>9</v>
      </c>
      <c r="H3639">
        <v>5.4004807025194203E-2</v>
      </c>
      <c r="I3639">
        <f>IF(OR(B3639="GAS",B3639="COL",B3639="LAN",B3639="RICE"),H3639*About!$B$113,IF(B3639="CROP",H3639*About!$B$114,'EPA Data'!H3639))</f>
        <v>6.0485383868217515E-2</v>
      </c>
      <c r="J3639" s="9" t="str">
        <f>VLOOKUP(F3639,'Tech to Policy Mapping'!C:D,2,FALSE)</f>
        <v>ngps - processing methane capture</v>
      </c>
    </row>
    <row r="3640" spans="1:10" x14ac:dyDescent="0.45">
      <c r="A3640" t="s">
        <v>425</v>
      </c>
      <c r="B3640" t="s">
        <v>433</v>
      </c>
      <c r="C3640">
        <v>2050</v>
      </c>
      <c r="D3640" t="s">
        <v>82</v>
      </c>
      <c r="E3640" t="s">
        <v>83</v>
      </c>
      <c r="F3640" t="s">
        <v>441</v>
      </c>
      <c r="G3640">
        <v>10</v>
      </c>
      <c r="H3640">
        <v>4.7580499202013002E-2</v>
      </c>
      <c r="I3640">
        <f>IF(OR(B3640="GAS",B3640="COL",B3640="LAN",B3640="RICE"),H3640*About!$B$113,IF(B3640="CROP",H3640*About!$B$114,'EPA Data'!H3640))</f>
        <v>5.3290159106254564E-2</v>
      </c>
      <c r="J3640" s="9" t="str">
        <f>VLOOKUP(F3640,'Tech to Policy Mapping'!C:D,2,FALSE)</f>
        <v>ngps - production methane capture</v>
      </c>
    </row>
    <row r="3641" spans="1:10" x14ac:dyDescent="0.45">
      <c r="A3641" t="s">
        <v>425</v>
      </c>
      <c r="B3641" t="s">
        <v>433</v>
      </c>
      <c r="C3641">
        <v>2050</v>
      </c>
      <c r="D3641" t="s">
        <v>82</v>
      </c>
      <c r="E3641" t="s">
        <v>83</v>
      </c>
      <c r="F3641" t="s">
        <v>435</v>
      </c>
      <c r="G3641">
        <v>10</v>
      </c>
      <c r="H3641">
        <v>3.2903663814068001E-3</v>
      </c>
      <c r="I3641">
        <f>IF(OR(B3641="GAS",B3641="COL",B3641="LAN",B3641="RICE"),H3641*About!$B$113,IF(B3641="CROP",H3641*About!$B$114,'EPA Data'!H3641))</f>
        <v>3.6852103471756163E-3</v>
      </c>
      <c r="J3641" s="9" t="str">
        <f>VLOOKUP(F3641,'Tech to Policy Mapping'!C:D,2,FALSE)</f>
        <v>ngps - production methane capture</v>
      </c>
    </row>
    <row r="3642" spans="1:10" x14ac:dyDescent="0.45">
      <c r="A3642" t="s">
        <v>425</v>
      </c>
      <c r="B3642" t="s">
        <v>433</v>
      </c>
      <c r="C3642">
        <v>2050</v>
      </c>
      <c r="D3642" t="s">
        <v>82</v>
      </c>
      <c r="E3642" t="s">
        <v>83</v>
      </c>
      <c r="F3642" t="s">
        <v>457</v>
      </c>
      <c r="G3642">
        <v>10</v>
      </c>
      <c r="H3642">
        <v>2.9019071371289999E-4</v>
      </c>
      <c r="I3642">
        <f>IF(OR(B3642="GAS",B3642="COL",B3642="LAN",B3642="RICE"),H3642*About!$B$113,IF(B3642="CROP",H3642*About!$B$114,'EPA Data'!H3642))</f>
        <v>3.2501359935844804E-4</v>
      </c>
      <c r="J3642" s="9" t="str">
        <f>VLOOKUP(F3642,'Tech to Policy Mapping'!C:D,2,FALSE)</f>
        <v>ngps - production methane capture</v>
      </c>
    </row>
    <row r="3643" spans="1:10" x14ac:dyDescent="0.45">
      <c r="A3643" t="s">
        <v>425</v>
      </c>
      <c r="B3643" t="s">
        <v>433</v>
      </c>
      <c r="C3643">
        <v>2050</v>
      </c>
      <c r="D3643" t="s">
        <v>82</v>
      </c>
      <c r="E3643" t="s">
        <v>83</v>
      </c>
      <c r="F3643" t="s">
        <v>447</v>
      </c>
      <c r="G3643">
        <v>11</v>
      </c>
      <c r="H3643">
        <v>0.125944629311561</v>
      </c>
      <c r="I3643">
        <f>IF(OR(B3643="GAS",B3643="COL",B3643="LAN",B3643="RICE"),H3643*About!$B$113,IF(B3643="CROP",H3643*About!$B$114,'EPA Data'!H3643))</f>
        <v>0.14105798482894832</v>
      </c>
      <c r="J3643" s="9" t="str">
        <f>VLOOKUP(F3643,'Tech to Policy Mapping'!C:D,2,FALSE)</f>
        <v>ngps - T&amp;D methane capture</v>
      </c>
    </row>
    <row r="3644" spans="1:10" x14ac:dyDescent="0.45">
      <c r="A3644" t="s">
        <v>425</v>
      </c>
      <c r="B3644" t="s">
        <v>433</v>
      </c>
      <c r="C3644">
        <v>2050</v>
      </c>
      <c r="D3644" t="s">
        <v>82</v>
      </c>
      <c r="E3644" t="s">
        <v>83</v>
      </c>
      <c r="F3644" t="s">
        <v>445</v>
      </c>
      <c r="G3644">
        <v>11</v>
      </c>
      <c r="H3644">
        <v>0.23121127486228901</v>
      </c>
      <c r="I3644">
        <f>IF(OR(B3644="GAS",B3644="COL",B3644="LAN",B3644="RICE"),H3644*About!$B$113,IF(B3644="CROP",H3644*About!$B$114,'EPA Data'!H3644))</f>
        <v>0.25895662784576373</v>
      </c>
      <c r="J3644" s="9" t="str">
        <f>VLOOKUP(F3644,'Tech to Policy Mapping'!C:D,2,FALSE)</f>
        <v>ngps - processing methane destruction</v>
      </c>
    </row>
    <row r="3645" spans="1:10" x14ac:dyDescent="0.45">
      <c r="A3645" t="s">
        <v>425</v>
      </c>
      <c r="B3645" t="s">
        <v>433</v>
      </c>
      <c r="C3645">
        <v>2050</v>
      </c>
      <c r="D3645" t="s">
        <v>82</v>
      </c>
      <c r="E3645" t="s">
        <v>83</v>
      </c>
      <c r="F3645" t="s">
        <v>457</v>
      </c>
      <c r="G3645">
        <v>11</v>
      </c>
      <c r="H3645">
        <v>3.9703730726609997E-4</v>
      </c>
      <c r="I3645">
        <f>IF(OR(B3645="GAS",B3645="COL",B3645="LAN",B3645="RICE"),H3645*About!$B$113,IF(B3645="CROP",H3645*About!$B$114,'EPA Data'!H3645))</f>
        <v>4.4468178413803201E-4</v>
      </c>
      <c r="J3645" s="9" t="str">
        <f>VLOOKUP(F3645,'Tech to Policy Mapping'!C:D,2,FALSE)</f>
        <v>ngps - production methane capture</v>
      </c>
    </row>
    <row r="3646" spans="1:10" x14ac:dyDescent="0.45">
      <c r="A3646" t="s">
        <v>425</v>
      </c>
      <c r="B3646" t="s">
        <v>433</v>
      </c>
      <c r="C3646">
        <v>2050</v>
      </c>
      <c r="D3646" t="s">
        <v>82</v>
      </c>
      <c r="E3646" t="s">
        <v>83</v>
      </c>
      <c r="F3646" t="s">
        <v>448</v>
      </c>
      <c r="G3646">
        <v>12</v>
      </c>
      <c r="H3646">
        <v>6.1945491470396996E-3</v>
      </c>
      <c r="I3646">
        <f>IF(OR(B3646="GAS",B3646="COL",B3646="LAN",B3646="RICE"),H3646*About!$B$113,IF(B3646="CROP",H3646*About!$B$114,'EPA Data'!H3646))</f>
        <v>6.9378950446844639E-3</v>
      </c>
      <c r="J3646" s="9" t="str">
        <f>VLOOKUP(F3646,'Tech to Policy Mapping'!C:D,2,FALSE)</f>
        <v>ngps - production methane capture</v>
      </c>
    </row>
    <row r="3647" spans="1:10" x14ac:dyDescent="0.45">
      <c r="A3647" t="s">
        <v>425</v>
      </c>
      <c r="B3647" t="s">
        <v>433</v>
      </c>
      <c r="C3647">
        <v>2050</v>
      </c>
      <c r="D3647" t="s">
        <v>82</v>
      </c>
      <c r="E3647" t="s">
        <v>83</v>
      </c>
      <c r="F3647" t="s">
        <v>445</v>
      </c>
      <c r="G3647">
        <v>13</v>
      </c>
      <c r="H3647">
        <v>0.87516301870346003</v>
      </c>
      <c r="I3647">
        <f>IF(OR(B3647="GAS",B3647="COL",B3647="LAN",B3647="RICE"),H3647*About!$B$113,IF(B3647="CROP",H3647*About!$B$114,'EPA Data'!H3647))</f>
        <v>0.98018258094787536</v>
      </c>
      <c r="J3647" s="9" t="str">
        <f>VLOOKUP(F3647,'Tech to Policy Mapping'!C:D,2,FALSE)</f>
        <v>ngps - processing methane destruction</v>
      </c>
    </row>
    <row r="3648" spans="1:10" x14ac:dyDescent="0.45">
      <c r="A3648" t="s">
        <v>425</v>
      </c>
      <c r="B3648" t="s">
        <v>433</v>
      </c>
      <c r="C3648">
        <v>2050</v>
      </c>
      <c r="D3648" t="s">
        <v>82</v>
      </c>
      <c r="E3648" t="s">
        <v>83</v>
      </c>
      <c r="F3648" t="s">
        <v>452</v>
      </c>
      <c r="G3648">
        <v>13</v>
      </c>
      <c r="H3648">
        <v>0.235450088977813</v>
      </c>
      <c r="I3648">
        <f>IF(OR(B3648="GAS",B3648="COL",B3648="LAN",B3648="RICE"),H3648*About!$B$113,IF(B3648="CROP",H3648*About!$B$114,'EPA Data'!H3648))</f>
        <v>0.26370409965515057</v>
      </c>
      <c r="J3648" s="9" t="str">
        <f>VLOOKUP(F3648,'Tech to Policy Mapping'!C:D,2,FALSE)</f>
        <v>ngps - processing methane capture</v>
      </c>
    </row>
    <row r="3649" spans="1:10" x14ac:dyDescent="0.45">
      <c r="A3649" t="s">
        <v>425</v>
      </c>
      <c r="B3649" t="s">
        <v>433</v>
      </c>
      <c r="C3649">
        <v>2050</v>
      </c>
      <c r="D3649" t="s">
        <v>82</v>
      </c>
      <c r="E3649" t="s">
        <v>83</v>
      </c>
      <c r="F3649" t="s">
        <v>457</v>
      </c>
      <c r="G3649">
        <v>15</v>
      </c>
      <c r="H3649">
        <v>2.4026376195250001E-4</v>
      </c>
      <c r="I3649">
        <f>IF(OR(B3649="GAS",B3649="COL",B3649="LAN",B3649="RICE"),H3649*About!$B$113,IF(B3649="CROP",H3649*About!$B$114,'EPA Data'!H3649))</f>
        <v>2.6909541338680006E-4</v>
      </c>
      <c r="J3649" s="9" t="str">
        <f>VLOOKUP(F3649,'Tech to Policy Mapping'!C:D,2,FALSE)</f>
        <v>ngps - production methane capture</v>
      </c>
    </row>
    <row r="3650" spans="1:10" x14ac:dyDescent="0.45">
      <c r="A3650" t="s">
        <v>425</v>
      </c>
      <c r="B3650" t="s">
        <v>433</v>
      </c>
      <c r="C3650">
        <v>2050</v>
      </c>
      <c r="D3650" t="s">
        <v>82</v>
      </c>
      <c r="E3650" t="s">
        <v>83</v>
      </c>
      <c r="F3650" t="s">
        <v>447</v>
      </c>
      <c r="G3650">
        <v>16</v>
      </c>
      <c r="H3650">
        <v>0.556282818317413</v>
      </c>
      <c r="I3650">
        <f>IF(OR(B3650="GAS",B3650="COL",B3650="LAN",B3650="RICE"),H3650*About!$B$113,IF(B3650="CROP",H3650*About!$B$114,'EPA Data'!H3650))</f>
        <v>0.62303675651550261</v>
      </c>
      <c r="J3650" s="9" t="str">
        <f>VLOOKUP(F3650,'Tech to Policy Mapping'!C:D,2,FALSE)</f>
        <v>ngps - T&amp;D methane capture</v>
      </c>
    </row>
    <row r="3651" spans="1:10" x14ac:dyDescent="0.45">
      <c r="A3651" t="s">
        <v>425</v>
      </c>
      <c r="B3651" t="s">
        <v>433</v>
      </c>
      <c r="C3651">
        <v>2050</v>
      </c>
      <c r="D3651" t="s">
        <v>82</v>
      </c>
      <c r="E3651" t="s">
        <v>83</v>
      </c>
      <c r="F3651" t="s">
        <v>445</v>
      </c>
      <c r="G3651">
        <v>18</v>
      </c>
      <c r="H3651">
        <v>2.3065077140927301E-2</v>
      </c>
      <c r="I3651">
        <f>IF(OR(B3651="GAS",B3651="COL",B3651="LAN",B3651="RICE"),H3651*About!$B$113,IF(B3651="CROP",H3651*About!$B$114,'EPA Data'!H3651))</f>
        <v>2.5832886397838581E-2</v>
      </c>
      <c r="J3651" s="9" t="str">
        <f>VLOOKUP(F3651,'Tech to Policy Mapping'!C:D,2,FALSE)</f>
        <v>ngps - processing methane destruction</v>
      </c>
    </row>
    <row r="3652" spans="1:10" x14ac:dyDescent="0.45">
      <c r="A3652" t="s">
        <v>425</v>
      </c>
      <c r="B3652" t="s">
        <v>433</v>
      </c>
      <c r="C3652">
        <v>2050</v>
      </c>
      <c r="D3652" t="s">
        <v>82</v>
      </c>
      <c r="E3652" t="s">
        <v>83</v>
      </c>
      <c r="F3652" t="s">
        <v>457</v>
      </c>
      <c r="G3652">
        <v>22</v>
      </c>
      <c r="H3652">
        <v>4.5307705295269998E-4</v>
      </c>
      <c r="I3652">
        <f>IF(OR(B3652="GAS",B3652="COL",B3652="LAN",B3652="RICE"),H3652*About!$B$113,IF(B3652="CROP",H3652*About!$B$114,'EPA Data'!H3652))</f>
        <v>5.0744629930702398E-4</v>
      </c>
      <c r="J3652" s="9" t="str">
        <f>VLOOKUP(F3652,'Tech to Policy Mapping'!C:D,2,FALSE)</f>
        <v>ngps - production methane capture</v>
      </c>
    </row>
    <row r="3653" spans="1:10" x14ac:dyDescent="0.45">
      <c r="A3653" t="s">
        <v>425</v>
      </c>
      <c r="B3653" t="s">
        <v>433</v>
      </c>
      <c r="C3653">
        <v>2050</v>
      </c>
      <c r="D3653" t="s">
        <v>82</v>
      </c>
      <c r="E3653" t="s">
        <v>83</v>
      </c>
      <c r="F3653" t="s">
        <v>442</v>
      </c>
      <c r="G3653">
        <v>25</v>
      </c>
      <c r="H3653">
        <v>0.41271099448204002</v>
      </c>
      <c r="I3653">
        <f>IF(OR(B3653="GAS",B3653="COL",B3653="LAN",B3653="RICE"),H3653*About!$B$113,IF(B3653="CROP",H3653*About!$B$114,'EPA Data'!H3653))</f>
        <v>0.46223631381988484</v>
      </c>
      <c r="J3653" s="9" t="str">
        <f>VLOOKUP(F3653,'Tech to Policy Mapping'!C:D,2,FALSE)</f>
        <v>ngps - production methane capture</v>
      </c>
    </row>
    <row r="3654" spans="1:10" x14ac:dyDescent="0.45">
      <c r="A3654" t="s">
        <v>425</v>
      </c>
      <c r="B3654" t="s">
        <v>433</v>
      </c>
      <c r="C3654">
        <v>2050</v>
      </c>
      <c r="D3654" t="s">
        <v>82</v>
      </c>
      <c r="E3654" t="s">
        <v>83</v>
      </c>
      <c r="F3654" t="s">
        <v>457</v>
      </c>
      <c r="G3654">
        <v>27</v>
      </c>
      <c r="H3654">
        <v>6.1345948779489997E-4</v>
      </c>
      <c r="I3654">
        <f>IF(OR(B3654="GAS",B3654="COL",B3654="LAN",B3654="RICE"),H3654*About!$B$113,IF(B3654="CROP",H3654*About!$B$114,'EPA Data'!H3654))</f>
        <v>6.8707462633028806E-4</v>
      </c>
      <c r="J3654" s="9" t="str">
        <f>VLOOKUP(F3654,'Tech to Policy Mapping'!C:D,2,FALSE)</f>
        <v>ngps - production methane capture</v>
      </c>
    </row>
    <row r="3655" spans="1:10" x14ac:dyDescent="0.45">
      <c r="A3655" t="s">
        <v>425</v>
      </c>
      <c r="B3655" t="s">
        <v>433</v>
      </c>
      <c r="C3655">
        <v>2050</v>
      </c>
      <c r="D3655" t="s">
        <v>82</v>
      </c>
      <c r="E3655" t="s">
        <v>83</v>
      </c>
      <c r="F3655" t="s">
        <v>445</v>
      </c>
      <c r="G3655">
        <v>31</v>
      </c>
      <c r="H3655">
        <v>2.2987229749560001E-3</v>
      </c>
      <c r="I3655">
        <f>IF(OR(B3655="GAS",B3655="COL",B3655="LAN",B3655="RICE"),H3655*About!$B$113,IF(B3655="CROP",H3655*About!$B$114,'EPA Data'!H3655))</f>
        <v>2.5745697319507202E-3</v>
      </c>
      <c r="J3655" s="9" t="str">
        <f>VLOOKUP(F3655,'Tech to Policy Mapping'!C:D,2,FALSE)</f>
        <v>ngps - processing methane destruction</v>
      </c>
    </row>
    <row r="3656" spans="1:10" x14ac:dyDescent="0.45">
      <c r="A3656" t="s">
        <v>425</v>
      </c>
      <c r="B3656" t="s">
        <v>433</v>
      </c>
      <c r="C3656">
        <v>2050</v>
      </c>
      <c r="D3656" t="s">
        <v>82</v>
      </c>
      <c r="E3656" t="s">
        <v>83</v>
      </c>
      <c r="F3656" t="s">
        <v>445</v>
      </c>
      <c r="G3656">
        <v>34</v>
      </c>
      <c r="H3656">
        <v>3.3770952722989999E-4</v>
      </c>
      <c r="I3656">
        <f>IF(OR(B3656="GAS",B3656="COL",B3656="LAN",B3656="RICE"),H3656*About!$B$113,IF(B3656="CROP",H3656*About!$B$114,'EPA Data'!H3656))</f>
        <v>3.7823467049748801E-4</v>
      </c>
      <c r="J3656" s="9" t="str">
        <f>VLOOKUP(F3656,'Tech to Policy Mapping'!C:D,2,FALSE)</f>
        <v>ngps - processing methane destruction</v>
      </c>
    </row>
    <row r="3657" spans="1:10" x14ac:dyDescent="0.45">
      <c r="A3657" t="s">
        <v>425</v>
      </c>
      <c r="B3657" t="s">
        <v>433</v>
      </c>
      <c r="C3657">
        <v>2050</v>
      </c>
      <c r="D3657" t="s">
        <v>82</v>
      </c>
      <c r="E3657" t="s">
        <v>83</v>
      </c>
      <c r="F3657" t="s">
        <v>457</v>
      </c>
      <c r="G3657">
        <v>34</v>
      </c>
      <c r="H3657">
        <v>1.9346048065929999E-4</v>
      </c>
      <c r="I3657">
        <f>IF(OR(B3657="GAS",B3657="COL",B3657="LAN",B3657="RICE"),H3657*About!$B$113,IF(B3657="CROP",H3657*About!$B$114,'EPA Data'!H3657))</f>
        <v>2.1667573833841601E-4</v>
      </c>
      <c r="J3657" s="9" t="str">
        <f>VLOOKUP(F3657,'Tech to Policy Mapping'!C:D,2,FALSE)</f>
        <v>ngps - production methane capture</v>
      </c>
    </row>
    <row r="3658" spans="1:10" x14ac:dyDescent="0.45">
      <c r="A3658" t="s">
        <v>425</v>
      </c>
      <c r="B3658" t="s">
        <v>433</v>
      </c>
      <c r="C3658">
        <v>2050</v>
      </c>
      <c r="D3658" t="s">
        <v>82</v>
      </c>
      <c r="E3658" t="s">
        <v>83</v>
      </c>
      <c r="F3658" t="s">
        <v>457</v>
      </c>
      <c r="G3658">
        <v>35</v>
      </c>
      <c r="H3658">
        <v>3.2035168260339999E-4</v>
      </c>
      <c r="I3658">
        <f>IF(OR(B3658="GAS",B3658="COL",B3658="LAN",B3658="RICE"),H3658*About!$B$113,IF(B3658="CROP",H3658*About!$B$114,'EPA Data'!H3658))</f>
        <v>3.5879388451580803E-4</v>
      </c>
      <c r="J3658" s="9" t="str">
        <f>VLOOKUP(F3658,'Tech to Policy Mapping'!C:D,2,FALSE)</f>
        <v>ngps - production methane capture</v>
      </c>
    </row>
    <row r="3659" spans="1:10" x14ac:dyDescent="0.45">
      <c r="A3659" t="s">
        <v>425</v>
      </c>
      <c r="B3659" t="s">
        <v>433</v>
      </c>
      <c r="C3659">
        <v>2050</v>
      </c>
      <c r="D3659" t="s">
        <v>82</v>
      </c>
      <c r="E3659" t="s">
        <v>83</v>
      </c>
      <c r="F3659" t="s">
        <v>435</v>
      </c>
      <c r="G3659">
        <v>36</v>
      </c>
      <c r="H3659">
        <v>1.355329150101E-4</v>
      </c>
      <c r="I3659">
        <f>IF(OR(B3659="GAS",B3659="COL",B3659="LAN",B3659="RICE"),H3659*About!$B$113,IF(B3659="CROP",H3659*About!$B$114,'EPA Data'!H3659))</f>
        <v>1.5179686481131202E-4</v>
      </c>
      <c r="J3659" s="9" t="str">
        <f>VLOOKUP(F3659,'Tech to Policy Mapping'!C:D,2,FALSE)</f>
        <v>ngps - production methane capture</v>
      </c>
    </row>
    <row r="3660" spans="1:10" x14ac:dyDescent="0.45">
      <c r="A3660" t="s">
        <v>425</v>
      </c>
      <c r="B3660" t="s">
        <v>433</v>
      </c>
      <c r="C3660">
        <v>2050</v>
      </c>
      <c r="D3660" t="s">
        <v>82</v>
      </c>
      <c r="E3660" t="s">
        <v>83</v>
      </c>
      <c r="F3660" t="s">
        <v>448</v>
      </c>
      <c r="G3660">
        <v>36</v>
      </c>
      <c r="H3660">
        <v>0.19512830674648199</v>
      </c>
      <c r="I3660">
        <f>IF(OR(B3660="GAS",B3660="COL",B3660="LAN",B3660="RICE"),H3660*About!$B$113,IF(B3660="CROP",H3660*About!$B$114,'EPA Data'!H3660))</f>
        <v>0.21854370355605984</v>
      </c>
      <c r="J3660" s="9" t="str">
        <f>VLOOKUP(F3660,'Tech to Policy Mapping'!C:D,2,FALSE)</f>
        <v>ngps - production methane capture</v>
      </c>
    </row>
    <row r="3661" spans="1:10" x14ac:dyDescent="0.45">
      <c r="A3661" t="s">
        <v>425</v>
      </c>
      <c r="B3661" t="s">
        <v>433</v>
      </c>
      <c r="C3661">
        <v>2050</v>
      </c>
      <c r="D3661" t="s">
        <v>82</v>
      </c>
      <c r="E3661" t="s">
        <v>83</v>
      </c>
      <c r="F3661" t="s">
        <v>445</v>
      </c>
      <c r="G3661">
        <v>37</v>
      </c>
      <c r="H3661">
        <v>2.5756375398487E-3</v>
      </c>
      <c r="I3661">
        <f>IF(OR(B3661="GAS",B3661="COL",B3661="LAN",B3661="RICE"),H3661*About!$B$113,IF(B3661="CROP",H3661*About!$B$114,'EPA Data'!H3661))</f>
        <v>2.8847140446305441E-3</v>
      </c>
      <c r="J3661" s="9" t="str">
        <f>VLOOKUP(F3661,'Tech to Policy Mapping'!C:D,2,FALSE)</f>
        <v>ngps - processing methane destruction</v>
      </c>
    </row>
    <row r="3662" spans="1:10" x14ac:dyDescent="0.45">
      <c r="A3662" t="s">
        <v>425</v>
      </c>
      <c r="B3662" t="s">
        <v>433</v>
      </c>
      <c r="C3662">
        <v>2050</v>
      </c>
      <c r="D3662" t="s">
        <v>82</v>
      </c>
      <c r="E3662" t="s">
        <v>83</v>
      </c>
      <c r="F3662" t="s">
        <v>446</v>
      </c>
      <c r="G3662">
        <v>37</v>
      </c>
      <c r="H3662">
        <v>0.30878901481628401</v>
      </c>
      <c r="I3662">
        <f>IF(OR(B3662="GAS",B3662="COL",B3662="LAN",B3662="RICE"),H3662*About!$B$113,IF(B3662="CROP",H3662*About!$B$114,'EPA Data'!H3662))</f>
        <v>0.34584369659423814</v>
      </c>
      <c r="J3662" s="9" t="str">
        <f>VLOOKUP(F3662,'Tech to Policy Mapping'!C:D,2,FALSE)</f>
        <v>ngps - production methane capture</v>
      </c>
    </row>
    <row r="3663" spans="1:10" x14ac:dyDescent="0.45">
      <c r="A3663" t="s">
        <v>425</v>
      </c>
      <c r="B3663" t="s">
        <v>433</v>
      </c>
      <c r="C3663">
        <v>2050</v>
      </c>
      <c r="D3663" t="s">
        <v>82</v>
      </c>
      <c r="E3663" t="s">
        <v>83</v>
      </c>
      <c r="F3663" t="s">
        <v>440</v>
      </c>
      <c r="G3663">
        <v>43</v>
      </c>
      <c r="H3663">
        <v>1.6950121789710001E-4</v>
      </c>
      <c r="I3663">
        <f>IF(OR(B3663="GAS",B3663="COL",B3663="LAN",B3663="RICE"),H3663*About!$B$113,IF(B3663="CROP",H3663*About!$B$114,'EPA Data'!H3663))</f>
        <v>1.8984136404475203E-4</v>
      </c>
      <c r="J3663" s="9" t="str">
        <f>VLOOKUP(F3663,'Tech to Policy Mapping'!C:D,2,FALSE)</f>
        <v>ngps - production methane capture</v>
      </c>
    </row>
    <row r="3664" spans="1:10" x14ac:dyDescent="0.45">
      <c r="A3664" t="s">
        <v>425</v>
      </c>
      <c r="B3664" t="s">
        <v>433</v>
      </c>
      <c r="C3664">
        <v>2050</v>
      </c>
      <c r="D3664" t="s">
        <v>82</v>
      </c>
      <c r="E3664" t="s">
        <v>83</v>
      </c>
      <c r="F3664" t="s">
        <v>457</v>
      </c>
      <c r="G3664">
        <v>43</v>
      </c>
      <c r="H3664">
        <v>1.6017584130169999E-4</v>
      </c>
      <c r="I3664">
        <f>IF(OR(B3664="GAS",B3664="COL",B3664="LAN",B3664="RICE"),H3664*About!$B$113,IF(B3664="CROP",H3664*About!$B$114,'EPA Data'!H3664))</f>
        <v>1.7939694225790401E-4</v>
      </c>
      <c r="J3664" s="9" t="str">
        <f>VLOOKUP(F3664,'Tech to Policy Mapping'!C:D,2,FALSE)</f>
        <v>ngps - production methane capture</v>
      </c>
    </row>
    <row r="3665" spans="1:10" x14ac:dyDescent="0.45">
      <c r="A3665" t="s">
        <v>425</v>
      </c>
      <c r="B3665" t="s">
        <v>433</v>
      </c>
      <c r="C3665">
        <v>2050</v>
      </c>
      <c r="D3665" t="s">
        <v>82</v>
      </c>
      <c r="E3665" t="s">
        <v>83</v>
      </c>
      <c r="F3665" t="s">
        <v>449</v>
      </c>
      <c r="G3665">
        <v>43</v>
      </c>
      <c r="H3665">
        <v>1.9881909713149098E-2</v>
      </c>
      <c r="I3665">
        <f>IF(OR(B3665="GAS",B3665="COL",B3665="LAN",B3665="RICE"),H3665*About!$B$113,IF(B3665="CROP",H3665*About!$B$114,'EPA Data'!H3665))</f>
        <v>2.2267738878726993E-2</v>
      </c>
      <c r="J3665" s="9" t="str">
        <f>VLOOKUP(F3665,'Tech to Policy Mapping'!C:D,2,FALSE)</f>
        <v>ngps - T&amp;D methane capture</v>
      </c>
    </row>
    <row r="3666" spans="1:10" x14ac:dyDescent="0.45">
      <c r="A3666" t="s">
        <v>425</v>
      </c>
      <c r="B3666" t="s">
        <v>433</v>
      </c>
      <c r="C3666">
        <v>2050</v>
      </c>
      <c r="D3666" t="s">
        <v>82</v>
      </c>
      <c r="E3666" t="s">
        <v>83</v>
      </c>
      <c r="F3666" t="s">
        <v>457</v>
      </c>
      <c r="G3666">
        <v>69</v>
      </c>
      <c r="H3666">
        <v>7.5686133641300005E-5</v>
      </c>
      <c r="I3666">
        <f>IF(OR(B3666="GAS",B3666="COL",B3666="LAN",B3666="RICE"),H3666*About!$B$113,IF(B3666="CROP",H3666*About!$B$114,'EPA Data'!H3666))</f>
        <v>8.4768469678256017E-5</v>
      </c>
      <c r="J3666" s="9" t="str">
        <f>VLOOKUP(F3666,'Tech to Policy Mapping'!C:D,2,FALSE)</f>
        <v>ngps - production methane capture</v>
      </c>
    </row>
    <row r="3667" spans="1:10" x14ac:dyDescent="0.45">
      <c r="A3667" t="s">
        <v>425</v>
      </c>
      <c r="B3667" t="s">
        <v>433</v>
      </c>
      <c r="C3667">
        <v>2050</v>
      </c>
      <c r="D3667" t="s">
        <v>82</v>
      </c>
      <c r="E3667" t="s">
        <v>83</v>
      </c>
      <c r="F3667" t="s">
        <v>440</v>
      </c>
      <c r="G3667">
        <v>90</v>
      </c>
      <c r="H3667">
        <v>1.3360701268540001E-4</v>
      </c>
      <c r="I3667">
        <f>IF(OR(B3667="GAS",B3667="COL",B3667="LAN",B3667="RICE"),H3667*About!$B$113,IF(B3667="CROP",H3667*About!$B$114,'EPA Data'!H3667))</f>
        <v>1.4963985420764802E-4</v>
      </c>
      <c r="J3667" s="9" t="str">
        <f>VLOOKUP(F3667,'Tech to Policy Mapping'!C:D,2,FALSE)</f>
        <v>ngps - production methane capture</v>
      </c>
    </row>
    <row r="3668" spans="1:10" x14ac:dyDescent="0.45">
      <c r="A3668" t="s">
        <v>425</v>
      </c>
      <c r="B3668" t="s">
        <v>433</v>
      </c>
      <c r="C3668">
        <v>2050</v>
      </c>
      <c r="D3668" t="s">
        <v>82</v>
      </c>
      <c r="E3668" t="s">
        <v>83</v>
      </c>
      <c r="F3668" t="s">
        <v>457</v>
      </c>
      <c r="G3668">
        <v>134</v>
      </c>
      <c r="H3668">
        <v>1.009148400044E-4</v>
      </c>
      <c r="I3668">
        <f>IF(OR(B3668="GAS",B3668="COL",B3668="LAN",B3668="RICE"),H3668*About!$B$113,IF(B3668="CROP",H3668*About!$B$114,'EPA Data'!H3668))</f>
        <v>1.1302462080492801E-4</v>
      </c>
      <c r="J3668" s="9" t="str">
        <f>VLOOKUP(F3668,'Tech to Policy Mapping'!C:D,2,FALSE)</f>
        <v>ngps - production methane capture</v>
      </c>
    </row>
    <row r="3669" spans="1:10" x14ac:dyDescent="0.45">
      <c r="A3669" t="s">
        <v>425</v>
      </c>
      <c r="B3669" t="s">
        <v>433</v>
      </c>
      <c r="C3669">
        <v>2050</v>
      </c>
      <c r="D3669" t="s">
        <v>82</v>
      </c>
      <c r="E3669" t="s">
        <v>83</v>
      </c>
      <c r="F3669" t="s">
        <v>457</v>
      </c>
      <c r="G3669">
        <v>135</v>
      </c>
      <c r="H3669">
        <v>4.1456551116399998E-5</v>
      </c>
      <c r="I3669">
        <f>IF(OR(B3669="GAS",B3669="COL",B3669="LAN",B3669="RICE"),H3669*About!$B$113,IF(B3669="CROP",H3669*About!$B$114,'EPA Data'!H3669))</f>
        <v>4.6431337250368003E-5</v>
      </c>
      <c r="J3669" s="9" t="str">
        <f>VLOOKUP(F3669,'Tech to Policy Mapping'!C:D,2,FALSE)</f>
        <v>ngps - production methane capture</v>
      </c>
    </row>
    <row r="3670" spans="1:10" x14ac:dyDescent="0.45">
      <c r="A3670" t="s">
        <v>425</v>
      </c>
      <c r="B3670" t="s">
        <v>433</v>
      </c>
      <c r="C3670">
        <v>2050</v>
      </c>
      <c r="D3670" t="s">
        <v>82</v>
      </c>
      <c r="E3670" t="s">
        <v>83</v>
      </c>
      <c r="F3670" t="s">
        <v>451</v>
      </c>
      <c r="G3670">
        <v>136</v>
      </c>
      <c r="H3670">
        <v>0.240459010004997</v>
      </c>
      <c r="I3670">
        <f>IF(OR(B3670="GAS",B3670="COL",B3670="LAN",B3670="RICE"),H3670*About!$B$113,IF(B3670="CROP",H3670*About!$B$114,'EPA Data'!H3670))</f>
        <v>0.26931409120559668</v>
      </c>
      <c r="J3670" s="9" t="str">
        <f>VLOOKUP(F3670,'Tech to Policy Mapping'!C:D,2,FALSE)</f>
        <v>ngps - production methane capture</v>
      </c>
    </row>
    <row r="3671" spans="1:10" x14ac:dyDescent="0.45">
      <c r="A3671" t="s">
        <v>425</v>
      </c>
      <c r="B3671" t="s">
        <v>433</v>
      </c>
      <c r="C3671">
        <v>2050</v>
      </c>
      <c r="D3671" t="s">
        <v>82</v>
      </c>
      <c r="E3671" t="s">
        <v>83</v>
      </c>
      <c r="F3671" t="s">
        <v>457</v>
      </c>
      <c r="G3671">
        <v>158</v>
      </c>
      <c r="H3671">
        <v>5.0457420002199999E-5</v>
      </c>
      <c r="I3671">
        <f>IF(OR(B3671="GAS",B3671="COL",B3671="LAN",B3671="RICE"),H3671*About!$B$113,IF(B3671="CROP",H3671*About!$B$114,'EPA Data'!H3671))</f>
        <v>5.6512310402464003E-5</v>
      </c>
      <c r="J3671" s="9" t="str">
        <f>VLOOKUP(F3671,'Tech to Policy Mapping'!C:D,2,FALSE)</f>
        <v>ngps - production methane capture</v>
      </c>
    </row>
    <row r="3672" spans="1:10" x14ac:dyDescent="0.45">
      <c r="A3672" t="s">
        <v>425</v>
      </c>
      <c r="B3672" t="s">
        <v>433</v>
      </c>
      <c r="C3672">
        <v>2050</v>
      </c>
      <c r="D3672" t="s">
        <v>82</v>
      </c>
      <c r="E3672" t="s">
        <v>83</v>
      </c>
      <c r="F3672" t="s">
        <v>441</v>
      </c>
      <c r="G3672">
        <v>174</v>
      </c>
      <c r="H3672">
        <v>2.1177420858294002E-3</v>
      </c>
      <c r="I3672">
        <f>IF(OR(B3672="GAS",B3672="COL",B3672="LAN",B3672="RICE"),H3672*About!$B$113,IF(B3672="CROP",H3672*About!$B$114,'EPA Data'!H3672))</f>
        <v>2.3718711361289282E-3</v>
      </c>
      <c r="J3672" s="9" t="str">
        <f>VLOOKUP(F3672,'Tech to Policy Mapping'!C:D,2,FALSE)</f>
        <v>ngps - production methane capture</v>
      </c>
    </row>
    <row r="3673" spans="1:10" x14ac:dyDescent="0.45">
      <c r="A3673" t="s">
        <v>425</v>
      </c>
      <c r="B3673" t="s">
        <v>433</v>
      </c>
      <c r="C3673">
        <v>2050</v>
      </c>
      <c r="D3673" t="s">
        <v>82</v>
      </c>
      <c r="E3673" t="s">
        <v>83</v>
      </c>
      <c r="F3673" t="s">
        <v>446</v>
      </c>
      <c r="G3673">
        <v>229</v>
      </c>
      <c r="H3673">
        <v>7.1779252029954997E-3</v>
      </c>
      <c r="I3673">
        <f>IF(OR(B3673="GAS",B3673="COL",B3673="LAN",B3673="RICE"),H3673*About!$B$113,IF(B3673="CROP",H3673*About!$B$114,'EPA Data'!H3673))</f>
        <v>8.039276227354961E-3</v>
      </c>
      <c r="J3673" s="9" t="str">
        <f>VLOOKUP(F3673,'Tech to Policy Mapping'!C:D,2,FALSE)</f>
        <v>ngps - production methane capture</v>
      </c>
    </row>
    <row r="3674" spans="1:10" x14ac:dyDescent="0.45">
      <c r="A3674" t="s">
        <v>425</v>
      </c>
      <c r="B3674" t="s">
        <v>433</v>
      </c>
      <c r="C3674">
        <v>2050</v>
      </c>
      <c r="D3674" t="s">
        <v>82</v>
      </c>
      <c r="E3674" t="s">
        <v>83</v>
      </c>
      <c r="F3674" t="s">
        <v>449</v>
      </c>
      <c r="G3674">
        <v>250</v>
      </c>
      <c r="H3674">
        <v>4.1302633471787002E-3</v>
      </c>
      <c r="I3674">
        <f>IF(OR(B3674="GAS",B3674="COL",B3674="LAN",B3674="RICE"),H3674*About!$B$113,IF(B3674="CROP",H3674*About!$B$114,'EPA Data'!H3674))</f>
        <v>4.6258949488401447E-3</v>
      </c>
      <c r="J3674" s="9" t="str">
        <f>VLOOKUP(F3674,'Tech to Policy Mapping'!C:D,2,FALSE)</f>
        <v>ngps - T&amp;D methane capture</v>
      </c>
    </row>
    <row r="3675" spans="1:10" x14ac:dyDescent="0.45">
      <c r="A3675" t="s">
        <v>425</v>
      </c>
      <c r="B3675" t="s">
        <v>433</v>
      </c>
      <c r="C3675">
        <v>2050</v>
      </c>
      <c r="D3675" t="s">
        <v>82</v>
      </c>
      <c r="E3675" t="s">
        <v>83</v>
      </c>
      <c r="F3675" t="s">
        <v>457</v>
      </c>
      <c r="G3675">
        <v>254</v>
      </c>
      <c r="H3675">
        <v>5.5275402701199998E-5</v>
      </c>
      <c r="I3675">
        <f>IF(OR(B3675="GAS",B3675="COL",B3675="LAN",B3675="RICE"),H3675*About!$B$113,IF(B3675="CROP",H3675*About!$B$114,'EPA Data'!H3675))</f>
        <v>6.1908451025344003E-5</v>
      </c>
      <c r="J3675" s="9" t="str">
        <f>VLOOKUP(F3675,'Tech to Policy Mapping'!C:D,2,FALSE)</f>
        <v>ngps - production methane capture</v>
      </c>
    </row>
    <row r="3676" spans="1:10" x14ac:dyDescent="0.45">
      <c r="A3676" t="s">
        <v>425</v>
      </c>
      <c r="B3676" t="s">
        <v>433</v>
      </c>
      <c r="C3676">
        <v>2050</v>
      </c>
      <c r="D3676" t="s">
        <v>82</v>
      </c>
      <c r="E3676" t="s">
        <v>83</v>
      </c>
      <c r="F3676" t="s">
        <v>457</v>
      </c>
      <c r="G3676">
        <v>273</v>
      </c>
      <c r="H3676">
        <v>2.12958639167E-5</v>
      </c>
      <c r="I3676">
        <f>IF(OR(B3676="GAS",B3676="COL",B3676="LAN",B3676="RICE"),H3676*About!$B$113,IF(B3676="CROP",H3676*About!$B$114,'EPA Data'!H3676))</f>
        <v>2.3851367586704001E-5</v>
      </c>
      <c r="J3676" s="9" t="str">
        <f>VLOOKUP(F3676,'Tech to Policy Mapping'!C:D,2,FALSE)</f>
        <v>ngps - production methane capture</v>
      </c>
    </row>
    <row r="3677" spans="1:10" x14ac:dyDescent="0.45">
      <c r="A3677" t="s">
        <v>425</v>
      </c>
      <c r="B3677" t="s">
        <v>433</v>
      </c>
      <c r="C3677">
        <v>2050</v>
      </c>
      <c r="D3677" t="s">
        <v>82</v>
      </c>
      <c r="E3677" t="s">
        <v>83</v>
      </c>
      <c r="F3677" t="s">
        <v>445</v>
      </c>
      <c r="G3677">
        <v>298</v>
      </c>
      <c r="H3677">
        <v>2.09446625377E-5</v>
      </c>
      <c r="I3677">
        <f>IF(OR(B3677="GAS",B3677="COL",B3677="LAN",B3677="RICE"),H3677*About!$B$113,IF(B3677="CROP",H3677*About!$B$114,'EPA Data'!H3677))</f>
        <v>2.3458022042224001E-5</v>
      </c>
      <c r="J3677" s="9" t="str">
        <f>VLOOKUP(F3677,'Tech to Policy Mapping'!C:D,2,FALSE)</f>
        <v>ngps - processing methane destruction</v>
      </c>
    </row>
    <row r="3678" spans="1:10" x14ac:dyDescent="0.45">
      <c r="A3678" t="s">
        <v>425</v>
      </c>
      <c r="B3678" t="s">
        <v>433</v>
      </c>
      <c r="C3678">
        <v>2050</v>
      </c>
      <c r="D3678" t="s">
        <v>82</v>
      </c>
      <c r="E3678" t="s">
        <v>83</v>
      </c>
      <c r="F3678" t="s">
        <v>457</v>
      </c>
      <c r="G3678">
        <v>298</v>
      </c>
      <c r="H3678">
        <v>2.7637701350599999E-5</v>
      </c>
      <c r="I3678">
        <f>IF(OR(B3678="GAS",B3678="COL",B3678="LAN",B3678="RICE"),H3678*About!$B$113,IF(B3678="CROP",H3678*About!$B$114,'EPA Data'!H3678))</f>
        <v>3.0954225512672001E-5</v>
      </c>
      <c r="J3678" s="9" t="str">
        <f>VLOOKUP(F3678,'Tech to Policy Mapping'!C:D,2,FALSE)</f>
        <v>ngps - production methane capture</v>
      </c>
    </row>
    <row r="3679" spans="1:10" x14ac:dyDescent="0.45">
      <c r="A3679" t="s">
        <v>425</v>
      </c>
      <c r="B3679" t="s">
        <v>433</v>
      </c>
      <c r="C3679">
        <v>2050</v>
      </c>
      <c r="D3679" t="s">
        <v>82</v>
      </c>
      <c r="E3679" t="s">
        <v>83</v>
      </c>
      <c r="F3679" t="s">
        <v>442</v>
      </c>
      <c r="G3679">
        <v>302</v>
      </c>
      <c r="H3679">
        <v>0.17109726369380901</v>
      </c>
      <c r="I3679">
        <f>IF(OR(B3679="GAS",B3679="COL",B3679="LAN",B3679="RICE"),H3679*About!$B$113,IF(B3679="CROP",H3679*About!$B$114,'EPA Data'!H3679))</f>
        <v>0.1916289353370661</v>
      </c>
      <c r="J3679" s="9" t="str">
        <f>VLOOKUP(F3679,'Tech to Policy Mapping'!C:D,2,FALSE)</f>
        <v>ngps - production methane capture</v>
      </c>
    </row>
    <row r="3680" spans="1:10" x14ac:dyDescent="0.45">
      <c r="A3680" t="s">
        <v>425</v>
      </c>
      <c r="B3680" t="s">
        <v>433</v>
      </c>
      <c r="C3680">
        <v>2050</v>
      </c>
      <c r="D3680" t="s">
        <v>82</v>
      </c>
      <c r="E3680" t="s">
        <v>83</v>
      </c>
      <c r="F3680" t="s">
        <v>442</v>
      </c>
      <c r="G3680">
        <v>312</v>
      </c>
      <c r="H3680">
        <v>0.61969077587127597</v>
      </c>
      <c r="I3680">
        <f>IF(OR(B3680="GAS",B3680="COL",B3680="LAN",B3680="RICE"),H3680*About!$B$113,IF(B3680="CROP",H3680*About!$B$114,'EPA Data'!H3680))</f>
        <v>0.6940536689758291</v>
      </c>
      <c r="J3680" s="9" t="str">
        <f>VLOOKUP(F3680,'Tech to Policy Mapping'!C:D,2,FALSE)</f>
        <v>ngps - production methane capture</v>
      </c>
    </row>
    <row r="3681" spans="1:10" x14ac:dyDescent="0.45">
      <c r="A3681" t="s">
        <v>425</v>
      </c>
      <c r="B3681" t="s">
        <v>433</v>
      </c>
      <c r="C3681">
        <v>2050</v>
      </c>
      <c r="D3681" t="s">
        <v>82</v>
      </c>
      <c r="E3681" t="s">
        <v>83</v>
      </c>
      <c r="F3681" t="s">
        <v>440</v>
      </c>
      <c r="G3681">
        <v>322</v>
      </c>
      <c r="H3681">
        <v>1.15140419439E-5</v>
      </c>
      <c r="I3681">
        <f>IF(OR(B3681="GAS",B3681="COL",B3681="LAN",B3681="RICE"),H3681*About!$B$113,IF(B3681="CROP",H3681*About!$B$114,'EPA Data'!H3681))</f>
        <v>1.2895726977168001E-5</v>
      </c>
      <c r="J3681" s="9" t="str">
        <f>VLOOKUP(F3681,'Tech to Policy Mapping'!C:D,2,FALSE)</f>
        <v>ngps - production methane capture</v>
      </c>
    </row>
    <row r="3682" spans="1:10" x14ac:dyDescent="0.45">
      <c r="A3682" t="s">
        <v>425</v>
      </c>
      <c r="B3682" t="s">
        <v>433</v>
      </c>
      <c r="C3682">
        <v>2050</v>
      </c>
      <c r="D3682" t="s">
        <v>82</v>
      </c>
      <c r="E3682" t="s">
        <v>83</v>
      </c>
      <c r="F3682" t="s">
        <v>440</v>
      </c>
      <c r="G3682">
        <v>358</v>
      </c>
      <c r="H3682">
        <v>2.2903828721600001E-5</v>
      </c>
      <c r="I3682">
        <f>IF(OR(B3682="GAS",B3682="COL",B3682="LAN",B3682="RICE"),H3682*About!$B$113,IF(B3682="CROP",H3682*About!$B$114,'EPA Data'!H3682))</f>
        <v>2.5652288168192004E-5</v>
      </c>
      <c r="J3682" s="9" t="str">
        <f>VLOOKUP(F3682,'Tech to Policy Mapping'!C:D,2,FALSE)</f>
        <v>ngps - production methane capture</v>
      </c>
    </row>
    <row r="3683" spans="1:10" x14ac:dyDescent="0.45">
      <c r="A3683" t="s">
        <v>425</v>
      </c>
      <c r="B3683" t="s">
        <v>433</v>
      </c>
      <c r="C3683">
        <v>2050</v>
      </c>
      <c r="D3683" t="s">
        <v>82</v>
      </c>
      <c r="E3683" t="s">
        <v>83</v>
      </c>
      <c r="F3683" t="s">
        <v>453</v>
      </c>
      <c r="G3683">
        <v>384</v>
      </c>
      <c r="H3683">
        <v>1.0027709007263099</v>
      </c>
      <c r="I3683">
        <f>IF(OR(B3683="GAS",B3683="COL",B3683="LAN",B3683="RICE"),H3683*About!$B$113,IF(B3683="CROP",H3683*About!$B$114,'EPA Data'!H3683))</f>
        <v>1.1231034088134673</v>
      </c>
      <c r="J3683" s="9" t="str">
        <f>VLOOKUP(F3683,'Tech to Policy Mapping'!C:D,2,FALSE)</f>
        <v>ngps - production methane capture</v>
      </c>
    </row>
    <row r="3684" spans="1:10" x14ac:dyDescent="0.45">
      <c r="A3684" t="s">
        <v>425</v>
      </c>
      <c r="B3684" t="s">
        <v>433</v>
      </c>
      <c r="C3684">
        <v>2050</v>
      </c>
      <c r="D3684" t="s">
        <v>82</v>
      </c>
      <c r="E3684" t="s">
        <v>83</v>
      </c>
      <c r="F3684" t="s">
        <v>442</v>
      </c>
      <c r="G3684">
        <v>439</v>
      </c>
      <c r="H3684">
        <v>0.87929350137710505</v>
      </c>
      <c r="I3684">
        <f>IF(OR(B3684="GAS",B3684="COL",B3684="LAN",B3684="RICE"),H3684*About!$B$113,IF(B3684="CROP",H3684*About!$B$114,'EPA Data'!H3684))</f>
        <v>0.98480872154235777</v>
      </c>
      <c r="J3684" s="9" t="str">
        <f>VLOOKUP(F3684,'Tech to Policy Mapping'!C:D,2,FALSE)</f>
        <v>ngps - production methane capture</v>
      </c>
    </row>
    <row r="3685" spans="1:10" x14ac:dyDescent="0.45">
      <c r="A3685" t="s">
        <v>425</v>
      </c>
      <c r="B3685" t="s">
        <v>433</v>
      </c>
      <c r="C3685">
        <v>2050</v>
      </c>
      <c r="D3685" t="s">
        <v>82</v>
      </c>
      <c r="E3685" t="s">
        <v>83</v>
      </c>
      <c r="F3685" t="s">
        <v>453</v>
      </c>
      <c r="G3685">
        <v>463</v>
      </c>
      <c r="H3685">
        <v>0.66851395368576005</v>
      </c>
      <c r="I3685">
        <f>IF(OR(B3685="GAS",B3685="COL",B3685="LAN",B3685="RICE"),H3685*About!$B$113,IF(B3685="CROP",H3685*About!$B$114,'EPA Data'!H3685))</f>
        <v>0.74873562812805128</v>
      </c>
      <c r="J3685" s="9" t="str">
        <f>VLOOKUP(F3685,'Tech to Policy Mapping'!C:D,2,FALSE)</f>
        <v>ngps - production methane capture</v>
      </c>
    </row>
    <row r="3686" spans="1:10" x14ac:dyDescent="0.45">
      <c r="A3686" t="s">
        <v>425</v>
      </c>
      <c r="B3686" t="s">
        <v>433</v>
      </c>
      <c r="C3686">
        <v>2050</v>
      </c>
      <c r="D3686" t="s">
        <v>82</v>
      </c>
      <c r="E3686" t="s">
        <v>83</v>
      </c>
      <c r="F3686" t="s">
        <v>457</v>
      </c>
      <c r="G3686">
        <v>504</v>
      </c>
      <c r="H3686">
        <v>2.8394486435E-5</v>
      </c>
      <c r="I3686">
        <f>IF(OR(B3686="GAS",B3686="COL",B3686="LAN",B3686="RICE"),H3686*About!$B$113,IF(B3686="CROP",H3686*About!$B$114,'EPA Data'!H3686))</f>
        <v>3.18018248072E-5</v>
      </c>
      <c r="J3686" s="9" t="str">
        <f>VLOOKUP(F3686,'Tech to Policy Mapping'!C:D,2,FALSE)</f>
        <v>ngps - production methane capture</v>
      </c>
    </row>
    <row r="3687" spans="1:10" x14ac:dyDescent="0.45">
      <c r="A3687" t="s">
        <v>425</v>
      </c>
      <c r="B3687" t="s">
        <v>433</v>
      </c>
      <c r="C3687">
        <v>2050</v>
      </c>
      <c r="D3687" t="s">
        <v>82</v>
      </c>
      <c r="E3687" t="s">
        <v>83</v>
      </c>
      <c r="F3687" t="s">
        <v>441</v>
      </c>
      <c r="G3687">
        <v>551</v>
      </c>
      <c r="H3687">
        <v>2.7749247965400001E-4</v>
      </c>
      <c r="I3687">
        <f>IF(OR(B3687="GAS",B3687="COL",B3687="LAN",B3687="RICE"),H3687*About!$B$113,IF(B3687="CROP",H3687*About!$B$114,'EPA Data'!H3687))</f>
        <v>3.1079157721248006E-4</v>
      </c>
      <c r="J3687" s="9" t="str">
        <f>VLOOKUP(F3687,'Tech to Policy Mapping'!C:D,2,FALSE)</f>
        <v>ngps - production methane capture</v>
      </c>
    </row>
    <row r="3688" spans="1:10" x14ac:dyDescent="0.45">
      <c r="A3688" t="s">
        <v>425</v>
      </c>
      <c r="B3688" t="s">
        <v>433</v>
      </c>
      <c r="C3688">
        <v>2050</v>
      </c>
      <c r="D3688" t="s">
        <v>82</v>
      </c>
      <c r="E3688" t="s">
        <v>83</v>
      </c>
      <c r="F3688" t="s">
        <v>453</v>
      </c>
      <c r="G3688">
        <v>562</v>
      </c>
      <c r="H3688">
        <v>0.11141899228096</v>
      </c>
      <c r="I3688">
        <f>IF(OR(B3688="GAS",B3688="COL",B3688="LAN",B3688="RICE"),H3688*About!$B$113,IF(B3688="CROP",H3688*About!$B$114,'EPA Data'!H3688))</f>
        <v>0.12478927135467521</v>
      </c>
      <c r="J3688" s="9" t="str">
        <f>VLOOKUP(F3688,'Tech to Policy Mapping'!C:D,2,FALSE)</f>
        <v>ngps - production methane capture</v>
      </c>
    </row>
    <row r="3689" spans="1:10" x14ac:dyDescent="0.45">
      <c r="A3689" t="s">
        <v>425</v>
      </c>
      <c r="B3689" t="s">
        <v>433</v>
      </c>
      <c r="C3689">
        <v>2050</v>
      </c>
      <c r="D3689" t="s">
        <v>82</v>
      </c>
      <c r="E3689" t="s">
        <v>83</v>
      </c>
      <c r="F3689" t="s">
        <v>457</v>
      </c>
      <c r="G3689">
        <v>589</v>
      </c>
      <c r="H3689">
        <v>1.41972432175E-5</v>
      </c>
      <c r="I3689">
        <f>IF(OR(B3689="GAS",B3689="COL",B3689="LAN",B3689="RICE"),H3689*About!$B$113,IF(B3689="CROP",H3689*About!$B$114,'EPA Data'!H3689))</f>
        <v>1.59009124036E-5</v>
      </c>
      <c r="J3689" s="9" t="str">
        <f>VLOOKUP(F3689,'Tech to Policy Mapping'!C:D,2,FALSE)</f>
        <v>ngps - production methane capture</v>
      </c>
    </row>
    <row r="3690" spans="1:10" x14ac:dyDescent="0.45">
      <c r="A3690" t="s">
        <v>425</v>
      </c>
      <c r="B3690" t="s">
        <v>433</v>
      </c>
      <c r="C3690">
        <v>2050</v>
      </c>
      <c r="D3690" t="s">
        <v>82</v>
      </c>
      <c r="E3690" t="s">
        <v>83</v>
      </c>
      <c r="F3690" t="s">
        <v>442</v>
      </c>
      <c r="G3690">
        <v>603</v>
      </c>
      <c r="H3690">
        <v>6.0756683349609403E-2</v>
      </c>
      <c r="I3690">
        <f>IF(OR(B3690="GAS",B3690="COL",B3690="LAN",B3690="RICE"),H3690*About!$B$113,IF(B3690="CROP",H3690*About!$B$114,'EPA Data'!H3690))</f>
        <v>6.8047485351562534E-2</v>
      </c>
      <c r="J3690" s="9" t="str">
        <f>VLOOKUP(F3690,'Tech to Policy Mapping'!C:D,2,FALSE)</f>
        <v>ngps - production methane capture</v>
      </c>
    </row>
    <row r="3691" spans="1:10" x14ac:dyDescent="0.45">
      <c r="A3691" t="s">
        <v>425</v>
      </c>
      <c r="B3691" t="s">
        <v>433</v>
      </c>
      <c r="C3691">
        <v>2050</v>
      </c>
      <c r="D3691" t="s">
        <v>82</v>
      </c>
      <c r="E3691" t="s">
        <v>83</v>
      </c>
      <c r="F3691" t="s">
        <v>440</v>
      </c>
      <c r="G3691">
        <v>681</v>
      </c>
      <c r="H3691" s="1">
        <v>9.0757857833499993E-6</v>
      </c>
      <c r="I3691">
        <f>IF(OR(B3691="GAS",B3691="COL",B3691="LAN",B3691="RICE"),H3691*About!$B$113,IF(B3691="CROP",H3691*About!$B$114,'EPA Data'!H3691))</f>
        <v>1.0164880077352001E-5</v>
      </c>
      <c r="J3691" s="9" t="str">
        <f>VLOOKUP(F3691,'Tech to Policy Mapping'!C:D,2,FALSE)</f>
        <v>ngps - production methane capture</v>
      </c>
    </row>
    <row r="3692" spans="1:10" x14ac:dyDescent="0.45">
      <c r="A3692" t="s">
        <v>425</v>
      </c>
      <c r="B3692" t="s">
        <v>433</v>
      </c>
      <c r="C3692">
        <v>2050</v>
      </c>
      <c r="D3692" t="s">
        <v>82</v>
      </c>
      <c r="E3692" t="s">
        <v>83</v>
      </c>
      <c r="F3692" t="s">
        <v>441</v>
      </c>
      <c r="G3692">
        <v>734</v>
      </c>
      <c r="H3692">
        <v>2.6003406383096998E-3</v>
      </c>
      <c r="I3692">
        <f>IF(OR(B3692="GAS",B3692="COL",B3692="LAN",B3692="RICE"),H3692*About!$B$113,IF(B3692="CROP",H3692*About!$B$114,'EPA Data'!H3692))</f>
        <v>2.912381514906864E-3</v>
      </c>
      <c r="J3692" s="9" t="str">
        <f>VLOOKUP(F3692,'Tech to Policy Mapping'!C:D,2,FALSE)</f>
        <v>ngps - production methane capture</v>
      </c>
    </row>
    <row r="3693" spans="1:10" x14ac:dyDescent="0.45">
      <c r="A3693" t="s">
        <v>425</v>
      </c>
      <c r="B3693" t="s">
        <v>433</v>
      </c>
      <c r="C3693">
        <v>2050</v>
      </c>
      <c r="D3693" t="s">
        <v>82</v>
      </c>
      <c r="E3693" t="s">
        <v>83</v>
      </c>
      <c r="F3693" t="s">
        <v>453</v>
      </c>
      <c r="G3693">
        <v>903</v>
      </c>
      <c r="H3693">
        <v>0.80377143621444702</v>
      </c>
      <c r="I3693">
        <f>IF(OR(B3693="GAS",B3693="COL",B3693="LAN",B3693="RICE"),H3693*About!$B$113,IF(B3693="CROP",H3693*About!$B$114,'EPA Data'!H3693))</f>
        <v>0.9002240085601807</v>
      </c>
      <c r="J3693" s="9" t="str">
        <f>VLOOKUP(F3693,'Tech to Policy Mapping'!C:D,2,FALSE)</f>
        <v>ngps - production methane capture</v>
      </c>
    </row>
    <row r="3694" spans="1:10" x14ac:dyDescent="0.45">
      <c r="A3694" t="s">
        <v>425</v>
      </c>
      <c r="B3694" t="s">
        <v>433</v>
      </c>
      <c r="C3694">
        <v>2050</v>
      </c>
      <c r="D3694" t="s">
        <v>82</v>
      </c>
      <c r="E3694" t="s">
        <v>83</v>
      </c>
      <c r="F3694" t="s">
        <v>453</v>
      </c>
      <c r="G3694">
        <v>1086</v>
      </c>
      <c r="H3694">
        <v>0.53584766387939398</v>
      </c>
      <c r="I3694">
        <f>IF(OR(B3694="GAS",B3694="COL",B3694="LAN",B3694="RICE"),H3694*About!$B$113,IF(B3694="CROP",H3694*About!$B$114,'EPA Data'!H3694))</f>
        <v>0.60014938354492131</v>
      </c>
      <c r="J3694" s="9" t="str">
        <f>VLOOKUP(F3694,'Tech to Policy Mapping'!C:D,2,FALSE)</f>
        <v>ngps - production methane capture</v>
      </c>
    </row>
    <row r="3695" spans="1:10" x14ac:dyDescent="0.45">
      <c r="A3695" t="s">
        <v>425</v>
      </c>
      <c r="B3695" t="s">
        <v>433</v>
      </c>
      <c r="C3695">
        <v>2050</v>
      </c>
      <c r="D3695" t="s">
        <v>82</v>
      </c>
      <c r="E3695" t="s">
        <v>83</v>
      </c>
      <c r="F3695" t="s">
        <v>442</v>
      </c>
      <c r="G3695">
        <v>1179</v>
      </c>
      <c r="H3695">
        <v>0.20538306236267001</v>
      </c>
      <c r="I3695">
        <f>IF(OR(B3695="GAS",B3695="COL",B3695="LAN",B3695="RICE"),H3695*About!$B$113,IF(B3695="CROP",H3695*About!$B$114,'EPA Data'!H3695))</f>
        <v>0.23002902984619045</v>
      </c>
      <c r="J3695" s="9" t="str">
        <f>VLOOKUP(F3695,'Tech to Policy Mapping'!C:D,2,FALSE)</f>
        <v>ngps - production methane capture</v>
      </c>
    </row>
    <row r="3696" spans="1:10" x14ac:dyDescent="0.45">
      <c r="A3696" t="s">
        <v>425</v>
      </c>
      <c r="B3696" t="s">
        <v>433</v>
      </c>
      <c r="C3696">
        <v>2050</v>
      </c>
      <c r="D3696" t="s">
        <v>82</v>
      </c>
      <c r="E3696" t="s">
        <v>83</v>
      </c>
      <c r="F3696" t="s">
        <v>454</v>
      </c>
      <c r="G3696">
        <v>1226</v>
      </c>
      <c r="H3696">
        <v>7.30395317077637E-2</v>
      </c>
      <c r="I3696">
        <f>IF(OR(B3696="GAS",B3696="COL",B3696="LAN",B3696="RICE"),H3696*About!$B$113,IF(B3696="CROP",H3696*About!$B$114,'EPA Data'!H3696))</f>
        <v>8.1804275512695354E-2</v>
      </c>
      <c r="J3696" s="9" t="str">
        <f>VLOOKUP(F3696,'Tech to Policy Mapping'!C:D,2,FALSE)</f>
        <v>ngps - T&amp;D methane capture</v>
      </c>
    </row>
    <row r="3697" spans="1:10" x14ac:dyDescent="0.45">
      <c r="A3697" t="s">
        <v>425</v>
      </c>
      <c r="B3697" t="s">
        <v>433</v>
      </c>
      <c r="C3697">
        <v>2050</v>
      </c>
      <c r="D3697" t="s">
        <v>82</v>
      </c>
      <c r="E3697" t="s">
        <v>83</v>
      </c>
      <c r="F3697" t="s">
        <v>453</v>
      </c>
      <c r="G3697">
        <v>1315</v>
      </c>
      <c r="H3697">
        <v>8.9307941496372195E-2</v>
      </c>
      <c r="I3697">
        <f>IF(OR(B3697="GAS",B3697="COL",B3697="LAN",B3697="RICE"),H3697*About!$B$113,IF(B3697="CROP",H3697*About!$B$114,'EPA Data'!H3697))</f>
        <v>0.10002489447593686</v>
      </c>
      <c r="J3697" s="9" t="str">
        <f>VLOOKUP(F3697,'Tech to Policy Mapping'!C:D,2,FALSE)</f>
        <v>ngps - production methane capture</v>
      </c>
    </row>
    <row r="3698" spans="1:10" x14ac:dyDescent="0.45">
      <c r="A3698" t="s">
        <v>425</v>
      </c>
      <c r="B3698" t="s">
        <v>433</v>
      </c>
      <c r="C3698">
        <v>2050</v>
      </c>
      <c r="D3698" t="s">
        <v>82</v>
      </c>
      <c r="E3698" t="s">
        <v>83</v>
      </c>
      <c r="F3698" t="s">
        <v>455</v>
      </c>
      <c r="G3698">
        <v>2413</v>
      </c>
      <c r="H3698">
        <v>1.9875198602676399E-2</v>
      </c>
      <c r="I3698">
        <f>IF(OR(B3698="GAS",B3698="COL",B3698="LAN",B3698="RICE"),H3698*About!$B$113,IF(B3698="CROP",H3698*About!$B$114,'EPA Data'!H3698))</f>
        <v>2.2260222434997569E-2</v>
      </c>
      <c r="J3698" s="9" t="str">
        <f>VLOOKUP(F3698,'Tech to Policy Mapping'!C:D,2,FALSE)</f>
        <v>ngps - production methane capture</v>
      </c>
    </row>
    <row r="3699" spans="1:10" x14ac:dyDescent="0.45">
      <c r="A3699" t="s">
        <v>425</v>
      </c>
      <c r="B3699" t="s">
        <v>433</v>
      </c>
      <c r="C3699">
        <v>2050</v>
      </c>
      <c r="D3699" t="s">
        <v>82</v>
      </c>
      <c r="E3699" t="s">
        <v>83</v>
      </c>
      <c r="F3699" t="s">
        <v>440</v>
      </c>
      <c r="G3699">
        <v>2658</v>
      </c>
      <c r="H3699" s="1">
        <v>1.5558333643599999E-6</v>
      </c>
      <c r="I3699">
        <f>IF(OR(B3699="GAS",B3699="COL",B3699="LAN",B3699="RICE"),H3699*About!$B$113,IF(B3699="CROP",H3699*About!$B$114,'EPA Data'!H3699))</f>
        <v>1.7425333680832E-6</v>
      </c>
      <c r="J3699" s="9" t="str">
        <f>VLOOKUP(F3699,'Tech to Policy Mapping'!C:D,2,FALSE)</f>
        <v>ngps - production methane capture</v>
      </c>
    </row>
    <row r="3700" spans="1:10" x14ac:dyDescent="0.45">
      <c r="A3700" t="s">
        <v>425</v>
      </c>
      <c r="B3700" t="s">
        <v>433</v>
      </c>
      <c r="C3700">
        <v>2050</v>
      </c>
      <c r="D3700" t="s">
        <v>82</v>
      </c>
      <c r="E3700" t="s">
        <v>83</v>
      </c>
      <c r="F3700" t="s">
        <v>454</v>
      </c>
      <c r="G3700">
        <v>2668</v>
      </c>
      <c r="H3700">
        <v>6.6151864826679202E-2</v>
      </c>
      <c r="I3700">
        <f>IF(OR(B3700="GAS",B3700="COL",B3700="LAN",B3700="RICE"),H3700*About!$B$113,IF(B3700="CROP",H3700*About!$B$114,'EPA Data'!H3700))</f>
        <v>7.4090088605880719E-2</v>
      </c>
      <c r="J3700" s="9" t="str">
        <f>VLOOKUP(F3700,'Tech to Policy Mapping'!C:D,2,FALSE)</f>
        <v>ngps - T&amp;D methane capture</v>
      </c>
    </row>
    <row r="3701" spans="1:10" x14ac:dyDescent="0.45">
      <c r="A3701" t="s">
        <v>425</v>
      </c>
      <c r="B3701" t="s">
        <v>433</v>
      </c>
      <c r="C3701">
        <v>2050</v>
      </c>
      <c r="D3701" t="s">
        <v>82</v>
      </c>
      <c r="E3701" t="s">
        <v>83</v>
      </c>
      <c r="F3701" t="s">
        <v>457</v>
      </c>
      <c r="G3701">
        <v>3654</v>
      </c>
      <c r="H3701" s="1">
        <v>1.6476780047000001E-6</v>
      </c>
      <c r="I3701">
        <f>IF(OR(B3701="GAS",B3701="COL",B3701="LAN",B3701="RICE"),H3701*About!$B$113,IF(B3701="CROP",H3701*About!$B$114,'EPA Data'!H3701))</f>
        <v>1.8453993652640003E-6</v>
      </c>
      <c r="J3701" s="9" t="str">
        <f>VLOOKUP(F3701,'Tech to Policy Mapping'!C:D,2,FALSE)</f>
        <v>ngps - production methane capture</v>
      </c>
    </row>
    <row r="3702" spans="1:10" x14ac:dyDescent="0.45">
      <c r="A3702" t="s">
        <v>425</v>
      </c>
      <c r="B3702" t="s">
        <v>433</v>
      </c>
      <c r="C3702">
        <v>2050</v>
      </c>
      <c r="D3702" t="s">
        <v>82</v>
      </c>
      <c r="E3702" t="s">
        <v>83</v>
      </c>
      <c r="F3702" t="s">
        <v>440</v>
      </c>
      <c r="G3702">
        <v>3886</v>
      </c>
      <c r="H3702" s="1">
        <v>3.1159415812000002E-6</v>
      </c>
      <c r="I3702">
        <f>IF(OR(B3702="GAS",B3702="COL",B3702="LAN",B3702="RICE"),H3702*About!$B$113,IF(B3702="CROP",H3702*About!$B$114,'EPA Data'!H3702))</f>
        <v>3.4898545709440004E-6</v>
      </c>
      <c r="J3702" s="9" t="str">
        <f>VLOOKUP(F3702,'Tech to Policy Mapping'!C:D,2,FALSE)</f>
        <v>ngps - production methane capture</v>
      </c>
    </row>
    <row r="3703" spans="1:10" x14ac:dyDescent="0.45">
      <c r="A3703" t="s">
        <v>425</v>
      </c>
      <c r="B3703" t="s">
        <v>433</v>
      </c>
      <c r="C3703">
        <v>2050</v>
      </c>
      <c r="D3703" t="s">
        <v>82</v>
      </c>
      <c r="E3703" t="s">
        <v>83</v>
      </c>
      <c r="F3703" t="s">
        <v>441</v>
      </c>
      <c r="G3703">
        <v>4289</v>
      </c>
      <c r="H3703">
        <v>8.3330305642399997E-5</v>
      </c>
      <c r="I3703">
        <f>IF(OR(B3703="GAS",B3703="COL",B3703="LAN",B3703="RICE"),H3703*About!$B$113,IF(B3703="CROP",H3703*About!$B$114,'EPA Data'!H3703))</f>
        <v>9.3329942319488011E-5</v>
      </c>
      <c r="J3703" s="9" t="str">
        <f>VLOOKUP(F3703,'Tech to Policy Mapping'!C:D,2,FALSE)</f>
        <v>ngps - production methane capture</v>
      </c>
    </row>
    <row r="3704" spans="1:10" x14ac:dyDescent="0.45">
      <c r="A3704" t="s">
        <v>425</v>
      </c>
      <c r="B3704" t="s">
        <v>433</v>
      </c>
      <c r="C3704">
        <v>2050</v>
      </c>
      <c r="D3704" t="s">
        <v>82</v>
      </c>
      <c r="E3704" t="s">
        <v>83</v>
      </c>
      <c r="F3704" t="s">
        <v>441</v>
      </c>
      <c r="G3704">
        <v>5904</v>
      </c>
      <c r="H3704">
        <v>1.37828028528E-4</v>
      </c>
      <c r="I3704">
        <f>IF(OR(B3704="GAS",B3704="COL",B3704="LAN",B3704="RICE"),H3704*About!$B$113,IF(B3704="CROP",H3704*About!$B$114,'EPA Data'!H3704))</f>
        <v>1.5436739195136002E-4</v>
      </c>
      <c r="J3704" s="9" t="str">
        <f>VLOOKUP(F3704,'Tech to Policy Mapping'!C:D,2,FALSE)</f>
        <v>ngps - production methane capture</v>
      </c>
    </row>
    <row r="3705" spans="1:10" x14ac:dyDescent="0.45">
      <c r="A3705" t="s">
        <v>425</v>
      </c>
      <c r="B3705" t="s">
        <v>433</v>
      </c>
      <c r="C3705">
        <v>2050</v>
      </c>
      <c r="D3705" t="s">
        <v>82</v>
      </c>
      <c r="E3705" t="s">
        <v>83</v>
      </c>
      <c r="F3705" t="s">
        <v>457</v>
      </c>
      <c r="G3705">
        <v>6633</v>
      </c>
      <c r="H3705" s="1">
        <v>2.1969040062699998E-6</v>
      </c>
      <c r="I3705">
        <f>IF(OR(B3705="GAS",B3705="COL",B3705="LAN",B3705="RICE"),H3705*About!$B$113,IF(B3705="CROP",H3705*About!$B$114,'EPA Data'!H3705))</f>
        <v>2.4605324870224E-6</v>
      </c>
      <c r="J3705" s="9" t="str">
        <f>VLOOKUP(F3705,'Tech to Policy Mapping'!C:D,2,FALSE)</f>
        <v>ngps - production methane capture</v>
      </c>
    </row>
    <row r="3706" spans="1:10" x14ac:dyDescent="0.45">
      <c r="A3706" t="s">
        <v>425</v>
      </c>
      <c r="B3706" t="s">
        <v>433</v>
      </c>
      <c r="C3706">
        <v>2050</v>
      </c>
      <c r="D3706" t="s">
        <v>82</v>
      </c>
      <c r="E3706" t="s">
        <v>83</v>
      </c>
      <c r="F3706" t="s">
        <v>457</v>
      </c>
      <c r="G3706">
        <v>7739</v>
      </c>
      <c r="H3706" s="1">
        <v>1.0984520031300001E-6</v>
      </c>
      <c r="I3706">
        <f>IF(OR(B3706="GAS",B3706="COL",B3706="LAN",B3706="RICE"),H3706*About!$B$113,IF(B3706="CROP",H3706*About!$B$114,'EPA Data'!H3706))</f>
        <v>1.2302662435056003E-6</v>
      </c>
      <c r="J3706" s="9" t="str">
        <f>VLOOKUP(F3706,'Tech to Policy Mapping'!C:D,2,FALSE)</f>
        <v>ngps - production methane capture</v>
      </c>
    </row>
    <row r="3707" spans="1:10" x14ac:dyDescent="0.45">
      <c r="A3707" t="s">
        <v>425</v>
      </c>
      <c r="B3707" t="s">
        <v>433</v>
      </c>
      <c r="C3707">
        <v>2050</v>
      </c>
      <c r="D3707" t="s">
        <v>82</v>
      </c>
      <c r="E3707" t="s">
        <v>83</v>
      </c>
      <c r="F3707" t="s">
        <v>440</v>
      </c>
      <c r="G3707">
        <v>8217</v>
      </c>
      <c r="H3707" s="1">
        <v>2.4560981728399998E-6</v>
      </c>
      <c r="I3707">
        <f>IF(OR(B3707="GAS",B3707="COL",B3707="LAN",B3707="RICE"),H3707*About!$B$113,IF(B3707="CROP",H3707*About!$B$114,'EPA Data'!H3707))</f>
        <v>2.7508299535808E-6</v>
      </c>
      <c r="J3707" s="9" t="str">
        <f>VLOOKUP(F3707,'Tech to Policy Mapping'!C:D,2,FALSE)</f>
        <v>ngps - production methane capture</v>
      </c>
    </row>
    <row r="3708" spans="1:10" x14ac:dyDescent="0.45">
      <c r="A3708" t="s">
        <v>425</v>
      </c>
      <c r="B3708" t="s">
        <v>433</v>
      </c>
      <c r="C3708">
        <v>2050</v>
      </c>
      <c r="D3708" t="s">
        <v>82</v>
      </c>
      <c r="E3708" t="s">
        <v>83</v>
      </c>
      <c r="F3708" t="s">
        <v>441</v>
      </c>
      <c r="G3708">
        <v>8529</v>
      </c>
      <c r="H3708">
        <v>1.9955256721E-4</v>
      </c>
      <c r="I3708">
        <f>IF(OR(B3708="GAS",B3708="COL",B3708="LAN",B3708="RICE"),H3708*About!$B$113,IF(B3708="CROP",H3708*About!$B$114,'EPA Data'!H3708))</f>
        <v>2.2349887527520001E-4</v>
      </c>
      <c r="J3708" s="9" t="str">
        <f>VLOOKUP(F3708,'Tech to Policy Mapping'!C:D,2,FALSE)</f>
        <v>ngps - production methane capture</v>
      </c>
    </row>
    <row r="3709" spans="1:10" x14ac:dyDescent="0.45">
      <c r="A3709" t="s">
        <v>425</v>
      </c>
      <c r="B3709" t="s">
        <v>433</v>
      </c>
      <c r="C3709">
        <v>2050</v>
      </c>
      <c r="D3709" t="s">
        <v>82</v>
      </c>
      <c r="E3709" t="s">
        <v>83</v>
      </c>
      <c r="F3709" t="s">
        <v>459</v>
      </c>
      <c r="G3709">
        <v>11827</v>
      </c>
      <c r="H3709">
        <v>2.42901134490966</v>
      </c>
      <c r="I3709">
        <f>IF(OR(B3709="GAS",B3709="COL",B3709="LAN",B3709="RICE"),H3709*About!$B$113,IF(B3709="CROP",H3709*About!$B$114,'EPA Data'!H3709))</f>
        <v>2.7204927062988196</v>
      </c>
      <c r="J3709" s="9" t="str">
        <f>VLOOKUP(F3709,'Tech to Policy Mapping'!C:D,2,FALSE)</f>
        <v>ngps - production methane destruction</v>
      </c>
    </row>
    <row r="3710" spans="1:10" x14ac:dyDescent="0.45">
      <c r="A3710" t="s">
        <v>425</v>
      </c>
      <c r="B3710" t="s">
        <v>433</v>
      </c>
      <c r="C3710">
        <v>2050</v>
      </c>
      <c r="D3710" t="s">
        <v>82</v>
      </c>
      <c r="E3710" t="s">
        <v>83</v>
      </c>
      <c r="F3710" t="s">
        <v>451</v>
      </c>
      <c r="G3710">
        <v>14170</v>
      </c>
      <c r="H3710">
        <v>9.0373167768121009E-3</v>
      </c>
      <c r="I3710">
        <f>IF(OR(B3710="GAS",B3710="COL",B3710="LAN",B3710="RICE"),H3710*About!$B$113,IF(B3710="CROP",H3710*About!$B$114,'EPA Data'!H3710))</f>
        <v>1.0121794790029554E-2</v>
      </c>
      <c r="J3710" s="9" t="str">
        <f>VLOOKUP(F3710,'Tech to Policy Mapping'!C:D,2,FALSE)</f>
        <v>ngps - production methane capture</v>
      </c>
    </row>
    <row r="3711" spans="1:10" x14ac:dyDescent="0.45">
      <c r="A3711" t="s">
        <v>425</v>
      </c>
      <c r="B3711" t="s">
        <v>433</v>
      </c>
      <c r="C3711">
        <v>2050</v>
      </c>
      <c r="D3711" t="s">
        <v>82</v>
      </c>
      <c r="E3711" t="s">
        <v>83</v>
      </c>
      <c r="F3711" t="s">
        <v>440</v>
      </c>
      <c r="G3711">
        <v>31965</v>
      </c>
      <c r="H3711" s="1">
        <v>4.2104116459999997E-7</v>
      </c>
      <c r="I3711">
        <f>IF(OR(B3711="GAS",B3711="COL",B3711="LAN",B3711="RICE"),H3711*About!$B$113,IF(B3711="CROP",H3711*About!$B$114,'EPA Data'!H3711))</f>
        <v>4.7156610435200003E-7</v>
      </c>
      <c r="J3711" s="9" t="str">
        <f>VLOOKUP(F3711,'Tech to Policy Mapping'!C:D,2,FALSE)</f>
        <v>ngps - production methane capture</v>
      </c>
    </row>
    <row r="3712" spans="1:10" x14ac:dyDescent="0.45">
      <c r="A3712" t="s">
        <v>425</v>
      </c>
      <c r="B3712" t="s">
        <v>433</v>
      </c>
      <c r="C3712">
        <v>2050</v>
      </c>
      <c r="D3712" t="s">
        <v>82</v>
      </c>
      <c r="E3712" t="s">
        <v>83</v>
      </c>
      <c r="F3712" t="s">
        <v>448</v>
      </c>
      <c r="G3712">
        <v>46182</v>
      </c>
      <c r="H3712">
        <v>7.2980681434273997E-3</v>
      </c>
      <c r="I3712">
        <f>IF(OR(B3712="GAS",B3712="COL",B3712="LAN",B3712="RICE"),H3712*About!$B$113,IF(B3712="CROP",H3712*About!$B$114,'EPA Data'!H3712))</f>
        <v>8.1738363206386878E-3</v>
      </c>
      <c r="J3712" s="9" t="str">
        <f>VLOOKUP(F3712,'Tech to Policy Mapping'!C:D,2,FALSE)</f>
        <v>ngps - production methane capture</v>
      </c>
    </row>
    <row r="3713" spans="1:10" x14ac:dyDescent="0.45">
      <c r="A3713" t="s">
        <v>425</v>
      </c>
      <c r="B3713" t="s">
        <v>433</v>
      </c>
      <c r="C3713">
        <v>2050</v>
      </c>
      <c r="D3713" t="s">
        <v>82</v>
      </c>
      <c r="E3713" t="s">
        <v>83</v>
      </c>
      <c r="F3713" t="s">
        <v>442</v>
      </c>
      <c r="G3713">
        <v>58750</v>
      </c>
      <c r="H3713">
        <v>5.0999131053690002E-4</v>
      </c>
      <c r="I3713">
        <f>IF(OR(B3713="GAS",B3713="COL",B3713="LAN",B3713="RICE"),H3713*About!$B$113,IF(B3713="CROP",H3713*About!$B$114,'EPA Data'!H3713))</f>
        <v>5.7119026780132805E-4</v>
      </c>
      <c r="J3713" s="9" t="str">
        <f>VLOOKUP(F3713,'Tech to Policy Mapping'!C:D,2,FALSE)</f>
        <v>ngps - production methane capture</v>
      </c>
    </row>
    <row r="3714" spans="1:10" x14ac:dyDescent="0.45">
      <c r="A3714" t="s">
        <v>425</v>
      </c>
      <c r="B3714" t="s">
        <v>433</v>
      </c>
      <c r="C3714">
        <v>2050</v>
      </c>
      <c r="D3714" t="s">
        <v>82</v>
      </c>
      <c r="E3714" t="s">
        <v>83</v>
      </c>
      <c r="F3714" t="s">
        <v>453</v>
      </c>
      <c r="G3714">
        <v>66636</v>
      </c>
      <c r="H3714">
        <v>3.2547942828389998E-4</v>
      </c>
      <c r="I3714">
        <f>IF(OR(B3714="GAS",B3714="COL",B3714="LAN",B3714="RICE"),H3714*About!$B$113,IF(B3714="CROP",H3714*About!$B$114,'EPA Data'!H3714))</f>
        <v>3.64536959677968E-4</v>
      </c>
      <c r="J3714" s="9" t="str">
        <f>VLOOKUP(F3714,'Tech to Policy Mapping'!C:D,2,FALSE)</f>
        <v>ngps - production methane capture</v>
      </c>
    </row>
    <row r="3715" spans="1:10" x14ac:dyDescent="0.45">
      <c r="A3715" t="s">
        <v>425</v>
      </c>
      <c r="B3715" t="s">
        <v>433</v>
      </c>
      <c r="C3715">
        <v>2050</v>
      </c>
      <c r="D3715" t="s">
        <v>82</v>
      </c>
      <c r="E3715" t="s">
        <v>83</v>
      </c>
      <c r="F3715" t="s">
        <v>453</v>
      </c>
      <c r="G3715">
        <v>79996</v>
      </c>
      <c r="H3715">
        <v>2.1698628552259999E-4</v>
      </c>
      <c r="I3715">
        <f>IF(OR(B3715="GAS",B3715="COL",B3715="LAN",B3715="RICE"),H3715*About!$B$113,IF(B3715="CROP",H3715*About!$B$114,'EPA Data'!H3715))</f>
        <v>2.4302463978531202E-4</v>
      </c>
      <c r="J3715" s="9" t="str">
        <f>VLOOKUP(F3715,'Tech to Policy Mapping'!C:D,2,FALSE)</f>
        <v>ngps - production methane capture</v>
      </c>
    </row>
    <row r="3716" spans="1:10" x14ac:dyDescent="0.45">
      <c r="A3716" t="s">
        <v>425</v>
      </c>
      <c r="B3716" t="s">
        <v>433</v>
      </c>
      <c r="C3716">
        <v>2050</v>
      </c>
      <c r="D3716" t="s">
        <v>82</v>
      </c>
      <c r="E3716" t="s">
        <v>83</v>
      </c>
      <c r="F3716" t="s">
        <v>453</v>
      </c>
      <c r="G3716">
        <v>96709</v>
      </c>
      <c r="H3716">
        <v>3.61643797078E-5</v>
      </c>
      <c r="I3716">
        <f>IF(OR(B3716="GAS",B3716="COL",B3716="LAN",B3716="RICE"),H3716*About!$B$113,IF(B3716="CROP",H3716*About!$B$114,'EPA Data'!H3716))</f>
        <v>4.0504105272736008E-5</v>
      </c>
      <c r="J3716" s="9" t="str">
        <f>VLOOKUP(F3716,'Tech to Policy Mapping'!C:D,2,FALSE)</f>
        <v>ngps - production methane capture</v>
      </c>
    </row>
    <row r="3717" spans="1:10" x14ac:dyDescent="0.45">
      <c r="A3717" t="s">
        <v>425</v>
      </c>
      <c r="B3717" t="s">
        <v>433</v>
      </c>
      <c r="C3717">
        <v>2050</v>
      </c>
      <c r="D3717" t="s">
        <v>82</v>
      </c>
      <c r="E3717" t="s">
        <v>83</v>
      </c>
      <c r="F3717" t="s">
        <v>453</v>
      </c>
      <c r="G3717">
        <v>100000</v>
      </c>
      <c r="H3717" s="1">
        <v>9.9999999999999998E-13</v>
      </c>
      <c r="I3717">
        <f>IF(OR(B3717="GAS",B3717="COL",B3717="LAN",B3717="RICE"),H3717*About!$B$113,IF(B3717="CROP",H3717*About!$B$114,'EPA Data'!H3717))</f>
        <v>1.1200000000000001E-12</v>
      </c>
      <c r="J3717" s="9" t="str">
        <f>VLOOKUP(F3717,'Tech to Policy Mapping'!C:D,2,FALSE)</f>
        <v>ngps - production methane capture</v>
      </c>
    </row>
    <row r="3718" spans="1:10" x14ac:dyDescent="0.45">
      <c r="A3718" t="s">
        <v>425</v>
      </c>
      <c r="B3718" t="s">
        <v>433</v>
      </c>
      <c r="C3718">
        <v>2050</v>
      </c>
      <c r="D3718" t="s">
        <v>82</v>
      </c>
      <c r="E3718" t="s">
        <v>83</v>
      </c>
      <c r="F3718" t="s">
        <v>460</v>
      </c>
      <c r="G3718">
        <v>139811</v>
      </c>
      <c r="H3718">
        <v>3.2083734404295999E-3</v>
      </c>
      <c r="I3718">
        <f>IF(OR(B3718="GAS",B3718="COL",B3718="LAN",B3718="RICE"),H3718*About!$B$113,IF(B3718="CROP",H3718*About!$B$114,'EPA Data'!H3718))</f>
        <v>3.5933782532811525E-3</v>
      </c>
      <c r="J3718" s="9" t="str">
        <f>VLOOKUP(F3718,'Tech to Policy Mapping'!C:D,2,FALSE)</f>
        <v>ngps - production methane capture</v>
      </c>
    </row>
    <row r="3719" spans="1:10" x14ac:dyDescent="0.45">
      <c r="A3719" t="s">
        <v>425</v>
      </c>
      <c r="B3719" t="s">
        <v>433</v>
      </c>
      <c r="C3719">
        <v>2050</v>
      </c>
      <c r="D3719" t="s">
        <v>82</v>
      </c>
      <c r="E3719" t="s">
        <v>83</v>
      </c>
      <c r="F3719" t="s">
        <v>454</v>
      </c>
      <c r="G3719">
        <v>194402</v>
      </c>
      <c r="H3719">
        <v>6.1754524707794203E-2</v>
      </c>
      <c r="I3719">
        <f>IF(OR(B3719="GAS",B3719="COL",B3719="LAN",B3719="RICE"),H3719*About!$B$113,IF(B3719="CROP",H3719*About!$B$114,'EPA Data'!H3719))</f>
        <v>6.9165067672729508E-2</v>
      </c>
      <c r="J3719" s="9" t="str">
        <f>VLOOKUP(F3719,'Tech to Policy Mapping'!C:D,2,FALSE)</f>
        <v>ngps - T&amp;D methane capture</v>
      </c>
    </row>
    <row r="3720" spans="1:10" x14ac:dyDescent="0.45">
      <c r="A3720" t="s">
        <v>425</v>
      </c>
      <c r="B3720" t="s">
        <v>433</v>
      </c>
      <c r="C3720">
        <v>2050</v>
      </c>
      <c r="D3720" t="s">
        <v>82</v>
      </c>
      <c r="E3720" t="s">
        <v>83</v>
      </c>
      <c r="F3720" t="s">
        <v>453</v>
      </c>
      <c r="G3720">
        <v>490550</v>
      </c>
      <c r="H3720">
        <v>2.2109479687099999E-5</v>
      </c>
      <c r="I3720">
        <f>IF(OR(B3720="GAS",B3720="COL",B3720="LAN",B3720="RICE"),H3720*About!$B$113,IF(B3720="CROP",H3720*About!$B$114,'EPA Data'!H3720))</f>
        <v>2.4762617249552002E-5</v>
      </c>
      <c r="J3720" s="9" t="str">
        <f>VLOOKUP(F3720,'Tech to Policy Mapping'!C:D,2,FALSE)</f>
        <v>ngps - production methane capture</v>
      </c>
    </row>
    <row r="3721" spans="1:10" x14ac:dyDescent="0.45">
      <c r="A3721" t="s">
        <v>425</v>
      </c>
      <c r="B3721" t="s">
        <v>433</v>
      </c>
      <c r="C3721">
        <v>2050</v>
      </c>
      <c r="D3721" t="s">
        <v>82</v>
      </c>
      <c r="E3721" t="s">
        <v>83</v>
      </c>
      <c r="F3721" t="s">
        <v>453</v>
      </c>
      <c r="G3721">
        <v>588884</v>
      </c>
      <c r="H3721">
        <v>1.4739653124699999E-5</v>
      </c>
      <c r="I3721">
        <f>IF(OR(B3721="GAS",B3721="COL",B3721="LAN",B3721="RICE"),H3721*About!$B$113,IF(B3721="CROP",H3721*About!$B$114,'EPA Data'!H3721))</f>
        <v>1.6508411499664E-5</v>
      </c>
      <c r="J3721" s="9" t="str">
        <f>VLOOKUP(F3721,'Tech to Policy Mapping'!C:D,2,FALSE)</f>
        <v>ngps - production methane capture</v>
      </c>
    </row>
    <row r="3722" spans="1:10" x14ac:dyDescent="0.45">
      <c r="A3722" t="s">
        <v>425</v>
      </c>
      <c r="B3722" t="s">
        <v>433</v>
      </c>
      <c r="C3722">
        <v>2050</v>
      </c>
      <c r="D3722" t="s">
        <v>82</v>
      </c>
      <c r="E3722" t="s">
        <v>83</v>
      </c>
      <c r="F3722" t="s">
        <v>453</v>
      </c>
      <c r="G3722">
        <v>711906</v>
      </c>
      <c r="H3722" s="1">
        <v>2.4566088541200001E-6</v>
      </c>
      <c r="I3722">
        <f>IF(OR(B3722="GAS",B3722="COL",B3722="LAN",B3722="RICE"),H3722*About!$B$113,IF(B3722="CROP",H3722*About!$B$114,'EPA Data'!H3722))</f>
        <v>2.7514019166144002E-6</v>
      </c>
      <c r="J3722" s="9" t="str">
        <f>VLOOKUP(F3722,'Tech to Policy Mapping'!C:D,2,FALSE)</f>
        <v>ngps - production methane capture</v>
      </c>
    </row>
    <row r="3723" spans="1:10" x14ac:dyDescent="0.45">
      <c r="A3723" t="s">
        <v>425</v>
      </c>
      <c r="B3723" t="s">
        <v>433</v>
      </c>
      <c r="C3723">
        <v>2050</v>
      </c>
      <c r="D3723" t="s">
        <v>82</v>
      </c>
      <c r="E3723" t="s">
        <v>83</v>
      </c>
      <c r="F3723" t="s">
        <v>460</v>
      </c>
      <c r="G3723">
        <v>1067623</v>
      </c>
      <c r="H3723">
        <v>1.7282913904637001E-3</v>
      </c>
      <c r="I3723">
        <f>IF(OR(B3723="GAS",B3723="COL",B3723="LAN",B3723="RICE"),H3723*About!$B$113,IF(B3723="CROP",H3723*About!$B$114,'EPA Data'!H3723))</f>
        <v>1.9356863573193443E-3</v>
      </c>
      <c r="J3723" s="9" t="str">
        <f>VLOOKUP(F3723,'Tech to Policy Mapping'!C:D,2,FALSE)</f>
        <v>ngps - production methane capture</v>
      </c>
    </row>
    <row r="3724" spans="1:10" x14ac:dyDescent="0.45">
      <c r="A3724" t="s">
        <v>425</v>
      </c>
      <c r="B3724" t="s">
        <v>433</v>
      </c>
      <c r="C3724">
        <v>2050</v>
      </c>
      <c r="D3724" t="s">
        <v>82</v>
      </c>
      <c r="E3724" t="s">
        <v>83</v>
      </c>
      <c r="F3724" t="s">
        <v>448</v>
      </c>
      <c r="G3724">
        <v>2229205</v>
      </c>
      <c r="H3724">
        <v>1.8657823093235E-3</v>
      </c>
      <c r="I3724">
        <f>IF(OR(B3724="GAS",B3724="COL",B3724="LAN",B3724="RICE"),H3724*About!$B$113,IF(B3724="CROP",H3724*About!$B$114,'EPA Data'!H3724))</f>
        <v>2.0896761864423203E-3</v>
      </c>
      <c r="J3724" s="9" t="str">
        <f>VLOOKUP(F3724,'Tech to Policy Mapping'!C:D,2,FALSE)</f>
        <v>ngps - production methane capture</v>
      </c>
    </row>
    <row r="3725" spans="1:10" x14ac:dyDescent="0.45">
      <c r="A3725" t="s">
        <v>425</v>
      </c>
      <c r="B3725" t="s">
        <v>433</v>
      </c>
      <c r="C3725">
        <v>2050</v>
      </c>
      <c r="D3725" t="s">
        <v>82</v>
      </c>
      <c r="E3725" t="s">
        <v>83</v>
      </c>
      <c r="F3725" t="s">
        <v>456</v>
      </c>
      <c r="G3725">
        <v>2785012</v>
      </c>
      <c r="H3725" s="1">
        <v>1.1686960306200001E-6</v>
      </c>
      <c r="I3725">
        <f>IF(OR(B3725="GAS",B3725="COL",B3725="LAN",B3725="RICE"),H3725*About!$B$113,IF(B3725="CROP",H3725*About!$B$114,'EPA Data'!H3725))</f>
        <v>1.3089395542944003E-6</v>
      </c>
      <c r="J3725" s="9" t="str">
        <f>VLOOKUP(F3725,'Tech to Policy Mapping'!C:D,2,FALSE)</f>
        <v>ngps - production methane capture</v>
      </c>
    </row>
    <row r="3726" spans="1:10" x14ac:dyDescent="0.45">
      <c r="A3726" t="s">
        <v>425</v>
      </c>
      <c r="B3726" t="s">
        <v>433</v>
      </c>
      <c r="C3726">
        <v>2050</v>
      </c>
      <c r="D3726" t="s">
        <v>82</v>
      </c>
      <c r="E3726" t="s">
        <v>83</v>
      </c>
      <c r="F3726" t="s">
        <v>456</v>
      </c>
      <c r="G3726">
        <v>2785120</v>
      </c>
      <c r="H3726" s="1">
        <v>2.80565086541E-6</v>
      </c>
      <c r="I3726">
        <f>IF(OR(B3726="GAS",B3726="COL",B3726="LAN",B3726="RICE"),H3726*About!$B$113,IF(B3726="CROP",H3726*About!$B$114,'EPA Data'!H3726))</f>
        <v>3.1423289692592005E-6</v>
      </c>
      <c r="J3726" s="9" t="str">
        <f>VLOOKUP(F3726,'Tech to Policy Mapping'!C:D,2,FALSE)</f>
        <v>ngps - production methane capture</v>
      </c>
    </row>
    <row r="3727" spans="1:10" x14ac:dyDescent="0.45">
      <c r="A3727" t="s">
        <v>425</v>
      </c>
      <c r="B3727" t="s">
        <v>433</v>
      </c>
      <c r="C3727">
        <v>2050</v>
      </c>
      <c r="D3727" t="s">
        <v>82</v>
      </c>
      <c r="E3727" t="s">
        <v>83</v>
      </c>
      <c r="F3727" t="s">
        <v>453</v>
      </c>
      <c r="G3727">
        <v>5891329</v>
      </c>
      <c r="H3727" s="1">
        <v>5.9832896113200002E-6</v>
      </c>
      <c r="I3727">
        <f>IF(OR(B3727="GAS",B3727="COL",B3727="LAN",B3727="RICE"),H3727*About!$B$113,IF(B3727="CROP",H3727*About!$B$114,'EPA Data'!H3727))</f>
        <v>6.7012843646784007E-6</v>
      </c>
      <c r="J3727" s="9" t="str">
        <f>VLOOKUP(F3727,'Tech to Policy Mapping'!C:D,2,FALSE)</f>
        <v>ngps - production methane capture</v>
      </c>
    </row>
    <row r="3728" spans="1:10" x14ac:dyDescent="0.45">
      <c r="A3728" t="s">
        <v>425</v>
      </c>
      <c r="B3728" t="s">
        <v>433</v>
      </c>
      <c r="C3728">
        <v>2050</v>
      </c>
      <c r="D3728" t="s">
        <v>82</v>
      </c>
      <c r="E3728" t="s">
        <v>83</v>
      </c>
      <c r="F3728" t="s">
        <v>453</v>
      </c>
      <c r="G3728">
        <v>7072269</v>
      </c>
      <c r="H3728" s="1">
        <v>3.9888595893000003E-6</v>
      </c>
      <c r="I3728">
        <f>IF(OR(B3728="GAS",B3728="COL",B3728="LAN",B3728="RICE"),H3728*About!$B$113,IF(B3728="CROP",H3728*About!$B$114,'EPA Data'!H3728))</f>
        <v>4.4675227400160012E-6</v>
      </c>
      <c r="J3728" s="9" t="str">
        <f>VLOOKUP(F3728,'Tech to Policy Mapping'!C:D,2,FALSE)</f>
        <v>ngps - production methane capture</v>
      </c>
    </row>
    <row r="3729" spans="1:10" x14ac:dyDescent="0.45">
      <c r="A3729" t="s">
        <v>425</v>
      </c>
      <c r="B3729" t="s">
        <v>433</v>
      </c>
      <c r="C3729">
        <v>2050</v>
      </c>
      <c r="D3729" t="s">
        <v>82</v>
      </c>
      <c r="E3729" t="s">
        <v>83</v>
      </c>
      <c r="F3729" t="s">
        <v>453</v>
      </c>
      <c r="G3729">
        <v>8549690</v>
      </c>
      <c r="H3729" s="1">
        <v>6.6480993154999998E-7</v>
      </c>
      <c r="I3729">
        <f>IF(OR(B3729="GAS",B3729="COL",B3729="LAN",B3729="RICE"),H3729*About!$B$113,IF(B3729="CROP",H3729*About!$B$114,'EPA Data'!H3729))</f>
        <v>7.4458712333600009E-7</v>
      </c>
      <c r="J3729" s="9" t="str">
        <f>VLOOKUP(F3729,'Tech to Policy Mapping'!C:D,2,FALSE)</f>
        <v>ngps - production methane capture</v>
      </c>
    </row>
    <row r="3730" spans="1:10" x14ac:dyDescent="0.45">
      <c r="A3730" t="s">
        <v>465</v>
      </c>
      <c r="B3730" t="s">
        <v>466</v>
      </c>
      <c r="C3730">
        <v>2015</v>
      </c>
      <c r="D3730" t="s">
        <v>82</v>
      </c>
      <c r="G3730">
        <v>-100000</v>
      </c>
      <c r="H3730">
        <v>0</v>
      </c>
      <c r="I3730">
        <f>IF(OR(B3730="GAS",B3730="COL",B3730="LAN",B3730="RICE"),H3730*About!$B$113,IF(B3730="CROP",H3730*About!$B$114,'EPA Data'!H3730))</f>
        <v>0</v>
      </c>
      <c r="J3730" s="9" t="e">
        <f>VLOOKUP(F3730,'Tech to Policy Mapping'!C:D,2,FALSE)</f>
        <v>#N/A</v>
      </c>
    </row>
    <row r="3731" spans="1:10" x14ac:dyDescent="0.45">
      <c r="A3731" t="s">
        <v>465</v>
      </c>
      <c r="B3731" t="s">
        <v>466</v>
      </c>
      <c r="C3731">
        <v>2015</v>
      </c>
      <c r="D3731" t="s">
        <v>82</v>
      </c>
      <c r="G3731">
        <v>100000</v>
      </c>
      <c r="H3731" s="1">
        <v>9.9999999999999998E-13</v>
      </c>
      <c r="I3731">
        <f>IF(OR(B3731="GAS",B3731="COL",B3731="LAN",B3731="RICE"),H3731*About!$B$113,IF(B3731="CROP",H3731*About!$B$114,'EPA Data'!H3731))</f>
        <v>9.9999999999999998E-13</v>
      </c>
      <c r="J3731" s="9" t="e">
        <f>VLOOKUP(F3731,'Tech to Policy Mapping'!C:D,2,FALSE)</f>
        <v>#N/A</v>
      </c>
    </row>
    <row r="3732" spans="1:10" x14ac:dyDescent="0.45">
      <c r="A3732" t="s">
        <v>465</v>
      </c>
      <c r="B3732" t="s">
        <v>466</v>
      </c>
      <c r="C3732">
        <v>2020</v>
      </c>
      <c r="D3732" t="s">
        <v>82</v>
      </c>
      <c r="G3732">
        <v>-100000</v>
      </c>
      <c r="H3732">
        <v>0</v>
      </c>
      <c r="I3732">
        <f>IF(OR(B3732="GAS",B3732="COL",B3732="LAN",B3732="RICE"),H3732*About!$B$113,IF(B3732="CROP",H3732*About!$B$114,'EPA Data'!H3732))</f>
        <v>0</v>
      </c>
      <c r="J3732" s="9" t="e">
        <f>VLOOKUP(F3732,'Tech to Policy Mapping'!C:D,2,FALSE)</f>
        <v>#N/A</v>
      </c>
    </row>
    <row r="3733" spans="1:10" x14ac:dyDescent="0.45">
      <c r="A3733" t="s">
        <v>465</v>
      </c>
      <c r="B3733" t="s">
        <v>466</v>
      </c>
      <c r="C3733">
        <v>2020</v>
      </c>
      <c r="D3733" t="s">
        <v>82</v>
      </c>
      <c r="G3733">
        <v>100000</v>
      </c>
      <c r="H3733" s="1">
        <v>9.9999999999999998E-13</v>
      </c>
      <c r="I3733">
        <f>IF(OR(B3733="GAS",B3733="COL",B3733="LAN",B3733="RICE"),H3733*About!$B$113,IF(B3733="CROP",H3733*About!$B$114,'EPA Data'!H3733))</f>
        <v>9.9999999999999998E-13</v>
      </c>
      <c r="J3733" s="9" t="e">
        <f>VLOOKUP(F3733,'Tech to Policy Mapping'!C:D,2,FALSE)</f>
        <v>#N/A</v>
      </c>
    </row>
    <row r="3734" spans="1:10" x14ac:dyDescent="0.45">
      <c r="A3734" t="s">
        <v>465</v>
      </c>
      <c r="B3734" t="s">
        <v>466</v>
      </c>
      <c r="C3734">
        <v>2025</v>
      </c>
      <c r="D3734" t="s">
        <v>82</v>
      </c>
      <c r="E3734" t="s">
        <v>83</v>
      </c>
      <c r="F3734" t="s">
        <v>467</v>
      </c>
      <c r="G3734">
        <v>-100000</v>
      </c>
      <c r="H3734">
        <v>0</v>
      </c>
      <c r="I3734">
        <f>IF(OR(B3734="GAS",B3734="COL",B3734="LAN",B3734="RICE"),H3734*About!$B$113,IF(B3734="CROP",H3734*About!$B$114,'EPA Data'!H3734))</f>
        <v>0</v>
      </c>
      <c r="J3734" s="9" t="str">
        <f>VLOOKUP(F3734,'Tech to Policy Mapping'!C:D,2,FALSE)</f>
        <v>F-gas substitution</v>
      </c>
    </row>
    <row r="3735" spans="1:10" x14ac:dyDescent="0.45">
      <c r="A3735" t="s">
        <v>465</v>
      </c>
      <c r="B3735" t="s">
        <v>466</v>
      </c>
      <c r="C3735">
        <v>2025</v>
      </c>
      <c r="D3735" t="s">
        <v>82</v>
      </c>
      <c r="E3735" t="s">
        <v>83</v>
      </c>
      <c r="F3735" t="s">
        <v>467</v>
      </c>
      <c r="G3735">
        <v>-20</v>
      </c>
      <c r="H3735">
        <v>1.56379854679107</v>
      </c>
      <c r="I3735">
        <f>IF(OR(B3735="GAS",B3735="COL",B3735="LAN",B3735="RICE"),H3735*About!$B$113,IF(B3735="CROP",H3735*About!$B$114,'EPA Data'!H3735))</f>
        <v>1.56379854679107</v>
      </c>
      <c r="J3735" s="9" t="str">
        <f>VLOOKUP(F3735,'Tech to Policy Mapping'!C:D,2,FALSE)</f>
        <v>F-gas substitution</v>
      </c>
    </row>
    <row r="3736" spans="1:10" x14ac:dyDescent="0.45">
      <c r="A3736" t="s">
        <v>465</v>
      </c>
      <c r="B3736" t="s">
        <v>466</v>
      </c>
      <c r="C3736">
        <v>2025</v>
      </c>
      <c r="D3736" t="s">
        <v>82</v>
      </c>
      <c r="E3736" t="s">
        <v>83</v>
      </c>
      <c r="F3736" t="s">
        <v>467</v>
      </c>
      <c r="G3736">
        <v>-20</v>
      </c>
      <c r="H3736">
        <v>0</v>
      </c>
      <c r="I3736">
        <f>IF(OR(B3736="GAS",B3736="COL",B3736="LAN",B3736="RICE"),H3736*About!$B$113,IF(B3736="CROP",H3736*About!$B$114,'EPA Data'!H3736))</f>
        <v>0</v>
      </c>
      <c r="J3736" s="9" t="str">
        <f>VLOOKUP(F3736,'Tech to Policy Mapping'!C:D,2,FALSE)</f>
        <v>F-gas substitution</v>
      </c>
    </row>
    <row r="3737" spans="1:10" x14ac:dyDescent="0.45">
      <c r="A3737" t="s">
        <v>465</v>
      </c>
      <c r="B3737" t="s">
        <v>466</v>
      </c>
      <c r="C3737">
        <v>2025</v>
      </c>
      <c r="D3737" t="s">
        <v>82</v>
      </c>
      <c r="E3737" t="s">
        <v>83</v>
      </c>
      <c r="F3737" t="s">
        <v>468</v>
      </c>
      <c r="G3737">
        <v>-4</v>
      </c>
      <c r="H3737">
        <v>1.0610156059265099</v>
      </c>
      <c r="I3737">
        <f>IF(OR(B3737="GAS",B3737="COL",B3737="LAN",B3737="RICE"),H3737*About!$B$113,IF(B3737="CROP",H3737*About!$B$114,'EPA Data'!H3737))</f>
        <v>1.0610156059265099</v>
      </c>
      <c r="J3737" s="9" t="str">
        <f>VLOOKUP(F3737,'Tech to Policy Mapping'!C:D,2,FALSE)</f>
        <v>F-gas substitution</v>
      </c>
    </row>
    <row r="3738" spans="1:10" x14ac:dyDescent="0.45">
      <c r="A3738" t="s">
        <v>465</v>
      </c>
      <c r="B3738" t="s">
        <v>466</v>
      </c>
      <c r="C3738">
        <v>2025</v>
      </c>
      <c r="D3738" t="s">
        <v>82</v>
      </c>
      <c r="E3738" t="s">
        <v>83</v>
      </c>
      <c r="F3738" t="s">
        <v>469</v>
      </c>
      <c r="G3738">
        <v>1</v>
      </c>
      <c r="H3738">
        <v>0.35076332092285101</v>
      </c>
      <c r="I3738">
        <f>IF(OR(B3738="GAS",B3738="COL",B3738="LAN",B3738="RICE"),H3738*About!$B$113,IF(B3738="CROP",H3738*About!$B$114,'EPA Data'!H3738))</f>
        <v>0.35076332092285101</v>
      </c>
      <c r="J3738" s="9" t="str">
        <f>VLOOKUP(F3738,'Tech to Policy Mapping'!C:D,2,FALSE)</f>
        <v>F-gas substitution</v>
      </c>
    </row>
    <row r="3739" spans="1:10" x14ac:dyDescent="0.45">
      <c r="A3739" t="s">
        <v>465</v>
      </c>
      <c r="B3739" t="s">
        <v>466</v>
      </c>
      <c r="C3739">
        <v>2025</v>
      </c>
      <c r="D3739" t="s">
        <v>82</v>
      </c>
      <c r="E3739" t="s">
        <v>83</v>
      </c>
      <c r="F3739" t="s">
        <v>470</v>
      </c>
      <c r="G3739">
        <v>6</v>
      </c>
      <c r="H3739">
        <v>0.377344220876693</v>
      </c>
      <c r="I3739">
        <f>IF(OR(B3739="GAS",B3739="COL",B3739="LAN",B3739="RICE"),H3739*About!$B$113,IF(B3739="CROP",H3739*About!$B$114,'EPA Data'!H3739))</f>
        <v>0.377344220876693</v>
      </c>
      <c r="J3739" s="9" t="str">
        <f>VLOOKUP(F3739,'Tech to Policy Mapping'!C:D,2,FALSE)</f>
        <v>F-gas substitution</v>
      </c>
    </row>
    <row r="3740" spans="1:10" x14ac:dyDescent="0.45">
      <c r="A3740" t="s">
        <v>465</v>
      </c>
      <c r="B3740" t="s">
        <v>466</v>
      </c>
      <c r="C3740">
        <v>2025</v>
      </c>
      <c r="D3740" t="s">
        <v>82</v>
      </c>
      <c r="E3740" t="s">
        <v>83</v>
      </c>
      <c r="F3740" t="s">
        <v>471</v>
      </c>
      <c r="G3740">
        <v>103</v>
      </c>
      <c r="H3740">
        <v>0.32706174254417397</v>
      </c>
      <c r="I3740">
        <f>IF(OR(B3740="GAS",B3740="COL",B3740="LAN",B3740="RICE"),H3740*About!$B$113,IF(B3740="CROP",H3740*About!$B$114,'EPA Data'!H3740))</f>
        <v>0.32706174254417397</v>
      </c>
      <c r="J3740" s="9" t="str">
        <f>VLOOKUP(F3740,'Tech to Policy Mapping'!C:D,2,FALSE)</f>
        <v>F-gas substitution</v>
      </c>
    </row>
    <row r="3741" spans="1:10" x14ac:dyDescent="0.45">
      <c r="A3741" t="s">
        <v>465</v>
      </c>
      <c r="B3741" t="s">
        <v>466</v>
      </c>
      <c r="C3741">
        <v>2025</v>
      </c>
      <c r="D3741" t="s">
        <v>82</v>
      </c>
      <c r="E3741" t="s">
        <v>83</v>
      </c>
      <c r="F3741" t="s">
        <v>472</v>
      </c>
      <c r="G3741">
        <v>490</v>
      </c>
      <c r="H3741">
        <v>1.40859603881835</v>
      </c>
      <c r="I3741">
        <f>IF(OR(B3741="GAS",B3741="COL",B3741="LAN",B3741="RICE"),H3741*About!$B$113,IF(B3741="CROP",H3741*About!$B$114,'EPA Data'!H3741))</f>
        <v>1.40859603881835</v>
      </c>
      <c r="J3741" s="9" t="str">
        <f>VLOOKUP(F3741,'Tech to Policy Mapping'!C:D,2,FALSE)</f>
        <v>F-gas substitution</v>
      </c>
    </row>
    <row r="3742" spans="1:10" x14ac:dyDescent="0.45">
      <c r="A3742" t="s">
        <v>465</v>
      </c>
      <c r="B3742" t="s">
        <v>466</v>
      </c>
      <c r="C3742">
        <v>2025</v>
      </c>
      <c r="D3742" t="s">
        <v>82</v>
      </c>
      <c r="E3742" t="s">
        <v>83</v>
      </c>
      <c r="F3742" t="s">
        <v>472</v>
      </c>
      <c r="G3742">
        <v>100000</v>
      </c>
      <c r="H3742" s="1">
        <v>9.9999999999999998E-13</v>
      </c>
      <c r="I3742">
        <f>IF(OR(B3742="GAS",B3742="COL",B3742="LAN",B3742="RICE"),H3742*About!$B$113,IF(B3742="CROP",H3742*About!$B$114,'EPA Data'!H3742))</f>
        <v>9.9999999999999998E-13</v>
      </c>
      <c r="J3742" s="9" t="str">
        <f>VLOOKUP(F3742,'Tech to Policy Mapping'!C:D,2,FALSE)</f>
        <v>F-gas substitution</v>
      </c>
    </row>
    <row r="3743" spans="1:10" x14ac:dyDescent="0.45">
      <c r="A3743" t="s">
        <v>465</v>
      </c>
      <c r="B3743" t="s">
        <v>466</v>
      </c>
      <c r="C3743">
        <v>2030</v>
      </c>
      <c r="D3743" t="s">
        <v>82</v>
      </c>
      <c r="E3743" t="s">
        <v>83</v>
      </c>
      <c r="F3743" t="s">
        <v>467</v>
      </c>
      <c r="G3743">
        <v>-100000</v>
      </c>
      <c r="H3743">
        <v>0</v>
      </c>
      <c r="I3743">
        <f>IF(OR(B3743="GAS",B3743="COL",B3743="LAN",B3743="RICE"),H3743*About!$B$113,IF(B3743="CROP",H3743*About!$B$114,'EPA Data'!H3743))</f>
        <v>0</v>
      </c>
      <c r="J3743" s="9" t="str">
        <f>VLOOKUP(F3743,'Tech to Policy Mapping'!C:D,2,FALSE)</f>
        <v>F-gas substitution</v>
      </c>
    </row>
    <row r="3744" spans="1:10" x14ac:dyDescent="0.45">
      <c r="A3744" t="s">
        <v>465</v>
      </c>
      <c r="B3744" t="s">
        <v>466</v>
      </c>
      <c r="C3744">
        <v>2030</v>
      </c>
      <c r="D3744" t="s">
        <v>82</v>
      </c>
      <c r="E3744" t="s">
        <v>83</v>
      </c>
      <c r="F3744" t="s">
        <v>467</v>
      </c>
      <c r="G3744">
        <v>-20</v>
      </c>
      <c r="H3744">
        <v>0</v>
      </c>
      <c r="I3744">
        <f>IF(OR(B3744="GAS",B3744="COL",B3744="LAN",B3744="RICE"),H3744*About!$B$113,IF(B3744="CROP",H3744*About!$B$114,'EPA Data'!H3744))</f>
        <v>0</v>
      </c>
      <c r="J3744" s="9" t="str">
        <f>VLOOKUP(F3744,'Tech to Policy Mapping'!C:D,2,FALSE)</f>
        <v>F-gas substitution</v>
      </c>
    </row>
    <row r="3745" spans="1:10" x14ac:dyDescent="0.45">
      <c r="A3745" t="s">
        <v>465</v>
      </c>
      <c r="B3745" t="s">
        <v>466</v>
      </c>
      <c r="C3745">
        <v>2030</v>
      </c>
      <c r="D3745" t="s">
        <v>82</v>
      </c>
      <c r="E3745" t="s">
        <v>83</v>
      </c>
      <c r="F3745" t="s">
        <v>467</v>
      </c>
      <c r="G3745">
        <v>-20</v>
      </c>
      <c r="H3745">
        <v>2.3653600215911799</v>
      </c>
      <c r="I3745">
        <f>IF(OR(B3745="GAS",B3745="COL",B3745="LAN",B3745="RICE"),H3745*About!$B$113,IF(B3745="CROP",H3745*About!$B$114,'EPA Data'!H3745))</f>
        <v>2.3653600215911799</v>
      </c>
      <c r="J3745" s="9" t="str">
        <f>VLOOKUP(F3745,'Tech to Policy Mapping'!C:D,2,FALSE)</f>
        <v>F-gas substitution</v>
      </c>
    </row>
    <row r="3746" spans="1:10" x14ac:dyDescent="0.45">
      <c r="A3746" t="s">
        <v>465</v>
      </c>
      <c r="B3746" t="s">
        <v>466</v>
      </c>
      <c r="C3746">
        <v>2030</v>
      </c>
      <c r="D3746" t="s">
        <v>82</v>
      </c>
      <c r="E3746" t="s">
        <v>83</v>
      </c>
      <c r="F3746" t="s">
        <v>468</v>
      </c>
      <c r="G3746">
        <v>-4</v>
      </c>
      <c r="H3746">
        <v>1.3039515018463099</v>
      </c>
      <c r="I3746">
        <f>IF(OR(B3746="GAS",B3746="COL",B3746="LAN",B3746="RICE"),H3746*About!$B$113,IF(B3746="CROP",H3746*About!$B$114,'EPA Data'!H3746))</f>
        <v>1.3039515018463099</v>
      </c>
      <c r="J3746" s="9" t="str">
        <f>VLOOKUP(F3746,'Tech to Policy Mapping'!C:D,2,FALSE)</f>
        <v>F-gas substitution</v>
      </c>
    </row>
    <row r="3747" spans="1:10" x14ac:dyDescent="0.45">
      <c r="A3747" t="s">
        <v>465</v>
      </c>
      <c r="B3747" t="s">
        <v>466</v>
      </c>
      <c r="C3747">
        <v>2030</v>
      </c>
      <c r="D3747" t="s">
        <v>82</v>
      </c>
      <c r="E3747" t="s">
        <v>83</v>
      </c>
      <c r="F3747" t="s">
        <v>473</v>
      </c>
      <c r="G3747">
        <v>-3</v>
      </c>
      <c r="H3747">
        <v>1.3007827997207599</v>
      </c>
      <c r="I3747">
        <f>IF(OR(B3747="GAS",B3747="COL",B3747="LAN",B3747="RICE"),H3747*About!$B$113,IF(B3747="CROP",H3747*About!$B$114,'EPA Data'!H3747))</f>
        <v>1.3007827997207599</v>
      </c>
      <c r="J3747" s="9" t="str">
        <f>VLOOKUP(F3747,'Tech to Policy Mapping'!C:D,2,FALSE)</f>
        <v>F-gas substitution</v>
      </c>
    </row>
    <row r="3748" spans="1:10" x14ac:dyDescent="0.45">
      <c r="A3748" t="s">
        <v>465</v>
      </c>
      <c r="B3748" t="s">
        <v>466</v>
      </c>
      <c r="C3748">
        <v>2030</v>
      </c>
      <c r="D3748" t="s">
        <v>82</v>
      </c>
      <c r="E3748" t="s">
        <v>83</v>
      </c>
      <c r="F3748" t="s">
        <v>474</v>
      </c>
      <c r="G3748">
        <v>-3</v>
      </c>
      <c r="H3748">
        <v>0.59544080495834295</v>
      </c>
      <c r="I3748">
        <f>IF(OR(B3748="GAS",B3748="COL",B3748="LAN",B3748="RICE"),H3748*About!$B$113,IF(B3748="CROP",H3748*About!$B$114,'EPA Data'!H3748))</f>
        <v>0.59544080495834295</v>
      </c>
      <c r="J3748" s="9" t="str">
        <f>VLOOKUP(F3748,'Tech to Policy Mapping'!C:D,2,FALSE)</f>
        <v>F-gas substitution</v>
      </c>
    </row>
    <row r="3749" spans="1:10" x14ac:dyDescent="0.45">
      <c r="A3749" t="s">
        <v>465</v>
      </c>
      <c r="B3749" t="s">
        <v>466</v>
      </c>
      <c r="C3749">
        <v>2030</v>
      </c>
      <c r="D3749" t="s">
        <v>82</v>
      </c>
      <c r="E3749" t="s">
        <v>83</v>
      </c>
      <c r="F3749" t="s">
        <v>469</v>
      </c>
      <c r="G3749">
        <v>1</v>
      </c>
      <c r="H3749">
        <v>1.0345827341079701</v>
      </c>
      <c r="I3749">
        <f>IF(OR(B3749="GAS",B3749="COL",B3749="LAN",B3749="RICE"),H3749*About!$B$113,IF(B3749="CROP",H3749*About!$B$114,'EPA Data'!H3749))</f>
        <v>1.0345827341079701</v>
      </c>
      <c r="J3749" s="9" t="str">
        <f>VLOOKUP(F3749,'Tech to Policy Mapping'!C:D,2,FALSE)</f>
        <v>F-gas substitution</v>
      </c>
    </row>
    <row r="3750" spans="1:10" x14ac:dyDescent="0.45">
      <c r="A3750" t="s">
        <v>465</v>
      </c>
      <c r="B3750" t="s">
        <v>466</v>
      </c>
      <c r="C3750">
        <v>2030</v>
      </c>
      <c r="D3750" t="s">
        <v>82</v>
      </c>
      <c r="E3750" t="s">
        <v>83</v>
      </c>
      <c r="F3750" t="s">
        <v>470</v>
      </c>
      <c r="G3750">
        <v>6</v>
      </c>
      <c r="H3750">
        <v>0.81155025959014804</v>
      </c>
      <c r="I3750">
        <f>IF(OR(B3750="GAS",B3750="COL",B3750="LAN",B3750="RICE"),H3750*About!$B$113,IF(B3750="CROP",H3750*About!$B$114,'EPA Data'!H3750))</f>
        <v>0.81155025959014804</v>
      </c>
      <c r="J3750" s="9" t="str">
        <f>VLOOKUP(F3750,'Tech to Policy Mapping'!C:D,2,FALSE)</f>
        <v>F-gas substitution</v>
      </c>
    </row>
    <row r="3751" spans="1:10" x14ac:dyDescent="0.45">
      <c r="A3751" t="s">
        <v>465</v>
      </c>
      <c r="B3751" t="s">
        <v>466</v>
      </c>
      <c r="C3751">
        <v>2030</v>
      </c>
      <c r="D3751" t="s">
        <v>82</v>
      </c>
      <c r="E3751" t="s">
        <v>83</v>
      </c>
      <c r="F3751" t="s">
        <v>471</v>
      </c>
      <c r="G3751">
        <v>103</v>
      </c>
      <c r="H3751">
        <v>0.70340847969055098</v>
      </c>
      <c r="I3751">
        <f>IF(OR(B3751="GAS",B3751="COL",B3751="LAN",B3751="RICE"),H3751*About!$B$113,IF(B3751="CROP",H3751*About!$B$114,'EPA Data'!H3751))</f>
        <v>0.70340847969055098</v>
      </c>
      <c r="J3751" s="9" t="str">
        <f>VLOOKUP(F3751,'Tech to Policy Mapping'!C:D,2,FALSE)</f>
        <v>F-gas substitution</v>
      </c>
    </row>
    <row r="3752" spans="1:10" x14ac:dyDescent="0.45">
      <c r="A3752" t="s">
        <v>465</v>
      </c>
      <c r="B3752" t="s">
        <v>466</v>
      </c>
      <c r="C3752">
        <v>2030</v>
      </c>
      <c r="D3752" t="s">
        <v>82</v>
      </c>
      <c r="E3752" t="s">
        <v>83</v>
      </c>
      <c r="F3752" t="s">
        <v>472</v>
      </c>
      <c r="G3752">
        <v>490</v>
      </c>
      <c r="H3752">
        <v>1.6383272409439</v>
      </c>
      <c r="I3752">
        <f>IF(OR(B3752="GAS",B3752="COL",B3752="LAN",B3752="RICE"),H3752*About!$B$113,IF(B3752="CROP",H3752*About!$B$114,'EPA Data'!H3752))</f>
        <v>1.6383272409439</v>
      </c>
      <c r="J3752" s="9" t="str">
        <f>VLOOKUP(F3752,'Tech to Policy Mapping'!C:D,2,FALSE)</f>
        <v>F-gas substitution</v>
      </c>
    </row>
    <row r="3753" spans="1:10" x14ac:dyDescent="0.45">
      <c r="A3753" t="s">
        <v>465</v>
      </c>
      <c r="B3753" t="s">
        <v>466</v>
      </c>
      <c r="C3753">
        <v>2030</v>
      </c>
      <c r="D3753" t="s">
        <v>82</v>
      </c>
      <c r="E3753" t="s">
        <v>83</v>
      </c>
      <c r="F3753" t="s">
        <v>472</v>
      </c>
      <c r="G3753">
        <v>100000</v>
      </c>
      <c r="H3753" s="1">
        <v>9.9999999999999998E-13</v>
      </c>
      <c r="I3753">
        <f>IF(OR(B3753="GAS",B3753="COL",B3753="LAN",B3753="RICE"),H3753*About!$B$113,IF(B3753="CROP",H3753*About!$B$114,'EPA Data'!H3753))</f>
        <v>9.9999999999999998E-13</v>
      </c>
      <c r="J3753" s="9" t="str">
        <f>VLOOKUP(F3753,'Tech to Policy Mapping'!C:D,2,FALSE)</f>
        <v>F-gas substitution</v>
      </c>
    </row>
    <row r="3754" spans="1:10" x14ac:dyDescent="0.45">
      <c r="A3754" t="s">
        <v>465</v>
      </c>
      <c r="B3754" t="s">
        <v>466</v>
      </c>
      <c r="C3754">
        <v>2035</v>
      </c>
      <c r="D3754" t="s">
        <v>82</v>
      </c>
      <c r="E3754" t="s">
        <v>83</v>
      </c>
      <c r="F3754" t="s">
        <v>467</v>
      </c>
      <c r="G3754">
        <v>-100000</v>
      </c>
      <c r="H3754">
        <v>0</v>
      </c>
      <c r="I3754">
        <f>IF(OR(B3754="GAS",B3754="COL",B3754="LAN",B3754="RICE"),H3754*About!$B$113,IF(B3754="CROP",H3754*About!$B$114,'EPA Data'!H3754))</f>
        <v>0</v>
      </c>
      <c r="J3754" s="9" t="str">
        <f>VLOOKUP(F3754,'Tech to Policy Mapping'!C:D,2,FALSE)</f>
        <v>F-gas substitution</v>
      </c>
    </row>
    <row r="3755" spans="1:10" x14ac:dyDescent="0.45">
      <c r="A3755" t="s">
        <v>465</v>
      </c>
      <c r="B3755" t="s">
        <v>466</v>
      </c>
      <c r="C3755">
        <v>2035</v>
      </c>
      <c r="D3755" t="s">
        <v>82</v>
      </c>
      <c r="E3755" t="s">
        <v>83</v>
      </c>
      <c r="F3755" t="s">
        <v>467</v>
      </c>
      <c r="G3755">
        <v>-20</v>
      </c>
      <c r="H3755">
        <v>2.3653540611267001</v>
      </c>
      <c r="I3755">
        <f>IF(OR(B3755="GAS",B3755="COL",B3755="LAN",B3755="RICE"),H3755*About!$B$113,IF(B3755="CROP",H3755*About!$B$114,'EPA Data'!H3755))</f>
        <v>2.3653540611267001</v>
      </c>
      <c r="J3755" s="9" t="str">
        <f>VLOOKUP(F3755,'Tech to Policy Mapping'!C:D,2,FALSE)</f>
        <v>F-gas substitution</v>
      </c>
    </row>
    <row r="3756" spans="1:10" x14ac:dyDescent="0.45">
      <c r="A3756" t="s">
        <v>465</v>
      </c>
      <c r="B3756" t="s">
        <v>466</v>
      </c>
      <c r="C3756">
        <v>2035</v>
      </c>
      <c r="D3756" t="s">
        <v>82</v>
      </c>
      <c r="E3756" t="s">
        <v>83</v>
      </c>
      <c r="F3756" t="s">
        <v>467</v>
      </c>
      <c r="G3756">
        <v>-20</v>
      </c>
      <c r="H3756">
        <v>0</v>
      </c>
      <c r="I3756">
        <f>IF(OR(B3756="GAS",B3756="COL",B3756="LAN",B3756="RICE"),H3756*About!$B$113,IF(B3756="CROP",H3756*About!$B$114,'EPA Data'!H3756))</f>
        <v>0</v>
      </c>
      <c r="J3756" s="9" t="str">
        <f>VLOOKUP(F3756,'Tech to Policy Mapping'!C:D,2,FALSE)</f>
        <v>F-gas substitution</v>
      </c>
    </row>
    <row r="3757" spans="1:10" x14ac:dyDescent="0.45">
      <c r="A3757" t="s">
        <v>465</v>
      </c>
      <c r="B3757" t="s">
        <v>466</v>
      </c>
      <c r="C3757">
        <v>2035</v>
      </c>
      <c r="D3757" t="s">
        <v>82</v>
      </c>
      <c r="E3757" t="s">
        <v>83</v>
      </c>
      <c r="F3757" t="s">
        <v>468</v>
      </c>
      <c r="G3757">
        <v>-4</v>
      </c>
      <c r="H3757">
        <v>1.3039504289627</v>
      </c>
      <c r="I3757">
        <f>IF(OR(B3757="GAS",B3757="COL",B3757="LAN",B3757="RICE"),H3757*About!$B$113,IF(B3757="CROP",H3757*About!$B$114,'EPA Data'!H3757))</f>
        <v>1.3039504289627</v>
      </c>
      <c r="J3757" s="9" t="str">
        <f>VLOOKUP(F3757,'Tech to Policy Mapping'!C:D,2,FALSE)</f>
        <v>F-gas substitution</v>
      </c>
    </row>
    <row r="3758" spans="1:10" x14ac:dyDescent="0.45">
      <c r="A3758" t="s">
        <v>465</v>
      </c>
      <c r="B3758" t="s">
        <v>466</v>
      </c>
      <c r="C3758">
        <v>2035</v>
      </c>
      <c r="D3758" t="s">
        <v>82</v>
      </c>
      <c r="E3758" t="s">
        <v>83</v>
      </c>
      <c r="F3758" t="s">
        <v>473</v>
      </c>
      <c r="G3758">
        <v>-3</v>
      </c>
      <c r="H3758">
        <v>1.30078172683715</v>
      </c>
      <c r="I3758">
        <f>IF(OR(B3758="GAS",B3758="COL",B3758="LAN",B3758="RICE"),H3758*About!$B$113,IF(B3758="CROP",H3758*About!$B$114,'EPA Data'!H3758))</f>
        <v>1.30078172683715</v>
      </c>
      <c r="J3758" s="9" t="str">
        <f>VLOOKUP(F3758,'Tech to Policy Mapping'!C:D,2,FALSE)</f>
        <v>F-gas substitution</v>
      </c>
    </row>
    <row r="3759" spans="1:10" x14ac:dyDescent="0.45">
      <c r="A3759" t="s">
        <v>465</v>
      </c>
      <c r="B3759" t="s">
        <v>466</v>
      </c>
      <c r="C3759">
        <v>2035</v>
      </c>
      <c r="D3759" t="s">
        <v>82</v>
      </c>
      <c r="E3759" t="s">
        <v>83</v>
      </c>
      <c r="F3759" t="s">
        <v>474</v>
      </c>
      <c r="G3759">
        <v>-3</v>
      </c>
      <c r="H3759">
        <v>0.59544026851653997</v>
      </c>
      <c r="I3759">
        <f>IF(OR(B3759="GAS",B3759="COL",B3759="LAN",B3759="RICE"),H3759*About!$B$113,IF(B3759="CROP",H3759*About!$B$114,'EPA Data'!H3759))</f>
        <v>0.59544026851653997</v>
      </c>
      <c r="J3759" s="9" t="str">
        <f>VLOOKUP(F3759,'Tech to Policy Mapping'!C:D,2,FALSE)</f>
        <v>F-gas substitution</v>
      </c>
    </row>
    <row r="3760" spans="1:10" x14ac:dyDescent="0.45">
      <c r="A3760" t="s">
        <v>465</v>
      </c>
      <c r="B3760" t="s">
        <v>466</v>
      </c>
      <c r="C3760">
        <v>2035</v>
      </c>
      <c r="D3760" t="s">
        <v>82</v>
      </c>
      <c r="E3760" t="s">
        <v>83</v>
      </c>
      <c r="F3760" t="s">
        <v>469</v>
      </c>
      <c r="G3760">
        <v>1</v>
      </c>
      <c r="H3760">
        <v>1.1495335102081301</v>
      </c>
      <c r="I3760">
        <f>IF(OR(B3760="GAS",B3760="COL",B3760="LAN",B3760="RICE"),H3760*About!$B$113,IF(B3760="CROP",H3760*About!$B$114,'EPA Data'!H3760))</f>
        <v>1.1495335102081301</v>
      </c>
      <c r="J3760" s="9" t="str">
        <f>VLOOKUP(F3760,'Tech to Policy Mapping'!C:D,2,FALSE)</f>
        <v>F-gas substitution</v>
      </c>
    </row>
    <row r="3761" spans="1:10" x14ac:dyDescent="0.45">
      <c r="A3761" t="s">
        <v>465</v>
      </c>
      <c r="B3761" t="s">
        <v>466</v>
      </c>
      <c r="C3761">
        <v>2035</v>
      </c>
      <c r="D3761" t="s">
        <v>82</v>
      </c>
      <c r="E3761" t="s">
        <v>83</v>
      </c>
      <c r="F3761" t="s">
        <v>470</v>
      </c>
      <c r="G3761">
        <v>6</v>
      </c>
      <c r="H3761">
        <v>1.1593564748764</v>
      </c>
      <c r="I3761">
        <f>IF(OR(B3761="GAS",B3761="COL",B3761="LAN",B3761="RICE"),H3761*About!$B$113,IF(B3761="CROP",H3761*About!$B$114,'EPA Data'!H3761))</f>
        <v>1.1593564748764</v>
      </c>
      <c r="J3761" s="9" t="str">
        <f>VLOOKUP(F3761,'Tech to Policy Mapping'!C:D,2,FALSE)</f>
        <v>F-gas substitution</v>
      </c>
    </row>
    <row r="3762" spans="1:10" x14ac:dyDescent="0.45">
      <c r="A3762" t="s">
        <v>465</v>
      </c>
      <c r="B3762" t="s">
        <v>466</v>
      </c>
      <c r="C3762">
        <v>2035</v>
      </c>
      <c r="D3762" t="s">
        <v>82</v>
      </c>
      <c r="E3762" t="s">
        <v>83</v>
      </c>
      <c r="F3762" t="s">
        <v>471</v>
      </c>
      <c r="G3762">
        <v>103</v>
      </c>
      <c r="H3762">
        <v>1.00486671924591</v>
      </c>
      <c r="I3762">
        <f>IF(OR(B3762="GAS",B3762="COL",B3762="LAN",B3762="RICE"),H3762*About!$B$113,IF(B3762="CROP",H3762*About!$B$114,'EPA Data'!H3762))</f>
        <v>1.00486671924591</v>
      </c>
      <c r="J3762" s="9" t="str">
        <f>VLOOKUP(F3762,'Tech to Policy Mapping'!C:D,2,FALSE)</f>
        <v>F-gas substitution</v>
      </c>
    </row>
    <row r="3763" spans="1:10" x14ac:dyDescent="0.45">
      <c r="A3763" t="s">
        <v>465</v>
      </c>
      <c r="B3763" t="s">
        <v>466</v>
      </c>
      <c r="C3763">
        <v>2035</v>
      </c>
      <c r="D3763" t="s">
        <v>82</v>
      </c>
      <c r="E3763" t="s">
        <v>83</v>
      </c>
      <c r="F3763" t="s">
        <v>472</v>
      </c>
      <c r="G3763">
        <v>490</v>
      </c>
      <c r="H3763">
        <v>1.6383314132690401</v>
      </c>
      <c r="I3763">
        <f>IF(OR(B3763="GAS",B3763="COL",B3763="LAN",B3763="RICE"),H3763*About!$B$113,IF(B3763="CROP",H3763*About!$B$114,'EPA Data'!H3763))</f>
        <v>1.6383314132690401</v>
      </c>
      <c r="J3763" s="9" t="str">
        <f>VLOOKUP(F3763,'Tech to Policy Mapping'!C:D,2,FALSE)</f>
        <v>F-gas substitution</v>
      </c>
    </row>
    <row r="3764" spans="1:10" x14ac:dyDescent="0.45">
      <c r="A3764" t="s">
        <v>465</v>
      </c>
      <c r="B3764" t="s">
        <v>466</v>
      </c>
      <c r="C3764">
        <v>2035</v>
      </c>
      <c r="D3764" t="s">
        <v>82</v>
      </c>
      <c r="E3764" t="s">
        <v>83</v>
      </c>
      <c r="F3764" t="s">
        <v>472</v>
      </c>
      <c r="G3764">
        <v>100000</v>
      </c>
      <c r="H3764" s="1">
        <v>9.9999999999999998E-13</v>
      </c>
      <c r="I3764">
        <f>IF(OR(B3764="GAS",B3764="COL",B3764="LAN",B3764="RICE"),H3764*About!$B$113,IF(B3764="CROP",H3764*About!$B$114,'EPA Data'!H3764))</f>
        <v>9.9999999999999998E-13</v>
      </c>
      <c r="J3764" s="9" t="str">
        <f>VLOOKUP(F3764,'Tech to Policy Mapping'!C:D,2,FALSE)</f>
        <v>F-gas substitution</v>
      </c>
    </row>
    <row r="3765" spans="1:10" x14ac:dyDescent="0.45">
      <c r="A3765" t="s">
        <v>465</v>
      </c>
      <c r="B3765" t="s">
        <v>466</v>
      </c>
      <c r="C3765">
        <v>2040</v>
      </c>
      <c r="D3765" t="s">
        <v>82</v>
      </c>
      <c r="E3765" t="s">
        <v>83</v>
      </c>
      <c r="F3765" t="s">
        <v>467</v>
      </c>
      <c r="G3765">
        <v>-100000</v>
      </c>
      <c r="H3765">
        <v>0</v>
      </c>
      <c r="I3765">
        <f>IF(OR(B3765="GAS",B3765="COL",B3765="LAN",B3765="RICE"),H3765*About!$B$113,IF(B3765="CROP",H3765*About!$B$114,'EPA Data'!H3765))</f>
        <v>0</v>
      </c>
      <c r="J3765" s="9" t="str">
        <f>VLOOKUP(F3765,'Tech to Policy Mapping'!C:D,2,FALSE)</f>
        <v>F-gas substitution</v>
      </c>
    </row>
    <row r="3766" spans="1:10" x14ac:dyDescent="0.45">
      <c r="A3766" t="s">
        <v>465</v>
      </c>
      <c r="B3766" t="s">
        <v>466</v>
      </c>
      <c r="C3766">
        <v>2040</v>
      </c>
      <c r="D3766" t="s">
        <v>82</v>
      </c>
      <c r="E3766" t="s">
        <v>83</v>
      </c>
      <c r="F3766" t="s">
        <v>467</v>
      </c>
      <c r="G3766">
        <v>-20</v>
      </c>
      <c r="H3766">
        <v>2.90763163566589</v>
      </c>
      <c r="I3766">
        <f>IF(OR(B3766="GAS",B3766="COL",B3766="LAN",B3766="RICE"),H3766*About!$B$113,IF(B3766="CROP",H3766*About!$B$114,'EPA Data'!H3766))</f>
        <v>2.90763163566589</v>
      </c>
      <c r="J3766" s="9" t="str">
        <f>VLOOKUP(F3766,'Tech to Policy Mapping'!C:D,2,FALSE)</f>
        <v>F-gas substitution</v>
      </c>
    </row>
    <row r="3767" spans="1:10" x14ac:dyDescent="0.45">
      <c r="A3767" t="s">
        <v>465</v>
      </c>
      <c r="B3767" t="s">
        <v>466</v>
      </c>
      <c r="C3767">
        <v>2040</v>
      </c>
      <c r="D3767" t="s">
        <v>82</v>
      </c>
      <c r="E3767" t="s">
        <v>83</v>
      </c>
      <c r="F3767" t="s">
        <v>467</v>
      </c>
      <c r="G3767">
        <v>-20</v>
      </c>
      <c r="H3767">
        <v>0</v>
      </c>
      <c r="I3767">
        <f>IF(OR(B3767="GAS",B3767="COL",B3767="LAN",B3767="RICE"),H3767*About!$B$113,IF(B3767="CROP",H3767*About!$B$114,'EPA Data'!H3767))</f>
        <v>0</v>
      </c>
      <c r="J3767" s="9" t="str">
        <f>VLOOKUP(F3767,'Tech to Policy Mapping'!C:D,2,FALSE)</f>
        <v>F-gas substitution</v>
      </c>
    </row>
    <row r="3768" spans="1:10" x14ac:dyDescent="0.45">
      <c r="A3768" t="s">
        <v>465</v>
      </c>
      <c r="B3768" t="s">
        <v>466</v>
      </c>
      <c r="C3768">
        <v>2040</v>
      </c>
      <c r="D3768" t="s">
        <v>82</v>
      </c>
      <c r="E3768" t="s">
        <v>83</v>
      </c>
      <c r="F3768" t="s">
        <v>468</v>
      </c>
      <c r="G3768">
        <v>-4</v>
      </c>
      <c r="H3768">
        <v>1.6028916835784901</v>
      </c>
      <c r="I3768">
        <f>IF(OR(B3768="GAS",B3768="COL",B3768="LAN",B3768="RICE"),H3768*About!$B$113,IF(B3768="CROP",H3768*About!$B$114,'EPA Data'!H3768))</f>
        <v>1.6028916835784901</v>
      </c>
      <c r="J3768" s="9" t="str">
        <f>VLOOKUP(F3768,'Tech to Policy Mapping'!C:D,2,FALSE)</f>
        <v>F-gas substitution</v>
      </c>
    </row>
    <row r="3769" spans="1:10" x14ac:dyDescent="0.45">
      <c r="A3769" t="s">
        <v>465</v>
      </c>
      <c r="B3769" t="s">
        <v>466</v>
      </c>
      <c r="C3769">
        <v>2040</v>
      </c>
      <c r="D3769" t="s">
        <v>82</v>
      </c>
      <c r="E3769" t="s">
        <v>83</v>
      </c>
      <c r="F3769" t="s">
        <v>473</v>
      </c>
      <c r="G3769">
        <v>-3</v>
      </c>
      <c r="H3769">
        <v>1.5989965200424101</v>
      </c>
      <c r="I3769">
        <f>IF(OR(B3769="GAS",B3769="COL",B3769="LAN",B3769="RICE"),H3769*About!$B$113,IF(B3769="CROP",H3769*About!$B$114,'EPA Data'!H3769))</f>
        <v>1.5989965200424101</v>
      </c>
      <c r="J3769" s="9" t="str">
        <f>VLOOKUP(F3769,'Tech to Policy Mapping'!C:D,2,FALSE)</f>
        <v>F-gas substitution</v>
      </c>
    </row>
    <row r="3770" spans="1:10" x14ac:dyDescent="0.45">
      <c r="A3770" t="s">
        <v>465</v>
      </c>
      <c r="B3770" t="s">
        <v>466</v>
      </c>
      <c r="C3770">
        <v>2040</v>
      </c>
      <c r="D3770" t="s">
        <v>82</v>
      </c>
      <c r="E3770" t="s">
        <v>83</v>
      </c>
      <c r="F3770" t="s">
        <v>474</v>
      </c>
      <c r="G3770">
        <v>-3</v>
      </c>
      <c r="H3770">
        <v>0.73194980621337802</v>
      </c>
      <c r="I3770">
        <f>IF(OR(B3770="GAS",B3770="COL",B3770="LAN",B3770="RICE"),H3770*About!$B$113,IF(B3770="CROP",H3770*About!$B$114,'EPA Data'!H3770))</f>
        <v>0.73194980621337802</v>
      </c>
      <c r="J3770" s="9" t="str">
        <f>VLOOKUP(F3770,'Tech to Policy Mapping'!C:D,2,FALSE)</f>
        <v>F-gas substitution</v>
      </c>
    </row>
    <row r="3771" spans="1:10" x14ac:dyDescent="0.45">
      <c r="A3771" t="s">
        <v>465</v>
      </c>
      <c r="B3771" t="s">
        <v>466</v>
      </c>
      <c r="C3771">
        <v>2040</v>
      </c>
      <c r="D3771" t="s">
        <v>82</v>
      </c>
      <c r="E3771" t="s">
        <v>83</v>
      </c>
      <c r="F3771" t="s">
        <v>469</v>
      </c>
      <c r="G3771">
        <v>1</v>
      </c>
      <c r="H3771">
        <v>1.41307377815246</v>
      </c>
      <c r="I3771">
        <f>IF(OR(B3771="GAS",B3771="COL",B3771="LAN",B3771="RICE"),H3771*About!$B$113,IF(B3771="CROP",H3771*About!$B$114,'EPA Data'!H3771))</f>
        <v>1.41307377815246</v>
      </c>
      <c r="J3771" s="9" t="str">
        <f>VLOOKUP(F3771,'Tech to Policy Mapping'!C:D,2,FALSE)</f>
        <v>F-gas substitution</v>
      </c>
    </row>
    <row r="3772" spans="1:10" x14ac:dyDescent="0.45">
      <c r="A3772" t="s">
        <v>465</v>
      </c>
      <c r="B3772" t="s">
        <v>466</v>
      </c>
      <c r="C3772">
        <v>2040</v>
      </c>
      <c r="D3772" t="s">
        <v>82</v>
      </c>
      <c r="E3772" t="s">
        <v>83</v>
      </c>
      <c r="F3772" t="s">
        <v>470</v>
      </c>
      <c r="G3772">
        <v>6</v>
      </c>
      <c r="H3772">
        <v>1.5961662530898999</v>
      </c>
      <c r="I3772">
        <f>IF(OR(B3772="GAS",B3772="COL",B3772="LAN",B3772="RICE"),H3772*About!$B$113,IF(B3772="CROP",H3772*About!$B$114,'EPA Data'!H3772))</f>
        <v>1.5961662530898999</v>
      </c>
      <c r="J3772" s="9" t="str">
        <f>VLOOKUP(F3772,'Tech to Policy Mapping'!C:D,2,FALSE)</f>
        <v>F-gas substitution</v>
      </c>
    </row>
    <row r="3773" spans="1:10" x14ac:dyDescent="0.45">
      <c r="A3773" t="s">
        <v>465</v>
      </c>
      <c r="B3773" t="s">
        <v>466</v>
      </c>
      <c r="C3773">
        <v>2040</v>
      </c>
      <c r="D3773" t="s">
        <v>82</v>
      </c>
      <c r="E3773" t="s">
        <v>83</v>
      </c>
      <c r="F3773" t="s">
        <v>471</v>
      </c>
      <c r="G3773">
        <v>103</v>
      </c>
      <c r="H3773">
        <v>1.3834698200225799</v>
      </c>
      <c r="I3773">
        <f>IF(OR(B3773="GAS",B3773="COL",B3773="LAN",B3773="RICE"),H3773*About!$B$113,IF(B3773="CROP",H3773*About!$B$114,'EPA Data'!H3773))</f>
        <v>1.3834698200225799</v>
      </c>
      <c r="J3773" s="9" t="str">
        <f>VLOOKUP(F3773,'Tech to Policy Mapping'!C:D,2,FALSE)</f>
        <v>F-gas substitution</v>
      </c>
    </row>
    <row r="3774" spans="1:10" x14ac:dyDescent="0.45">
      <c r="A3774" t="s">
        <v>465</v>
      </c>
      <c r="B3774" t="s">
        <v>466</v>
      </c>
      <c r="C3774">
        <v>2040</v>
      </c>
      <c r="D3774" t="s">
        <v>82</v>
      </c>
      <c r="E3774" t="s">
        <v>83</v>
      </c>
      <c r="F3774" t="s">
        <v>472</v>
      </c>
      <c r="G3774">
        <v>490</v>
      </c>
      <c r="H3774">
        <v>2.0139212608337398</v>
      </c>
      <c r="I3774">
        <f>IF(OR(B3774="GAS",B3774="COL",B3774="LAN",B3774="RICE"),H3774*About!$B$113,IF(B3774="CROP",H3774*About!$B$114,'EPA Data'!H3774))</f>
        <v>2.0139212608337398</v>
      </c>
      <c r="J3774" s="9" t="str">
        <f>VLOOKUP(F3774,'Tech to Policy Mapping'!C:D,2,FALSE)</f>
        <v>F-gas substitution</v>
      </c>
    </row>
    <row r="3775" spans="1:10" x14ac:dyDescent="0.45">
      <c r="A3775" t="s">
        <v>465</v>
      </c>
      <c r="B3775" t="s">
        <v>466</v>
      </c>
      <c r="C3775">
        <v>2040</v>
      </c>
      <c r="D3775" t="s">
        <v>82</v>
      </c>
      <c r="E3775" t="s">
        <v>83</v>
      </c>
      <c r="F3775" t="s">
        <v>472</v>
      </c>
      <c r="G3775">
        <v>100000</v>
      </c>
      <c r="H3775" s="1">
        <v>9.9999999999999998E-13</v>
      </c>
      <c r="I3775">
        <f>IF(OR(B3775="GAS",B3775="COL",B3775="LAN",B3775="RICE"),H3775*About!$B$113,IF(B3775="CROP",H3775*About!$B$114,'EPA Data'!H3775))</f>
        <v>9.9999999999999998E-13</v>
      </c>
      <c r="J3775" s="9" t="str">
        <f>VLOOKUP(F3775,'Tech to Policy Mapping'!C:D,2,FALSE)</f>
        <v>F-gas substitution</v>
      </c>
    </row>
    <row r="3776" spans="1:10" x14ac:dyDescent="0.45">
      <c r="A3776" t="s">
        <v>465</v>
      </c>
      <c r="B3776" t="s">
        <v>466</v>
      </c>
      <c r="C3776">
        <v>2045</v>
      </c>
      <c r="D3776" t="s">
        <v>82</v>
      </c>
      <c r="E3776" t="s">
        <v>83</v>
      </c>
      <c r="F3776" t="s">
        <v>467</v>
      </c>
      <c r="G3776">
        <v>-100000</v>
      </c>
      <c r="H3776">
        <v>0</v>
      </c>
      <c r="I3776">
        <f>IF(OR(B3776="GAS",B3776="COL",B3776="LAN",B3776="RICE"),H3776*About!$B$113,IF(B3776="CROP",H3776*About!$B$114,'EPA Data'!H3776))</f>
        <v>0</v>
      </c>
      <c r="J3776" s="9" t="str">
        <f>VLOOKUP(F3776,'Tech to Policy Mapping'!C:D,2,FALSE)</f>
        <v>F-gas substitution</v>
      </c>
    </row>
    <row r="3777" spans="1:10" x14ac:dyDescent="0.45">
      <c r="A3777" t="s">
        <v>465</v>
      </c>
      <c r="B3777" t="s">
        <v>466</v>
      </c>
      <c r="C3777">
        <v>2045</v>
      </c>
      <c r="D3777" t="s">
        <v>82</v>
      </c>
      <c r="E3777" t="s">
        <v>83</v>
      </c>
      <c r="F3777" t="s">
        <v>467</v>
      </c>
      <c r="G3777">
        <v>-20</v>
      </c>
      <c r="H3777">
        <v>0</v>
      </c>
      <c r="I3777">
        <f>IF(OR(B3777="GAS",B3777="COL",B3777="LAN",B3777="RICE"),H3777*About!$B$113,IF(B3777="CROP",H3777*About!$B$114,'EPA Data'!H3777))</f>
        <v>0</v>
      </c>
      <c r="J3777" s="9" t="str">
        <f>VLOOKUP(F3777,'Tech to Policy Mapping'!C:D,2,FALSE)</f>
        <v>F-gas substitution</v>
      </c>
    </row>
    <row r="3778" spans="1:10" x14ac:dyDescent="0.45">
      <c r="A3778" t="s">
        <v>465</v>
      </c>
      <c r="B3778" t="s">
        <v>466</v>
      </c>
      <c r="C3778">
        <v>2045</v>
      </c>
      <c r="D3778" t="s">
        <v>82</v>
      </c>
      <c r="E3778" t="s">
        <v>83</v>
      </c>
      <c r="F3778" t="s">
        <v>467</v>
      </c>
      <c r="G3778">
        <v>-20</v>
      </c>
      <c r="H3778">
        <v>3.1615452766418399</v>
      </c>
      <c r="I3778">
        <f>IF(OR(B3778="GAS",B3778="COL",B3778="LAN",B3778="RICE"),H3778*About!$B$113,IF(B3778="CROP",H3778*About!$B$114,'EPA Data'!H3778))</f>
        <v>3.1615452766418399</v>
      </c>
      <c r="J3778" s="9" t="str">
        <f>VLOOKUP(F3778,'Tech to Policy Mapping'!C:D,2,FALSE)</f>
        <v>F-gas substitution</v>
      </c>
    </row>
    <row r="3779" spans="1:10" x14ac:dyDescent="0.45">
      <c r="A3779" t="s">
        <v>465</v>
      </c>
      <c r="B3779" t="s">
        <v>466</v>
      </c>
      <c r="C3779">
        <v>2045</v>
      </c>
      <c r="D3779" t="s">
        <v>82</v>
      </c>
      <c r="E3779" t="s">
        <v>83</v>
      </c>
      <c r="F3779" t="s">
        <v>468</v>
      </c>
      <c r="G3779">
        <v>-4</v>
      </c>
      <c r="H3779">
        <v>1.7428667545318599</v>
      </c>
      <c r="I3779">
        <f>IF(OR(B3779="GAS",B3779="COL",B3779="LAN",B3779="RICE"),H3779*About!$B$113,IF(B3779="CROP",H3779*About!$B$114,'EPA Data'!H3779))</f>
        <v>1.7428667545318599</v>
      </c>
      <c r="J3779" s="9" t="str">
        <f>VLOOKUP(F3779,'Tech to Policy Mapping'!C:D,2,FALSE)</f>
        <v>F-gas substitution</v>
      </c>
    </row>
    <row r="3780" spans="1:10" x14ac:dyDescent="0.45">
      <c r="A3780" t="s">
        <v>465</v>
      </c>
      <c r="B3780" t="s">
        <v>466</v>
      </c>
      <c r="C3780">
        <v>2045</v>
      </c>
      <c r="D3780" t="s">
        <v>82</v>
      </c>
      <c r="E3780" t="s">
        <v>83</v>
      </c>
      <c r="F3780" t="s">
        <v>473</v>
      </c>
      <c r="G3780">
        <v>-3</v>
      </c>
      <c r="H3780">
        <v>1.7386314868927</v>
      </c>
      <c r="I3780">
        <f>IF(OR(B3780="GAS",B3780="COL",B3780="LAN",B3780="RICE"),H3780*About!$B$113,IF(B3780="CROP",H3780*About!$B$114,'EPA Data'!H3780))</f>
        <v>1.7386314868927</v>
      </c>
      <c r="J3780" s="9" t="str">
        <f>VLOOKUP(F3780,'Tech to Policy Mapping'!C:D,2,FALSE)</f>
        <v>F-gas substitution</v>
      </c>
    </row>
    <row r="3781" spans="1:10" x14ac:dyDescent="0.45">
      <c r="A3781" t="s">
        <v>465</v>
      </c>
      <c r="B3781" t="s">
        <v>466</v>
      </c>
      <c r="C3781">
        <v>2045</v>
      </c>
      <c r="D3781" t="s">
        <v>82</v>
      </c>
      <c r="E3781" t="s">
        <v>83</v>
      </c>
      <c r="F3781" t="s">
        <v>474</v>
      </c>
      <c r="G3781">
        <v>-3</v>
      </c>
      <c r="H3781">
        <v>0.79586851596832198</v>
      </c>
      <c r="I3781">
        <f>IF(OR(B3781="GAS",B3781="COL",B3781="LAN",B3781="RICE"),H3781*About!$B$113,IF(B3781="CROP",H3781*About!$B$114,'EPA Data'!H3781))</f>
        <v>0.79586851596832198</v>
      </c>
      <c r="J3781" s="9" t="str">
        <f>VLOOKUP(F3781,'Tech to Policy Mapping'!C:D,2,FALSE)</f>
        <v>F-gas substitution</v>
      </c>
    </row>
    <row r="3782" spans="1:10" x14ac:dyDescent="0.45">
      <c r="A3782" t="s">
        <v>465</v>
      </c>
      <c r="B3782" t="s">
        <v>466</v>
      </c>
      <c r="C3782">
        <v>2045</v>
      </c>
      <c r="D3782" t="s">
        <v>82</v>
      </c>
      <c r="E3782" t="s">
        <v>83</v>
      </c>
      <c r="F3782" t="s">
        <v>469</v>
      </c>
      <c r="G3782">
        <v>1</v>
      </c>
      <c r="H3782">
        <v>1.5364726781845</v>
      </c>
      <c r="I3782">
        <f>IF(OR(B3782="GAS",B3782="COL",B3782="LAN",B3782="RICE"),H3782*About!$B$113,IF(B3782="CROP",H3782*About!$B$114,'EPA Data'!H3782))</f>
        <v>1.5364726781845</v>
      </c>
      <c r="J3782" s="9" t="str">
        <f>VLOOKUP(F3782,'Tech to Policy Mapping'!C:D,2,FALSE)</f>
        <v>F-gas substitution</v>
      </c>
    </row>
    <row r="3783" spans="1:10" x14ac:dyDescent="0.45">
      <c r="A3783" t="s">
        <v>465</v>
      </c>
      <c r="B3783" t="s">
        <v>466</v>
      </c>
      <c r="C3783">
        <v>2045</v>
      </c>
      <c r="D3783" t="s">
        <v>82</v>
      </c>
      <c r="E3783" t="s">
        <v>83</v>
      </c>
      <c r="F3783" t="s">
        <v>470</v>
      </c>
      <c r="G3783">
        <v>6</v>
      </c>
      <c r="H3783">
        <v>1.7355539798736499</v>
      </c>
      <c r="I3783">
        <f>IF(OR(B3783="GAS",B3783="COL",B3783="LAN",B3783="RICE"),H3783*About!$B$113,IF(B3783="CROP",H3783*About!$B$114,'EPA Data'!H3783))</f>
        <v>1.7355539798736499</v>
      </c>
      <c r="J3783" s="9" t="str">
        <f>VLOOKUP(F3783,'Tech to Policy Mapping'!C:D,2,FALSE)</f>
        <v>F-gas substitution</v>
      </c>
    </row>
    <row r="3784" spans="1:10" x14ac:dyDescent="0.45">
      <c r="A3784" t="s">
        <v>465</v>
      </c>
      <c r="B3784" t="s">
        <v>466</v>
      </c>
      <c r="C3784">
        <v>2045</v>
      </c>
      <c r="D3784" t="s">
        <v>82</v>
      </c>
      <c r="E3784" t="s">
        <v>83</v>
      </c>
      <c r="F3784" t="s">
        <v>471</v>
      </c>
      <c r="G3784">
        <v>103</v>
      </c>
      <c r="H3784">
        <v>1.50428354740142</v>
      </c>
      <c r="I3784">
        <f>IF(OR(B3784="GAS",B3784="COL",B3784="LAN",B3784="RICE"),H3784*About!$B$113,IF(B3784="CROP",H3784*About!$B$114,'EPA Data'!H3784))</f>
        <v>1.50428354740142</v>
      </c>
      <c r="J3784" s="9" t="str">
        <f>VLOOKUP(F3784,'Tech to Policy Mapping'!C:D,2,FALSE)</f>
        <v>F-gas substitution</v>
      </c>
    </row>
    <row r="3785" spans="1:10" x14ac:dyDescent="0.45">
      <c r="A3785" t="s">
        <v>465</v>
      </c>
      <c r="B3785" t="s">
        <v>466</v>
      </c>
      <c r="C3785">
        <v>2045</v>
      </c>
      <c r="D3785" t="s">
        <v>82</v>
      </c>
      <c r="E3785" t="s">
        <v>83</v>
      </c>
      <c r="F3785" t="s">
        <v>472</v>
      </c>
      <c r="G3785">
        <v>490</v>
      </c>
      <c r="H3785">
        <v>2.1897902488708501</v>
      </c>
      <c r="I3785">
        <f>IF(OR(B3785="GAS",B3785="COL",B3785="LAN",B3785="RICE"),H3785*About!$B$113,IF(B3785="CROP",H3785*About!$B$114,'EPA Data'!H3785))</f>
        <v>2.1897902488708501</v>
      </c>
      <c r="J3785" s="9" t="str">
        <f>VLOOKUP(F3785,'Tech to Policy Mapping'!C:D,2,FALSE)</f>
        <v>F-gas substitution</v>
      </c>
    </row>
    <row r="3786" spans="1:10" x14ac:dyDescent="0.45">
      <c r="A3786" t="s">
        <v>465</v>
      </c>
      <c r="B3786" t="s">
        <v>466</v>
      </c>
      <c r="C3786">
        <v>2045</v>
      </c>
      <c r="D3786" t="s">
        <v>82</v>
      </c>
      <c r="E3786" t="s">
        <v>83</v>
      </c>
      <c r="F3786" t="s">
        <v>472</v>
      </c>
      <c r="G3786">
        <v>100000</v>
      </c>
      <c r="H3786" s="1">
        <v>9.9999999999999998E-13</v>
      </c>
      <c r="I3786">
        <f>IF(OR(B3786="GAS",B3786="COL",B3786="LAN",B3786="RICE"),H3786*About!$B$113,IF(B3786="CROP",H3786*About!$B$114,'EPA Data'!H3786))</f>
        <v>9.9999999999999998E-13</v>
      </c>
      <c r="J3786" s="9" t="str">
        <f>VLOOKUP(F3786,'Tech to Policy Mapping'!C:D,2,FALSE)</f>
        <v>F-gas substitution</v>
      </c>
    </row>
    <row r="3787" spans="1:10" x14ac:dyDescent="0.45">
      <c r="A3787" t="s">
        <v>465</v>
      </c>
      <c r="B3787" t="s">
        <v>466</v>
      </c>
      <c r="C3787">
        <v>2050</v>
      </c>
      <c r="D3787" t="s">
        <v>82</v>
      </c>
      <c r="E3787" t="s">
        <v>83</v>
      </c>
      <c r="F3787" t="s">
        <v>467</v>
      </c>
      <c r="G3787">
        <v>-100000</v>
      </c>
      <c r="H3787">
        <v>0</v>
      </c>
      <c r="I3787">
        <f>IF(OR(B3787="GAS",B3787="COL",B3787="LAN",B3787="RICE"),H3787*About!$B$113,IF(B3787="CROP",H3787*About!$B$114,'EPA Data'!H3787))</f>
        <v>0</v>
      </c>
      <c r="J3787" s="9" t="str">
        <f>VLOOKUP(F3787,'Tech to Policy Mapping'!C:D,2,FALSE)</f>
        <v>F-gas substitution</v>
      </c>
    </row>
    <row r="3788" spans="1:10" x14ac:dyDescent="0.45">
      <c r="A3788" t="s">
        <v>465</v>
      </c>
      <c r="B3788" t="s">
        <v>466</v>
      </c>
      <c r="C3788">
        <v>2050</v>
      </c>
      <c r="D3788" t="s">
        <v>82</v>
      </c>
      <c r="E3788" t="s">
        <v>83</v>
      </c>
      <c r="F3788" t="s">
        <v>467</v>
      </c>
      <c r="G3788">
        <v>-20</v>
      </c>
      <c r="H3788">
        <v>3.3516919612884499</v>
      </c>
      <c r="I3788">
        <f>IF(OR(B3788="GAS",B3788="COL",B3788="LAN",B3788="RICE"),H3788*About!$B$113,IF(B3788="CROP",H3788*About!$B$114,'EPA Data'!H3788))</f>
        <v>3.3516919612884499</v>
      </c>
      <c r="J3788" s="9" t="str">
        <f>VLOOKUP(F3788,'Tech to Policy Mapping'!C:D,2,FALSE)</f>
        <v>F-gas substitution</v>
      </c>
    </row>
    <row r="3789" spans="1:10" x14ac:dyDescent="0.45">
      <c r="A3789" t="s">
        <v>465</v>
      </c>
      <c r="B3789" t="s">
        <v>466</v>
      </c>
      <c r="C3789">
        <v>2050</v>
      </c>
      <c r="D3789" t="s">
        <v>82</v>
      </c>
      <c r="E3789" t="s">
        <v>83</v>
      </c>
      <c r="F3789" t="s">
        <v>467</v>
      </c>
      <c r="G3789">
        <v>-20</v>
      </c>
      <c r="H3789">
        <v>0</v>
      </c>
      <c r="I3789">
        <f>IF(OR(B3789="GAS",B3789="COL",B3789="LAN",B3789="RICE"),H3789*About!$B$113,IF(B3789="CROP",H3789*About!$B$114,'EPA Data'!H3789))</f>
        <v>0</v>
      </c>
      <c r="J3789" s="9" t="str">
        <f>VLOOKUP(F3789,'Tech to Policy Mapping'!C:D,2,FALSE)</f>
        <v>F-gas substitution</v>
      </c>
    </row>
    <row r="3790" spans="1:10" x14ac:dyDescent="0.45">
      <c r="A3790" t="s">
        <v>465</v>
      </c>
      <c r="B3790" t="s">
        <v>466</v>
      </c>
      <c r="C3790">
        <v>2050</v>
      </c>
      <c r="D3790" t="s">
        <v>82</v>
      </c>
      <c r="E3790" t="s">
        <v>83</v>
      </c>
      <c r="F3790" t="s">
        <v>468</v>
      </c>
      <c r="G3790">
        <v>-4</v>
      </c>
      <c r="H3790">
        <v>1.84768903255462</v>
      </c>
      <c r="I3790">
        <f>IF(OR(B3790="GAS",B3790="COL",B3790="LAN",B3790="RICE"),H3790*About!$B$113,IF(B3790="CROP",H3790*About!$B$114,'EPA Data'!H3790))</f>
        <v>1.84768903255462</v>
      </c>
      <c r="J3790" s="9" t="str">
        <f>VLOOKUP(F3790,'Tech to Policy Mapping'!C:D,2,FALSE)</f>
        <v>F-gas substitution</v>
      </c>
    </row>
    <row r="3791" spans="1:10" x14ac:dyDescent="0.45">
      <c r="A3791" t="s">
        <v>465</v>
      </c>
      <c r="B3791" t="s">
        <v>466</v>
      </c>
      <c r="C3791">
        <v>2050</v>
      </c>
      <c r="D3791" t="s">
        <v>82</v>
      </c>
      <c r="E3791" t="s">
        <v>83</v>
      </c>
      <c r="F3791" t="s">
        <v>473</v>
      </c>
      <c r="G3791">
        <v>-3</v>
      </c>
      <c r="H3791">
        <v>1.8431990146636901</v>
      </c>
      <c r="I3791">
        <f>IF(OR(B3791="GAS",B3791="COL",B3791="LAN",B3791="RICE"),H3791*About!$B$113,IF(B3791="CROP",H3791*About!$B$114,'EPA Data'!H3791))</f>
        <v>1.8431990146636901</v>
      </c>
      <c r="J3791" s="9" t="str">
        <f>VLOOKUP(F3791,'Tech to Policy Mapping'!C:D,2,FALSE)</f>
        <v>F-gas substitution</v>
      </c>
    </row>
    <row r="3792" spans="1:10" x14ac:dyDescent="0.45">
      <c r="A3792" t="s">
        <v>465</v>
      </c>
      <c r="B3792" t="s">
        <v>466</v>
      </c>
      <c r="C3792">
        <v>2050</v>
      </c>
      <c r="D3792" t="s">
        <v>82</v>
      </c>
      <c r="E3792" t="s">
        <v>83</v>
      </c>
      <c r="F3792" t="s">
        <v>474</v>
      </c>
      <c r="G3792">
        <v>-3</v>
      </c>
      <c r="H3792">
        <v>0.84373492002487105</v>
      </c>
      <c r="I3792">
        <f>IF(OR(B3792="GAS",B3792="COL",B3792="LAN",B3792="RICE"),H3792*About!$B$113,IF(B3792="CROP",H3792*About!$B$114,'EPA Data'!H3792))</f>
        <v>0.84373492002487105</v>
      </c>
      <c r="J3792" s="9" t="str">
        <f>VLOOKUP(F3792,'Tech to Policy Mapping'!C:D,2,FALSE)</f>
        <v>F-gas substitution</v>
      </c>
    </row>
    <row r="3793" spans="1:10" x14ac:dyDescent="0.45">
      <c r="A3793" t="s">
        <v>465</v>
      </c>
      <c r="B3793" t="s">
        <v>466</v>
      </c>
      <c r="C3793">
        <v>2050</v>
      </c>
      <c r="D3793" t="s">
        <v>82</v>
      </c>
      <c r="E3793" t="s">
        <v>83</v>
      </c>
      <c r="F3793" t="s">
        <v>469</v>
      </c>
      <c r="G3793">
        <v>1</v>
      </c>
      <c r="H3793">
        <v>1.6288816928863501</v>
      </c>
      <c r="I3793">
        <f>IF(OR(B3793="GAS",B3793="COL",B3793="LAN",B3793="RICE"),H3793*About!$B$113,IF(B3793="CROP",H3793*About!$B$114,'EPA Data'!H3793))</f>
        <v>1.6288816928863501</v>
      </c>
      <c r="J3793" s="9" t="str">
        <f>VLOOKUP(F3793,'Tech to Policy Mapping'!C:D,2,FALSE)</f>
        <v>F-gas substitution</v>
      </c>
    </row>
    <row r="3794" spans="1:10" x14ac:dyDescent="0.45">
      <c r="A3794" t="s">
        <v>465</v>
      </c>
      <c r="B3794" t="s">
        <v>466</v>
      </c>
      <c r="C3794">
        <v>2050</v>
      </c>
      <c r="D3794" t="s">
        <v>82</v>
      </c>
      <c r="E3794" t="s">
        <v>83</v>
      </c>
      <c r="F3794" t="s">
        <v>470</v>
      </c>
      <c r="G3794">
        <v>6</v>
      </c>
      <c r="H3794">
        <v>1.8399364948272701</v>
      </c>
      <c r="I3794">
        <f>IF(OR(B3794="GAS",B3794="COL",B3794="LAN",B3794="RICE"),H3794*About!$B$113,IF(B3794="CROP",H3794*About!$B$114,'EPA Data'!H3794))</f>
        <v>1.8399364948272701</v>
      </c>
      <c r="J3794" s="9" t="str">
        <f>VLOOKUP(F3794,'Tech to Policy Mapping'!C:D,2,FALSE)</f>
        <v>F-gas substitution</v>
      </c>
    </row>
    <row r="3795" spans="1:10" x14ac:dyDescent="0.45">
      <c r="A3795" t="s">
        <v>465</v>
      </c>
      <c r="B3795" t="s">
        <v>466</v>
      </c>
      <c r="C3795">
        <v>2050</v>
      </c>
      <c r="D3795" t="s">
        <v>82</v>
      </c>
      <c r="E3795" t="s">
        <v>83</v>
      </c>
      <c r="F3795" t="s">
        <v>471</v>
      </c>
      <c r="G3795">
        <v>103</v>
      </c>
      <c r="H3795">
        <v>1.5947566032409599</v>
      </c>
      <c r="I3795">
        <f>IF(OR(B3795="GAS",B3795="COL",B3795="LAN",B3795="RICE"),H3795*About!$B$113,IF(B3795="CROP",H3795*About!$B$114,'EPA Data'!H3795))</f>
        <v>1.5947566032409599</v>
      </c>
      <c r="J3795" s="9" t="str">
        <f>VLOOKUP(F3795,'Tech to Policy Mapping'!C:D,2,FALSE)</f>
        <v>F-gas substitution</v>
      </c>
    </row>
    <row r="3796" spans="1:10" x14ac:dyDescent="0.45">
      <c r="A3796" t="s">
        <v>465</v>
      </c>
      <c r="B3796" t="s">
        <v>466</v>
      </c>
      <c r="C3796">
        <v>2050</v>
      </c>
      <c r="D3796" t="s">
        <v>82</v>
      </c>
      <c r="E3796" t="s">
        <v>83</v>
      </c>
      <c r="F3796" t="s">
        <v>472</v>
      </c>
      <c r="G3796">
        <v>490</v>
      </c>
      <c r="H3796">
        <v>2.3214981555938698</v>
      </c>
      <c r="I3796">
        <f>IF(OR(B3796="GAS",B3796="COL",B3796="LAN",B3796="RICE"),H3796*About!$B$113,IF(B3796="CROP",H3796*About!$B$114,'EPA Data'!H3796))</f>
        <v>2.3214981555938698</v>
      </c>
      <c r="J3796" s="9" t="str">
        <f>VLOOKUP(F3796,'Tech to Policy Mapping'!C:D,2,FALSE)</f>
        <v>F-gas substitution</v>
      </c>
    </row>
    <row r="3797" spans="1:10" x14ac:dyDescent="0.45">
      <c r="A3797" t="s">
        <v>465</v>
      </c>
      <c r="B3797" t="s">
        <v>466</v>
      </c>
      <c r="C3797">
        <v>2050</v>
      </c>
      <c r="D3797" t="s">
        <v>82</v>
      </c>
      <c r="E3797" t="s">
        <v>83</v>
      </c>
      <c r="F3797" t="s">
        <v>472</v>
      </c>
      <c r="G3797">
        <v>100000</v>
      </c>
      <c r="H3797" s="1">
        <v>9.9999999999999998E-13</v>
      </c>
      <c r="I3797">
        <f>IF(OR(B3797="GAS",B3797="COL",B3797="LAN",B3797="RICE"),H3797*About!$B$113,IF(B3797="CROP",H3797*About!$B$114,'EPA Data'!H3797))</f>
        <v>9.9999999999999998E-13</v>
      </c>
      <c r="J3797" s="9" t="str">
        <f>VLOOKUP(F3797,'Tech to Policy Mapping'!C:D,2,FALSE)</f>
        <v>F-gas substitution</v>
      </c>
    </row>
    <row r="3798" spans="1:10" x14ac:dyDescent="0.45">
      <c r="A3798" t="s">
        <v>465</v>
      </c>
      <c r="B3798" t="s">
        <v>492</v>
      </c>
      <c r="C3798">
        <v>2015</v>
      </c>
      <c r="D3798" t="s">
        <v>82</v>
      </c>
      <c r="E3798" t="s">
        <v>83</v>
      </c>
      <c r="F3798" t="s">
        <v>493</v>
      </c>
      <c r="G3798">
        <v>-100000</v>
      </c>
      <c r="H3798">
        <v>0</v>
      </c>
      <c r="I3798">
        <f>IF(OR(B3798="GAS",B3798="COL",B3798="LAN",B3798="RICE"),H3798*About!$B$113,IF(B3798="CROP",H3798*About!$B$114,'EPA Data'!H3798))</f>
        <v>0</v>
      </c>
      <c r="J3798" s="9" t="str">
        <f>VLOOKUP(F3798,'Tech to Policy Mapping'!C:D,2,FALSE)</f>
        <v>F-gas inspection maintenance retrofitting</v>
      </c>
    </row>
    <row r="3799" spans="1:10" x14ac:dyDescent="0.45">
      <c r="A3799" t="s">
        <v>465</v>
      </c>
      <c r="B3799" t="s">
        <v>492</v>
      </c>
      <c r="C3799">
        <v>2015</v>
      </c>
      <c r="D3799" t="s">
        <v>82</v>
      </c>
      <c r="E3799" t="s">
        <v>83</v>
      </c>
      <c r="F3799" t="s">
        <v>493</v>
      </c>
      <c r="G3799">
        <v>-3</v>
      </c>
      <c r="H3799">
        <v>0.61200177669525102</v>
      </c>
      <c r="I3799">
        <f>IF(OR(B3799="GAS",B3799="COL",B3799="LAN",B3799="RICE"),H3799*About!$B$113,IF(B3799="CROP",H3799*About!$B$114,'EPA Data'!H3799))</f>
        <v>0.61200177669525102</v>
      </c>
      <c r="J3799" s="9" t="str">
        <f>VLOOKUP(F3799,'Tech to Policy Mapping'!C:D,2,FALSE)</f>
        <v>F-gas inspection maintenance retrofitting</v>
      </c>
    </row>
    <row r="3800" spans="1:10" x14ac:dyDescent="0.45">
      <c r="A3800" t="s">
        <v>465</v>
      </c>
      <c r="B3800" t="s">
        <v>492</v>
      </c>
      <c r="C3800">
        <v>2015</v>
      </c>
      <c r="D3800" t="s">
        <v>82</v>
      </c>
      <c r="E3800" t="s">
        <v>83</v>
      </c>
      <c r="F3800" t="s">
        <v>493</v>
      </c>
      <c r="G3800">
        <v>-3</v>
      </c>
      <c r="H3800">
        <v>0</v>
      </c>
      <c r="I3800">
        <f>IF(OR(B3800="GAS",B3800="COL",B3800="LAN",B3800="RICE"),H3800*About!$B$113,IF(B3800="CROP",H3800*About!$B$114,'EPA Data'!H3800))</f>
        <v>0</v>
      </c>
      <c r="J3800" s="9" t="str">
        <f>VLOOKUP(F3800,'Tech to Policy Mapping'!C:D,2,FALSE)</f>
        <v>F-gas inspection maintenance retrofitting</v>
      </c>
    </row>
    <row r="3801" spans="1:10" x14ac:dyDescent="0.45">
      <c r="A3801" t="s">
        <v>465</v>
      </c>
      <c r="B3801" t="s">
        <v>492</v>
      </c>
      <c r="C3801">
        <v>2015</v>
      </c>
      <c r="D3801" t="s">
        <v>82</v>
      </c>
      <c r="E3801" t="s">
        <v>83</v>
      </c>
      <c r="F3801" t="s">
        <v>494</v>
      </c>
      <c r="G3801">
        <v>2</v>
      </c>
      <c r="H3801">
        <v>0.99486672878265303</v>
      </c>
      <c r="I3801">
        <f>IF(OR(B3801="GAS",B3801="COL",B3801="LAN",B3801="RICE"),H3801*About!$B$113,IF(B3801="CROP",H3801*About!$B$114,'EPA Data'!H3801))</f>
        <v>0.99486672878265303</v>
      </c>
      <c r="J3801" s="9" t="str">
        <f>VLOOKUP(F3801,'Tech to Policy Mapping'!C:D,2,FALSE)</f>
        <v>F-gas inspection maintenance retrofitting</v>
      </c>
    </row>
    <row r="3802" spans="1:10" x14ac:dyDescent="0.45">
      <c r="A3802" t="s">
        <v>465</v>
      </c>
      <c r="B3802" t="s">
        <v>492</v>
      </c>
      <c r="C3802">
        <v>2015</v>
      </c>
      <c r="D3802" t="s">
        <v>82</v>
      </c>
      <c r="E3802" t="s">
        <v>83</v>
      </c>
      <c r="F3802" t="s">
        <v>493</v>
      </c>
      <c r="G3802">
        <v>11</v>
      </c>
      <c r="H3802">
        <v>0.24871668219566301</v>
      </c>
      <c r="I3802">
        <f>IF(OR(B3802="GAS",B3802="COL",B3802="LAN",B3802="RICE"),H3802*About!$B$113,IF(B3802="CROP",H3802*About!$B$114,'EPA Data'!H3802))</f>
        <v>0.24871668219566301</v>
      </c>
      <c r="J3802" s="9" t="str">
        <f>VLOOKUP(F3802,'Tech to Policy Mapping'!C:D,2,FALSE)</f>
        <v>F-gas inspection maintenance retrofitting</v>
      </c>
    </row>
    <row r="3803" spans="1:10" x14ac:dyDescent="0.45">
      <c r="A3803" t="s">
        <v>465</v>
      </c>
      <c r="B3803" t="s">
        <v>492</v>
      </c>
      <c r="C3803">
        <v>2015</v>
      </c>
      <c r="D3803" t="s">
        <v>82</v>
      </c>
      <c r="E3803" t="s">
        <v>83</v>
      </c>
      <c r="F3803" t="s">
        <v>493</v>
      </c>
      <c r="G3803">
        <v>15</v>
      </c>
      <c r="H3803">
        <v>9.5985367894172696E-2</v>
      </c>
      <c r="I3803">
        <f>IF(OR(B3803="GAS",B3803="COL",B3803="LAN",B3803="RICE"),H3803*About!$B$113,IF(B3803="CROP",H3803*About!$B$114,'EPA Data'!H3803))</f>
        <v>9.5985367894172696E-2</v>
      </c>
      <c r="J3803" s="9" t="str">
        <f>VLOOKUP(F3803,'Tech to Policy Mapping'!C:D,2,FALSE)</f>
        <v>F-gas inspection maintenance retrofitting</v>
      </c>
    </row>
    <row r="3804" spans="1:10" x14ac:dyDescent="0.45">
      <c r="A3804" t="s">
        <v>465</v>
      </c>
      <c r="B3804" t="s">
        <v>492</v>
      </c>
      <c r="C3804">
        <v>2015</v>
      </c>
      <c r="D3804" t="s">
        <v>82</v>
      </c>
      <c r="E3804" t="s">
        <v>83</v>
      </c>
      <c r="F3804" t="s">
        <v>494</v>
      </c>
      <c r="G3804">
        <v>129</v>
      </c>
      <c r="H3804">
        <v>0.191970735788345</v>
      </c>
      <c r="I3804">
        <f>IF(OR(B3804="GAS",B3804="COL",B3804="LAN",B3804="RICE"),H3804*About!$B$113,IF(B3804="CROP",H3804*About!$B$114,'EPA Data'!H3804))</f>
        <v>0.191970735788345</v>
      </c>
      <c r="J3804" s="9" t="str">
        <f>VLOOKUP(F3804,'Tech to Policy Mapping'!C:D,2,FALSE)</f>
        <v>F-gas inspection maintenance retrofitting</v>
      </c>
    </row>
    <row r="3805" spans="1:10" x14ac:dyDescent="0.45">
      <c r="A3805" t="s">
        <v>465</v>
      </c>
      <c r="B3805" t="s">
        <v>492</v>
      </c>
      <c r="C3805">
        <v>2015</v>
      </c>
      <c r="D3805" t="s">
        <v>82</v>
      </c>
      <c r="E3805" t="s">
        <v>83</v>
      </c>
      <c r="F3805" t="s">
        <v>494</v>
      </c>
      <c r="G3805">
        <v>215</v>
      </c>
      <c r="H3805">
        <v>0.888935565948486</v>
      </c>
      <c r="I3805">
        <f>IF(OR(B3805="GAS",B3805="COL",B3805="LAN",B3805="RICE"),H3805*About!$B$113,IF(B3805="CROP",H3805*About!$B$114,'EPA Data'!H3805))</f>
        <v>0.888935565948486</v>
      </c>
      <c r="J3805" s="9" t="str">
        <f>VLOOKUP(F3805,'Tech to Policy Mapping'!C:D,2,FALSE)</f>
        <v>F-gas inspection maintenance retrofitting</v>
      </c>
    </row>
    <row r="3806" spans="1:10" x14ac:dyDescent="0.45">
      <c r="A3806" t="s">
        <v>465</v>
      </c>
      <c r="B3806" t="s">
        <v>492</v>
      </c>
      <c r="C3806">
        <v>2015</v>
      </c>
      <c r="D3806" t="s">
        <v>82</v>
      </c>
      <c r="E3806" t="s">
        <v>83</v>
      </c>
      <c r="F3806" t="s">
        <v>493</v>
      </c>
      <c r="G3806">
        <v>341</v>
      </c>
      <c r="H3806">
        <v>1.2972668409347501</v>
      </c>
      <c r="I3806">
        <f>IF(OR(B3806="GAS",B3806="COL",B3806="LAN",B3806="RICE"),H3806*About!$B$113,IF(B3806="CROP",H3806*About!$B$114,'EPA Data'!H3806))</f>
        <v>1.2972668409347501</v>
      </c>
      <c r="J3806" s="9" t="str">
        <f>VLOOKUP(F3806,'Tech to Policy Mapping'!C:D,2,FALSE)</f>
        <v>F-gas inspection maintenance retrofitting</v>
      </c>
    </row>
    <row r="3807" spans="1:10" x14ac:dyDescent="0.45">
      <c r="A3807" t="s">
        <v>465</v>
      </c>
      <c r="B3807" t="s">
        <v>492</v>
      </c>
      <c r="C3807">
        <v>2015</v>
      </c>
      <c r="D3807" t="s">
        <v>82</v>
      </c>
      <c r="E3807" t="s">
        <v>83</v>
      </c>
      <c r="F3807" t="s">
        <v>493</v>
      </c>
      <c r="G3807">
        <v>100000</v>
      </c>
      <c r="H3807" s="1">
        <v>9.9999999999999998E-13</v>
      </c>
      <c r="I3807">
        <f>IF(OR(B3807="GAS",B3807="COL",B3807="LAN",B3807="RICE"),H3807*About!$B$113,IF(B3807="CROP",H3807*About!$B$114,'EPA Data'!H3807))</f>
        <v>9.9999999999999998E-13</v>
      </c>
      <c r="J3807" s="9" t="str">
        <f>VLOOKUP(F3807,'Tech to Policy Mapping'!C:D,2,FALSE)</f>
        <v>F-gas inspection maintenance retrofitting</v>
      </c>
    </row>
    <row r="3808" spans="1:10" x14ac:dyDescent="0.45">
      <c r="A3808" t="s">
        <v>465</v>
      </c>
      <c r="B3808" t="s">
        <v>492</v>
      </c>
      <c r="C3808">
        <v>2020</v>
      </c>
      <c r="D3808" t="s">
        <v>82</v>
      </c>
      <c r="E3808" t="s">
        <v>83</v>
      </c>
      <c r="F3808" t="s">
        <v>493</v>
      </c>
      <c r="G3808">
        <v>-100000</v>
      </c>
      <c r="H3808">
        <v>0</v>
      </c>
      <c r="I3808">
        <f>IF(OR(B3808="GAS",B3808="COL",B3808="LAN",B3808="RICE"),H3808*About!$B$113,IF(B3808="CROP",H3808*About!$B$114,'EPA Data'!H3808))</f>
        <v>0</v>
      </c>
      <c r="J3808" s="9" t="str">
        <f>VLOOKUP(F3808,'Tech to Policy Mapping'!C:D,2,FALSE)</f>
        <v>F-gas inspection maintenance retrofitting</v>
      </c>
    </row>
    <row r="3809" spans="1:10" x14ac:dyDescent="0.45">
      <c r="A3809" t="s">
        <v>465</v>
      </c>
      <c r="B3809" t="s">
        <v>492</v>
      </c>
      <c r="C3809">
        <v>2020</v>
      </c>
      <c r="D3809" t="s">
        <v>82</v>
      </c>
      <c r="E3809" t="s">
        <v>83</v>
      </c>
      <c r="F3809" t="s">
        <v>493</v>
      </c>
      <c r="G3809">
        <v>2</v>
      </c>
      <c r="H3809">
        <v>0</v>
      </c>
      <c r="I3809">
        <f>IF(OR(B3809="GAS",B3809="COL",B3809="LAN",B3809="RICE"),H3809*About!$B$113,IF(B3809="CROP",H3809*About!$B$114,'EPA Data'!H3809))</f>
        <v>0</v>
      </c>
      <c r="J3809" s="9" t="str">
        <f>VLOOKUP(F3809,'Tech to Policy Mapping'!C:D,2,FALSE)</f>
        <v>F-gas inspection maintenance retrofitting</v>
      </c>
    </row>
    <row r="3810" spans="1:10" x14ac:dyDescent="0.45">
      <c r="A3810" t="s">
        <v>465</v>
      </c>
      <c r="B3810" t="s">
        <v>492</v>
      </c>
      <c r="C3810">
        <v>2020</v>
      </c>
      <c r="D3810" t="s">
        <v>82</v>
      </c>
      <c r="E3810" t="s">
        <v>83</v>
      </c>
      <c r="F3810" t="s">
        <v>493</v>
      </c>
      <c r="G3810">
        <v>2</v>
      </c>
      <c r="H3810">
        <v>0.87634652853011996</v>
      </c>
      <c r="I3810">
        <f>IF(OR(B3810="GAS",B3810="COL",B3810="LAN",B3810="RICE"),H3810*About!$B$113,IF(B3810="CROP",H3810*About!$B$114,'EPA Data'!H3810))</f>
        <v>0.87634652853011996</v>
      </c>
      <c r="J3810" s="9" t="str">
        <f>VLOOKUP(F3810,'Tech to Policy Mapping'!C:D,2,FALSE)</f>
        <v>F-gas inspection maintenance retrofitting</v>
      </c>
    </row>
    <row r="3811" spans="1:10" x14ac:dyDescent="0.45">
      <c r="A3811" t="s">
        <v>465</v>
      </c>
      <c r="B3811" t="s">
        <v>492</v>
      </c>
      <c r="C3811">
        <v>2020</v>
      </c>
      <c r="D3811" t="s">
        <v>82</v>
      </c>
      <c r="E3811" t="s">
        <v>83</v>
      </c>
      <c r="F3811" t="s">
        <v>494</v>
      </c>
      <c r="G3811">
        <v>3</v>
      </c>
      <c r="H3811">
        <v>1.3397690057754501</v>
      </c>
      <c r="I3811">
        <f>IF(OR(B3811="GAS",B3811="COL",B3811="LAN",B3811="RICE"),H3811*About!$B$113,IF(B3811="CROP",H3811*About!$B$114,'EPA Data'!H3811))</f>
        <v>1.3397690057754501</v>
      </c>
      <c r="J3811" s="9" t="str">
        <f>VLOOKUP(F3811,'Tech to Policy Mapping'!C:D,2,FALSE)</f>
        <v>F-gas inspection maintenance retrofitting</v>
      </c>
    </row>
    <row r="3812" spans="1:10" x14ac:dyDescent="0.45">
      <c r="A3812" t="s">
        <v>465</v>
      </c>
      <c r="B3812" t="s">
        <v>492</v>
      </c>
      <c r="C3812">
        <v>2020</v>
      </c>
      <c r="D3812" t="s">
        <v>82</v>
      </c>
      <c r="E3812" t="s">
        <v>83</v>
      </c>
      <c r="F3812" t="s">
        <v>493</v>
      </c>
      <c r="G3812">
        <v>15</v>
      </c>
      <c r="H3812">
        <v>0.38672879338264399</v>
      </c>
      <c r="I3812">
        <f>IF(OR(B3812="GAS",B3812="COL",B3812="LAN",B3812="RICE"),H3812*About!$B$113,IF(B3812="CROP",H3812*About!$B$114,'EPA Data'!H3812))</f>
        <v>0.38672879338264399</v>
      </c>
      <c r="J3812" s="9" t="str">
        <f>VLOOKUP(F3812,'Tech to Policy Mapping'!C:D,2,FALSE)</f>
        <v>F-gas inspection maintenance retrofitting</v>
      </c>
    </row>
    <row r="3813" spans="1:10" x14ac:dyDescent="0.45">
      <c r="A3813" t="s">
        <v>465</v>
      </c>
      <c r="B3813" t="s">
        <v>492</v>
      </c>
      <c r="C3813">
        <v>2020</v>
      </c>
      <c r="D3813" t="s">
        <v>82</v>
      </c>
      <c r="E3813" t="s">
        <v>83</v>
      </c>
      <c r="F3813" t="s">
        <v>493</v>
      </c>
      <c r="G3813">
        <v>18</v>
      </c>
      <c r="H3813">
        <v>0.137116253376007</v>
      </c>
      <c r="I3813">
        <f>IF(OR(B3813="GAS",B3813="COL",B3813="LAN",B3813="RICE"),H3813*About!$B$113,IF(B3813="CROP",H3813*About!$B$114,'EPA Data'!H3813))</f>
        <v>0.137116253376007</v>
      </c>
      <c r="J3813" s="9" t="str">
        <f>VLOOKUP(F3813,'Tech to Policy Mapping'!C:D,2,FALSE)</f>
        <v>F-gas inspection maintenance retrofitting</v>
      </c>
    </row>
    <row r="3814" spans="1:10" x14ac:dyDescent="0.45">
      <c r="A3814" t="s">
        <v>465</v>
      </c>
      <c r="B3814" t="s">
        <v>492</v>
      </c>
      <c r="C3814">
        <v>2020</v>
      </c>
      <c r="D3814" t="s">
        <v>82</v>
      </c>
      <c r="E3814" t="s">
        <v>83</v>
      </c>
      <c r="F3814" t="s">
        <v>494</v>
      </c>
      <c r="G3814">
        <v>145</v>
      </c>
      <c r="H3814">
        <v>0.25971615314483598</v>
      </c>
      <c r="I3814">
        <f>IF(OR(B3814="GAS",B3814="COL",B3814="LAN",B3814="RICE"),H3814*About!$B$113,IF(B3814="CROP",H3814*About!$B$114,'EPA Data'!H3814))</f>
        <v>0.25971615314483598</v>
      </c>
      <c r="J3814" s="9" t="str">
        <f>VLOOKUP(F3814,'Tech to Policy Mapping'!C:D,2,FALSE)</f>
        <v>F-gas inspection maintenance retrofitting</v>
      </c>
    </row>
    <row r="3815" spans="1:10" x14ac:dyDescent="0.45">
      <c r="A3815" t="s">
        <v>465</v>
      </c>
      <c r="B3815" t="s">
        <v>492</v>
      </c>
      <c r="C3815">
        <v>2020</v>
      </c>
      <c r="D3815" t="s">
        <v>82</v>
      </c>
      <c r="E3815" t="s">
        <v>83</v>
      </c>
      <c r="F3815" t="s">
        <v>494</v>
      </c>
      <c r="G3815">
        <v>242</v>
      </c>
      <c r="H3815">
        <v>1.20415723323822</v>
      </c>
      <c r="I3815">
        <f>IF(OR(B3815="GAS",B3815="COL",B3815="LAN",B3815="RICE"),H3815*About!$B$113,IF(B3815="CROP",H3815*About!$B$114,'EPA Data'!H3815))</f>
        <v>1.20415723323822</v>
      </c>
      <c r="J3815" s="9" t="str">
        <f>VLOOKUP(F3815,'Tech to Policy Mapping'!C:D,2,FALSE)</f>
        <v>F-gas inspection maintenance retrofitting</v>
      </c>
    </row>
    <row r="3816" spans="1:10" x14ac:dyDescent="0.45">
      <c r="A3816" t="s">
        <v>465</v>
      </c>
      <c r="B3816" t="s">
        <v>492</v>
      </c>
      <c r="C3816">
        <v>2020</v>
      </c>
      <c r="D3816" t="s">
        <v>82</v>
      </c>
      <c r="E3816" t="s">
        <v>83</v>
      </c>
      <c r="F3816" t="s">
        <v>493</v>
      </c>
      <c r="G3816">
        <v>372</v>
      </c>
      <c r="H3816">
        <v>2.5108997821807799</v>
      </c>
      <c r="I3816">
        <f>IF(OR(B3816="GAS",B3816="COL",B3816="LAN",B3816="RICE"),H3816*About!$B$113,IF(B3816="CROP",H3816*About!$B$114,'EPA Data'!H3816))</f>
        <v>2.5108997821807799</v>
      </c>
      <c r="J3816" s="9" t="str">
        <f>VLOOKUP(F3816,'Tech to Policy Mapping'!C:D,2,FALSE)</f>
        <v>F-gas inspection maintenance retrofitting</v>
      </c>
    </row>
    <row r="3817" spans="1:10" x14ac:dyDescent="0.45">
      <c r="A3817" t="s">
        <v>465</v>
      </c>
      <c r="B3817" t="s">
        <v>492</v>
      </c>
      <c r="C3817">
        <v>2020</v>
      </c>
      <c r="D3817" t="s">
        <v>82</v>
      </c>
      <c r="E3817" t="s">
        <v>83</v>
      </c>
      <c r="F3817" t="s">
        <v>493</v>
      </c>
      <c r="G3817">
        <v>100000</v>
      </c>
      <c r="H3817" s="1">
        <v>9.9999999999999998E-13</v>
      </c>
      <c r="I3817">
        <f>IF(OR(B3817="GAS",B3817="COL",B3817="LAN",B3817="RICE"),H3817*About!$B$113,IF(B3817="CROP",H3817*About!$B$114,'EPA Data'!H3817))</f>
        <v>9.9999999999999998E-13</v>
      </c>
      <c r="J3817" s="9" t="str">
        <f>VLOOKUP(F3817,'Tech to Policy Mapping'!C:D,2,FALSE)</f>
        <v>F-gas inspection maintenance retrofitting</v>
      </c>
    </row>
    <row r="3818" spans="1:10" x14ac:dyDescent="0.45">
      <c r="A3818" t="s">
        <v>465</v>
      </c>
      <c r="B3818" t="s">
        <v>492</v>
      </c>
      <c r="C3818">
        <v>2025</v>
      </c>
      <c r="D3818" t="s">
        <v>82</v>
      </c>
      <c r="E3818" t="s">
        <v>83</v>
      </c>
      <c r="F3818" t="s">
        <v>494</v>
      </c>
      <c r="G3818">
        <v>-100000</v>
      </c>
      <c r="H3818">
        <v>0</v>
      </c>
      <c r="I3818">
        <f>IF(OR(B3818="GAS",B3818="COL",B3818="LAN",B3818="RICE"),H3818*About!$B$113,IF(B3818="CROP",H3818*About!$B$114,'EPA Data'!H3818))</f>
        <v>0</v>
      </c>
      <c r="J3818" s="9" t="str">
        <f>VLOOKUP(F3818,'Tech to Policy Mapping'!C:D,2,FALSE)</f>
        <v>F-gas inspection maintenance retrofitting</v>
      </c>
    </row>
    <row r="3819" spans="1:10" x14ac:dyDescent="0.45">
      <c r="A3819" t="s">
        <v>465</v>
      </c>
      <c r="B3819" t="s">
        <v>492</v>
      </c>
      <c r="C3819">
        <v>2025</v>
      </c>
      <c r="D3819" t="s">
        <v>82</v>
      </c>
      <c r="E3819" t="s">
        <v>83</v>
      </c>
      <c r="F3819" t="s">
        <v>494</v>
      </c>
      <c r="G3819">
        <v>3</v>
      </c>
      <c r="H3819">
        <v>0</v>
      </c>
      <c r="I3819">
        <f>IF(OR(B3819="GAS",B3819="COL",B3819="LAN",B3819="RICE"),H3819*About!$B$113,IF(B3819="CROP",H3819*About!$B$114,'EPA Data'!H3819))</f>
        <v>0</v>
      </c>
      <c r="J3819" s="9" t="str">
        <f>VLOOKUP(F3819,'Tech to Policy Mapping'!C:D,2,FALSE)</f>
        <v>F-gas inspection maintenance retrofitting</v>
      </c>
    </row>
    <row r="3820" spans="1:10" x14ac:dyDescent="0.45">
      <c r="A3820" t="s">
        <v>465</v>
      </c>
      <c r="B3820" t="s">
        <v>492</v>
      </c>
      <c r="C3820">
        <v>2025</v>
      </c>
      <c r="D3820" t="s">
        <v>82</v>
      </c>
      <c r="E3820" t="s">
        <v>83</v>
      </c>
      <c r="F3820" t="s">
        <v>494</v>
      </c>
      <c r="G3820">
        <v>3</v>
      </c>
      <c r="H3820">
        <v>1.8039953708648599</v>
      </c>
      <c r="I3820">
        <f>IF(OR(B3820="GAS",B3820="COL",B3820="LAN",B3820="RICE"),H3820*About!$B$113,IF(B3820="CROP",H3820*About!$B$114,'EPA Data'!H3820))</f>
        <v>1.8039953708648599</v>
      </c>
      <c r="J3820" s="9" t="str">
        <f>VLOOKUP(F3820,'Tech to Policy Mapping'!C:D,2,FALSE)</f>
        <v>F-gas inspection maintenance retrofitting</v>
      </c>
    </row>
    <row r="3821" spans="1:10" x14ac:dyDescent="0.45">
      <c r="A3821" t="s">
        <v>465</v>
      </c>
      <c r="B3821" t="s">
        <v>492</v>
      </c>
      <c r="C3821">
        <v>2025</v>
      </c>
      <c r="D3821" t="s">
        <v>82</v>
      </c>
      <c r="E3821" t="s">
        <v>83</v>
      </c>
      <c r="F3821" t="s">
        <v>493</v>
      </c>
      <c r="G3821">
        <v>5</v>
      </c>
      <c r="H3821">
        <v>1.2464628219604399</v>
      </c>
      <c r="I3821">
        <f>IF(OR(B3821="GAS",B3821="COL",B3821="LAN",B3821="RICE"),H3821*About!$B$113,IF(B3821="CROP",H3821*About!$B$114,'EPA Data'!H3821))</f>
        <v>1.2464628219604399</v>
      </c>
      <c r="J3821" s="9" t="str">
        <f>VLOOKUP(F3821,'Tech to Policy Mapping'!C:D,2,FALSE)</f>
        <v>F-gas inspection maintenance retrofitting</v>
      </c>
    </row>
    <row r="3822" spans="1:10" x14ac:dyDescent="0.45">
      <c r="A3822" t="s">
        <v>465</v>
      </c>
      <c r="B3822" t="s">
        <v>492</v>
      </c>
      <c r="C3822">
        <v>2025</v>
      </c>
      <c r="D3822" t="s">
        <v>82</v>
      </c>
      <c r="E3822" t="s">
        <v>83</v>
      </c>
      <c r="F3822" t="s">
        <v>493</v>
      </c>
      <c r="G3822">
        <v>15</v>
      </c>
      <c r="H3822">
        <v>0.58669924736022905</v>
      </c>
      <c r="I3822">
        <f>IF(OR(B3822="GAS",B3822="COL",B3822="LAN",B3822="RICE"),H3822*About!$B$113,IF(B3822="CROP",H3822*About!$B$114,'EPA Data'!H3822))</f>
        <v>0.58669924736022905</v>
      </c>
      <c r="J3822" s="9" t="str">
        <f>VLOOKUP(F3822,'Tech to Policy Mapping'!C:D,2,FALSE)</f>
        <v>F-gas inspection maintenance retrofitting</v>
      </c>
    </row>
    <row r="3823" spans="1:10" x14ac:dyDescent="0.45">
      <c r="A3823" t="s">
        <v>465</v>
      </c>
      <c r="B3823" t="s">
        <v>492</v>
      </c>
      <c r="C3823">
        <v>2025</v>
      </c>
      <c r="D3823" t="s">
        <v>82</v>
      </c>
      <c r="E3823" t="s">
        <v>83</v>
      </c>
      <c r="F3823" t="s">
        <v>493</v>
      </c>
      <c r="G3823">
        <v>19</v>
      </c>
      <c r="H3823">
        <v>0.19463236629962899</v>
      </c>
      <c r="I3823">
        <f>IF(OR(B3823="GAS",B3823="COL",B3823="LAN",B3823="RICE"),H3823*About!$B$113,IF(B3823="CROP",H3823*About!$B$114,'EPA Data'!H3823))</f>
        <v>0.19463236629962899</v>
      </c>
      <c r="J3823" s="9" t="str">
        <f>VLOOKUP(F3823,'Tech to Policy Mapping'!C:D,2,FALSE)</f>
        <v>F-gas inspection maintenance retrofitting</v>
      </c>
    </row>
    <row r="3824" spans="1:10" x14ac:dyDescent="0.45">
      <c r="A3824" t="s">
        <v>465</v>
      </c>
      <c r="B3824" t="s">
        <v>492</v>
      </c>
      <c r="C3824">
        <v>2025</v>
      </c>
      <c r="D3824" t="s">
        <v>82</v>
      </c>
      <c r="E3824" t="s">
        <v>83</v>
      </c>
      <c r="F3824" t="s">
        <v>494</v>
      </c>
      <c r="G3824">
        <v>152</v>
      </c>
      <c r="H3824">
        <v>0.35122635960578902</v>
      </c>
      <c r="I3824">
        <f>IF(OR(B3824="GAS",B3824="COL",B3824="LAN",B3824="RICE"),H3824*About!$B$113,IF(B3824="CROP",H3824*About!$B$114,'EPA Data'!H3824))</f>
        <v>0.35122635960578902</v>
      </c>
      <c r="J3824" s="9" t="str">
        <f>VLOOKUP(F3824,'Tech to Policy Mapping'!C:D,2,FALSE)</f>
        <v>F-gas inspection maintenance retrofitting</v>
      </c>
    </row>
    <row r="3825" spans="1:10" x14ac:dyDescent="0.45">
      <c r="A3825" t="s">
        <v>465</v>
      </c>
      <c r="B3825" t="s">
        <v>492</v>
      </c>
      <c r="C3825">
        <v>2025</v>
      </c>
      <c r="D3825" t="s">
        <v>82</v>
      </c>
      <c r="E3825" t="s">
        <v>83</v>
      </c>
      <c r="F3825" t="s">
        <v>494</v>
      </c>
      <c r="G3825">
        <v>254</v>
      </c>
      <c r="H3825">
        <v>1.6303673982620199</v>
      </c>
      <c r="I3825">
        <f>IF(OR(B3825="GAS",B3825="COL",B3825="LAN",B3825="RICE"),H3825*About!$B$113,IF(B3825="CROP",H3825*About!$B$114,'EPA Data'!H3825))</f>
        <v>1.6303673982620199</v>
      </c>
      <c r="J3825" s="9" t="str">
        <f>VLOOKUP(F3825,'Tech to Policy Mapping'!C:D,2,FALSE)</f>
        <v>F-gas inspection maintenance retrofitting</v>
      </c>
    </row>
    <row r="3826" spans="1:10" x14ac:dyDescent="0.45">
      <c r="A3826" t="s">
        <v>465</v>
      </c>
      <c r="B3826" t="s">
        <v>492</v>
      </c>
      <c r="C3826">
        <v>2025</v>
      </c>
      <c r="D3826" t="s">
        <v>82</v>
      </c>
      <c r="E3826" t="s">
        <v>83</v>
      </c>
      <c r="F3826" t="s">
        <v>493</v>
      </c>
      <c r="G3826">
        <v>340</v>
      </c>
      <c r="H3826">
        <v>4.3540301322937003</v>
      </c>
      <c r="I3826">
        <f>IF(OR(B3826="GAS",B3826="COL",B3826="LAN",B3826="RICE"),H3826*About!$B$113,IF(B3826="CROP",H3826*About!$B$114,'EPA Data'!H3826))</f>
        <v>4.3540301322937003</v>
      </c>
      <c r="J3826" s="9" t="str">
        <f>VLOOKUP(F3826,'Tech to Policy Mapping'!C:D,2,FALSE)</f>
        <v>F-gas inspection maintenance retrofitting</v>
      </c>
    </row>
    <row r="3827" spans="1:10" x14ac:dyDescent="0.45">
      <c r="A3827" t="s">
        <v>465</v>
      </c>
      <c r="B3827" t="s">
        <v>492</v>
      </c>
      <c r="C3827">
        <v>2025</v>
      </c>
      <c r="D3827" t="s">
        <v>82</v>
      </c>
      <c r="E3827" t="s">
        <v>83</v>
      </c>
      <c r="F3827" t="s">
        <v>493</v>
      </c>
      <c r="G3827">
        <v>100000</v>
      </c>
      <c r="H3827" s="1">
        <v>9.9999999999999998E-13</v>
      </c>
      <c r="I3827">
        <f>IF(OR(B3827="GAS",B3827="COL",B3827="LAN",B3827="RICE"),H3827*About!$B$113,IF(B3827="CROP",H3827*About!$B$114,'EPA Data'!H3827))</f>
        <v>9.9999999999999998E-13</v>
      </c>
      <c r="J3827" s="9" t="str">
        <f>VLOOKUP(F3827,'Tech to Policy Mapping'!C:D,2,FALSE)</f>
        <v>F-gas inspection maintenance retrofitting</v>
      </c>
    </row>
    <row r="3828" spans="1:10" x14ac:dyDescent="0.45">
      <c r="A3828" t="s">
        <v>465</v>
      </c>
      <c r="B3828" t="s">
        <v>492</v>
      </c>
      <c r="C3828">
        <v>2030</v>
      </c>
      <c r="D3828" t="s">
        <v>82</v>
      </c>
      <c r="E3828" t="s">
        <v>83</v>
      </c>
      <c r="F3828" t="s">
        <v>494</v>
      </c>
      <c r="G3828">
        <v>-100000</v>
      </c>
      <c r="H3828">
        <v>0</v>
      </c>
      <c r="I3828">
        <f>IF(OR(B3828="GAS",B3828="COL",B3828="LAN",B3828="RICE"),H3828*About!$B$113,IF(B3828="CROP",H3828*About!$B$114,'EPA Data'!H3828))</f>
        <v>0</v>
      </c>
      <c r="J3828" s="9" t="str">
        <f>VLOOKUP(F3828,'Tech to Policy Mapping'!C:D,2,FALSE)</f>
        <v>F-gas inspection maintenance retrofitting</v>
      </c>
    </row>
    <row r="3829" spans="1:10" x14ac:dyDescent="0.45">
      <c r="A3829" t="s">
        <v>465</v>
      </c>
      <c r="B3829" t="s">
        <v>492</v>
      </c>
      <c r="C3829">
        <v>2030</v>
      </c>
      <c r="D3829" t="s">
        <v>82</v>
      </c>
      <c r="E3829" t="s">
        <v>83</v>
      </c>
      <c r="F3829" t="s">
        <v>494</v>
      </c>
      <c r="G3829">
        <v>4</v>
      </c>
      <c r="H3829">
        <v>0</v>
      </c>
      <c r="I3829">
        <f>IF(OR(B3829="GAS",B3829="COL",B3829="LAN",B3829="RICE"),H3829*About!$B$113,IF(B3829="CROP",H3829*About!$B$114,'EPA Data'!H3829))</f>
        <v>0</v>
      </c>
      <c r="J3829" s="9" t="str">
        <f>VLOOKUP(F3829,'Tech to Policy Mapping'!C:D,2,FALSE)</f>
        <v>F-gas inspection maintenance retrofitting</v>
      </c>
    </row>
    <row r="3830" spans="1:10" x14ac:dyDescent="0.45">
      <c r="A3830" t="s">
        <v>465</v>
      </c>
      <c r="B3830" t="s">
        <v>492</v>
      </c>
      <c r="C3830">
        <v>2030</v>
      </c>
      <c r="D3830" t="s">
        <v>82</v>
      </c>
      <c r="E3830" t="s">
        <v>83</v>
      </c>
      <c r="F3830" t="s">
        <v>494</v>
      </c>
      <c r="G3830">
        <v>4</v>
      </c>
      <c r="H3830">
        <v>2.42876029014587</v>
      </c>
      <c r="I3830">
        <f>IF(OR(B3830="GAS",B3830="COL",B3830="LAN",B3830="RICE"),H3830*About!$B$113,IF(B3830="CROP",H3830*About!$B$114,'EPA Data'!H3830))</f>
        <v>2.42876029014587</v>
      </c>
      <c r="J3830" s="9" t="str">
        <f>VLOOKUP(F3830,'Tech to Policy Mapping'!C:D,2,FALSE)</f>
        <v>F-gas inspection maintenance retrofitting</v>
      </c>
    </row>
    <row r="3831" spans="1:10" x14ac:dyDescent="0.45">
      <c r="A3831" t="s">
        <v>465</v>
      </c>
      <c r="B3831" t="s">
        <v>492</v>
      </c>
      <c r="C3831">
        <v>2030</v>
      </c>
      <c r="D3831" t="s">
        <v>82</v>
      </c>
      <c r="E3831" t="s">
        <v>83</v>
      </c>
      <c r="F3831" t="s">
        <v>493</v>
      </c>
      <c r="G3831">
        <v>6</v>
      </c>
      <c r="H3831">
        <v>1.7628208398818901</v>
      </c>
      <c r="I3831">
        <f>IF(OR(B3831="GAS",B3831="COL",B3831="LAN",B3831="RICE"),H3831*About!$B$113,IF(B3831="CROP",H3831*About!$B$114,'EPA Data'!H3831))</f>
        <v>1.7628208398818901</v>
      </c>
      <c r="J3831" s="9" t="str">
        <f>VLOOKUP(F3831,'Tech to Policy Mapping'!C:D,2,FALSE)</f>
        <v>F-gas inspection maintenance retrofitting</v>
      </c>
    </row>
    <row r="3832" spans="1:10" x14ac:dyDescent="0.45">
      <c r="A3832" t="s">
        <v>465</v>
      </c>
      <c r="B3832" t="s">
        <v>492</v>
      </c>
      <c r="C3832">
        <v>2030</v>
      </c>
      <c r="D3832" t="s">
        <v>82</v>
      </c>
      <c r="E3832" t="s">
        <v>83</v>
      </c>
      <c r="F3832" t="s">
        <v>493</v>
      </c>
      <c r="G3832">
        <v>16</v>
      </c>
      <c r="H3832">
        <v>0.87393599748611395</v>
      </c>
      <c r="I3832">
        <f>IF(OR(B3832="GAS",B3832="COL",B3832="LAN",B3832="RICE"),H3832*About!$B$113,IF(B3832="CROP",H3832*About!$B$114,'EPA Data'!H3832))</f>
        <v>0.87393599748611395</v>
      </c>
      <c r="J3832" s="9" t="str">
        <f>VLOOKUP(F3832,'Tech to Policy Mapping'!C:D,2,FALSE)</f>
        <v>F-gas inspection maintenance retrofitting</v>
      </c>
    </row>
    <row r="3833" spans="1:10" x14ac:dyDescent="0.45">
      <c r="A3833" t="s">
        <v>465</v>
      </c>
      <c r="B3833" t="s">
        <v>492</v>
      </c>
      <c r="C3833">
        <v>2030</v>
      </c>
      <c r="D3833" t="s">
        <v>82</v>
      </c>
      <c r="E3833" t="s">
        <v>83</v>
      </c>
      <c r="F3833" t="s">
        <v>493</v>
      </c>
      <c r="G3833">
        <v>20</v>
      </c>
      <c r="H3833">
        <v>0.274785846471786</v>
      </c>
      <c r="I3833">
        <f>IF(OR(B3833="GAS",B3833="COL",B3833="LAN",B3833="RICE"),H3833*About!$B$113,IF(B3833="CROP",H3833*About!$B$114,'EPA Data'!H3833))</f>
        <v>0.274785846471786</v>
      </c>
      <c r="J3833" s="9" t="str">
        <f>VLOOKUP(F3833,'Tech to Policy Mapping'!C:D,2,FALSE)</f>
        <v>F-gas inspection maintenance retrofitting</v>
      </c>
    </row>
    <row r="3834" spans="1:10" x14ac:dyDescent="0.45">
      <c r="A3834" t="s">
        <v>465</v>
      </c>
      <c r="B3834" t="s">
        <v>492</v>
      </c>
      <c r="C3834">
        <v>2030</v>
      </c>
      <c r="D3834" t="s">
        <v>82</v>
      </c>
      <c r="E3834" t="s">
        <v>83</v>
      </c>
      <c r="F3834" t="s">
        <v>494</v>
      </c>
      <c r="G3834">
        <v>158</v>
      </c>
      <c r="H3834">
        <v>0.47479972243308999</v>
      </c>
      <c r="I3834">
        <f>IF(OR(B3834="GAS",B3834="COL",B3834="LAN",B3834="RICE"),H3834*About!$B$113,IF(B3834="CROP",H3834*About!$B$114,'EPA Data'!H3834))</f>
        <v>0.47479972243308999</v>
      </c>
      <c r="J3834" s="9" t="str">
        <f>VLOOKUP(F3834,'Tech to Policy Mapping'!C:D,2,FALSE)</f>
        <v>F-gas inspection maintenance retrofitting</v>
      </c>
    </row>
    <row r="3835" spans="1:10" x14ac:dyDescent="0.45">
      <c r="A3835" t="s">
        <v>465</v>
      </c>
      <c r="B3835" t="s">
        <v>492</v>
      </c>
      <c r="C3835">
        <v>2030</v>
      </c>
      <c r="D3835" t="s">
        <v>82</v>
      </c>
      <c r="E3835" t="s">
        <v>83</v>
      </c>
      <c r="F3835" t="s">
        <v>494</v>
      </c>
      <c r="G3835">
        <v>265</v>
      </c>
      <c r="H3835">
        <v>2.2064328193664502</v>
      </c>
      <c r="I3835">
        <f>IF(OR(B3835="GAS",B3835="COL",B3835="LAN",B3835="RICE"),H3835*About!$B$113,IF(B3835="CROP",H3835*About!$B$114,'EPA Data'!H3835))</f>
        <v>2.2064328193664502</v>
      </c>
      <c r="J3835" s="9" t="str">
        <f>VLOOKUP(F3835,'Tech to Policy Mapping'!C:D,2,FALSE)</f>
        <v>F-gas inspection maintenance retrofitting</v>
      </c>
    </row>
    <row r="3836" spans="1:10" x14ac:dyDescent="0.45">
      <c r="A3836" t="s">
        <v>465</v>
      </c>
      <c r="B3836" t="s">
        <v>492</v>
      </c>
      <c r="C3836">
        <v>2030</v>
      </c>
      <c r="D3836" t="s">
        <v>82</v>
      </c>
      <c r="E3836" t="s">
        <v>83</v>
      </c>
      <c r="F3836" t="s">
        <v>493</v>
      </c>
      <c r="G3836">
        <v>318</v>
      </c>
      <c r="H3836">
        <v>7.1017279624938903</v>
      </c>
      <c r="I3836">
        <f>IF(OR(B3836="GAS",B3836="COL",B3836="LAN",B3836="RICE"),H3836*About!$B$113,IF(B3836="CROP",H3836*About!$B$114,'EPA Data'!H3836))</f>
        <v>7.1017279624938903</v>
      </c>
      <c r="J3836" s="9" t="str">
        <f>VLOOKUP(F3836,'Tech to Policy Mapping'!C:D,2,FALSE)</f>
        <v>F-gas inspection maintenance retrofitting</v>
      </c>
    </row>
    <row r="3837" spans="1:10" x14ac:dyDescent="0.45">
      <c r="A3837" t="s">
        <v>465</v>
      </c>
      <c r="B3837" t="s">
        <v>492</v>
      </c>
      <c r="C3837">
        <v>2030</v>
      </c>
      <c r="D3837" t="s">
        <v>82</v>
      </c>
      <c r="E3837" t="s">
        <v>83</v>
      </c>
      <c r="F3837" t="s">
        <v>493</v>
      </c>
      <c r="G3837">
        <v>100000</v>
      </c>
      <c r="H3837" s="1">
        <v>9.9999999999999998E-13</v>
      </c>
      <c r="I3837">
        <f>IF(OR(B3837="GAS",B3837="COL",B3837="LAN",B3837="RICE"),H3837*About!$B$113,IF(B3837="CROP",H3837*About!$B$114,'EPA Data'!H3837))</f>
        <v>9.9999999999999998E-13</v>
      </c>
      <c r="J3837" s="9" t="str">
        <f>VLOOKUP(F3837,'Tech to Policy Mapping'!C:D,2,FALSE)</f>
        <v>F-gas inspection maintenance retrofitting</v>
      </c>
    </row>
    <row r="3838" spans="1:10" x14ac:dyDescent="0.45">
      <c r="A3838" t="s">
        <v>465</v>
      </c>
      <c r="B3838" t="s">
        <v>492</v>
      </c>
      <c r="C3838">
        <v>2035</v>
      </c>
      <c r="D3838" t="s">
        <v>82</v>
      </c>
      <c r="E3838" t="s">
        <v>83</v>
      </c>
      <c r="F3838" t="s">
        <v>494</v>
      </c>
      <c r="G3838">
        <v>-100000</v>
      </c>
      <c r="H3838">
        <v>0</v>
      </c>
      <c r="I3838">
        <f>IF(OR(B3838="GAS",B3838="COL",B3838="LAN",B3838="RICE"),H3838*About!$B$113,IF(B3838="CROP",H3838*About!$B$114,'EPA Data'!H3838))</f>
        <v>0</v>
      </c>
      <c r="J3838" s="9" t="str">
        <f>VLOOKUP(F3838,'Tech to Policy Mapping'!C:D,2,FALSE)</f>
        <v>F-gas inspection maintenance retrofitting</v>
      </c>
    </row>
    <row r="3839" spans="1:10" x14ac:dyDescent="0.45">
      <c r="A3839" t="s">
        <v>465</v>
      </c>
      <c r="B3839" t="s">
        <v>492</v>
      </c>
      <c r="C3839">
        <v>2035</v>
      </c>
      <c r="D3839" t="s">
        <v>82</v>
      </c>
      <c r="E3839" t="s">
        <v>83</v>
      </c>
      <c r="F3839" t="s">
        <v>494</v>
      </c>
      <c r="G3839">
        <v>4</v>
      </c>
      <c r="H3839">
        <v>2.82729172706604</v>
      </c>
      <c r="I3839">
        <f>IF(OR(B3839="GAS",B3839="COL",B3839="LAN",B3839="RICE"),H3839*About!$B$113,IF(B3839="CROP",H3839*About!$B$114,'EPA Data'!H3839))</f>
        <v>2.82729172706604</v>
      </c>
      <c r="J3839" s="9" t="str">
        <f>VLOOKUP(F3839,'Tech to Policy Mapping'!C:D,2,FALSE)</f>
        <v>F-gas inspection maintenance retrofitting</v>
      </c>
    </row>
    <row r="3840" spans="1:10" x14ac:dyDescent="0.45">
      <c r="A3840" t="s">
        <v>465</v>
      </c>
      <c r="B3840" t="s">
        <v>492</v>
      </c>
      <c r="C3840">
        <v>2035</v>
      </c>
      <c r="D3840" t="s">
        <v>82</v>
      </c>
      <c r="E3840" t="s">
        <v>83</v>
      </c>
      <c r="F3840" t="s">
        <v>494</v>
      </c>
      <c r="G3840">
        <v>4</v>
      </c>
      <c r="H3840">
        <v>0</v>
      </c>
      <c r="I3840">
        <f>IF(OR(B3840="GAS",B3840="COL",B3840="LAN",B3840="RICE"),H3840*About!$B$113,IF(B3840="CROP",H3840*About!$B$114,'EPA Data'!H3840))</f>
        <v>0</v>
      </c>
      <c r="J3840" s="9" t="str">
        <f>VLOOKUP(F3840,'Tech to Policy Mapping'!C:D,2,FALSE)</f>
        <v>F-gas inspection maintenance retrofitting</v>
      </c>
    </row>
    <row r="3841" spans="1:10" x14ac:dyDescent="0.45">
      <c r="A3841" t="s">
        <v>465</v>
      </c>
      <c r="B3841" t="s">
        <v>492</v>
      </c>
      <c r="C3841">
        <v>2035</v>
      </c>
      <c r="D3841" t="s">
        <v>82</v>
      </c>
      <c r="E3841" t="s">
        <v>83</v>
      </c>
      <c r="F3841" t="s">
        <v>493</v>
      </c>
      <c r="G3841">
        <v>8</v>
      </c>
      <c r="H3841">
        <v>2.1453862190246502</v>
      </c>
      <c r="I3841">
        <f>IF(OR(B3841="GAS",B3841="COL",B3841="LAN",B3841="RICE"),H3841*About!$B$113,IF(B3841="CROP",H3841*About!$B$114,'EPA Data'!H3841))</f>
        <v>2.1453862190246502</v>
      </c>
      <c r="J3841" s="9" t="str">
        <f>VLOOKUP(F3841,'Tech to Policy Mapping'!C:D,2,FALSE)</f>
        <v>F-gas inspection maintenance retrofitting</v>
      </c>
    </row>
    <row r="3842" spans="1:10" x14ac:dyDescent="0.45">
      <c r="A3842" t="s">
        <v>465</v>
      </c>
      <c r="B3842" t="s">
        <v>492</v>
      </c>
      <c r="C3842">
        <v>2035</v>
      </c>
      <c r="D3842" t="s">
        <v>82</v>
      </c>
      <c r="E3842" t="s">
        <v>83</v>
      </c>
      <c r="F3842" t="s">
        <v>493</v>
      </c>
      <c r="G3842">
        <v>16</v>
      </c>
      <c r="H3842">
        <v>1.10995125770568</v>
      </c>
      <c r="I3842">
        <f>IF(OR(B3842="GAS",B3842="COL",B3842="LAN",B3842="RICE"),H3842*About!$B$113,IF(B3842="CROP",H3842*About!$B$114,'EPA Data'!H3842))</f>
        <v>1.10995125770568</v>
      </c>
      <c r="J3842" s="9" t="str">
        <f>VLOOKUP(F3842,'Tech to Policy Mapping'!C:D,2,FALSE)</f>
        <v>F-gas inspection maintenance retrofitting</v>
      </c>
    </row>
    <row r="3843" spans="1:10" x14ac:dyDescent="0.45">
      <c r="A3843" t="s">
        <v>465</v>
      </c>
      <c r="B3843" t="s">
        <v>492</v>
      </c>
      <c r="C3843">
        <v>2035</v>
      </c>
      <c r="D3843" t="s">
        <v>82</v>
      </c>
      <c r="E3843" t="s">
        <v>83</v>
      </c>
      <c r="F3843" t="s">
        <v>493</v>
      </c>
      <c r="G3843">
        <v>21</v>
      </c>
      <c r="H3843">
        <v>0.33392161130905101</v>
      </c>
      <c r="I3843">
        <f>IF(OR(B3843="GAS",B3843="COL",B3843="LAN",B3843="RICE"),H3843*About!$B$113,IF(B3843="CROP",H3843*About!$B$114,'EPA Data'!H3843))</f>
        <v>0.33392161130905101</v>
      </c>
      <c r="J3843" s="9" t="str">
        <f>VLOOKUP(F3843,'Tech to Policy Mapping'!C:D,2,FALSE)</f>
        <v>F-gas inspection maintenance retrofitting</v>
      </c>
    </row>
    <row r="3844" spans="1:10" x14ac:dyDescent="0.45">
      <c r="A3844" t="s">
        <v>465</v>
      </c>
      <c r="B3844" t="s">
        <v>492</v>
      </c>
      <c r="C3844">
        <v>2035</v>
      </c>
      <c r="D3844" t="s">
        <v>82</v>
      </c>
      <c r="E3844" t="s">
        <v>83</v>
      </c>
      <c r="F3844" t="s">
        <v>494</v>
      </c>
      <c r="G3844">
        <v>165</v>
      </c>
      <c r="H3844">
        <v>0.55484175682067804</v>
      </c>
      <c r="I3844">
        <f>IF(OR(B3844="GAS",B3844="COL",B3844="LAN",B3844="RICE"),H3844*About!$B$113,IF(B3844="CROP",H3844*About!$B$114,'EPA Data'!H3844))</f>
        <v>0.55484175682067804</v>
      </c>
      <c r="J3844" s="9" t="str">
        <f>VLOOKUP(F3844,'Tech to Policy Mapping'!C:D,2,FALSE)</f>
        <v>F-gas inspection maintenance retrofitting</v>
      </c>
    </row>
    <row r="3845" spans="1:10" x14ac:dyDescent="0.45">
      <c r="A3845" t="s">
        <v>465</v>
      </c>
      <c r="B3845" t="s">
        <v>492</v>
      </c>
      <c r="C3845">
        <v>2035</v>
      </c>
      <c r="D3845" t="s">
        <v>82</v>
      </c>
      <c r="E3845" t="s">
        <v>83</v>
      </c>
      <c r="F3845" t="s">
        <v>494</v>
      </c>
      <c r="G3845">
        <v>276</v>
      </c>
      <c r="H3845">
        <v>2.5810799598693799</v>
      </c>
      <c r="I3845">
        <f>IF(OR(B3845="GAS",B3845="COL",B3845="LAN",B3845="RICE"),H3845*About!$B$113,IF(B3845="CROP",H3845*About!$B$114,'EPA Data'!H3845))</f>
        <v>2.5810799598693799</v>
      </c>
      <c r="J3845" s="9" t="str">
        <f>VLOOKUP(F3845,'Tech to Policy Mapping'!C:D,2,FALSE)</f>
        <v>F-gas inspection maintenance retrofitting</v>
      </c>
    </row>
    <row r="3846" spans="1:10" x14ac:dyDescent="0.45">
      <c r="A3846" t="s">
        <v>465</v>
      </c>
      <c r="B3846" t="s">
        <v>492</v>
      </c>
      <c r="C3846">
        <v>2035</v>
      </c>
      <c r="D3846" t="s">
        <v>82</v>
      </c>
      <c r="E3846" t="s">
        <v>83</v>
      </c>
      <c r="F3846" t="s">
        <v>493</v>
      </c>
      <c r="G3846">
        <v>308</v>
      </c>
      <c r="H3846">
        <v>9.6331501007080007</v>
      </c>
      <c r="I3846">
        <f>IF(OR(B3846="GAS",B3846="COL",B3846="LAN",B3846="RICE"),H3846*About!$B$113,IF(B3846="CROP",H3846*About!$B$114,'EPA Data'!H3846))</f>
        <v>9.6331501007080007</v>
      </c>
      <c r="J3846" s="9" t="str">
        <f>VLOOKUP(F3846,'Tech to Policy Mapping'!C:D,2,FALSE)</f>
        <v>F-gas inspection maintenance retrofitting</v>
      </c>
    </row>
    <row r="3847" spans="1:10" x14ac:dyDescent="0.45">
      <c r="A3847" t="s">
        <v>465</v>
      </c>
      <c r="B3847" t="s">
        <v>492</v>
      </c>
      <c r="C3847">
        <v>2035</v>
      </c>
      <c r="D3847" t="s">
        <v>82</v>
      </c>
      <c r="E3847" t="s">
        <v>83</v>
      </c>
      <c r="F3847" t="s">
        <v>493</v>
      </c>
      <c r="G3847">
        <v>100000</v>
      </c>
      <c r="H3847" s="1">
        <v>9.9999999999999998E-13</v>
      </c>
      <c r="I3847">
        <f>IF(OR(B3847="GAS",B3847="COL",B3847="LAN",B3847="RICE"),H3847*About!$B$113,IF(B3847="CROP",H3847*About!$B$114,'EPA Data'!H3847))</f>
        <v>9.9999999999999998E-13</v>
      </c>
      <c r="J3847" s="9" t="str">
        <f>VLOOKUP(F3847,'Tech to Policy Mapping'!C:D,2,FALSE)</f>
        <v>F-gas inspection maintenance retrofitting</v>
      </c>
    </row>
    <row r="3848" spans="1:10" x14ac:dyDescent="0.45">
      <c r="A3848" t="s">
        <v>465</v>
      </c>
      <c r="B3848" t="s">
        <v>492</v>
      </c>
      <c r="C3848">
        <v>2040</v>
      </c>
      <c r="D3848" t="s">
        <v>82</v>
      </c>
      <c r="E3848" t="s">
        <v>83</v>
      </c>
      <c r="F3848" t="s">
        <v>494</v>
      </c>
      <c r="G3848">
        <v>-100000</v>
      </c>
      <c r="H3848">
        <v>0</v>
      </c>
      <c r="I3848">
        <f>IF(OR(B3848="GAS",B3848="COL",B3848="LAN",B3848="RICE"),H3848*About!$B$113,IF(B3848="CROP",H3848*About!$B$114,'EPA Data'!H3848))</f>
        <v>0</v>
      </c>
      <c r="J3848" s="9" t="str">
        <f>VLOOKUP(F3848,'Tech to Policy Mapping'!C:D,2,FALSE)</f>
        <v>F-gas inspection maintenance retrofitting</v>
      </c>
    </row>
    <row r="3849" spans="1:10" x14ac:dyDescent="0.45">
      <c r="A3849" t="s">
        <v>465</v>
      </c>
      <c r="B3849" t="s">
        <v>492</v>
      </c>
      <c r="C3849">
        <v>2040</v>
      </c>
      <c r="D3849" t="s">
        <v>82</v>
      </c>
      <c r="E3849" t="s">
        <v>83</v>
      </c>
      <c r="F3849" t="s">
        <v>494</v>
      </c>
      <c r="G3849">
        <v>4</v>
      </c>
      <c r="H3849">
        <v>3.2908356189727699</v>
      </c>
      <c r="I3849">
        <f>IF(OR(B3849="GAS",B3849="COL",B3849="LAN",B3849="RICE"),H3849*About!$B$113,IF(B3849="CROP",H3849*About!$B$114,'EPA Data'!H3849))</f>
        <v>3.2908356189727699</v>
      </c>
      <c r="J3849" s="9" t="str">
        <f>VLOOKUP(F3849,'Tech to Policy Mapping'!C:D,2,FALSE)</f>
        <v>F-gas inspection maintenance retrofitting</v>
      </c>
    </row>
    <row r="3850" spans="1:10" x14ac:dyDescent="0.45">
      <c r="A3850" t="s">
        <v>465</v>
      </c>
      <c r="B3850" t="s">
        <v>492</v>
      </c>
      <c r="C3850">
        <v>2040</v>
      </c>
      <c r="D3850" t="s">
        <v>82</v>
      </c>
      <c r="E3850" t="s">
        <v>83</v>
      </c>
      <c r="F3850" t="s">
        <v>494</v>
      </c>
      <c r="G3850">
        <v>4</v>
      </c>
      <c r="H3850">
        <v>0</v>
      </c>
      <c r="I3850">
        <f>IF(OR(B3850="GAS",B3850="COL",B3850="LAN",B3850="RICE"),H3850*About!$B$113,IF(B3850="CROP",H3850*About!$B$114,'EPA Data'!H3850))</f>
        <v>0</v>
      </c>
      <c r="J3850" s="9" t="str">
        <f>VLOOKUP(F3850,'Tech to Policy Mapping'!C:D,2,FALSE)</f>
        <v>F-gas inspection maintenance retrofitting</v>
      </c>
    </row>
    <row r="3851" spans="1:10" x14ac:dyDescent="0.45">
      <c r="A3851" t="s">
        <v>465</v>
      </c>
      <c r="B3851" t="s">
        <v>492</v>
      </c>
      <c r="C3851">
        <v>2040</v>
      </c>
      <c r="D3851" t="s">
        <v>82</v>
      </c>
      <c r="E3851" t="s">
        <v>83</v>
      </c>
      <c r="F3851" t="s">
        <v>493</v>
      </c>
      <c r="G3851">
        <v>10</v>
      </c>
      <c r="H3851">
        <v>2.5999550819396902</v>
      </c>
      <c r="I3851">
        <f>IF(OR(B3851="GAS",B3851="COL",B3851="LAN",B3851="RICE"),H3851*About!$B$113,IF(B3851="CROP",H3851*About!$B$114,'EPA Data'!H3851))</f>
        <v>2.5999550819396902</v>
      </c>
      <c r="J3851" s="9" t="str">
        <f>VLOOKUP(F3851,'Tech to Policy Mapping'!C:D,2,FALSE)</f>
        <v>F-gas inspection maintenance retrofitting</v>
      </c>
    </row>
    <row r="3852" spans="1:10" x14ac:dyDescent="0.45">
      <c r="A3852" t="s">
        <v>465</v>
      </c>
      <c r="B3852" t="s">
        <v>492</v>
      </c>
      <c r="C3852">
        <v>2040</v>
      </c>
      <c r="D3852" t="s">
        <v>82</v>
      </c>
      <c r="E3852" t="s">
        <v>83</v>
      </c>
      <c r="F3852" t="s">
        <v>493</v>
      </c>
      <c r="G3852">
        <v>17</v>
      </c>
      <c r="H3852">
        <v>1.39399206638336</v>
      </c>
      <c r="I3852">
        <f>IF(OR(B3852="GAS",B3852="COL",B3852="LAN",B3852="RICE"),H3852*About!$B$113,IF(B3852="CROP",H3852*About!$B$114,'EPA Data'!H3852))</f>
        <v>1.39399206638336</v>
      </c>
      <c r="J3852" s="9" t="str">
        <f>VLOOKUP(F3852,'Tech to Policy Mapping'!C:D,2,FALSE)</f>
        <v>F-gas inspection maintenance retrofitting</v>
      </c>
    </row>
    <row r="3853" spans="1:10" x14ac:dyDescent="0.45">
      <c r="A3853" t="s">
        <v>465</v>
      </c>
      <c r="B3853" t="s">
        <v>492</v>
      </c>
      <c r="C3853">
        <v>2040</v>
      </c>
      <c r="D3853" t="s">
        <v>82</v>
      </c>
      <c r="E3853" t="s">
        <v>83</v>
      </c>
      <c r="F3853" t="s">
        <v>493</v>
      </c>
      <c r="G3853">
        <v>21</v>
      </c>
      <c r="H3853">
        <v>0.40414875745773299</v>
      </c>
      <c r="I3853">
        <f>IF(OR(B3853="GAS",B3853="COL",B3853="LAN",B3853="RICE"),H3853*About!$B$113,IF(B3853="CROP",H3853*About!$B$114,'EPA Data'!H3853))</f>
        <v>0.40414875745773299</v>
      </c>
      <c r="J3853" s="9" t="str">
        <f>VLOOKUP(F3853,'Tech to Policy Mapping'!C:D,2,FALSE)</f>
        <v>F-gas inspection maintenance retrofitting</v>
      </c>
    </row>
    <row r="3854" spans="1:10" x14ac:dyDescent="0.45">
      <c r="A3854" t="s">
        <v>465</v>
      </c>
      <c r="B3854" t="s">
        <v>492</v>
      </c>
      <c r="C3854">
        <v>2040</v>
      </c>
      <c r="D3854" t="s">
        <v>82</v>
      </c>
      <c r="E3854" t="s">
        <v>83</v>
      </c>
      <c r="F3854" t="s">
        <v>494</v>
      </c>
      <c r="G3854">
        <v>172</v>
      </c>
      <c r="H3854">
        <v>0.64816033840179399</v>
      </c>
      <c r="I3854">
        <f>IF(OR(B3854="GAS",B3854="COL",B3854="LAN",B3854="RICE"),H3854*About!$B$113,IF(B3854="CROP",H3854*About!$B$114,'EPA Data'!H3854))</f>
        <v>0.64816033840179399</v>
      </c>
      <c r="J3854" s="9" t="str">
        <f>VLOOKUP(F3854,'Tech to Policy Mapping'!C:D,2,FALSE)</f>
        <v>F-gas inspection maintenance retrofitting</v>
      </c>
    </row>
    <row r="3855" spans="1:10" x14ac:dyDescent="0.45">
      <c r="A3855" t="s">
        <v>465</v>
      </c>
      <c r="B3855" t="s">
        <v>492</v>
      </c>
      <c r="C3855">
        <v>2040</v>
      </c>
      <c r="D3855" t="s">
        <v>82</v>
      </c>
      <c r="E3855" t="s">
        <v>83</v>
      </c>
      <c r="F3855" t="s">
        <v>494</v>
      </c>
      <c r="G3855">
        <v>289</v>
      </c>
      <c r="H3855">
        <v>3.0181384086608798</v>
      </c>
      <c r="I3855">
        <f>IF(OR(B3855="GAS",B3855="COL",B3855="LAN",B3855="RICE"),H3855*About!$B$113,IF(B3855="CROP",H3855*About!$B$114,'EPA Data'!H3855))</f>
        <v>3.0181384086608798</v>
      </c>
      <c r="J3855" s="9" t="str">
        <f>VLOOKUP(F3855,'Tech to Policy Mapping'!C:D,2,FALSE)</f>
        <v>F-gas inspection maintenance retrofitting</v>
      </c>
    </row>
    <row r="3856" spans="1:10" x14ac:dyDescent="0.45">
      <c r="A3856" t="s">
        <v>465</v>
      </c>
      <c r="B3856" t="s">
        <v>492</v>
      </c>
      <c r="C3856">
        <v>2040</v>
      </c>
      <c r="D3856" t="s">
        <v>82</v>
      </c>
      <c r="E3856" t="s">
        <v>83</v>
      </c>
      <c r="F3856" t="s">
        <v>493</v>
      </c>
      <c r="G3856">
        <v>305</v>
      </c>
      <c r="H3856">
        <v>12.718013763427701</v>
      </c>
      <c r="I3856">
        <f>IF(OR(B3856="GAS",B3856="COL",B3856="LAN",B3856="RICE"),H3856*About!$B$113,IF(B3856="CROP",H3856*About!$B$114,'EPA Data'!H3856))</f>
        <v>12.718013763427701</v>
      </c>
      <c r="J3856" s="9" t="str">
        <f>VLOOKUP(F3856,'Tech to Policy Mapping'!C:D,2,FALSE)</f>
        <v>F-gas inspection maintenance retrofitting</v>
      </c>
    </row>
    <row r="3857" spans="1:10" x14ac:dyDescent="0.45">
      <c r="A3857" t="s">
        <v>465</v>
      </c>
      <c r="B3857" t="s">
        <v>492</v>
      </c>
      <c r="C3857">
        <v>2040</v>
      </c>
      <c r="D3857" t="s">
        <v>82</v>
      </c>
      <c r="E3857" t="s">
        <v>83</v>
      </c>
      <c r="F3857" t="s">
        <v>493</v>
      </c>
      <c r="G3857">
        <v>100000</v>
      </c>
      <c r="H3857" s="1">
        <v>9.9999999999999998E-13</v>
      </c>
      <c r="I3857">
        <f>IF(OR(B3857="GAS",B3857="COL",B3857="LAN",B3857="RICE"),H3857*About!$B$113,IF(B3857="CROP",H3857*About!$B$114,'EPA Data'!H3857))</f>
        <v>9.9999999999999998E-13</v>
      </c>
      <c r="J3857" s="9" t="str">
        <f>VLOOKUP(F3857,'Tech to Policy Mapping'!C:D,2,FALSE)</f>
        <v>F-gas inspection maintenance retrofitting</v>
      </c>
    </row>
    <row r="3858" spans="1:10" x14ac:dyDescent="0.45">
      <c r="A3858" t="s">
        <v>465</v>
      </c>
      <c r="B3858" t="s">
        <v>492</v>
      </c>
      <c r="C3858">
        <v>2045</v>
      </c>
      <c r="D3858" t="s">
        <v>82</v>
      </c>
      <c r="E3858" t="s">
        <v>83</v>
      </c>
      <c r="F3858" t="s">
        <v>494</v>
      </c>
      <c r="G3858">
        <v>-100000</v>
      </c>
      <c r="H3858">
        <v>0</v>
      </c>
      <c r="I3858">
        <f>IF(OR(B3858="GAS",B3858="COL",B3858="LAN",B3858="RICE"),H3858*About!$B$113,IF(B3858="CROP",H3858*About!$B$114,'EPA Data'!H3858))</f>
        <v>0</v>
      </c>
      <c r="J3858" s="9" t="str">
        <f>VLOOKUP(F3858,'Tech to Policy Mapping'!C:D,2,FALSE)</f>
        <v>F-gas inspection maintenance retrofitting</v>
      </c>
    </row>
    <row r="3859" spans="1:10" x14ac:dyDescent="0.45">
      <c r="A3859" t="s">
        <v>465</v>
      </c>
      <c r="B3859" t="s">
        <v>492</v>
      </c>
      <c r="C3859">
        <v>2045</v>
      </c>
      <c r="D3859" t="s">
        <v>82</v>
      </c>
      <c r="E3859" t="s">
        <v>83</v>
      </c>
      <c r="F3859" t="s">
        <v>494</v>
      </c>
      <c r="G3859">
        <v>5</v>
      </c>
      <c r="H3859">
        <v>0</v>
      </c>
      <c r="I3859">
        <f>IF(OR(B3859="GAS",B3859="COL",B3859="LAN",B3859="RICE"),H3859*About!$B$113,IF(B3859="CROP",H3859*About!$B$114,'EPA Data'!H3859))</f>
        <v>0</v>
      </c>
      <c r="J3859" s="9" t="str">
        <f>VLOOKUP(F3859,'Tech to Policy Mapping'!C:D,2,FALSE)</f>
        <v>F-gas inspection maintenance retrofitting</v>
      </c>
    </row>
    <row r="3860" spans="1:10" x14ac:dyDescent="0.45">
      <c r="A3860" t="s">
        <v>465</v>
      </c>
      <c r="B3860" t="s">
        <v>492</v>
      </c>
      <c r="C3860">
        <v>2045</v>
      </c>
      <c r="D3860" t="s">
        <v>82</v>
      </c>
      <c r="E3860" t="s">
        <v>83</v>
      </c>
      <c r="F3860" t="s">
        <v>494</v>
      </c>
      <c r="G3860">
        <v>5</v>
      </c>
      <c r="H3860">
        <v>3.8299579620361301</v>
      </c>
      <c r="I3860">
        <f>IF(OR(B3860="GAS",B3860="COL",B3860="LAN",B3860="RICE"),H3860*About!$B$113,IF(B3860="CROP",H3860*About!$B$114,'EPA Data'!H3860))</f>
        <v>3.8299579620361301</v>
      </c>
      <c r="J3860" s="9" t="str">
        <f>VLOOKUP(F3860,'Tech to Policy Mapping'!C:D,2,FALSE)</f>
        <v>F-gas inspection maintenance retrofitting</v>
      </c>
    </row>
    <row r="3861" spans="1:10" x14ac:dyDescent="0.45">
      <c r="A3861" t="s">
        <v>465</v>
      </c>
      <c r="B3861" t="s">
        <v>492</v>
      </c>
      <c r="C3861">
        <v>2045</v>
      </c>
      <c r="D3861" t="s">
        <v>82</v>
      </c>
      <c r="E3861" t="s">
        <v>83</v>
      </c>
      <c r="F3861" t="s">
        <v>493</v>
      </c>
      <c r="G3861">
        <v>12</v>
      </c>
      <c r="H3861">
        <v>3.1392223834991402</v>
      </c>
      <c r="I3861">
        <f>IF(OR(B3861="GAS",B3861="COL",B3861="LAN",B3861="RICE"),H3861*About!$B$113,IF(B3861="CROP",H3861*About!$B$114,'EPA Data'!H3861))</f>
        <v>3.1392223834991402</v>
      </c>
      <c r="J3861" s="9" t="str">
        <f>VLOOKUP(F3861,'Tech to Policy Mapping'!C:D,2,FALSE)</f>
        <v>F-gas inspection maintenance retrofitting</v>
      </c>
    </row>
    <row r="3862" spans="1:10" x14ac:dyDescent="0.45">
      <c r="A3862" t="s">
        <v>465</v>
      </c>
      <c r="B3862" t="s">
        <v>492</v>
      </c>
      <c r="C3862">
        <v>2045</v>
      </c>
      <c r="D3862" t="s">
        <v>82</v>
      </c>
      <c r="E3862" t="s">
        <v>83</v>
      </c>
      <c r="F3862" t="s">
        <v>493</v>
      </c>
      <c r="G3862">
        <v>17</v>
      </c>
      <c r="H3862">
        <v>1.7348487377166699</v>
      </c>
      <c r="I3862">
        <f>IF(OR(B3862="GAS",B3862="COL",B3862="LAN",B3862="RICE"),H3862*About!$B$113,IF(B3862="CROP",H3862*About!$B$114,'EPA Data'!H3862))</f>
        <v>1.7348487377166699</v>
      </c>
      <c r="J3862" s="9" t="str">
        <f>VLOOKUP(F3862,'Tech to Policy Mapping'!C:D,2,FALSE)</f>
        <v>F-gas inspection maintenance retrofitting</v>
      </c>
    </row>
    <row r="3863" spans="1:10" x14ac:dyDescent="0.45">
      <c r="A3863" t="s">
        <v>465</v>
      </c>
      <c r="B3863" t="s">
        <v>492</v>
      </c>
      <c r="C3863">
        <v>2045</v>
      </c>
      <c r="D3863" t="s">
        <v>82</v>
      </c>
      <c r="E3863" t="s">
        <v>83</v>
      </c>
      <c r="F3863" t="s">
        <v>493</v>
      </c>
      <c r="G3863">
        <v>22</v>
      </c>
      <c r="H3863">
        <v>0.48741930723190302</v>
      </c>
      <c r="I3863">
        <f>IF(OR(B3863="GAS",B3863="COL",B3863="LAN",B3863="RICE"),H3863*About!$B$113,IF(B3863="CROP",H3863*About!$B$114,'EPA Data'!H3863))</f>
        <v>0.48741930723190302</v>
      </c>
      <c r="J3863" s="9" t="str">
        <f>VLOOKUP(F3863,'Tech to Policy Mapping'!C:D,2,FALSE)</f>
        <v>F-gas inspection maintenance retrofitting</v>
      </c>
    </row>
    <row r="3864" spans="1:10" x14ac:dyDescent="0.45">
      <c r="A3864" t="s">
        <v>465</v>
      </c>
      <c r="B3864" t="s">
        <v>492</v>
      </c>
      <c r="C3864">
        <v>2045</v>
      </c>
      <c r="D3864" t="s">
        <v>82</v>
      </c>
      <c r="E3864" t="s">
        <v>83</v>
      </c>
      <c r="F3864" t="s">
        <v>494</v>
      </c>
      <c r="G3864">
        <v>180</v>
      </c>
      <c r="H3864">
        <v>0.756935894489288</v>
      </c>
      <c r="I3864">
        <f>IF(OR(B3864="GAS",B3864="COL",B3864="LAN",B3864="RICE"),H3864*About!$B$113,IF(B3864="CROP",H3864*About!$B$114,'EPA Data'!H3864))</f>
        <v>0.756935894489288</v>
      </c>
      <c r="J3864" s="9" t="str">
        <f>VLOOKUP(F3864,'Tech to Policy Mapping'!C:D,2,FALSE)</f>
        <v>F-gas inspection maintenance retrofitting</v>
      </c>
    </row>
    <row r="3865" spans="1:10" x14ac:dyDescent="0.45">
      <c r="A3865" t="s">
        <v>465</v>
      </c>
      <c r="B3865" t="s">
        <v>492</v>
      </c>
      <c r="C3865">
        <v>2045</v>
      </c>
      <c r="D3865" t="s">
        <v>82</v>
      </c>
      <c r="E3865" t="s">
        <v>83</v>
      </c>
      <c r="F3865" t="s">
        <v>494</v>
      </c>
      <c r="G3865">
        <v>304</v>
      </c>
      <c r="H3865">
        <v>3.5278854370117099</v>
      </c>
      <c r="I3865">
        <f>IF(OR(B3865="GAS",B3865="COL",B3865="LAN",B3865="RICE"),H3865*About!$B$113,IF(B3865="CROP",H3865*About!$B$114,'EPA Data'!H3865))</f>
        <v>3.5278854370117099</v>
      </c>
      <c r="J3865" s="9" t="str">
        <f>VLOOKUP(F3865,'Tech to Policy Mapping'!C:D,2,FALSE)</f>
        <v>F-gas inspection maintenance retrofitting</v>
      </c>
    </row>
    <row r="3866" spans="1:10" x14ac:dyDescent="0.45">
      <c r="A3866" t="s">
        <v>465</v>
      </c>
      <c r="B3866" t="s">
        <v>492</v>
      </c>
      <c r="C3866">
        <v>2045</v>
      </c>
      <c r="D3866" t="s">
        <v>82</v>
      </c>
      <c r="E3866" t="s">
        <v>83</v>
      </c>
      <c r="F3866" t="s">
        <v>493</v>
      </c>
      <c r="G3866">
        <v>307</v>
      </c>
      <c r="H3866">
        <v>16.460800170898398</v>
      </c>
      <c r="I3866">
        <f>IF(OR(B3866="GAS",B3866="COL",B3866="LAN",B3866="RICE"),H3866*About!$B$113,IF(B3866="CROP",H3866*About!$B$114,'EPA Data'!H3866))</f>
        <v>16.460800170898398</v>
      </c>
      <c r="J3866" s="9" t="str">
        <f>VLOOKUP(F3866,'Tech to Policy Mapping'!C:D,2,FALSE)</f>
        <v>F-gas inspection maintenance retrofitting</v>
      </c>
    </row>
    <row r="3867" spans="1:10" x14ac:dyDescent="0.45">
      <c r="A3867" t="s">
        <v>465</v>
      </c>
      <c r="B3867" t="s">
        <v>492</v>
      </c>
      <c r="C3867">
        <v>2045</v>
      </c>
      <c r="D3867" t="s">
        <v>82</v>
      </c>
      <c r="E3867" t="s">
        <v>83</v>
      </c>
      <c r="F3867" t="s">
        <v>493</v>
      </c>
      <c r="G3867">
        <v>100000</v>
      </c>
      <c r="H3867" s="1">
        <v>9.9999999999999998E-13</v>
      </c>
      <c r="I3867">
        <f>IF(OR(B3867="GAS",B3867="COL",B3867="LAN",B3867="RICE"),H3867*About!$B$113,IF(B3867="CROP",H3867*About!$B$114,'EPA Data'!H3867))</f>
        <v>9.9999999999999998E-13</v>
      </c>
      <c r="J3867" s="9" t="str">
        <f>VLOOKUP(F3867,'Tech to Policy Mapping'!C:D,2,FALSE)</f>
        <v>F-gas inspection maintenance retrofitting</v>
      </c>
    </row>
    <row r="3868" spans="1:10" x14ac:dyDescent="0.45">
      <c r="A3868" t="s">
        <v>465</v>
      </c>
      <c r="B3868" t="s">
        <v>492</v>
      </c>
      <c r="C3868">
        <v>2050</v>
      </c>
      <c r="D3868" t="s">
        <v>82</v>
      </c>
      <c r="E3868" t="s">
        <v>83</v>
      </c>
      <c r="F3868" t="s">
        <v>494</v>
      </c>
      <c r="G3868">
        <v>-100000</v>
      </c>
      <c r="H3868">
        <v>0</v>
      </c>
      <c r="I3868">
        <f>IF(OR(B3868="GAS",B3868="COL",B3868="LAN",B3868="RICE"),H3868*About!$B$113,IF(B3868="CROP",H3868*About!$B$114,'EPA Data'!H3868))</f>
        <v>0</v>
      </c>
      <c r="J3868" s="9" t="str">
        <f>VLOOKUP(F3868,'Tech to Policy Mapping'!C:D,2,FALSE)</f>
        <v>F-gas inspection maintenance retrofitting</v>
      </c>
    </row>
    <row r="3869" spans="1:10" x14ac:dyDescent="0.45">
      <c r="A3869" t="s">
        <v>465</v>
      </c>
      <c r="B3869" t="s">
        <v>492</v>
      </c>
      <c r="C3869">
        <v>2050</v>
      </c>
      <c r="D3869" t="s">
        <v>82</v>
      </c>
      <c r="E3869" t="s">
        <v>83</v>
      </c>
      <c r="F3869" t="s">
        <v>494</v>
      </c>
      <c r="G3869">
        <v>5</v>
      </c>
      <c r="H3869">
        <v>4.4569377899169904</v>
      </c>
      <c r="I3869">
        <f>IF(OR(B3869="GAS",B3869="COL",B3869="LAN",B3869="RICE"),H3869*About!$B$113,IF(B3869="CROP",H3869*About!$B$114,'EPA Data'!H3869))</f>
        <v>4.4569377899169904</v>
      </c>
      <c r="J3869" s="9" t="str">
        <f>VLOOKUP(F3869,'Tech to Policy Mapping'!C:D,2,FALSE)</f>
        <v>F-gas inspection maintenance retrofitting</v>
      </c>
    </row>
    <row r="3870" spans="1:10" x14ac:dyDescent="0.45">
      <c r="A3870" t="s">
        <v>465</v>
      </c>
      <c r="B3870" t="s">
        <v>492</v>
      </c>
      <c r="C3870">
        <v>2050</v>
      </c>
      <c r="D3870" t="s">
        <v>82</v>
      </c>
      <c r="E3870" t="s">
        <v>83</v>
      </c>
      <c r="F3870" t="s">
        <v>494</v>
      </c>
      <c r="G3870">
        <v>5</v>
      </c>
      <c r="H3870">
        <v>0</v>
      </c>
      <c r="I3870">
        <f>IF(OR(B3870="GAS",B3870="COL",B3870="LAN",B3870="RICE"),H3870*About!$B$113,IF(B3870="CROP",H3870*About!$B$114,'EPA Data'!H3870))</f>
        <v>0</v>
      </c>
      <c r="J3870" s="9" t="str">
        <f>VLOOKUP(F3870,'Tech to Policy Mapping'!C:D,2,FALSE)</f>
        <v>F-gas inspection maintenance retrofitting</v>
      </c>
    </row>
    <row r="3871" spans="1:10" x14ac:dyDescent="0.45">
      <c r="A3871" t="s">
        <v>465</v>
      </c>
      <c r="B3871" t="s">
        <v>492</v>
      </c>
      <c r="C3871">
        <v>2050</v>
      </c>
      <c r="D3871" t="s">
        <v>82</v>
      </c>
      <c r="E3871" t="s">
        <v>83</v>
      </c>
      <c r="F3871" t="s">
        <v>493</v>
      </c>
      <c r="G3871">
        <v>14</v>
      </c>
      <c r="H3871">
        <v>3.7780447006225502</v>
      </c>
      <c r="I3871">
        <f>IF(OR(B3871="GAS",B3871="COL",B3871="LAN",B3871="RICE"),H3871*About!$B$113,IF(B3871="CROP",H3871*About!$B$114,'EPA Data'!H3871))</f>
        <v>3.7780447006225502</v>
      </c>
      <c r="J3871" s="9" t="str">
        <f>VLOOKUP(F3871,'Tech to Policy Mapping'!C:D,2,FALSE)</f>
        <v>F-gas inspection maintenance retrofitting</v>
      </c>
    </row>
    <row r="3872" spans="1:10" x14ac:dyDescent="0.45">
      <c r="A3872" t="s">
        <v>465</v>
      </c>
      <c r="B3872" t="s">
        <v>492</v>
      </c>
      <c r="C3872">
        <v>2050</v>
      </c>
      <c r="D3872" t="s">
        <v>82</v>
      </c>
      <c r="E3872" t="s">
        <v>83</v>
      </c>
      <c r="F3872" t="s">
        <v>493</v>
      </c>
      <c r="G3872">
        <v>18</v>
      </c>
      <c r="H3872">
        <v>2.14283967018127</v>
      </c>
      <c r="I3872">
        <f>IF(OR(B3872="GAS",B3872="COL",B3872="LAN",B3872="RICE"),H3872*About!$B$113,IF(B3872="CROP",H3872*About!$B$114,'EPA Data'!H3872))</f>
        <v>2.14283967018127</v>
      </c>
      <c r="J3872" s="9" t="str">
        <f>VLOOKUP(F3872,'Tech to Policy Mapping'!C:D,2,FALSE)</f>
        <v>F-gas inspection maintenance retrofitting</v>
      </c>
    </row>
    <row r="3873" spans="1:10" x14ac:dyDescent="0.45">
      <c r="A3873" t="s">
        <v>465</v>
      </c>
      <c r="B3873" t="s">
        <v>492</v>
      </c>
      <c r="C3873">
        <v>2050</v>
      </c>
      <c r="D3873" t="s">
        <v>82</v>
      </c>
      <c r="E3873" t="s">
        <v>83</v>
      </c>
      <c r="F3873" t="s">
        <v>493</v>
      </c>
      <c r="G3873">
        <v>24</v>
      </c>
      <c r="H3873">
        <v>0.58601731061935403</v>
      </c>
      <c r="I3873">
        <f>IF(OR(B3873="GAS",B3873="COL",B3873="LAN",B3873="RICE"),H3873*About!$B$113,IF(B3873="CROP",H3873*About!$B$114,'EPA Data'!H3873))</f>
        <v>0.58601731061935403</v>
      </c>
      <c r="J3873" s="9" t="str">
        <f>VLOOKUP(F3873,'Tech to Policy Mapping'!C:D,2,FALSE)</f>
        <v>F-gas inspection maintenance retrofitting</v>
      </c>
    </row>
    <row r="3874" spans="1:10" x14ac:dyDescent="0.45">
      <c r="A3874" t="s">
        <v>465</v>
      </c>
      <c r="B3874" t="s">
        <v>492</v>
      </c>
      <c r="C3874">
        <v>2050</v>
      </c>
      <c r="D3874" t="s">
        <v>82</v>
      </c>
      <c r="E3874" t="s">
        <v>83</v>
      </c>
      <c r="F3874" t="s">
        <v>494</v>
      </c>
      <c r="G3874">
        <v>189</v>
      </c>
      <c r="H3874">
        <v>0.88370484113693204</v>
      </c>
      <c r="I3874">
        <f>IF(OR(B3874="GAS",B3874="COL",B3874="LAN",B3874="RICE"),H3874*About!$B$113,IF(B3874="CROP",H3874*About!$B$114,'EPA Data'!H3874))</f>
        <v>0.88370484113693204</v>
      </c>
      <c r="J3874" s="9" t="str">
        <f>VLOOKUP(F3874,'Tech to Policy Mapping'!C:D,2,FALSE)</f>
        <v>F-gas inspection maintenance retrofitting</v>
      </c>
    </row>
    <row r="3875" spans="1:10" x14ac:dyDescent="0.45">
      <c r="A3875" t="s">
        <v>465</v>
      </c>
      <c r="B3875" t="s">
        <v>492</v>
      </c>
      <c r="C3875">
        <v>2050</v>
      </c>
      <c r="D3875" t="s">
        <v>82</v>
      </c>
      <c r="E3875" t="s">
        <v>83</v>
      </c>
      <c r="F3875" t="s">
        <v>493</v>
      </c>
      <c r="G3875">
        <v>314</v>
      </c>
      <c r="H3875">
        <v>20.984437942504801</v>
      </c>
      <c r="I3875">
        <f>IF(OR(B3875="GAS",B3875="COL",B3875="LAN",B3875="RICE"),H3875*About!$B$113,IF(B3875="CROP",H3875*About!$B$114,'EPA Data'!H3875))</f>
        <v>20.984437942504801</v>
      </c>
      <c r="J3875" s="9" t="str">
        <f>VLOOKUP(F3875,'Tech to Policy Mapping'!C:D,2,FALSE)</f>
        <v>F-gas inspection maintenance retrofitting</v>
      </c>
    </row>
    <row r="3876" spans="1:10" x14ac:dyDescent="0.45">
      <c r="A3876" t="s">
        <v>465</v>
      </c>
      <c r="B3876" t="s">
        <v>492</v>
      </c>
      <c r="C3876">
        <v>2050</v>
      </c>
      <c r="D3876" t="s">
        <v>82</v>
      </c>
      <c r="E3876" t="s">
        <v>83</v>
      </c>
      <c r="F3876" t="s">
        <v>494</v>
      </c>
      <c r="G3876">
        <v>319</v>
      </c>
      <c r="H3876">
        <v>4.1222791671752903</v>
      </c>
      <c r="I3876">
        <f>IF(OR(B3876="GAS",B3876="COL",B3876="LAN",B3876="RICE"),H3876*About!$B$113,IF(B3876="CROP",H3876*About!$B$114,'EPA Data'!H3876))</f>
        <v>4.1222791671752903</v>
      </c>
      <c r="J3876" s="9" t="str">
        <f>VLOOKUP(F3876,'Tech to Policy Mapping'!C:D,2,FALSE)</f>
        <v>F-gas inspection maintenance retrofitting</v>
      </c>
    </row>
    <row r="3877" spans="1:10" x14ac:dyDescent="0.45">
      <c r="A3877" t="s">
        <v>465</v>
      </c>
      <c r="B3877" t="s">
        <v>492</v>
      </c>
      <c r="C3877">
        <v>2050</v>
      </c>
      <c r="D3877" t="s">
        <v>82</v>
      </c>
      <c r="E3877" t="s">
        <v>83</v>
      </c>
      <c r="F3877" t="s">
        <v>494</v>
      </c>
      <c r="G3877">
        <v>100000</v>
      </c>
      <c r="H3877" s="1">
        <v>9.9999999999999998E-13</v>
      </c>
      <c r="I3877">
        <f>IF(OR(B3877="GAS",B3877="COL",B3877="LAN",B3877="RICE"),H3877*About!$B$113,IF(B3877="CROP",H3877*About!$B$114,'EPA Data'!H3877))</f>
        <v>9.9999999999999998E-13</v>
      </c>
      <c r="J3877" s="9" t="str">
        <f>VLOOKUP(F3877,'Tech to Policy Mapping'!C:D,2,FALSE)</f>
        <v>F-gas inspection maintenance retrofitting</v>
      </c>
    </row>
    <row r="3878" spans="1:10" x14ac:dyDescent="0.45">
      <c r="A3878" t="s">
        <v>465</v>
      </c>
      <c r="B3878" t="s">
        <v>495</v>
      </c>
      <c r="C3878">
        <v>2015</v>
      </c>
      <c r="D3878" t="s">
        <v>82</v>
      </c>
      <c r="E3878" t="s">
        <v>83</v>
      </c>
      <c r="F3878" t="s">
        <v>496</v>
      </c>
      <c r="G3878">
        <v>-100000</v>
      </c>
      <c r="H3878">
        <v>0</v>
      </c>
      <c r="I3878">
        <f>IF(OR(B3878="GAS",B3878="COL",B3878="LAN",B3878="RICE"),H3878*About!$B$113,IF(B3878="CROP",H3878*About!$B$114,'EPA Data'!H3878))</f>
        <v>0</v>
      </c>
      <c r="J3878" s="9" t="str">
        <f>VLOOKUP(F3878,'Tech to Policy Mapping'!C:D,2,FALSE)</f>
        <v>F-gas inspection maintenance retrofitting</v>
      </c>
    </row>
    <row r="3879" spans="1:10" x14ac:dyDescent="0.45">
      <c r="A3879" t="s">
        <v>465</v>
      </c>
      <c r="B3879" t="s">
        <v>495</v>
      </c>
      <c r="C3879">
        <v>2015</v>
      </c>
      <c r="D3879" t="s">
        <v>82</v>
      </c>
      <c r="E3879" t="s">
        <v>83</v>
      </c>
      <c r="F3879" t="s">
        <v>496</v>
      </c>
      <c r="G3879">
        <v>2</v>
      </c>
      <c r="H3879">
        <v>0</v>
      </c>
      <c r="I3879">
        <f>IF(OR(B3879="GAS",B3879="COL",B3879="LAN",B3879="RICE"),H3879*About!$B$113,IF(B3879="CROP",H3879*About!$B$114,'EPA Data'!H3879))</f>
        <v>0</v>
      </c>
      <c r="J3879" s="9" t="str">
        <f>VLOOKUP(F3879,'Tech to Policy Mapping'!C:D,2,FALSE)</f>
        <v>F-gas inspection maintenance retrofitting</v>
      </c>
    </row>
    <row r="3880" spans="1:10" x14ac:dyDescent="0.45">
      <c r="A3880" t="s">
        <v>465</v>
      </c>
      <c r="B3880" t="s">
        <v>495</v>
      </c>
      <c r="C3880">
        <v>2015</v>
      </c>
      <c r="D3880" t="s">
        <v>82</v>
      </c>
      <c r="E3880" t="s">
        <v>83</v>
      </c>
      <c r="F3880" t="s">
        <v>496</v>
      </c>
      <c r="G3880">
        <v>2</v>
      </c>
      <c r="H3880">
        <v>6.9638686180114702</v>
      </c>
      <c r="I3880">
        <f>IF(OR(B3880="GAS",B3880="COL",B3880="LAN",B3880="RICE"),H3880*About!$B$113,IF(B3880="CROP",H3880*About!$B$114,'EPA Data'!H3880))</f>
        <v>6.9638686180114702</v>
      </c>
      <c r="J3880" s="9" t="str">
        <f>VLOOKUP(F3880,'Tech to Policy Mapping'!C:D,2,FALSE)</f>
        <v>F-gas inspection maintenance retrofitting</v>
      </c>
    </row>
    <row r="3881" spans="1:10" x14ac:dyDescent="0.45">
      <c r="A3881" t="s">
        <v>465</v>
      </c>
      <c r="B3881" t="s">
        <v>495</v>
      </c>
      <c r="C3881">
        <v>2015</v>
      </c>
      <c r="D3881" t="s">
        <v>82</v>
      </c>
      <c r="E3881" t="s">
        <v>83</v>
      </c>
      <c r="F3881" t="s">
        <v>497</v>
      </c>
      <c r="G3881">
        <v>40</v>
      </c>
      <c r="H3881">
        <v>1.74096715450286</v>
      </c>
      <c r="I3881">
        <f>IF(OR(B3881="GAS",B3881="COL",B3881="LAN",B3881="RICE"),H3881*About!$B$113,IF(B3881="CROP",H3881*About!$B$114,'EPA Data'!H3881))</f>
        <v>1.74096715450286</v>
      </c>
      <c r="J3881" s="9" t="str">
        <f>VLOOKUP(F3881,'Tech to Policy Mapping'!C:D,2,FALSE)</f>
        <v>F-gas recovery and recycling</v>
      </c>
    </row>
    <row r="3882" spans="1:10" x14ac:dyDescent="0.45">
      <c r="A3882" t="s">
        <v>465</v>
      </c>
      <c r="B3882" t="s">
        <v>495</v>
      </c>
      <c r="C3882">
        <v>2015</v>
      </c>
      <c r="D3882" t="s">
        <v>82</v>
      </c>
      <c r="E3882" t="s">
        <v>83</v>
      </c>
      <c r="F3882" t="s">
        <v>499</v>
      </c>
      <c r="G3882">
        <v>201</v>
      </c>
      <c r="H3882">
        <v>1.8376876115798899</v>
      </c>
      <c r="I3882">
        <f>IF(OR(B3882="GAS",B3882="COL",B3882="LAN",B3882="RICE"),H3882*About!$B$113,IF(B3882="CROP",H3882*About!$B$114,'EPA Data'!H3882))</f>
        <v>1.8376876115798899</v>
      </c>
      <c r="J3882" s="9" t="str">
        <f>VLOOKUP(F3882,'Tech to Policy Mapping'!C:D,2,FALSE)</f>
        <v>F-gas inspection maintenance retrofitting</v>
      </c>
    </row>
    <row r="3883" spans="1:10" x14ac:dyDescent="0.45">
      <c r="A3883" t="s">
        <v>465</v>
      </c>
      <c r="B3883" t="s">
        <v>495</v>
      </c>
      <c r="C3883">
        <v>2015</v>
      </c>
      <c r="D3883" t="s">
        <v>82</v>
      </c>
      <c r="E3883" t="s">
        <v>83</v>
      </c>
      <c r="F3883" t="s">
        <v>500</v>
      </c>
      <c r="G3883">
        <v>290</v>
      </c>
      <c r="H3883">
        <v>1.8376876115798899</v>
      </c>
      <c r="I3883">
        <f>IF(OR(B3883="GAS",B3883="COL",B3883="LAN",B3883="RICE"),H3883*About!$B$113,IF(B3883="CROP",H3883*About!$B$114,'EPA Data'!H3883))</f>
        <v>1.8376876115798899</v>
      </c>
      <c r="J3883" s="9" t="str">
        <f>VLOOKUP(F3883,'Tech to Policy Mapping'!C:D,2,FALSE)</f>
        <v>F-gas substitution</v>
      </c>
    </row>
    <row r="3884" spans="1:10" x14ac:dyDescent="0.45">
      <c r="A3884" t="s">
        <v>465</v>
      </c>
      <c r="B3884" t="s">
        <v>495</v>
      </c>
      <c r="C3884">
        <v>2015</v>
      </c>
      <c r="D3884" t="s">
        <v>82</v>
      </c>
      <c r="E3884" t="s">
        <v>83</v>
      </c>
      <c r="F3884" t="s">
        <v>498</v>
      </c>
      <c r="G3884">
        <v>529</v>
      </c>
      <c r="H3884">
        <v>0.24180099368095401</v>
      </c>
      <c r="I3884">
        <f>IF(OR(B3884="GAS",B3884="COL",B3884="LAN",B3884="RICE"),H3884*About!$B$113,IF(B3884="CROP",H3884*About!$B$114,'EPA Data'!H3884))</f>
        <v>0.24180099368095401</v>
      </c>
      <c r="J3884" s="9" t="str">
        <f>VLOOKUP(F3884,'Tech to Policy Mapping'!C:D,2,FALSE)</f>
        <v>F-gas inspection maintenance retrofitting</v>
      </c>
    </row>
    <row r="3885" spans="1:10" x14ac:dyDescent="0.45">
      <c r="A3885" t="s">
        <v>465</v>
      </c>
      <c r="B3885" t="s">
        <v>495</v>
      </c>
      <c r="C3885">
        <v>2015</v>
      </c>
      <c r="D3885" t="s">
        <v>82</v>
      </c>
      <c r="E3885" t="s">
        <v>83</v>
      </c>
      <c r="F3885" t="s">
        <v>501</v>
      </c>
      <c r="G3885">
        <v>1041</v>
      </c>
      <c r="H3885">
        <v>0.24180099368095401</v>
      </c>
      <c r="I3885">
        <f>IF(OR(B3885="GAS",B3885="COL",B3885="LAN",B3885="RICE"),H3885*About!$B$113,IF(B3885="CROP",H3885*About!$B$114,'EPA Data'!H3885))</f>
        <v>0.24180099368095401</v>
      </c>
      <c r="J3885" s="9" t="str">
        <f>VLOOKUP(F3885,'Tech to Policy Mapping'!C:D,2,FALSE)</f>
        <v>F-gas inspection maintenance retrofitting</v>
      </c>
    </row>
    <row r="3886" spans="1:10" x14ac:dyDescent="0.45">
      <c r="A3886" t="s">
        <v>465</v>
      </c>
      <c r="B3886" t="s">
        <v>495</v>
      </c>
      <c r="C3886">
        <v>2015</v>
      </c>
      <c r="D3886" t="s">
        <v>82</v>
      </c>
      <c r="E3886" t="s">
        <v>83</v>
      </c>
      <c r="F3886" t="s">
        <v>501</v>
      </c>
      <c r="G3886">
        <v>100000</v>
      </c>
      <c r="H3886" s="1">
        <v>9.9999999999999998E-13</v>
      </c>
      <c r="I3886">
        <f>IF(OR(B3886="GAS",B3886="COL",B3886="LAN",B3886="RICE"),H3886*About!$B$113,IF(B3886="CROP",H3886*About!$B$114,'EPA Data'!H3886))</f>
        <v>9.9999999999999998E-13</v>
      </c>
      <c r="J3886" s="9" t="str">
        <f>VLOOKUP(F3886,'Tech to Policy Mapping'!C:D,2,FALSE)</f>
        <v>F-gas inspection maintenance retrofitting</v>
      </c>
    </row>
    <row r="3887" spans="1:10" x14ac:dyDescent="0.45">
      <c r="A3887" t="s">
        <v>465</v>
      </c>
      <c r="B3887" t="s">
        <v>495</v>
      </c>
      <c r="C3887">
        <v>2020</v>
      </c>
      <c r="D3887" t="s">
        <v>82</v>
      </c>
      <c r="E3887" t="s">
        <v>83</v>
      </c>
      <c r="F3887" t="s">
        <v>496</v>
      </c>
      <c r="G3887">
        <v>-100000</v>
      </c>
      <c r="H3887">
        <v>0</v>
      </c>
      <c r="I3887">
        <f>IF(OR(B3887="GAS",B3887="COL",B3887="LAN",B3887="RICE"),H3887*About!$B$113,IF(B3887="CROP",H3887*About!$B$114,'EPA Data'!H3887))</f>
        <v>0</v>
      </c>
      <c r="J3887" s="9" t="str">
        <f>VLOOKUP(F3887,'Tech to Policy Mapping'!C:D,2,FALSE)</f>
        <v>F-gas inspection maintenance retrofitting</v>
      </c>
    </row>
    <row r="3888" spans="1:10" x14ac:dyDescent="0.45">
      <c r="A3888" t="s">
        <v>465</v>
      </c>
      <c r="B3888" t="s">
        <v>495</v>
      </c>
      <c r="C3888">
        <v>2020</v>
      </c>
      <c r="D3888" t="s">
        <v>82</v>
      </c>
      <c r="E3888" t="s">
        <v>83</v>
      </c>
      <c r="F3888" t="s">
        <v>496</v>
      </c>
      <c r="G3888">
        <v>2</v>
      </c>
      <c r="H3888">
        <v>8.2985143661499006</v>
      </c>
      <c r="I3888">
        <f>IF(OR(B3888="GAS",B3888="COL",B3888="LAN",B3888="RICE"),H3888*About!$B$113,IF(B3888="CROP",H3888*About!$B$114,'EPA Data'!H3888))</f>
        <v>8.2985143661499006</v>
      </c>
      <c r="J3888" s="9" t="str">
        <f>VLOOKUP(F3888,'Tech to Policy Mapping'!C:D,2,FALSE)</f>
        <v>F-gas inspection maintenance retrofitting</v>
      </c>
    </row>
    <row r="3889" spans="1:10" x14ac:dyDescent="0.45">
      <c r="A3889" t="s">
        <v>465</v>
      </c>
      <c r="B3889" t="s">
        <v>495</v>
      </c>
      <c r="C3889">
        <v>2020</v>
      </c>
      <c r="D3889" t="s">
        <v>82</v>
      </c>
      <c r="E3889" t="s">
        <v>83</v>
      </c>
      <c r="F3889" t="s">
        <v>496</v>
      </c>
      <c r="G3889">
        <v>2</v>
      </c>
      <c r="H3889">
        <v>0</v>
      </c>
      <c r="I3889">
        <f>IF(OR(B3889="GAS",B3889="COL",B3889="LAN",B3889="RICE"),H3889*About!$B$113,IF(B3889="CROP",H3889*About!$B$114,'EPA Data'!H3889))</f>
        <v>0</v>
      </c>
      <c r="J3889" s="9" t="str">
        <f>VLOOKUP(F3889,'Tech to Policy Mapping'!C:D,2,FALSE)</f>
        <v>F-gas inspection maintenance retrofitting</v>
      </c>
    </row>
    <row r="3890" spans="1:10" x14ac:dyDescent="0.45">
      <c r="A3890" t="s">
        <v>465</v>
      </c>
      <c r="B3890" t="s">
        <v>495</v>
      </c>
      <c r="C3890">
        <v>2020</v>
      </c>
      <c r="D3890" t="s">
        <v>82</v>
      </c>
      <c r="E3890" t="s">
        <v>83</v>
      </c>
      <c r="F3890" t="s">
        <v>497</v>
      </c>
      <c r="G3890">
        <v>44</v>
      </c>
      <c r="H3890">
        <v>2.0746285915374698</v>
      </c>
      <c r="I3890">
        <f>IF(OR(B3890="GAS",B3890="COL",B3890="LAN",B3890="RICE"),H3890*About!$B$113,IF(B3890="CROP",H3890*About!$B$114,'EPA Data'!H3890))</f>
        <v>2.0746285915374698</v>
      </c>
      <c r="J3890" s="9" t="str">
        <f>VLOOKUP(F3890,'Tech to Policy Mapping'!C:D,2,FALSE)</f>
        <v>F-gas recovery and recycling</v>
      </c>
    </row>
    <row r="3891" spans="1:10" x14ac:dyDescent="0.45">
      <c r="A3891" t="s">
        <v>465</v>
      </c>
      <c r="B3891" t="s">
        <v>495</v>
      </c>
      <c r="C3891">
        <v>2020</v>
      </c>
      <c r="D3891" t="s">
        <v>82</v>
      </c>
      <c r="E3891" t="s">
        <v>83</v>
      </c>
      <c r="F3891" t="s">
        <v>499</v>
      </c>
      <c r="G3891">
        <v>224</v>
      </c>
      <c r="H3891">
        <v>2.18364334106445</v>
      </c>
      <c r="I3891">
        <f>IF(OR(B3891="GAS",B3891="COL",B3891="LAN",B3891="RICE"),H3891*About!$B$113,IF(B3891="CROP",H3891*About!$B$114,'EPA Data'!H3891))</f>
        <v>2.18364334106445</v>
      </c>
      <c r="J3891" s="9" t="str">
        <f>VLOOKUP(F3891,'Tech to Policy Mapping'!C:D,2,FALSE)</f>
        <v>F-gas inspection maintenance retrofitting</v>
      </c>
    </row>
    <row r="3892" spans="1:10" x14ac:dyDescent="0.45">
      <c r="A3892" t="s">
        <v>465</v>
      </c>
      <c r="B3892" t="s">
        <v>495</v>
      </c>
      <c r="C3892">
        <v>2020</v>
      </c>
      <c r="D3892" t="s">
        <v>82</v>
      </c>
      <c r="E3892" t="s">
        <v>83</v>
      </c>
      <c r="F3892" t="s">
        <v>500</v>
      </c>
      <c r="G3892">
        <v>323</v>
      </c>
      <c r="H3892">
        <v>2.18364334106445</v>
      </c>
      <c r="I3892">
        <f>IF(OR(B3892="GAS",B3892="COL",B3892="LAN",B3892="RICE"),H3892*About!$B$113,IF(B3892="CROP",H3892*About!$B$114,'EPA Data'!H3892))</f>
        <v>2.18364334106445</v>
      </c>
      <c r="J3892" s="9" t="str">
        <f>VLOOKUP(F3892,'Tech to Policy Mapping'!C:D,2,FALSE)</f>
        <v>F-gas substitution</v>
      </c>
    </row>
    <row r="3893" spans="1:10" x14ac:dyDescent="0.45">
      <c r="A3893" t="s">
        <v>465</v>
      </c>
      <c r="B3893" t="s">
        <v>495</v>
      </c>
      <c r="C3893">
        <v>2020</v>
      </c>
      <c r="D3893" t="s">
        <v>82</v>
      </c>
      <c r="E3893" t="s">
        <v>83</v>
      </c>
      <c r="F3893" t="s">
        <v>498</v>
      </c>
      <c r="G3893">
        <v>562</v>
      </c>
      <c r="H3893">
        <v>0.30062764883041299</v>
      </c>
      <c r="I3893">
        <f>IF(OR(B3893="GAS",B3893="COL",B3893="LAN",B3893="RICE"),H3893*About!$B$113,IF(B3893="CROP",H3893*About!$B$114,'EPA Data'!H3893))</f>
        <v>0.30062764883041299</v>
      </c>
      <c r="J3893" s="9" t="str">
        <f>VLOOKUP(F3893,'Tech to Policy Mapping'!C:D,2,FALSE)</f>
        <v>F-gas inspection maintenance retrofitting</v>
      </c>
    </row>
    <row r="3894" spans="1:10" x14ac:dyDescent="0.45">
      <c r="A3894" t="s">
        <v>465</v>
      </c>
      <c r="B3894" t="s">
        <v>495</v>
      </c>
      <c r="C3894">
        <v>2020</v>
      </c>
      <c r="D3894" t="s">
        <v>82</v>
      </c>
      <c r="E3894" t="s">
        <v>83</v>
      </c>
      <c r="F3894" t="s">
        <v>501</v>
      </c>
      <c r="G3894">
        <v>1107</v>
      </c>
      <c r="H3894">
        <v>0.30062764883041299</v>
      </c>
      <c r="I3894">
        <f>IF(OR(B3894="GAS",B3894="COL",B3894="LAN",B3894="RICE"),H3894*About!$B$113,IF(B3894="CROP",H3894*About!$B$114,'EPA Data'!H3894))</f>
        <v>0.30062764883041299</v>
      </c>
      <c r="J3894" s="9" t="str">
        <f>VLOOKUP(F3894,'Tech to Policy Mapping'!C:D,2,FALSE)</f>
        <v>F-gas inspection maintenance retrofitting</v>
      </c>
    </row>
    <row r="3895" spans="1:10" x14ac:dyDescent="0.45">
      <c r="A3895" t="s">
        <v>465</v>
      </c>
      <c r="B3895" t="s">
        <v>495</v>
      </c>
      <c r="C3895">
        <v>2020</v>
      </c>
      <c r="D3895" t="s">
        <v>82</v>
      </c>
      <c r="E3895" t="s">
        <v>83</v>
      </c>
      <c r="F3895" t="s">
        <v>501</v>
      </c>
      <c r="G3895">
        <v>100000</v>
      </c>
      <c r="H3895" s="1">
        <v>9.9999999999999998E-13</v>
      </c>
      <c r="I3895">
        <f>IF(OR(B3895="GAS",B3895="COL",B3895="LAN",B3895="RICE"),H3895*About!$B$113,IF(B3895="CROP",H3895*About!$B$114,'EPA Data'!H3895))</f>
        <v>9.9999999999999998E-13</v>
      </c>
      <c r="J3895" s="9" t="str">
        <f>VLOOKUP(F3895,'Tech to Policy Mapping'!C:D,2,FALSE)</f>
        <v>F-gas inspection maintenance retrofitting</v>
      </c>
    </row>
    <row r="3896" spans="1:10" x14ac:dyDescent="0.45">
      <c r="A3896" t="s">
        <v>465</v>
      </c>
      <c r="B3896" t="s">
        <v>495</v>
      </c>
      <c r="C3896">
        <v>2025</v>
      </c>
      <c r="D3896" t="s">
        <v>82</v>
      </c>
      <c r="E3896" t="s">
        <v>83</v>
      </c>
      <c r="F3896" t="s">
        <v>496</v>
      </c>
      <c r="G3896">
        <v>-100000</v>
      </c>
      <c r="H3896">
        <v>0</v>
      </c>
      <c r="I3896">
        <f>IF(OR(B3896="GAS",B3896="COL",B3896="LAN",B3896="RICE"),H3896*About!$B$113,IF(B3896="CROP",H3896*About!$B$114,'EPA Data'!H3896))</f>
        <v>0</v>
      </c>
      <c r="J3896" s="9" t="str">
        <f>VLOOKUP(F3896,'Tech to Policy Mapping'!C:D,2,FALSE)</f>
        <v>F-gas inspection maintenance retrofitting</v>
      </c>
    </row>
    <row r="3897" spans="1:10" x14ac:dyDescent="0.45">
      <c r="A3897" t="s">
        <v>465</v>
      </c>
      <c r="B3897" t="s">
        <v>495</v>
      </c>
      <c r="C3897">
        <v>2025</v>
      </c>
      <c r="D3897" t="s">
        <v>82</v>
      </c>
      <c r="E3897" t="s">
        <v>83</v>
      </c>
      <c r="F3897" t="s">
        <v>496</v>
      </c>
      <c r="G3897">
        <v>2</v>
      </c>
      <c r="H3897">
        <v>0</v>
      </c>
      <c r="I3897">
        <f>IF(OR(B3897="GAS",B3897="COL",B3897="LAN",B3897="RICE"),H3897*About!$B$113,IF(B3897="CROP",H3897*About!$B$114,'EPA Data'!H3897))</f>
        <v>0</v>
      </c>
      <c r="J3897" s="9" t="str">
        <f>VLOOKUP(F3897,'Tech to Policy Mapping'!C:D,2,FALSE)</f>
        <v>F-gas inspection maintenance retrofitting</v>
      </c>
    </row>
    <row r="3898" spans="1:10" x14ac:dyDescent="0.45">
      <c r="A3898" t="s">
        <v>465</v>
      </c>
      <c r="B3898" t="s">
        <v>495</v>
      </c>
      <c r="C3898">
        <v>2025</v>
      </c>
      <c r="D3898" t="s">
        <v>82</v>
      </c>
      <c r="E3898" t="s">
        <v>83</v>
      </c>
      <c r="F3898" t="s">
        <v>496</v>
      </c>
      <c r="G3898">
        <v>2</v>
      </c>
      <c r="H3898">
        <v>9.1453199386596609</v>
      </c>
      <c r="I3898">
        <f>IF(OR(B3898="GAS",B3898="COL",B3898="LAN",B3898="RICE"),H3898*About!$B$113,IF(B3898="CROP",H3898*About!$B$114,'EPA Data'!H3898))</f>
        <v>9.1453199386596609</v>
      </c>
      <c r="J3898" s="9" t="str">
        <f>VLOOKUP(F3898,'Tech to Policy Mapping'!C:D,2,FALSE)</f>
        <v>F-gas inspection maintenance retrofitting</v>
      </c>
    </row>
    <row r="3899" spans="1:10" x14ac:dyDescent="0.45">
      <c r="A3899" t="s">
        <v>465</v>
      </c>
      <c r="B3899" t="s">
        <v>495</v>
      </c>
      <c r="C3899">
        <v>2025</v>
      </c>
      <c r="D3899" t="s">
        <v>82</v>
      </c>
      <c r="E3899" t="s">
        <v>83</v>
      </c>
      <c r="F3899" t="s">
        <v>497</v>
      </c>
      <c r="G3899">
        <v>46</v>
      </c>
      <c r="H3899">
        <v>2.2863299846649099</v>
      </c>
      <c r="I3899">
        <f>IF(OR(B3899="GAS",B3899="COL",B3899="LAN",B3899="RICE"),H3899*About!$B$113,IF(B3899="CROP",H3899*About!$B$114,'EPA Data'!H3899))</f>
        <v>2.2863299846649099</v>
      </c>
      <c r="J3899" s="9" t="str">
        <f>VLOOKUP(F3899,'Tech to Policy Mapping'!C:D,2,FALSE)</f>
        <v>F-gas recovery and recycling</v>
      </c>
    </row>
    <row r="3900" spans="1:10" x14ac:dyDescent="0.45">
      <c r="A3900" t="s">
        <v>465</v>
      </c>
      <c r="B3900" t="s">
        <v>495</v>
      </c>
      <c r="C3900">
        <v>2025</v>
      </c>
      <c r="D3900" t="s">
        <v>82</v>
      </c>
      <c r="E3900" t="s">
        <v>83</v>
      </c>
      <c r="F3900" t="s">
        <v>499</v>
      </c>
      <c r="G3900">
        <v>235</v>
      </c>
      <c r="H3900">
        <v>2.3999955654144198</v>
      </c>
      <c r="I3900">
        <f>IF(OR(B3900="GAS",B3900="COL",B3900="LAN",B3900="RICE"),H3900*About!$B$113,IF(B3900="CROP",H3900*About!$B$114,'EPA Data'!H3900))</f>
        <v>2.3999955654144198</v>
      </c>
      <c r="J3900" s="9" t="str">
        <f>VLOOKUP(F3900,'Tech to Policy Mapping'!C:D,2,FALSE)</f>
        <v>F-gas inspection maintenance retrofitting</v>
      </c>
    </row>
    <row r="3901" spans="1:10" x14ac:dyDescent="0.45">
      <c r="A3901" t="s">
        <v>465</v>
      </c>
      <c r="B3901" t="s">
        <v>495</v>
      </c>
      <c r="C3901">
        <v>2025</v>
      </c>
      <c r="D3901" t="s">
        <v>82</v>
      </c>
      <c r="E3901" t="s">
        <v>83</v>
      </c>
      <c r="F3901" t="s">
        <v>500</v>
      </c>
      <c r="G3901">
        <v>339</v>
      </c>
      <c r="H3901">
        <v>2.3999955654144198</v>
      </c>
      <c r="I3901">
        <f>IF(OR(B3901="GAS",B3901="COL",B3901="LAN",B3901="RICE"),H3901*About!$B$113,IF(B3901="CROP",H3901*About!$B$114,'EPA Data'!H3901))</f>
        <v>2.3999955654144198</v>
      </c>
      <c r="J3901" s="9" t="str">
        <f>VLOOKUP(F3901,'Tech to Policy Mapping'!C:D,2,FALSE)</f>
        <v>F-gas substitution</v>
      </c>
    </row>
    <row r="3902" spans="1:10" x14ac:dyDescent="0.45">
      <c r="A3902" t="s">
        <v>465</v>
      </c>
      <c r="B3902" t="s">
        <v>495</v>
      </c>
      <c r="C3902">
        <v>2025</v>
      </c>
      <c r="D3902" t="s">
        <v>82</v>
      </c>
      <c r="E3902" t="s">
        <v>83</v>
      </c>
      <c r="F3902" t="s">
        <v>498</v>
      </c>
      <c r="G3902">
        <v>566</v>
      </c>
      <c r="H3902">
        <v>0.34425151348114003</v>
      </c>
      <c r="I3902">
        <f>IF(OR(B3902="GAS",B3902="COL",B3902="LAN",B3902="RICE"),H3902*About!$B$113,IF(B3902="CROP",H3902*About!$B$114,'EPA Data'!H3902))</f>
        <v>0.34425151348114003</v>
      </c>
      <c r="J3902" s="9" t="str">
        <f>VLOOKUP(F3902,'Tech to Policy Mapping'!C:D,2,FALSE)</f>
        <v>F-gas inspection maintenance retrofitting</v>
      </c>
    </row>
    <row r="3903" spans="1:10" x14ac:dyDescent="0.45">
      <c r="A3903" t="s">
        <v>465</v>
      </c>
      <c r="B3903" t="s">
        <v>495</v>
      </c>
      <c r="C3903">
        <v>2025</v>
      </c>
      <c r="D3903" t="s">
        <v>82</v>
      </c>
      <c r="E3903" t="s">
        <v>83</v>
      </c>
      <c r="F3903" t="s">
        <v>501</v>
      </c>
      <c r="G3903">
        <v>1115</v>
      </c>
      <c r="H3903">
        <v>0.34425151348114003</v>
      </c>
      <c r="I3903">
        <f>IF(OR(B3903="GAS",B3903="COL",B3903="LAN",B3903="RICE"),H3903*About!$B$113,IF(B3903="CROP",H3903*About!$B$114,'EPA Data'!H3903))</f>
        <v>0.34425151348114003</v>
      </c>
      <c r="J3903" s="9" t="str">
        <f>VLOOKUP(F3903,'Tech to Policy Mapping'!C:D,2,FALSE)</f>
        <v>F-gas inspection maintenance retrofitting</v>
      </c>
    </row>
    <row r="3904" spans="1:10" x14ac:dyDescent="0.45">
      <c r="A3904" t="s">
        <v>465</v>
      </c>
      <c r="B3904" t="s">
        <v>495</v>
      </c>
      <c r="C3904">
        <v>2025</v>
      </c>
      <c r="D3904" t="s">
        <v>82</v>
      </c>
      <c r="E3904" t="s">
        <v>83</v>
      </c>
      <c r="F3904" t="s">
        <v>501</v>
      </c>
      <c r="G3904">
        <v>100000</v>
      </c>
      <c r="H3904" s="1">
        <v>9.9999999999999998E-13</v>
      </c>
      <c r="I3904">
        <f>IF(OR(B3904="GAS",B3904="COL",B3904="LAN",B3904="RICE"),H3904*About!$B$113,IF(B3904="CROP",H3904*About!$B$114,'EPA Data'!H3904))</f>
        <v>9.9999999999999998E-13</v>
      </c>
      <c r="J3904" s="9" t="str">
        <f>VLOOKUP(F3904,'Tech to Policy Mapping'!C:D,2,FALSE)</f>
        <v>F-gas inspection maintenance retrofitting</v>
      </c>
    </row>
    <row r="3905" spans="1:10" x14ac:dyDescent="0.45">
      <c r="A3905" t="s">
        <v>465</v>
      </c>
      <c r="B3905" t="s">
        <v>495</v>
      </c>
      <c r="C3905">
        <v>2030</v>
      </c>
      <c r="D3905" t="s">
        <v>82</v>
      </c>
      <c r="E3905" t="s">
        <v>83</v>
      </c>
      <c r="F3905" t="s">
        <v>496</v>
      </c>
      <c r="G3905">
        <v>-100000</v>
      </c>
      <c r="H3905">
        <v>0</v>
      </c>
      <c r="I3905">
        <f>IF(OR(B3905="GAS",B3905="COL",B3905="LAN",B3905="RICE"),H3905*About!$B$113,IF(B3905="CROP",H3905*About!$B$114,'EPA Data'!H3905))</f>
        <v>0</v>
      </c>
      <c r="J3905" s="9" t="str">
        <f>VLOOKUP(F3905,'Tech to Policy Mapping'!C:D,2,FALSE)</f>
        <v>F-gas inspection maintenance retrofitting</v>
      </c>
    </row>
    <row r="3906" spans="1:10" x14ac:dyDescent="0.45">
      <c r="A3906" t="s">
        <v>465</v>
      </c>
      <c r="B3906" t="s">
        <v>495</v>
      </c>
      <c r="C3906">
        <v>2030</v>
      </c>
      <c r="D3906" t="s">
        <v>82</v>
      </c>
      <c r="E3906" t="s">
        <v>83</v>
      </c>
      <c r="F3906" t="s">
        <v>496</v>
      </c>
      <c r="G3906">
        <v>2</v>
      </c>
      <c r="H3906">
        <v>9.8199148178100497</v>
      </c>
      <c r="I3906">
        <f>IF(OR(B3906="GAS",B3906="COL",B3906="LAN",B3906="RICE"),H3906*About!$B$113,IF(B3906="CROP",H3906*About!$B$114,'EPA Data'!H3906))</f>
        <v>9.8199148178100497</v>
      </c>
      <c r="J3906" s="9" t="str">
        <f>VLOOKUP(F3906,'Tech to Policy Mapping'!C:D,2,FALSE)</f>
        <v>F-gas inspection maintenance retrofitting</v>
      </c>
    </row>
    <row r="3907" spans="1:10" x14ac:dyDescent="0.45">
      <c r="A3907" t="s">
        <v>465</v>
      </c>
      <c r="B3907" t="s">
        <v>495</v>
      </c>
      <c r="C3907">
        <v>2030</v>
      </c>
      <c r="D3907" t="s">
        <v>82</v>
      </c>
      <c r="E3907" t="s">
        <v>83</v>
      </c>
      <c r="F3907" t="s">
        <v>496</v>
      </c>
      <c r="G3907">
        <v>2</v>
      </c>
      <c r="H3907">
        <v>0</v>
      </c>
      <c r="I3907">
        <f>IF(OR(B3907="GAS",B3907="COL",B3907="LAN",B3907="RICE"),H3907*About!$B$113,IF(B3907="CROP",H3907*About!$B$114,'EPA Data'!H3907))</f>
        <v>0</v>
      </c>
      <c r="J3907" s="9" t="str">
        <f>VLOOKUP(F3907,'Tech to Policy Mapping'!C:D,2,FALSE)</f>
        <v>F-gas inspection maintenance retrofitting</v>
      </c>
    </row>
    <row r="3908" spans="1:10" x14ac:dyDescent="0.45">
      <c r="A3908" t="s">
        <v>465</v>
      </c>
      <c r="B3908" t="s">
        <v>495</v>
      </c>
      <c r="C3908">
        <v>2030</v>
      </c>
      <c r="D3908" t="s">
        <v>82</v>
      </c>
      <c r="E3908" t="s">
        <v>83</v>
      </c>
      <c r="F3908" t="s">
        <v>497</v>
      </c>
      <c r="G3908">
        <v>47</v>
      </c>
      <c r="H3908">
        <v>2.4549787044525102</v>
      </c>
      <c r="I3908">
        <f>IF(OR(B3908="GAS",B3908="COL",B3908="LAN",B3908="RICE"),H3908*About!$B$113,IF(B3908="CROP",H3908*About!$B$114,'EPA Data'!H3908))</f>
        <v>2.4549787044525102</v>
      </c>
      <c r="J3908" s="9" t="str">
        <f>VLOOKUP(F3908,'Tech to Policy Mapping'!C:D,2,FALSE)</f>
        <v>F-gas recovery and recycling</v>
      </c>
    </row>
    <row r="3909" spans="1:10" x14ac:dyDescent="0.45">
      <c r="A3909" t="s">
        <v>465</v>
      </c>
      <c r="B3909" t="s">
        <v>495</v>
      </c>
      <c r="C3909">
        <v>2030</v>
      </c>
      <c r="D3909" t="s">
        <v>82</v>
      </c>
      <c r="E3909" t="s">
        <v>83</v>
      </c>
      <c r="F3909" t="s">
        <v>499</v>
      </c>
      <c r="G3909">
        <v>244</v>
      </c>
      <c r="H3909">
        <v>2.57048392295837</v>
      </c>
      <c r="I3909">
        <f>IF(OR(B3909="GAS",B3909="COL",B3909="LAN",B3909="RICE"),H3909*About!$B$113,IF(B3909="CROP",H3909*About!$B$114,'EPA Data'!H3909))</f>
        <v>2.57048392295837</v>
      </c>
      <c r="J3909" s="9" t="str">
        <f>VLOOKUP(F3909,'Tech to Policy Mapping'!C:D,2,FALSE)</f>
        <v>F-gas inspection maintenance retrofitting</v>
      </c>
    </row>
    <row r="3910" spans="1:10" x14ac:dyDescent="0.45">
      <c r="A3910" t="s">
        <v>465</v>
      </c>
      <c r="B3910" t="s">
        <v>495</v>
      </c>
      <c r="C3910">
        <v>2030</v>
      </c>
      <c r="D3910" t="s">
        <v>82</v>
      </c>
      <c r="E3910" t="s">
        <v>83</v>
      </c>
      <c r="F3910" t="s">
        <v>500</v>
      </c>
      <c r="G3910">
        <v>353</v>
      </c>
      <c r="H3910">
        <v>2.57048392295837</v>
      </c>
      <c r="I3910">
        <f>IF(OR(B3910="GAS",B3910="COL",B3910="LAN",B3910="RICE"),H3910*About!$B$113,IF(B3910="CROP",H3910*About!$B$114,'EPA Data'!H3910))</f>
        <v>2.57048392295837</v>
      </c>
      <c r="J3910" s="9" t="str">
        <f>VLOOKUP(F3910,'Tech to Policy Mapping'!C:D,2,FALSE)</f>
        <v>F-gas substitution</v>
      </c>
    </row>
    <row r="3911" spans="1:10" x14ac:dyDescent="0.45">
      <c r="A3911" t="s">
        <v>465</v>
      </c>
      <c r="B3911" t="s">
        <v>495</v>
      </c>
      <c r="C3911">
        <v>2030</v>
      </c>
      <c r="D3911" t="s">
        <v>82</v>
      </c>
      <c r="E3911" t="s">
        <v>83</v>
      </c>
      <c r="F3911" t="s">
        <v>498</v>
      </c>
      <c r="G3911">
        <v>567</v>
      </c>
      <c r="H3911">
        <v>0.38273388147354098</v>
      </c>
      <c r="I3911">
        <f>IF(OR(B3911="GAS",B3911="COL",B3911="LAN",B3911="RICE"),H3911*About!$B$113,IF(B3911="CROP",H3911*About!$B$114,'EPA Data'!H3911))</f>
        <v>0.38273388147354098</v>
      </c>
      <c r="J3911" s="9" t="str">
        <f>VLOOKUP(F3911,'Tech to Policy Mapping'!C:D,2,FALSE)</f>
        <v>F-gas inspection maintenance retrofitting</v>
      </c>
    </row>
    <row r="3912" spans="1:10" x14ac:dyDescent="0.45">
      <c r="A3912" t="s">
        <v>465</v>
      </c>
      <c r="B3912" t="s">
        <v>495</v>
      </c>
      <c r="C3912">
        <v>2030</v>
      </c>
      <c r="D3912" t="s">
        <v>82</v>
      </c>
      <c r="E3912" t="s">
        <v>83</v>
      </c>
      <c r="F3912" t="s">
        <v>501</v>
      </c>
      <c r="G3912">
        <v>1118</v>
      </c>
      <c r="H3912">
        <v>0.38273388147354098</v>
      </c>
      <c r="I3912">
        <f>IF(OR(B3912="GAS",B3912="COL",B3912="LAN",B3912="RICE"),H3912*About!$B$113,IF(B3912="CROP",H3912*About!$B$114,'EPA Data'!H3912))</f>
        <v>0.38273388147354098</v>
      </c>
      <c r="J3912" s="9" t="str">
        <f>VLOOKUP(F3912,'Tech to Policy Mapping'!C:D,2,FALSE)</f>
        <v>F-gas inspection maintenance retrofitting</v>
      </c>
    </row>
    <row r="3913" spans="1:10" x14ac:dyDescent="0.45">
      <c r="A3913" t="s">
        <v>465</v>
      </c>
      <c r="B3913" t="s">
        <v>495</v>
      </c>
      <c r="C3913">
        <v>2030</v>
      </c>
      <c r="D3913" t="s">
        <v>82</v>
      </c>
      <c r="E3913" t="s">
        <v>83</v>
      </c>
      <c r="F3913" t="s">
        <v>501</v>
      </c>
      <c r="G3913">
        <v>100000</v>
      </c>
      <c r="H3913" s="1">
        <v>9.9999999999999998E-13</v>
      </c>
      <c r="I3913">
        <f>IF(OR(B3913="GAS",B3913="COL",B3913="LAN",B3913="RICE"),H3913*About!$B$113,IF(B3913="CROP",H3913*About!$B$114,'EPA Data'!H3913))</f>
        <v>9.9999999999999998E-13</v>
      </c>
      <c r="J3913" s="9" t="str">
        <f>VLOOKUP(F3913,'Tech to Policy Mapping'!C:D,2,FALSE)</f>
        <v>F-gas inspection maintenance retrofitting</v>
      </c>
    </row>
    <row r="3914" spans="1:10" x14ac:dyDescent="0.45">
      <c r="A3914" t="s">
        <v>465</v>
      </c>
      <c r="B3914" t="s">
        <v>495</v>
      </c>
      <c r="C3914">
        <v>2035</v>
      </c>
      <c r="D3914" t="s">
        <v>82</v>
      </c>
      <c r="E3914" t="s">
        <v>83</v>
      </c>
      <c r="F3914" t="s">
        <v>496</v>
      </c>
      <c r="G3914">
        <v>-100000</v>
      </c>
      <c r="H3914">
        <v>0</v>
      </c>
      <c r="I3914">
        <f>IF(OR(B3914="GAS",B3914="COL",B3914="LAN",B3914="RICE"),H3914*About!$B$113,IF(B3914="CROP",H3914*About!$B$114,'EPA Data'!H3914))</f>
        <v>0</v>
      </c>
      <c r="J3914" s="9" t="str">
        <f>VLOOKUP(F3914,'Tech to Policy Mapping'!C:D,2,FALSE)</f>
        <v>F-gas inspection maintenance retrofitting</v>
      </c>
    </row>
    <row r="3915" spans="1:10" x14ac:dyDescent="0.45">
      <c r="A3915" t="s">
        <v>465</v>
      </c>
      <c r="B3915" t="s">
        <v>495</v>
      </c>
      <c r="C3915">
        <v>2035</v>
      </c>
      <c r="D3915" t="s">
        <v>82</v>
      </c>
      <c r="E3915" t="s">
        <v>83</v>
      </c>
      <c r="F3915" t="s">
        <v>496</v>
      </c>
      <c r="G3915">
        <v>2</v>
      </c>
      <c r="H3915">
        <v>0</v>
      </c>
      <c r="I3915">
        <f>IF(OR(B3915="GAS",B3915="COL",B3915="LAN",B3915="RICE"),H3915*About!$B$113,IF(B3915="CROP",H3915*About!$B$114,'EPA Data'!H3915))</f>
        <v>0</v>
      </c>
      <c r="J3915" s="9" t="str">
        <f>VLOOKUP(F3915,'Tech to Policy Mapping'!C:D,2,FALSE)</f>
        <v>F-gas inspection maintenance retrofitting</v>
      </c>
    </row>
    <row r="3916" spans="1:10" x14ac:dyDescent="0.45">
      <c r="A3916" t="s">
        <v>465</v>
      </c>
      <c r="B3916" t="s">
        <v>495</v>
      </c>
      <c r="C3916">
        <v>2035</v>
      </c>
      <c r="D3916" t="s">
        <v>82</v>
      </c>
      <c r="E3916" t="s">
        <v>83</v>
      </c>
      <c r="F3916" t="s">
        <v>496</v>
      </c>
      <c r="G3916">
        <v>2</v>
      </c>
      <c r="H3916">
        <v>10.548523902893001</v>
      </c>
      <c r="I3916">
        <f>IF(OR(B3916="GAS",B3916="COL",B3916="LAN",B3916="RICE"),H3916*About!$B$113,IF(B3916="CROP",H3916*About!$B$114,'EPA Data'!H3916))</f>
        <v>10.548523902893001</v>
      </c>
      <c r="J3916" s="9" t="str">
        <f>VLOOKUP(F3916,'Tech to Policy Mapping'!C:D,2,FALSE)</f>
        <v>F-gas inspection maintenance retrofitting</v>
      </c>
    </row>
    <row r="3917" spans="1:10" x14ac:dyDescent="0.45">
      <c r="A3917" t="s">
        <v>465</v>
      </c>
      <c r="B3917" t="s">
        <v>495</v>
      </c>
      <c r="C3917">
        <v>2035</v>
      </c>
      <c r="D3917" t="s">
        <v>82</v>
      </c>
      <c r="E3917" t="s">
        <v>83</v>
      </c>
      <c r="F3917" t="s">
        <v>497</v>
      </c>
      <c r="G3917">
        <v>49</v>
      </c>
      <c r="H3917">
        <v>2.6371309757232599</v>
      </c>
      <c r="I3917">
        <f>IF(OR(B3917="GAS",B3917="COL",B3917="LAN",B3917="RICE"),H3917*About!$B$113,IF(B3917="CROP",H3917*About!$B$114,'EPA Data'!H3917))</f>
        <v>2.6371309757232599</v>
      </c>
      <c r="J3917" s="9" t="str">
        <f>VLOOKUP(F3917,'Tech to Policy Mapping'!C:D,2,FALSE)</f>
        <v>F-gas recovery and recycling</v>
      </c>
    </row>
    <row r="3918" spans="1:10" x14ac:dyDescent="0.45">
      <c r="A3918" t="s">
        <v>465</v>
      </c>
      <c r="B3918" t="s">
        <v>495</v>
      </c>
      <c r="C3918">
        <v>2035</v>
      </c>
      <c r="D3918" t="s">
        <v>82</v>
      </c>
      <c r="E3918" t="s">
        <v>83</v>
      </c>
      <c r="F3918" t="s">
        <v>499</v>
      </c>
      <c r="G3918">
        <v>255</v>
      </c>
      <c r="H3918">
        <v>2.7545838356018</v>
      </c>
      <c r="I3918">
        <f>IF(OR(B3918="GAS",B3918="COL",B3918="LAN",B3918="RICE"),H3918*About!$B$113,IF(B3918="CROP",H3918*About!$B$114,'EPA Data'!H3918))</f>
        <v>2.7545838356018</v>
      </c>
      <c r="J3918" s="9" t="str">
        <f>VLOOKUP(F3918,'Tech to Policy Mapping'!C:D,2,FALSE)</f>
        <v>F-gas inspection maintenance retrofitting</v>
      </c>
    </row>
    <row r="3919" spans="1:10" x14ac:dyDescent="0.45">
      <c r="A3919" t="s">
        <v>465</v>
      </c>
      <c r="B3919" t="s">
        <v>495</v>
      </c>
      <c r="C3919">
        <v>2035</v>
      </c>
      <c r="D3919" t="s">
        <v>82</v>
      </c>
      <c r="E3919" t="s">
        <v>83</v>
      </c>
      <c r="F3919" t="s">
        <v>500</v>
      </c>
      <c r="G3919">
        <v>368</v>
      </c>
      <c r="H3919">
        <v>2.7545838356018</v>
      </c>
      <c r="I3919">
        <f>IF(OR(B3919="GAS",B3919="COL",B3919="LAN",B3919="RICE"),H3919*About!$B$113,IF(B3919="CROP",H3919*About!$B$114,'EPA Data'!H3919))</f>
        <v>2.7545838356018</v>
      </c>
      <c r="J3919" s="9" t="str">
        <f>VLOOKUP(F3919,'Tech to Policy Mapping'!C:D,2,FALSE)</f>
        <v>F-gas substitution</v>
      </c>
    </row>
    <row r="3920" spans="1:10" x14ac:dyDescent="0.45">
      <c r="A3920" t="s">
        <v>465</v>
      </c>
      <c r="B3920" t="s">
        <v>495</v>
      </c>
      <c r="C3920">
        <v>2035</v>
      </c>
      <c r="D3920" t="s">
        <v>82</v>
      </c>
      <c r="E3920" t="s">
        <v>83</v>
      </c>
      <c r="F3920" t="s">
        <v>498</v>
      </c>
      <c r="G3920">
        <v>571</v>
      </c>
      <c r="H3920">
        <v>0.42437684535980202</v>
      </c>
      <c r="I3920">
        <f>IF(OR(B3920="GAS",B3920="COL",B3920="LAN",B3920="RICE"),H3920*About!$B$113,IF(B3920="CROP",H3920*About!$B$114,'EPA Data'!H3920))</f>
        <v>0.42437684535980202</v>
      </c>
      <c r="J3920" s="9" t="str">
        <f>VLOOKUP(F3920,'Tech to Policy Mapping'!C:D,2,FALSE)</f>
        <v>F-gas inspection maintenance retrofitting</v>
      </c>
    </row>
    <row r="3921" spans="1:10" x14ac:dyDescent="0.45">
      <c r="A3921" t="s">
        <v>465</v>
      </c>
      <c r="B3921" t="s">
        <v>495</v>
      </c>
      <c r="C3921">
        <v>2035</v>
      </c>
      <c r="D3921" t="s">
        <v>82</v>
      </c>
      <c r="E3921" t="s">
        <v>83</v>
      </c>
      <c r="F3921" t="s">
        <v>501</v>
      </c>
      <c r="G3921">
        <v>1127</v>
      </c>
      <c r="H3921">
        <v>0.42437684535980202</v>
      </c>
      <c r="I3921">
        <f>IF(OR(B3921="GAS",B3921="COL",B3921="LAN",B3921="RICE"),H3921*About!$B$113,IF(B3921="CROP",H3921*About!$B$114,'EPA Data'!H3921))</f>
        <v>0.42437684535980202</v>
      </c>
      <c r="J3921" s="9" t="str">
        <f>VLOOKUP(F3921,'Tech to Policy Mapping'!C:D,2,FALSE)</f>
        <v>F-gas inspection maintenance retrofitting</v>
      </c>
    </row>
    <row r="3922" spans="1:10" x14ac:dyDescent="0.45">
      <c r="A3922" t="s">
        <v>465</v>
      </c>
      <c r="B3922" t="s">
        <v>495</v>
      </c>
      <c r="C3922">
        <v>2035</v>
      </c>
      <c r="D3922" t="s">
        <v>82</v>
      </c>
      <c r="E3922" t="s">
        <v>83</v>
      </c>
      <c r="F3922" t="s">
        <v>501</v>
      </c>
      <c r="G3922">
        <v>100000</v>
      </c>
      <c r="H3922" s="1">
        <v>9.9999999999999998E-13</v>
      </c>
      <c r="I3922">
        <f>IF(OR(B3922="GAS",B3922="COL",B3922="LAN",B3922="RICE"),H3922*About!$B$113,IF(B3922="CROP",H3922*About!$B$114,'EPA Data'!H3922))</f>
        <v>9.9999999999999998E-13</v>
      </c>
      <c r="J3922" s="9" t="str">
        <f>VLOOKUP(F3922,'Tech to Policy Mapping'!C:D,2,FALSE)</f>
        <v>F-gas inspection maintenance retrofitting</v>
      </c>
    </row>
    <row r="3923" spans="1:10" x14ac:dyDescent="0.45">
      <c r="A3923" t="s">
        <v>465</v>
      </c>
      <c r="B3923" t="s">
        <v>495</v>
      </c>
      <c r="C3923">
        <v>2040</v>
      </c>
      <c r="D3923" t="s">
        <v>82</v>
      </c>
      <c r="E3923" t="s">
        <v>83</v>
      </c>
      <c r="F3923" t="s">
        <v>496</v>
      </c>
      <c r="G3923">
        <v>-100000</v>
      </c>
      <c r="H3923">
        <v>0</v>
      </c>
      <c r="I3923">
        <f>IF(OR(B3923="GAS",B3923="COL",B3923="LAN",B3923="RICE"),H3923*About!$B$113,IF(B3923="CROP",H3923*About!$B$114,'EPA Data'!H3923))</f>
        <v>0</v>
      </c>
      <c r="J3923" s="9" t="str">
        <f>VLOOKUP(F3923,'Tech to Policy Mapping'!C:D,2,FALSE)</f>
        <v>F-gas inspection maintenance retrofitting</v>
      </c>
    </row>
    <row r="3924" spans="1:10" x14ac:dyDescent="0.45">
      <c r="A3924" t="s">
        <v>465</v>
      </c>
      <c r="B3924" t="s">
        <v>495</v>
      </c>
      <c r="C3924">
        <v>2040</v>
      </c>
      <c r="D3924" t="s">
        <v>82</v>
      </c>
      <c r="E3924" t="s">
        <v>83</v>
      </c>
      <c r="F3924" t="s">
        <v>496</v>
      </c>
      <c r="G3924">
        <v>2</v>
      </c>
      <c r="H3924">
        <v>11.2739915847778</v>
      </c>
      <c r="I3924">
        <f>IF(OR(B3924="GAS",B3924="COL",B3924="LAN",B3924="RICE"),H3924*About!$B$113,IF(B3924="CROP",H3924*About!$B$114,'EPA Data'!H3924))</f>
        <v>11.2739915847778</v>
      </c>
      <c r="J3924" s="9" t="str">
        <f>VLOOKUP(F3924,'Tech to Policy Mapping'!C:D,2,FALSE)</f>
        <v>F-gas inspection maintenance retrofitting</v>
      </c>
    </row>
    <row r="3925" spans="1:10" x14ac:dyDescent="0.45">
      <c r="A3925" t="s">
        <v>465</v>
      </c>
      <c r="B3925" t="s">
        <v>495</v>
      </c>
      <c r="C3925">
        <v>2040</v>
      </c>
      <c r="D3925" t="s">
        <v>82</v>
      </c>
      <c r="E3925" t="s">
        <v>83</v>
      </c>
      <c r="F3925" t="s">
        <v>496</v>
      </c>
      <c r="G3925">
        <v>2</v>
      </c>
      <c r="H3925">
        <v>0</v>
      </c>
      <c r="I3925">
        <f>IF(OR(B3925="GAS",B3925="COL",B3925="LAN",B3925="RICE"),H3925*About!$B$113,IF(B3925="CROP",H3925*About!$B$114,'EPA Data'!H3925))</f>
        <v>0</v>
      </c>
      <c r="J3925" s="9" t="str">
        <f>VLOOKUP(F3925,'Tech to Policy Mapping'!C:D,2,FALSE)</f>
        <v>F-gas inspection maintenance retrofitting</v>
      </c>
    </row>
    <row r="3926" spans="1:10" x14ac:dyDescent="0.45">
      <c r="A3926" t="s">
        <v>465</v>
      </c>
      <c r="B3926" t="s">
        <v>495</v>
      </c>
      <c r="C3926">
        <v>2040</v>
      </c>
      <c r="D3926" t="s">
        <v>82</v>
      </c>
      <c r="E3926" t="s">
        <v>83</v>
      </c>
      <c r="F3926" t="s">
        <v>497</v>
      </c>
      <c r="G3926">
        <v>51</v>
      </c>
      <c r="H3926">
        <v>2.81849789619445</v>
      </c>
      <c r="I3926">
        <f>IF(OR(B3926="GAS",B3926="COL",B3926="LAN",B3926="RICE"),H3926*About!$B$113,IF(B3926="CROP",H3926*About!$B$114,'EPA Data'!H3926))</f>
        <v>2.81849789619445</v>
      </c>
      <c r="J3926" s="9" t="str">
        <f>VLOOKUP(F3926,'Tech to Policy Mapping'!C:D,2,FALSE)</f>
        <v>F-gas recovery and recycling</v>
      </c>
    </row>
    <row r="3927" spans="1:10" x14ac:dyDescent="0.45">
      <c r="A3927" t="s">
        <v>465</v>
      </c>
      <c r="B3927" t="s">
        <v>495</v>
      </c>
      <c r="C3927">
        <v>2040</v>
      </c>
      <c r="D3927" t="s">
        <v>82</v>
      </c>
      <c r="E3927" t="s">
        <v>83</v>
      </c>
      <c r="F3927" t="s">
        <v>499</v>
      </c>
      <c r="G3927">
        <v>266</v>
      </c>
      <c r="H3927">
        <v>2.9373574256896902</v>
      </c>
      <c r="I3927">
        <f>IF(OR(B3927="GAS",B3927="COL",B3927="LAN",B3927="RICE"),H3927*About!$B$113,IF(B3927="CROP",H3927*About!$B$114,'EPA Data'!H3927))</f>
        <v>2.9373574256896902</v>
      </c>
      <c r="J3927" s="9" t="str">
        <f>VLOOKUP(F3927,'Tech to Policy Mapping'!C:D,2,FALSE)</f>
        <v>F-gas inspection maintenance retrofitting</v>
      </c>
    </row>
    <row r="3928" spans="1:10" x14ac:dyDescent="0.45">
      <c r="A3928" t="s">
        <v>465</v>
      </c>
      <c r="B3928" t="s">
        <v>495</v>
      </c>
      <c r="C3928">
        <v>2040</v>
      </c>
      <c r="D3928" t="s">
        <v>82</v>
      </c>
      <c r="E3928" t="s">
        <v>83</v>
      </c>
      <c r="F3928" t="s">
        <v>500</v>
      </c>
      <c r="G3928">
        <v>385</v>
      </c>
      <c r="H3928">
        <v>2.9373574256896902</v>
      </c>
      <c r="I3928">
        <f>IF(OR(B3928="GAS",B3928="COL",B3928="LAN",B3928="RICE"),H3928*About!$B$113,IF(B3928="CROP",H3928*About!$B$114,'EPA Data'!H3928))</f>
        <v>2.9373574256896902</v>
      </c>
      <c r="J3928" s="9" t="str">
        <f>VLOOKUP(F3928,'Tech to Policy Mapping'!C:D,2,FALSE)</f>
        <v>F-gas substitution</v>
      </c>
    </row>
    <row r="3929" spans="1:10" x14ac:dyDescent="0.45">
      <c r="A3929" t="s">
        <v>465</v>
      </c>
      <c r="B3929" t="s">
        <v>495</v>
      </c>
      <c r="C3929">
        <v>2040</v>
      </c>
      <c r="D3929" t="s">
        <v>82</v>
      </c>
      <c r="E3929" t="s">
        <v>83</v>
      </c>
      <c r="F3929" t="s">
        <v>498</v>
      </c>
      <c r="G3929">
        <v>578</v>
      </c>
      <c r="H3929">
        <v>0.46690538525581299</v>
      </c>
      <c r="I3929">
        <f>IF(OR(B3929="GAS",B3929="COL",B3929="LAN",B3929="RICE"),H3929*About!$B$113,IF(B3929="CROP",H3929*About!$B$114,'EPA Data'!H3929))</f>
        <v>0.46690538525581299</v>
      </c>
      <c r="J3929" s="9" t="str">
        <f>VLOOKUP(F3929,'Tech to Policy Mapping'!C:D,2,FALSE)</f>
        <v>F-gas inspection maintenance retrofitting</v>
      </c>
    </row>
    <row r="3930" spans="1:10" x14ac:dyDescent="0.45">
      <c r="A3930" t="s">
        <v>465</v>
      </c>
      <c r="B3930" t="s">
        <v>495</v>
      </c>
      <c r="C3930">
        <v>2040</v>
      </c>
      <c r="D3930" t="s">
        <v>82</v>
      </c>
      <c r="E3930" t="s">
        <v>83</v>
      </c>
      <c r="F3930" t="s">
        <v>501</v>
      </c>
      <c r="G3930">
        <v>1141</v>
      </c>
      <c r="H3930">
        <v>0.46690538525581299</v>
      </c>
      <c r="I3930">
        <f>IF(OR(B3930="GAS",B3930="COL",B3930="LAN",B3930="RICE"),H3930*About!$B$113,IF(B3930="CROP",H3930*About!$B$114,'EPA Data'!H3930))</f>
        <v>0.46690538525581299</v>
      </c>
      <c r="J3930" s="9" t="str">
        <f>VLOOKUP(F3930,'Tech to Policy Mapping'!C:D,2,FALSE)</f>
        <v>F-gas inspection maintenance retrofitting</v>
      </c>
    </row>
    <row r="3931" spans="1:10" x14ac:dyDescent="0.45">
      <c r="A3931" t="s">
        <v>465</v>
      </c>
      <c r="B3931" t="s">
        <v>495</v>
      </c>
      <c r="C3931">
        <v>2040</v>
      </c>
      <c r="D3931" t="s">
        <v>82</v>
      </c>
      <c r="E3931" t="s">
        <v>83</v>
      </c>
      <c r="F3931" t="s">
        <v>501</v>
      </c>
      <c r="G3931">
        <v>100000</v>
      </c>
      <c r="H3931" s="1">
        <v>9.9999999999999998E-13</v>
      </c>
      <c r="I3931">
        <f>IF(OR(B3931="GAS",B3931="COL",B3931="LAN",B3931="RICE"),H3931*About!$B$113,IF(B3931="CROP",H3931*About!$B$114,'EPA Data'!H3931))</f>
        <v>9.9999999999999998E-13</v>
      </c>
      <c r="J3931" s="9" t="str">
        <f>VLOOKUP(F3931,'Tech to Policy Mapping'!C:D,2,FALSE)</f>
        <v>F-gas inspection maintenance retrofitting</v>
      </c>
    </row>
    <row r="3932" spans="1:10" x14ac:dyDescent="0.45">
      <c r="A3932" t="s">
        <v>465</v>
      </c>
      <c r="B3932" t="s">
        <v>495</v>
      </c>
      <c r="C3932">
        <v>2045</v>
      </c>
      <c r="D3932" t="s">
        <v>82</v>
      </c>
      <c r="E3932" t="s">
        <v>83</v>
      </c>
      <c r="F3932" t="s">
        <v>496</v>
      </c>
      <c r="G3932">
        <v>-100000</v>
      </c>
      <c r="H3932">
        <v>0</v>
      </c>
      <c r="I3932">
        <f>IF(OR(B3932="GAS",B3932="COL",B3932="LAN",B3932="RICE"),H3932*About!$B$113,IF(B3932="CROP",H3932*About!$B$114,'EPA Data'!H3932))</f>
        <v>0</v>
      </c>
      <c r="J3932" s="9" t="str">
        <f>VLOOKUP(F3932,'Tech to Policy Mapping'!C:D,2,FALSE)</f>
        <v>F-gas inspection maintenance retrofitting</v>
      </c>
    </row>
    <row r="3933" spans="1:10" x14ac:dyDescent="0.45">
      <c r="A3933" t="s">
        <v>465</v>
      </c>
      <c r="B3933" t="s">
        <v>495</v>
      </c>
      <c r="C3933">
        <v>2045</v>
      </c>
      <c r="D3933" t="s">
        <v>82</v>
      </c>
      <c r="E3933" t="s">
        <v>83</v>
      </c>
      <c r="F3933" t="s">
        <v>496</v>
      </c>
      <c r="G3933">
        <v>2</v>
      </c>
      <c r="H3933">
        <v>12.029974937438899</v>
      </c>
      <c r="I3933">
        <f>IF(OR(B3933="GAS",B3933="COL",B3933="LAN",B3933="RICE"),H3933*About!$B$113,IF(B3933="CROP",H3933*About!$B$114,'EPA Data'!H3933))</f>
        <v>12.029974937438899</v>
      </c>
      <c r="J3933" s="9" t="str">
        <f>VLOOKUP(F3933,'Tech to Policy Mapping'!C:D,2,FALSE)</f>
        <v>F-gas inspection maintenance retrofitting</v>
      </c>
    </row>
    <row r="3934" spans="1:10" x14ac:dyDescent="0.45">
      <c r="A3934" t="s">
        <v>465</v>
      </c>
      <c r="B3934" t="s">
        <v>495</v>
      </c>
      <c r="C3934">
        <v>2045</v>
      </c>
      <c r="D3934" t="s">
        <v>82</v>
      </c>
      <c r="E3934" t="s">
        <v>83</v>
      </c>
      <c r="F3934" t="s">
        <v>496</v>
      </c>
      <c r="G3934">
        <v>2</v>
      </c>
      <c r="H3934">
        <v>0</v>
      </c>
      <c r="I3934">
        <f>IF(OR(B3934="GAS",B3934="COL",B3934="LAN",B3934="RICE"),H3934*About!$B$113,IF(B3934="CROP",H3934*About!$B$114,'EPA Data'!H3934))</f>
        <v>0</v>
      </c>
      <c r="J3934" s="9" t="str">
        <f>VLOOKUP(F3934,'Tech to Policy Mapping'!C:D,2,FALSE)</f>
        <v>F-gas inspection maintenance retrofitting</v>
      </c>
    </row>
    <row r="3935" spans="1:10" x14ac:dyDescent="0.45">
      <c r="A3935" t="s">
        <v>465</v>
      </c>
      <c r="B3935" t="s">
        <v>495</v>
      </c>
      <c r="C3935">
        <v>2045</v>
      </c>
      <c r="D3935" t="s">
        <v>82</v>
      </c>
      <c r="E3935" t="s">
        <v>83</v>
      </c>
      <c r="F3935" t="s">
        <v>497</v>
      </c>
      <c r="G3935">
        <v>53</v>
      </c>
      <c r="H3935">
        <v>3.0074937343597399</v>
      </c>
      <c r="I3935">
        <f>IF(OR(B3935="GAS",B3935="COL",B3935="LAN",B3935="RICE"),H3935*About!$B$113,IF(B3935="CROP",H3935*About!$B$114,'EPA Data'!H3935))</f>
        <v>3.0074937343597399</v>
      </c>
      <c r="J3935" s="9" t="str">
        <f>VLOOKUP(F3935,'Tech to Policy Mapping'!C:D,2,FALSE)</f>
        <v>F-gas recovery and recycling</v>
      </c>
    </row>
    <row r="3936" spans="1:10" x14ac:dyDescent="0.45">
      <c r="A3936" t="s">
        <v>465</v>
      </c>
      <c r="B3936" t="s">
        <v>495</v>
      </c>
      <c r="C3936">
        <v>2045</v>
      </c>
      <c r="D3936" t="s">
        <v>82</v>
      </c>
      <c r="E3936" t="s">
        <v>83</v>
      </c>
      <c r="F3936" t="s">
        <v>499</v>
      </c>
      <c r="G3936">
        <v>279</v>
      </c>
      <c r="H3936">
        <v>3.1276111602783199</v>
      </c>
      <c r="I3936">
        <f>IF(OR(B3936="GAS",B3936="COL",B3936="LAN",B3936="RICE"),H3936*About!$B$113,IF(B3936="CROP",H3936*About!$B$114,'EPA Data'!H3936))</f>
        <v>3.1276111602783199</v>
      </c>
      <c r="J3936" s="9" t="str">
        <f>VLOOKUP(F3936,'Tech to Policy Mapping'!C:D,2,FALSE)</f>
        <v>F-gas inspection maintenance retrofitting</v>
      </c>
    </row>
    <row r="3937" spans="1:10" x14ac:dyDescent="0.45">
      <c r="A3937" t="s">
        <v>465</v>
      </c>
      <c r="B3937" t="s">
        <v>495</v>
      </c>
      <c r="C3937">
        <v>2045</v>
      </c>
      <c r="D3937" t="s">
        <v>82</v>
      </c>
      <c r="E3937" t="s">
        <v>83</v>
      </c>
      <c r="F3937" t="s">
        <v>500</v>
      </c>
      <c r="G3937">
        <v>403</v>
      </c>
      <c r="H3937">
        <v>3.1276111602783199</v>
      </c>
      <c r="I3937">
        <f>IF(OR(B3937="GAS",B3937="COL",B3937="LAN",B3937="RICE"),H3937*About!$B$113,IF(B3937="CROP",H3937*About!$B$114,'EPA Data'!H3937))</f>
        <v>3.1276111602783199</v>
      </c>
      <c r="J3937" s="9" t="str">
        <f>VLOOKUP(F3937,'Tech to Policy Mapping'!C:D,2,FALSE)</f>
        <v>F-gas substitution</v>
      </c>
    </row>
    <row r="3938" spans="1:10" x14ac:dyDescent="0.45">
      <c r="A3938" t="s">
        <v>465</v>
      </c>
      <c r="B3938" t="s">
        <v>495</v>
      </c>
      <c r="C3938">
        <v>2045</v>
      </c>
      <c r="D3938" t="s">
        <v>82</v>
      </c>
      <c r="E3938" t="s">
        <v>83</v>
      </c>
      <c r="F3938" t="s">
        <v>498</v>
      </c>
      <c r="G3938">
        <v>587</v>
      </c>
      <c r="H3938">
        <v>0.51163887977600098</v>
      </c>
      <c r="I3938">
        <f>IF(OR(B3938="GAS",B3938="COL",B3938="LAN",B3938="RICE"),H3938*About!$B$113,IF(B3938="CROP",H3938*About!$B$114,'EPA Data'!H3938))</f>
        <v>0.51163887977600098</v>
      </c>
      <c r="J3938" s="9" t="str">
        <f>VLOOKUP(F3938,'Tech to Policy Mapping'!C:D,2,FALSE)</f>
        <v>F-gas inspection maintenance retrofitting</v>
      </c>
    </row>
    <row r="3939" spans="1:10" x14ac:dyDescent="0.45">
      <c r="A3939" t="s">
        <v>465</v>
      </c>
      <c r="B3939" t="s">
        <v>495</v>
      </c>
      <c r="C3939">
        <v>2045</v>
      </c>
      <c r="D3939" t="s">
        <v>82</v>
      </c>
      <c r="E3939" t="s">
        <v>83</v>
      </c>
      <c r="F3939" t="s">
        <v>501</v>
      </c>
      <c r="G3939">
        <v>1161</v>
      </c>
      <c r="H3939">
        <v>0.51163887977600098</v>
      </c>
      <c r="I3939">
        <f>IF(OR(B3939="GAS",B3939="COL",B3939="LAN",B3939="RICE"),H3939*About!$B$113,IF(B3939="CROP",H3939*About!$B$114,'EPA Data'!H3939))</f>
        <v>0.51163887977600098</v>
      </c>
      <c r="J3939" s="9" t="str">
        <f>VLOOKUP(F3939,'Tech to Policy Mapping'!C:D,2,FALSE)</f>
        <v>F-gas inspection maintenance retrofitting</v>
      </c>
    </row>
    <row r="3940" spans="1:10" x14ac:dyDescent="0.45">
      <c r="A3940" t="s">
        <v>465</v>
      </c>
      <c r="B3940" t="s">
        <v>495</v>
      </c>
      <c r="C3940">
        <v>2045</v>
      </c>
      <c r="D3940" t="s">
        <v>82</v>
      </c>
      <c r="E3940" t="s">
        <v>83</v>
      </c>
      <c r="F3940" t="s">
        <v>501</v>
      </c>
      <c r="G3940">
        <v>100000</v>
      </c>
      <c r="H3940" s="1">
        <v>9.9999999999999998E-13</v>
      </c>
      <c r="I3940">
        <f>IF(OR(B3940="GAS",B3940="COL",B3940="LAN",B3940="RICE"),H3940*About!$B$113,IF(B3940="CROP",H3940*About!$B$114,'EPA Data'!H3940))</f>
        <v>9.9999999999999998E-13</v>
      </c>
      <c r="J3940" s="9" t="str">
        <f>VLOOKUP(F3940,'Tech to Policy Mapping'!C:D,2,FALSE)</f>
        <v>F-gas inspection maintenance retrofitting</v>
      </c>
    </row>
    <row r="3941" spans="1:10" x14ac:dyDescent="0.45">
      <c r="A3941" t="s">
        <v>465</v>
      </c>
      <c r="B3941" t="s">
        <v>495</v>
      </c>
      <c r="C3941">
        <v>2050</v>
      </c>
      <c r="D3941" t="s">
        <v>82</v>
      </c>
      <c r="E3941" t="s">
        <v>83</v>
      </c>
      <c r="F3941" t="s">
        <v>496</v>
      </c>
      <c r="G3941">
        <v>-100000</v>
      </c>
      <c r="H3941">
        <v>0</v>
      </c>
      <c r="I3941">
        <f>IF(OR(B3941="GAS",B3941="COL",B3941="LAN",B3941="RICE"),H3941*About!$B$113,IF(B3941="CROP",H3941*About!$B$114,'EPA Data'!H3941))</f>
        <v>0</v>
      </c>
      <c r="J3941" s="9" t="str">
        <f>VLOOKUP(F3941,'Tech to Policy Mapping'!C:D,2,FALSE)</f>
        <v>F-gas inspection maintenance retrofitting</v>
      </c>
    </row>
    <row r="3942" spans="1:10" x14ac:dyDescent="0.45">
      <c r="A3942" t="s">
        <v>465</v>
      </c>
      <c r="B3942" t="s">
        <v>495</v>
      </c>
      <c r="C3942">
        <v>2050</v>
      </c>
      <c r="D3942" t="s">
        <v>82</v>
      </c>
      <c r="E3942" t="s">
        <v>83</v>
      </c>
      <c r="F3942" t="s">
        <v>496</v>
      </c>
      <c r="G3942">
        <v>2</v>
      </c>
      <c r="H3942">
        <v>12.790253639221101</v>
      </c>
      <c r="I3942">
        <f>IF(OR(B3942="GAS",B3942="COL",B3942="LAN",B3942="RICE"),H3942*About!$B$113,IF(B3942="CROP",H3942*About!$B$114,'EPA Data'!H3942))</f>
        <v>12.790253639221101</v>
      </c>
      <c r="J3942" s="9" t="str">
        <f>VLOOKUP(F3942,'Tech to Policy Mapping'!C:D,2,FALSE)</f>
        <v>F-gas inspection maintenance retrofitting</v>
      </c>
    </row>
    <row r="3943" spans="1:10" x14ac:dyDescent="0.45">
      <c r="A3943" t="s">
        <v>465</v>
      </c>
      <c r="B3943" t="s">
        <v>495</v>
      </c>
      <c r="C3943">
        <v>2050</v>
      </c>
      <c r="D3943" t="s">
        <v>82</v>
      </c>
      <c r="E3943" t="s">
        <v>83</v>
      </c>
      <c r="F3943" t="s">
        <v>496</v>
      </c>
      <c r="G3943">
        <v>2</v>
      </c>
      <c r="H3943">
        <v>0</v>
      </c>
      <c r="I3943">
        <f>IF(OR(B3943="GAS",B3943="COL",B3943="LAN",B3943="RICE"),H3943*About!$B$113,IF(B3943="CROP",H3943*About!$B$114,'EPA Data'!H3943))</f>
        <v>0</v>
      </c>
      <c r="J3943" s="9" t="str">
        <f>VLOOKUP(F3943,'Tech to Policy Mapping'!C:D,2,FALSE)</f>
        <v>F-gas inspection maintenance retrofitting</v>
      </c>
    </row>
    <row r="3944" spans="1:10" x14ac:dyDescent="0.45">
      <c r="A3944" t="s">
        <v>465</v>
      </c>
      <c r="B3944" t="s">
        <v>495</v>
      </c>
      <c r="C3944">
        <v>2050</v>
      </c>
      <c r="D3944" t="s">
        <v>82</v>
      </c>
      <c r="E3944" t="s">
        <v>83</v>
      </c>
      <c r="F3944" t="s">
        <v>497</v>
      </c>
      <c r="G3944">
        <v>55</v>
      </c>
      <c r="H3944">
        <v>3.1975634098052899</v>
      </c>
      <c r="I3944">
        <f>IF(OR(B3944="GAS",B3944="COL",B3944="LAN",B3944="RICE"),H3944*About!$B$113,IF(B3944="CROP",H3944*About!$B$114,'EPA Data'!H3944))</f>
        <v>3.1975634098052899</v>
      </c>
      <c r="J3944" s="9" t="str">
        <f>VLOOKUP(F3944,'Tech to Policy Mapping'!C:D,2,FALSE)</f>
        <v>F-gas recovery and recycling</v>
      </c>
    </row>
    <row r="3945" spans="1:10" x14ac:dyDescent="0.45">
      <c r="A3945" t="s">
        <v>465</v>
      </c>
      <c r="B3945" t="s">
        <v>495</v>
      </c>
      <c r="C3945">
        <v>2050</v>
      </c>
      <c r="D3945" t="s">
        <v>82</v>
      </c>
      <c r="E3945" t="s">
        <v>83</v>
      </c>
      <c r="F3945" t="s">
        <v>499</v>
      </c>
      <c r="G3945">
        <v>293</v>
      </c>
      <c r="H3945">
        <v>3.3185393810272199</v>
      </c>
      <c r="I3945">
        <f>IF(OR(B3945="GAS",B3945="COL",B3945="LAN",B3945="RICE"),H3945*About!$B$113,IF(B3945="CROP",H3945*About!$B$114,'EPA Data'!H3945))</f>
        <v>3.3185393810272199</v>
      </c>
      <c r="J3945" s="9" t="str">
        <f>VLOOKUP(F3945,'Tech to Policy Mapping'!C:D,2,FALSE)</f>
        <v>F-gas inspection maintenance retrofitting</v>
      </c>
    </row>
    <row r="3946" spans="1:10" x14ac:dyDescent="0.45">
      <c r="A3946" t="s">
        <v>465</v>
      </c>
      <c r="B3946" t="s">
        <v>495</v>
      </c>
      <c r="C3946">
        <v>2050</v>
      </c>
      <c r="D3946" t="s">
        <v>82</v>
      </c>
      <c r="E3946" t="s">
        <v>83</v>
      </c>
      <c r="F3946" t="s">
        <v>500</v>
      </c>
      <c r="G3946">
        <v>424</v>
      </c>
      <c r="H3946">
        <v>3.3185393810272199</v>
      </c>
      <c r="I3946">
        <f>IF(OR(B3946="GAS",B3946="COL",B3946="LAN",B3946="RICE"),H3946*About!$B$113,IF(B3946="CROP",H3946*About!$B$114,'EPA Data'!H3946))</f>
        <v>3.3185393810272199</v>
      </c>
      <c r="J3946" s="9" t="str">
        <f>VLOOKUP(F3946,'Tech to Policy Mapping'!C:D,2,FALSE)</f>
        <v>F-gas substitution</v>
      </c>
    </row>
    <row r="3947" spans="1:10" x14ac:dyDescent="0.45">
      <c r="A3947" t="s">
        <v>465</v>
      </c>
      <c r="B3947" t="s">
        <v>495</v>
      </c>
      <c r="C3947">
        <v>2050</v>
      </c>
      <c r="D3947" t="s">
        <v>82</v>
      </c>
      <c r="E3947" t="s">
        <v>83</v>
      </c>
      <c r="F3947" t="s">
        <v>498</v>
      </c>
      <c r="G3947">
        <v>600</v>
      </c>
      <c r="H3947">
        <v>0.55743891000747603</v>
      </c>
      <c r="I3947">
        <f>IF(OR(B3947="GAS",B3947="COL",B3947="LAN",B3947="RICE"),H3947*About!$B$113,IF(B3947="CROP",H3947*About!$B$114,'EPA Data'!H3947))</f>
        <v>0.55743891000747603</v>
      </c>
      <c r="J3947" s="9" t="str">
        <f>VLOOKUP(F3947,'Tech to Policy Mapping'!C:D,2,FALSE)</f>
        <v>F-gas inspection maintenance retrofitting</v>
      </c>
    </row>
    <row r="3948" spans="1:10" x14ac:dyDescent="0.45">
      <c r="A3948" t="s">
        <v>465</v>
      </c>
      <c r="B3948" t="s">
        <v>495</v>
      </c>
      <c r="C3948">
        <v>2050</v>
      </c>
      <c r="D3948" t="s">
        <v>82</v>
      </c>
      <c r="E3948" t="s">
        <v>83</v>
      </c>
      <c r="F3948" t="s">
        <v>501</v>
      </c>
      <c r="G3948">
        <v>1187</v>
      </c>
      <c r="H3948">
        <v>0.55743891000747603</v>
      </c>
      <c r="I3948">
        <f>IF(OR(B3948="GAS",B3948="COL",B3948="LAN",B3948="RICE"),H3948*About!$B$113,IF(B3948="CROP",H3948*About!$B$114,'EPA Data'!H3948))</f>
        <v>0.55743891000747603</v>
      </c>
      <c r="J3948" s="9" t="str">
        <f>VLOOKUP(F3948,'Tech to Policy Mapping'!C:D,2,FALSE)</f>
        <v>F-gas inspection maintenance retrofitting</v>
      </c>
    </row>
    <row r="3949" spans="1:10" x14ac:dyDescent="0.45">
      <c r="A3949" t="s">
        <v>465</v>
      </c>
      <c r="B3949" t="s">
        <v>495</v>
      </c>
      <c r="C3949">
        <v>2050</v>
      </c>
      <c r="D3949" t="s">
        <v>82</v>
      </c>
      <c r="E3949" t="s">
        <v>83</v>
      </c>
      <c r="F3949" t="s">
        <v>501</v>
      </c>
      <c r="G3949">
        <v>100000</v>
      </c>
      <c r="H3949" s="1">
        <v>9.9999999999999998E-13</v>
      </c>
      <c r="I3949">
        <f>IF(OR(B3949="GAS",B3949="COL",B3949="LAN",B3949="RICE"),H3949*About!$B$113,IF(B3949="CROP",H3949*About!$B$114,'EPA Data'!H3949))</f>
        <v>9.9999999999999998E-13</v>
      </c>
      <c r="J3949" s="9" t="str">
        <f>VLOOKUP(F3949,'Tech to Policy Mapping'!C:D,2,FALSE)</f>
        <v>F-gas inspection maintenance retrofitting</v>
      </c>
    </row>
    <row r="3950" spans="1:10" x14ac:dyDescent="0.45">
      <c r="A3950" t="s">
        <v>465</v>
      </c>
      <c r="B3950" t="s">
        <v>504</v>
      </c>
      <c r="C3950">
        <v>2015</v>
      </c>
      <c r="D3950" t="s">
        <v>82</v>
      </c>
      <c r="G3950">
        <v>-100000</v>
      </c>
      <c r="H3950">
        <v>0</v>
      </c>
      <c r="I3950">
        <f>IF(OR(B3950="GAS",B3950="COL",B3950="LAN",B3950="RICE"),H3950*About!$B$113,IF(B3950="CROP",H3950*About!$B$114,'EPA Data'!H3950))</f>
        <v>0</v>
      </c>
      <c r="J3950" s="9" t="e">
        <f>VLOOKUP(F3950,'Tech to Policy Mapping'!C:D,2,FALSE)</f>
        <v>#N/A</v>
      </c>
    </row>
    <row r="3951" spans="1:10" x14ac:dyDescent="0.45">
      <c r="A3951" t="s">
        <v>465</v>
      </c>
      <c r="B3951" t="s">
        <v>504</v>
      </c>
      <c r="C3951">
        <v>2015</v>
      </c>
      <c r="D3951" t="s">
        <v>82</v>
      </c>
      <c r="G3951">
        <v>100000</v>
      </c>
      <c r="H3951" s="1">
        <v>9.9999999999999998E-13</v>
      </c>
      <c r="I3951">
        <f>IF(OR(B3951="GAS",B3951="COL",B3951="LAN",B3951="RICE"),H3951*About!$B$113,IF(B3951="CROP",H3951*About!$B$114,'EPA Data'!H3951))</f>
        <v>9.9999999999999998E-13</v>
      </c>
      <c r="J3951" s="9" t="e">
        <f>VLOOKUP(F3951,'Tech to Policy Mapping'!C:D,2,FALSE)</f>
        <v>#N/A</v>
      </c>
    </row>
    <row r="3952" spans="1:10" x14ac:dyDescent="0.45">
      <c r="A3952" t="s">
        <v>465</v>
      </c>
      <c r="B3952" t="s">
        <v>504</v>
      </c>
      <c r="C3952">
        <v>2020</v>
      </c>
      <c r="D3952" t="s">
        <v>82</v>
      </c>
      <c r="G3952">
        <v>-100000</v>
      </c>
      <c r="H3952">
        <v>0</v>
      </c>
      <c r="I3952">
        <f>IF(OR(B3952="GAS",B3952="COL",B3952="LAN",B3952="RICE"),H3952*About!$B$113,IF(B3952="CROP",H3952*About!$B$114,'EPA Data'!H3952))</f>
        <v>0</v>
      </c>
      <c r="J3952" s="9" t="e">
        <f>VLOOKUP(F3952,'Tech to Policy Mapping'!C:D,2,FALSE)</f>
        <v>#N/A</v>
      </c>
    </row>
    <row r="3953" spans="1:10" x14ac:dyDescent="0.45">
      <c r="A3953" t="s">
        <v>465</v>
      </c>
      <c r="B3953" t="s">
        <v>504</v>
      </c>
      <c r="C3953">
        <v>2020</v>
      </c>
      <c r="D3953" t="s">
        <v>82</v>
      </c>
      <c r="G3953">
        <v>100000</v>
      </c>
      <c r="H3953" s="1">
        <v>9.9999999999999998E-13</v>
      </c>
      <c r="I3953">
        <f>IF(OR(B3953="GAS",B3953="COL",B3953="LAN",B3953="RICE"),H3953*About!$B$113,IF(B3953="CROP",H3953*About!$B$114,'EPA Data'!H3953))</f>
        <v>9.9999999999999998E-13</v>
      </c>
      <c r="J3953" s="9" t="e">
        <f>VLOOKUP(F3953,'Tech to Policy Mapping'!C:D,2,FALSE)</f>
        <v>#N/A</v>
      </c>
    </row>
    <row r="3954" spans="1:10" x14ac:dyDescent="0.45">
      <c r="A3954" t="s">
        <v>465</v>
      </c>
      <c r="B3954" t="s">
        <v>504</v>
      </c>
      <c r="C3954">
        <v>2025</v>
      </c>
      <c r="D3954" t="s">
        <v>82</v>
      </c>
      <c r="E3954" t="s">
        <v>83</v>
      </c>
      <c r="F3954" t="s">
        <v>505</v>
      </c>
      <c r="G3954">
        <v>-100000</v>
      </c>
      <c r="H3954">
        <v>0</v>
      </c>
      <c r="I3954">
        <f>IF(OR(B3954="GAS",B3954="COL",B3954="LAN",B3954="RICE"),H3954*About!$B$113,IF(B3954="CROP",H3954*About!$B$114,'EPA Data'!H3954))</f>
        <v>0</v>
      </c>
      <c r="J3954" s="9" t="str">
        <f>VLOOKUP(F3954,'Tech to Policy Mapping'!C:D,2,FALSE)</f>
        <v>F-gas substitution</v>
      </c>
    </row>
    <row r="3955" spans="1:10" x14ac:dyDescent="0.45">
      <c r="A3955" t="s">
        <v>465</v>
      </c>
      <c r="B3955" t="s">
        <v>504</v>
      </c>
      <c r="C3955">
        <v>2025</v>
      </c>
      <c r="D3955" t="s">
        <v>82</v>
      </c>
      <c r="E3955" t="s">
        <v>83</v>
      </c>
      <c r="F3955" t="s">
        <v>505</v>
      </c>
      <c r="G3955">
        <v>24</v>
      </c>
      <c r="H3955">
        <v>3.9182650652899999E-5</v>
      </c>
      <c r="I3955">
        <f>IF(OR(B3955="GAS",B3955="COL",B3955="LAN",B3955="RICE"),H3955*About!$B$113,IF(B3955="CROP",H3955*About!$B$114,'EPA Data'!H3955))</f>
        <v>3.9182650652899999E-5</v>
      </c>
      <c r="J3955" s="9" t="str">
        <f>VLOOKUP(F3955,'Tech to Policy Mapping'!C:D,2,FALSE)</f>
        <v>F-gas substitution</v>
      </c>
    </row>
    <row r="3956" spans="1:10" x14ac:dyDescent="0.45">
      <c r="A3956" t="s">
        <v>465</v>
      </c>
      <c r="B3956" t="s">
        <v>504</v>
      </c>
      <c r="C3956">
        <v>2025</v>
      </c>
      <c r="D3956" t="s">
        <v>82</v>
      </c>
      <c r="E3956" t="s">
        <v>83</v>
      </c>
      <c r="F3956" t="s">
        <v>505</v>
      </c>
      <c r="G3956">
        <v>24</v>
      </c>
      <c r="H3956">
        <v>0</v>
      </c>
      <c r="I3956">
        <f>IF(OR(B3956="GAS",B3956="COL",B3956="LAN",B3956="RICE"),H3956*About!$B$113,IF(B3956="CROP",H3956*About!$B$114,'EPA Data'!H3956))</f>
        <v>0</v>
      </c>
      <c r="J3956" s="9" t="str">
        <f>VLOOKUP(F3956,'Tech to Policy Mapping'!C:D,2,FALSE)</f>
        <v>F-gas substitution</v>
      </c>
    </row>
    <row r="3957" spans="1:10" x14ac:dyDescent="0.45">
      <c r="A3957" t="s">
        <v>465</v>
      </c>
      <c r="B3957" t="s">
        <v>504</v>
      </c>
      <c r="C3957">
        <v>2025</v>
      </c>
      <c r="D3957" t="s">
        <v>82</v>
      </c>
      <c r="E3957" t="s">
        <v>83</v>
      </c>
      <c r="F3957" t="s">
        <v>505</v>
      </c>
      <c r="G3957">
        <v>100000</v>
      </c>
      <c r="H3957" s="1">
        <v>9.9999999999999998E-13</v>
      </c>
      <c r="I3957">
        <f>IF(OR(B3957="GAS",B3957="COL",B3957="LAN",B3957="RICE"),H3957*About!$B$113,IF(B3957="CROP",H3957*About!$B$114,'EPA Data'!H3957))</f>
        <v>9.9999999999999998E-13</v>
      </c>
      <c r="J3957" s="9" t="str">
        <f>VLOOKUP(F3957,'Tech to Policy Mapping'!C:D,2,FALSE)</f>
        <v>F-gas substitution</v>
      </c>
    </row>
    <row r="3958" spans="1:10" x14ac:dyDescent="0.45">
      <c r="A3958" t="s">
        <v>465</v>
      </c>
      <c r="B3958" t="s">
        <v>504</v>
      </c>
      <c r="C3958">
        <v>2030</v>
      </c>
      <c r="D3958" t="s">
        <v>82</v>
      </c>
      <c r="E3958" t="s">
        <v>83</v>
      </c>
      <c r="F3958" t="s">
        <v>505</v>
      </c>
      <c r="G3958">
        <v>-100000</v>
      </c>
      <c r="H3958">
        <v>0</v>
      </c>
      <c r="I3958">
        <f>IF(OR(B3958="GAS",B3958="COL",B3958="LAN",B3958="RICE"),H3958*About!$B$113,IF(B3958="CROP",H3958*About!$B$114,'EPA Data'!H3958))</f>
        <v>0</v>
      </c>
      <c r="J3958" s="9" t="str">
        <f>VLOOKUP(F3958,'Tech to Policy Mapping'!C:D,2,FALSE)</f>
        <v>F-gas substitution</v>
      </c>
    </row>
    <row r="3959" spans="1:10" x14ac:dyDescent="0.45">
      <c r="A3959" t="s">
        <v>465</v>
      </c>
      <c r="B3959" t="s">
        <v>504</v>
      </c>
      <c r="C3959">
        <v>2030</v>
      </c>
      <c r="D3959" t="s">
        <v>82</v>
      </c>
      <c r="E3959" t="s">
        <v>83</v>
      </c>
      <c r="F3959" t="s">
        <v>505</v>
      </c>
      <c r="G3959">
        <v>24</v>
      </c>
      <c r="H3959">
        <v>1.839865872171E-4</v>
      </c>
      <c r="I3959">
        <f>IF(OR(B3959="GAS",B3959="COL",B3959="LAN",B3959="RICE"),H3959*About!$B$113,IF(B3959="CROP",H3959*About!$B$114,'EPA Data'!H3959))</f>
        <v>1.839865872171E-4</v>
      </c>
      <c r="J3959" s="9" t="str">
        <f>VLOOKUP(F3959,'Tech to Policy Mapping'!C:D,2,FALSE)</f>
        <v>F-gas substitution</v>
      </c>
    </row>
    <row r="3960" spans="1:10" x14ac:dyDescent="0.45">
      <c r="A3960" t="s">
        <v>465</v>
      </c>
      <c r="B3960" t="s">
        <v>504</v>
      </c>
      <c r="C3960">
        <v>2030</v>
      </c>
      <c r="D3960" t="s">
        <v>82</v>
      </c>
      <c r="E3960" t="s">
        <v>83</v>
      </c>
      <c r="F3960" t="s">
        <v>505</v>
      </c>
      <c r="G3960">
        <v>24</v>
      </c>
      <c r="H3960">
        <v>0</v>
      </c>
      <c r="I3960">
        <f>IF(OR(B3960="GAS",B3960="COL",B3960="LAN",B3960="RICE"),H3960*About!$B$113,IF(B3960="CROP",H3960*About!$B$114,'EPA Data'!H3960))</f>
        <v>0</v>
      </c>
      <c r="J3960" s="9" t="str">
        <f>VLOOKUP(F3960,'Tech to Policy Mapping'!C:D,2,FALSE)</f>
        <v>F-gas substitution</v>
      </c>
    </row>
    <row r="3961" spans="1:10" x14ac:dyDescent="0.45">
      <c r="A3961" t="s">
        <v>465</v>
      </c>
      <c r="B3961" t="s">
        <v>504</v>
      </c>
      <c r="C3961">
        <v>2030</v>
      </c>
      <c r="D3961" t="s">
        <v>82</v>
      </c>
      <c r="E3961" t="s">
        <v>83</v>
      </c>
      <c r="F3961" t="s">
        <v>506</v>
      </c>
      <c r="G3961">
        <v>28</v>
      </c>
      <c r="H3961">
        <v>4.5249416871200001E-5</v>
      </c>
      <c r="I3961">
        <f>IF(OR(B3961="GAS",B3961="COL",B3961="LAN",B3961="RICE"),H3961*About!$B$113,IF(B3961="CROP",H3961*About!$B$114,'EPA Data'!H3961))</f>
        <v>4.5249416871200001E-5</v>
      </c>
      <c r="J3961" s="9" t="str">
        <f>VLOOKUP(F3961,'Tech to Policy Mapping'!C:D,2,FALSE)</f>
        <v>F-gas substitution</v>
      </c>
    </row>
    <row r="3962" spans="1:10" x14ac:dyDescent="0.45">
      <c r="A3962" t="s">
        <v>465</v>
      </c>
      <c r="B3962" t="s">
        <v>504</v>
      </c>
      <c r="C3962">
        <v>2030</v>
      </c>
      <c r="D3962" t="s">
        <v>82</v>
      </c>
      <c r="E3962" t="s">
        <v>83</v>
      </c>
      <c r="F3962" t="s">
        <v>507</v>
      </c>
      <c r="G3962">
        <v>40</v>
      </c>
      <c r="H3962" s="1">
        <v>5.9723906815599999E-6</v>
      </c>
      <c r="I3962">
        <f>IF(OR(B3962="GAS",B3962="COL",B3962="LAN",B3962="RICE"),H3962*About!$B$113,IF(B3962="CROP",H3962*About!$B$114,'EPA Data'!H3962))</f>
        <v>5.9723906815599999E-6</v>
      </c>
      <c r="J3962" s="9" t="str">
        <f>VLOOKUP(F3962,'Tech to Policy Mapping'!C:D,2,FALSE)</f>
        <v>F-gas substitution</v>
      </c>
    </row>
    <row r="3963" spans="1:10" x14ac:dyDescent="0.45">
      <c r="A3963" t="s">
        <v>465</v>
      </c>
      <c r="B3963" t="s">
        <v>504</v>
      </c>
      <c r="C3963">
        <v>2030</v>
      </c>
      <c r="D3963" t="s">
        <v>82</v>
      </c>
      <c r="E3963" t="s">
        <v>83</v>
      </c>
      <c r="F3963" t="s">
        <v>507</v>
      </c>
      <c r="G3963">
        <v>100000</v>
      </c>
      <c r="H3963" s="1">
        <v>9.9999999999999998E-13</v>
      </c>
      <c r="I3963">
        <f>IF(OR(B3963="GAS",B3963="COL",B3963="LAN",B3963="RICE"),H3963*About!$B$113,IF(B3963="CROP",H3963*About!$B$114,'EPA Data'!H3963))</f>
        <v>9.9999999999999998E-13</v>
      </c>
      <c r="J3963" s="9" t="str">
        <f>VLOOKUP(F3963,'Tech to Policy Mapping'!C:D,2,FALSE)</f>
        <v>F-gas substitution</v>
      </c>
    </row>
    <row r="3964" spans="1:10" x14ac:dyDescent="0.45">
      <c r="A3964" t="s">
        <v>465</v>
      </c>
      <c r="B3964" t="s">
        <v>504</v>
      </c>
      <c r="C3964">
        <v>2035</v>
      </c>
      <c r="D3964" t="s">
        <v>82</v>
      </c>
      <c r="E3964" t="s">
        <v>83</v>
      </c>
      <c r="F3964" t="s">
        <v>505</v>
      </c>
      <c r="G3964">
        <v>-100000</v>
      </c>
      <c r="H3964">
        <v>0</v>
      </c>
      <c r="I3964">
        <f>IF(OR(B3964="GAS",B3964="COL",B3964="LAN",B3964="RICE"),H3964*About!$B$113,IF(B3964="CROP",H3964*About!$B$114,'EPA Data'!H3964))</f>
        <v>0</v>
      </c>
      <c r="J3964" s="9" t="str">
        <f>VLOOKUP(F3964,'Tech to Policy Mapping'!C:D,2,FALSE)</f>
        <v>F-gas substitution</v>
      </c>
    </row>
    <row r="3965" spans="1:10" x14ac:dyDescent="0.45">
      <c r="A3965" t="s">
        <v>465</v>
      </c>
      <c r="B3965" t="s">
        <v>504</v>
      </c>
      <c r="C3965">
        <v>2035</v>
      </c>
      <c r="D3965" t="s">
        <v>82</v>
      </c>
      <c r="E3965" t="s">
        <v>83</v>
      </c>
      <c r="F3965" t="s">
        <v>505</v>
      </c>
      <c r="G3965">
        <v>24</v>
      </c>
      <c r="H3965">
        <v>4.6776272938590002E-4</v>
      </c>
      <c r="I3965">
        <f>IF(OR(B3965="GAS",B3965="COL",B3965="LAN",B3965="RICE"),H3965*About!$B$113,IF(B3965="CROP",H3965*About!$B$114,'EPA Data'!H3965))</f>
        <v>4.6776272938590002E-4</v>
      </c>
      <c r="J3965" s="9" t="str">
        <f>VLOOKUP(F3965,'Tech to Policy Mapping'!C:D,2,FALSE)</f>
        <v>F-gas substitution</v>
      </c>
    </row>
    <row r="3966" spans="1:10" x14ac:dyDescent="0.45">
      <c r="A3966" t="s">
        <v>465</v>
      </c>
      <c r="B3966" t="s">
        <v>504</v>
      </c>
      <c r="C3966">
        <v>2035</v>
      </c>
      <c r="D3966" t="s">
        <v>82</v>
      </c>
      <c r="E3966" t="s">
        <v>83</v>
      </c>
      <c r="F3966" t="s">
        <v>505</v>
      </c>
      <c r="G3966">
        <v>24</v>
      </c>
      <c r="H3966">
        <v>0</v>
      </c>
      <c r="I3966">
        <f>IF(OR(B3966="GAS",B3966="COL",B3966="LAN",B3966="RICE"),H3966*About!$B$113,IF(B3966="CROP",H3966*About!$B$114,'EPA Data'!H3966))</f>
        <v>0</v>
      </c>
      <c r="J3966" s="9" t="str">
        <f>VLOOKUP(F3966,'Tech to Policy Mapping'!C:D,2,FALSE)</f>
        <v>F-gas substitution</v>
      </c>
    </row>
    <row r="3967" spans="1:10" x14ac:dyDescent="0.45">
      <c r="A3967" t="s">
        <v>465</v>
      </c>
      <c r="B3967" t="s">
        <v>504</v>
      </c>
      <c r="C3967">
        <v>2035</v>
      </c>
      <c r="D3967" t="s">
        <v>82</v>
      </c>
      <c r="E3967" t="s">
        <v>83</v>
      </c>
      <c r="F3967" t="s">
        <v>506</v>
      </c>
      <c r="G3967">
        <v>27</v>
      </c>
      <c r="H3967">
        <v>1.9970347057099999E-4</v>
      </c>
      <c r="I3967">
        <f>IF(OR(B3967="GAS",B3967="COL",B3967="LAN",B3967="RICE"),H3967*About!$B$113,IF(B3967="CROP",H3967*About!$B$114,'EPA Data'!H3967))</f>
        <v>1.9970347057099999E-4</v>
      </c>
      <c r="J3967" s="9" t="str">
        <f>VLOOKUP(F3967,'Tech to Policy Mapping'!C:D,2,FALSE)</f>
        <v>F-gas substitution</v>
      </c>
    </row>
    <row r="3968" spans="1:10" x14ac:dyDescent="0.45">
      <c r="A3968" t="s">
        <v>465</v>
      </c>
      <c r="B3968" t="s">
        <v>504</v>
      </c>
      <c r="C3968">
        <v>2035</v>
      </c>
      <c r="D3968" t="s">
        <v>82</v>
      </c>
      <c r="E3968" t="s">
        <v>83</v>
      </c>
      <c r="F3968" t="s">
        <v>507</v>
      </c>
      <c r="G3968">
        <v>39</v>
      </c>
      <c r="H3968">
        <v>2.6523732230999999E-5</v>
      </c>
      <c r="I3968">
        <f>IF(OR(B3968="GAS",B3968="COL",B3968="LAN",B3968="RICE"),H3968*About!$B$113,IF(B3968="CROP",H3968*About!$B$114,'EPA Data'!H3968))</f>
        <v>2.6523732230999999E-5</v>
      </c>
      <c r="J3968" s="9" t="str">
        <f>VLOOKUP(F3968,'Tech to Policy Mapping'!C:D,2,FALSE)</f>
        <v>F-gas substitution</v>
      </c>
    </row>
    <row r="3969" spans="1:10" x14ac:dyDescent="0.45">
      <c r="A3969" t="s">
        <v>465</v>
      </c>
      <c r="B3969" t="s">
        <v>504</v>
      </c>
      <c r="C3969">
        <v>2035</v>
      </c>
      <c r="D3969" t="s">
        <v>82</v>
      </c>
      <c r="E3969" t="s">
        <v>83</v>
      </c>
      <c r="F3969" t="s">
        <v>507</v>
      </c>
      <c r="G3969">
        <v>100000</v>
      </c>
      <c r="H3969" s="1">
        <v>9.9999999999999998E-13</v>
      </c>
      <c r="I3969">
        <f>IF(OR(B3969="GAS",B3969="COL",B3969="LAN",B3969="RICE"),H3969*About!$B$113,IF(B3969="CROP",H3969*About!$B$114,'EPA Data'!H3969))</f>
        <v>9.9999999999999998E-13</v>
      </c>
      <c r="J3969" s="9" t="str">
        <f>VLOOKUP(F3969,'Tech to Policy Mapping'!C:D,2,FALSE)</f>
        <v>F-gas substitution</v>
      </c>
    </row>
    <row r="3970" spans="1:10" x14ac:dyDescent="0.45">
      <c r="A3970" t="s">
        <v>465</v>
      </c>
      <c r="B3970" t="s">
        <v>504</v>
      </c>
      <c r="C3970">
        <v>2040</v>
      </c>
      <c r="D3970" t="s">
        <v>82</v>
      </c>
      <c r="E3970" t="s">
        <v>83</v>
      </c>
      <c r="F3970" t="s">
        <v>505</v>
      </c>
      <c r="G3970">
        <v>-100000</v>
      </c>
      <c r="H3970">
        <v>0</v>
      </c>
      <c r="I3970">
        <f>IF(OR(B3970="GAS",B3970="COL",B3970="LAN",B3970="RICE"),H3970*About!$B$113,IF(B3970="CROP",H3970*About!$B$114,'EPA Data'!H3970))</f>
        <v>0</v>
      </c>
      <c r="J3970" s="9" t="str">
        <f>VLOOKUP(F3970,'Tech to Policy Mapping'!C:D,2,FALSE)</f>
        <v>F-gas substitution</v>
      </c>
    </row>
    <row r="3971" spans="1:10" x14ac:dyDescent="0.45">
      <c r="A3971" t="s">
        <v>465</v>
      </c>
      <c r="B3971" t="s">
        <v>504</v>
      </c>
      <c r="C3971">
        <v>2040</v>
      </c>
      <c r="D3971" t="s">
        <v>82</v>
      </c>
      <c r="E3971" t="s">
        <v>83</v>
      </c>
      <c r="F3971" t="s">
        <v>505</v>
      </c>
      <c r="G3971">
        <v>24</v>
      </c>
      <c r="H3971">
        <v>0</v>
      </c>
      <c r="I3971">
        <f>IF(OR(B3971="GAS",B3971="COL",B3971="LAN",B3971="RICE"),H3971*About!$B$113,IF(B3971="CROP",H3971*About!$B$114,'EPA Data'!H3971))</f>
        <v>0</v>
      </c>
      <c r="J3971" s="9" t="str">
        <f>VLOOKUP(F3971,'Tech to Policy Mapping'!C:D,2,FALSE)</f>
        <v>F-gas substitution</v>
      </c>
    </row>
    <row r="3972" spans="1:10" x14ac:dyDescent="0.45">
      <c r="A3972" t="s">
        <v>465</v>
      </c>
      <c r="B3972" t="s">
        <v>504</v>
      </c>
      <c r="C3972">
        <v>2040</v>
      </c>
      <c r="D3972" t="s">
        <v>82</v>
      </c>
      <c r="E3972" t="s">
        <v>83</v>
      </c>
      <c r="F3972" t="s">
        <v>505</v>
      </c>
      <c r="G3972">
        <v>24</v>
      </c>
      <c r="H3972">
        <v>5.7318311883140002E-4</v>
      </c>
      <c r="I3972">
        <f>IF(OR(B3972="GAS",B3972="COL",B3972="LAN",B3972="RICE"),H3972*About!$B$113,IF(B3972="CROP",H3972*About!$B$114,'EPA Data'!H3972))</f>
        <v>5.7318311883140002E-4</v>
      </c>
      <c r="J3972" s="9" t="str">
        <f>VLOOKUP(F3972,'Tech to Policy Mapping'!C:D,2,FALSE)</f>
        <v>F-gas substitution</v>
      </c>
    </row>
    <row r="3973" spans="1:10" x14ac:dyDescent="0.45">
      <c r="A3973" t="s">
        <v>465</v>
      </c>
      <c r="B3973" t="s">
        <v>504</v>
      </c>
      <c r="C3973">
        <v>2040</v>
      </c>
      <c r="D3973" t="s">
        <v>82</v>
      </c>
      <c r="E3973" t="s">
        <v>83</v>
      </c>
      <c r="F3973" t="s">
        <v>506</v>
      </c>
      <c r="G3973">
        <v>26</v>
      </c>
      <c r="H3973">
        <v>3.5094702616329999E-4</v>
      </c>
      <c r="I3973">
        <f>IF(OR(B3973="GAS",B3973="COL",B3973="LAN",B3973="RICE"),H3973*About!$B$113,IF(B3973="CROP",H3973*About!$B$114,'EPA Data'!H3973))</f>
        <v>3.5094702616329999E-4</v>
      </c>
      <c r="J3973" s="9" t="str">
        <f>VLOOKUP(F3973,'Tech to Policy Mapping'!C:D,2,FALSE)</f>
        <v>F-gas substitution</v>
      </c>
    </row>
    <row r="3974" spans="1:10" x14ac:dyDescent="0.45">
      <c r="A3974" t="s">
        <v>465</v>
      </c>
      <c r="B3974" t="s">
        <v>504</v>
      </c>
      <c r="C3974">
        <v>2040</v>
      </c>
      <c r="D3974" t="s">
        <v>82</v>
      </c>
      <c r="E3974" t="s">
        <v>83</v>
      </c>
      <c r="F3974" t="s">
        <v>507</v>
      </c>
      <c r="G3974">
        <v>38</v>
      </c>
      <c r="H3974">
        <v>4.6487009967700002E-5</v>
      </c>
      <c r="I3974">
        <f>IF(OR(B3974="GAS",B3974="COL",B3974="LAN",B3974="RICE"),H3974*About!$B$113,IF(B3974="CROP",H3974*About!$B$114,'EPA Data'!H3974))</f>
        <v>4.6487009967700002E-5</v>
      </c>
      <c r="J3974" s="9" t="str">
        <f>VLOOKUP(F3974,'Tech to Policy Mapping'!C:D,2,FALSE)</f>
        <v>F-gas substitution</v>
      </c>
    </row>
    <row r="3975" spans="1:10" x14ac:dyDescent="0.45">
      <c r="A3975" t="s">
        <v>465</v>
      </c>
      <c r="B3975" t="s">
        <v>504</v>
      </c>
      <c r="C3975">
        <v>2040</v>
      </c>
      <c r="D3975" t="s">
        <v>82</v>
      </c>
      <c r="E3975" t="s">
        <v>83</v>
      </c>
      <c r="F3975" t="s">
        <v>507</v>
      </c>
      <c r="G3975">
        <v>100000</v>
      </c>
      <c r="H3975" s="1">
        <v>9.9999999999999998E-13</v>
      </c>
      <c r="I3975">
        <f>IF(OR(B3975="GAS",B3975="COL",B3975="LAN",B3975="RICE"),H3975*About!$B$113,IF(B3975="CROP",H3975*About!$B$114,'EPA Data'!H3975))</f>
        <v>9.9999999999999998E-13</v>
      </c>
      <c r="J3975" s="9" t="str">
        <f>VLOOKUP(F3975,'Tech to Policy Mapping'!C:D,2,FALSE)</f>
        <v>F-gas substitution</v>
      </c>
    </row>
    <row r="3976" spans="1:10" x14ac:dyDescent="0.45">
      <c r="A3976" t="s">
        <v>465</v>
      </c>
      <c r="B3976" t="s">
        <v>504</v>
      </c>
      <c r="C3976">
        <v>2045</v>
      </c>
      <c r="D3976" t="s">
        <v>82</v>
      </c>
      <c r="E3976" t="s">
        <v>83</v>
      </c>
      <c r="F3976" t="s">
        <v>505</v>
      </c>
      <c r="G3976">
        <v>-100000</v>
      </c>
      <c r="H3976">
        <v>0</v>
      </c>
      <c r="I3976">
        <f>IF(OR(B3976="GAS",B3976="COL",B3976="LAN",B3976="RICE"),H3976*About!$B$113,IF(B3976="CROP",H3976*About!$B$114,'EPA Data'!H3976))</f>
        <v>0</v>
      </c>
      <c r="J3976" s="9" t="str">
        <f>VLOOKUP(F3976,'Tech to Policy Mapping'!C:D,2,FALSE)</f>
        <v>F-gas substitution</v>
      </c>
    </row>
    <row r="3977" spans="1:10" x14ac:dyDescent="0.45">
      <c r="A3977" t="s">
        <v>465</v>
      </c>
      <c r="B3977" t="s">
        <v>504</v>
      </c>
      <c r="C3977">
        <v>2045</v>
      </c>
      <c r="D3977" t="s">
        <v>82</v>
      </c>
      <c r="E3977" t="s">
        <v>83</v>
      </c>
      <c r="F3977" t="s">
        <v>505</v>
      </c>
      <c r="G3977">
        <v>24</v>
      </c>
      <c r="H3977">
        <v>6.856213440187E-4</v>
      </c>
      <c r="I3977">
        <f>IF(OR(B3977="GAS",B3977="COL",B3977="LAN",B3977="RICE"),H3977*About!$B$113,IF(B3977="CROP",H3977*About!$B$114,'EPA Data'!H3977))</f>
        <v>6.856213440187E-4</v>
      </c>
      <c r="J3977" s="9" t="str">
        <f>VLOOKUP(F3977,'Tech to Policy Mapping'!C:D,2,FALSE)</f>
        <v>F-gas substitution</v>
      </c>
    </row>
    <row r="3978" spans="1:10" x14ac:dyDescent="0.45">
      <c r="A3978" t="s">
        <v>465</v>
      </c>
      <c r="B3978" t="s">
        <v>504</v>
      </c>
      <c r="C3978">
        <v>2045</v>
      </c>
      <c r="D3978" t="s">
        <v>82</v>
      </c>
      <c r="E3978" t="s">
        <v>83</v>
      </c>
      <c r="F3978" t="s">
        <v>505</v>
      </c>
      <c r="G3978">
        <v>24</v>
      </c>
      <c r="H3978">
        <v>0</v>
      </c>
      <c r="I3978">
        <f>IF(OR(B3978="GAS",B3978="COL",B3978="LAN",B3978="RICE"),H3978*About!$B$113,IF(B3978="CROP",H3978*About!$B$114,'EPA Data'!H3978))</f>
        <v>0</v>
      </c>
      <c r="J3978" s="9" t="str">
        <f>VLOOKUP(F3978,'Tech to Policy Mapping'!C:D,2,FALSE)</f>
        <v>F-gas substitution</v>
      </c>
    </row>
    <row r="3979" spans="1:10" x14ac:dyDescent="0.45">
      <c r="A3979" t="s">
        <v>465</v>
      </c>
      <c r="B3979" t="s">
        <v>504</v>
      </c>
      <c r="C3979">
        <v>2045</v>
      </c>
      <c r="D3979" t="s">
        <v>82</v>
      </c>
      <c r="E3979" t="s">
        <v>83</v>
      </c>
      <c r="F3979" t="s">
        <v>506</v>
      </c>
      <c r="G3979">
        <v>25</v>
      </c>
      <c r="H3979">
        <v>5.2514503477140003E-4</v>
      </c>
      <c r="I3979">
        <f>IF(OR(B3979="GAS",B3979="COL",B3979="LAN",B3979="RICE"),H3979*About!$B$113,IF(B3979="CROP",H3979*About!$B$114,'EPA Data'!H3979))</f>
        <v>5.2514503477140003E-4</v>
      </c>
      <c r="J3979" s="9" t="str">
        <f>VLOOKUP(F3979,'Tech to Policy Mapping'!C:D,2,FALSE)</f>
        <v>F-gas substitution</v>
      </c>
    </row>
    <row r="3980" spans="1:10" x14ac:dyDescent="0.45">
      <c r="A3980" t="s">
        <v>465</v>
      </c>
      <c r="B3980" t="s">
        <v>504</v>
      </c>
      <c r="C3980">
        <v>2045</v>
      </c>
      <c r="D3980" t="s">
        <v>82</v>
      </c>
      <c r="E3980" t="s">
        <v>83</v>
      </c>
      <c r="F3980" t="s">
        <v>507</v>
      </c>
      <c r="G3980">
        <v>38</v>
      </c>
      <c r="H3980">
        <v>6.9584908487700003E-5</v>
      </c>
      <c r="I3980">
        <f>IF(OR(B3980="GAS",B3980="COL",B3980="LAN",B3980="RICE"),H3980*About!$B$113,IF(B3980="CROP",H3980*About!$B$114,'EPA Data'!H3980))</f>
        <v>6.9584908487700003E-5</v>
      </c>
      <c r="J3980" s="9" t="str">
        <f>VLOOKUP(F3980,'Tech to Policy Mapping'!C:D,2,FALSE)</f>
        <v>F-gas substitution</v>
      </c>
    </row>
    <row r="3981" spans="1:10" x14ac:dyDescent="0.45">
      <c r="A3981" t="s">
        <v>465</v>
      </c>
      <c r="B3981" t="s">
        <v>504</v>
      </c>
      <c r="C3981">
        <v>2045</v>
      </c>
      <c r="D3981" t="s">
        <v>82</v>
      </c>
      <c r="E3981" t="s">
        <v>83</v>
      </c>
      <c r="F3981" t="s">
        <v>507</v>
      </c>
      <c r="G3981">
        <v>100000</v>
      </c>
      <c r="H3981" s="1">
        <v>9.9999999999999998E-13</v>
      </c>
      <c r="I3981">
        <f>IF(OR(B3981="GAS",B3981="COL",B3981="LAN",B3981="RICE"),H3981*About!$B$113,IF(B3981="CROP",H3981*About!$B$114,'EPA Data'!H3981))</f>
        <v>9.9999999999999998E-13</v>
      </c>
      <c r="J3981" s="9" t="str">
        <f>VLOOKUP(F3981,'Tech to Policy Mapping'!C:D,2,FALSE)</f>
        <v>F-gas substitution</v>
      </c>
    </row>
    <row r="3982" spans="1:10" x14ac:dyDescent="0.45">
      <c r="A3982" t="s">
        <v>465</v>
      </c>
      <c r="B3982" t="s">
        <v>504</v>
      </c>
      <c r="C3982">
        <v>2050</v>
      </c>
      <c r="D3982" t="s">
        <v>82</v>
      </c>
      <c r="E3982" t="s">
        <v>83</v>
      </c>
      <c r="F3982" t="s">
        <v>505</v>
      </c>
      <c r="G3982">
        <v>-100000</v>
      </c>
      <c r="H3982">
        <v>0</v>
      </c>
      <c r="I3982">
        <f>IF(OR(B3982="GAS",B3982="COL",B3982="LAN",B3982="RICE"),H3982*About!$B$113,IF(B3982="CROP",H3982*About!$B$114,'EPA Data'!H3982))</f>
        <v>0</v>
      </c>
      <c r="J3982" s="9" t="str">
        <f>VLOOKUP(F3982,'Tech to Policy Mapping'!C:D,2,FALSE)</f>
        <v>F-gas substitution</v>
      </c>
    </row>
    <row r="3983" spans="1:10" x14ac:dyDescent="0.45">
      <c r="A3983" t="s">
        <v>465</v>
      </c>
      <c r="B3983" t="s">
        <v>504</v>
      </c>
      <c r="C3983">
        <v>2050</v>
      </c>
      <c r="D3983" t="s">
        <v>82</v>
      </c>
      <c r="E3983" t="s">
        <v>83</v>
      </c>
      <c r="F3983" t="s">
        <v>506</v>
      </c>
      <c r="G3983">
        <v>24</v>
      </c>
      <c r="H3983">
        <v>6.3769094413149998E-4</v>
      </c>
      <c r="I3983">
        <f>IF(OR(B3983="GAS",B3983="COL",B3983="LAN",B3983="RICE"),H3983*About!$B$113,IF(B3983="CROP",H3983*About!$B$114,'EPA Data'!H3983))</f>
        <v>6.3769094413149998E-4</v>
      </c>
      <c r="J3983" s="9" t="str">
        <f>VLOOKUP(F3983,'Tech to Policy Mapping'!C:D,2,FALSE)</f>
        <v>F-gas substitution</v>
      </c>
    </row>
    <row r="3984" spans="1:10" x14ac:dyDescent="0.45">
      <c r="A3984" t="s">
        <v>465</v>
      </c>
      <c r="B3984" t="s">
        <v>504</v>
      </c>
      <c r="C3984">
        <v>2050</v>
      </c>
      <c r="D3984" t="s">
        <v>82</v>
      </c>
      <c r="E3984" t="s">
        <v>83</v>
      </c>
      <c r="F3984" t="s">
        <v>505</v>
      </c>
      <c r="G3984">
        <v>24</v>
      </c>
      <c r="H3984">
        <v>6.8652868503700005E-4</v>
      </c>
      <c r="I3984">
        <f>IF(OR(B3984="GAS",B3984="COL",B3984="LAN",B3984="RICE"),H3984*About!$B$113,IF(B3984="CROP",H3984*About!$B$114,'EPA Data'!H3984))</f>
        <v>6.8652868503700005E-4</v>
      </c>
      <c r="J3984" s="9" t="str">
        <f>VLOOKUP(F3984,'Tech to Policy Mapping'!C:D,2,FALSE)</f>
        <v>F-gas substitution</v>
      </c>
    </row>
    <row r="3985" spans="1:10" x14ac:dyDescent="0.45">
      <c r="A3985" t="s">
        <v>465</v>
      </c>
      <c r="B3985" t="s">
        <v>504</v>
      </c>
      <c r="C3985">
        <v>2050</v>
      </c>
      <c r="D3985" t="s">
        <v>82</v>
      </c>
      <c r="E3985" t="s">
        <v>83</v>
      </c>
      <c r="F3985" t="s">
        <v>505</v>
      </c>
      <c r="G3985">
        <v>24</v>
      </c>
      <c r="H3985">
        <v>0</v>
      </c>
      <c r="I3985">
        <f>IF(OR(B3985="GAS",B3985="COL",B3985="LAN",B3985="RICE"),H3985*About!$B$113,IF(B3985="CROP",H3985*About!$B$114,'EPA Data'!H3985))</f>
        <v>0</v>
      </c>
      <c r="J3985" s="9" t="str">
        <f>VLOOKUP(F3985,'Tech to Policy Mapping'!C:D,2,FALSE)</f>
        <v>F-gas substitution</v>
      </c>
    </row>
    <row r="3986" spans="1:10" x14ac:dyDescent="0.45">
      <c r="A3986" t="s">
        <v>465</v>
      </c>
      <c r="B3986" t="s">
        <v>504</v>
      </c>
      <c r="C3986">
        <v>2050</v>
      </c>
      <c r="D3986" t="s">
        <v>82</v>
      </c>
      <c r="E3986" t="s">
        <v>83</v>
      </c>
      <c r="F3986" t="s">
        <v>507</v>
      </c>
      <c r="G3986">
        <v>36</v>
      </c>
      <c r="H3986">
        <v>8.4504245023699995E-5</v>
      </c>
      <c r="I3986">
        <f>IF(OR(B3986="GAS",B3986="COL",B3986="LAN",B3986="RICE"),H3986*About!$B$113,IF(B3986="CROP",H3986*About!$B$114,'EPA Data'!H3986))</f>
        <v>8.4504245023699995E-5</v>
      </c>
      <c r="J3986" s="9" t="str">
        <f>VLOOKUP(F3986,'Tech to Policy Mapping'!C:D,2,FALSE)</f>
        <v>F-gas substitution</v>
      </c>
    </row>
    <row r="3987" spans="1:10" x14ac:dyDescent="0.45">
      <c r="A3987" t="s">
        <v>465</v>
      </c>
      <c r="B3987" t="s">
        <v>504</v>
      </c>
      <c r="C3987">
        <v>2050</v>
      </c>
      <c r="D3987" t="s">
        <v>82</v>
      </c>
      <c r="E3987" t="s">
        <v>83</v>
      </c>
      <c r="F3987" t="s">
        <v>507</v>
      </c>
      <c r="G3987">
        <v>100000</v>
      </c>
      <c r="H3987" s="1">
        <v>9.9999999999999998E-13</v>
      </c>
      <c r="I3987">
        <f>IF(OR(B3987="GAS",B3987="COL",B3987="LAN",B3987="RICE"),H3987*About!$B$113,IF(B3987="CROP",H3987*About!$B$114,'EPA Data'!H3987))</f>
        <v>9.9999999999999998E-13</v>
      </c>
      <c r="J3987" s="9" t="str">
        <f>VLOOKUP(F3987,'Tech to Policy Mapping'!C:D,2,FALSE)</f>
        <v>F-gas substitution</v>
      </c>
    </row>
    <row r="3988" spans="1:10" x14ac:dyDescent="0.45">
      <c r="A3988" t="s">
        <v>465</v>
      </c>
      <c r="B3988" t="s">
        <v>508</v>
      </c>
      <c r="C3988">
        <v>2015</v>
      </c>
      <c r="D3988" t="s">
        <v>82</v>
      </c>
      <c r="G3988">
        <v>-100000</v>
      </c>
      <c r="H3988">
        <v>0</v>
      </c>
      <c r="I3988">
        <f>IF(OR(B3988="GAS",B3988="COL",B3988="LAN",B3988="RICE"),H3988*About!$B$113,IF(B3988="CROP",H3988*About!$B$114,'EPA Data'!H3988))</f>
        <v>0</v>
      </c>
      <c r="J3988" s="9" t="e">
        <f>VLOOKUP(F3988,'Tech to Policy Mapping'!C:D,2,FALSE)</f>
        <v>#N/A</v>
      </c>
    </row>
    <row r="3989" spans="1:10" x14ac:dyDescent="0.45">
      <c r="A3989" t="s">
        <v>465</v>
      </c>
      <c r="B3989" t="s">
        <v>508</v>
      </c>
      <c r="C3989">
        <v>2015</v>
      </c>
      <c r="D3989" t="s">
        <v>82</v>
      </c>
      <c r="G3989">
        <v>100000</v>
      </c>
      <c r="H3989" s="1">
        <v>9.9999999999999998E-13</v>
      </c>
      <c r="I3989">
        <f>IF(OR(B3989="GAS",B3989="COL",B3989="LAN",B3989="RICE"),H3989*About!$B$113,IF(B3989="CROP",H3989*About!$B$114,'EPA Data'!H3989))</f>
        <v>9.9999999999999998E-13</v>
      </c>
      <c r="J3989" s="9" t="e">
        <f>VLOOKUP(F3989,'Tech to Policy Mapping'!C:D,2,FALSE)</f>
        <v>#N/A</v>
      </c>
    </row>
    <row r="3990" spans="1:10" x14ac:dyDescent="0.45">
      <c r="A3990" t="s">
        <v>465</v>
      </c>
      <c r="B3990" t="s">
        <v>508</v>
      </c>
      <c r="C3990">
        <v>2020</v>
      </c>
      <c r="D3990" t="s">
        <v>82</v>
      </c>
      <c r="G3990">
        <v>-100000</v>
      </c>
      <c r="H3990">
        <v>0</v>
      </c>
      <c r="I3990">
        <f>IF(OR(B3990="GAS",B3990="COL",B3990="LAN",B3990="RICE"),H3990*About!$B$113,IF(B3990="CROP",H3990*About!$B$114,'EPA Data'!H3990))</f>
        <v>0</v>
      </c>
      <c r="J3990" s="9" t="e">
        <f>VLOOKUP(F3990,'Tech to Policy Mapping'!C:D,2,FALSE)</f>
        <v>#N/A</v>
      </c>
    </row>
    <row r="3991" spans="1:10" x14ac:dyDescent="0.45">
      <c r="A3991" t="s">
        <v>465</v>
      </c>
      <c r="B3991" t="s">
        <v>508</v>
      </c>
      <c r="C3991">
        <v>2020</v>
      </c>
      <c r="D3991" t="s">
        <v>82</v>
      </c>
      <c r="G3991">
        <v>100000</v>
      </c>
      <c r="H3991" s="1">
        <v>9.9999999999999998E-13</v>
      </c>
      <c r="I3991">
        <f>IF(OR(B3991="GAS",B3991="COL",B3991="LAN",B3991="RICE"),H3991*About!$B$113,IF(B3991="CROP",H3991*About!$B$114,'EPA Data'!H3991))</f>
        <v>9.9999999999999998E-13</v>
      </c>
      <c r="J3991" s="9" t="e">
        <f>VLOOKUP(F3991,'Tech to Policy Mapping'!C:D,2,FALSE)</f>
        <v>#N/A</v>
      </c>
    </row>
    <row r="3992" spans="1:10" x14ac:dyDescent="0.45">
      <c r="A3992" t="s">
        <v>465</v>
      </c>
      <c r="B3992" t="s">
        <v>508</v>
      </c>
      <c r="C3992">
        <v>2025</v>
      </c>
      <c r="D3992" t="s">
        <v>82</v>
      </c>
      <c r="E3992" t="s">
        <v>83</v>
      </c>
      <c r="F3992" t="s">
        <v>511</v>
      </c>
      <c r="G3992">
        <v>-100000</v>
      </c>
      <c r="H3992">
        <v>0</v>
      </c>
      <c r="I3992">
        <f>IF(OR(B3992="GAS",B3992="COL",B3992="LAN",B3992="RICE"),H3992*About!$B$113,IF(B3992="CROP",H3992*About!$B$114,'EPA Data'!H3992))</f>
        <v>0</v>
      </c>
      <c r="J3992" s="9" t="str">
        <f>VLOOKUP(F3992,'Tech to Policy Mapping'!C:D,2,FALSE)</f>
        <v>F-gas substitution</v>
      </c>
    </row>
    <row r="3993" spans="1:10" x14ac:dyDescent="0.45">
      <c r="A3993" t="s">
        <v>465</v>
      </c>
      <c r="B3993" t="s">
        <v>508</v>
      </c>
      <c r="C3993">
        <v>2025</v>
      </c>
      <c r="D3993" t="s">
        <v>82</v>
      </c>
      <c r="E3993" t="s">
        <v>83</v>
      </c>
      <c r="F3993" t="s">
        <v>511</v>
      </c>
      <c r="G3993">
        <v>-1</v>
      </c>
      <c r="H3993" s="1">
        <v>3.2148769757400002E-10</v>
      </c>
      <c r="I3993">
        <f>IF(OR(B3993="GAS",B3993="COL",B3993="LAN",B3993="RICE"),H3993*About!$B$113,IF(B3993="CROP",H3993*About!$B$114,'EPA Data'!H3993))</f>
        <v>3.2148769757400002E-10</v>
      </c>
      <c r="J3993" s="9" t="str">
        <f>VLOOKUP(F3993,'Tech to Policy Mapping'!C:D,2,FALSE)</f>
        <v>F-gas substitution</v>
      </c>
    </row>
    <row r="3994" spans="1:10" x14ac:dyDescent="0.45">
      <c r="A3994" t="s">
        <v>465</v>
      </c>
      <c r="B3994" t="s">
        <v>508</v>
      </c>
      <c r="C3994">
        <v>2025</v>
      </c>
      <c r="D3994" t="s">
        <v>82</v>
      </c>
      <c r="E3994" t="s">
        <v>83</v>
      </c>
      <c r="F3994" t="s">
        <v>511</v>
      </c>
      <c r="G3994">
        <v>-1</v>
      </c>
      <c r="H3994">
        <v>0</v>
      </c>
      <c r="I3994">
        <f>IF(OR(B3994="GAS",B3994="COL",B3994="LAN",B3994="RICE"),H3994*About!$B$113,IF(B3994="CROP",H3994*About!$B$114,'EPA Data'!H3994))</f>
        <v>0</v>
      </c>
      <c r="J3994" s="9" t="str">
        <f>VLOOKUP(F3994,'Tech to Policy Mapping'!C:D,2,FALSE)</f>
        <v>F-gas substitution</v>
      </c>
    </row>
    <row r="3995" spans="1:10" x14ac:dyDescent="0.45">
      <c r="A3995" t="s">
        <v>465</v>
      </c>
      <c r="B3995" t="s">
        <v>508</v>
      </c>
      <c r="C3995">
        <v>2025</v>
      </c>
      <c r="D3995" t="s">
        <v>82</v>
      </c>
      <c r="E3995" t="s">
        <v>83</v>
      </c>
      <c r="F3995" t="s">
        <v>511</v>
      </c>
      <c r="G3995">
        <v>100000</v>
      </c>
      <c r="H3995" s="1">
        <v>9.9999999999999998E-13</v>
      </c>
      <c r="I3995">
        <f>IF(OR(B3995="GAS",B3995="COL",B3995="LAN",B3995="RICE"),H3995*About!$B$113,IF(B3995="CROP",H3995*About!$B$114,'EPA Data'!H3995))</f>
        <v>9.9999999999999998E-13</v>
      </c>
      <c r="J3995" s="9" t="str">
        <f>VLOOKUP(F3995,'Tech to Policy Mapping'!C:D,2,FALSE)</f>
        <v>F-gas substitution</v>
      </c>
    </row>
    <row r="3996" spans="1:10" x14ac:dyDescent="0.45">
      <c r="A3996" t="s">
        <v>465</v>
      </c>
      <c r="B3996" t="s">
        <v>508</v>
      </c>
      <c r="C3996">
        <v>2030</v>
      </c>
      <c r="D3996" t="s">
        <v>82</v>
      </c>
      <c r="E3996" t="s">
        <v>83</v>
      </c>
      <c r="F3996" t="s">
        <v>511</v>
      </c>
      <c r="G3996">
        <v>-100000</v>
      </c>
      <c r="H3996">
        <v>0</v>
      </c>
      <c r="I3996">
        <f>IF(OR(B3996="GAS",B3996="COL",B3996="LAN",B3996="RICE"),H3996*About!$B$113,IF(B3996="CROP",H3996*About!$B$114,'EPA Data'!H3996))</f>
        <v>0</v>
      </c>
      <c r="J3996" s="9" t="str">
        <f>VLOOKUP(F3996,'Tech to Policy Mapping'!C:D,2,FALSE)</f>
        <v>F-gas substitution</v>
      </c>
    </row>
    <row r="3997" spans="1:10" x14ac:dyDescent="0.45">
      <c r="A3997" t="s">
        <v>465</v>
      </c>
      <c r="B3997" t="s">
        <v>508</v>
      </c>
      <c r="C3997">
        <v>2030</v>
      </c>
      <c r="D3997" t="s">
        <v>82</v>
      </c>
      <c r="E3997" t="s">
        <v>83</v>
      </c>
      <c r="F3997" t="s">
        <v>511</v>
      </c>
      <c r="G3997">
        <v>-1</v>
      </c>
      <c r="H3997" s="1">
        <v>1.00752906018E-9</v>
      </c>
      <c r="I3997">
        <f>IF(OR(B3997="GAS",B3997="COL",B3997="LAN",B3997="RICE"),H3997*About!$B$113,IF(B3997="CROP",H3997*About!$B$114,'EPA Data'!H3997))</f>
        <v>1.00752906018E-9</v>
      </c>
      <c r="J3997" s="9" t="str">
        <f>VLOOKUP(F3997,'Tech to Policy Mapping'!C:D,2,FALSE)</f>
        <v>F-gas substitution</v>
      </c>
    </row>
    <row r="3998" spans="1:10" x14ac:dyDescent="0.45">
      <c r="A3998" t="s">
        <v>465</v>
      </c>
      <c r="B3998" t="s">
        <v>508</v>
      </c>
      <c r="C3998">
        <v>2030</v>
      </c>
      <c r="D3998" t="s">
        <v>82</v>
      </c>
      <c r="E3998" t="s">
        <v>83</v>
      </c>
      <c r="F3998" t="s">
        <v>511</v>
      </c>
      <c r="G3998">
        <v>-1</v>
      </c>
      <c r="H3998">
        <v>0</v>
      </c>
      <c r="I3998">
        <f>IF(OR(B3998="GAS",B3998="COL",B3998="LAN",B3998="RICE"),H3998*About!$B$113,IF(B3998="CROP",H3998*About!$B$114,'EPA Data'!H3998))</f>
        <v>0</v>
      </c>
      <c r="J3998" s="9" t="str">
        <f>VLOOKUP(F3998,'Tech to Policy Mapping'!C:D,2,FALSE)</f>
        <v>F-gas substitution</v>
      </c>
    </row>
    <row r="3999" spans="1:10" x14ac:dyDescent="0.45">
      <c r="A3999" t="s">
        <v>465</v>
      </c>
      <c r="B3999" t="s">
        <v>508</v>
      </c>
      <c r="C3999">
        <v>2030</v>
      </c>
      <c r="D3999" t="s">
        <v>82</v>
      </c>
      <c r="E3999" t="s">
        <v>83</v>
      </c>
      <c r="F3999" t="s">
        <v>511</v>
      </c>
      <c r="G3999">
        <v>100000</v>
      </c>
      <c r="H3999" s="1">
        <v>9.9999999999999998E-13</v>
      </c>
      <c r="I3999">
        <f>IF(OR(B3999="GAS",B3999="COL",B3999="LAN",B3999="RICE"),H3999*About!$B$113,IF(B3999="CROP",H3999*About!$B$114,'EPA Data'!H3999))</f>
        <v>9.9999999999999998E-13</v>
      </c>
      <c r="J3999" s="9" t="str">
        <f>VLOOKUP(F3999,'Tech to Policy Mapping'!C:D,2,FALSE)</f>
        <v>F-gas substitution</v>
      </c>
    </row>
    <row r="4000" spans="1:10" x14ac:dyDescent="0.45">
      <c r="A4000" t="s">
        <v>465</v>
      </c>
      <c r="B4000" t="s">
        <v>508</v>
      </c>
      <c r="C4000">
        <v>2035</v>
      </c>
      <c r="D4000" t="s">
        <v>82</v>
      </c>
      <c r="E4000" t="s">
        <v>83</v>
      </c>
      <c r="F4000" t="s">
        <v>511</v>
      </c>
      <c r="G4000">
        <v>-100000</v>
      </c>
      <c r="H4000">
        <v>0</v>
      </c>
      <c r="I4000">
        <f>IF(OR(B4000="GAS",B4000="COL",B4000="LAN",B4000="RICE"),H4000*About!$B$113,IF(B4000="CROP",H4000*About!$B$114,'EPA Data'!H4000))</f>
        <v>0</v>
      </c>
      <c r="J4000" s="9" t="str">
        <f>VLOOKUP(F4000,'Tech to Policy Mapping'!C:D,2,FALSE)</f>
        <v>F-gas substitution</v>
      </c>
    </row>
    <row r="4001" spans="1:10" x14ac:dyDescent="0.45">
      <c r="A4001" t="s">
        <v>465</v>
      </c>
      <c r="B4001" t="s">
        <v>508</v>
      </c>
      <c r="C4001">
        <v>2035</v>
      </c>
      <c r="D4001" t="s">
        <v>82</v>
      </c>
      <c r="E4001" t="s">
        <v>83</v>
      </c>
      <c r="F4001" t="s">
        <v>511</v>
      </c>
      <c r="G4001">
        <v>-1</v>
      </c>
      <c r="H4001">
        <v>0</v>
      </c>
      <c r="I4001">
        <f>IF(OR(B4001="GAS",B4001="COL",B4001="LAN",B4001="RICE"),H4001*About!$B$113,IF(B4001="CROP",H4001*About!$B$114,'EPA Data'!H4001))</f>
        <v>0</v>
      </c>
      <c r="J4001" s="9" t="str">
        <f>VLOOKUP(F4001,'Tech to Policy Mapping'!C:D,2,FALSE)</f>
        <v>F-gas substitution</v>
      </c>
    </row>
    <row r="4002" spans="1:10" x14ac:dyDescent="0.45">
      <c r="A4002" t="s">
        <v>465</v>
      </c>
      <c r="B4002" t="s">
        <v>508</v>
      </c>
      <c r="C4002">
        <v>2035</v>
      </c>
      <c r="D4002" t="s">
        <v>82</v>
      </c>
      <c r="E4002" t="s">
        <v>83</v>
      </c>
      <c r="F4002" t="s">
        <v>511</v>
      </c>
      <c r="G4002">
        <v>-1</v>
      </c>
      <c r="H4002" s="1">
        <v>8.8629631411800001E-10</v>
      </c>
      <c r="I4002">
        <f>IF(OR(B4002="GAS",B4002="COL",B4002="LAN",B4002="RICE"),H4002*About!$B$113,IF(B4002="CROP",H4002*About!$B$114,'EPA Data'!H4002))</f>
        <v>8.8629631411800001E-10</v>
      </c>
      <c r="J4002" s="9" t="str">
        <f>VLOOKUP(F4002,'Tech to Policy Mapping'!C:D,2,FALSE)</f>
        <v>F-gas substitution</v>
      </c>
    </row>
    <row r="4003" spans="1:10" x14ac:dyDescent="0.45">
      <c r="A4003" t="s">
        <v>465</v>
      </c>
      <c r="B4003" t="s">
        <v>508</v>
      </c>
      <c r="C4003">
        <v>2035</v>
      </c>
      <c r="D4003" t="s">
        <v>82</v>
      </c>
      <c r="E4003" t="s">
        <v>83</v>
      </c>
      <c r="F4003" t="s">
        <v>511</v>
      </c>
      <c r="G4003">
        <v>100000</v>
      </c>
      <c r="H4003" s="1">
        <v>9.9999999999999998E-13</v>
      </c>
      <c r="I4003">
        <f>IF(OR(B4003="GAS",B4003="COL",B4003="LAN",B4003="RICE"),H4003*About!$B$113,IF(B4003="CROP",H4003*About!$B$114,'EPA Data'!H4003))</f>
        <v>9.9999999999999998E-13</v>
      </c>
      <c r="J4003" s="9" t="str">
        <f>VLOOKUP(F4003,'Tech to Policy Mapping'!C:D,2,FALSE)</f>
        <v>F-gas substitution</v>
      </c>
    </row>
    <row r="4004" spans="1:10" x14ac:dyDescent="0.45">
      <c r="A4004" t="s">
        <v>465</v>
      </c>
      <c r="B4004" t="s">
        <v>508</v>
      </c>
      <c r="C4004">
        <v>2040</v>
      </c>
      <c r="D4004" t="s">
        <v>82</v>
      </c>
      <c r="E4004" t="s">
        <v>83</v>
      </c>
      <c r="F4004" t="s">
        <v>511</v>
      </c>
      <c r="G4004">
        <v>-100000</v>
      </c>
      <c r="H4004">
        <v>0</v>
      </c>
      <c r="I4004">
        <f>IF(OR(B4004="GAS",B4004="COL",B4004="LAN",B4004="RICE"),H4004*About!$B$113,IF(B4004="CROP",H4004*About!$B$114,'EPA Data'!H4004))</f>
        <v>0</v>
      </c>
      <c r="J4004" s="9" t="str">
        <f>VLOOKUP(F4004,'Tech to Policy Mapping'!C:D,2,FALSE)</f>
        <v>F-gas substitution</v>
      </c>
    </row>
    <row r="4005" spans="1:10" x14ac:dyDescent="0.45">
      <c r="A4005" t="s">
        <v>465</v>
      </c>
      <c r="B4005" t="s">
        <v>508</v>
      </c>
      <c r="C4005">
        <v>2040</v>
      </c>
      <c r="D4005" t="s">
        <v>82</v>
      </c>
      <c r="E4005" t="s">
        <v>83</v>
      </c>
      <c r="F4005" t="s">
        <v>511</v>
      </c>
      <c r="G4005">
        <v>-1</v>
      </c>
      <c r="H4005" s="1">
        <v>7.1577982430100005E-10</v>
      </c>
      <c r="I4005">
        <f>IF(OR(B4005="GAS",B4005="COL",B4005="LAN",B4005="RICE"),H4005*About!$B$113,IF(B4005="CROP",H4005*About!$B$114,'EPA Data'!H4005))</f>
        <v>7.1577982430100005E-10</v>
      </c>
      <c r="J4005" s="9" t="str">
        <f>VLOOKUP(F4005,'Tech to Policy Mapping'!C:D,2,FALSE)</f>
        <v>F-gas substitution</v>
      </c>
    </row>
    <row r="4006" spans="1:10" x14ac:dyDescent="0.45">
      <c r="A4006" t="s">
        <v>465</v>
      </c>
      <c r="B4006" t="s">
        <v>508</v>
      </c>
      <c r="C4006">
        <v>2040</v>
      </c>
      <c r="D4006" t="s">
        <v>82</v>
      </c>
      <c r="E4006" t="s">
        <v>83</v>
      </c>
      <c r="F4006" t="s">
        <v>511</v>
      </c>
      <c r="G4006">
        <v>-1</v>
      </c>
      <c r="H4006">
        <v>0</v>
      </c>
      <c r="I4006">
        <f>IF(OR(B4006="GAS",B4006="COL",B4006="LAN",B4006="RICE"),H4006*About!$B$113,IF(B4006="CROP",H4006*About!$B$114,'EPA Data'!H4006))</f>
        <v>0</v>
      </c>
      <c r="J4006" s="9" t="str">
        <f>VLOOKUP(F4006,'Tech to Policy Mapping'!C:D,2,FALSE)</f>
        <v>F-gas substitution</v>
      </c>
    </row>
    <row r="4007" spans="1:10" x14ac:dyDescent="0.45">
      <c r="A4007" t="s">
        <v>465</v>
      </c>
      <c r="B4007" t="s">
        <v>508</v>
      </c>
      <c r="C4007">
        <v>2040</v>
      </c>
      <c r="D4007" t="s">
        <v>82</v>
      </c>
      <c r="E4007" t="s">
        <v>83</v>
      </c>
      <c r="F4007" t="s">
        <v>511</v>
      </c>
      <c r="G4007">
        <v>100000</v>
      </c>
      <c r="H4007" s="1">
        <v>9.9999999999999998E-13</v>
      </c>
      <c r="I4007">
        <f>IF(OR(B4007="GAS",B4007="COL",B4007="LAN",B4007="RICE"),H4007*About!$B$113,IF(B4007="CROP",H4007*About!$B$114,'EPA Data'!H4007))</f>
        <v>9.9999999999999998E-13</v>
      </c>
      <c r="J4007" s="9" t="str">
        <f>VLOOKUP(F4007,'Tech to Policy Mapping'!C:D,2,FALSE)</f>
        <v>F-gas substitution</v>
      </c>
    </row>
    <row r="4008" spans="1:10" x14ac:dyDescent="0.45">
      <c r="A4008" t="s">
        <v>465</v>
      </c>
      <c r="B4008" t="s">
        <v>508</v>
      </c>
      <c r="C4008">
        <v>2045</v>
      </c>
      <c r="D4008" t="s">
        <v>82</v>
      </c>
      <c r="E4008" t="s">
        <v>83</v>
      </c>
      <c r="F4008" t="s">
        <v>511</v>
      </c>
      <c r="G4008">
        <v>-100000</v>
      </c>
      <c r="H4008">
        <v>0</v>
      </c>
      <c r="I4008">
        <f>IF(OR(B4008="GAS",B4008="COL",B4008="LAN",B4008="RICE"),H4008*About!$B$113,IF(B4008="CROP",H4008*About!$B$114,'EPA Data'!H4008))</f>
        <v>0</v>
      </c>
      <c r="J4008" s="9" t="str">
        <f>VLOOKUP(F4008,'Tech to Policy Mapping'!C:D,2,FALSE)</f>
        <v>F-gas substitution</v>
      </c>
    </row>
    <row r="4009" spans="1:10" x14ac:dyDescent="0.45">
      <c r="A4009" t="s">
        <v>465</v>
      </c>
      <c r="B4009" t="s">
        <v>508</v>
      </c>
      <c r="C4009">
        <v>2045</v>
      </c>
      <c r="D4009" t="s">
        <v>82</v>
      </c>
      <c r="E4009" t="s">
        <v>83</v>
      </c>
      <c r="F4009" t="s">
        <v>511</v>
      </c>
      <c r="G4009">
        <v>-1</v>
      </c>
      <c r="H4009">
        <v>0</v>
      </c>
      <c r="I4009">
        <f>IF(OR(B4009="GAS",B4009="COL",B4009="LAN",B4009="RICE"),H4009*About!$B$113,IF(B4009="CROP",H4009*About!$B$114,'EPA Data'!H4009))</f>
        <v>0</v>
      </c>
      <c r="J4009" s="9" t="str">
        <f>VLOOKUP(F4009,'Tech to Policy Mapping'!C:D,2,FALSE)</f>
        <v>F-gas substitution</v>
      </c>
    </row>
    <row r="4010" spans="1:10" x14ac:dyDescent="0.45">
      <c r="A4010" t="s">
        <v>465</v>
      </c>
      <c r="B4010" t="s">
        <v>508</v>
      </c>
      <c r="C4010">
        <v>2045</v>
      </c>
      <c r="D4010" t="s">
        <v>82</v>
      </c>
      <c r="E4010" t="s">
        <v>83</v>
      </c>
      <c r="F4010" t="s">
        <v>511</v>
      </c>
      <c r="G4010">
        <v>-1</v>
      </c>
      <c r="H4010" s="1">
        <v>6.9552047454699996E-10</v>
      </c>
      <c r="I4010">
        <f>IF(OR(B4010="GAS",B4010="COL",B4010="LAN",B4010="RICE"),H4010*About!$B$113,IF(B4010="CROP",H4010*About!$B$114,'EPA Data'!H4010))</f>
        <v>6.9552047454699996E-10</v>
      </c>
      <c r="J4010" s="9" t="str">
        <f>VLOOKUP(F4010,'Tech to Policy Mapping'!C:D,2,FALSE)</f>
        <v>F-gas substitution</v>
      </c>
    </row>
    <row r="4011" spans="1:10" x14ac:dyDescent="0.45">
      <c r="A4011" t="s">
        <v>465</v>
      </c>
      <c r="B4011" t="s">
        <v>508</v>
      </c>
      <c r="C4011">
        <v>2045</v>
      </c>
      <c r="D4011" t="s">
        <v>82</v>
      </c>
      <c r="E4011" t="s">
        <v>83</v>
      </c>
      <c r="F4011" t="s">
        <v>511</v>
      </c>
      <c r="G4011">
        <v>100000</v>
      </c>
      <c r="H4011" s="1">
        <v>9.9999999999999998E-13</v>
      </c>
      <c r="I4011">
        <f>IF(OR(B4011="GAS",B4011="COL",B4011="LAN",B4011="RICE"),H4011*About!$B$113,IF(B4011="CROP",H4011*About!$B$114,'EPA Data'!H4011))</f>
        <v>9.9999999999999998E-13</v>
      </c>
      <c r="J4011" s="9" t="str">
        <f>VLOOKUP(F4011,'Tech to Policy Mapping'!C:D,2,FALSE)</f>
        <v>F-gas substitution</v>
      </c>
    </row>
    <row r="4012" spans="1:10" x14ac:dyDescent="0.45">
      <c r="A4012" t="s">
        <v>465</v>
      </c>
      <c r="B4012" t="s">
        <v>508</v>
      </c>
      <c r="C4012">
        <v>2050</v>
      </c>
      <c r="D4012" t="s">
        <v>82</v>
      </c>
      <c r="E4012" t="s">
        <v>83</v>
      </c>
      <c r="F4012" t="s">
        <v>511</v>
      </c>
      <c r="G4012">
        <v>-100000</v>
      </c>
      <c r="H4012">
        <v>0</v>
      </c>
      <c r="I4012">
        <f>IF(OR(B4012="GAS",B4012="COL",B4012="LAN",B4012="RICE"),H4012*About!$B$113,IF(B4012="CROP",H4012*About!$B$114,'EPA Data'!H4012))</f>
        <v>0</v>
      </c>
      <c r="J4012" s="9" t="str">
        <f>VLOOKUP(F4012,'Tech to Policy Mapping'!C:D,2,FALSE)</f>
        <v>F-gas substitution</v>
      </c>
    </row>
    <row r="4013" spans="1:10" x14ac:dyDescent="0.45">
      <c r="A4013" t="s">
        <v>465</v>
      </c>
      <c r="B4013" t="s">
        <v>508</v>
      </c>
      <c r="C4013">
        <v>2050</v>
      </c>
      <c r="D4013" t="s">
        <v>82</v>
      </c>
      <c r="E4013" t="s">
        <v>83</v>
      </c>
      <c r="F4013" t="s">
        <v>511</v>
      </c>
      <c r="G4013">
        <v>-1</v>
      </c>
      <c r="H4013">
        <v>0</v>
      </c>
      <c r="I4013">
        <f>IF(OR(B4013="GAS",B4013="COL",B4013="LAN",B4013="RICE"),H4013*About!$B$113,IF(B4013="CROP",H4013*About!$B$114,'EPA Data'!H4013))</f>
        <v>0</v>
      </c>
      <c r="J4013" s="9" t="str">
        <f>VLOOKUP(F4013,'Tech to Policy Mapping'!C:D,2,FALSE)</f>
        <v>F-gas substitution</v>
      </c>
    </row>
    <row r="4014" spans="1:10" x14ac:dyDescent="0.45">
      <c r="A4014" t="s">
        <v>465</v>
      </c>
      <c r="B4014" t="s">
        <v>508</v>
      </c>
      <c r="C4014">
        <v>2050</v>
      </c>
      <c r="D4014" t="s">
        <v>82</v>
      </c>
      <c r="E4014" t="s">
        <v>83</v>
      </c>
      <c r="F4014" t="s">
        <v>511</v>
      </c>
      <c r="G4014">
        <v>-1</v>
      </c>
      <c r="H4014" s="1">
        <v>1.1070250272000001E-9</v>
      </c>
      <c r="I4014">
        <f>IF(OR(B4014="GAS",B4014="COL",B4014="LAN",B4014="RICE"),H4014*About!$B$113,IF(B4014="CROP",H4014*About!$B$114,'EPA Data'!H4014))</f>
        <v>1.1070250272000001E-9</v>
      </c>
      <c r="J4014" s="9" t="str">
        <f>VLOOKUP(F4014,'Tech to Policy Mapping'!C:D,2,FALSE)</f>
        <v>F-gas substitution</v>
      </c>
    </row>
    <row r="4015" spans="1:10" x14ac:dyDescent="0.45">
      <c r="A4015" t="s">
        <v>465</v>
      </c>
      <c r="B4015" t="s">
        <v>508</v>
      </c>
      <c r="C4015">
        <v>2050</v>
      </c>
      <c r="D4015" t="s">
        <v>82</v>
      </c>
      <c r="E4015" t="s">
        <v>83</v>
      </c>
      <c r="F4015" t="s">
        <v>511</v>
      </c>
      <c r="G4015">
        <v>100000</v>
      </c>
      <c r="H4015" s="1">
        <v>9.9999999999999998E-13</v>
      </c>
      <c r="I4015">
        <f>IF(OR(B4015="GAS",B4015="COL",B4015="LAN",B4015="RICE"),H4015*About!$B$113,IF(B4015="CROP",H4015*About!$B$114,'EPA Data'!H4015))</f>
        <v>9.9999999999999998E-13</v>
      </c>
      <c r="J4015" s="9" t="str">
        <f>VLOOKUP(F4015,'Tech to Policy Mapping'!C:D,2,FALSE)</f>
        <v>F-gas substitution</v>
      </c>
    </row>
    <row r="4016" spans="1:10" x14ac:dyDescent="0.45">
      <c r="A4016" t="s">
        <v>465</v>
      </c>
      <c r="B4016" t="s">
        <v>514</v>
      </c>
      <c r="C4016">
        <v>2015</v>
      </c>
      <c r="D4016" t="s">
        <v>82</v>
      </c>
      <c r="E4016" t="s">
        <v>83</v>
      </c>
      <c r="F4016" t="s">
        <v>515</v>
      </c>
      <c r="G4016">
        <v>-100000</v>
      </c>
      <c r="H4016">
        <v>0</v>
      </c>
      <c r="I4016">
        <f>IF(OR(B4016="GAS",B4016="COL",B4016="LAN",B4016="RICE"),H4016*About!$B$113,IF(B4016="CROP",H4016*About!$B$114,'EPA Data'!H4016))</f>
        <v>0</v>
      </c>
      <c r="J4016" s="9" t="str">
        <f>VLOOKUP(F4016,'Tech to Policy Mapping'!C:D,2,FALSE)</f>
        <v>F-gas destruction</v>
      </c>
    </row>
    <row r="4017" spans="1:10" x14ac:dyDescent="0.45">
      <c r="A4017" t="s">
        <v>465</v>
      </c>
      <c r="B4017" t="s">
        <v>514</v>
      </c>
      <c r="C4017">
        <v>2015</v>
      </c>
      <c r="D4017" t="s">
        <v>82</v>
      </c>
      <c r="E4017" t="s">
        <v>83</v>
      </c>
      <c r="F4017" t="s">
        <v>515</v>
      </c>
      <c r="G4017">
        <v>47</v>
      </c>
      <c r="H4017">
        <v>5.4725661277770996</v>
      </c>
      <c r="I4017">
        <f>IF(OR(B4017="GAS",B4017="COL",B4017="LAN",B4017="RICE"),H4017*About!$B$113,IF(B4017="CROP",H4017*About!$B$114,'EPA Data'!H4017))</f>
        <v>5.4725661277770996</v>
      </c>
      <c r="J4017" s="9" t="str">
        <f>VLOOKUP(F4017,'Tech to Policy Mapping'!C:D,2,FALSE)</f>
        <v>F-gas destruction</v>
      </c>
    </row>
    <row r="4018" spans="1:10" x14ac:dyDescent="0.45">
      <c r="A4018" t="s">
        <v>465</v>
      </c>
      <c r="B4018" t="s">
        <v>514</v>
      </c>
      <c r="C4018">
        <v>2015</v>
      </c>
      <c r="D4018" t="s">
        <v>82</v>
      </c>
      <c r="E4018" t="s">
        <v>83</v>
      </c>
      <c r="F4018" t="s">
        <v>515</v>
      </c>
      <c r="G4018">
        <v>47</v>
      </c>
      <c r="H4018">
        <v>0</v>
      </c>
      <c r="I4018">
        <f>IF(OR(B4018="GAS",B4018="COL",B4018="LAN",B4018="RICE"),H4018*About!$B$113,IF(B4018="CROP",H4018*About!$B$114,'EPA Data'!H4018))</f>
        <v>0</v>
      </c>
      <c r="J4018" s="9" t="str">
        <f>VLOOKUP(F4018,'Tech to Policy Mapping'!C:D,2,FALSE)</f>
        <v>F-gas destruction</v>
      </c>
    </row>
    <row r="4019" spans="1:10" x14ac:dyDescent="0.45">
      <c r="A4019" t="s">
        <v>465</v>
      </c>
      <c r="B4019" t="s">
        <v>514</v>
      </c>
      <c r="C4019">
        <v>2015</v>
      </c>
      <c r="D4019" t="s">
        <v>82</v>
      </c>
      <c r="E4019" t="s">
        <v>83</v>
      </c>
      <c r="F4019" t="s">
        <v>516</v>
      </c>
      <c r="G4019">
        <v>71</v>
      </c>
      <c r="H4019">
        <v>0.31148302555084201</v>
      </c>
      <c r="I4019">
        <f>IF(OR(B4019="GAS",B4019="COL",B4019="LAN",B4019="RICE"),H4019*About!$B$113,IF(B4019="CROP",H4019*About!$B$114,'EPA Data'!H4019))</f>
        <v>0.31148302555084201</v>
      </c>
      <c r="J4019" s="9" t="str">
        <f>VLOOKUP(F4019,'Tech to Policy Mapping'!C:D,2,FALSE)</f>
        <v>F-gas destruction</v>
      </c>
    </row>
    <row r="4020" spans="1:10" x14ac:dyDescent="0.45">
      <c r="A4020" t="s">
        <v>465</v>
      </c>
      <c r="B4020" t="s">
        <v>514</v>
      </c>
      <c r="C4020">
        <v>2015</v>
      </c>
      <c r="D4020" t="s">
        <v>82</v>
      </c>
      <c r="E4020" t="s">
        <v>83</v>
      </c>
      <c r="F4020" t="s">
        <v>517</v>
      </c>
      <c r="G4020">
        <v>191</v>
      </c>
      <c r="H4020">
        <v>1.6042423248291</v>
      </c>
      <c r="I4020">
        <f>IF(OR(B4020="GAS",B4020="COL",B4020="LAN",B4020="RICE"),H4020*About!$B$113,IF(B4020="CROP",H4020*About!$B$114,'EPA Data'!H4020))</f>
        <v>1.6042423248291</v>
      </c>
      <c r="J4020" s="9" t="str">
        <f>VLOOKUP(F4020,'Tech to Policy Mapping'!C:D,2,FALSE)</f>
        <v>F-gas destruction</v>
      </c>
    </row>
    <row r="4021" spans="1:10" x14ac:dyDescent="0.45">
      <c r="A4021" t="s">
        <v>465</v>
      </c>
      <c r="B4021" t="s">
        <v>514</v>
      </c>
      <c r="C4021">
        <v>2015</v>
      </c>
      <c r="D4021" t="s">
        <v>82</v>
      </c>
      <c r="E4021" t="s">
        <v>83</v>
      </c>
      <c r="F4021" t="s">
        <v>518</v>
      </c>
      <c r="G4021">
        <v>513</v>
      </c>
      <c r="H4021">
        <v>1.54387235641479</v>
      </c>
      <c r="I4021">
        <f>IF(OR(B4021="GAS",B4021="COL",B4021="LAN",B4021="RICE"),H4021*About!$B$113,IF(B4021="CROP",H4021*About!$B$114,'EPA Data'!H4021))</f>
        <v>1.54387235641479</v>
      </c>
      <c r="J4021" s="9" t="str">
        <f>VLOOKUP(F4021,'Tech to Policy Mapping'!C:D,2,FALSE)</f>
        <v>F-gas inspection maintenance retrofitting</v>
      </c>
    </row>
    <row r="4022" spans="1:10" x14ac:dyDescent="0.45">
      <c r="A4022" t="s">
        <v>465</v>
      </c>
      <c r="B4022" t="s">
        <v>514</v>
      </c>
      <c r="C4022">
        <v>2015</v>
      </c>
      <c r="D4022" t="s">
        <v>82</v>
      </c>
      <c r="E4022" t="s">
        <v>83</v>
      </c>
      <c r="F4022" t="s">
        <v>519</v>
      </c>
      <c r="G4022">
        <v>641</v>
      </c>
      <c r="H4022">
        <v>0.12276194989681199</v>
      </c>
      <c r="I4022">
        <f>IF(OR(B4022="GAS",B4022="COL",B4022="LAN",B4022="RICE"),H4022*About!$B$113,IF(B4022="CROP",H4022*About!$B$114,'EPA Data'!H4022))</f>
        <v>0.12276194989681199</v>
      </c>
      <c r="J4022" s="9" t="str">
        <f>VLOOKUP(F4022,'Tech to Policy Mapping'!C:D,2,FALSE)</f>
        <v>F-gas destruction</v>
      </c>
    </row>
    <row r="4023" spans="1:10" x14ac:dyDescent="0.45">
      <c r="A4023" t="s">
        <v>465</v>
      </c>
      <c r="B4023" t="s">
        <v>514</v>
      </c>
      <c r="C4023">
        <v>2015</v>
      </c>
      <c r="D4023" t="s">
        <v>82</v>
      </c>
      <c r="E4023" t="s">
        <v>83</v>
      </c>
      <c r="F4023" t="s">
        <v>520</v>
      </c>
      <c r="G4023">
        <v>3115</v>
      </c>
      <c r="H4023">
        <v>0.22823578119277901</v>
      </c>
      <c r="I4023">
        <f>IF(OR(B4023="GAS",B4023="COL",B4023="LAN",B4023="RICE"),H4023*About!$B$113,IF(B4023="CROP",H4023*About!$B$114,'EPA Data'!H4023))</f>
        <v>0.22823578119277901</v>
      </c>
      <c r="J4023" s="9" t="str">
        <f>VLOOKUP(F4023,'Tech to Policy Mapping'!C:D,2,FALSE)</f>
        <v>F-gas destruction</v>
      </c>
    </row>
    <row r="4024" spans="1:10" x14ac:dyDescent="0.45">
      <c r="A4024" t="s">
        <v>465</v>
      </c>
      <c r="B4024" t="s">
        <v>514</v>
      </c>
      <c r="C4024">
        <v>2015</v>
      </c>
      <c r="D4024" t="s">
        <v>82</v>
      </c>
      <c r="E4024" t="s">
        <v>83</v>
      </c>
      <c r="F4024" t="s">
        <v>520</v>
      </c>
      <c r="G4024">
        <v>100000</v>
      </c>
      <c r="H4024" s="1">
        <v>9.9999999999999998E-13</v>
      </c>
      <c r="I4024">
        <f>IF(OR(B4024="GAS",B4024="COL",B4024="LAN",B4024="RICE"),H4024*About!$B$113,IF(B4024="CROP",H4024*About!$B$114,'EPA Data'!H4024))</f>
        <v>9.9999999999999998E-13</v>
      </c>
      <c r="J4024" s="9" t="str">
        <f>VLOOKUP(F4024,'Tech to Policy Mapping'!C:D,2,FALSE)</f>
        <v>F-gas destruction</v>
      </c>
    </row>
    <row r="4025" spans="1:10" x14ac:dyDescent="0.45">
      <c r="A4025" t="s">
        <v>465</v>
      </c>
      <c r="B4025" t="s">
        <v>514</v>
      </c>
      <c r="C4025">
        <v>2020</v>
      </c>
      <c r="D4025" t="s">
        <v>82</v>
      </c>
      <c r="E4025" t="s">
        <v>83</v>
      </c>
      <c r="F4025" t="s">
        <v>515</v>
      </c>
      <c r="G4025">
        <v>-100000</v>
      </c>
      <c r="H4025">
        <v>0</v>
      </c>
      <c r="I4025">
        <f>IF(OR(B4025="GAS",B4025="COL",B4025="LAN",B4025="RICE"),H4025*About!$B$113,IF(B4025="CROP",H4025*About!$B$114,'EPA Data'!H4025))</f>
        <v>0</v>
      </c>
      <c r="J4025" s="9" t="str">
        <f>VLOOKUP(F4025,'Tech to Policy Mapping'!C:D,2,FALSE)</f>
        <v>F-gas destruction</v>
      </c>
    </row>
    <row r="4026" spans="1:10" x14ac:dyDescent="0.45">
      <c r="A4026" t="s">
        <v>465</v>
      </c>
      <c r="B4026" t="s">
        <v>514</v>
      </c>
      <c r="C4026">
        <v>2020</v>
      </c>
      <c r="D4026" t="s">
        <v>82</v>
      </c>
      <c r="E4026" t="s">
        <v>83</v>
      </c>
      <c r="F4026" t="s">
        <v>515</v>
      </c>
      <c r="G4026">
        <v>52</v>
      </c>
      <c r="H4026">
        <v>8.2538862228393501</v>
      </c>
      <c r="I4026">
        <f>IF(OR(B4026="GAS",B4026="COL",B4026="LAN",B4026="RICE"),H4026*About!$B$113,IF(B4026="CROP",H4026*About!$B$114,'EPA Data'!H4026))</f>
        <v>8.2538862228393501</v>
      </c>
      <c r="J4026" s="9" t="str">
        <f>VLOOKUP(F4026,'Tech to Policy Mapping'!C:D,2,FALSE)</f>
        <v>F-gas destruction</v>
      </c>
    </row>
    <row r="4027" spans="1:10" x14ac:dyDescent="0.45">
      <c r="A4027" t="s">
        <v>465</v>
      </c>
      <c r="B4027" t="s">
        <v>514</v>
      </c>
      <c r="C4027">
        <v>2020</v>
      </c>
      <c r="D4027" t="s">
        <v>82</v>
      </c>
      <c r="E4027" t="s">
        <v>83</v>
      </c>
      <c r="F4027" t="s">
        <v>515</v>
      </c>
      <c r="G4027">
        <v>52</v>
      </c>
      <c r="H4027">
        <v>0</v>
      </c>
      <c r="I4027">
        <f>IF(OR(B4027="GAS",B4027="COL",B4027="LAN",B4027="RICE"),H4027*About!$B$113,IF(B4027="CROP",H4027*About!$B$114,'EPA Data'!H4027))</f>
        <v>0</v>
      </c>
      <c r="J4027" s="9" t="str">
        <f>VLOOKUP(F4027,'Tech to Policy Mapping'!C:D,2,FALSE)</f>
        <v>F-gas destruction</v>
      </c>
    </row>
    <row r="4028" spans="1:10" x14ac:dyDescent="0.45">
      <c r="A4028" t="s">
        <v>465</v>
      </c>
      <c r="B4028" t="s">
        <v>514</v>
      </c>
      <c r="C4028">
        <v>2020</v>
      </c>
      <c r="D4028" t="s">
        <v>82</v>
      </c>
      <c r="E4028" t="s">
        <v>83</v>
      </c>
      <c r="F4028" t="s">
        <v>516</v>
      </c>
      <c r="G4028">
        <v>78</v>
      </c>
      <c r="H4028">
        <v>0.47556856274604797</v>
      </c>
      <c r="I4028">
        <f>IF(OR(B4028="GAS",B4028="COL",B4028="LAN",B4028="RICE"),H4028*About!$B$113,IF(B4028="CROP",H4028*About!$B$114,'EPA Data'!H4028))</f>
        <v>0.47556856274604797</v>
      </c>
      <c r="J4028" s="9" t="str">
        <f>VLOOKUP(F4028,'Tech to Policy Mapping'!C:D,2,FALSE)</f>
        <v>F-gas destruction</v>
      </c>
    </row>
    <row r="4029" spans="1:10" x14ac:dyDescent="0.45">
      <c r="A4029" t="s">
        <v>465</v>
      </c>
      <c r="B4029" t="s">
        <v>514</v>
      </c>
      <c r="C4029">
        <v>2020</v>
      </c>
      <c r="D4029" t="s">
        <v>82</v>
      </c>
      <c r="E4029" t="s">
        <v>83</v>
      </c>
      <c r="F4029" t="s">
        <v>517</v>
      </c>
      <c r="G4029">
        <v>214</v>
      </c>
      <c r="H4029">
        <v>2.41453528404235</v>
      </c>
      <c r="I4029">
        <f>IF(OR(B4029="GAS",B4029="COL",B4029="LAN",B4029="RICE"),H4029*About!$B$113,IF(B4029="CROP",H4029*About!$B$114,'EPA Data'!H4029))</f>
        <v>2.41453528404235</v>
      </c>
      <c r="J4029" s="9" t="str">
        <f>VLOOKUP(F4029,'Tech to Policy Mapping'!C:D,2,FALSE)</f>
        <v>F-gas destruction</v>
      </c>
    </row>
    <row r="4030" spans="1:10" x14ac:dyDescent="0.45">
      <c r="A4030" t="s">
        <v>465</v>
      </c>
      <c r="B4030" t="s">
        <v>514</v>
      </c>
      <c r="C4030">
        <v>2020</v>
      </c>
      <c r="D4030" t="s">
        <v>82</v>
      </c>
      <c r="E4030" t="s">
        <v>83</v>
      </c>
      <c r="F4030" t="s">
        <v>518</v>
      </c>
      <c r="G4030">
        <v>572</v>
      </c>
      <c r="H4030">
        <v>2.3285138607025102</v>
      </c>
      <c r="I4030">
        <f>IF(OR(B4030="GAS",B4030="COL",B4030="LAN",B4030="RICE"),H4030*About!$B$113,IF(B4030="CROP",H4030*About!$B$114,'EPA Data'!H4030))</f>
        <v>2.3285138607025102</v>
      </c>
      <c r="J4030" s="9" t="str">
        <f>VLOOKUP(F4030,'Tech to Policy Mapping'!C:D,2,FALSE)</f>
        <v>F-gas inspection maintenance retrofitting</v>
      </c>
    </row>
    <row r="4031" spans="1:10" x14ac:dyDescent="0.45">
      <c r="A4031" t="s">
        <v>465</v>
      </c>
      <c r="B4031" t="s">
        <v>514</v>
      </c>
      <c r="C4031">
        <v>2020</v>
      </c>
      <c r="D4031" t="s">
        <v>82</v>
      </c>
      <c r="E4031" t="s">
        <v>83</v>
      </c>
      <c r="F4031" t="s">
        <v>519</v>
      </c>
      <c r="G4031">
        <v>716</v>
      </c>
      <c r="H4031">
        <v>0.184913679957389</v>
      </c>
      <c r="I4031">
        <f>IF(OR(B4031="GAS",B4031="COL",B4031="LAN",B4031="RICE"),H4031*About!$B$113,IF(B4031="CROP",H4031*About!$B$114,'EPA Data'!H4031))</f>
        <v>0.184913679957389</v>
      </c>
      <c r="J4031" s="9" t="str">
        <f>VLOOKUP(F4031,'Tech to Policy Mapping'!C:D,2,FALSE)</f>
        <v>F-gas destruction</v>
      </c>
    </row>
    <row r="4032" spans="1:10" x14ac:dyDescent="0.45">
      <c r="A4032" t="s">
        <v>465</v>
      </c>
      <c r="B4032" t="s">
        <v>514</v>
      </c>
      <c r="C4032">
        <v>2020</v>
      </c>
      <c r="D4032" t="s">
        <v>82</v>
      </c>
      <c r="E4032" t="s">
        <v>83</v>
      </c>
      <c r="F4032" t="s">
        <v>520</v>
      </c>
      <c r="G4032">
        <v>3431</v>
      </c>
      <c r="H4032">
        <v>0.34837266802787697</v>
      </c>
      <c r="I4032">
        <f>IF(OR(B4032="GAS",B4032="COL",B4032="LAN",B4032="RICE"),H4032*About!$B$113,IF(B4032="CROP",H4032*About!$B$114,'EPA Data'!H4032))</f>
        <v>0.34837266802787697</v>
      </c>
      <c r="J4032" s="9" t="str">
        <f>VLOOKUP(F4032,'Tech to Policy Mapping'!C:D,2,FALSE)</f>
        <v>F-gas destruction</v>
      </c>
    </row>
    <row r="4033" spans="1:10" x14ac:dyDescent="0.45">
      <c r="A4033" t="s">
        <v>465</v>
      </c>
      <c r="B4033" t="s">
        <v>514</v>
      </c>
      <c r="C4033">
        <v>2020</v>
      </c>
      <c r="D4033" t="s">
        <v>82</v>
      </c>
      <c r="E4033" t="s">
        <v>83</v>
      </c>
      <c r="F4033" t="s">
        <v>520</v>
      </c>
      <c r="G4033">
        <v>100000</v>
      </c>
      <c r="H4033" s="1">
        <v>9.9999999999999998E-13</v>
      </c>
      <c r="I4033">
        <f>IF(OR(B4033="GAS",B4033="COL",B4033="LAN",B4033="RICE"),H4033*About!$B$113,IF(B4033="CROP",H4033*About!$B$114,'EPA Data'!H4033))</f>
        <v>9.9999999999999998E-13</v>
      </c>
      <c r="J4033" s="9" t="str">
        <f>VLOOKUP(F4033,'Tech to Policy Mapping'!C:D,2,FALSE)</f>
        <v>F-gas destruction</v>
      </c>
    </row>
    <row r="4034" spans="1:10" x14ac:dyDescent="0.45">
      <c r="A4034" t="s">
        <v>465</v>
      </c>
      <c r="B4034" t="s">
        <v>514</v>
      </c>
      <c r="C4034">
        <v>2025</v>
      </c>
      <c r="D4034" t="s">
        <v>82</v>
      </c>
      <c r="E4034" t="s">
        <v>83</v>
      </c>
      <c r="F4034" t="s">
        <v>515</v>
      </c>
      <c r="G4034">
        <v>-100000</v>
      </c>
      <c r="H4034">
        <v>0</v>
      </c>
      <c r="I4034">
        <f>IF(OR(B4034="GAS",B4034="COL",B4034="LAN",B4034="RICE"),H4034*About!$B$113,IF(B4034="CROP",H4034*About!$B$114,'EPA Data'!H4034))</f>
        <v>0</v>
      </c>
      <c r="J4034" s="9" t="str">
        <f>VLOOKUP(F4034,'Tech to Policy Mapping'!C:D,2,FALSE)</f>
        <v>F-gas destruction</v>
      </c>
    </row>
    <row r="4035" spans="1:10" x14ac:dyDescent="0.45">
      <c r="A4035" t="s">
        <v>465</v>
      </c>
      <c r="B4035" t="s">
        <v>514</v>
      </c>
      <c r="C4035">
        <v>2025</v>
      </c>
      <c r="D4035" t="s">
        <v>82</v>
      </c>
      <c r="E4035" t="s">
        <v>83</v>
      </c>
      <c r="F4035" t="s">
        <v>515</v>
      </c>
      <c r="G4035">
        <v>55</v>
      </c>
      <c r="H4035">
        <v>12.284796714782701</v>
      </c>
      <c r="I4035">
        <f>IF(OR(B4035="GAS",B4035="COL",B4035="LAN",B4035="RICE"),H4035*About!$B$113,IF(B4035="CROP",H4035*About!$B$114,'EPA Data'!H4035))</f>
        <v>12.284796714782701</v>
      </c>
      <c r="J4035" s="9" t="str">
        <f>VLOOKUP(F4035,'Tech to Policy Mapping'!C:D,2,FALSE)</f>
        <v>F-gas destruction</v>
      </c>
    </row>
    <row r="4036" spans="1:10" x14ac:dyDescent="0.45">
      <c r="A4036" t="s">
        <v>465</v>
      </c>
      <c r="B4036" t="s">
        <v>514</v>
      </c>
      <c r="C4036">
        <v>2025</v>
      </c>
      <c r="D4036" t="s">
        <v>82</v>
      </c>
      <c r="E4036" t="s">
        <v>83</v>
      </c>
      <c r="F4036" t="s">
        <v>515</v>
      </c>
      <c r="G4036">
        <v>55</v>
      </c>
      <c r="H4036">
        <v>0</v>
      </c>
      <c r="I4036">
        <f>IF(OR(B4036="GAS",B4036="COL",B4036="LAN",B4036="RICE"),H4036*About!$B$113,IF(B4036="CROP",H4036*About!$B$114,'EPA Data'!H4036))</f>
        <v>0</v>
      </c>
      <c r="J4036" s="9" t="str">
        <f>VLOOKUP(F4036,'Tech to Policy Mapping'!C:D,2,FALSE)</f>
        <v>F-gas destruction</v>
      </c>
    </row>
    <row r="4037" spans="1:10" x14ac:dyDescent="0.45">
      <c r="A4037" t="s">
        <v>465</v>
      </c>
      <c r="B4037" t="s">
        <v>514</v>
      </c>
      <c r="C4037">
        <v>2025</v>
      </c>
      <c r="D4037" t="s">
        <v>82</v>
      </c>
      <c r="E4037" t="s">
        <v>83</v>
      </c>
      <c r="F4037" t="s">
        <v>516</v>
      </c>
      <c r="G4037">
        <v>81</v>
      </c>
      <c r="H4037">
        <v>0.71596080064773504</v>
      </c>
      <c r="I4037">
        <f>IF(OR(B4037="GAS",B4037="COL",B4037="LAN",B4037="RICE"),H4037*About!$B$113,IF(B4037="CROP",H4037*About!$B$114,'EPA Data'!H4037))</f>
        <v>0.71596080064773504</v>
      </c>
      <c r="J4037" s="9" t="str">
        <f>VLOOKUP(F4037,'Tech to Policy Mapping'!C:D,2,FALSE)</f>
        <v>F-gas destruction</v>
      </c>
    </row>
    <row r="4038" spans="1:10" x14ac:dyDescent="0.45">
      <c r="A4038" t="s">
        <v>465</v>
      </c>
      <c r="B4038" t="s">
        <v>514</v>
      </c>
      <c r="C4038">
        <v>2025</v>
      </c>
      <c r="D4038" t="s">
        <v>82</v>
      </c>
      <c r="E4038" t="s">
        <v>83</v>
      </c>
      <c r="F4038" t="s">
        <v>517</v>
      </c>
      <c r="G4038">
        <v>225</v>
      </c>
      <c r="H4038">
        <v>3.58662557601928</v>
      </c>
      <c r="I4038">
        <f>IF(OR(B4038="GAS",B4038="COL",B4038="LAN",B4038="RICE"),H4038*About!$B$113,IF(B4038="CROP",H4038*About!$B$114,'EPA Data'!H4038))</f>
        <v>3.58662557601928</v>
      </c>
      <c r="J4038" s="9" t="str">
        <f>VLOOKUP(F4038,'Tech to Policy Mapping'!C:D,2,FALSE)</f>
        <v>F-gas destruction</v>
      </c>
    </row>
    <row r="4039" spans="1:10" x14ac:dyDescent="0.45">
      <c r="A4039" t="s">
        <v>465</v>
      </c>
      <c r="B4039" t="s">
        <v>514</v>
      </c>
      <c r="C4039">
        <v>2025</v>
      </c>
      <c r="D4039" t="s">
        <v>82</v>
      </c>
      <c r="E4039" t="s">
        <v>83</v>
      </c>
      <c r="F4039" t="s">
        <v>518</v>
      </c>
      <c r="G4039">
        <v>600</v>
      </c>
      <c r="H4039">
        <v>3.4656791687011701</v>
      </c>
      <c r="I4039">
        <f>IF(OR(B4039="GAS",B4039="COL",B4039="LAN",B4039="RICE"),H4039*About!$B$113,IF(B4039="CROP",H4039*About!$B$114,'EPA Data'!H4039))</f>
        <v>3.4656791687011701</v>
      </c>
      <c r="J4039" s="9" t="str">
        <f>VLOOKUP(F4039,'Tech to Policy Mapping'!C:D,2,FALSE)</f>
        <v>F-gas inspection maintenance retrofitting</v>
      </c>
    </row>
    <row r="4040" spans="1:10" x14ac:dyDescent="0.45">
      <c r="A4040" t="s">
        <v>465</v>
      </c>
      <c r="B4040" t="s">
        <v>514</v>
      </c>
      <c r="C4040">
        <v>2025</v>
      </c>
      <c r="D4040" t="s">
        <v>82</v>
      </c>
      <c r="E4040" t="s">
        <v>83</v>
      </c>
      <c r="F4040" t="s">
        <v>519</v>
      </c>
      <c r="G4040">
        <v>752</v>
      </c>
      <c r="H4040">
        <v>0.27488175034522999</v>
      </c>
      <c r="I4040">
        <f>IF(OR(B4040="GAS",B4040="COL",B4040="LAN",B4040="RICE"),H4040*About!$B$113,IF(B4040="CROP",H4040*About!$B$114,'EPA Data'!H4040))</f>
        <v>0.27488175034522999</v>
      </c>
      <c r="J4040" s="9" t="str">
        <f>VLOOKUP(F4040,'Tech to Policy Mapping'!C:D,2,FALSE)</f>
        <v>F-gas destruction</v>
      </c>
    </row>
    <row r="4041" spans="1:10" x14ac:dyDescent="0.45">
      <c r="A4041" t="s">
        <v>465</v>
      </c>
      <c r="B4041" t="s">
        <v>514</v>
      </c>
      <c r="C4041">
        <v>2025</v>
      </c>
      <c r="D4041" t="s">
        <v>82</v>
      </c>
      <c r="E4041" t="s">
        <v>83</v>
      </c>
      <c r="F4041" t="s">
        <v>520</v>
      </c>
      <c r="G4041">
        <v>3562</v>
      </c>
      <c r="H4041">
        <v>0.52433723211288397</v>
      </c>
      <c r="I4041">
        <f>IF(OR(B4041="GAS",B4041="COL",B4041="LAN",B4041="RICE"),H4041*About!$B$113,IF(B4041="CROP",H4041*About!$B$114,'EPA Data'!H4041))</f>
        <v>0.52433723211288397</v>
      </c>
      <c r="J4041" s="9" t="str">
        <f>VLOOKUP(F4041,'Tech to Policy Mapping'!C:D,2,FALSE)</f>
        <v>F-gas destruction</v>
      </c>
    </row>
    <row r="4042" spans="1:10" x14ac:dyDescent="0.45">
      <c r="A4042" t="s">
        <v>465</v>
      </c>
      <c r="B4042" t="s">
        <v>514</v>
      </c>
      <c r="C4042">
        <v>2025</v>
      </c>
      <c r="D4042" t="s">
        <v>82</v>
      </c>
      <c r="E4042" t="s">
        <v>83</v>
      </c>
      <c r="F4042" t="s">
        <v>520</v>
      </c>
      <c r="G4042">
        <v>100000</v>
      </c>
      <c r="H4042" s="1">
        <v>9.9999999999999998E-13</v>
      </c>
      <c r="I4042">
        <f>IF(OR(B4042="GAS",B4042="COL",B4042="LAN",B4042="RICE"),H4042*About!$B$113,IF(B4042="CROP",H4042*About!$B$114,'EPA Data'!H4042))</f>
        <v>9.9999999999999998E-13</v>
      </c>
      <c r="J4042" s="9" t="str">
        <f>VLOOKUP(F4042,'Tech to Policy Mapping'!C:D,2,FALSE)</f>
        <v>F-gas destruction</v>
      </c>
    </row>
    <row r="4043" spans="1:10" x14ac:dyDescent="0.45">
      <c r="A4043" t="s">
        <v>465</v>
      </c>
      <c r="B4043" t="s">
        <v>514</v>
      </c>
      <c r="C4043">
        <v>2030</v>
      </c>
      <c r="D4043" t="s">
        <v>82</v>
      </c>
      <c r="E4043" t="s">
        <v>83</v>
      </c>
      <c r="F4043" t="s">
        <v>515</v>
      </c>
      <c r="G4043">
        <v>-100000</v>
      </c>
      <c r="H4043">
        <v>0</v>
      </c>
      <c r="I4043">
        <f>IF(OR(B4043="GAS",B4043="COL",B4043="LAN",B4043="RICE"),H4043*About!$B$113,IF(B4043="CROP",H4043*About!$B$114,'EPA Data'!H4043))</f>
        <v>0</v>
      </c>
      <c r="J4043" s="9" t="str">
        <f>VLOOKUP(F4043,'Tech to Policy Mapping'!C:D,2,FALSE)</f>
        <v>F-gas destruction</v>
      </c>
    </row>
    <row r="4044" spans="1:10" x14ac:dyDescent="0.45">
      <c r="A4044" t="s">
        <v>465</v>
      </c>
      <c r="B4044" t="s">
        <v>514</v>
      </c>
      <c r="C4044">
        <v>2030</v>
      </c>
      <c r="D4044" t="s">
        <v>82</v>
      </c>
      <c r="E4044" t="s">
        <v>83</v>
      </c>
      <c r="F4044" t="s">
        <v>515</v>
      </c>
      <c r="G4044">
        <v>57</v>
      </c>
      <c r="H4044">
        <v>14.954903602600099</v>
      </c>
      <c r="I4044">
        <f>IF(OR(B4044="GAS",B4044="COL",B4044="LAN",B4044="RICE"),H4044*About!$B$113,IF(B4044="CROP",H4044*About!$B$114,'EPA Data'!H4044))</f>
        <v>14.954903602600099</v>
      </c>
      <c r="J4044" s="9" t="str">
        <f>VLOOKUP(F4044,'Tech to Policy Mapping'!C:D,2,FALSE)</f>
        <v>F-gas destruction</v>
      </c>
    </row>
    <row r="4045" spans="1:10" x14ac:dyDescent="0.45">
      <c r="A4045" t="s">
        <v>465</v>
      </c>
      <c r="B4045" t="s">
        <v>514</v>
      </c>
      <c r="C4045">
        <v>2030</v>
      </c>
      <c r="D4045" t="s">
        <v>82</v>
      </c>
      <c r="E4045" t="s">
        <v>83</v>
      </c>
      <c r="F4045" t="s">
        <v>515</v>
      </c>
      <c r="G4045">
        <v>57</v>
      </c>
      <c r="H4045">
        <v>0</v>
      </c>
      <c r="I4045">
        <f>IF(OR(B4045="GAS",B4045="COL",B4045="LAN",B4045="RICE"),H4045*About!$B$113,IF(B4045="CROP",H4045*About!$B$114,'EPA Data'!H4045))</f>
        <v>0</v>
      </c>
      <c r="J4045" s="9" t="str">
        <f>VLOOKUP(F4045,'Tech to Policy Mapping'!C:D,2,FALSE)</f>
        <v>F-gas destruction</v>
      </c>
    </row>
    <row r="4046" spans="1:10" x14ac:dyDescent="0.45">
      <c r="A4046" t="s">
        <v>465</v>
      </c>
      <c r="B4046" t="s">
        <v>514</v>
      </c>
      <c r="C4046">
        <v>2030</v>
      </c>
      <c r="D4046" t="s">
        <v>82</v>
      </c>
      <c r="E4046" t="s">
        <v>83</v>
      </c>
      <c r="F4046" t="s">
        <v>516</v>
      </c>
      <c r="G4046">
        <v>84</v>
      </c>
      <c r="H4046">
        <v>0.88095539808273304</v>
      </c>
      <c r="I4046">
        <f>IF(OR(B4046="GAS",B4046="COL",B4046="LAN",B4046="RICE"),H4046*About!$B$113,IF(B4046="CROP",H4046*About!$B$114,'EPA Data'!H4046))</f>
        <v>0.88095539808273304</v>
      </c>
      <c r="J4046" s="9" t="str">
        <f>VLOOKUP(F4046,'Tech to Policy Mapping'!C:D,2,FALSE)</f>
        <v>F-gas destruction</v>
      </c>
    </row>
    <row r="4047" spans="1:10" x14ac:dyDescent="0.45">
      <c r="A4047" t="s">
        <v>465</v>
      </c>
      <c r="B4047" t="s">
        <v>514</v>
      </c>
      <c r="C4047">
        <v>2030</v>
      </c>
      <c r="D4047" t="s">
        <v>82</v>
      </c>
      <c r="E4047" t="s">
        <v>83</v>
      </c>
      <c r="F4047" t="s">
        <v>517</v>
      </c>
      <c r="G4047">
        <v>234</v>
      </c>
      <c r="H4047">
        <v>4.3580179214477504</v>
      </c>
      <c r="I4047">
        <f>IF(OR(B4047="GAS",B4047="COL",B4047="LAN",B4047="RICE"),H4047*About!$B$113,IF(B4047="CROP",H4047*About!$B$114,'EPA Data'!H4047))</f>
        <v>4.3580179214477504</v>
      </c>
      <c r="J4047" s="9" t="str">
        <f>VLOOKUP(F4047,'Tech to Policy Mapping'!C:D,2,FALSE)</f>
        <v>F-gas destruction</v>
      </c>
    </row>
    <row r="4048" spans="1:10" x14ac:dyDescent="0.45">
      <c r="A4048" t="s">
        <v>465</v>
      </c>
      <c r="B4048" t="s">
        <v>514</v>
      </c>
      <c r="C4048">
        <v>2030</v>
      </c>
      <c r="D4048" t="s">
        <v>82</v>
      </c>
      <c r="E4048" t="s">
        <v>83</v>
      </c>
      <c r="F4048" t="s">
        <v>518</v>
      </c>
      <c r="G4048">
        <v>625</v>
      </c>
      <c r="H4048">
        <v>4.2189459800720197</v>
      </c>
      <c r="I4048">
        <f>IF(OR(B4048="GAS",B4048="COL",B4048="LAN",B4048="RICE"),H4048*About!$B$113,IF(B4048="CROP",H4048*About!$B$114,'EPA Data'!H4048))</f>
        <v>4.2189459800720197</v>
      </c>
      <c r="J4048" s="9" t="str">
        <f>VLOOKUP(F4048,'Tech to Policy Mapping'!C:D,2,FALSE)</f>
        <v>F-gas inspection maintenance retrofitting</v>
      </c>
    </row>
    <row r="4049" spans="1:10" x14ac:dyDescent="0.45">
      <c r="A4049" t="s">
        <v>465</v>
      </c>
      <c r="B4049" t="s">
        <v>514</v>
      </c>
      <c r="C4049">
        <v>2030</v>
      </c>
      <c r="D4049" t="s">
        <v>82</v>
      </c>
      <c r="E4049" t="s">
        <v>83</v>
      </c>
      <c r="F4049" t="s">
        <v>519</v>
      </c>
      <c r="G4049">
        <v>785</v>
      </c>
      <c r="H4049">
        <v>0.33423876762390098</v>
      </c>
      <c r="I4049">
        <f>IF(OR(B4049="GAS",B4049="COL",B4049="LAN",B4049="RICE"),H4049*About!$B$113,IF(B4049="CROP",H4049*About!$B$114,'EPA Data'!H4049))</f>
        <v>0.33423876762390098</v>
      </c>
      <c r="J4049" s="9" t="str">
        <f>VLOOKUP(F4049,'Tech to Policy Mapping'!C:D,2,FALSE)</f>
        <v>F-gas destruction</v>
      </c>
    </row>
    <row r="4050" spans="1:10" x14ac:dyDescent="0.45">
      <c r="A4050" t="s">
        <v>465</v>
      </c>
      <c r="B4050" t="s">
        <v>514</v>
      </c>
      <c r="C4050">
        <v>2030</v>
      </c>
      <c r="D4050" t="s">
        <v>82</v>
      </c>
      <c r="E4050" t="s">
        <v>83</v>
      </c>
      <c r="F4050" t="s">
        <v>520</v>
      </c>
      <c r="G4050">
        <v>3672</v>
      </c>
      <c r="H4050">
        <v>0.64502120018005304</v>
      </c>
      <c r="I4050">
        <f>IF(OR(B4050="GAS",B4050="COL",B4050="LAN",B4050="RICE"),H4050*About!$B$113,IF(B4050="CROP",H4050*About!$B$114,'EPA Data'!H4050))</f>
        <v>0.64502120018005304</v>
      </c>
      <c r="J4050" s="9" t="str">
        <f>VLOOKUP(F4050,'Tech to Policy Mapping'!C:D,2,FALSE)</f>
        <v>F-gas destruction</v>
      </c>
    </row>
    <row r="4051" spans="1:10" x14ac:dyDescent="0.45">
      <c r="A4051" t="s">
        <v>465</v>
      </c>
      <c r="B4051" t="s">
        <v>514</v>
      </c>
      <c r="C4051">
        <v>2030</v>
      </c>
      <c r="D4051" t="s">
        <v>82</v>
      </c>
      <c r="E4051" t="s">
        <v>83</v>
      </c>
      <c r="F4051" t="s">
        <v>520</v>
      </c>
      <c r="G4051">
        <v>100000</v>
      </c>
      <c r="H4051" s="1">
        <v>9.9999999999999998E-13</v>
      </c>
      <c r="I4051">
        <f>IF(OR(B4051="GAS",B4051="COL",B4051="LAN",B4051="RICE"),H4051*About!$B$113,IF(B4051="CROP",H4051*About!$B$114,'EPA Data'!H4051))</f>
        <v>9.9999999999999998E-13</v>
      </c>
      <c r="J4051" s="9" t="str">
        <f>VLOOKUP(F4051,'Tech to Policy Mapping'!C:D,2,FALSE)</f>
        <v>F-gas destruction</v>
      </c>
    </row>
    <row r="4052" spans="1:10" x14ac:dyDescent="0.45">
      <c r="A4052" t="s">
        <v>465</v>
      </c>
      <c r="B4052" t="s">
        <v>514</v>
      </c>
      <c r="C4052">
        <v>2035</v>
      </c>
      <c r="D4052" t="s">
        <v>82</v>
      </c>
      <c r="E4052" t="s">
        <v>83</v>
      </c>
      <c r="F4052" t="s">
        <v>515</v>
      </c>
      <c r="G4052">
        <v>-100000</v>
      </c>
      <c r="H4052">
        <v>0</v>
      </c>
      <c r="I4052">
        <f>IF(OR(B4052="GAS",B4052="COL",B4052="LAN",B4052="RICE"),H4052*About!$B$113,IF(B4052="CROP",H4052*About!$B$114,'EPA Data'!H4052))</f>
        <v>0</v>
      </c>
      <c r="J4052" s="9" t="str">
        <f>VLOOKUP(F4052,'Tech to Policy Mapping'!C:D,2,FALSE)</f>
        <v>F-gas destruction</v>
      </c>
    </row>
    <row r="4053" spans="1:10" x14ac:dyDescent="0.45">
      <c r="A4053" t="s">
        <v>465</v>
      </c>
      <c r="B4053" t="s">
        <v>514</v>
      </c>
      <c r="C4053">
        <v>2035</v>
      </c>
      <c r="D4053" t="s">
        <v>82</v>
      </c>
      <c r="E4053" t="s">
        <v>83</v>
      </c>
      <c r="F4053" t="s">
        <v>515</v>
      </c>
      <c r="G4053">
        <v>60</v>
      </c>
      <c r="H4053">
        <v>18.472692489623999</v>
      </c>
      <c r="I4053">
        <f>IF(OR(B4053="GAS",B4053="COL",B4053="LAN",B4053="RICE"),H4053*About!$B$113,IF(B4053="CROP",H4053*About!$B$114,'EPA Data'!H4053))</f>
        <v>18.472692489623999</v>
      </c>
      <c r="J4053" s="9" t="str">
        <f>VLOOKUP(F4053,'Tech to Policy Mapping'!C:D,2,FALSE)</f>
        <v>F-gas destruction</v>
      </c>
    </row>
    <row r="4054" spans="1:10" x14ac:dyDescent="0.45">
      <c r="A4054" t="s">
        <v>465</v>
      </c>
      <c r="B4054" t="s">
        <v>514</v>
      </c>
      <c r="C4054">
        <v>2035</v>
      </c>
      <c r="D4054" t="s">
        <v>82</v>
      </c>
      <c r="E4054" t="s">
        <v>83</v>
      </c>
      <c r="F4054" t="s">
        <v>515</v>
      </c>
      <c r="G4054">
        <v>60</v>
      </c>
      <c r="H4054">
        <v>0</v>
      </c>
      <c r="I4054">
        <f>IF(OR(B4054="GAS",B4054="COL",B4054="LAN",B4054="RICE"),H4054*About!$B$113,IF(B4054="CROP",H4054*About!$B$114,'EPA Data'!H4054))</f>
        <v>0</v>
      </c>
      <c r="J4054" s="9" t="str">
        <f>VLOOKUP(F4054,'Tech to Policy Mapping'!C:D,2,FALSE)</f>
        <v>F-gas destruction</v>
      </c>
    </row>
    <row r="4055" spans="1:10" x14ac:dyDescent="0.45">
      <c r="A4055" t="s">
        <v>465</v>
      </c>
      <c r="B4055" t="s">
        <v>514</v>
      </c>
      <c r="C4055">
        <v>2035</v>
      </c>
      <c r="D4055" t="s">
        <v>82</v>
      </c>
      <c r="E4055" t="s">
        <v>83</v>
      </c>
      <c r="F4055" t="s">
        <v>516</v>
      </c>
      <c r="G4055">
        <v>87</v>
      </c>
      <c r="H4055">
        <v>1.0991483926773</v>
      </c>
      <c r="I4055">
        <f>IF(OR(B4055="GAS",B4055="COL",B4055="LAN",B4055="RICE"),H4055*About!$B$113,IF(B4055="CROP",H4055*About!$B$114,'EPA Data'!H4055))</f>
        <v>1.0991483926773</v>
      </c>
      <c r="J4055" s="9" t="str">
        <f>VLOOKUP(F4055,'Tech to Policy Mapping'!C:D,2,FALSE)</f>
        <v>F-gas destruction</v>
      </c>
    </row>
    <row r="4056" spans="1:10" x14ac:dyDescent="0.45">
      <c r="A4056" t="s">
        <v>465</v>
      </c>
      <c r="B4056" t="s">
        <v>514</v>
      </c>
      <c r="C4056">
        <v>2035</v>
      </c>
      <c r="D4056" t="s">
        <v>82</v>
      </c>
      <c r="E4056" t="s">
        <v>83</v>
      </c>
      <c r="F4056" t="s">
        <v>517</v>
      </c>
      <c r="G4056">
        <v>245</v>
      </c>
      <c r="H4056">
        <v>5.3735933303832999</v>
      </c>
      <c r="I4056">
        <f>IF(OR(B4056="GAS",B4056="COL",B4056="LAN",B4056="RICE"),H4056*About!$B$113,IF(B4056="CROP",H4056*About!$B$114,'EPA Data'!H4056))</f>
        <v>5.3735933303832999</v>
      </c>
      <c r="J4056" s="9" t="str">
        <f>VLOOKUP(F4056,'Tech to Policy Mapping'!C:D,2,FALSE)</f>
        <v>F-gas destruction</v>
      </c>
    </row>
    <row r="4057" spans="1:10" x14ac:dyDescent="0.45">
      <c r="A4057" t="s">
        <v>465</v>
      </c>
      <c r="B4057" t="s">
        <v>514</v>
      </c>
      <c r="C4057">
        <v>2035</v>
      </c>
      <c r="D4057" t="s">
        <v>82</v>
      </c>
      <c r="E4057" t="s">
        <v>83</v>
      </c>
      <c r="F4057" t="s">
        <v>518</v>
      </c>
      <c r="G4057">
        <v>653</v>
      </c>
      <c r="H4057">
        <v>5.2113537788391104</v>
      </c>
      <c r="I4057">
        <f>IF(OR(B4057="GAS",B4057="COL",B4057="LAN",B4057="RICE"),H4057*About!$B$113,IF(B4057="CROP",H4057*About!$B$114,'EPA Data'!H4057))</f>
        <v>5.2113537788391104</v>
      </c>
      <c r="J4057" s="9" t="str">
        <f>VLOOKUP(F4057,'Tech to Policy Mapping'!C:D,2,FALSE)</f>
        <v>F-gas inspection maintenance retrofitting</v>
      </c>
    </row>
    <row r="4058" spans="1:10" x14ac:dyDescent="0.45">
      <c r="A4058" t="s">
        <v>465</v>
      </c>
      <c r="B4058" t="s">
        <v>514</v>
      </c>
      <c r="C4058">
        <v>2035</v>
      </c>
      <c r="D4058" t="s">
        <v>82</v>
      </c>
      <c r="E4058" t="s">
        <v>83</v>
      </c>
      <c r="F4058" t="s">
        <v>519</v>
      </c>
      <c r="G4058">
        <v>820</v>
      </c>
      <c r="H4058">
        <v>0.41240602731704701</v>
      </c>
      <c r="I4058">
        <f>IF(OR(B4058="GAS",B4058="COL",B4058="LAN",B4058="RICE"),H4058*About!$B$113,IF(B4058="CROP",H4058*About!$B$114,'EPA Data'!H4058))</f>
        <v>0.41240602731704701</v>
      </c>
      <c r="J4058" s="9" t="str">
        <f>VLOOKUP(F4058,'Tech to Policy Mapping'!C:D,2,FALSE)</f>
        <v>F-gas destruction</v>
      </c>
    </row>
    <row r="4059" spans="1:10" x14ac:dyDescent="0.45">
      <c r="A4059" t="s">
        <v>465</v>
      </c>
      <c r="B4059" t="s">
        <v>514</v>
      </c>
      <c r="C4059">
        <v>2035</v>
      </c>
      <c r="D4059" t="s">
        <v>82</v>
      </c>
      <c r="E4059" t="s">
        <v>83</v>
      </c>
      <c r="F4059" t="s">
        <v>520</v>
      </c>
      <c r="G4059">
        <v>3794</v>
      </c>
      <c r="H4059">
        <v>0.804604351520538</v>
      </c>
      <c r="I4059">
        <f>IF(OR(B4059="GAS",B4059="COL",B4059="LAN",B4059="RICE"),H4059*About!$B$113,IF(B4059="CROP",H4059*About!$B$114,'EPA Data'!H4059))</f>
        <v>0.804604351520538</v>
      </c>
      <c r="J4059" s="9" t="str">
        <f>VLOOKUP(F4059,'Tech to Policy Mapping'!C:D,2,FALSE)</f>
        <v>F-gas destruction</v>
      </c>
    </row>
    <row r="4060" spans="1:10" x14ac:dyDescent="0.45">
      <c r="A4060" t="s">
        <v>465</v>
      </c>
      <c r="B4060" t="s">
        <v>514</v>
      </c>
      <c r="C4060">
        <v>2035</v>
      </c>
      <c r="D4060" t="s">
        <v>82</v>
      </c>
      <c r="E4060" t="s">
        <v>83</v>
      </c>
      <c r="F4060" t="s">
        <v>520</v>
      </c>
      <c r="G4060">
        <v>100000</v>
      </c>
      <c r="H4060" s="1">
        <v>9.9999999999999998E-13</v>
      </c>
      <c r="I4060">
        <f>IF(OR(B4060="GAS",B4060="COL",B4060="LAN",B4060="RICE"),H4060*About!$B$113,IF(B4060="CROP",H4060*About!$B$114,'EPA Data'!H4060))</f>
        <v>9.9999999999999998E-13</v>
      </c>
      <c r="J4060" s="9" t="str">
        <f>VLOOKUP(F4060,'Tech to Policy Mapping'!C:D,2,FALSE)</f>
        <v>F-gas destruction</v>
      </c>
    </row>
    <row r="4061" spans="1:10" x14ac:dyDescent="0.45">
      <c r="A4061" t="s">
        <v>465</v>
      </c>
      <c r="B4061" t="s">
        <v>514</v>
      </c>
      <c r="C4061">
        <v>2040</v>
      </c>
      <c r="D4061" t="s">
        <v>82</v>
      </c>
      <c r="E4061" t="s">
        <v>83</v>
      </c>
      <c r="F4061" t="s">
        <v>515</v>
      </c>
      <c r="G4061">
        <v>-100000</v>
      </c>
      <c r="H4061">
        <v>0</v>
      </c>
      <c r="I4061">
        <f>IF(OR(B4061="GAS",B4061="COL",B4061="LAN",B4061="RICE"),H4061*About!$B$113,IF(B4061="CROP",H4061*About!$B$114,'EPA Data'!H4061))</f>
        <v>0</v>
      </c>
      <c r="J4061" s="9" t="str">
        <f>VLOOKUP(F4061,'Tech to Policy Mapping'!C:D,2,FALSE)</f>
        <v>F-gas destruction</v>
      </c>
    </row>
    <row r="4062" spans="1:10" x14ac:dyDescent="0.45">
      <c r="A4062" t="s">
        <v>465</v>
      </c>
      <c r="B4062" t="s">
        <v>514</v>
      </c>
      <c r="C4062">
        <v>2040</v>
      </c>
      <c r="D4062" t="s">
        <v>82</v>
      </c>
      <c r="E4062" t="s">
        <v>83</v>
      </c>
      <c r="F4062" t="s">
        <v>515</v>
      </c>
      <c r="G4062">
        <v>62</v>
      </c>
      <c r="H4062">
        <v>22.815395355224599</v>
      </c>
      <c r="I4062">
        <f>IF(OR(B4062="GAS",B4062="COL",B4062="LAN",B4062="RICE"),H4062*About!$B$113,IF(B4062="CROP",H4062*About!$B$114,'EPA Data'!H4062))</f>
        <v>22.815395355224599</v>
      </c>
      <c r="J4062" s="9" t="str">
        <f>VLOOKUP(F4062,'Tech to Policy Mapping'!C:D,2,FALSE)</f>
        <v>F-gas destruction</v>
      </c>
    </row>
    <row r="4063" spans="1:10" x14ac:dyDescent="0.45">
      <c r="A4063" t="s">
        <v>465</v>
      </c>
      <c r="B4063" t="s">
        <v>514</v>
      </c>
      <c r="C4063">
        <v>2040</v>
      </c>
      <c r="D4063" t="s">
        <v>82</v>
      </c>
      <c r="E4063" t="s">
        <v>83</v>
      </c>
      <c r="F4063" t="s">
        <v>515</v>
      </c>
      <c r="G4063">
        <v>62</v>
      </c>
      <c r="H4063">
        <v>0</v>
      </c>
      <c r="I4063">
        <f>IF(OR(B4063="GAS",B4063="COL",B4063="LAN",B4063="RICE"),H4063*About!$B$113,IF(B4063="CROP",H4063*About!$B$114,'EPA Data'!H4063))</f>
        <v>0</v>
      </c>
      <c r="J4063" s="9" t="str">
        <f>VLOOKUP(F4063,'Tech to Policy Mapping'!C:D,2,FALSE)</f>
        <v>F-gas destruction</v>
      </c>
    </row>
    <row r="4064" spans="1:10" x14ac:dyDescent="0.45">
      <c r="A4064" t="s">
        <v>465</v>
      </c>
      <c r="B4064" t="s">
        <v>514</v>
      </c>
      <c r="C4064">
        <v>2040</v>
      </c>
      <c r="D4064" t="s">
        <v>82</v>
      </c>
      <c r="E4064" t="s">
        <v>83</v>
      </c>
      <c r="F4064" t="s">
        <v>516</v>
      </c>
      <c r="G4064">
        <v>90</v>
      </c>
      <c r="H4064">
        <v>1.37037324905395</v>
      </c>
      <c r="I4064">
        <f>IF(OR(B4064="GAS",B4064="COL",B4064="LAN",B4064="RICE"),H4064*About!$B$113,IF(B4064="CROP",H4064*About!$B$114,'EPA Data'!H4064))</f>
        <v>1.37037324905395</v>
      </c>
      <c r="J4064" s="9" t="str">
        <f>VLOOKUP(F4064,'Tech to Policy Mapping'!C:D,2,FALSE)</f>
        <v>F-gas destruction</v>
      </c>
    </row>
    <row r="4065" spans="1:10" x14ac:dyDescent="0.45">
      <c r="A4065" t="s">
        <v>465</v>
      </c>
      <c r="B4065" t="s">
        <v>514</v>
      </c>
      <c r="C4065">
        <v>2040</v>
      </c>
      <c r="D4065" t="s">
        <v>82</v>
      </c>
      <c r="E4065" t="s">
        <v>83</v>
      </c>
      <c r="F4065" t="s">
        <v>517</v>
      </c>
      <c r="G4065">
        <v>257</v>
      </c>
      <c r="H4065">
        <v>6.6256957054138104</v>
      </c>
      <c r="I4065">
        <f>IF(OR(B4065="GAS",B4065="COL",B4065="LAN",B4065="RICE"),H4065*About!$B$113,IF(B4065="CROP",H4065*About!$B$114,'EPA Data'!H4065))</f>
        <v>6.6256957054138104</v>
      </c>
      <c r="J4065" s="9" t="str">
        <f>VLOOKUP(F4065,'Tech to Policy Mapping'!C:D,2,FALSE)</f>
        <v>F-gas destruction</v>
      </c>
    </row>
    <row r="4066" spans="1:10" x14ac:dyDescent="0.45">
      <c r="A4066" t="s">
        <v>465</v>
      </c>
      <c r="B4066" t="s">
        <v>514</v>
      </c>
      <c r="C4066">
        <v>2040</v>
      </c>
      <c r="D4066" t="s">
        <v>82</v>
      </c>
      <c r="E4066" t="s">
        <v>83</v>
      </c>
      <c r="F4066" t="s">
        <v>518</v>
      </c>
      <c r="G4066">
        <v>683</v>
      </c>
      <c r="H4066">
        <v>6.43647909164428</v>
      </c>
      <c r="I4066">
        <f>IF(OR(B4066="GAS",B4066="COL",B4066="LAN",B4066="RICE"),H4066*About!$B$113,IF(B4066="CROP",H4066*About!$B$114,'EPA Data'!H4066))</f>
        <v>6.43647909164428</v>
      </c>
      <c r="J4066" s="9" t="str">
        <f>VLOOKUP(F4066,'Tech to Policy Mapping'!C:D,2,FALSE)</f>
        <v>F-gas inspection maintenance retrofitting</v>
      </c>
    </row>
    <row r="4067" spans="1:10" x14ac:dyDescent="0.45">
      <c r="A4067" t="s">
        <v>465</v>
      </c>
      <c r="B4067" t="s">
        <v>514</v>
      </c>
      <c r="C4067">
        <v>2040</v>
      </c>
      <c r="D4067" t="s">
        <v>82</v>
      </c>
      <c r="E4067" t="s">
        <v>83</v>
      </c>
      <c r="F4067" t="s">
        <v>519</v>
      </c>
      <c r="G4067">
        <v>858</v>
      </c>
      <c r="H4067">
        <v>0.50882601737975997</v>
      </c>
      <c r="I4067">
        <f>IF(OR(B4067="GAS",B4067="COL",B4067="LAN",B4067="RICE"),H4067*About!$B$113,IF(B4067="CROP",H4067*About!$B$114,'EPA Data'!H4067))</f>
        <v>0.50882601737975997</v>
      </c>
      <c r="J4067" s="9" t="str">
        <f>VLOOKUP(F4067,'Tech to Policy Mapping'!C:D,2,FALSE)</f>
        <v>F-gas destruction</v>
      </c>
    </row>
    <row r="4068" spans="1:10" x14ac:dyDescent="0.45">
      <c r="A4068" t="s">
        <v>465</v>
      </c>
      <c r="B4068" t="s">
        <v>514</v>
      </c>
      <c r="C4068">
        <v>2040</v>
      </c>
      <c r="D4068" t="s">
        <v>82</v>
      </c>
      <c r="E4068" t="s">
        <v>83</v>
      </c>
      <c r="F4068" t="s">
        <v>520</v>
      </c>
      <c r="G4068">
        <v>3932</v>
      </c>
      <c r="H4068">
        <v>1.00294613838195</v>
      </c>
      <c r="I4068">
        <f>IF(OR(B4068="GAS",B4068="COL",B4068="LAN",B4068="RICE"),H4068*About!$B$113,IF(B4068="CROP",H4068*About!$B$114,'EPA Data'!H4068))</f>
        <v>1.00294613838195</v>
      </c>
      <c r="J4068" s="9" t="str">
        <f>VLOOKUP(F4068,'Tech to Policy Mapping'!C:D,2,FALSE)</f>
        <v>F-gas destruction</v>
      </c>
    </row>
    <row r="4069" spans="1:10" x14ac:dyDescent="0.45">
      <c r="A4069" t="s">
        <v>465</v>
      </c>
      <c r="B4069" t="s">
        <v>514</v>
      </c>
      <c r="C4069">
        <v>2040</v>
      </c>
      <c r="D4069" t="s">
        <v>82</v>
      </c>
      <c r="E4069" t="s">
        <v>83</v>
      </c>
      <c r="F4069" t="s">
        <v>520</v>
      </c>
      <c r="G4069">
        <v>100000</v>
      </c>
      <c r="H4069" s="1">
        <v>9.9999999999999998E-13</v>
      </c>
      <c r="I4069">
        <f>IF(OR(B4069="GAS",B4069="COL",B4069="LAN",B4069="RICE"),H4069*About!$B$113,IF(B4069="CROP",H4069*About!$B$114,'EPA Data'!H4069))</f>
        <v>9.9999999999999998E-13</v>
      </c>
      <c r="J4069" s="9" t="str">
        <f>VLOOKUP(F4069,'Tech to Policy Mapping'!C:D,2,FALSE)</f>
        <v>F-gas destruction</v>
      </c>
    </row>
    <row r="4070" spans="1:10" x14ac:dyDescent="0.45">
      <c r="A4070" t="s">
        <v>465</v>
      </c>
      <c r="B4070" t="s">
        <v>514</v>
      </c>
      <c r="C4070">
        <v>2045</v>
      </c>
      <c r="D4070" t="s">
        <v>82</v>
      </c>
      <c r="E4070" t="s">
        <v>83</v>
      </c>
      <c r="F4070" t="s">
        <v>515</v>
      </c>
      <c r="G4070">
        <v>-100000</v>
      </c>
      <c r="H4070">
        <v>0</v>
      </c>
      <c r="I4070">
        <f>IF(OR(B4070="GAS",B4070="COL",B4070="LAN",B4070="RICE"),H4070*About!$B$113,IF(B4070="CROP",H4070*About!$B$114,'EPA Data'!H4070))</f>
        <v>0</v>
      </c>
      <c r="J4070" s="9" t="str">
        <f>VLOOKUP(F4070,'Tech to Policy Mapping'!C:D,2,FALSE)</f>
        <v>F-gas destruction</v>
      </c>
    </row>
    <row r="4071" spans="1:10" x14ac:dyDescent="0.45">
      <c r="A4071" t="s">
        <v>465</v>
      </c>
      <c r="B4071" t="s">
        <v>514</v>
      </c>
      <c r="C4071">
        <v>2045</v>
      </c>
      <c r="D4071" t="s">
        <v>82</v>
      </c>
      <c r="E4071" t="s">
        <v>83</v>
      </c>
      <c r="F4071" t="s">
        <v>515</v>
      </c>
      <c r="G4071">
        <v>65</v>
      </c>
      <c r="H4071">
        <v>0</v>
      </c>
      <c r="I4071">
        <f>IF(OR(B4071="GAS",B4071="COL",B4071="LAN",B4071="RICE"),H4071*About!$B$113,IF(B4071="CROP",H4071*About!$B$114,'EPA Data'!H4071))</f>
        <v>0</v>
      </c>
      <c r="J4071" s="9" t="str">
        <f>VLOOKUP(F4071,'Tech to Policy Mapping'!C:D,2,FALSE)</f>
        <v>F-gas destruction</v>
      </c>
    </row>
    <row r="4072" spans="1:10" x14ac:dyDescent="0.45">
      <c r="A4072" t="s">
        <v>465</v>
      </c>
      <c r="B4072" t="s">
        <v>514</v>
      </c>
      <c r="C4072">
        <v>2045</v>
      </c>
      <c r="D4072" t="s">
        <v>82</v>
      </c>
      <c r="E4072" t="s">
        <v>83</v>
      </c>
      <c r="F4072" t="s">
        <v>515</v>
      </c>
      <c r="G4072">
        <v>65</v>
      </c>
      <c r="H4072">
        <v>28.1760158538818</v>
      </c>
      <c r="I4072">
        <f>IF(OR(B4072="GAS",B4072="COL",B4072="LAN",B4072="RICE"),H4072*About!$B$113,IF(B4072="CROP",H4072*About!$B$114,'EPA Data'!H4072))</f>
        <v>28.1760158538818</v>
      </c>
      <c r="J4072" s="9" t="str">
        <f>VLOOKUP(F4072,'Tech to Policy Mapping'!C:D,2,FALSE)</f>
        <v>F-gas destruction</v>
      </c>
    </row>
    <row r="4073" spans="1:10" x14ac:dyDescent="0.45">
      <c r="A4073" t="s">
        <v>465</v>
      </c>
      <c r="B4073" t="s">
        <v>514</v>
      </c>
      <c r="C4073">
        <v>2045</v>
      </c>
      <c r="D4073" t="s">
        <v>82</v>
      </c>
      <c r="E4073" t="s">
        <v>83</v>
      </c>
      <c r="F4073" t="s">
        <v>516</v>
      </c>
      <c r="G4073">
        <v>93</v>
      </c>
      <c r="H4073">
        <v>1.7073562145233101</v>
      </c>
      <c r="I4073">
        <f>IF(OR(B4073="GAS",B4073="COL",B4073="LAN",B4073="RICE"),H4073*About!$B$113,IF(B4073="CROP",H4073*About!$B$114,'EPA Data'!H4073))</f>
        <v>1.7073562145233101</v>
      </c>
      <c r="J4073" s="9" t="str">
        <f>VLOOKUP(F4073,'Tech to Policy Mapping'!C:D,2,FALSE)</f>
        <v>F-gas destruction</v>
      </c>
    </row>
    <row r="4074" spans="1:10" x14ac:dyDescent="0.45">
      <c r="A4074" t="s">
        <v>465</v>
      </c>
      <c r="B4074" t="s">
        <v>514</v>
      </c>
      <c r="C4074">
        <v>2045</v>
      </c>
      <c r="D4074" t="s">
        <v>82</v>
      </c>
      <c r="E4074" t="s">
        <v>83</v>
      </c>
      <c r="F4074" t="s">
        <v>517</v>
      </c>
      <c r="G4074">
        <v>269</v>
      </c>
      <c r="H4074">
        <v>8.1693868637084908</v>
      </c>
      <c r="I4074">
        <f>IF(OR(B4074="GAS",B4074="COL",B4074="LAN",B4074="RICE"),H4074*About!$B$113,IF(B4074="CROP",H4074*About!$B$114,'EPA Data'!H4074))</f>
        <v>8.1693868637084908</v>
      </c>
      <c r="J4074" s="9" t="str">
        <f>VLOOKUP(F4074,'Tech to Policy Mapping'!C:D,2,FALSE)</f>
        <v>F-gas destruction</v>
      </c>
    </row>
    <row r="4075" spans="1:10" x14ac:dyDescent="0.45">
      <c r="A4075" t="s">
        <v>465</v>
      </c>
      <c r="B4075" t="s">
        <v>514</v>
      </c>
      <c r="C4075">
        <v>2045</v>
      </c>
      <c r="D4075" t="s">
        <v>82</v>
      </c>
      <c r="E4075" t="s">
        <v>83</v>
      </c>
      <c r="F4075" t="s">
        <v>518</v>
      </c>
      <c r="G4075">
        <v>716</v>
      </c>
      <c r="H4075">
        <v>7.9487705230712802</v>
      </c>
      <c r="I4075">
        <f>IF(OR(B4075="GAS",B4075="COL",B4075="LAN",B4075="RICE"),H4075*About!$B$113,IF(B4075="CROP",H4075*About!$B$114,'EPA Data'!H4075))</f>
        <v>7.9487705230712802</v>
      </c>
      <c r="J4075" s="9" t="str">
        <f>VLOOKUP(F4075,'Tech to Policy Mapping'!C:D,2,FALSE)</f>
        <v>F-gas inspection maintenance retrofitting</v>
      </c>
    </row>
    <row r="4076" spans="1:10" x14ac:dyDescent="0.45">
      <c r="A4076" t="s">
        <v>465</v>
      </c>
      <c r="B4076" t="s">
        <v>514</v>
      </c>
      <c r="C4076">
        <v>2045</v>
      </c>
      <c r="D4076" t="s">
        <v>82</v>
      </c>
      <c r="E4076" t="s">
        <v>83</v>
      </c>
      <c r="F4076" t="s">
        <v>519</v>
      </c>
      <c r="G4076">
        <v>900</v>
      </c>
      <c r="H4076">
        <v>0.62775617837905795</v>
      </c>
      <c r="I4076">
        <f>IF(OR(B4076="GAS",B4076="COL",B4076="LAN",B4076="RICE"),H4076*About!$B$113,IF(B4076="CROP",H4076*About!$B$114,'EPA Data'!H4076))</f>
        <v>0.62775617837905795</v>
      </c>
      <c r="J4076" s="9" t="str">
        <f>VLOOKUP(F4076,'Tech to Policy Mapping'!C:D,2,FALSE)</f>
        <v>F-gas destruction</v>
      </c>
    </row>
    <row r="4077" spans="1:10" x14ac:dyDescent="0.45">
      <c r="A4077" t="s">
        <v>465</v>
      </c>
      <c r="B4077" t="s">
        <v>514</v>
      </c>
      <c r="C4077">
        <v>2045</v>
      </c>
      <c r="D4077" t="s">
        <v>82</v>
      </c>
      <c r="E4077" t="s">
        <v>83</v>
      </c>
      <c r="F4077" t="s">
        <v>520</v>
      </c>
      <c r="G4077">
        <v>4086</v>
      </c>
      <c r="H4077">
        <v>1.2493429183959901</v>
      </c>
      <c r="I4077">
        <f>IF(OR(B4077="GAS",B4077="COL",B4077="LAN",B4077="RICE"),H4077*About!$B$113,IF(B4077="CROP",H4077*About!$B$114,'EPA Data'!H4077))</f>
        <v>1.2493429183959901</v>
      </c>
      <c r="J4077" s="9" t="str">
        <f>VLOOKUP(F4077,'Tech to Policy Mapping'!C:D,2,FALSE)</f>
        <v>F-gas destruction</v>
      </c>
    </row>
    <row r="4078" spans="1:10" x14ac:dyDescent="0.45">
      <c r="A4078" t="s">
        <v>465</v>
      </c>
      <c r="B4078" t="s">
        <v>514</v>
      </c>
      <c r="C4078">
        <v>2045</v>
      </c>
      <c r="D4078" t="s">
        <v>82</v>
      </c>
      <c r="E4078" t="s">
        <v>83</v>
      </c>
      <c r="F4078" t="s">
        <v>520</v>
      </c>
      <c r="G4078">
        <v>100000</v>
      </c>
      <c r="H4078" s="1">
        <v>9.9999999999999998E-13</v>
      </c>
      <c r="I4078">
        <f>IF(OR(B4078="GAS",B4078="COL",B4078="LAN",B4078="RICE"),H4078*About!$B$113,IF(B4078="CROP",H4078*About!$B$114,'EPA Data'!H4078))</f>
        <v>9.9999999999999998E-13</v>
      </c>
      <c r="J4078" s="9" t="str">
        <f>VLOOKUP(F4078,'Tech to Policy Mapping'!C:D,2,FALSE)</f>
        <v>F-gas destruction</v>
      </c>
    </row>
    <row r="4079" spans="1:10" x14ac:dyDescent="0.45">
      <c r="A4079" t="s">
        <v>465</v>
      </c>
      <c r="B4079" t="s">
        <v>514</v>
      </c>
      <c r="C4079">
        <v>2050</v>
      </c>
      <c r="D4079" t="s">
        <v>82</v>
      </c>
      <c r="E4079" t="s">
        <v>83</v>
      </c>
      <c r="F4079" t="s">
        <v>515</v>
      </c>
      <c r="G4079">
        <v>-100000</v>
      </c>
      <c r="H4079">
        <v>0</v>
      </c>
      <c r="I4079">
        <f>IF(OR(B4079="GAS",B4079="COL",B4079="LAN",B4079="RICE"),H4079*About!$B$113,IF(B4079="CROP",H4079*About!$B$114,'EPA Data'!H4079))</f>
        <v>0</v>
      </c>
      <c r="J4079" s="9" t="str">
        <f>VLOOKUP(F4079,'Tech to Policy Mapping'!C:D,2,FALSE)</f>
        <v>F-gas destruction</v>
      </c>
    </row>
    <row r="4080" spans="1:10" x14ac:dyDescent="0.45">
      <c r="A4080" t="s">
        <v>465</v>
      </c>
      <c r="B4080" t="s">
        <v>514</v>
      </c>
      <c r="C4080">
        <v>2050</v>
      </c>
      <c r="D4080" t="s">
        <v>82</v>
      </c>
      <c r="E4080" t="s">
        <v>83</v>
      </c>
      <c r="F4080" t="s">
        <v>515</v>
      </c>
      <c r="G4080">
        <v>69</v>
      </c>
      <c r="H4080">
        <v>34.792648315429602</v>
      </c>
      <c r="I4080">
        <f>IF(OR(B4080="GAS",B4080="COL",B4080="LAN",B4080="RICE"),H4080*About!$B$113,IF(B4080="CROP",H4080*About!$B$114,'EPA Data'!H4080))</f>
        <v>34.792648315429602</v>
      </c>
      <c r="J4080" s="9" t="str">
        <f>VLOOKUP(F4080,'Tech to Policy Mapping'!C:D,2,FALSE)</f>
        <v>F-gas destruction</v>
      </c>
    </row>
    <row r="4081" spans="1:10" x14ac:dyDescent="0.45">
      <c r="A4081" t="s">
        <v>465</v>
      </c>
      <c r="B4081" t="s">
        <v>514</v>
      </c>
      <c r="C4081">
        <v>2050</v>
      </c>
      <c r="D4081" t="s">
        <v>82</v>
      </c>
      <c r="E4081" t="s">
        <v>83</v>
      </c>
      <c r="F4081" t="s">
        <v>515</v>
      </c>
      <c r="G4081">
        <v>69</v>
      </c>
      <c r="H4081">
        <v>0</v>
      </c>
      <c r="I4081">
        <f>IF(OR(B4081="GAS",B4081="COL",B4081="LAN",B4081="RICE"),H4081*About!$B$113,IF(B4081="CROP",H4081*About!$B$114,'EPA Data'!H4081))</f>
        <v>0</v>
      </c>
      <c r="J4081" s="9" t="str">
        <f>VLOOKUP(F4081,'Tech to Policy Mapping'!C:D,2,FALSE)</f>
        <v>F-gas destruction</v>
      </c>
    </row>
    <row r="4082" spans="1:10" x14ac:dyDescent="0.45">
      <c r="A4082" t="s">
        <v>465</v>
      </c>
      <c r="B4082" t="s">
        <v>514</v>
      </c>
      <c r="C4082">
        <v>2050</v>
      </c>
      <c r="D4082" t="s">
        <v>82</v>
      </c>
      <c r="E4082" t="s">
        <v>83</v>
      </c>
      <c r="F4082" t="s">
        <v>516</v>
      </c>
      <c r="G4082">
        <v>97</v>
      </c>
      <c r="H4082">
        <v>2.1258509159088099</v>
      </c>
      <c r="I4082">
        <f>IF(OR(B4082="GAS",B4082="COL",B4082="LAN",B4082="RICE"),H4082*About!$B$113,IF(B4082="CROP",H4082*About!$B$114,'EPA Data'!H4082))</f>
        <v>2.1258509159088099</v>
      </c>
      <c r="J4082" s="9" t="str">
        <f>VLOOKUP(F4082,'Tech to Policy Mapping'!C:D,2,FALSE)</f>
        <v>F-gas destruction</v>
      </c>
    </row>
    <row r="4083" spans="1:10" x14ac:dyDescent="0.45">
      <c r="A4083" t="s">
        <v>465</v>
      </c>
      <c r="B4083" t="s">
        <v>514</v>
      </c>
      <c r="C4083">
        <v>2050</v>
      </c>
      <c r="D4083" t="s">
        <v>82</v>
      </c>
      <c r="E4083" t="s">
        <v>83</v>
      </c>
      <c r="F4083" t="s">
        <v>517</v>
      </c>
      <c r="G4083">
        <v>284</v>
      </c>
      <c r="H4083">
        <v>10.072546005249</v>
      </c>
      <c r="I4083">
        <f>IF(OR(B4083="GAS",B4083="COL",B4083="LAN",B4083="RICE"),H4083*About!$B$113,IF(B4083="CROP",H4083*About!$B$114,'EPA Data'!H4083))</f>
        <v>10.072546005249</v>
      </c>
      <c r="J4083" s="9" t="str">
        <f>VLOOKUP(F4083,'Tech to Policy Mapping'!C:D,2,FALSE)</f>
        <v>F-gas destruction</v>
      </c>
    </row>
    <row r="4084" spans="1:10" x14ac:dyDescent="0.45">
      <c r="A4084" t="s">
        <v>465</v>
      </c>
      <c r="B4084" t="s">
        <v>514</v>
      </c>
      <c r="C4084">
        <v>2050</v>
      </c>
      <c r="D4084" t="s">
        <v>82</v>
      </c>
      <c r="E4084" t="s">
        <v>83</v>
      </c>
      <c r="F4084" t="s">
        <v>518</v>
      </c>
      <c r="G4084">
        <v>752</v>
      </c>
      <c r="H4084">
        <v>9.8153963088989205</v>
      </c>
      <c r="I4084">
        <f>IF(OR(B4084="GAS",B4084="COL",B4084="LAN",B4084="RICE"),H4084*About!$B$113,IF(B4084="CROP",H4084*About!$B$114,'EPA Data'!H4084))</f>
        <v>9.8153963088989205</v>
      </c>
      <c r="J4084" s="9" t="str">
        <f>VLOOKUP(F4084,'Tech to Policy Mapping'!C:D,2,FALSE)</f>
        <v>F-gas inspection maintenance retrofitting</v>
      </c>
    </row>
    <row r="4085" spans="1:10" x14ac:dyDescent="0.45">
      <c r="A4085" t="s">
        <v>465</v>
      </c>
      <c r="B4085" t="s">
        <v>514</v>
      </c>
      <c r="C4085">
        <v>2050</v>
      </c>
      <c r="D4085" t="s">
        <v>82</v>
      </c>
      <c r="E4085" t="s">
        <v>83</v>
      </c>
      <c r="F4085" t="s">
        <v>519</v>
      </c>
      <c r="G4085">
        <v>947</v>
      </c>
      <c r="H4085">
        <v>0.77444612979888905</v>
      </c>
      <c r="I4085">
        <f>IF(OR(B4085="GAS",B4085="COL",B4085="LAN",B4085="RICE"),H4085*About!$B$113,IF(B4085="CROP",H4085*About!$B$114,'EPA Data'!H4085))</f>
        <v>0.77444612979888905</v>
      </c>
      <c r="J4085" s="9" t="str">
        <f>VLOOKUP(F4085,'Tech to Policy Mapping'!C:D,2,FALSE)</f>
        <v>F-gas destruction</v>
      </c>
    </row>
    <row r="4086" spans="1:10" x14ac:dyDescent="0.45">
      <c r="A4086" t="s">
        <v>465</v>
      </c>
      <c r="B4086" t="s">
        <v>514</v>
      </c>
      <c r="C4086">
        <v>2050</v>
      </c>
      <c r="D4086" t="s">
        <v>82</v>
      </c>
      <c r="E4086" t="s">
        <v>83</v>
      </c>
      <c r="F4086" t="s">
        <v>520</v>
      </c>
      <c r="G4086">
        <v>4259</v>
      </c>
      <c r="H4086">
        <v>1.5553016662597601</v>
      </c>
      <c r="I4086">
        <f>IF(OR(B4086="GAS",B4086="COL",B4086="LAN",B4086="RICE"),H4086*About!$B$113,IF(B4086="CROP",H4086*About!$B$114,'EPA Data'!H4086))</f>
        <v>1.5553016662597601</v>
      </c>
      <c r="J4086" s="9" t="str">
        <f>VLOOKUP(F4086,'Tech to Policy Mapping'!C:D,2,FALSE)</f>
        <v>F-gas destruction</v>
      </c>
    </row>
    <row r="4087" spans="1:10" x14ac:dyDescent="0.45">
      <c r="A4087" t="s">
        <v>465</v>
      </c>
      <c r="B4087" t="s">
        <v>514</v>
      </c>
      <c r="C4087">
        <v>2050</v>
      </c>
      <c r="D4087" t="s">
        <v>82</v>
      </c>
      <c r="E4087" t="s">
        <v>83</v>
      </c>
      <c r="F4087" t="s">
        <v>520</v>
      </c>
      <c r="G4087">
        <v>100000</v>
      </c>
      <c r="H4087" s="1">
        <v>9.9999999999999998E-13</v>
      </c>
      <c r="I4087">
        <f>IF(OR(B4087="GAS",B4087="COL",B4087="LAN",B4087="RICE"),H4087*About!$B$113,IF(B4087="CROP",H4087*About!$B$114,'EPA Data'!H4087))</f>
        <v>9.9999999999999998E-13</v>
      </c>
      <c r="J4087" s="9" t="str">
        <f>VLOOKUP(F4087,'Tech to Policy Mapping'!C:D,2,FALSE)</f>
        <v>F-gas destruction</v>
      </c>
    </row>
    <row r="4088" spans="1:10" x14ac:dyDescent="0.45">
      <c r="A4088" t="s">
        <v>465</v>
      </c>
      <c r="B4088" t="s">
        <v>521</v>
      </c>
      <c r="C4088">
        <v>2015</v>
      </c>
      <c r="D4088" t="s">
        <v>82</v>
      </c>
      <c r="E4088" t="s">
        <v>83</v>
      </c>
      <c r="F4088" t="s">
        <v>522</v>
      </c>
      <c r="G4088">
        <v>-100000</v>
      </c>
      <c r="H4088">
        <v>0</v>
      </c>
      <c r="I4088">
        <f>IF(OR(B4088="GAS",B4088="COL",B4088="LAN",B4088="RICE"),H4088*About!$B$113,IF(B4088="CROP",H4088*About!$B$114,'EPA Data'!H4088))</f>
        <v>0</v>
      </c>
      <c r="J4088" s="9" t="str">
        <f>VLOOKUP(F4088,'Tech to Policy Mapping'!C:D,2,FALSE)</f>
        <v>F-gas destruction</v>
      </c>
    </row>
    <row r="4089" spans="1:10" x14ac:dyDescent="0.45">
      <c r="A4089" t="s">
        <v>465</v>
      </c>
      <c r="B4089" t="s">
        <v>521</v>
      </c>
      <c r="C4089">
        <v>2015</v>
      </c>
      <c r="D4089" t="s">
        <v>82</v>
      </c>
      <c r="E4089" t="s">
        <v>83</v>
      </c>
      <c r="F4089" t="s">
        <v>522</v>
      </c>
      <c r="G4089">
        <v>1</v>
      </c>
      <c r="H4089">
        <v>0</v>
      </c>
      <c r="I4089">
        <f>IF(OR(B4089="GAS",B4089="COL",B4089="LAN",B4089="RICE"),H4089*About!$B$113,IF(B4089="CROP",H4089*About!$B$114,'EPA Data'!H4089))</f>
        <v>0</v>
      </c>
      <c r="J4089" s="9" t="str">
        <f>VLOOKUP(F4089,'Tech to Policy Mapping'!C:D,2,FALSE)</f>
        <v>F-gas destruction</v>
      </c>
    </row>
    <row r="4090" spans="1:10" x14ac:dyDescent="0.45">
      <c r="A4090" t="s">
        <v>465</v>
      </c>
      <c r="B4090" t="s">
        <v>521</v>
      </c>
      <c r="C4090">
        <v>2015</v>
      </c>
      <c r="D4090" t="s">
        <v>82</v>
      </c>
      <c r="E4090" t="s">
        <v>83</v>
      </c>
      <c r="F4090" t="s">
        <v>522</v>
      </c>
      <c r="G4090">
        <v>1</v>
      </c>
      <c r="H4090">
        <v>42.941169738769503</v>
      </c>
      <c r="I4090">
        <f>IF(OR(B4090="GAS",B4090="COL",B4090="LAN",B4090="RICE"),H4090*About!$B$113,IF(B4090="CROP",H4090*About!$B$114,'EPA Data'!H4090))</f>
        <v>42.941169738769503</v>
      </c>
      <c r="J4090" s="9" t="str">
        <f>VLOOKUP(F4090,'Tech to Policy Mapping'!C:D,2,FALSE)</f>
        <v>F-gas destruction</v>
      </c>
    </row>
    <row r="4091" spans="1:10" x14ac:dyDescent="0.45">
      <c r="A4091" t="s">
        <v>465</v>
      </c>
      <c r="B4091" t="s">
        <v>521</v>
      </c>
      <c r="C4091">
        <v>2015</v>
      </c>
      <c r="D4091" t="s">
        <v>82</v>
      </c>
      <c r="E4091" t="s">
        <v>83</v>
      </c>
      <c r="F4091" t="s">
        <v>522</v>
      </c>
      <c r="G4091">
        <v>100000</v>
      </c>
      <c r="H4091" s="1">
        <v>9.9999999999999998E-13</v>
      </c>
      <c r="I4091">
        <f>IF(OR(B4091="GAS",B4091="COL",B4091="LAN",B4091="RICE"),H4091*About!$B$113,IF(B4091="CROP",H4091*About!$B$114,'EPA Data'!H4091))</f>
        <v>9.9999999999999998E-13</v>
      </c>
      <c r="J4091" s="9" t="str">
        <f>VLOOKUP(F4091,'Tech to Policy Mapping'!C:D,2,FALSE)</f>
        <v>F-gas destruction</v>
      </c>
    </row>
    <row r="4092" spans="1:10" x14ac:dyDescent="0.45">
      <c r="A4092" t="s">
        <v>465</v>
      </c>
      <c r="B4092" t="s">
        <v>521</v>
      </c>
      <c r="C4092">
        <v>2020</v>
      </c>
      <c r="D4092" t="s">
        <v>82</v>
      </c>
      <c r="E4092" t="s">
        <v>83</v>
      </c>
      <c r="F4092" t="s">
        <v>522</v>
      </c>
      <c r="G4092">
        <v>-100000</v>
      </c>
      <c r="H4092">
        <v>0</v>
      </c>
      <c r="I4092">
        <f>IF(OR(B4092="GAS",B4092="COL",B4092="LAN",B4092="RICE"),H4092*About!$B$113,IF(B4092="CROP",H4092*About!$B$114,'EPA Data'!H4092))</f>
        <v>0</v>
      </c>
      <c r="J4092" s="9" t="str">
        <f>VLOOKUP(F4092,'Tech to Policy Mapping'!C:D,2,FALSE)</f>
        <v>F-gas destruction</v>
      </c>
    </row>
    <row r="4093" spans="1:10" x14ac:dyDescent="0.45">
      <c r="A4093" t="s">
        <v>465</v>
      </c>
      <c r="B4093" t="s">
        <v>521</v>
      </c>
      <c r="C4093">
        <v>2020</v>
      </c>
      <c r="D4093" t="s">
        <v>82</v>
      </c>
      <c r="E4093" t="s">
        <v>83</v>
      </c>
      <c r="F4093" t="s">
        <v>522</v>
      </c>
      <c r="G4093">
        <v>1</v>
      </c>
      <c r="H4093">
        <v>86.316061258315997</v>
      </c>
      <c r="I4093">
        <f>IF(OR(B4093="GAS",B4093="COL",B4093="LAN",B4093="RICE"),H4093*About!$B$113,IF(B4093="CROP",H4093*About!$B$114,'EPA Data'!H4093))</f>
        <v>86.316061258315997</v>
      </c>
      <c r="J4093" s="9" t="str">
        <f>VLOOKUP(F4093,'Tech to Policy Mapping'!C:D,2,FALSE)</f>
        <v>F-gas destruction</v>
      </c>
    </row>
    <row r="4094" spans="1:10" x14ac:dyDescent="0.45">
      <c r="A4094" t="s">
        <v>465</v>
      </c>
      <c r="B4094" t="s">
        <v>521</v>
      </c>
      <c r="C4094">
        <v>2020</v>
      </c>
      <c r="D4094" t="s">
        <v>82</v>
      </c>
      <c r="E4094" t="s">
        <v>83</v>
      </c>
      <c r="F4094" t="s">
        <v>522</v>
      </c>
      <c r="G4094">
        <v>1</v>
      </c>
      <c r="H4094">
        <v>0</v>
      </c>
      <c r="I4094">
        <f>IF(OR(B4094="GAS",B4094="COL",B4094="LAN",B4094="RICE"),H4094*About!$B$113,IF(B4094="CROP",H4094*About!$B$114,'EPA Data'!H4094))</f>
        <v>0</v>
      </c>
      <c r="J4094" s="9" t="str">
        <f>VLOOKUP(F4094,'Tech to Policy Mapping'!C:D,2,FALSE)</f>
        <v>F-gas destruction</v>
      </c>
    </row>
    <row r="4095" spans="1:10" x14ac:dyDescent="0.45">
      <c r="A4095" t="s">
        <v>465</v>
      </c>
      <c r="B4095" t="s">
        <v>521</v>
      </c>
      <c r="C4095">
        <v>2020</v>
      </c>
      <c r="D4095" t="s">
        <v>82</v>
      </c>
      <c r="E4095" t="s">
        <v>83</v>
      </c>
      <c r="F4095" t="s">
        <v>522</v>
      </c>
      <c r="G4095">
        <v>100000</v>
      </c>
      <c r="H4095" s="1">
        <v>9.9999999999999998E-13</v>
      </c>
      <c r="I4095">
        <f>IF(OR(B4095="GAS",B4095="COL",B4095="LAN",B4095="RICE"),H4095*About!$B$113,IF(B4095="CROP",H4095*About!$B$114,'EPA Data'!H4095))</f>
        <v>9.9999999999999998E-13</v>
      </c>
      <c r="J4095" s="9" t="str">
        <f>VLOOKUP(F4095,'Tech to Policy Mapping'!C:D,2,FALSE)</f>
        <v>F-gas destruction</v>
      </c>
    </row>
    <row r="4096" spans="1:10" x14ac:dyDescent="0.45">
      <c r="A4096" t="s">
        <v>465</v>
      </c>
      <c r="B4096" t="s">
        <v>521</v>
      </c>
      <c r="C4096">
        <v>2025</v>
      </c>
      <c r="D4096" t="s">
        <v>82</v>
      </c>
      <c r="E4096" t="s">
        <v>83</v>
      </c>
      <c r="F4096" t="s">
        <v>522</v>
      </c>
      <c r="G4096">
        <v>-100000</v>
      </c>
      <c r="H4096">
        <v>0</v>
      </c>
      <c r="I4096">
        <f>IF(OR(B4096="GAS",B4096="COL",B4096="LAN",B4096="RICE"),H4096*About!$B$113,IF(B4096="CROP",H4096*About!$B$114,'EPA Data'!H4096))</f>
        <v>0</v>
      </c>
      <c r="J4096" s="9" t="str">
        <f>VLOOKUP(F4096,'Tech to Policy Mapping'!C:D,2,FALSE)</f>
        <v>F-gas destruction</v>
      </c>
    </row>
    <row r="4097" spans="1:10" x14ac:dyDescent="0.45">
      <c r="A4097" t="s">
        <v>465</v>
      </c>
      <c r="B4097" t="s">
        <v>521</v>
      </c>
      <c r="C4097">
        <v>2025</v>
      </c>
      <c r="D4097" t="s">
        <v>82</v>
      </c>
      <c r="E4097" t="s">
        <v>83</v>
      </c>
      <c r="F4097" t="s">
        <v>522</v>
      </c>
      <c r="G4097">
        <v>1</v>
      </c>
      <c r="H4097">
        <v>103.26005578041</v>
      </c>
      <c r="I4097">
        <f>IF(OR(B4097="GAS",B4097="COL",B4097="LAN",B4097="RICE"),H4097*About!$B$113,IF(B4097="CROP",H4097*About!$B$114,'EPA Data'!H4097))</f>
        <v>103.26005578041</v>
      </c>
      <c r="J4097" s="9" t="str">
        <f>VLOOKUP(F4097,'Tech to Policy Mapping'!C:D,2,FALSE)</f>
        <v>F-gas destruction</v>
      </c>
    </row>
    <row r="4098" spans="1:10" x14ac:dyDescent="0.45">
      <c r="A4098" t="s">
        <v>465</v>
      </c>
      <c r="B4098" t="s">
        <v>521</v>
      </c>
      <c r="C4098">
        <v>2025</v>
      </c>
      <c r="D4098" t="s">
        <v>82</v>
      </c>
      <c r="E4098" t="s">
        <v>83</v>
      </c>
      <c r="F4098" t="s">
        <v>522</v>
      </c>
      <c r="G4098">
        <v>1</v>
      </c>
      <c r="H4098">
        <v>0</v>
      </c>
      <c r="I4098">
        <f>IF(OR(B4098="GAS",B4098="COL",B4098="LAN",B4098="RICE"),H4098*About!$B$113,IF(B4098="CROP",H4098*About!$B$114,'EPA Data'!H4098))</f>
        <v>0</v>
      </c>
      <c r="J4098" s="9" t="str">
        <f>VLOOKUP(F4098,'Tech to Policy Mapping'!C:D,2,FALSE)</f>
        <v>F-gas destruction</v>
      </c>
    </row>
    <row r="4099" spans="1:10" x14ac:dyDescent="0.45">
      <c r="A4099" t="s">
        <v>465</v>
      </c>
      <c r="B4099" t="s">
        <v>521</v>
      </c>
      <c r="C4099">
        <v>2025</v>
      </c>
      <c r="D4099" t="s">
        <v>82</v>
      </c>
      <c r="E4099" t="s">
        <v>83</v>
      </c>
      <c r="F4099" t="s">
        <v>522</v>
      </c>
      <c r="G4099">
        <v>100000</v>
      </c>
      <c r="H4099" s="1">
        <v>9.9999999999999998E-13</v>
      </c>
      <c r="I4099">
        <f>IF(OR(B4099="GAS",B4099="COL",B4099="LAN",B4099="RICE"),H4099*About!$B$113,IF(B4099="CROP",H4099*About!$B$114,'EPA Data'!H4099))</f>
        <v>9.9999999999999998E-13</v>
      </c>
      <c r="J4099" s="9" t="str">
        <f>VLOOKUP(F4099,'Tech to Policy Mapping'!C:D,2,FALSE)</f>
        <v>F-gas destruction</v>
      </c>
    </row>
    <row r="4100" spans="1:10" x14ac:dyDescent="0.45">
      <c r="A4100" t="s">
        <v>465</v>
      </c>
      <c r="B4100" t="s">
        <v>521</v>
      </c>
      <c r="C4100">
        <v>2030</v>
      </c>
      <c r="D4100" t="s">
        <v>82</v>
      </c>
      <c r="E4100" t="s">
        <v>83</v>
      </c>
      <c r="F4100" t="s">
        <v>522</v>
      </c>
      <c r="G4100">
        <v>-100000</v>
      </c>
      <c r="H4100">
        <v>0</v>
      </c>
      <c r="I4100">
        <f>IF(OR(B4100="GAS",B4100="COL",B4100="LAN",B4100="RICE"),H4100*About!$B$113,IF(B4100="CROP",H4100*About!$B$114,'EPA Data'!H4100))</f>
        <v>0</v>
      </c>
      <c r="J4100" s="9" t="str">
        <f>VLOOKUP(F4100,'Tech to Policy Mapping'!C:D,2,FALSE)</f>
        <v>F-gas destruction</v>
      </c>
    </row>
    <row r="4101" spans="1:10" x14ac:dyDescent="0.45">
      <c r="A4101" t="s">
        <v>465</v>
      </c>
      <c r="B4101" t="s">
        <v>521</v>
      </c>
      <c r="C4101">
        <v>2030</v>
      </c>
      <c r="D4101" t="s">
        <v>82</v>
      </c>
      <c r="E4101" t="s">
        <v>83</v>
      </c>
      <c r="F4101" t="s">
        <v>522</v>
      </c>
      <c r="G4101">
        <v>1</v>
      </c>
      <c r="H4101">
        <v>134.16399455070501</v>
      </c>
      <c r="I4101">
        <f>IF(OR(B4101="GAS",B4101="COL",B4101="LAN",B4101="RICE"),H4101*About!$B$113,IF(B4101="CROP",H4101*About!$B$114,'EPA Data'!H4101))</f>
        <v>134.16399455070501</v>
      </c>
      <c r="J4101" s="9" t="str">
        <f>VLOOKUP(F4101,'Tech to Policy Mapping'!C:D,2,FALSE)</f>
        <v>F-gas destruction</v>
      </c>
    </row>
    <row r="4102" spans="1:10" x14ac:dyDescent="0.45">
      <c r="A4102" t="s">
        <v>465</v>
      </c>
      <c r="B4102" t="s">
        <v>521</v>
      </c>
      <c r="C4102">
        <v>2030</v>
      </c>
      <c r="D4102" t="s">
        <v>82</v>
      </c>
      <c r="E4102" t="s">
        <v>83</v>
      </c>
      <c r="F4102" t="s">
        <v>522</v>
      </c>
      <c r="G4102">
        <v>1</v>
      </c>
      <c r="H4102">
        <v>0</v>
      </c>
      <c r="I4102">
        <f>IF(OR(B4102="GAS",B4102="COL",B4102="LAN",B4102="RICE"),H4102*About!$B$113,IF(B4102="CROP",H4102*About!$B$114,'EPA Data'!H4102))</f>
        <v>0</v>
      </c>
      <c r="J4102" s="9" t="str">
        <f>VLOOKUP(F4102,'Tech to Policy Mapping'!C:D,2,FALSE)</f>
        <v>F-gas destruction</v>
      </c>
    </row>
    <row r="4103" spans="1:10" x14ac:dyDescent="0.45">
      <c r="A4103" t="s">
        <v>465</v>
      </c>
      <c r="B4103" t="s">
        <v>521</v>
      </c>
      <c r="C4103">
        <v>2030</v>
      </c>
      <c r="D4103" t="s">
        <v>82</v>
      </c>
      <c r="E4103" t="s">
        <v>83</v>
      </c>
      <c r="F4103" t="s">
        <v>522</v>
      </c>
      <c r="G4103">
        <v>100000</v>
      </c>
      <c r="H4103" s="1">
        <v>9.9999999999999998E-13</v>
      </c>
      <c r="I4103">
        <f>IF(OR(B4103="GAS",B4103="COL",B4103="LAN",B4103="RICE"),H4103*About!$B$113,IF(B4103="CROP",H4103*About!$B$114,'EPA Data'!H4103))</f>
        <v>9.9999999999999998E-13</v>
      </c>
      <c r="J4103" s="9" t="str">
        <f>VLOOKUP(F4103,'Tech to Policy Mapping'!C:D,2,FALSE)</f>
        <v>F-gas destruction</v>
      </c>
    </row>
    <row r="4104" spans="1:10" x14ac:dyDescent="0.45">
      <c r="A4104" t="s">
        <v>465</v>
      </c>
      <c r="B4104" t="s">
        <v>521</v>
      </c>
      <c r="C4104">
        <v>2035</v>
      </c>
      <c r="D4104" t="s">
        <v>82</v>
      </c>
      <c r="E4104" t="s">
        <v>83</v>
      </c>
      <c r="F4104" t="s">
        <v>522</v>
      </c>
      <c r="G4104">
        <v>-100000</v>
      </c>
      <c r="H4104">
        <v>0</v>
      </c>
      <c r="I4104">
        <f>IF(OR(B4104="GAS",B4104="COL",B4104="LAN",B4104="RICE"),H4104*About!$B$113,IF(B4104="CROP",H4104*About!$B$114,'EPA Data'!H4104))</f>
        <v>0</v>
      </c>
      <c r="J4104" s="9" t="str">
        <f>VLOOKUP(F4104,'Tech to Policy Mapping'!C:D,2,FALSE)</f>
        <v>F-gas destruction</v>
      </c>
    </row>
    <row r="4105" spans="1:10" x14ac:dyDescent="0.45">
      <c r="A4105" t="s">
        <v>465</v>
      </c>
      <c r="B4105" t="s">
        <v>521</v>
      </c>
      <c r="C4105">
        <v>2035</v>
      </c>
      <c r="D4105" t="s">
        <v>82</v>
      </c>
      <c r="E4105" t="s">
        <v>83</v>
      </c>
      <c r="F4105" t="s">
        <v>522</v>
      </c>
      <c r="G4105">
        <v>1</v>
      </c>
      <c r="H4105">
        <v>0</v>
      </c>
      <c r="I4105">
        <f>IF(OR(B4105="GAS",B4105="COL",B4105="LAN",B4105="RICE"),H4105*About!$B$113,IF(B4105="CROP",H4105*About!$B$114,'EPA Data'!H4105))</f>
        <v>0</v>
      </c>
      <c r="J4105" s="9" t="str">
        <f>VLOOKUP(F4105,'Tech to Policy Mapping'!C:D,2,FALSE)</f>
        <v>F-gas destruction</v>
      </c>
    </row>
    <row r="4106" spans="1:10" x14ac:dyDescent="0.45">
      <c r="A4106" t="s">
        <v>465</v>
      </c>
      <c r="B4106" t="s">
        <v>521</v>
      </c>
      <c r="C4106">
        <v>2035</v>
      </c>
      <c r="D4106" t="s">
        <v>82</v>
      </c>
      <c r="E4106" t="s">
        <v>83</v>
      </c>
      <c r="F4106" t="s">
        <v>522</v>
      </c>
      <c r="G4106">
        <v>1</v>
      </c>
      <c r="H4106">
        <v>175.247792959213</v>
      </c>
      <c r="I4106">
        <f>IF(OR(B4106="GAS",B4106="COL",B4106="LAN",B4106="RICE"),H4106*About!$B$113,IF(B4106="CROP",H4106*About!$B$114,'EPA Data'!H4106))</f>
        <v>175.247792959213</v>
      </c>
      <c r="J4106" s="9" t="str">
        <f>VLOOKUP(F4106,'Tech to Policy Mapping'!C:D,2,FALSE)</f>
        <v>F-gas destruction</v>
      </c>
    </row>
    <row r="4107" spans="1:10" x14ac:dyDescent="0.45">
      <c r="A4107" t="s">
        <v>465</v>
      </c>
      <c r="B4107" t="s">
        <v>521</v>
      </c>
      <c r="C4107">
        <v>2035</v>
      </c>
      <c r="D4107" t="s">
        <v>82</v>
      </c>
      <c r="E4107" t="s">
        <v>83</v>
      </c>
      <c r="F4107" t="s">
        <v>522</v>
      </c>
      <c r="G4107">
        <v>100000</v>
      </c>
      <c r="H4107" s="1">
        <v>9.9999999999999998E-13</v>
      </c>
      <c r="I4107">
        <f>IF(OR(B4107="GAS",B4107="COL",B4107="LAN",B4107="RICE"),H4107*About!$B$113,IF(B4107="CROP",H4107*About!$B$114,'EPA Data'!H4107))</f>
        <v>9.9999999999999998E-13</v>
      </c>
      <c r="J4107" s="9" t="str">
        <f>VLOOKUP(F4107,'Tech to Policy Mapping'!C:D,2,FALSE)</f>
        <v>F-gas destruction</v>
      </c>
    </row>
    <row r="4108" spans="1:10" x14ac:dyDescent="0.45">
      <c r="A4108" t="s">
        <v>465</v>
      </c>
      <c r="B4108" t="s">
        <v>521</v>
      </c>
      <c r="C4108">
        <v>2040</v>
      </c>
      <c r="D4108" t="s">
        <v>82</v>
      </c>
      <c r="E4108" t="s">
        <v>83</v>
      </c>
      <c r="F4108" t="s">
        <v>522</v>
      </c>
      <c r="G4108">
        <v>-100000</v>
      </c>
      <c r="H4108">
        <v>0</v>
      </c>
      <c r="I4108">
        <f>IF(OR(B4108="GAS",B4108="COL",B4108="LAN",B4108="RICE"),H4108*About!$B$113,IF(B4108="CROP",H4108*About!$B$114,'EPA Data'!H4108))</f>
        <v>0</v>
      </c>
      <c r="J4108" s="9" t="str">
        <f>VLOOKUP(F4108,'Tech to Policy Mapping'!C:D,2,FALSE)</f>
        <v>F-gas destruction</v>
      </c>
    </row>
    <row r="4109" spans="1:10" x14ac:dyDescent="0.45">
      <c r="A4109" t="s">
        <v>465</v>
      </c>
      <c r="B4109" t="s">
        <v>521</v>
      </c>
      <c r="C4109">
        <v>2040</v>
      </c>
      <c r="D4109" t="s">
        <v>82</v>
      </c>
      <c r="E4109" t="s">
        <v>83</v>
      </c>
      <c r="F4109" t="s">
        <v>522</v>
      </c>
      <c r="G4109">
        <v>1</v>
      </c>
      <c r="H4109">
        <v>227.142362356185</v>
      </c>
      <c r="I4109">
        <f>IF(OR(B4109="GAS",B4109="COL",B4109="LAN",B4109="RICE"),H4109*About!$B$113,IF(B4109="CROP",H4109*About!$B$114,'EPA Data'!H4109))</f>
        <v>227.142362356185</v>
      </c>
      <c r="J4109" s="9" t="str">
        <f>VLOOKUP(F4109,'Tech to Policy Mapping'!C:D,2,FALSE)</f>
        <v>F-gas destruction</v>
      </c>
    </row>
    <row r="4110" spans="1:10" x14ac:dyDescent="0.45">
      <c r="A4110" t="s">
        <v>465</v>
      </c>
      <c r="B4110" t="s">
        <v>521</v>
      </c>
      <c r="C4110">
        <v>2040</v>
      </c>
      <c r="D4110" t="s">
        <v>82</v>
      </c>
      <c r="E4110" t="s">
        <v>83</v>
      </c>
      <c r="F4110" t="s">
        <v>522</v>
      </c>
      <c r="G4110">
        <v>1</v>
      </c>
      <c r="H4110">
        <v>0</v>
      </c>
      <c r="I4110">
        <f>IF(OR(B4110="GAS",B4110="COL",B4110="LAN",B4110="RICE"),H4110*About!$B$113,IF(B4110="CROP",H4110*About!$B$114,'EPA Data'!H4110))</f>
        <v>0</v>
      </c>
      <c r="J4110" s="9" t="str">
        <f>VLOOKUP(F4110,'Tech to Policy Mapping'!C:D,2,FALSE)</f>
        <v>F-gas destruction</v>
      </c>
    </row>
    <row r="4111" spans="1:10" x14ac:dyDescent="0.45">
      <c r="A4111" t="s">
        <v>465</v>
      </c>
      <c r="B4111" t="s">
        <v>521</v>
      </c>
      <c r="C4111">
        <v>2040</v>
      </c>
      <c r="D4111" t="s">
        <v>82</v>
      </c>
      <c r="E4111" t="s">
        <v>83</v>
      </c>
      <c r="F4111" t="s">
        <v>522</v>
      </c>
      <c r="G4111">
        <v>100000</v>
      </c>
      <c r="H4111" s="1">
        <v>9.9999999999999998E-13</v>
      </c>
      <c r="I4111">
        <f>IF(OR(B4111="GAS",B4111="COL",B4111="LAN",B4111="RICE"),H4111*About!$B$113,IF(B4111="CROP",H4111*About!$B$114,'EPA Data'!H4111))</f>
        <v>9.9999999999999998E-13</v>
      </c>
      <c r="J4111" s="9" t="str">
        <f>VLOOKUP(F4111,'Tech to Policy Mapping'!C:D,2,FALSE)</f>
        <v>F-gas destruction</v>
      </c>
    </row>
    <row r="4112" spans="1:10" x14ac:dyDescent="0.45">
      <c r="A4112" t="s">
        <v>465</v>
      </c>
      <c r="B4112" t="s">
        <v>521</v>
      </c>
      <c r="C4112">
        <v>2045</v>
      </c>
      <c r="D4112" t="s">
        <v>82</v>
      </c>
      <c r="E4112" t="s">
        <v>83</v>
      </c>
      <c r="F4112" t="s">
        <v>522</v>
      </c>
      <c r="G4112">
        <v>-100000</v>
      </c>
      <c r="H4112">
        <v>0</v>
      </c>
      <c r="I4112">
        <f>IF(OR(B4112="GAS",B4112="COL",B4112="LAN",B4112="RICE"),H4112*About!$B$113,IF(B4112="CROP",H4112*About!$B$114,'EPA Data'!H4112))</f>
        <v>0</v>
      </c>
      <c r="J4112" s="9" t="str">
        <f>VLOOKUP(F4112,'Tech to Policy Mapping'!C:D,2,FALSE)</f>
        <v>F-gas destruction</v>
      </c>
    </row>
    <row r="4113" spans="1:10" x14ac:dyDescent="0.45">
      <c r="A4113" t="s">
        <v>465</v>
      </c>
      <c r="B4113" t="s">
        <v>521</v>
      </c>
      <c r="C4113">
        <v>2045</v>
      </c>
      <c r="D4113" t="s">
        <v>82</v>
      </c>
      <c r="E4113" t="s">
        <v>83</v>
      </c>
      <c r="F4113" t="s">
        <v>522</v>
      </c>
      <c r="G4113">
        <v>1</v>
      </c>
      <c r="H4113">
        <v>0</v>
      </c>
      <c r="I4113">
        <f>IF(OR(B4113="GAS",B4113="COL",B4113="LAN",B4113="RICE"),H4113*About!$B$113,IF(B4113="CROP",H4113*About!$B$114,'EPA Data'!H4113))</f>
        <v>0</v>
      </c>
      <c r="J4113" s="9" t="str">
        <f>VLOOKUP(F4113,'Tech to Policy Mapping'!C:D,2,FALSE)</f>
        <v>F-gas destruction</v>
      </c>
    </row>
    <row r="4114" spans="1:10" x14ac:dyDescent="0.45">
      <c r="A4114" t="s">
        <v>465</v>
      </c>
      <c r="B4114" t="s">
        <v>521</v>
      </c>
      <c r="C4114">
        <v>2045</v>
      </c>
      <c r="D4114" t="s">
        <v>82</v>
      </c>
      <c r="E4114" t="s">
        <v>83</v>
      </c>
      <c r="F4114" t="s">
        <v>522</v>
      </c>
      <c r="G4114">
        <v>1</v>
      </c>
      <c r="H4114">
        <v>292.78313922882</v>
      </c>
      <c r="I4114">
        <f>IF(OR(B4114="GAS",B4114="COL",B4114="LAN",B4114="RICE"),H4114*About!$B$113,IF(B4114="CROP",H4114*About!$B$114,'EPA Data'!H4114))</f>
        <v>292.78313922882</v>
      </c>
      <c r="J4114" s="9" t="str">
        <f>VLOOKUP(F4114,'Tech to Policy Mapping'!C:D,2,FALSE)</f>
        <v>F-gas destruction</v>
      </c>
    </row>
    <row r="4115" spans="1:10" x14ac:dyDescent="0.45">
      <c r="A4115" t="s">
        <v>465</v>
      </c>
      <c r="B4115" t="s">
        <v>521</v>
      </c>
      <c r="C4115">
        <v>2045</v>
      </c>
      <c r="D4115" t="s">
        <v>82</v>
      </c>
      <c r="E4115" t="s">
        <v>83</v>
      </c>
      <c r="F4115" t="s">
        <v>522</v>
      </c>
      <c r="G4115">
        <v>100000</v>
      </c>
      <c r="H4115" s="1">
        <v>9.9999999999999998E-13</v>
      </c>
      <c r="I4115">
        <f>IF(OR(B4115="GAS",B4115="COL",B4115="LAN",B4115="RICE"),H4115*About!$B$113,IF(B4115="CROP",H4115*About!$B$114,'EPA Data'!H4115))</f>
        <v>9.9999999999999998E-13</v>
      </c>
      <c r="J4115" s="9" t="str">
        <f>VLOOKUP(F4115,'Tech to Policy Mapping'!C:D,2,FALSE)</f>
        <v>F-gas destruction</v>
      </c>
    </row>
    <row r="4116" spans="1:10" x14ac:dyDescent="0.45">
      <c r="A4116" t="s">
        <v>465</v>
      </c>
      <c r="B4116" t="s">
        <v>521</v>
      </c>
      <c r="C4116">
        <v>2050</v>
      </c>
      <c r="D4116" t="s">
        <v>82</v>
      </c>
      <c r="E4116" t="s">
        <v>83</v>
      </c>
      <c r="F4116" t="s">
        <v>522</v>
      </c>
      <c r="G4116">
        <v>-100000</v>
      </c>
      <c r="H4116">
        <v>0</v>
      </c>
      <c r="I4116">
        <f>IF(OR(B4116="GAS",B4116="COL",B4116="LAN",B4116="RICE"),H4116*About!$B$113,IF(B4116="CROP",H4116*About!$B$114,'EPA Data'!H4116))</f>
        <v>0</v>
      </c>
      <c r="J4116" s="9" t="str">
        <f>VLOOKUP(F4116,'Tech to Policy Mapping'!C:D,2,FALSE)</f>
        <v>F-gas destruction</v>
      </c>
    </row>
    <row r="4117" spans="1:10" x14ac:dyDescent="0.45">
      <c r="A4117" t="s">
        <v>465</v>
      </c>
      <c r="B4117" t="s">
        <v>521</v>
      </c>
      <c r="C4117">
        <v>2050</v>
      </c>
      <c r="D4117" t="s">
        <v>82</v>
      </c>
      <c r="E4117" t="s">
        <v>83</v>
      </c>
      <c r="F4117" t="s">
        <v>522</v>
      </c>
      <c r="G4117">
        <v>1</v>
      </c>
      <c r="H4117">
        <v>376.16001212596802</v>
      </c>
      <c r="I4117">
        <f>IF(OR(B4117="GAS",B4117="COL",B4117="LAN",B4117="RICE"),H4117*About!$B$113,IF(B4117="CROP",H4117*About!$B$114,'EPA Data'!H4117))</f>
        <v>376.16001212596802</v>
      </c>
      <c r="J4117" s="9" t="str">
        <f>VLOOKUP(F4117,'Tech to Policy Mapping'!C:D,2,FALSE)</f>
        <v>F-gas destruction</v>
      </c>
    </row>
    <row r="4118" spans="1:10" x14ac:dyDescent="0.45">
      <c r="A4118" t="s">
        <v>465</v>
      </c>
      <c r="B4118" t="s">
        <v>521</v>
      </c>
      <c r="C4118">
        <v>2050</v>
      </c>
      <c r="D4118" t="s">
        <v>82</v>
      </c>
      <c r="E4118" t="s">
        <v>83</v>
      </c>
      <c r="F4118" t="s">
        <v>522</v>
      </c>
      <c r="G4118">
        <v>1</v>
      </c>
      <c r="H4118">
        <v>0</v>
      </c>
      <c r="I4118">
        <f>IF(OR(B4118="GAS",B4118="COL",B4118="LAN",B4118="RICE"),H4118*About!$B$113,IF(B4118="CROP",H4118*About!$B$114,'EPA Data'!H4118))</f>
        <v>0</v>
      </c>
      <c r="J4118" s="9" t="str">
        <f>VLOOKUP(F4118,'Tech to Policy Mapping'!C:D,2,FALSE)</f>
        <v>F-gas destruction</v>
      </c>
    </row>
    <row r="4119" spans="1:10" x14ac:dyDescent="0.45">
      <c r="A4119" t="s">
        <v>465</v>
      </c>
      <c r="B4119" t="s">
        <v>521</v>
      </c>
      <c r="C4119">
        <v>2050</v>
      </c>
      <c r="D4119" t="s">
        <v>82</v>
      </c>
      <c r="E4119" t="s">
        <v>83</v>
      </c>
      <c r="F4119" t="s">
        <v>522</v>
      </c>
      <c r="G4119">
        <v>100000</v>
      </c>
      <c r="H4119" s="1">
        <v>9.9999999999999998E-13</v>
      </c>
      <c r="I4119">
        <f>IF(OR(B4119="GAS",B4119="COL",B4119="LAN",B4119="RICE"),H4119*About!$B$113,IF(B4119="CROP",H4119*About!$B$114,'EPA Data'!H4119))</f>
        <v>9.9999999999999998E-13</v>
      </c>
      <c r="J4119" s="9" t="str">
        <f>VLOOKUP(F4119,'Tech to Policy Mapping'!C:D,2,FALSE)</f>
        <v>F-gas destruction</v>
      </c>
    </row>
    <row r="4120" spans="1:10" x14ac:dyDescent="0.45">
      <c r="A4120" t="s">
        <v>465</v>
      </c>
      <c r="B4120" t="s">
        <v>523</v>
      </c>
      <c r="C4120">
        <v>2015</v>
      </c>
      <c r="D4120" t="s">
        <v>82</v>
      </c>
      <c r="E4120" t="s">
        <v>83</v>
      </c>
      <c r="F4120" t="s">
        <v>524</v>
      </c>
      <c r="G4120">
        <v>-100000</v>
      </c>
      <c r="H4120">
        <v>0</v>
      </c>
      <c r="I4120">
        <f>IF(OR(B4120="GAS",B4120="COL",B4120="LAN",B4120="RICE"),H4120*About!$B$113,IF(B4120="CROP",H4120*About!$B$114,'EPA Data'!H4120))</f>
        <v>0</v>
      </c>
      <c r="J4120" s="9" t="str">
        <f>VLOOKUP(F4120,'Tech to Policy Mapping'!C:D,2,FALSE)</f>
        <v>F-gas substitution</v>
      </c>
    </row>
    <row r="4121" spans="1:10" x14ac:dyDescent="0.45">
      <c r="A4121" t="s">
        <v>465</v>
      </c>
      <c r="B4121" t="s">
        <v>523</v>
      </c>
      <c r="C4121">
        <v>2015</v>
      </c>
      <c r="D4121" t="s">
        <v>82</v>
      </c>
      <c r="E4121" t="s">
        <v>83</v>
      </c>
      <c r="F4121" t="s">
        <v>524</v>
      </c>
      <c r="G4121">
        <v>0</v>
      </c>
      <c r="H4121">
        <v>0</v>
      </c>
      <c r="I4121">
        <f>IF(OR(B4121="GAS",B4121="COL",B4121="LAN",B4121="RICE"),H4121*About!$B$113,IF(B4121="CROP",H4121*About!$B$114,'EPA Data'!H4121))</f>
        <v>0</v>
      </c>
      <c r="J4121" s="9" t="str">
        <f>VLOOKUP(F4121,'Tech to Policy Mapping'!C:D,2,FALSE)</f>
        <v>F-gas substitution</v>
      </c>
    </row>
    <row r="4122" spans="1:10" x14ac:dyDescent="0.45">
      <c r="A4122" t="s">
        <v>465</v>
      </c>
      <c r="B4122" t="s">
        <v>523</v>
      </c>
      <c r="C4122">
        <v>2015</v>
      </c>
      <c r="D4122" t="s">
        <v>82</v>
      </c>
      <c r="E4122" t="s">
        <v>83</v>
      </c>
      <c r="F4122" t="s">
        <v>524</v>
      </c>
      <c r="G4122">
        <v>0</v>
      </c>
      <c r="H4122">
        <v>1.14095555618405E-2</v>
      </c>
      <c r="I4122">
        <f>IF(OR(B4122="GAS",B4122="COL",B4122="LAN",B4122="RICE"),H4122*About!$B$113,IF(B4122="CROP",H4122*About!$B$114,'EPA Data'!H4122))</f>
        <v>1.14095555618405E-2</v>
      </c>
      <c r="J4122" s="9" t="str">
        <f>VLOOKUP(F4122,'Tech to Policy Mapping'!C:D,2,FALSE)</f>
        <v>F-gas substitution</v>
      </c>
    </row>
    <row r="4123" spans="1:10" x14ac:dyDescent="0.45">
      <c r="A4123" t="s">
        <v>465</v>
      </c>
      <c r="B4123" t="s">
        <v>523</v>
      </c>
      <c r="C4123">
        <v>2015</v>
      </c>
      <c r="D4123" t="s">
        <v>82</v>
      </c>
      <c r="E4123" t="s">
        <v>83</v>
      </c>
      <c r="F4123" t="s">
        <v>525</v>
      </c>
      <c r="G4123">
        <v>1</v>
      </c>
      <c r="H4123">
        <v>0.28751893341541201</v>
      </c>
      <c r="I4123">
        <f>IF(OR(B4123="GAS",B4123="COL",B4123="LAN",B4123="RICE"),H4123*About!$B$113,IF(B4123="CROP",H4123*About!$B$114,'EPA Data'!H4123))</f>
        <v>0.28751893341541201</v>
      </c>
      <c r="J4123" s="9" t="str">
        <f>VLOOKUP(F4123,'Tech to Policy Mapping'!C:D,2,FALSE)</f>
        <v>F-gas substitution</v>
      </c>
    </row>
    <row r="4124" spans="1:10" x14ac:dyDescent="0.45">
      <c r="A4124" t="s">
        <v>465</v>
      </c>
      <c r="B4124" t="s">
        <v>523</v>
      </c>
      <c r="C4124">
        <v>2015</v>
      </c>
      <c r="D4124" t="s">
        <v>82</v>
      </c>
      <c r="E4124" t="s">
        <v>83</v>
      </c>
      <c r="F4124" t="s">
        <v>526</v>
      </c>
      <c r="G4124">
        <v>6</v>
      </c>
      <c r="H4124">
        <v>0.158667936921119</v>
      </c>
      <c r="I4124">
        <f>IF(OR(B4124="GAS",B4124="COL",B4124="LAN",B4124="RICE"),H4124*About!$B$113,IF(B4124="CROP",H4124*About!$B$114,'EPA Data'!H4124))</f>
        <v>0.158667936921119</v>
      </c>
      <c r="J4124" s="9" t="str">
        <f>VLOOKUP(F4124,'Tech to Policy Mapping'!C:D,2,FALSE)</f>
        <v>F-gas substitution</v>
      </c>
    </row>
    <row r="4125" spans="1:10" x14ac:dyDescent="0.45">
      <c r="A4125" t="s">
        <v>465</v>
      </c>
      <c r="B4125" t="s">
        <v>523</v>
      </c>
      <c r="C4125">
        <v>2015</v>
      </c>
      <c r="D4125" t="s">
        <v>82</v>
      </c>
      <c r="E4125" t="s">
        <v>83</v>
      </c>
      <c r="F4125" t="s">
        <v>526</v>
      </c>
      <c r="G4125">
        <v>7</v>
      </c>
      <c r="H4125">
        <v>0.14807721972465501</v>
      </c>
      <c r="I4125">
        <f>IF(OR(B4125="GAS",B4125="COL",B4125="LAN",B4125="RICE"),H4125*About!$B$113,IF(B4125="CROP",H4125*About!$B$114,'EPA Data'!H4125))</f>
        <v>0.14807721972465501</v>
      </c>
      <c r="J4125" s="9" t="str">
        <f>VLOOKUP(F4125,'Tech to Policy Mapping'!C:D,2,FALSE)</f>
        <v>F-gas substitution</v>
      </c>
    </row>
    <row r="4126" spans="1:10" x14ac:dyDescent="0.45">
      <c r="A4126" t="s">
        <v>465</v>
      </c>
      <c r="B4126" t="s">
        <v>523</v>
      </c>
      <c r="C4126">
        <v>2015</v>
      </c>
      <c r="D4126" t="s">
        <v>82</v>
      </c>
      <c r="E4126" t="s">
        <v>83</v>
      </c>
      <c r="F4126" t="s">
        <v>525</v>
      </c>
      <c r="G4126">
        <v>14</v>
      </c>
      <c r="H4126">
        <v>1.3367446372285E-3</v>
      </c>
      <c r="I4126">
        <f>IF(OR(B4126="GAS",B4126="COL",B4126="LAN",B4126="RICE"),H4126*About!$B$113,IF(B4126="CROP",H4126*About!$B$114,'EPA Data'!H4126))</f>
        <v>1.3367446372285E-3</v>
      </c>
      <c r="J4126" s="9" t="str">
        <f>VLOOKUP(F4126,'Tech to Policy Mapping'!C:D,2,FALSE)</f>
        <v>F-gas substitution</v>
      </c>
    </row>
    <row r="4127" spans="1:10" x14ac:dyDescent="0.45">
      <c r="A4127" t="s">
        <v>465</v>
      </c>
      <c r="B4127" t="s">
        <v>523</v>
      </c>
      <c r="C4127">
        <v>2015</v>
      </c>
      <c r="D4127" t="s">
        <v>82</v>
      </c>
      <c r="E4127" t="s">
        <v>83</v>
      </c>
      <c r="F4127" t="s">
        <v>524</v>
      </c>
      <c r="G4127">
        <v>19</v>
      </c>
      <c r="H4127">
        <v>6.8168584257364301E-2</v>
      </c>
      <c r="I4127">
        <f>IF(OR(B4127="GAS",B4127="COL",B4127="LAN",B4127="RICE"),H4127*About!$B$113,IF(B4127="CROP",H4127*About!$B$114,'EPA Data'!H4127))</f>
        <v>6.8168584257364301E-2</v>
      </c>
      <c r="J4127" s="9" t="str">
        <f>VLOOKUP(F4127,'Tech to Policy Mapping'!C:D,2,FALSE)</f>
        <v>F-gas substitution</v>
      </c>
    </row>
    <row r="4128" spans="1:10" x14ac:dyDescent="0.45">
      <c r="A4128" t="s">
        <v>465</v>
      </c>
      <c r="B4128" t="s">
        <v>523</v>
      </c>
      <c r="C4128">
        <v>2015</v>
      </c>
      <c r="D4128" t="s">
        <v>82</v>
      </c>
      <c r="E4128" t="s">
        <v>83</v>
      </c>
      <c r="F4128" t="s">
        <v>526</v>
      </c>
      <c r="G4128">
        <v>77</v>
      </c>
      <c r="H4128">
        <v>1.4261319302022E-3</v>
      </c>
      <c r="I4128">
        <f>IF(OR(B4128="GAS",B4128="COL",B4128="LAN",B4128="RICE"),H4128*About!$B$113,IF(B4128="CROP",H4128*About!$B$114,'EPA Data'!H4128))</f>
        <v>1.4261319302022E-3</v>
      </c>
      <c r="J4128" s="9" t="str">
        <f>VLOOKUP(F4128,'Tech to Policy Mapping'!C:D,2,FALSE)</f>
        <v>F-gas substitution</v>
      </c>
    </row>
    <row r="4129" spans="1:10" x14ac:dyDescent="0.45">
      <c r="A4129" t="s">
        <v>465</v>
      </c>
      <c r="B4129" t="s">
        <v>523</v>
      </c>
      <c r="C4129">
        <v>2015</v>
      </c>
      <c r="D4129" t="s">
        <v>82</v>
      </c>
      <c r="E4129" t="s">
        <v>83</v>
      </c>
      <c r="F4129" t="s">
        <v>526</v>
      </c>
      <c r="G4129">
        <v>100000</v>
      </c>
      <c r="H4129" s="1">
        <v>9.9999999999999998E-13</v>
      </c>
      <c r="I4129">
        <f>IF(OR(B4129="GAS",B4129="COL",B4129="LAN",B4129="RICE"),H4129*About!$B$113,IF(B4129="CROP",H4129*About!$B$114,'EPA Data'!H4129))</f>
        <v>9.9999999999999998E-13</v>
      </c>
      <c r="J4129" s="9" t="str">
        <f>VLOOKUP(F4129,'Tech to Policy Mapping'!C:D,2,FALSE)</f>
        <v>F-gas substitution</v>
      </c>
    </row>
    <row r="4130" spans="1:10" x14ac:dyDescent="0.45">
      <c r="A4130" t="s">
        <v>465</v>
      </c>
      <c r="B4130" t="s">
        <v>523</v>
      </c>
      <c r="C4130">
        <v>2020</v>
      </c>
      <c r="D4130" t="s">
        <v>82</v>
      </c>
      <c r="E4130" t="s">
        <v>83</v>
      </c>
      <c r="F4130" t="s">
        <v>524</v>
      </c>
      <c r="G4130">
        <v>-100000</v>
      </c>
      <c r="H4130">
        <v>0</v>
      </c>
      <c r="I4130">
        <f>IF(OR(B4130="GAS",B4130="COL",B4130="LAN",B4130="RICE"),H4130*About!$B$113,IF(B4130="CROP",H4130*About!$B$114,'EPA Data'!H4130))</f>
        <v>0</v>
      </c>
      <c r="J4130" s="9" t="str">
        <f>VLOOKUP(F4130,'Tech to Policy Mapping'!C:D,2,FALSE)</f>
        <v>F-gas substitution</v>
      </c>
    </row>
    <row r="4131" spans="1:10" x14ac:dyDescent="0.45">
      <c r="A4131" t="s">
        <v>465</v>
      </c>
      <c r="B4131" t="s">
        <v>523</v>
      </c>
      <c r="C4131">
        <v>2020</v>
      </c>
      <c r="D4131" t="s">
        <v>82</v>
      </c>
      <c r="E4131" t="s">
        <v>83</v>
      </c>
      <c r="F4131" t="s">
        <v>524</v>
      </c>
      <c r="G4131">
        <v>0</v>
      </c>
      <c r="H4131">
        <v>0</v>
      </c>
      <c r="I4131">
        <f>IF(OR(B4131="GAS",B4131="COL",B4131="LAN",B4131="RICE"),H4131*About!$B$113,IF(B4131="CROP",H4131*About!$B$114,'EPA Data'!H4131))</f>
        <v>0</v>
      </c>
      <c r="J4131" s="9" t="str">
        <f>VLOOKUP(F4131,'Tech to Policy Mapping'!C:D,2,FALSE)</f>
        <v>F-gas substitution</v>
      </c>
    </row>
    <row r="4132" spans="1:10" x14ac:dyDescent="0.45">
      <c r="A4132" t="s">
        <v>465</v>
      </c>
      <c r="B4132" t="s">
        <v>523</v>
      </c>
      <c r="C4132">
        <v>2020</v>
      </c>
      <c r="D4132" t="s">
        <v>82</v>
      </c>
      <c r="E4132" t="s">
        <v>83</v>
      </c>
      <c r="F4132" t="s">
        <v>524</v>
      </c>
      <c r="G4132">
        <v>0</v>
      </c>
      <c r="H4132">
        <v>1.6074165701866101E-2</v>
      </c>
      <c r="I4132">
        <f>IF(OR(B4132="GAS",B4132="COL",B4132="LAN",B4132="RICE"),H4132*About!$B$113,IF(B4132="CROP",H4132*About!$B$114,'EPA Data'!H4132))</f>
        <v>1.6074165701866101E-2</v>
      </c>
      <c r="J4132" s="9" t="str">
        <f>VLOOKUP(F4132,'Tech to Policy Mapping'!C:D,2,FALSE)</f>
        <v>F-gas substitution</v>
      </c>
    </row>
    <row r="4133" spans="1:10" x14ac:dyDescent="0.45">
      <c r="A4133" t="s">
        <v>465</v>
      </c>
      <c r="B4133" t="s">
        <v>523</v>
      </c>
      <c r="C4133">
        <v>2020</v>
      </c>
      <c r="D4133" t="s">
        <v>82</v>
      </c>
      <c r="E4133" t="s">
        <v>83</v>
      </c>
      <c r="F4133" t="s">
        <v>525</v>
      </c>
      <c r="G4133">
        <v>1</v>
      </c>
      <c r="H4133">
        <v>0.375047117471694</v>
      </c>
      <c r="I4133">
        <f>IF(OR(B4133="GAS",B4133="COL",B4133="LAN",B4133="RICE"),H4133*About!$B$113,IF(B4133="CROP",H4133*About!$B$114,'EPA Data'!H4133))</f>
        <v>0.375047117471694</v>
      </c>
      <c r="J4133" s="9" t="str">
        <f>VLOOKUP(F4133,'Tech to Policy Mapping'!C:D,2,FALSE)</f>
        <v>F-gas substitution</v>
      </c>
    </row>
    <row r="4134" spans="1:10" x14ac:dyDescent="0.45">
      <c r="A4134" t="s">
        <v>465</v>
      </c>
      <c r="B4134" t="s">
        <v>523</v>
      </c>
      <c r="C4134">
        <v>2020</v>
      </c>
      <c r="D4134" t="s">
        <v>82</v>
      </c>
      <c r="E4134" t="s">
        <v>83</v>
      </c>
      <c r="F4134" t="s">
        <v>526</v>
      </c>
      <c r="G4134">
        <v>6</v>
      </c>
      <c r="H4134">
        <v>0.20391122996807101</v>
      </c>
      <c r="I4134">
        <f>IF(OR(B4134="GAS",B4134="COL",B4134="LAN",B4134="RICE"),H4134*About!$B$113,IF(B4134="CROP",H4134*About!$B$114,'EPA Data'!H4134))</f>
        <v>0.20391122996807101</v>
      </c>
      <c r="J4134" s="9" t="str">
        <f>VLOOKUP(F4134,'Tech to Policy Mapping'!C:D,2,FALSE)</f>
        <v>F-gas substitution</v>
      </c>
    </row>
    <row r="4135" spans="1:10" x14ac:dyDescent="0.45">
      <c r="A4135" t="s">
        <v>465</v>
      </c>
      <c r="B4135" t="s">
        <v>523</v>
      </c>
      <c r="C4135">
        <v>2020</v>
      </c>
      <c r="D4135" t="s">
        <v>82</v>
      </c>
      <c r="E4135" t="s">
        <v>83</v>
      </c>
      <c r="F4135" t="s">
        <v>526</v>
      </c>
      <c r="G4135">
        <v>8</v>
      </c>
      <c r="H4135">
        <v>0.19490799307823101</v>
      </c>
      <c r="I4135">
        <f>IF(OR(B4135="GAS",B4135="COL",B4135="LAN",B4135="RICE"),H4135*About!$B$113,IF(B4135="CROP",H4135*About!$B$114,'EPA Data'!H4135))</f>
        <v>0.19490799307823101</v>
      </c>
      <c r="J4135" s="9" t="str">
        <f>VLOOKUP(F4135,'Tech to Policy Mapping'!C:D,2,FALSE)</f>
        <v>F-gas substitution</v>
      </c>
    </row>
    <row r="4136" spans="1:10" x14ac:dyDescent="0.45">
      <c r="A4136" t="s">
        <v>465</v>
      </c>
      <c r="B4136" t="s">
        <v>523</v>
      </c>
      <c r="C4136">
        <v>2020</v>
      </c>
      <c r="D4136" t="s">
        <v>82</v>
      </c>
      <c r="E4136" t="s">
        <v>83</v>
      </c>
      <c r="F4136" t="s">
        <v>525</v>
      </c>
      <c r="G4136">
        <v>20</v>
      </c>
      <c r="H4136">
        <v>1.8894268432632E-3</v>
      </c>
      <c r="I4136">
        <f>IF(OR(B4136="GAS",B4136="COL",B4136="LAN",B4136="RICE"),H4136*About!$B$113,IF(B4136="CROP",H4136*About!$B$114,'EPA Data'!H4136))</f>
        <v>1.8894268432632E-3</v>
      </c>
      <c r="J4136" s="9" t="str">
        <f>VLOOKUP(F4136,'Tech to Policy Mapping'!C:D,2,FALSE)</f>
        <v>F-gas substitution</v>
      </c>
    </row>
    <row r="4137" spans="1:10" x14ac:dyDescent="0.45">
      <c r="A4137" t="s">
        <v>465</v>
      </c>
      <c r="B4137" t="s">
        <v>523</v>
      </c>
      <c r="C4137">
        <v>2020</v>
      </c>
      <c r="D4137" t="s">
        <v>82</v>
      </c>
      <c r="E4137" t="s">
        <v>83</v>
      </c>
      <c r="F4137" t="s">
        <v>524</v>
      </c>
      <c r="G4137">
        <v>26</v>
      </c>
      <c r="H4137">
        <v>8.8630191981792394E-2</v>
      </c>
      <c r="I4137">
        <f>IF(OR(B4137="GAS",B4137="COL",B4137="LAN",B4137="RICE"),H4137*About!$B$113,IF(B4137="CROP",H4137*About!$B$114,'EPA Data'!H4137))</f>
        <v>8.8630191981792394E-2</v>
      </c>
      <c r="J4137" s="9" t="str">
        <f>VLOOKUP(F4137,'Tech to Policy Mapping'!C:D,2,FALSE)</f>
        <v>F-gas substitution</v>
      </c>
    </row>
    <row r="4138" spans="1:10" x14ac:dyDescent="0.45">
      <c r="A4138" t="s">
        <v>465</v>
      </c>
      <c r="B4138" t="s">
        <v>523</v>
      </c>
      <c r="C4138">
        <v>2020</v>
      </c>
      <c r="D4138" t="s">
        <v>82</v>
      </c>
      <c r="E4138" t="s">
        <v>83</v>
      </c>
      <c r="F4138" t="s">
        <v>526</v>
      </c>
      <c r="G4138">
        <v>91</v>
      </c>
      <c r="H4138">
        <v>2.0091868937016002E-3</v>
      </c>
      <c r="I4138">
        <f>IF(OR(B4138="GAS",B4138="COL",B4138="LAN",B4138="RICE"),H4138*About!$B$113,IF(B4138="CROP",H4138*About!$B$114,'EPA Data'!H4138))</f>
        <v>2.0091868937016002E-3</v>
      </c>
      <c r="J4138" s="9" t="str">
        <f>VLOOKUP(F4138,'Tech to Policy Mapping'!C:D,2,FALSE)</f>
        <v>F-gas substitution</v>
      </c>
    </row>
    <row r="4139" spans="1:10" x14ac:dyDescent="0.45">
      <c r="A4139" t="s">
        <v>465</v>
      </c>
      <c r="B4139" t="s">
        <v>523</v>
      </c>
      <c r="C4139">
        <v>2020</v>
      </c>
      <c r="D4139" t="s">
        <v>82</v>
      </c>
      <c r="E4139" t="s">
        <v>83</v>
      </c>
      <c r="F4139" t="s">
        <v>526</v>
      </c>
      <c r="G4139">
        <v>100000</v>
      </c>
      <c r="H4139" s="1">
        <v>9.9999999999999998E-13</v>
      </c>
      <c r="I4139">
        <f>IF(OR(B4139="GAS",B4139="COL",B4139="LAN",B4139="RICE"),H4139*About!$B$113,IF(B4139="CROP",H4139*About!$B$114,'EPA Data'!H4139))</f>
        <v>9.9999999999999998E-13</v>
      </c>
      <c r="J4139" s="9" t="str">
        <f>VLOOKUP(F4139,'Tech to Policy Mapping'!C:D,2,FALSE)</f>
        <v>F-gas substitution</v>
      </c>
    </row>
    <row r="4140" spans="1:10" x14ac:dyDescent="0.45">
      <c r="A4140" t="s">
        <v>465</v>
      </c>
      <c r="B4140" t="s">
        <v>523</v>
      </c>
      <c r="C4140">
        <v>2025</v>
      </c>
      <c r="D4140" t="s">
        <v>82</v>
      </c>
      <c r="E4140" t="s">
        <v>83</v>
      </c>
      <c r="F4140" t="s">
        <v>524</v>
      </c>
      <c r="G4140">
        <v>-100000</v>
      </c>
      <c r="H4140">
        <v>0</v>
      </c>
      <c r="I4140">
        <f>IF(OR(B4140="GAS",B4140="COL",B4140="LAN",B4140="RICE"),H4140*About!$B$113,IF(B4140="CROP",H4140*About!$B$114,'EPA Data'!H4140))</f>
        <v>0</v>
      </c>
      <c r="J4140" s="9" t="str">
        <f>VLOOKUP(F4140,'Tech to Policy Mapping'!C:D,2,FALSE)</f>
        <v>F-gas substitution</v>
      </c>
    </row>
    <row r="4141" spans="1:10" x14ac:dyDescent="0.45">
      <c r="A4141" t="s">
        <v>465</v>
      </c>
      <c r="B4141" t="s">
        <v>523</v>
      </c>
      <c r="C4141">
        <v>2025</v>
      </c>
      <c r="D4141" t="s">
        <v>82</v>
      </c>
      <c r="E4141" t="s">
        <v>83</v>
      </c>
      <c r="F4141" t="s">
        <v>524</v>
      </c>
      <c r="G4141">
        <v>0</v>
      </c>
      <c r="H4141">
        <v>2.37395688891411E-2</v>
      </c>
      <c r="I4141">
        <f>IF(OR(B4141="GAS",B4141="COL",B4141="LAN",B4141="RICE"),H4141*About!$B$113,IF(B4141="CROP",H4141*About!$B$114,'EPA Data'!H4141))</f>
        <v>2.37395688891411E-2</v>
      </c>
      <c r="J4141" s="9" t="str">
        <f>VLOOKUP(F4141,'Tech to Policy Mapping'!C:D,2,FALSE)</f>
        <v>F-gas substitution</v>
      </c>
    </row>
    <row r="4142" spans="1:10" x14ac:dyDescent="0.45">
      <c r="A4142" t="s">
        <v>465</v>
      </c>
      <c r="B4142" t="s">
        <v>523</v>
      </c>
      <c r="C4142">
        <v>2025</v>
      </c>
      <c r="D4142" t="s">
        <v>82</v>
      </c>
      <c r="E4142" t="s">
        <v>83</v>
      </c>
      <c r="F4142" t="s">
        <v>524</v>
      </c>
      <c r="G4142">
        <v>0</v>
      </c>
      <c r="H4142">
        <v>0</v>
      </c>
      <c r="I4142">
        <f>IF(OR(B4142="GAS",B4142="COL",B4142="LAN",B4142="RICE"),H4142*About!$B$113,IF(B4142="CROP",H4142*About!$B$114,'EPA Data'!H4142))</f>
        <v>0</v>
      </c>
      <c r="J4142" s="9" t="str">
        <f>VLOOKUP(F4142,'Tech to Policy Mapping'!C:D,2,FALSE)</f>
        <v>F-gas substitution</v>
      </c>
    </row>
    <row r="4143" spans="1:10" x14ac:dyDescent="0.45">
      <c r="A4143" t="s">
        <v>465</v>
      </c>
      <c r="B4143" t="s">
        <v>523</v>
      </c>
      <c r="C4143">
        <v>2025</v>
      </c>
      <c r="D4143" t="s">
        <v>82</v>
      </c>
      <c r="E4143" t="s">
        <v>83</v>
      </c>
      <c r="F4143" t="s">
        <v>525</v>
      </c>
      <c r="G4143">
        <v>2</v>
      </c>
      <c r="H4143">
        <v>0.48849022388458202</v>
      </c>
      <c r="I4143">
        <f>IF(OR(B4143="GAS",B4143="COL",B4143="LAN",B4143="RICE"),H4143*About!$B$113,IF(B4143="CROP",H4143*About!$B$114,'EPA Data'!H4143))</f>
        <v>0.48849022388458202</v>
      </c>
      <c r="J4143" s="9" t="str">
        <f>VLOOKUP(F4143,'Tech to Policy Mapping'!C:D,2,FALSE)</f>
        <v>F-gas substitution</v>
      </c>
    </row>
    <row r="4144" spans="1:10" x14ac:dyDescent="0.45">
      <c r="A4144" t="s">
        <v>465</v>
      </c>
      <c r="B4144" t="s">
        <v>523</v>
      </c>
      <c r="C4144">
        <v>2025</v>
      </c>
      <c r="D4144" t="s">
        <v>82</v>
      </c>
      <c r="E4144" t="s">
        <v>83</v>
      </c>
      <c r="F4144" t="s">
        <v>526</v>
      </c>
      <c r="G4144">
        <v>7</v>
      </c>
      <c r="H4144">
        <v>0.27545231580734197</v>
      </c>
      <c r="I4144">
        <f>IF(OR(B4144="GAS",B4144="COL",B4144="LAN",B4144="RICE"),H4144*About!$B$113,IF(B4144="CROP",H4144*About!$B$114,'EPA Data'!H4144))</f>
        <v>0.27545231580734197</v>
      </c>
      <c r="J4144" s="9" t="str">
        <f>VLOOKUP(F4144,'Tech to Policy Mapping'!C:D,2,FALSE)</f>
        <v>F-gas substitution</v>
      </c>
    </row>
    <row r="4145" spans="1:10" x14ac:dyDescent="0.45">
      <c r="A4145" t="s">
        <v>465</v>
      </c>
      <c r="B4145" t="s">
        <v>523</v>
      </c>
      <c r="C4145">
        <v>2025</v>
      </c>
      <c r="D4145" t="s">
        <v>82</v>
      </c>
      <c r="E4145" t="s">
        <v>83</v>
      </c>
      <c r="F4145" t="s">
        <v>526</v>
      </c>
      <c r="G4145">
        <v>8</v>
      </c>
      <c r="H4145">
        <v>0.24239178001880601</v>
      </c>
      <c r="I4145">
        <f>IF(OR(B4145="GAS",B4145="COL",B4145="LAN",B4145="RICE"),H4145*About!$B$113,IF(B4145="CROP",H4145*About!$B$114,'EPA Data'!H4145))</f>
        <v>0.24239178001880601</v>
      </c>
      <c r="J4145" s="9" t="str">
        <f>VLOOKUP(F4145,'Tech to Policy Mapping'!C:D,2,FALSE)</f>
        <v>F-gas substitution</v>
      </c>
    </row>
    <row r="4146" spans="1:10" x14ac:dyDescent="0.45">
      <c r="A4146" t="s">
        <v>465</v>
      </c>
      <c r="B4146" t="s">
        <v>523</v>
      </c>
      <c r="C4146">
        <v>2025</v>
      </c>
      <c r="D4146" t="s">
        <v>82</v>
      </c>
      <c r="E4146" t="s">
        <v>83</v>
      </c>
      <c r="F4146" t="s">
        <v>525</v>
      </c>
      <c r="G4146">
        <v>23</v>
      </c>
      <c r="H4146">
        <v>2.7991260867566E-3</v>
      </c>
      <c r="I4146">
        <f>IF(OR(B4146="GAS",B4146="COL",B4146="LAN",B4146="RICE"),H4146*About!$B$113,IF(B4146="CROP",H4146*About!$B$114,'EPA Data'!H4146))</f>
        <v>2.7991260867566E-3</v>
      </c>
      <c r="J4146" s="9" t="str">
        <f>VLOOKUP(F4146,'Tech to Policy Mapping'!C:D,2,FALSE)</f>
        <v>F-gas substitution</v>
      </c>
    </row>
    <row r="4147" spans="1:10" x14ac:dyDescent="0.45">
      <c r="A4147" t="s">
        <v>465</v>
      </c>
      <c r="B4147" t="s">
        <v>523</v>
      </c>
      <c r="C4147">
        <v>2025</v>
      </c>
      <c r="D4147" t="s">
        <v>82</v>
      </c>
      <c r="E4147" t="s">
        <v>83</v>
      </c>
      <c r="F4147" t="s">
        <v>524</v>
      </c>
      <c r="G4147">
        <v>29</v>
      </c>
      <c r="H4147">
        <v>0.115081030875444</v>
      </c>
      <c r="I4147">
        <f>IF(OR(B4147="GAS",B4147="COL",B4147="LAN",B4147="RICE"),H4147*About!$B$113,IF(B4147="CROP",H4147*About!$B$114,'EPA Data'!H4147))</f>
        <v>0.115081030875444</v>
      </c>
      <c r="J4147" s="9" t="str">
        <f>VLOOKUP(F4147,'Tech to Policy Mapping'!C:D,2,FALSE)</f>
        <v>F-gas substitution</v>
      </c>
    </row>
    <row r="4148" spans="1:10" x14ac:dyDescent="0.45">
      <c r="A4148" t="s">
        <v>465</v>
      </c>
      <c r="B4148" t="s">
        <v>523</v>
      </c>
      <c r="C4148">
        <v>2025</v>
      </c>
      <c r="D4148" t="s">
        <v>82</v>
      </c>
      <c r="E4148" t="s">
        <v>83</v>
      </c>
      <c r="F4148" t="s">
        <v>526</v>
      </c>
      <c r="G4148">
        <v>97</v>
      </c>
      <c r="H4148">
        <v>2.9673285316676001E-3</v>
      </c>
      <c r="I4148">
        <f>IF(OR(B4148="GAS",B4148="COL",B4148="LAN",B4148="RICE"),H4148*About!$B$113,IF(B4148="CROP",H4148*About!$B$114,'EPA Data'!H4148))</f>
        <v>2.9673285316676001E-3</v>
      </c>
      <c r="J4148" s="9" t="str">
        <f>VLOOKUP(F4148,'Tech to Policy Mapping'!C:D,2,FALSE)</f>
        <v>F-gas substitution</v>
      </c>
    </row>
    <row r="4149" spans="1:10" x14ac:dyDescent="0.45">
      <c r="A4149" t="s">
        <v>465</v>
      </c>
      <c r="B4149" t="s">
        <v>523</v>
      </c>
      <c r="C4149">
        <v>2025</v>
      </c>
      <c r="D4149" t="s">
        <v>82</v>
      </c>
      <c r="E4149" t="s">
        <v>83</v>
      </c>
      <c r="F4149" t="s">
        <v>526</v>
      </c>
      <c r="G4149">
        <v>100000</v>
      </c>
      <c r="H4149" s="1">
        <v>9.9999999999999998E-13</v>
      </c>
      <c r="I4149">
        <f>IF(OR(B4149="GAS",B4149="COL",B4149="LAN",B4149="RICE"),H4149*About!$B$113,IF(B4149="CROP",H4149*About!$B$114,'EPA Data'!H4149))</f>
        <v>9.9999999999999998E-13</v>
      </c>
      <c r="J4149" s="9" t="str">
        <f>VLOOKUP(F4149,'Tech to Policy Mapping'!C:D,2,FALSE)</f>
        <v>F-gas substitution</v>
      </c>
    </row>
    <row r="4150" spans="1:10" x14ac:dyDescent="0.45">
      <c r="A4150" t="s">
        <v>465</v>
      </c>
      <c r="B4150" t="s">
        <v>523</v>
      </c>
      <c r="C4150">
        <v>2030</v>
      </c>
      <c r="D4150" t="s">
        <v>82</v>
      </c>
      <c r="E4150" t="s">
        <v>83</v>
      </c>
      <c r="F4150" t="s">
        <v>524</v>
      </c>
      <c r="G4150">
        <v>-100000</v>
      </c>
      <c r="H4150">
        <v>0</v>
      </c>
      <c r="I4150">
        <f>IF(OR(B4150="GAS",B4150="COL",B4150="LAN",B4150="RICE"),H4150*About!$B$113,IF(B4150="CROP",H4150*About!$B$114,'EPA Data'!H4150))</f>
        <v>0</v>
      </c>
      <c r="J4150" s="9" t="str">
        <f>VLOOKUP(F4150,'Tech to Policy Mapping'!C:D,2,FALSE)</f>
        <v>F-gas substitution</v>
      </c>
    </row>
    <row r="4151" spans="1:10" x14ac:dyDescent="0.45">
      <c r="A4151" t="s">
        <v>465</v>
      </c>
      <c r="B4151" t="s">
        <v>523</v>
      </c>
      <c r="C4151">
        <v>2030</v>
      </c>
      <c r="D4151" t="s">
        <v>82</v>
      </c>
      <c r="E4151" t="s">
        <v>83</v>
      </c>
      <c r="F4151" t="s">
        <v>524</v>
      </c>
      <c r="G4151">
        <v>0</v>
      </c>
      <c r="H4151">
        <v>3.4931231290101998E-2</v>
      </c>
      <c r="I4151">
        <f>IF(OR(B4151="GAS",B4151="COL",B4151="LAN",B4151="RICE"),H4151*About!$B$113,IF(B4151="CROP",H4151*About!$B$114,'EPA Data'!H4151))</f>
        <v>3.4931231290101998E-2</v>
      </c>
      <c r="J4151" s="9" t="str">
        <f>VLOOKUP(F4151,'Tech to Policy Mapping'!C:D,2,FALSE)</f>
        <v>F-gas substitution</v>
      </c>
    </row>
    <row r="4152" spans="1:10" x14ac:dyDescent="0.45">
      <c r="A4152" t="s">
        <v>465</v>
      </c>
      <c r="B4152" t="s">
        <v>523</v>
      </c>
      <c r="C4152">
        <v>2030</v>
      </c>
      <c r="D4152" t="s">
        <v>82</v>
      </c>
      <c r="E4152" t="s">
        <v>83</v>
      </c>
      <c r="F4152" t="s">
        <v>524</v>
      </c>
      <c r="G4152">
        <v>0</v>
      </c>
      <c r="H4152">
        <v>0</v>
      </c>
      <c r="I4152">
        <f>IF(OR(B4152="GAS",B4152="COL",B4152="LAN",B4152="RICE"),H4152*About!$B$113,IF(B4152="CROP",H4152*About!$B$114,'EPA Data'!H4152))</f>
        <v>0</v>
      </c>
      <c r="J4152" s="9" t="str">
        <f>VLOOKUP(F4152,'Tech to Policy Mapping'!C:D,2,FALSE)</f>
        <v>F-gas substitution</v>
      </c>
    </row>
    <row r="4153" spans="1:10" x14ac:dyDescent="0.45">
      <c r="A4153" t="s">
        <v>465</v>
      </c>
      <c r="B4153" t="s">
        <v>523</v>
      </c>
      <c r="C4153">
        <v>2030</v>
      </c>
      <c r="D4153" t="s">
        <v>82</v>
      </c>
      <c r="E4153" t="s">
        <v>83</v>
      </c>
      <c r="F4153" t="s">
        <v>525</v>
      </c>
      <c r="G4153">
        <v>2</v>
      </c>
      <c r="H4153">
        <v>0.63595077395439104</v>
      </c>
      <c r="I4153">
        <f>IF(OR(B4153="GAS",B4153="COL",B4153="LAN",B4153="RICE"),H4153*About!$B$113,IF(B4153="CROP",H4153*About!$B$114,'EPA Data'!H4153))</f>
        <v>0.63595077395439104</v>
      </c>
      <c r="J4153" s="9" t="str">
        <f>VLOOKUP(F4153,'Tech to Policy Mapping'!C:D,2,FALSE)</f>
        <v>F-gas substitution</v>
      </c>
    </row>
    <row r="4154" spans="1:10" x14ac:dyDescent="0.45">
      <c r="A4154" t="s">
        <v>465</v>
      </c>
      <c r="B4154" t="s">
        <v>523</v>
      </c>
      <c r="C4154">
        <v>2030</v>
      </c>
      <c r="D4154" t="s">
        <v>82</v>
      </c>
      <c r="E4154" t="s">
        <v>83</v>
      </c>
      <c r="F4154" t="s">
        <v>526</v>
      </c>
      <c r="G4154">
        <v>7</v>
      </c>
      <c r="H4154">
        <v>0.37180453538894598</v>
      </c>
      <c r="I4154">
        <f>IF(OR(B4154="GAS",B4154="COL",B4154="LAN",B4154="RICE"),H4154*About!$B$113,IF(B4154="CROP",H4154*About!$B$114,'EPA Data'!H4154))</f>
        <v>0.37180453538894598</v>
      </c>
      <c r="J4154" s="9" t="str">
        <f>VLOOKUP(F4154,'Tech to Policy Mapping'!C:D,2,FALSE)</f>
        <v>F-gas substitution</v>
      </c>
    </row>
    <row r="4155" spans="1:10" x14ac:dyDescent="0.45">
      <c r="A4155" t="s">
        <v>465</v>
      </c>
      <c r="B4155" t="s">
        <v>523</v>
      </c>
      <c r="C4155">
        <v>2030</v>
      </c>
      <c r="D4155" t="s">
        <v>82</v>
      </c>
      <c r="E4155" t="s">
        <v>83</v>
      </c>
      <c r="F4155" t="s">
        <v>526</v>
      </c>
      <c r="G4155">
        <v>9</v>
      </c>
      <c r="H4155">
        <v>0.30038151144981301</v>
      </c>
      <c r="I4155">
        <f>IF(OR(B4155="GAS",B4155="COL",B4155="LAN",B4155="RICE"),H4155*About!$B$113,IF(B4155="CROP",H4155*About!$B$114,'EPA Data'!H4155))</f>
        <v>0.30038151144981301</v>
      </c>
      <c r="J4155" s="9" t="str">
        <f>VLOOKUP(F4155,'Tech to Policy Mapping'!C:D,2,FALSE)</f>
        <v>F-gas substitution</v>
      </c>
    </row>
    <row r="4156" spans="1:10" x14ac:dyDescent="0.45">
      <c r="A4156" t="s">
        <v>465</v>
      </c>
      <c r="B4156" t="s">
        <v>523</v>
      </c>
      <c r="C4156">
        <v>2030</v>
      </c>
      <c r="D4156" t="s">
        <v>82</v>
      </c>
      <c r="E4156" t="s">
        <v>83</v>
      </c>
      <c r="F4156" t="s">
        <v>525</v>
      </c>
      <c r="G4156">
        <v>26</v>
      </c>
      <c r="H4156">
        <v>4.1308701038361003E-3</v>
      </c>
      <c r="I4156">
        <f>IF(OR(B4156="GAS",B4156="COL",B4156="LAN",B4156="RICE"),H4156*About!$B$113,IF(B4156="CROP",H4156*About!$B$114,'EPA Data'!H4156))</f>
        <v>4.1308701038361003E-3</v>
      </c>
      <c r="J4156" s="9" t="str">
        <f>VLOOKUP(F4156,'Tech to Policy Mapping'!C:D,2,FALSE)</f>
        <v>F-gas substitution</v>
      </c>
    </row>
    <row r="4157" spans="1:10" x14ac:dyDescent="0.45">
      <c r="A4157" t="s">
        <v>465</v>
      </c>
      <c r="B4157" t="s">
        <v>523</v>
      </c>
      <c r="C4157">
        <v>2030</v>
      </c>
      <c r="D4157" t="s">
        <v>82</v>
      </c>
      <c r="E4157" t="s">
        <v>83</v>
      </c>
      <c r="F4157" t="s">
        <v>524</v>
      </c>
      <c r="G4157">
        <v>32</v>
      </c>
      <c r="H4157">
        <v>0.14938030391931501</v>
      </c>
      <c r="I4157">
        <f>IF(OR(B4157="GAS",B4157="COL",B4157="LAN",B4157="RICE"),H4157*About!$B$113,IF(B4157="CROP",H4157*About!$B$114,'EPA Data'!H4157))</f>
        <v>0.14938030391931501</v>
      </c>
      <c r="J4157" s="9" t="str">
        <f>VLOOKUP(F4157,'Tech to Policy Mapping'!C:D,2,FALSE)</f>
        <v>F-gas substitution</v>
      </c>
    </row>
    <row r="4158" spans="1:10" x14ac:dyDescent="0.45">
      <c r="A4158" t="s">
        <v>465</v>
      </c>
      <c r="B4158" t="s">
        <v>523</v>
      </c>
      <c r="C4158">
        <v>2030</v>
      </c>
      <c r="D4158" t="s">
        <v>82</v>
      </c>
      <c r="E4158" t="s">
        <v>83</v>
      </c>
      <c r="F4158" t="s">
        <v>526</v>
      </c>
      <c r="G4158">
        <v>103</v>
      </c>
      <c r="H4158">
        <v>4.3662390671670003E-3</v>
      </c>
      <c r="I4158">
        <f>IF(OR(B4158="GAS",B4158="COL",B4158="LAN",B4158="RICE"),H4158*About!$B$113,IF(B4158="CROP",H4158*About!$B$114,'EPA Data'!H4158))</f>
        <v>4.3662390671670003E-3</v>
      </c>
      <c r="J4158" s="9" t="str">
        <f>VLOOKUP(F4158,'Tech to Policy Mapping'!C:D,2,FALSE)</f>
        <v>F-gas substitution</v>
      </c>
    </row>
    <row r="4159" spans="1:10" x14ac:dyDescent="0.45">
      <c r="A4159" t="s">
        <v>465</v>
      </c>
      <c r="B4159" t="s">
        <v>523</v>
      </c>
      <c r="C4159">
        <v>2030</v>
      </c>
      <c r="D4159" t="s">
        <v>82</v>
      </c>
      <c r="E4159" t="s">
        <v>83</v>
      </c>
      <c r="F4159" t="s">
        <v>526</v>
      </c>
      <c r="G4159">
        <v>100000</v>
      </c>
      <c r="H4159" s="1">
        <v>9.9999999999999998E-13</v>
      </c>
      <c r="I4159">
        <f>IF(OR(B4159="GAS",B4159="COL",B4159="LAN",B4159="RICE"),H4159*About!$B$113,IF(B4159="CROP",H4159*About!$B$114,'EPA Data'!H4159))</f>
        <v>9.9999999999999998E-13</v>
      </c>
      <c r="J4159" s="9" t="str">
        <f>VLOOKUP(F4159,'Tech to Policy Mapping'!C:D,2,FALSE)</f>
        <v>F-gas substitution</v>
      </c>
    </row>
    <row r="4160" spans="1:10" x14ac:dyDescent="0.45">
      <c r="A4160" t="s">
        <v>465</v>
      </c>
      <c r="B4160" t="s">
        <v>523</v>
      </c>
      <c r="C4160">
        <v>2035</v>
      </c>
      <c r="D4160" t="s">
        <v>82</v>
      </c>
      <c r="E4160" t="s">
        <v>83</v>
      </c>
      <c r="F4160" t="s">
        <v>524</v>
      </c>
      <c r="G4160">
        <v>-100000</v>
      </c>
      <c r="H4160">
        <v>0</v>
      </c>
      <c r="I4160">
        <f>IF(OR(B4160="GAS",B4160="COL",B4160="LAN",B4160="RICE"),H4160*About!$B$113,IF(B4160="CROP",H4160*About!$B$114,'EPA Data'!H4160))</f>
        <v>0</v>
      </c>
      <c r="J4160" s="9" t="str">
        <f>VLOOKUP(F4160,'Tech to Policy Mapping'!C:D,2,FALSE)</f>
        <v>F-gas substitution</v>
      </c>
    </row>
    <row r="4161" spans="1:10" x14ac:dyDescent="0.45">
      <c r="A4161" t="s">
        <v>465</v>
      </c>
      <c r="B4161" t="s">
        <v>523</v>
      </c>
      <c r="C4161">
        <v>2035</v>
      </c>
      <c r="D4161" t="s">
        <v>82</v>
      </c>
      <c r="E4161" t="s">
        <v>83</v>
      </c>
      <c r="F4161" t="s">
        <v>524</v>
      </c>
      <c r="G4161">
        <v>0</v>
      </c>
      <c r="H4161">
        <v>0</v>
      </c>
      <c r="I4161">
        <f>IF(OR(B4161="GAS",B4161="COL",B4161="LAN",B4161="RICE"),H4161*About!$B$113,IF(B4161="CROP",H4161*About!$B$114,'EPA Data'!H4161))</f>
        <v>0</v>
      </c>
      <c r="J4161" s="9" t="str">
        <f>VLOOKUP(F4161,'Tech to Policy Mapping'!C:D,2,FALSE)</f>
        <v>F-gas substitution</v>
      </c>
    </row>
    <row r="4162" spans="1:10" x14ac:dyDescent="0.45">
      <c r="A4162" t="s">
        <v>465</v>
      </c>
      <c r="B4162" t="s">
        <v>523</v>
      </c>
      <c r="C4162">
        <v>2035</v>
      </c>
      <c r="D4162" t="s">
        <v>82</v>
      </c>
      <c r="E4162" t="s">
        <v>83</v>
      </c>
      <c r="F4162" t="s">
        <v>524</v>
      </c>
      <c r="G4162">
        <v>0</v>
      </c>
      <c r="H4162">
        <v>3.5058204084634802E-2</v>
      </c>
      <c r="I4162">
        <f>IF(OR(B4162="GAS",B4162="COL",B4162="LAN",B4162="RICE"),H4162*About!$B$113,IF(B4162="CROP",H4162*About!$B$114,'EPA Data'!H4162))</f>
        <v>3.5058204084634802E-2</v>
      </c>
      <c r="J4162" s="9" t="str">
        <f>VLOOKUP(F4162,'Tech to Policy Mapping'!C:D,2,FALSE)</f>
        <v>F-gas substitution</v>
      </c>
    </row>
    <row r="4163" spans="1:10" x14ac:dyDescent="0.45">
      <c r="A4163" t="s">
        <v>465</v>
      </c>
      <c r="B4163" t="s">
        <v>523</v>
      </c>
      <c r="C4163">
        <v>2035</v>
      </c>
      <c r="D4163" t="s">
        <v>82</v>
      </c>
      <c r="E4163" t="s">
        <v>83</v>
      </c>
      <c r="F4163" t="s">
        <v>525</v>
      </c>
      <c r="G4163">
        <v>2</v>
      </c>
      <c r="H4163">
        <v>0.64004600048065097</v>
      </c>
      <c r="I4163">
        <f>IF(OR(B4163="GAS",B4163="COL",B4163="LAN",B4163="RICE"),H4163*About!$B$113,IF(B4163="CROP",H4163*About!$B$114,'EPA Data'!H4163))</f>
        <v>0.64004600048065097</v>
      </c>
      <c r="J4163" s="9" t="str">
        <f>VLOOKUP(F4163,'Tech to Policy Mapping'!C:D,2,FALSE)</f>
        <v>F-gas substitution</v>
      </c>
    </row>
    <row r="4164" spans="1:10" x14ac:dyDescent="0.45">
      <c r="A4164" t="s">
        <v>465</v>
      </c>
      <c r="B4164" t="s">
        <v>523</v>
      </c>
      <c r="C4164">
        <v>2035</v>
      </c>
      <c r="D4164" t="s">
        <v>82</v>
      </c>
      <c r="E4164" t="s">
        <v>83</v>
      </c>
      <c r="F4164" t="s">
        <v>526</v>
      </c>
      <c r="G4164">
        <v>7</v>
      </c>
      <c r="H4164">
        <v>0.37315669655799799</v>
      </c>
      <c r="I4164">
        <f>IF(OR(B4164="GAS",B4164="COL",B4164="LAN",B4164="RICE"),H4164*About!$B$113,IF(B4164="CROP",H4164*About!$B$114,'EPA Data'!H4164))</f>
        <v>0.37315669655799799</v>
      </c>
      <c r="J4164" s="9" t="str">
        <f>VLOOKUP(F4164,'Tech to Policy Mapping'!C:D,2,FALSE)</f>
        <v>F-gas substitution</v>
      </c>
    </row>
    <row r="4165" spans="1:10" x14ac:dyDescent="0.45">
      <c r="A4165" t="s">
        <v>465</v>
      </c>
      <c r="B4165" t="s">
        <v>523</v>
      </c>
      <c r="C4165">
        <v>2035</v>
      </c>
      <c r="D4165" t="s">
        <v>82</v>
      </c>
      <c r="E4165" t="s">
        <v>83</v>
      </c>
      <c r="F4165" t="s">
        <v>526</v>
      </c>
      <c r="G4165">
        <v>9</v>
      </c>
      <c r="H4165">
        <v>0.30147391557693398</v>
      </c>
      <c r="I4165">
        <f>IF(OR(B4165="GAS",B4165="COL",B4165="LAN",B4165="RICE"),H4165*About!$B$113,IF(B4165="CROP",H4165*About!$B$114,'EPA Data'!H4165))</f>
        <v>0.30147391557693398</v>
      </c>
      <c r="J4165" s="9" t="str">
        <f>VLOOKUP(F4165,'Tech to Policy Mapping'!C:D,2,FALSE)</f>
        <v>F-gas substitution</v>
      </c>
    </row>
    <row r="4166" spans="1:10" x14ac:dyDescent="0.45">
      <c r="A4166" t="s">
        <v>465</v>
      </c>
      <c r="B4166" t="s">
        <v>523</v>
      </c>
      <c r="C4166">
        <v>2035</v>
      </c>
      <c r="D4166" t="s">
        <v>82</v>
      </c>
      <c r="E4166" t="s">
        <v>83</v>
      </c>
      <c r="F4166" t="s">
        <v>525</v>
      </c>
      <c r="G4166">
        <v>29</v>
      </c>
      <c r="H4166">
        <v>4.1574710048735003E-3</v>
      </c>
      <c r="I4166">
        <f>IF(OR(B4166="GAS",B4166="COL",B4166="LAN",B4166="RICE"),H4166*About!$B$113,IF(B4166="CROP",H4166*About!$B$114,'EPA Data'!H4166))</f>
        <v>4.1574710048735003E-3</v>
      </c>
      <c r="J4166" s="9" t="str">
        <f>VLOOKUP(F4166,'Tech to Policy Mapping'!C:D,2,FALSE)</f>
        <v>F-gas substitution</v>
      </c>
    </row>
    <row r="4167" spans="1:10" x14ac:dyDescent="0.45">
      <c r="A4167" t="s">
        <v>465</v>
      </c>
      <c r="B4167" t="s">
        <v>523</v>
      </c>
      <c r="C4167">
        <v>2035</v>
      </c>
      <c r="D4167" t="s">
        <v>82</v>
      </c>
      <c r="E4167" t="s">
        <v>83</v>
      </c>
      <c r="F4167" t="s">
        <v>524</v>
      </c>
      <c r="G4167">
        <v>35</v>
      </c>
      <c r="H4167">
        <v>0.14992328733205801</v>
      </c>
      <c r="I4167">
        <f>IF(OR(B4167="GAS",B4167="COL",B4167="LAN",B4167="RICE"),H4167*About!$B$113,IF(B4167="CROP",H4167*About!$B$114,'EPA Data'!H4167))</f>
        <v>0.14992328733205801</v>
      </c>
      <c r="J4167" s="9" t="str">
        <f>VLOOKUP(F4167,'Tech to Policy Mapping'!C:D,2,FALSE)</f>
        <v>F-gas substitution</v>
      </c>
    </row>
    <row r="4168" spans="1:10" x14ac:dyDescent="0.45">
      <c r="A4168" t="s">
        <v>465</v>
      </c>
      <c r="B4168" t="s">
        <v>523</v>
      </c>
      <c r="C4168">
        <v>2035</v>
      </c>
      <c r="D4168" t="s">
        <v>82</v>
      </c>
      <c r="E4168" t="s">
        <v>83</v>
      </c>
      <c r="F4168" t="s">
        <v>526</v>
      </c>
      <c r="G4168">
        <v>109</v>
      </c>
      <c r="H4168">
        <v>4.3821181170642003E-3</v>
      </c>
      <c r="I4168">
        <f>IF(OR(B4168="GAS",B4168="COL",B4168="LAN",B4168="RICE"),H4168*About!$B$113,IF(B4168="CROP",H4168*About!$B$114,'EPA Data'!H4168))</f>
        <v>4.3821181170642003E-3</v>
      </c>
      <c r="J4168" s="9" t="str">
        <f>VLOOKUP(F4168,'Tech to Policy Mapping'!C:D,2,FALSE)</f>
        <v>F-gas substitution</v>
      </c>
    </row>
    <row r="4169" spans="1:10" x14ac:dyDescent="0.45">
      <c r="A4169" t="s">
        <v>465</v>
      </c>
      <c r="B4169" t="s">
        <v>523</v>
      </c>
      <c r="C4169">
        <v>2035</v>
      </c>
      <c r="D4169" t="s">
        <v>82</v>
      </c>
      <c r="E4169" t="s">
        <v>83</v>
      </c>
      <c r="F4169" t="s">
        <v>526</v>
      </c>
      <c r="G4169">
        <v>100000</v>
      </c>
      <c r="H4169" s="1">
        <v>9.9999999999999998E-13</v>
      </c>
      <c r="I4169">
        <f>IF(OR(B4169="GAS",B4169="COL",B4169="LAN",B4169="RICE"),H4169*About!$B$113,IF(B4169="CROP",H4169*About!$B$114,'EPA Data'!H4169))</f>
        <v>9.9999999999999998E-13</v>
      </c>
      <c r="J4169" s="9" t="str">
        <f>VLOOKUP(F4169,'Tech to Policy Mapping'!C:D,2,FALSE)</f>
        <v>F-gas substitution</v>
      </c>
    </row>
    <row r="4170" spans="1:10" x14ac:dyDescent="0.45">
      <c r="A4170" t="s">
        <v>465</v>
      </c>
      <c r="B4170" t="s">
        <v>523</v>
      </c>
      <c r="C4170">
        <v>2040</v>
      </c>
      <c r="D4170" t="s">
        <v>82</v>
      </c>
      <c r="E4170" t="s">
        <v>83</v>
      </c>
      <c r="F4170" t="s">
        <v>524</v>
      </c>
      <c r="G4170">
        <v>-100000</v>
      </c>
      <c r="H4170">
        <v>0</v>
      </c>
      <c r="I4170">
        <f>IF(OR(B4170="GAS",B4170="COL",B4170="LAN",B4170="RICE"),H4170*About!$B$113,IF(B4170="CROP",H4170*About!$B$114,'EPA Data'!H4170))</f>
        <v>0</v>
      </c>
      <c r="J4170" s="9" t="str">
        <f>VLOOKUP(F4170,'Tech to Policy Mapping'!C:D,2,FALSE)</f>
        <v>F-gas substitution</v>
      </c>
    </row>
    <row r="4171" spans="1:10" x14ac:dyDescent="0.45">
      <c r="A4171" t="s">
        <v>465</v>
      </c>
      <c r="B4171" t="s">
        <v>523</v>
      </c>
      <c r="C4171">
        <v>2040</v>
      </c>
      <c r="D4171" t="s">
        <v>82</v>
      </c>
      <c r="E4171" t="s">
        <v>83</v>
      </c>
      <c r="F4171" t="s">
        <v>524</v>
      </c>
      <c r="G4171">
        <v>0</v>
      </c>
      <c r="H4171">
        <v>3.52203100919724E-2</v>
      </c>
      <c r="I4171">
        <f>IF(OR(B4171="GAS",B4171="COL",B4171="LAN",B4171="RICE"),H4171*About!$B$113,IF(B4171="CROP",H4171*About!$B$114,'EPA Data'!H4171))</f>
        <v>3.52203100919724E-2</v>
      </c>
      <c r="J4171" s="9" t="str">
        <f>VLOOKUP(F4171,'Tech to Policy Mapping'!C:D,2,FALSE)</f>
        <v>F-gas substitution</v>
      </c>
    </row>
    <row r="4172" spans="1:10" x14ac:dyDescent="0.45">
      <c r="A4172" t="s">
        <v>465</v>
      </c>
      <c r="B4172" t="s">
        <v>523</v>
      </c>
      <c r="C4172">
        <v>2040</v>
      </c>
      <c r="D4172" t="s">
        <v>82</v>
      </c>
      <c r="E4172" t="s">
        <v>83</v>
      </c>
      <c r="F4172" t="s">
        <v>524</v>
      </c>
      <c r="G4172">
        <v>0</v>
      </c>
      <c r="H4172">
        <v>0</v>
      </c>
      <c r="I4172">
        <f>IF(OR(B4172="GAS",B4172="COL",B4172="LAN",B4172="RICE"),H4172*About!$B$113,IF(B4172="CROP",H4172*About!$B$114,'EPA Data'!H4172))</f>
        <v>0</v>
      </c>
      <c r="J4172" s="9" t="str">
        <f>VLOOKUP(F4172,'Tech to Policy Mapping'!C:D,2,FALSE)</f>
        <v>F-gas substitution</v>
      </c>
    </row>
    <row r="4173" spans="1:10" x14ac:dyDescent="0.45">
      <c r="A4173" t="s">
        <v>465</v>
      </c>
      <c r="B4173" t="s">
        <v>523</v>
      </c>
      <c r="C4173">
        <v>2040</v>
      </c>
      <c r="D4173" t="s">
        <v>82</v>
      </c>
      <c r="E4173" t="s">
        <v>83</v>
      </c>
      <c r="F4173" t="s">
        <v>525</v>
      </c>
      <c r="G4173">
        <v>2</v>
      </c>
      <c r="H4173">
        <v>0.64470955729484503</v>
      </c>
      <c r="I4173">
        <f>IF(OR(B4173="GAS",B4173="COL",B4173="LAN",B4173="RICE"),H4173*About!$B$113,IF(B4173="CROP",H4173*About!$B$114,'EPA Data'!H4173))</f>
        <v>0.64470955729484503</v>
      </c>
      <c r="J4173" s="9" t="str">
        <f>VLOOKUP(F4173,'Tech to Policy Mapping'!C:D,2,FALSE)</f>
        <v>F-gas substitution</v>
      </c>
    </row>
    <row r="4174" spans="1:10" x14ac:dyDescent="0.45">
      <c r="A4174" t="s">
        <v>465</v>
      </c>
      <c r="B4174" t="s">
        <v>523</v>
      </c>
      <c r="C4174">
        <v>2040</v>
      </c>
      <c r="D4174" t="s">
        <v>82</v>
      </c>
      <c r="E4174" t="s">
        <v>83</v>
      </c>
      <c r="F4174" t="s">
        <v>526</v>
      </c>
      <c r="G4174">
        <v>8</v>
      </c>
      <c r="H4174">
        <v>0.37488281726837103</v>
      </c>
      <c r="I4174">
        <f>IF(OR(B4174="GAS",B4174="COL",B4174="LAN",B4174="RICE"),H4174*About!$B$113,IF(B4174="CROP",H4174*About!$B$114,'EPA Data'!H4174))</f>
        <v>0.37488281726837103</v>
      </c>
      <c r="J4174" s="9" t="str">
        <f>VLOOKUP(F4174,'Tech to Policy Mapping'!C:D,2,FALSE)</f>
        <v>F-gas substitution</v>
      </c>
    </row>
    <row r="4175" spans="1:10" x14ac:dyDescent="0.45">
      <c r="A4175" t="s">
        <v>465</v>
      </c>
      <c r="B4175" t="s">
        <v>523</v>
      </c>
      <c r="C4175">
        <v>2040</v>
      </c>
      <c r="D4175" t="s">
        <v>82</v>
      </c>
      <c r="E4175" t="s">
        <v>83</v>
      </c>
      <c r="F4175" t="s">
        <v>526</v>
      </c>
      <c r="G4175">
        <v>9</v>
      </c>
      <c r="H4175">
        <v>0.30286845564842202</v>
      </c>
      <c r="I4175">
        <f>IF(OR(B4175="GAS",B4175="COL",B4175="LAN",B4175="RICE"),H4175*About!$B$113,IF(B4175="CROP",H4175*About!$B$114,'EPA Data'!H4175))</f>
        <v>0.30286845564842202</v>
      </c>
      <c r="J4175" s="9" t="str">
        <f>VLOOKUP(F4175,'Tech to Policy Mapping'!C:D,2,FALSE)</f>
        <v>F-gas substitution</v>
      </c>
    </row>
    <row r="4176" spans="1:10" x14ac:dyDescent="0.45">
      <c r="A4176" t="s">
        <v>465</v>
      </c>
      <c r="B4176" t="s">
        <v>523</v>
      </c>
      <c r="C4176">
        <v>2040</v>
      </c>
      <c r="D4176" t="s">
        <v>82</v>
      </c>
      <c r="E4176" t="s">
        <v>83</v>
      </c>
      <c r="F4176" t="s">
        <v>525</v>
      </c>
      <c r="G4176">
        <v>32</v>
      </c>
      <c r="H4176">
        <v>4.1877636685967003E-3</v>
      </c>
      <c r="I4176">
        <f>IF(OR(B4176="GAS",B4176="COL",B4176="LAN",B4176="RICE"),H4176*About!$B$113,IF(B4176="CROP",H4176*About!$B$114,'EPA Data'!H4176))</f>
        <v>4.1877636685967003E-3</v>
      </c>
      <c r="J4176" s="9" t="str">
        <f>VLOOKUP(F4176,'Tech to Policy Mapping'!C:D,2,FALSE)</f>
        <v>F-gas substitution</v>
      </c>
    </row>
    <row r="4177" spans="1:10" x14ac:dyDescent="0.45">
      <c r="A4177" t="s">
        <v>465</v>
      </c>
      <c r="B4177" t="s">
        <v>523</v>
      </c>
      <c r="C4177">
        <v>2040</v>
      </c>
      <c r="D4177" t="s">
        <v>82</v>
      </c>
      <c r="E4177" t="s">
        <v>83</v>
      </c>
      <c r="F4177" t="s">
        <v>524</v>
      </c>
      <c r="G4177">
        <v>38</v>
      </c>
      <c r="H4177">
        <v>0.15061653405427899</v>
      </c>
      <c r="I4177">
        <f>IF(OR(B4177="GAS",B4177="COL",B4177="LAN",B4177="RICE"),H4177*About!$B$113,IF(B4177="CROP",H4177*About!$B$114,'EPA Data'!H4177))</f>
        <v>0.15061653405427899</v>
      </c>
      <c r="J4177" s="9" t="str">
        <f>VLOOKUP(F4177,'Tech to Policy Mapping'!C:D,2,FALSE)</f>
        <v>F-gas substitution</v>
      </c>
    </row>
    <row r="4178" spans="1:10" x14ac:dyDescent="0.45">
      <c r="A4178" t="s">
        <v>465</v>
      </c>
      <c r="B4178" t="s">
        <v>523</v>
      </c>
      <c r="C4178">
        <v>2040</v>
      </c>
      <c r="D4178" t="s">
        <v>82</v>
      </c>
      <c r="E4178" t="s">
        <v>83</v>
      </c>
      <c r="F4178" t="s">
        <v>526</v>
      </c>
      <c r="G4178">
        <v>116</v>
      </c>
      <c r="H4178">
        <v>4.4023888185619996E-3</v>
      </c>
      <c r="I4178">
        <f>IF(OR(B4178="GAS",B4178="COL",B4178="LAN",B4178="RICE"),H4178*About!$B$113,IF(B4178="CROP",H4178*About!$B$114,'EPA Data'!H4178))</f>
        <v>4.4023888185619996E-3</v>
      </c>
      <c r="J4178" s="9" t="str">
        <f>VLOOKUP(F4178,'Tech to Policy Mapping'!C:D,2,FALSE)</f>
        <v>F-gas substitution</v>
      </c>
    </row>
    <row r="4179" spans="1:10" x14ac:dyDescent="0.45">
      <c r="A4179" t="s">
        <v>465</v>
      </c>
      <c r="B4179" t="s">
        <v>523</v>
      </c>
      <c r="C4179">
        <v>2040</v>
      </c>
      <c r="D4179" t="s">
        <v>82</v>
      </c>
      <c r="E4179" t="s">
        <v>83</v>
      </c>
      <c r="F4179" t="s">
        <v>526</v>
      </c>
      <c r="G4179">
        <v>100000</v>
      </c>
      <c r="H4179" s="1">
        <v>9.9999999999999998E-13</v>
      </c>
      <c r="I4179">
        <f>IF(OR(B4179="GAS",B4179="COL",B4179="LAN",B4179="RICE"),H4179*About!$B$113,IF(B4179="CROP",H4179*About!$B$114,'EPA Data'!H4179))</f>
        <v>9.9999999999999998E-13</v>
      </c>
      <c r="J4179" s="9" t="str">
        <f>VLOOKUP(F4179,'Tech to Policy Mapping'!C:D,2,FALSE)</f>
        <v>F-gas substitution</v>
      </c>
    </row>
    <row r="4180" spans="1:10" x14ac:dyDescent="0.45">
      <c r="A4180" t="s">
        <v>465</v>
      </c>
      <c r="B4180" t="s">
        <v>523</v>
      </c>
      <c r="C4180">
        <v>2045</v>
      </c>
      <c r="D4180" t="s">
        <v>82</v>
      </c>
      <c r="E4180" t="s">
        <v>83</v>
      </c>
      <c r="F4180" t="s">
        <v>524</v>
      </c>
      <c r="G4180">
        <v>-100000</v>
      </c>
      <c r="H4180">
        <v>0</v>
      </c>
      <c r="I4180">
        <f>IF(OR(B4180="GAS",B4180="COL",B4180="LAN",B4180="RICE"),H4180*About!$B$113,IF(B4180="CROP",H4180*About!$B$114,'EPA Data'!H4180))</f>
        <v>0</v>
      </c>
      <c r="J4180" s="9" t="str">
        <f>VLOOKUP(F4180,'Tech to Policy Mapping'!C:D,2,FALSE)</f>
        <v>F-gas substitution</v>
      </c>
    </row>
    <row r="4181" spans="1:10" x14ac:dyDescent="0.45">
      <c r="A4181" t="s">
        <v>465</v>
      </c>
      <c r="B4181" t="s">
        <v>523</v>
      </c>
      <c r="C4181">
        <v>2045</v>
      </c>
      <c r="D4181" t="s">
        <v>82</v>
      </c>
      <c r="E4181" t="s">
        <v>83</v>
      </c>
      <c r="F4181" t="s">
        <v>524</v>
      </c>
      <c r="G4181">
        <v>0</v>
      </c>
      <c r="H4181">
        <v>0</v>
      </c>
      <c r="I4181">
        <f>IF(OR(B4181="GAS",B4181="COL",B4181="LAN",B4181="RICE"),H4181*About!$B$113,IF(B4181="CROP",H4181*About!$B$114,'EPA Data'!H4181))</f>
        <v>0</v>
      </c>
      <c r="J4181" s="9" t="str">
        <f>VLOOKUP(F4181,'Tech to Policy Mapping'!C:D,2,FALSE)</f>
        <v>F-gas substitution</v>
      </c>
    </row>
    <row r="4182" spans="1:10" x14ac:dyDescent="0.45">
      <c r="A4182" t="s">
        <v>465</v>
      </c>
      <c r="B4182" t="s">
        <v>523</v>
      </c>
      <c r="C4182">
        <v>2045</v>
      </c>
      <c r="D4182" t="s">
        <v>82</v>
      </c>
      <c r="E4182" t="s">
        <v>83</v>
      </c>
      <c r="F4182" t="s">
        <v>524</v>
      </c>
      <c r="G4182">
        <v>0</v>
      </c>
      <c r="H4182">
        <v>3.5427268594503403E-2</v>
      </c>
      <c r="I4182">
        <f>IF(OR(B4182="GAS",B4182="COL",B4182="LAN",B4182="RICE"),H4182*About!$B$113,IF(B4182="CROP",H4182*About!$B$114,'EPA Data'!H4182))</f>
        <v>3.5427268594503403E-2</v>
      </c>
      <c r="J4182" s="9" t="str">
        <f>VLOOKUP(F4182,'Tech to Policy Mapping'!C:D,2,FALSE)</f>
        <v>F-gas substitution</v>
      </c>
    </row>
    <row r="4183" spans="1:10" x14ac:dyDescent="0.45">
      <c r="A4183" t="s">
        <v>465</v>
      </c>
      <c r="B4183" t="s">
        <v>523</v>
      </c>
      <c r="C4183">
        <v>2045</v>
      </c>
      <c r="D4183" t="s">
        <v>82</v>
      </c>
      <c r="E4183" t="s">
        <v>83</v>
      </c>
      <c r="F4183" t="s">
        <v>525</v>
      </c>
      <c r="G4183">
        <v>2</v>
      </c>
      <c r="H4183">
        <v>0.65012797713279702</v>
      </c>
      <c r="I4183">
        <f>IF(OR(B4183="GAS",B4183="COL",B4183="LAN",B4183="RICE"),H4183*About!$B$113,IF(B4183="CROP",H4183*About!$B$114,'EPA Data'!H4183))</f>
        <v>0.65012797713279702</v>
      </c>
      <c r="J4183" s="9" t="str">
        <f>VLOOKUP(F4183,'Tech to Policy Mapping'!C:D,2,FALSE)</f>
        <v>F-gas substitution</v>
      </c>
    </row>
    <row r="4184" spans="1:10" x14ac:dyDescent="0.45">
      <c r="A4184" t="s">
        <v>465</v>
      </c>
      <c r="B4184" t="s">
        <v>523</v>
      </c>
      <c r="C4184">
        <v>2045</v>
      </c>
      <c r="D4184" t="s">
        <v>82</v>
      </c>
      <c r="E4184" t="s">
        <v>83</v>
      </c>
      <c r="F4184" t="s">
        <v>526</v>
      </c>
      <c r="G4184">
        <v>8</v>
      </c>
      <c r="H4184">
        <v>0.37708631157875</v>
      </c>
      <c r="I4184">
        <f>IF(OR(B4184="GAS",B4184="COL",B4184="LAN",B4184="RICE"),H4184*About!$B$113,IF(B4184="CROP",H4184*About!$B$114,'EPA Data'!H4184))</f>
        <v>0.37708631157875</v>
      </c>
      <c r="J4184" s="9" t="str">
        <f>VLOOKUP(F4184,'Tech to Policy Mapping'!C:D,2,FALSE)</f>
        <v>F-gas substitution</v>
      </c>
    </row>
    <row r="4185" spans="1:10" x14ac:dyDescent="0.45">
      <c r="A4185" t="s">
        <v>465</v>
      </c>
      <c r="B4185" t="s">
        <v>523</v>
      </c>
      <c r="C4185">
        <v>2045</v>
      </c>
      <c r="D4185" t="s">
        <v>82</v>
      </c>
      <c r="E4185" t="s">
        <v>83</v>
      </c>
      <c r="F4185" t="s">
        <v>526</v>
      </c>
      <c r="G4185">
        <v>10</v>
      </c>
      <c r="H4185">
        <v>0.304648667573928</v>
      </c>
      <c r="I4185">
        <f>IF(OR(B4185="GAS",B4185="COL",B4185="LAN",B4185="RICE"),H4185*About!$B$113,IF(B4185="CROP",H4185*About!$B$114,'EPA Data'!H4185))</f>
        <v>0.304648667573928</v>
      </c>
      <c r="J4185" s="9" t="str">
        <f>VLOOKUP(F4185,'Tech to Policy Mapping'!C:D,2,FALSE)</f>
        <v>F-gas substitution</v>
      </c>
    </row>
    <row r="4186" spans="1:10" x14ac:dyDescent="0.45">
      <c r="A4186" t="s">
        <v>465</v>
      </c>
      <c r="B4186" t="s">
        <v>523</v>
      </c>
      <c r="C4186">
        <v>2045</v>
      </c>
      <c r="D4186" t="s">
        <v>82</v>
      </c>
      <c r="E4186" t="s">
        <v>83</v>
      </c>
      <c r="F4186" t="s">
        <v>525</v>
      </c>
      <c r="G4186">
        <v>36</v>
      </c>
      <c r="H4186">
        <v>4.2229592800139999E-3</v>
      </c>
      <c r="I4186">
        <f>IF(OR(B4186="GAS",B4186="COL",B4186="LAN",B4186="RICE"),H4186*About!$B$113,IF(B4186="CROP",H4186*About!$B$114,'EPA Data'!H4186))</f>
        <v>4.2229592800139999E-3</v>
      </c>
      <c r="J4186" s="9" t="str">
        <f>VLOOKUP(F4186,'Tech to Policy Mapping'!C:D,2,FALSE)</f>
        <v>F-gas substitution</v>
      </c>
    </row>
    <row r="4187" spans="1:10" x14ac:dyDescent="0.45">
      <c r="A4187" t="s">
        <v>465</v>
      </c>
      <c r="B4187" t="s">
        <v>523</v>
      </c>
      <c r="C4187">
        <v>2045</v>
      </c>
      <c r="D4187" t="s">
        <v>82</v>
      </c>
      <c r="E4187" t="s">
        <v>83</v>
      </c>
      <c r="F4187" t="s">
        <v>524</v>
      </c>
      <c r="G4187">
        <v>42</v>
      </c>
      <c r="H4187">
        <v>0.15150157362222599</v>
      </c>
      <c r="I4187">
        <f>IF(OR(B4187="GAS",B4187="COL",B4187="LAN",B4187="RICE"),H4187*About!$B$113,IF(B4187="CROP",H4187*About!$B$114,'EPA Data'!H4187))</f>
        <v>0.15150157362222599</v>
      </c>
      <c r="J4187" s="9" t="str">
        <f>VLOOKUP(F4187,'Tech to Policy Mapping'!C:D,2,FALSE)</f>
        <v>F-gas substitution</v>
      </c>
    </row>
    <row r="4188" spans="1:10" x14ac:dyDescent="0.45">
      <c r="A4188" t="s">
        <v>465</v>
      </c>
      <c r="B4188" t="s">
        <v>523</v>
      </c>
      <c r="C4188">
        <v>2045</v>
      </c>
      <c r="D4188" t="s">
        <v>82</v>
      </c>
      <c r="E4188" t="s">
        <v>83</v>
      </c>
      <c r="F4188" t="s">
        <v>526</v>
      </c>
      <c r="G4188">
        <v>124</v>
      </c>
      <c r="H4188">
        <v>4.4282651506363999E-3</v>
      </c>
      <c r="I4188">
        <f>IF(OR(B4188="GAS",B4188="COL",B4188="LAN",B4188="RICE"),H4188*About!$B$113,IF(B4188="CROP",H4188*About!$B$114,'EPA Data'!H4188))</f>
        <v>4.4282651506363999E-3</v>
      </c>
      <c r="J4188" s="9" t="str">
        <f>VLOOKUP(F4188,'Tech to Policy Mapping'!C:D,2,FALSE)</f>
        <v>F-gas substitution</v>
      </c>
    </row>
    <row r="4189" spans="1:10" x14ac:dyDescent="0.45">
      <c r="A4189" t="s">
        <v>465</v>
      </c>
      <c r="B4189" t="s">
        <v>523</v>
      </c>
      <c r="C4189">
        <v>2045</v>
      </c>
      <c r="D4189" t="s">
        <v>82</v>
      </c>
      <c r="E4189" t="s">
        <v>83</v>
      </c>
      <c r="F4189" t="s">
        <v>526</v>
      </c>
      <c r="G4189">
        <v>100000</v>
      </c>
      <c r="H4189" s="1">
        <v>9.9999999999999998E-13</v>
      </c>
      <c r="I4189">
        <f>IF(OR(B4189="GAS",B4189="COL",B4189="LAN",B4189="RICE"),H4189*About!$B$113,IF(B4189="CROP",H4189*About!$B$114,'EPA Data'!H4189))</f>
        <v>9.9999999999999998E-13</v>
      </c>
      <c r="J4189" s="9" t="str">
        <f>VLOOKUP(F4189,'Tech to Policy Mapping'!C:D,2,FALSE)</f>
        <v>F-gas substitution</v>
      </c>
    </row>
    <row r="4190" spans="1:10" x14ac:dyDescent="0.45">
      <c r="A4190" t="s">
        <v>465</v>
      </c>
      <c r="B4190" t="s">
        <v>523</v>
      </c>
      <c r="C4190">
        <v>2050</v>
      </c>
      <c r="D4190" t="s">
        <v>82</v>
      </c>
      <c r="E4190" t="s">
        <v>83</v>
      </c>
      <c r="F4190" t="s">
        <v>524</v>
      </c>
      <c r="G4190">
        <v>-100000</v>
      </c>
      <c r="H4190">
        <v>0</v>
      </c>
      <c r="I4190">
        <f>IF(OR(B4190="GAS",B4190="COL",B4190="LAN",B4190="RICE"),H4190*About!$B$113,IF(B4190="CROP",H4190*About!$B$114,'EPA Data'!H4190))</f>
        <v>0</v>
      </c>
      <c r="J4190" s="9" t="str">
        <f>VLOOKUP(F4190,'Tech to Policy Mapping'!C:D,2,FALSE)</f>
        <v>F-gas substitution</v>
      </c>
    </row>
    <row r="4191" spans="1:10" x14ac:dyDescent="0.45">
      <c r="A4191" t="s">
        <v>465</v>
      </c>
      <c r="B4191" t="s">
        <v>523</v>
      </c>
      <c r="C4191">
        <v>2050</v>
      </c>
      <c r="D4191" t="s">
        <v>82</v>
      </c>
      <c r="E4191" t="s">
        <v>83</v>
      </c>
      <c r="F4191" t="s">
        <v>524</v>
      </c>
      <c r="G4191">
        <v>0</v>
      </c>
      <c r="H4191">
        <v>0</v>
      </c>
      <c r="I4191">
        <f>IF(OR(B4191="GAS",B4191="COL",B4191="LAN",B4191="RICE"),H4191*About!$B$113,IF(B4191="CROP",H4191*About!$B$114,'EPA Data'!H4191))</f>
        <v>0</v>
      </c>
      <c r="J4191" s="9" t="str">
        <f>VLOOKUP(F4191,'Tech to Policy Mapping'!C:D,2,FALSE)</f>
        <v>F-gas substitution</v>
      </c>
    </row>
    <row r="4192" spans="1:10" x14ac:dyDescent="0.45">
      <c r="A4192" t="s">
        <v>465</v>
      </c>
      <c r="B4192" t="s">
        <v>523</v>
      </c>
      <c r="C4192">
        <v>2050</v>
      </c>
      <c r="D4192" t="s">
        <v>82</v>
      </c>
      <c r="E4192" t="s">
        <v>83</v>
      </c>
      <c r="F4192" t="s">
        <v>524</v>
      </c>
      <c r="G4192">
        <v>0</v>
      </c>
      <c r="H4192">
        <v>3.5691495984792702E-2</v>
      </c>
      <c r="I4192">
        <f>IF(OR(B4192="GAS",B4192="COL",B4192="LAN",B4192="RICE"),H4192*About!$B$113,IF(B4192="CROP",H4192*About!$B$114,'EPA Data'!H4192))</f>
        <v>3.5691495984792702E-2</v>
      </c>
      <c r="J4192" s="9" t="str">
        <f>VLOOKUP(F4192,'Tech to Policy Mapping'!C:D,2,FALSE)</f>
        <v>F-gas substitution</v>
      </c>
    </row>
    <row r="4193" spans="1:10" x14ac:dyDescent="0.45">
      <c r="A4193" t="s">
        <v>465</v>
      </c>
      <c r="B4193" t="s">
        <v>523</v>
      </c>
      <c r="C4193">
        <v>2050</v>
      </c>
      <c r="D4193" t="s">
        <v>82</v>
      </c>
      <c r="E4193" t="s">
        <v>83</v>
      </c>
      <c r="F4193" t="s">
        <v>525</v>
      </c>
      <c r="G4193">
        <v>2</v>
      </c>
      <c r="H4193">
        <v>0.65653851628303495</v>
      </c>
      <c r="I4193">
        <f>IF(OR(B4193="GAS",B4193="COL",B4193="LAN",B4193="RICE"),H4193*About!$B$113,IF(B4193="CROP",H4193*About!$B$114,'EPA Data'!H4193))</f>
        <v>0.65653851628303495</v>
      </c>
      <c r="J4193" s="9" t="str">
        <f>VLOOKUP(F4193,'Tech to Policy Mapping'!C:D,2,FALSE)</f>
        <v>F-gas substitution</v>
      </c>
    </row>
    <row r="4194" spans="1:10" x14ac:dyDescent="0.45">
      <c r="A4194" t="s">
        <v>465</v>
      </c>
      <c r="B4194" t="s">
        <v>523</v>
      </c>
      <c r="C4194">
        <v>2050</v>
      </c>
      <c r="D4194" t="s">
        <v>82</v>
      </c>
      <c r="E4194" t="s">
        <v>83</v>
      </c>
      <c r="F4194" t="s">
        <v>526</v>
      </c>
      <c r="G4194">
        <v>9</v>
      </c>
      <c r="H4194">
        <v>0.37989932298660201</v>
      </c>
      <c r="I4194">
        <f>IF(OR(B4194="GAS",B4194="COL",B4194="LAN",B4194="RICE"),H4194*About!$B$113,IF(B4194="CROP",H4194*About!$B$114,'EPA Data'!H4194))</f>
        <v>0.37989932298660201</v>
      </c>
      <c r="J4194" s="9" t="str">
        <f>VLOOKUP(F4194,'Tech to Policy Mapping'!C:D,2,FALSE)</f>
        <v>F-gas substitution</v>
      </c>
    </row>
    <row r="4195" spans="1:10" x14ac:dyDescent="0.45">
      <c r="A4195" t="s">
        <v>465</v>
      </c>
      <c r="B4195" t="s">
        <v>523</v>
      </c>
      <c r="C4195">
        <v>2050</v>
      </c>
      <c r="D4195" t="s">
        <v>82</v>
      </c>
      <c r="E4195" t="s">
        <v>83</v>
      </c>
      <c r="F4195" t="s">
        <v>526</v>
      </c>
      <c r="G4195">
        <v>11</v>
      </c>
      <c r="H4195">
        <v>0.30692130327224698</v>
      </c>
      <c r="I4195">
        <f>IF(OR(B4195="GAS",B4195="COL",B4195="LAN",B4195="RICE"),H4195*About!$B$113,IF(B4195="CROP",H4195*About!$B$114,'EPA Data'!H4195))</f>
        <v>0.30692130327224698</v>
      </c>
      <c r="J4195" s="9" t="str">
        <f>VLOOKUP(F4195,'Tech to Policy Mapping'!C:D,2,FALSE)</f>
        <v>F-gas substitution</v>
      </c>
    </row>
    <row r="4196" spans="1:10" x14ac:dyDescent="0.45">
      <c r="A4196" t="s">
        <v>465</v>
      </c>
      <c r="B4196" t="s">
        <v>523</v>
      </c>
      <c r="C4196">
        <v>2050</v>
      </c>
      <c r="D4196" t="s">
        <v>82</v>
      </c>
      <c r="E4196" t="s">
        <v>83</v>
      </c>
      <c r="F4196" t="s">
        <v>525</v>
      </c>
      <c r="G4196">
        <v>40</v>
      </c>
      <c r="H4196">
        <v>4.2645996436477002E-3</v>
      </c>
      <c r="I4196">
        <f>IF(OR(B4196="GAS",B4196="COL",B4196="LAN",B4196="RICE"),H4196*About!$B$113,IF(B4196="CROP",H4196*About!$B$114,'EPA Data'!H4196))</f>
        <v>4.2645996436477002E-3</v>
      </c>
      <c r="J4196" s="9" t="str">
        <f>VLOOKUP(F4196,'Tech to Policy Mapping'!C:D,2,FALSE)</f>
        <v>F-gas substitution</v>
      </c>
    </row>
    <row r="4197" spans="1:10" x14ac:dyDescent="0.45">
      <c r="A4197" t="s">
        <v>465</v>
      </c>
      <c r="B4197" t="s">
        <v>523</v>
      </c>
      <c r="C4197">
        <v>2050</v>
      </c>
      <c r="D4197" t="s">
        <v>82</v>
      </c>
      <c r="E4197" t="s">
        <v>83</v>
      </c>
      <c r="F4197" t="s">
        <v>524</v>
      </c>
      <c r="G4197">
        <v>46</v>
      </c>
      <c r="H4197">
        <v>0.15263151377439499</v>
      </c>
      <c r="I4197">
        <f>IF(OR(B4197="GAS",B4197="COL",B4197="LAN",B4197="RICE"),H4197*About!$B$113,IF(B4197="CROP",H4197*About!$B$114,'EPA Data'!H4197))</f>
        <v>0.15263151377439499</v>
      </c>
      <c r="J4197" s="9" t="str">
        <f>VLOOKUP(F4197,'Tech to Policy Mapping'!C:D,2,FALSE)</f>
        <v>F-gas substitution</v>
      </c>
    </row>
    <row r="4198" spans="1:10" x14ac:dyDescent="0.45">
      <c r="A4198" t="s">
        <v>465</v>
      </c>
      <c r="B4198" t="s">
        <v>523</v>
      </c>
      <c r="C4198">
        <v>2050</v>
      </c>
      <c r="D4198" t="s">
        <v>82</v>
      </c>
      <c r="E4198" t="s">
        <v>83</v>
      </c>
      <c r="F4198" t="s">
        <v>526</v>
      </c>
      <c r="G4198">
        <v>133</v>
      </c>
      <c r="H4198">
        <v>4.4612996280192999E-3</v>
      </c>
      <c r="I4198">
        <f>IF(OR(B4198="GAS",B4198="COL",B4198="LAN",B4198="RICE"),H4198*About!$B$113,IF(B4198="CROP",H4198*About!$B$114,'EPA Data'!H4198))</f>
        <v>4.4612996280192999E-3</v>
      </c>
      <c r="J4198" s="9" t="str">
        <f>VLOOKUP(F4198,'Tech to Policy Mapping'!C:D,2,FALSE)</f>
        <v>F-gas substitution</v>
      </c>
    </row>
    <row r="4199" spans="1:10" x14ac:dyDescent="0.45">
      <c r="A4199" t="s">
        <v>465</v>
      </c>
      <c r="B4199" t="s">
        <v>523</v>
      </c>
      <c r="C4199">
        <v>2050</v>
      </c>
      <c r="D4199" t="s">
        <v>82</v>
      </c>
      <c r="E4199" t="s">
        <v>83</v>
      </c>
      <c r="F4199" t="s">
        <v>526</v>
      </c>
      <c r="G4199">
        <v>100000</v>
      </c>
      <c r="H4199" s="1">
        <v>9.9999999999999998E-13</v>
      </c>
      <c r="I4199">
        <f>IF(OR(B4199="GAS",B4199="COL",B4199="LAN",B4199="RICE"),H4199*About!$B$113,IF(B4199="CROP",H4199*About!$B$114,'EPA Data'!H4199))</f>
        <v>9.9999999999999998E-13</v>
      </c>
      <c r="J4199" s="9" t="str">
        <f>VLOOKUP(F4199,'Tech to Policy Mapping'!C:D,2,FALSE)</f>
        <v>F-gas substitution</v>
      </c>
    </row>
    <row r="4200" spans="1:10" x14ac:dyDescent="0.45">
      <c r="A4200" t="s">
        <v>465</v>
      </c>
      <c r="B4200" t="s">
        <v>527</v>
      </c>
      <c r="C4200">
        <v>2015</v>
      </c>
      <c r="D4200" t="s">
        <v>82</v>
      </c>
      <c r="E4200" t="s">
        <v>83</v>
      </c>
      <c r="F4200" t="s">
        <v>532</v>
      </c>
      <c r="G4200">
        <v>-100000</v>
      </c>
      <c r="H4200">
        <v>0</v>
      </c>
      <c r="I4200">
        <f>IF(OR(B4200="GAS",B4200="COL",B4200="LAN",B4200="RICE"),H4200*About!$B$113,IF(B4200="CROP",H4200*About!$B$114,'EPA Data'!H4200))</f>
        <v>0</v>
      </c>
      <c r="J4200" s="9" t="str">
        <f>VLOOKUP(F4200,'Tech to Policy Mapping'!C:D,2,FALSE)</f>
        <v>F-gas destruction</v>
      </c>
    </row>
    <row r="4201" spans="1:10" x14ac:dyDescent="0.45">
      <c r="A4201" t="s">
        <v>465</v>
      </c>
      <c r="B4201" t="s">
        <v>527</v>
      </c>
      <c r="C4201">
        <v>2015</v>
      </c>
      <c r="D4201" t="s">
        <v>82</v>
      </c>
      <c r="E4201" t="s">
        <v>83</v>
      </c>
      <c r="F4201" t="s">
        <v>532</v>
      </c>
      <c r="G4201">
        <v>1</v>
      </c>
      <c r="H4201">
        <v>26.729378700256301</v>
      </c>
      <c r="I4201">
        <f>IF(OR(B4201="GAS",B4201="COL",B4201="LAN",B4201="RICE"),H4201*About!$B$113,IF(B4201="CROP",H4201*About!$B$114,'EPA Data'!H4201))</f>
        <v>26.729378700256301</v>
      </c>
      <c r="J4201" s="9" t="str">
        <f>VLOOKUP(F4201,'Tech to Policy Mapping'!C:D,2,FALSE)</f>
        <v>F-gas destruction</v>
      </c>
    </row>
    <row r="4202" spans="1:10" x14ac:dyDescent="0.45">
      <c r="A4202" t="s">
        <v>465</v>
      </c>
      <c r="B4202" t="s">
        <v>527</v>
      </c>
      <c r="C4202">
        <v>2015</v>
      </c>
      <c r="D4202" t="s">
        <v>82</v>
      </c>
      <c r="E4202" t="s">
        <v>83</v>
      </c>
      <c r="F4202" t="s">
        <v>532</v>
      </c>
      <c r="G4202">
        <v>1</v>
      </c>
      <c r="H4202">
        <v>0</v>
      </c>
      <c r="I4202">
        <f>IF(OR(B4202="GAS",B4202="COL",B4202="LAN",B4202="RICE"),H4202*About!$B$113,IF(B4202="CROP",H4202*About!$B$114,'EPA Data'!H4202))</f>
        <v>0</v>
      </c>
      <c r="J4202" s="9" t="str">
        <f>VLOOKUP(F4202,'Tech to Policy Mapping'!C:D,2,FALSE)</f>
        <v>F-gas destruction</v>
      </c>
    </row>
    <row r="4203" spans="1:10" x14ac:dyDescent="0.45">
      <c r="A4203" t="s">
        <v>465</v>
      </c>
      <c r="B4203" t="s">
        <v>527</v>
      </c>
      <c r="C4203">
        <v>2015</v>
      </c>
      <c r="D4203" t="s">
        <v>82</v>
      </c>
      <c r="E4203" t="s">
        <v>83</v>
      </c>
      <c r="F4203" t="s">
        <v>528</v>
      </c>
      <c r="G4203">
        <v>3</v>
      </c>
      <c r="H4203">
        <v>3.0394029617309499</v>
      </c>
      <c r="I4203">
        <f>IF(OR(B4203="GAS",B4203="COL",B4203="LAN",B4203="RICE"),H4203*About!$B$113,IF(B4203="CROP",H4203*About!$B$114,'EPA Data'!H4203))</f>
        <v>3.0394029617309499</v>
      </c>
      <c r="J4203" s="9" t="str">
        <f>VLOOKUP(F4203,'Tech to Policy Mapping'!C:D,2,FALSE)</f>
        <v>F-gas destruction</v>
      </c>
    </row>
    <row r="4204" spans="1:10" x14ac:dyDescent="0.45">
      <c r="A4204" t="s">
        <v>465</v>
      </c>
      <c r="B4204" t="s">
        <v>527</v>
      </c>
      <c r="C4204">
        <v>2015</v>
      </c>
      <c r="D4204" t="s">
        <v>82</v>
      </c>
      <c r="E4204" t="s">
        <v>83</v>
      </c>
      <c r="F4204" t="s">
        <v>529</v>
      </c>
      <c r="G4204">
        <v>3</v>
      </c>
      <c r="H4204">
        <v>3.6907036304473801</v>
      </c>
      <c r="I4204">
        <f>IF(OR(B4204="GAS",B4204="COL",B4204="LAN",B4204="RICE"),H4204*About!$B$113,IF(B4204="CROP",H4204*About!$B$114,'EPA Data'!H4204))</f>
        <v>3.6907036304473801</v>
      </c>
      <c r="J4204" s="9" t="str">
        <f>VLOOKUP(F4204,'Tech to Policy Mapping'!C:D,2,FALSE)</f>
        <v>F-gas destruction</v>
      </c>
    </row>
    <row r="4205" spans="1:10" x14ac:dyDescent="0.45">
      <c r="A4205" t="s">
        <v>465</v>
      </c>
      <c r="B4205" t="s">
        <v>527</v>
      </c>
      <c r="C4205">
        <v>2015</v>
      </c>
      <c r="D4205" t="s">
        <v>82</v>
      </c>
      <c r="E4205" t="s">
        <v>83</v>
      </c>
      <c r="F4205" t="s">
        <v>528</v>
      </c>
      <c r="G4205">
        <v>4</v>
      </c>
      <c r="H4205">
        <v>3.64728355407714</v>
      </c>
      <c r="I4205">
        <f>IF(OR(B4205="GAS",B4205="COL",B4205="LAN",B4205="RICE"),H4205*About!$B$113,IF(B4205="CROP",H4205*About!$B$114,'EPA Data'!H4205))</f>
        <v>3.64728355407714</v>
      </c>
      <c r="J4205" s="9" t="str">
        <f>VLOOKUP(F4205,'Tech to Policy Mapping'!C:D,2,FALSE)</f>
        <v>F-gas destruction</v>
      </c>
    </row>
    <row r="4206" spans="1:10" x14ac:dyDescent="0.45">
      <c r="A4206" t="s">
        <v>465</v>
      </c>
      <c r="B4206" t="s">
        <v>527</v>
      </c>
      <c r="C4206">
        <v>2015</v>
      </c>
      <c r="D4206" t="s">
        <v>82</v>
      </c>
      <c r="E4206" t="s">
        <v>83</v>
      </c>
      <c r="F4206" t="s">
        <v>529</v>
      </c>
      <c r="G4206">
        <v>5</v>
      </c>
      <c r="H4206">
        <v>4.4288444519042898</v>
      </c>
      <c r="I4206">
        <f>IF(OR(B4206="GAS",B4206="COL",B4206="LAN",B4206="RICE"),H4206*About!$B$113,IF(B4206="CROP",H4206*About!$B$114,'EPA Data'!H4206))</f>
        <v>4.4288444519042898</v>
      </c>
      <c r="J4206" s="9" t="str">
        <f>VLOOKUP(F4206,'Tech to Policy Mapping'!C:D,2,FALSE)</f>
        <v>F-gas destruction</v>
      </c>
    </row>
    <row r="4207" spans="1:10" x14ac:dyDescent="0.45">
      <c r="A4207" t="s">
        <v>465</v>
      </c>
      <c r="B4207" t="s">
        <v>527</v>
      </c>
      <c r="C4207">
        <v>2015</v>
      </c>
      <c r="D4207" t="s">
        <v>82</v>
      </c>
      <c r="E4207" t="s">
        <v>83</v>
      </c>
      <c r="F4207" t="s">
        <v>530</v>
      </c>
      <c r="G4207">
        <v>6</v>
      </c>
      <c r="H4207">
        <v>4.1249041557312003</v>
      </c>
      <c r="I4207">
        <f>IF(OR(B4207="GAS",B4207="COL",B4207="LAN",B4207="RICE"),H4207*About!$B$113,IF(B4207="CROP",H4207*About!$B$114,'EPA Data'!H4207))</f>
        <v>4.1249041557312003</v>
      </c>
      <c r="J4207" s="9" t="str">
        <f>VLOOKUP(F4207,'Tech to Policy Mapping'!C:D,2,FALSE)</f>
        <v>F-gas destruction</v>
      </c>
    </row>
    <row r="4208" spans="1:10" x14ac:dyDescent="0.45">
      <c r="A4208" t="s">
        <v>465</v>
      </c>
      <c r="B4208" t="s">
        <v>527</v>
      </c>
      <c r="C4208">
        <v>2015</v>
      </c>
      <c r="D4208" t="s">
        <v>82</v>
      </c>
      <c r="E4208" t="s">
        <v>83</v>
      </c>
      <c r="F4208" t="s">
        <v>528</v>
      </c>
      <c r="G4208">
        <v>8</v>
      </c>
      <c r="H4208">
        <v>5.47092533111572</v>
      </c>
      <c r="I4208">
        <f>IF(OR(B4208="GAS",B4208="COL",B4208="LAN",B4208="RICE"),H4208*About!$B$113,IF(B4208="CROP",H4208*About!$B$114,'EPA Data'!H4208))</f>
        <v>5.47092533111572</v>
      </c>
      <c r="J4208" s="9" t="str">
        <f>VLOOKUP(F4208,'Tech to Policy Mapping'!C:D,2,FALSE)</f>
        <v>F-gas destruction</v>
      </c>
    </row>
    <row r="4209" spans="1:10" x14ac:dyDescent="0.45">
      <c r="A4209" t="s">
        <v>465</v>
      </c>
      <c r="B4209" t="s">
        <v>527</v>
      </c>
      <c r="C4209">
        <v>2015</v>
      </c>
      <c r="D4209" t="s">
        <v>82</v>
      </c>
      <c r="E4209" t="s">
        <v>83</v>
      </c>
      <c r="F4209" t="s">
        <v>530</v>
      </c>
      <c r="G4209">
        <v>9</v>
      </c>
      <c r="H4209">
        <v>4.9498848915100098</v>
      </c>
      <c r="I4209">
        <f>IF(OR(B4209="GAS",B4209="COL",B4209="LAN",B4209="RICE"),H4209*About!$B$113,IF(B4209="CROP",H4209*About!$B$114,'EPA Data'!H4209))</f>
        <v>4.9498848915100098</v>
      </c>
      <c r="J4209" s="9" t="str">
        <f>VLOOKUP(F4209,'Tech to Policy Mapping'!C:D,2,FALSE)</f>
        <v>F-gas destruction</v>
      </c>
    </row>
    <row r="4210" spans="1:10" x14ac:dyDescent="0.45">
      <c r="A4210" t="s">
        <v>465</v>
      </c>
      <c r="B4210" t="s">
        <v>527</v>
      </c>
      <c r="C4210">
        <v>2015</v>
      </c>
      <c r="D4210" t="s">
        <v>82</v>
      </c>
      <c r="E4210" t="s">
        <v>83</v>
      </c>
      <c r="F4210" t="s">
        <v>529</v>
      </c>
      <c r="G4210">
        <v>10</v>
      </c>
      <c r="H4210">
        <v>6.64326643943786</v>
      </c>
      <c r="I4210">
        <f>IF(OR(B4210="GAS",B4210="COL",B4210="LAN",B4210="RICE"),H4210*About!$B$113,IF(B4210="CROP",H4210*About!$B$114,'EPA Data'!H4210))</f>
        <v>6.64326643943786</v>
      </c>
      <c r="J4210" s="9" t="str">
        <f>VLOOKUP(F4210,'Tech to Policy Mapping'!C:D,2,FALSE)</f>
        <v>F-gas destruction</v>
      </c>
    </row>
    <row r="4211" spans="1:10" x14ac:dyDescent="0.45">
      <c r="A4211" t="s">
        <v>465</v>
      </c>
      <c r="B4211" t="s">
        <v>527</v>
      </c>
      <c r="C4211">
        <v>2015</v>
      </c>
      <c r="D4211" t="s">
        <v>82</v>
      </c>
      <c r="E4211" t="s">
        <v>83</v>
      </c>
      <c r="F4211" t="s">
        <v>531</v>
      </c>
      <c r="G4211">
        <v>10</v>
      </c>
      <c r="H4211">
        <v>3.90780377388</v>
      </c>
      <c r="I4211">
        <f>IF(OR(B4211="GAS",B4211="COL",B4211="LAN",B4211="RICE"),H4211*About!$B$113,IF(B4211="CROP",H4211*About!$B$114,'EPA Data'!H4211))</f>
        <v>3.90780377388</v>
      </c>
      <c r="J4211" s="9" t="str">
        <f>VLOOKUP(F4211,'Tech to Policy Mapping'!C:D,2,FALSE)</f>
        <v>F-gas destruction</v>
      </c>
    </row>
    <row r="4212" spans="1:10" x14ac:dyDescent="0.45">
      <c r="A4212" t="s">
        <v>465</v>
      </c>
      <c r="B4212" t="s">
        <v>527</v>
      </c>
      <c r="C4212">
        <v>2015</v>
      </c>
      <c r="D4212" t="s">
        <v>82</v>
      </c>
      <c r="E4212" t="s">
        <v>83</v>
      </c>
      <c r="F4212" t="s">
        <v>531</v>
      </c>
      <c r="G4212">
        <v>14</v>
      </c>
      <c r="H4212">
        <v>4.6893644332885698</v>
      </c>
      <c r="I4212">
        <f>IF(OR(B4212="GAS",B4212="COL",B4212="LAN",B4212="RICE"),H4212*About!$B$113,IF(B4212="CROP",H4212*About!$B$114,'EPA Data'!H4212))</f>
        <v>4.6893644332885698</v>
      </c>
      <c r="J4212" s="9" t="str">
        <f>VLOOKUP(F4212,'Tech to Policy Mapping'!C:D,2,FALSE)</f>
        <v>F-gas destruction</v>
      </c>
    </row>
    <row r="4213" spans="1:10" x14ac:dyDescent="0.45">
      <c r="A4213" t="s">
        <v>465</v>
      </c>
      <c r="B4213" t="s">
        <v>527</v>
      </c>
      <c r="C4213">
        <v>2015</v>
      </c>
      <c r="D4213" t="s">
        <v>82</v>
      </c>
      <c r="E4213" t="s">
        <v>83</v>
      </c>
      <c r="F4213" t="s">
        <v>530</v>
      </c>
      <c r="G4213">
        <v>19</v>
      </c>
      <c r="H4213">
        <v>7.4248273372650102</v>
      </c>
      <c r="I4213">
        <f>IF(OR(B4213="GAS",B4213="COL",B4213="LAN",B4213="RICE"),H4213*About!$B$113,IF(B4213="CROP",H4213*About!$B$114,'EPA Data'!H4213))</f>
        <v>7.4248273372650102</v>
      </c>
      <c r="J4213" s="9" t="str">
        <f>VLOOKUP(F4213,'Tech to Policy Mapping'!C:D,2,FALSE)</f>
        <v>F-gas destruction</v>
      </c>
    </row>
    <row r="4214" spans="1:10" x14ac:dyDescent="0.45">
      <c r="A4214" t="s">
        <v>465</v>
      </c>
      <c r="B4214" t="s">
        <v>527</v>
      </c>
      <c r="C4214">
        <v>2015</v>
      </c>
      <c r="D4214" t="s">
        <v>82</v>
      </c>
      <c r="E4214" t="s">
        <v>83</v>
      </c>
      <c r="F4214" t="s">
        <v>531</v>
      </c>
      <c r="G4214">
        <v>32</v>
      </c>
      <c r="H4214">
        <v>7.0340468883514404</v>
      </c>
      <c r="I4214">
        <f>IF(OR(B4214="GAS",B4214="COL",B4214="LAN",B4214="RICE"),H4214*About!$B$113,IF(B4214="CROP",H4214*About!$B$114,'EPA Data'!H4214))</f>
        <v>7.0340468883514404</v>
      </c>
      <c r="J4214" s="9" t="str">
        <f>VLOOKUP(F4214,'Tech to Policy Mapping'!C:D,2,FALSE)</f>
        <v>F-gas destruction</v>
      </c>
    </row>
    <row r="4215" spans="1:10" x14ac:dyDescent="0.45">
      <c r="A4215" t="s">
        <v>465</v>
      </c>
      <c r="B4215" t="s">
        <v>527</v>
      </c>
      <c r="C4215">
        <v>2015</v>
      </c>
      <c r="D4215" t="s">
        <v>82</v>
      </c>
      <c r="E4215" t="s">
        <v>83</v>
      </c>
      <c r="F4215" t="s">
        <v>531</v>
      </c>
      <c r="G4215">
        <v>100000</v>
      </c>
      <c r="H4215" s="1">
        <v>9.9999999999999998E-13</v>
      </c>
      <c r="I4215">
        <f>IF(OR(B4215="GAS",B4215="COL",B4215="LAN",B4215="RICE"),H4215*About!$B$113,IF(B4215="CROP",H4215*About!$B$114,'EPA Data'!H4215))</f>
        <v>9.9999999999999998E-13</v>
      </c>
      <c r="J4215" s="9" t="str">
        <f>VLOOKUP(F4215,'Tech to Policy Mapping'!C:D,2,FALSE)</f>
        <v>F-gas destruction</v>
      </c>
    </row>
    <row r="4216" spans="1:10" x14ac:dyDescent="0.45">
      <c r="A4216" t="s">
        <v>465</v>
      </c>
      <c r="B4216" t="s">
        <v>527</v>
      </c>
      <c r="C4216">
        <v>2020</v>
      </c>
      <c r="D4216" t="s">
        <v>82</v>
      </c>
      <c r="E4216" t="s">
        <v>83</v>
      </c>
      <c r="F4216" t="s">
        <v>532</v>
      </c>
      <c r="G4216">
        <v>-100000</v>
      </c>
      <c r="H4216">
        <v>0</v>
      </c>
      <c r="I4216">
        <f>IF(OR(B4216="GAS",B4216="COL",B4216="LAN",B4216="RICE"),H4216*About!$B$113,IF(B4216="CROP",H4216*About!$B$114,'EPA Data'!H4216))</f>
        <v>0</v>
      </c>
      <c r="J4216" s="9" t="str">
        <f>VLOOKUP(F4216,'Tech to Policy Mapping'!C:D,2,FALSE)</f>
        <v>F-gas destruction</v>
      </c>
    </row>
    <row r="4217" spans="1:10" x14ac:dyDescent="0.45">
      <c r="A4217" t="s">
        <v>465</v>
      </c>
      <c r="B4217" t="s">
        <v>527</v>
      </c>
      <c r="C4217">
        <v>2020</v>
      </c>
      <c r="D4217" t="s">
        <v>82</v>
      </c>
      <c r="E4217" t="s">
        <v>83</v>
      </c>
      <c r="F4217" t="s">
        <v>532</v>
      </c>
      <c r="G4217">
        <v>1</v>
      </c>
      <c r="H4217">
        <v>33.3312344551086</v>
      </c>
      <c r="I4217">
        <f>IF(OR(B4217="GAS",B4217="COL",B4217="LAN",B4217="RICE"),H4217*About!$B$113,IF(B4217="CROP",H4217*About!$B$114,'EPA Data'!H4217))</f>
        <v>33.3312344551086</v>
      </c>
      <c r="J4217" s="9" t="str">
        <f>VLOOKUP(F4217,'Tech to Policy Mapping'!C:D,2,FALSE)</f>
        <v>F-gas destruction</v>
      </c>
    </row>
    <row r="4218" spans="1:10" x14ac:dyDescent="0.45">
      <c r="A4218" t="s">
        <v>465</v>
      </c>
      <c r="B4218" t="s">
        <v>527</v>
      </c>
      <c r="C4218">
        <v>2020</v>
      </c>
      <c r="D4218" t="s">
        <v>82</v>
      </c>
      <c r="E4218" t="s">
        <v>83</v>
      </c>
      <c r="F4218" t="s">
        <v>532</v>
      </c>
      <c r="G4218">
        <v>1</v>
      </c>
      <c r="H4218">
        <v>0</v>
      </c>
      <c r="I4218">
        <f>IF(OR(B4218="GAS",B4218="COL",B4218="LAN",B4218="RICE"),H4218*About!$B$113,IF(B4218="CROP",H4218*About!$B$114,'EPA Data'!H4218))</f>
        <v>0</v>
      </c>
      <c r="J4218" s="9" t="str">
        <f>VLOOKUP(F4218,'Tech to Policy Mapping'!C:D,2,FALSE)</f>
        <v>F-gas destruction</v>
      </c>
    </row>
    <row r="4219" spans="1:10" x14ac:dyDescent="0.45">
      <c r="A4219" t="s">
        <v>465</v>
      </c>
      <c r="B4219" t="s">
        <v>527</v>
      </c>
      <c r="C4219">
        <v>2020</v>
      </c>
      <c r="D4219" t="s">
        <v>82</v>
      </c>
      <c r="E4219" t="s">
        <v>83</v>
      </c>
      <c r="F4219" t="s">
        <v>529</v>
      </c>
      <c r="G4219">
        <v>3</v>
      </c>
      <c r="H4219">
        <v>4.4992914199829102</v>
      </c>
      <c r="I4219">
        <f>IF(OR(B4219="GAS",B4219="COL",B4219="LAN",B4219="RICE"),H4219*About!$B$113,IF(B4219="CROP",H4219*About!$B$114,'EPA Data'!H4219))</f>
        <v>4.4992914199829102</v>
      </c>
      <c r="J4219" s="9" t="str">
        <f>VLOOKUP(F4219,'Tech to Policy Mapping'!C:D,2,FALSE)</f>
        <v>F-gas destruction</v>
      </c>
    </row>
    <row r="4220" spans="1:10" x14ac:dyDescent="0.45">
      <c r="A4220" t="s">
        <v>465</v>
      </c>
      <c r="B4220" t="s">
        <v>527</v>
      </c>
      <c r="C4220">
        <v>2020</v>
      </c>
      <c r="D4220" t="s">
        <v>82</v>
      </c>
      <c r="E4220" t="s">
        <v>83</v>
      </c>
      <c r="F4220" t="s">
        <v>528</v>
      </c>
      <c r="G4220">
        <v>3</v>
      </c>
      <c r="H4220">
        <v>8.2977228164672798</v>
      </c>
      <c r="I4220">
        <f>IF(OR(B4220="GAS",B4220="COL",B4220="LAN",B4220="RICE"),H4220*About!$B$113,IF(B4220="CROP",H4220*About!$B$114,'EPA Data'!H4220))</f>
        <v>8.2977228164672798</v>
      </c>
      <c r="J4220" s="9" t="str">
        <f>VLOOKUP(F4220,'Tech to Policy Mapping'!C:D,2,FALSE)</f>
        <v>F-gas destruction</v>
      </c>
    </row>
    <row r="4221" spans="1:10" x14ac:dyDescent="0.45">
      <c r="A4221" t="s">
        <v>465</v>
      </c>
      <c r="B4221" t="s">
        <v>527</v>
      </c>
      <c r="C4221">
        <v>2020</v>
      </c>
      <c r="D4221" t="s">
        <v>82</v>
      </c>
      <c r="E4221" t="s">
        <v>83</v>
      </c>
      <c r="F4221" t="s">
        <v>529</v>
      </c>
      <c r="G4221">
        <v>4</v>
      </c>
      <c r="H4221">
        <v>5.3991494178771902</v>
      </c>
      <c r="I4221">
        <f>IF(OR(B4221="GAS",B4221="COL",B4221="LAN",B4221="RICE"),H4221*About!$B$113,IF(B4221="CROP",H4221*About!$B$114,'EPA Data'!H4221))</f>
        <v>5.3991494178771902</v>
      </c>
      <c r="J4221" s="9" t="str">
        <f>VLOOKUP(F4221,'Tech to Policy Mapping'!C:D,2,FALSE)</f>
        <v>F-gas destruction</v>
      </c>
    </row>
    <row r="4222" spans="1:10" x14ac:dyDescent="0.45">
      <c r="A4222" t="s">
        <v>465</v>
      </c>
      <c r="B4222" t="s">
        <v>527</v>
      </c>
      <c r="C4222">
        <v>2020</v>
      </c>
      <c r="D4222" t="s">
        <v>82</v>
      </c>
      <c r="E4222" t="s">
        <v>83</v>
      </c>
      <c r="F4222" t="s">
        <v>530</v>
      </c>
      <c r="G4222">
        <v>6</v>
      </c>
      <c r="H4222">
        <v>4.9843573570251403</v>
      </c>
      <c r="I4222">
        <f>IF(OR(B4222="GAS",B4222="COL",B4222="LAN",B4222="RICE"),H4222*About!$B$113,IF(B4222="CROP",H4222*About!$B$114,'EPA Data'!H4222))</f>
        <v>4.9843573570251403</v>
      </c>
      <c r="J4222" s="9" t="str">
        <f>VLOOKUP(F4222,'Tech to Policy Mapping'!C:D,2,FALSE)</f>
        <v>F-gas destruction</v>
      </c>
    </row>
    <row r="4223" spans="1:10" x14ac:dyDescent="0.45">
      <c r="A4223" t="s">
        <v>465</v>
      </c>
      <c r="B4223" t="s">
        <v>527</v>
      </c>
      <c r="C4223">
        <v>2020</v>
      </c>
      <c r="D4223" t="s">
        <v>82</v>
      </c>
      <c r="E4223" t="s">
        <v>83</v>
      </c>
      <c r="F4223" t="s">
        <v>528</v>
      </c>
      <c r="G4223">
        <v>7</v>
      </c>
      <c r="H4223">
        <v>6.7890460491180402</v>
      </c>
      <c r="I4223">
        <f>IF(OR(B4223="GAS",B4223="COL",B4223="LAN",B4223="RICE"),H4223*About!$B$113,IF(B4223="CROP",H4223*About!$B$114,'EPA Data'!H4223))</f>
        <v>6.7890460491180402</v>
      </c>
      <c r="J4223" s="9" t="str">
        <f>VLOOKUP(F4223,'Tech to Policy Mapping'!C:D,2,FALSE)</f>
        <v>F-gas destruction</v>
      </c>
    </row>
    <row r="4224" spans="1:10" x14ac:dyDescent="0.45">
      <c r="A4224" t="s">
        <v>465</v>
      </c>
      <c r="B4224" t="s">
        <v>527</v>
      </c>
      <c r="C4224">
        <v>2020</v>
      </c>
      <c r="D4224" t="s">
        <v>82</v>
      </c>
      <c r="E4224" t="s">
        <v>83</v>
      </c>
      <c r="F4224" t="s">
        <v>530</v>
      </c>
      <c r="G4224">
        <v>8</v>
      </c>
      <c r="H4224">
        <v>5.9812288284301696</v>
      </c>
      <c r="I4224">
        <f>IF(OR(B4224="GAS",B4224="COL",B4224="LAN",B4224="RICE"),H4224*About!$B$113,IF(B4224="CROP",H4224*About!$B$114,'EPA Data'!H4224))</f>
        <v>5.9812288284301696</v>
      </c>
      <c r="J4224" s="9" t="str">
        <f>VLOOKUP(F4224,'Tech to Policy Mapping'!C:D,2,FALSE)</f>
        <v>F-gas destruction</v>
      </c>
    </row>
    <row r="4225" spans="1:10" x14ac:dyDescent="0.45">
      <c r="A4225" t="s">
        <v>465</v>
      </c>
      <c r="B4225" t="s">
        <v>527</v>
      </c>
      <c r="C4225">
        <v>2020</v>
      </c>
      <c r="D4225" t="s">
        <v>82</v>
      </c>
      <c r="E4225" t="s">
        <v>83</v>
      </c>
      <c r="F4225" t="s">
        <v>529</v>
      </c>
      <c r="G4225">
        <v>10</v>
      </c>
      <c r="H4225">
        <v>8.0987243652343697</v>
      </c>
      <c r="I4225">
        <f>IF(OR(B4225="GAS",B4225="COL",B4225="LAN",B4225="RICE"),H4225*About!$B$113,IF(B4225="CROP",H4225*About!$B$114,'EPA Data'!H4225))</f>
        <v>8.0987243652343697</v>
      </c>
      <c r="J4225" s="9" t="str">
        <f>VLOOKUP(F4225,'Tech to Policy Mapping'!C:D,2,FALSE)</f>
        <v>F-gas destruction</v>
      </c>
    </row>
    <row r="4226" spans="1:10" x14ac:dyDescent="0.45">
      <c r="A4226" t="s">
        <v>465</v>
      </c>
      <c r="B4226" t="s">
        <v>527</v>
      </c>
      <c r="C4226">
        <v>2020</v>
      </c>
      <c r="D4226" t="s">
        <v>82</v>
      </c>
      <c r="E4226" t="s">
        <v>83</v>
      </c>
      <c r="F4226" t="s">
        <v>531</v>
      </c>
      <c r="G4226">
        <v>11</v>
      </c>
      <c r="H4226">
        <v>4.8531856536865199</v>
      </c>
      <c r="I4226">
        <f>IF(OR(B4226="GAS",B4226="COL",B4226="LAN",B4226="RICE"),H4226*About!$B$113,IF(B4226="CROP",H4226*About!$B$114,'EPA Data'!H4226))</f>
        <v>4.8531856536865199</v>
      </c>
      <c r="J4226" s="9" t="str">
        <f>VLOOKUP(F4226,'Tech to Policy Mapping'!C:D,2,FALSE)</f>
        <v>F-gas destruction</v>
      </c>
    </row>
    <row r="4227" spans="1:10" x14ac:dyDescent="0.45">
      <c r="A4227" t="s">
        <v>465</v>
      </c>
      <c r="B4227" t="s">
        <v>527</v>
      </c>
      <c r="C4227">
        <v>2020</v>
      </c>
      <c r="D4227" t="s">
        <v>82</v>
      </c>
      <c r="E4227" t="s">
        <v>83</v>
      </c>
      <c r="F4227" t="s">
        <v>531</v>
      </c>
      <c r="G4227">
        <v>15</v>
      </c>
      <c r="H4227">
        <v>5.8238229751586896</v>
      </c>
      <c r="I4227">
        <f>IF(OR(B4227="GAS",B4227="COL",B4227="LAN",B4227="RICE"),H4227*About!$B$113,IF(B4227="CROP",H4227*About!$B$114,'EPA Data'!H4227))</f>
        <v>5.8238229751586896</v>
      </c>
      <c r="J4227" s="9" t="str">
        <f>VLOOKUP(F4227,'Tech to Policy Mapping'!C:D,2,FALSE)</f>
        <v>F-gas destruction</v>
      </c>
    </row>
    <row r="4228" spans="1:10" x14ac:dyDescent="0.45">
      <c r="A4228" t="s">
        <v>465</v>
      </c>
      <c r="B4228" t="s">
        <v>527</v>
      </c>
      <c r="C4228">
        <v>2020</v>
      </c>
      <c r="D4228" t="s">
        <v>82</v>
      </c>
      <c r="E4228" t="s">
        <v>83</v>
      </c>
      <c r="F4228" t="s">
        <v>530</v>
      </c>
      <c r="G4228">
        <v>18</v>
      </c>
      <c r="H4228">
        <v>3.9874858856201101</v>
      </c>
      <c r="I4228">
        <f>IF(OR(B4228="GAS",B4228="COL",B4228="LAN",B4228="RICE"),H4228*About!$B$113,IF(B4228="CROP",H4228*About!$B$114,'EPA Data'!H4228))</f>
        <v>3.9874858856201101</v>
      </c>
      <c r="J4228" s="9" t="str">
        <f>VLOOKUP(F4228,'Tech to Policy Mapping'!C:D,2,FALSE)</f>
        <v>F-gas destruction</v>
      </c>
    </row>
    <row r="4229" spans="1:10" x14ac:dyDescent="0.45">
      <c r="A4229" t="s">
        <v>465</v>
      </c>
      <c r="B4229" t="s">
        <v>527</v>
      </c>
      <c r="C4229">
        <v>2020</v>
      </c>
      <c r="D4229" t="s">
        <v>82</v>
      </c>
      <c r="E4229" t="s">
        <v>83</v>
      </c>
      <c r="F4229" t="s">
        <v>530</v>
      </c>
      <c r="G4229">
        <v>19</v>
      </c>
      <c r="H4229">
        <v>4.9843573570251403</v>
      </c>
      <c r="I4229">
        <f>IF(OR(B4229="GAS",B4229="COL",B4229="LAN",B4229="RICE"),H4229*About!$B$113,IF(B4229="CROP",H4229*About!$B$114,'EPA Data'!H4229))</f>
        <v>4.9843573570251403</v>
      </c>
      <c r="J4229" s="9" t="str">
        <f>VLOOKUP(F4229,'Tech to Policy Mapping'!C:D,2,FALSE)</f>
        <v>F-gas destruction</v>
      </c>
    </row>
    <row r="4230" spans="1:10" x14ac:dyDescent="0.45">
      <c r="A4230" t="s">
        <v>465</v>
      </c>
      <c r="B4230" t="s">
        <v>527</v>
      </c>
      <c r="C4230">
        <v>2020</v>
      </c>
      <c r="D4230" t="s">
        <v>82</v>
      </c>
      <c r="E4230" t="s">
        <v>83</v>
      </c>
      <c r="F4230" t="s">
        <v>531</v>
      </c>
      <c r="G4230">
        <v>33</v>
      </c>
      <c r="H4230">
        <v>3.8825485706329301</v>
      </c>
      <c r="I4230">
        <f>IF(OR(B4230="GAS",B4230="COL",B4230="LAN",B4230="RICE"),H4230*About!$B$113,IF(B4230="CROP",H4230*About!$B$114,'EPA Data'!H4230))</f>
        <v>3.8825485706329301</v>
      </c>
      <c r="J4230" s="9" t="str">
        <f>VLOOKUP(F4230,'Tech to Policy Mapping'!C:D,2,FALSE)</f>
        <v>F-gas destruction</v>
      </c>
    </row>
    <row r="4231" spans="1:10" x14ac:dyDescent="0.45">
      <c r="A4231" t="s">
        <v>465</v>
      </c>
      <c r="B4231" t="s">
        <v>527</v>
      </c>
      <c r="C4231">
        <v>2020</v>
      </c>
      <c r="D4231" t="s">
        <v>82</v>
      </c>
      <c r="E4231" t="s">
        <v>83</v>
      </c>
      <c r="F4231" t="s">
        <v>531</v>
      </c>
      <c r="G4231">
        <v>34</v>
      </c>
      <c r="H4231">
        <v>4.8531856536865199</v>
      </c>
      <c r="I4231">
        <f>IF(OR(B4231="GAS",B4231="COL",B4231="LAN",B4231="RICE"),H4231*About!$B$113,IF(B4231="CROP",H4231*About!$B$114,'EPA Data'!H4231))</f>
        <v>4.8531856536865199</v>
      </c>
      <c r="J4231" s="9" t="str">
        <f>VLOOKUP(F4231,'Tech to Policy Mapping'!C:D,2,FALSE)</f>
        <v>F-gas destruction</v>
      </c>
    </row>
    <row r="4232" spans="1:10" x14ac:dyDescent="0.45">
      <c r="A4232" t="s">
        <v>465</v>
      </c>
      <c r="B4232" t="s">
        <v>527</v>
      </c>
      <c r="C4232">
        <v>2020</v>
      </c>
      <c r="D4232" t="s">
        <v>82</v>
      </c>
      <c r="E4232" t="s">
        <v>83</v>
      </c>
      <c r="F4232" t="s">
        <v>531</v>
      </c>
      <c r="G4232">
        <v>100000</v>
      </c>
      <c r="H4232" s="1">
        <v>9.9999999999999998E-13</v>
      </c>
      <c r="I4232">
        <f>IF(OR(B4232="GAS",B4232="COL",B4232="LAN",B4232="RICE"),H4232*About!$B$113,IF(B4232="CROP",H4232*About!$B$114,'EPA Data'!H4232))</f>
        <v>9.9999999999999998E-13</v>
      </c>
      <c r="J4232" s="9" t="str">
        <f>VLOOKUP(F4232,'Tech to Policy Mapping'!C:D,2,FALSE)</f>
        <v>F-gas destruction</v>
      </c>
    </row>
    <row r="4233" spans="1:10" x14ac:dyDescent="0.45">
      <c r="A4233" t="s">
        <v>465</v>
      </c>
      <c r="B4233" t="s">
        <v>527</v>
      </c>
      <c r="C4233">
        <v>2025</v>
      </c>
      <c r="D4233" t="s">
        <v>82</v>
      </c>
      <c r="E4233" t="s">
        <v>83</v>
      </c>
      <c r="F4233" t="s">
        <v>532</v>
      </c>
      <c r="G4233">
        <v>-100000</v>
      </c>
      <c r="H4233">
        <v>0</v>
      </c>
      <c r="I4233">
        <f>IF(OR(B4233="GAS",B4233="COL",B4233="LAN",B4233="RICE"),H4233*About!$B$113,IF(B4233="CROP",H4233*About!$B$114,'EPA Data'!H4233))</f>
        <v>0</v>
      </c>
      <c r="J4233" s="9" t="str">
        <f>VLOOKUP(F4233,'Tech to Policy Mapping'!C:D,2,FALSE)</f>
        <v>F-gas destruction</v>
      </c>
    </row>
    <row r="4234" spans="1:10" x14ac:dyDescent="0.45">
      <c r="A4234" t="s">
        <v>465</v>
      </c>
      <c r="B4234" t="s">
        <v>527</v>
      </c>
      <c r="C4234">
        <v>2025</v>
      </c>
      <c r="D4234" t="s">
        <v>82</v>
      </c>
      <c r="E4234" t="s">
        <v>83</v>
      </c>
      <c r="F4234" t="s">
        <v>532</v>
      </c>
      <c r="G4234">
        <v>1</v>
      </c>
      <c r="H4234">
        <v>41.275291442871001</v>
      </c>
      <c r="I4234">
        <f>IF(OR(B4234="GAS",B4234="COL",B4234="LAN",B4234="RICE"),H4234*About!$B$113,IF(B4234="CROP",H4234*About!$B$114,'EPA Data'!H4234))</f>
        <v>41.275291442871001</v>
      </c>
      <c r="J4234" s="9" t="str">
        <f>VLOOKUP(F4234,'Tech to Policy Mapping'!C:D,2,FALSE)</f>
        <v>F-gas destruction</v>
      </c>
    </row>
    <row r="4235" spans="1:10" x14ac:dyDescent="0.45">
      <c r="A4235" t="s">
        <v>465</v>
      </c>
      <c r="B4235" t="s">
        <v>527</v>
      </c>
      <c r="C4235">
        <v>2025</v>
      </c>
      <c r="D4235" t="s">
        <v>82</v>
      </c>
      <c r="E4235" t="s">
        <v>83</v>
      </c>
      <c r="F4235" t="s">
        <v>532</v>
      </c>
      <c r="G4235">
        <v>1</v>
      </c>
      <c r="H4235">
        <v>0</v>
      </c>
      <c r="I4235">
        <f>IF(OR(B4235="GAS",B4235="COL",B4235="LAN",B4235="RICE"),H4235*About!$B$113,IF(B4235="CROP",H4235*About!$B$114,'EPA Data'!H4235))</f>
        <v>0</v>
      </c>
      <c r="J4235" s="9" t="str">
        <f>VLOOKUP(F4235,'Tech to Policy Mapping'!C:D,2,FALSE)</f>
        <v>F-gas destruction</v>
      </c>
    </row>
    <row r="4236" spans="1:10" x14ac:dyDescent="0.45">
      <c r="A4236" t="s">
        <v>465</v>
      </c>
      <c r="B4236" t="s">
        <v>527</v>
      </c>
      <c r="C4236">
        <v>2025</v>
      </c>
      <c r="D4236" t="s">
        <v>82</v>
      </c>
      <c r="E4236" t="s">
        <v>83</v>
      </c>
      <c r="F4236" t="s">
        <v>528</v>
      </c>
      <c r="G4236">
        <v>3</v>
      </c>
      <c r="H4236">
        <v>4.65443992614746</v>
      </c>
      <c r="I4236">
        <f>IF(OR(B4236="GAS",B4236="COL",B4236="LAN",B4236="RICE"),H4236*About!$B$113,IF(B4236="CROP",H4236*About!$B$114,'EPA Data'!H4236))</f>
        <v>4.65443992614746</v>
      </c>
      <c r="J4236" s="9" t="str">
        <f>VLOOKUP(F4236,'Tech to Policy Mapping'!C:D,2,FALSE)</f>
        <v>F-gas destruction</v>
      </c>
    </row>
    <row r="4237" spans="1:10" x14ac:dyDescent="0.45">
      <c r="A4237" t="s">
        <v>465</v>
      </c>
      <c r="B4237" t="s">
        <v>527</v>
      </c>
      <c r="C4237">
        <v>2025</v>
      </c>
      <c r="D4237" t="s">
        <v>82</v>
      </c>
      <c r="E4237" t="s">
        <v>83</v>
      </c>
      <c r="F4237" t="s">
        <v>529</v>
      </c>
      <c r="G4237">
        <v>4</v>
      </c>
      <c r="H4237">
        <v>5.4664626121520996</v>
      </c>
      <c r="I4237">
        <f>IF(OR(B4237="GAS",B4237="COL",B4237="LAN",B4237="RICE"),H4237*About!$B$113,IF(B4237="CROP",H4237*About!$B$114,'EPA Data'!H4237))</f>
        <v>5.4664626121520996</v>
      </c>
      <c r="J4237" s="9" t="str">
        <f>VLOOKUP(F4237,'Tech to Policy Mapping'!C:D,2,FALSE)</f>
        <v>F-gas destruction</v>
      </c>
    </row>
    <row r="4238" spans="1:10" x14ac:dyDescent="0.45">
      <c r="A4238" t="s">
        <v>465</v>
      </c>
      <c r="B4238" t="s">
        <v>527</v>
      </c>
      <c r="C4238">
        <v>2025</v>
      </c>
      <c r="D4238" t="s">
        <v>82</v>
      </c>
      <c r="E4238" t="s">
        <v>83</v>
      </c>
      <c r="F4238" t="s">
        <v>528</v>
      </c>
      <c r="G4238">
        <v>4</v>
      </c>
      <c r="H4238">
        <v>5.5853276252746502</v>
      </c>
      <c r="I4238">
        <f>IF(OR(B4238="GAS",B4238="COL",B4238="LAN",B4238="RICE"),H4238*About!$B$113,IF(B4238="CROP",H4238*About!$B$114,'EPA Data'!H4238))</f>
        <v>5.5853276252746502</v>
      </c>
      <c r="J4238" s="9" t="str">
        <f>VLOOKUP(F4238,'Tech to Policy Mapping'!C:D,2,FALSE)</f>
        <v>F-gas destruction</v>
      </c>
    </row>
    <row r="4239" spans="1:10" x14ac:dyDescent="0.45">
      <c r="A4239" t="s">
        <v>465</v>
      </c>
      <c r="B4239" t="s">
        <v>527</v>
      </c>
      <c r="C4239">
        <v>2025</v>
      </c>
      <c r="D4239" t="s">
        <v>82</v>
      </c>
      <c r="E4239" t="s">
        <v>83</v>
      </c>
      <c r="F4239" t="s">
        <v>529</v>
      </c>
      <c r="G4239">
        <v>5</v>
      </c>
      <c r="H4239">
        <v>6.5597553253173801</v>
      </c>
      <c r="I4239">
        <f>IF(OR(B4239="GAS",B4239="COL",B4239="LAN",B4239="RICE"),H4239*About!$B$113,IF(B4239="CROP",H4239*About!$B$114,'EPA Data'!H4239))</f>
        <v>6.5597553253173801</v>
      </c>
      <c r="J4239" s="9" t="str">
        <f>VLOOKUP(F4239,'Tech to Policy Mapping'!C:D,2,FALSE)</f>
        <v>F-gas destruction</v>
      </c>
    </row>
    <row r="4240" spans="1:10" x14ac:dyDescent="0.45">
      <c r="A4240" t="s">
        <v>465</v>
      </c>
      <c r="B4240" t="s">
        <v>527</v>
      </c>
      <c r="C4240">
        <v>2025</v>
      </c>
      <c r="D4240" t="s">
        <v>82</v>
      </c>
      <c r="E4240" t="s">
        <v>83</v>
      </c>
      <c r="F4240" t="s">
        <v>530</v>
      </c>
      <c r="G4240">
        <v>7</v>
      </c>
      <c r="H4240">
        <v>5.9858384132385201</v>
      </c>
      <c r="I4240">
        <f>IF(OR(B4240="GAS",B4240="COL",B4240="LAN",B4240="RICE"),H4240*About!$B$113,IF(B4240="CROP",H4240*About!$B$114,'EPA Data'!H4240))</f>
        <v>5.9858384132385201</v>
      </c>
      <c r="J4240" s="9" t="str">
        <f>VLOOKUP(F4240,'Tech to Policy Mapping'!C:D,2,FALSE)</f>
        <v>F-gas destruction</v>
      </c>
    </row>
    <row r="4241" spans="1:10" x14ac:dyDescent="0.45">
      <c r="A4241" t="s">
        <v>465</v>
      </c>
      <c r="B4241" t="s">
        <v>527</v>
      </c>
      <c r="C4241">
        <v>2025</v>
      </c>
      <c r="D4241" t="s">
        <v>82</v>
      </c>
      <c r="E4241" t="s">
        <v>83</v>
      </c>
      <c r="F4241" t="s">
        <v>528</v>
      </c>
      <c r="G4241">
        <v>9</v>
      </c>
      <c r="H4241">
        <v>8.3779916763305593</v>
      </c>
      <c r="I4241">
        <f>IF(OR(B4241="GAS",B4241="COL",B4241="LAN",B4241="RICE"),H4241*About!$B$113,IF(B4241="CROP",H4241*About!$B$114,'EPA Data'!H4241))</f>
        <v>8.3779916763305593</v>
      </c>
      <c r="J4241" s="9" t="str">
        <f>VLOOKUP(F4241,'Tech to Policy Mapping'!C:D,2,FALSE)</f>
        <v>F-gas destruction</v>
      </c>
    </row>
    <row r="4242" spans="1:10" x14ac:dyDescent="0.45">
      <c r="A4242" t="s">
        <v>465</v>
      </c>
      <c r="B4242" t="s">
        <v>527</v>
      </c>
      <c r="C4242">
        <v>2025</v>
      </c>
      <c r="D4242" t="s">
        <v>82</v>
      </c>
      <c r="E4242" t="s">
        <v>83</v>
      </c>
      <c r="F4242" t="s">
        <v>530</v>
      </c>
      <c r="G4242">
        <v>10</v>
      </c>
      <c r="H4242">
        <v>7.1830062866210902</v>
      </c>
      <c r="I4242">
        <f>IF(OR(B4242="GAS",B4242="COL",B4242="LAN",B4242="RICE"),H4242*About!$B$113,IF(B4242="CROP",H4242*About!$B$114,'EPA Data'!H4242))</f>
        <v>7.1830062866210902</v>
      </c>
      <c r="J4242" s="9" t="str">
        <f>VLOOKUP(F4242,'Tech to Policy Mapping'!C:D,2,FALSE)</f>
        <v>F-gas destruction</v>
      </c>
    </row>
    <row r="4243" spans="1:10" x14ac:dyDescent="0.45">
      <c r="A4243" t="s">
        <v>465</v>
      </c>
      <c r="B4243" t="s">
        <v>527</v>
      </c>
      <c r="C4243">
        <v>2025</v>
      </c>
      <c r="D4243" t="s">
        <v>82</v>
      </c>
      <c r="E4243" t="s">
        <v>83</v>
      </c>
      <c r="F4243" t="s">
        <v>531</v>
      </c>
      <c r="G4243">
        <v>11</v>
      </c>
      <c r="H4243">
        <v>5.9858384132385201</v>
      </c>
      <c r="I4243">
        <f>IF(OR(B4243="GAS",B4243="COL",B4243="LAN",B4243="RICE"),H4243*About!$B$113,IF(B4243="CROP",H4243*About!$B$114,'EPA Data'!H4243))</f>
        <v>5.9858384132385201</v>
      </c>
      <c r="J4243" s="9" t="str">
        <f>VLOOKUP(F4243,'Tech to Policy Mapping'!C:D,2,FALSE)</f>
        <v>F-gas destruction</v>
      </c>
    </row>
    <row r="4244" spans="1:10" x14ac:dyDescent="0.45">
      <c r="A4244" t="s">
        <v>465</v>
      </c>
      <c r="B4244" t="s">
        <v>527</v>
      </c>
      <c r="C4244">
        <v>2025</v>
      </c>
      <c r="D4244" t="s">
        <v>82</v>
      </c>
      <c r="E4244" t="s">
        <v>83</v>
      </c>
      <c r="F4244" t="s">
        <v>529</v>
      </c>
      <c r="G4244">
        <v>12</v>
      </c>
      <c r="H4244">
        <v>9.8396325111389107</v>
      </c>
      <c r="I4244">
        <f>IF(OR(B4244="GAS",B4244="COL",B4244="LAN",B4244="RICE"),H4244*About!$B$113,IF(B4244="CROP",H4244*About!$B$114,'EPA Data'!H4244))</f>
        <v>9.8396325111389107</v>
      </c>
      <c r="J4244" s="9" t="str">
        <f>VLOOKUP(F4244,'Tech to Policy Mapping'!C:D,2,FALSE)</f>
        <v>F-gas destruction</v>
      </c>
    </row>
    <row r="4245" spans="1:10" x14ac:dyDescent="0.45">
      <c r="A4245" t="s">
        <v>465</v>
      </c>
      <c r="B4245" t="s">
        <v>527</v>
      </c>
      <c r="C4245">
        <v>2025</v>
      </c>
      <c r="D4245" t="s">
        <v>82</v>
      </c>
      <c r="E4245" t="s">
        <v>83</v>
      </c>
      <c r="F4245" t="s">
        <v>531</v>
      </c>
      <c r="G4245">
        <v>15</v>
      </c>
      <c r="H4245">
        <v>7.1830062866210902</v>
      </c>
      <c r="I4245">
        <f>IF(OR(B4245="GAS",B4245="COL",B4245="LAN",B4245="RICE"),H4245*About!$B$113,IF(B4245="CROP",H4245*About!$B$114,'EPA Data'!H4245))</f>
        <v>7.1830062866210902</v>
      </c>
      <c r="J4245" s="9" t="str">
        <f>VLOOKUP(F4245,'Tech to Policy Mapping'!C:D,2,FALSE)</f>
        <v>F-gas destruction</v>
      </c>
    </row>
    <row r="4246" spans="1:10" x14ac:dyDescent="0.45">
      <c r="A4246" t="s">
        <v>465</v>
      </c>
      <c r="B4246" t="s">
        <v>527</v>
      </c>
      <c r="C4246">
        <v>2025</v>
      </c>
      <c r="D4246" t="s">
        <v>82</v>
      </c>
      <c r="E4246" t="s">
        <v>83</v>
      </c>
      <c r="F4246" t="s">
        <v>530</v>
      </c>
      <c r="G4246">
        <v>22</v>
      </c>
      <c r="H4246">
        <v>4.7886705398559499</v>
      </c>
      <c r="I4246">
        <f>IF(OR(B4246="GAS",B4246="COL",B4246="LAN",B4246="RICE"),H4246*About!$B$113,IF(B4246="CROP",H4246*About!$B$114,'EPA Data'!H4246))</f>
        <v>4.7886705398559499</v>
      </c>
      <c r="J4246" s="9" t="str">
        <f>VLOOKUP(F4246,'Tech to Policy Mapping'!C:D,2,FALSE)</f>
        <v>F-gas destruction</v>
      </c>
    </row>
    <row r="4247" spans="1:10" x14ac:dyDescent="0.45">
      <c r="A4247" t="s">
        <v>465</v>
      </c>
      <c r="B4247" t="s">
        <v>527</v>
      </c>
      <c r="C4247">
        <v>2025</v>
      </c>
      <c r="D4247" t="s">
        <v>82</v>
      </c>
      <c r="E4247" t="s">
        <v>83</v>
      </c>
      <c r="F4247" t="s">
        <v>530</v>
      </c>
      <c r="G4247">
        <v>23</v>
      </c>
      <c r="H4247">
        <v>5.9858384132385201</v>
      </c>
      <c r="I4247">
        <f>IF(OR(B4247="GAS",B4247="COL",B4247="LAN",B4247="RICE"),H4247*About!$B$113,IF(B4247="CROP",H4247*About!$B$114,'EPA Data'!H4247))</f>
        <v>5.9858384132385201</v>
      </c>
      <c r="J4247" s="9" t="str">
        <f>VLOOKUP(F4247,'Tech to Policy Mapping'!C:D,2,FALSE)</f>
        <v>F-gas destruction</v>
      </c>
    </row>
    <row r="4248" spans="1:10" x14ac:dyDescent="0.45">
      <c r="A4248" t="s">
        <v>465</v>
      </c>
      <c r="B4248" t="s">
        <v>527</v>
      </c>
      <c r="C4248">
        <v>2025</v>
      </c>
      <c r="D4248" t="s">
        <v>82</v>
      </c>
      <c r="E4248" t="s">
        <v>83</v>
      </c>
      <c r="F4248" t="s">
        <v>531</v>
      </c>
      <c r="G4248">
        <v>34</v>
      </c>
      <c r="H4248">
        <v>10.774508953094401</v>
      </c>
      <c r="I4248">
        <f>IF(OR(B4248="GAS",B4248="COL",B4248="LAN",B4248="RICE"),H4248*About!$B$113,IF(B4248="CROP",H4248*About!$B$114,'EPA Data'!H4248))</f>
        <v>10.774508953094401</v>
      </c>
      <c r="J4248" s="9" t="str">
        <f>VLOOKUP(F4248,'Tech to Policy Mapping'!C:D,2,FALSE)</f>
        <v>F-gas destruction</v>
      </c>
    </row>
    <row r="4249" spans="1:10" x14ac:dyDescent="0.45">
      <c r="A4249" t="s">
        <v>465</v>
      </c>
      <c r="B4249" t="s">
        <v>527</v>
      </c>
      <c r="C4249">
        <v>2025</v>
      </c>
      <c r="D4249" t="s">
        <v>82</v>
      </c>
      <c r="E4249" t="s">
        <v>83</v>
      </c>
      <c r="F4249" t="s">
        <v>531</v>
      </c>
      <c r="G4249">
        <v>100000</v>
      </c>
      <c r="H4249" s="1">
        <v>9.9999999999999998E-13</v>
      </c>
      <c r="I4249">
        <f>IF(OR(B4249="GAS",B4249="COL",B4249="LAN",B4249="RICE"),H4249*About!$B$113,IF(B4249="CROP",H4249*About!$B$114,'EPA Data'!H4249))</f>
        <v>9.9999999999999998E-13</v>
      </c>
      <c r="J4249" s="9" t="str">
        <f>VLOOKUP(F4249,'Tech to Policy Mapping'!C:D,2,FALSE)</f>
        <v>F-gas destruction</v>
      </c>
    </row>
    <row r="4250" spans="1:10" x14ac:dyDescent="0.45">
      <c r="A4250" t="s">
        <v>465</v>
      </c>
      <c r="B4250" t="s">
        <v>527</v>
      </c>
      <c r="C4250">
        <v>2030</v>
      </c>
      <c r="D4250" t="s">
        <v>82</v>
      </c>
      <c r="E4250" t="s">
        <v>83</v>
      </c>
      <c r="F4250" t="s">
        <v>532</v>
      </c>
      <c r="G4250">
        <v>-100000</v>
      </c>
      <c r="H4250">
        <v>0</v>
      </c>
      <c r="I4250">
        <f>IF(OR(B4250="GAS",B4250="COL",B4250="LAN",B4250="RICE"),H4250*About!$B$113,IF(B4250="CROP",H4250*About!$B$114,'EPA Data'!H4250))</f>
        <v>0</v>
      </c>
      <c r="J4250" s="9" t="str">
        <f>VLOOKUP(F4250,'Tech to Policy Mapping'!C:D,2,FALSE)</f>
        <v>F-gas destruction</v>
      </c>
    </row>
    <row r="4251" spans="1:10" x14ac:dyDescent="0.45">
      <c r="A4251" t="s">
        <v>465</v>
      </c>
      <c r="B4251" t="s">
        <v>527</v>
      </c>
      <c r="C4251">
        <v>2030</v>
      </c>
      <c r="D4251" t="s">
        <v>82</v>
      </c>
      <c r="E4251" t="s">
        <v>83</v>
      </c>
      <c r="F4251" t="s">
        <v>532</v>
      </c>
      <c r="G4251">
        <v>1</v>
      </c>
      <c r="H4251">
        <v>50.504879951477001</v>
      </c>
      <c r="I4251">
        <f>IF(OR(B4251="GAS",B4251="COL",B4251="LAN",B4251="RICE"),H4251*About!$B$113,IF(B4251="CROP",H4251*About!$B$114,'EPA Data'!H4251))</f>
        <v>50.504879951477001</v>
      </c>
      <c r="J4251" s="9" t="str">
        <f>VLOOKUP(F4251,'Tech to Policy Mapping'!C:D,2,FALSE)</f>
        <v>F-gas destruction</v>
      </c>
    </row>
    <row r="4252" spans="1:10" x14ac:dyDescent="0.45">
      <c r="A4252" t="s">
        <v>465</v>
      </c>
      <c r="B4252" t="s">
        <v>527</v>
      </c>
      <c r="C4252">
        <v>2030</v>
      </c>
      <c r="D4252" t="s">
        <v>82</v>
      </c>
      <c r="E4252" t="s">
        <v>83</v>
      </c>
      <c r="F4252" t="s">
        <v>532</v>
      </c>
      <c r="G4252">
        <v>1</v>
      </c>
      <c r="H4252">
        <v>0</v>
      </c>
      <c r="I4252">
        <f>IF(OR(B4252="GAS",B4252="COL",B4252="LAN",B4252="RICE"),H4252*About!$B$113,IF(B4252="CROP",H4252*About!$B$114,'EPA Data'!H4252))</f>
        <v>0</v>
      </c>
      <c r="J4252" s="9" t="str">
        <f>VLOOKUP(F4252,'Tech to Policy Mapping'!C:D,2,FALSE)</f>
        <v>F-gas destruction</v>
      </c>
    </row>
    <row r="4253" spans="1:10" x14ac:dyDescent="0.45">
      <c r="A4253" t="s">
        <v>465</v>
      </c>
      <c r="B4253" t="s">
        <v>527</v>
      </c>
      <c r="C4253">
        <v>2030</v>
      </c>
      <c r="D4253" t="s">
        <v>82</v>
      </c>
      <c r="E4253" t="s">
        <v>83</v>
      </c>
      <c r="F4253" t="s">
        <v>528</v>
      </c>
      <c r="G4253">
        <v>3</v>
      </c>
      <c r="H4253">
        <v>5.7127580642700204</v>
      </c>
      <c r="I4253">
        <f>IF(OR(B4253="GAS",B4253="COL",B4253="LAN",B4253="RICE"),H4253*About!$B$113,IF(B4253="CROP",H4253*About!$B$114,'EPA Data'!H4253))</f>
        <v>5.7127580642700204</v>
      </c>
      <c r="J4253" s="9" t="str">
        <f>VLOOKUP(F4253,'Tech to Policy Mapping'!C:D,2,FALSE)</f>
        <v>F-gas destruction</v>
      </c>
    </row>
    <row r="4254" spans="1:10" x14ac:dyDescent="0.45">
      <c r="A4254" t="s">
        <v>465</v>
      </c>
      <c r="B4254" t="s">
        <v>527</v>
      </c>
      <c r="C4254">
        <v>2030</v>
      </c>
      <c r="D4254" t="s">
        <v>82</v>
      </c>
      <c r="E4254" t="s">
        <v>83</v>
      </c>
      <c r="F4254" t="s">
        <v>529</v>
      </c>
      <c r="G4254">
        <v>4</v>
      </c>
      <c r="H4254">
        <v>6.6176986694335902</v>
      </c>
      <c r="I4254">
        <f>IF(OR(B4254="GAS",B4254="COL",B4254="LAN",B4254="RICE"),H4254*About!$B$113,IF(B4254="CROP",H4254*About!$B$114,'EPA Data'!H4254))</f>
        <v>6.6176986694335902</v>
      </c>
      <c r="J4254" s="9" t="str">
        <f>VLOOKUP(F4254,'Tech to Policy Mapping'!C:D,2,FALSE)</f>
        <v>F-gas destruction</v>
      </c>
    </row>
    <row r="4255" spans="1:10" x14ac:dyDescent="0.45">
      <c r="A4255" t="s">
        <v>465</v>
      </c>
      <c r="B4255" t="s">
        <v>527</v>
      </c>
      <c r="C4255">
        <v>2030</v>
      </c>
      <c r="D4255" t="s">
        <v>82</v>
      </c>
      <c r="E4255" t="s">
        <v>83</v>
      </c>
      <c r="F4255" t="s">
        <v>528</v>
      </c>
      <c r="G4255">
        <v>5</v>
      </c>
      <c r="H4255">
        <v>6.8553094863891602</v>
      </c>
      <c r="I4255">
        <f>IF(OR(B4255="GAS",B4255="COL",B4255="LAN",B4255="RICE"),H4255*About!$B$113,IF(B4255="CROP",H4255*About!$B$114,'EPA Data'!H4255))</f>
        <v>6.8553094863891602</v>
      </c>
      <c r="J4255" s="9" t="str">
        <f>VLOOKUP(F4255,'Tech to Policy Mapping'!C:D,2,FALSE)</f>
        <v>F-gas destruction</v>
      </c>
    </row>
    <row r="4256" spans="1:10" x14ac:dyDescent="0.45">
      <c r="A4256" t="s">
        <v>465</v>
      </c>
      <c r="B4256" t="s">
        <v>527</v>
      </c>
      <c r="C4256">
        <v>2030</v>
      </c>
      <c r="D4256" t="s">
        <v>82</v>
      </c>
      <c r="E4256" t="s">
        <v>83</v>
      </c>
      <c r="F4256" t="s">
        <v>529</v>
      </c>
      <c r="G4256">
        <v>6</v>
      </c>
      <c r="H4256">
        <v>7.9412384033203098</v>
      </c>
      <c r="I4256">
        <f>IF(OR(B4256="GAS",B4256="COL",B4256="LAN",B4256="RICE"),H4256*About!$B$113,IF(B4256="CROP",H4256*About!$B$114,'EPA Data'!H4256))</f>
        <v>7.9412384033203098</v>
      </c>
      <c r="J4256" s="9" t="str">
        <f>VLOOKUP(F4256,'Tech to Policy Mapping'!C:D,2,FALSE)</f>
        <v>F-gas destruction</v>
      </c>
    </row>
    <row r="4257" spans="1:10" x14ac:dyDescent="0.45">
      <c r="A4257" t="s">
        <v>465</v>
      </c>
      <c r="B4257" t="s">
        <v>527</v>
      </c>
      <c r="C4257">
        <v>2030</v>
      </c>
      <c r="D4257" t="s">
        <v>82</v>
      </c>
      <c r="E4257" t="s">
        <v>83</v>
      </c>
      <c r="F4257" t="s">
        <v>530</v>
      </c>
      <c r="G4257">
        <v>8</v>
      </c>
      <c r="H4257">
        <v>7.0145668983459402</v>
      </c>
      <c r="I4257">
        <f>IF(OR(B4257="GAS",B4257="COL",B4257="LAN",B4257="RICE"),H4257*About!$B$113,IF(B4257="CROP",H4257*About!$B$114,'EPA Data'!H4257))</f>
        <v>7.0145668983459402</v>
      </c>
      <c r="J4257" s="9" t="str">
        <f>VLOOKUP(F4257,'Tech to Policy Mapping'!C:D,2,FALSE)</f>
        <v>F-gas destruction</v>
      </c>
    </row>
    <row r="4258" spans="1:10" x14ac:dyDescent="0.45">
      <c r="A4258" t="s">
        <v>465</v>
      </c>
      <c r="B4258" t="s">
        <v>527</v>
      </c>
      <c r="C4258">
        <v>2030</v>
      </c>
      <c r="D4258" t="s">
        <v>82</v>
      </c>
      <c r="E4258" t="s">
        <v>83</v>
      </c>
      <c r="F4258" t="s">
        <v>528</v>
      </c>
      <c r="G4258">
        <v>10</v>
      </c>
      <c r="H4258">
        <v>10.2829647064209</v>
      </c>
      <c r="I4258">
        <f>IF(OR(B4258="GAS",B4258="COL",B4258="LAN",B4258="RICE"),H4258*About!$B$113,IF(B4258="CROP",H4258*About!$B$114,'EPA Data'!H4258))</f>
        <v>10.2829647064209</v>
      </c>
      <c r="J4258" s="9" t="str">
        <f>VLOOKUP(F4258,'Tech to Policy Mapping'!C:D,2,FALSE)</f>
        <v>F-gas destruction</v>
      </c>
    </row>
    <row r="4259" spans="1:10" x14ac:dyDescent="0.45">
      <c r="A4259" t="s">
        <v>465</v>
      </c>
      <c r="B4259" t="s">
        <v>527</v>
      </c>
      <c r="C4259">
        <v>2030</v>
      </c>
      <c r="D4259" t="s">
        <v>82</v>
      </c>
      <c r="E4259" t="s">
        <v>83</v>
      </c>
      <c r="F4259" t="s">
        <v>531</v>
      </c>
      <c r="G4259">
        <v>11</v>
      </c>
      <c r="H4259">
        <v>7.0145668983459402</v>
      </c>
      <c r="I4259">
        <f>IF(OR(B4259="GAS",B4259="COL",B4259="LAN",B4259="RICE"),H4259*About!$B$113,IF(B4259="CROP",H4259*About!$B$114,'EPA Data'!H4259))</f>
        <v>7.0145668983459402</v>
      </c>
      <c r="J4259" s="9" t="str">
        <f>VLOOKUP(F4259,'Tech to Policy Mapping'!C:D,2,FALSE)</f>
        <v>F-gas destruction</v>
      </c>
    </row>
    <row r="4260" spans="1:10" x14ac:dyDescent="0.45">
      <c r="A4260" t="s">
        <v>465</v>
      </c>
      <c r="B4260" t="s">
        <v>527</v>
      </c>
      <c r="C4260">
        <v>2030</v>
      </c>
      <c r="D4260" t="s">
        <v>82</v>
      </c>
      <c r="E4260" t="s">
        <v>83</v>
      </c>
      <c r="F4260" t="s">
        <v>530</v>
      </c>
      <c r="G4260">
        <v>12</v>
      </c>
      <c r="H4260">
        <v>8.41748046875</v>
      </c>
      <c r="I4260">
        <f>IF(OR(B4260="GAS",B4260="COL",B4260="LAN",B4260="RICE"),H4260*About!$B$113,IF(B4260="CROP",H4260*About!$B$114,'EPA Data'!H4260))</f>
        <v>8.41748046875</v>
      </c>
      <c r="J4260" s="9" t="str">
        <f>VLOOKUP(F4260,'Tech to Policy Mapping'!C:D,2,FALSE)</f>
        <v>F-gas destruction</v>
      </c>
    </row>
    <row r="4261" spans="1:10" x14ac:dyDescent="0.45">
      <c r="A4261" t="s">
        <v>465</v>
      </c>
      <c r="B4261" t="s">
        <v>527</v>
      </c>
      <c r="C4261">
        <v>2030</v>
      </c>
      <c r="D4261" t="s">
        <v>82</v>
      </c>
      <c r="E4261" t="s">
        <v>83</v>
      </c>
      <c r="F4261" t="s">
        <v>529</v>
      </c>
      <c r="G4261">
        <v>13</v>
      </c>
      <c r="H4261">
        <v>5.2941589355468697</v>
      </c>
      <c r="I4261">
        <f>IF(OR(B4261="GAS",B4261="COL",B4261="LAN",B4261="RICE"),H4261*About!$B$113,IF(B4261="CROP",H4261*About!$B$114,'EPA Data'!H4261))</f>
        <v>5.2941589355468697</v>
      </c>
      <c r="J4261" s="9" t="str">
        <f>VLOOKUP(F4261,'Tech to Policy Mapping'!C:D,2,FALSE)</f>
        <v>F-gas destruction</v>
      </c>
    </row>
    <row r="4262" spans="1:10" x14ac:dyDescent="0.45">
      <c r="A4262" t="s">
        <v>465</v>
      </c>
      <c r="B4262" t="s">
        <v>527</v>
      </c>
      <c r="C4262">
        <v>2030</v>
      </c>
      <c r="D4262" t="s">
        <v>82</v>
      </c>
      <c r="E4262" t="s">
        <v>83</v>
      </c>
      <c r="F4262" t="s">
        <v>529</v>
      </c>
      <c r="G4262">
        <v>14</v>
      </c>
      <c r="H4262">
        <v>6.6176986694335902</v>
      </c>
      <c r="I4262">
        <f>IF(OR(B4262="GAS",B4262="COL",B4262="LAN",B4262="RICE"),H4262*About!$B$113,IF(B4262="CROP",H4262*About!$B$114,'EPA Data'!H4262))</f>
        <v>6.6176986694335902</v>
      </c>
      <c r="J4262" s="9" t="str">
        <f>VLOOKUP(F4262,'Tech to Policy Mapping'!C:D,2,FALSE)</f>
        <v>F-gas destruction</v>
      </c>
    </row>
    <row r="4263" spans="1:10" x14ac:dyDescent="0.45">
      <c r="A4263" t="s">
        <v>465</v>
      </c>
      <c r="B4263" t="s">
        <v>527</v>
      </c>
      <c r="C4263">
        <v>2030</v>
      </c>
      <c r="D4263" t="s">
        <v>82</v>
      </c>
      <c r="E4263" t="s">
        <v>83</v>
      </c>
      <c r="F4263" t="s">
        <v>531</v>
      </c>
      <c r="G4263">
        <v>16</v>
      </c>
      <c r="H4263">
        <v>8.41748046875</v>
      </c>
      <c r="I4263">
        <f>IF(OR(B4263="GAS",B4263="COL",B4263="LAN",B4263="RICE"),H4263*About!$B$113,IF(B4263="CROP",H4263*About!$B$114,'EPA Data'!H4263))</f>
        <v>8.41748046875</v>
      </c>
      <c r="J4263" s="9" t="str">
        <f>VLOOKUP(F4263,'Tech to Policy Mapping'!C:D,2,FALSE)</f>
        <v>F-gas destruction</v>
      </c>
    </row>
    <row r="4264" spans="1:10" x14ac:dyDescent="0.45">
      <c r="A4264" t="s">
        <v>465</v>
      </c>
      <c r="B4264" t="s">
        <v>527</v>
      </c>
      <c r="C4264">
        <v>2030</v>
      </c>
      <c r="D4264" t="s">
        <v>82</v>
      </c>
      <c r="E4264" t="s">
        <v>83</v>
      </c>
      <c r="F4264" t="s">
        <v>530</v>
      </c>
      <c r="G4264">
        <v>27</v>
      </c>
      <c r="H4264">
        <v>12.626220226287799</v>
      </c>
      <c r="I4264">
        <f>IF(OR(B4264="GAS",B4264="COL",B4264="LAN",B4264="RICE"),H4264*About!$B$113,IF(B4264="CROP",H4264*About!$B$114,'EPA Data'!H4264))</f>
        <v>12.626220226287799</v>
      </c>
      <c r="J4264" s="9" t="str">
        <f>VLOOKUP(F4264,'Tech to Policy Mapping'!C:D,2,FALSE)</f>
        <v>F-gas destruction</v>
      </c>
    </row>
    <row r="4265" spans="1:10" x14ac:dyDescent="0.45">
      <c r="A4265" t="s">
        <v>465</v>
      </c>
      <c r="B4265" t="s">
        <v>527</v>
      </c>
      <c r="C4265">
        <v>2030</v>
      </c>
      <c r="D4265" t="s">
        <v>82</v>
      </c>
      <c r="E4265" t="s">
        <v>83</v>
      </c>
      <c r="F4265" t="s">
        <v>531</v>
      </c>
      <c r="G4265">
        <v>35</v>
      </c>
      <c r="H4265">
        <v>5.6116533279418901</v>
      </c>
      <c r="I4265">
        <f>IF(OR(B4265="GAS",B4265="COL",B4265="LAN",B4265="RICE"),H4265*About!$B$113,IF(B4265="CROP",H4265*About!$B$114,'EPA Data'!H4265))</f>
        <v>5.6116533279418901</v>
      </c>
      <c r="J4265" s="9" t="str">
        <f>VLOOKUP(F4265,'Tech to Policy Mapping'!C:D,2,FALSE)</f>
        <v>F-gas destruction</v>
      </c>
    </row>
    <row r="4266" spans="1:10" x14ac:dyDescent="0.45">
      <c r="A4266" t="s">
        <v>465</v>
      </c>
      <c r="B4266" t="s">
        <v>527</v>
      </c>
      <c r="C4266">
        <v>2030</v>
      </c>
      <c r="D4266" t="s">
        <v>82</v>
      </c>
      <c r="E4266" t="s">
        <v>83</v>
      </c>
      <c r="F4266" t="s">
        <v>531</v>
      </c>
      <c r="G4266">
        <v>36</v>
      </c>
      <c r="H4266">
        <v>7.0145668983459402</v>
      </c>
      <c r="I4266">
        <f>IF(OR(B4266="GAS",B4266="COL",B4266="LAN",B4266="RICE"),H4266*About!$B$113,IF(B4266="CROP",H4266*About!$B$114,'EPA Data'!H4266))</f>
        <v>7.0145668983459402</v>
      </c>
      <c r="J4266" s="9" t="str">
        <f>VLOOKUP(F4266,'Tech to Policy Mapping'!C:D,2,FALSE)</f>
        <v>F-gas destruction</v>
      </c>
    </row>
    <row r="4267" spans="1:10" x14ac:dyDescent="0.45">
      <c r="A4267" t="s">
        <v>465</v>
      </c>
      <c r="B4267" t="s">
        <v>527</v>
      </c>
      <c r="C4267">
        <v>2030</v>
      </c>
      <c r="D4267" t="s">
        <v>82</v>
      </c>
      <c r="E4267" t="s">
        <v>83</v>
      </c>
      <c r="F4267" t="s">
        <v>531</v>
      </c>
      <c r="G4267">
        <v>100000</v>
      </c>
      <c r="H4267" s="1">
        <v>9.9999999999999998E-13</v>
      </c>
      <c r="I4267">
        <f>IF(OR(B4267="GAS",B4267="COL",B4267="LAN",B4267="RICE"),H4267*About!$B$113,IF(B4267="CROP",H4267*About!$B$114,'EPA Data'!H4267))</f>
        <v>9.9999999999999998E-13</v>
      </c>
      <c r="J4267" s="9" t="str">
        <f>VLOOKUP(F4267,'Tech to Policy Mapping'!C:D,2,FALSE)</f>
        <v>F-gas destruction</v>
      </c>
    </row>
    <row r="4268" spans="1:10" x14ac:dyDescent="0.45">
      <c r="A4268" t="s">
        <v>465</v>
      </c>
      <c r="B4268" t="s">
        <v>527</v>
      </c>
      <c r="C4268">
        <v>2035</v>
      </c>
      <c r="D4268" t="s">
        <v>82</v>
      </c>
      <c r="E4268" t="s">
        <v>83</v>
      </c>
      <c r="F4268" t="s">
        <v>532</v>
      </c>
      <c r="G4268">
        <v>-100000</v>
      </c>
      <c r="H4268">
        <v>0</v>
      </c>
      <c r="I4268">
        <f>IF(OR(B4268="GAS",B4268="COL",B4268="LAN",B4268="RICE"),H4268*About!$B$113,IF(B4268="CROP",H4268*About!$B$114,'EPA Data'!H4268))</f>
        <v>0</v>
      </c>
      <c r="J4268" s="9" t="str">
        <f>VLOOKUP(F4268,'Tech to Policy Mapping'!C:D,2,FALSE)</f>
        <v>F-gas destruction</v>
      </c>
    </row>
    <row r="4269" spans="1:10" x14ac:dyDescent="0.45">
      <c r="A4269" t="s">
        <v>465</v>
      </c>
      <c r="B4269" t="s">
        <v>527</v>
      </c>
      <c r="C4269">
        <v>2035</v>
      </c>
      <c r="D4269" t="s">
        <v>82</v>
      </c>
      <c r="E4269" t="s">
        <v>83</v>
      </c>
      <c r="F4269" t="s">
        <v>532</v>
      </c>
      <c r="G4269">
        <v>1</v>
      </c>
      <c r="H4269">
        <v>58.996424674987701</v>
      </c>
      <c r="I4269">
        <f>IF(OR(B4269="GAS",B4269="COL",B4269="LAN",B4269="RICE"),H4269*About!$B$113,IF(B4269="CROP",H4269*About!$B$114,'EPA Data'!H4269))</f>
        <v>58.996424674987701</v>
      </c>
      <c r="J4269" s="9" t="str">
        <f>VLOOKUP(F4269,'Tech to Policy Mapping'!C:D,2,FALSE)</f>
        <v>F-gas destruction</v>
      </c>
    </row>
    <row r="4270" spans="1:10" x14ac:dyDescent="0.45">
      <c r="A4270" t="s">
        <v>465</v>
      </c>
      <c r="B4270" t="s">
        <v>527</v>
      </c>
      <c r="C4270">
        <v>2035</v>
      </c>
      <c r="D4270" t="s">
        <v>82</v>
      </c>
      <c r="E4270" t="s">
        <v>83</v>
      </c>
      <c r="F4270" t="s">
        <v>532</v>
      </c>
      <c r="G4270">
        <v>1</v>
      </c>
      <c r="H4270">
        <v>0</v>
      </c>
      <c r="I4270">
        <f>IF(OR(B4270="GAS",B4270="COL",B4270="LAN",B4270="RICE"),H4270*About!$B$113,IF(B4270="CROP",H4270*About!$B$114,'EPA Data'!H4270))</f>
        <v>0</v>
      </c>
      <c r="J4270" s="9" t="str">
        <f>VLOOKUP(F4270,'Tech to Policy Mapping'!C:D,2,FALSE)</f>
        <v>F-gas destruction</v>
      </c>
    </row>
    <row r="4271" spans="1:10" x14ac:dyDescent="0.45">
      <c r="A4271" t="s">
        <v>465</v>
      </c>
      <c r="B4271" t="s">
        <v>527</v>
      </c>
      <c r="C4271">
        <v>2035</v>
      </c>
      <c r="D4271" t="s">
        <v>82</v>
      </c>
      <c r="E4271" t="s">
        <v>83</v>
      </c>
      <c r="F4271" t="s">
        <v>528</v>
      </c>
      <c r="G4271">
        <v>3</v>
      </c>
      <c r="H4271">
        <v>6.9649982452392498</v>
      </c>
      <c r="I4271">
        <f>IF(OR(B4271="GAS",B4271="COL",B4271="LAN",B4271="RICE"),H4271*About!$B$113,IF(B4271="CROP",H4271*About!$B$114,'EPA Data'!H4271))</f>
        <v>6.9649982452392498</v>
      </c>
      <c r="J4271" s="9" t="str">
        <f>VLOOKUP(F4271,'Tech to Policy Mapping'!C:D,2,FALSE)</f>
        <v>F-gas destruction</v>
      </c>
    </row>
    <row r="4272" spans="1:10" x14ac:dyDescent="0.45">
      <c r="A4272" t="s">
        <v>465</v>
      </c>
      <c r="B4272" t="s">
        <v>527</v>
      </c>
      <c r="C4272">
        <v>2035</v>
      </c>
      <c r="D4272" t="s">
        <v>82</v>
      </c>
      <c r="E4272" t="s">
        <v>83</v>
      </c>
      <c r="F4272" t="s">
        <v>529</v>
      </c>
      <c r="G4272">
        <v>5</v>
      </c>
      <c r="H4272">
        <v>7.9702816009521396</v>
      </c>
      <c r="I4272">
        <f>IF(OR(B4272="GAS",B4272="COL",B4272="LAN",B4272="RICE"),H4272*About!$B$113,IF(B4272="CROP",H4272*About!$B$114,'EPA Data'!H4272))</f>
        <v>7.9702816009521396</v>
      </c>
      <c r="J4272" s="9" t="str">
        <f>VLOOKUP(F4272,'Tech to Policy Mapping'!C:D,2,FALSE)</f>
        <v>F-gas destruction</v>
      </c>
    </row>
    <row r="4273" spans="1:10" x14ac:dyDescent="0.45">
      <c r="A4273" t="s">
        <v>465</v>
      </c>
      <c r="B4273" t="s">
        <v>527</v>
      </c>
      <c r="C4273">
        <v>2035</v>
      </c>
      <c r="D4273" t="s">
        <v>82</v>
      </c>
      <c r="E4273" t="s">
        <v>83</v>
      </c>
      <c r="F4273" t="s">
        <v>528</v>
      </c>
      <c r="G4273">
        <v>5</v>
      </c>
      <c r="H4273">
        <v>8.3579978942871005</v>
      </c>
      <c r="I4273">
        <f>IF(OR(B4273="GAS",B4273="COL",B4273="LAN",B4273="RICE"),H4273*About!$B$113,IF(B4273="CROP",H4273*About!$B$114,'EPA Data'!H4273))</f>
        <v>8.3579978942871005</v>
      </c>
      <c r="J4273" s="9" t="str">
        <f>VLOOKUP(F4273,'Tech to Policy Mapping'!C:D,2,FALSE)</f>
        <v>F-gas destruction</v>
      </c>
    </row>
    <row r="4274" spans="1:10" x14ac:dyDescent="0.45">
      <c r="A4274" t="s">
        <v>465</v>
      </c>
      <c r="B4274" t="s">
        <v>527</v>
      </c>
      <c r="C4274">
        <v>2035</v>
      </c>
      <c r="D4274" t="s">
        <v>82</v>
      </c>
      <c r="E4274" t="s">
        <v>83</v>
      </c>
      <c r="F4274" t="s">
        <v>529</v>
      </c>
      <c r="G4274">
        <v>7</v>
      </c>
      <c r="H4274">
        <v>9.5643377304077095</v>
      </c>
      <c r="I4274">
        <f>IF(OR(B4274="GAS",B4274="COL",B4274="LAN",B4274="RICE"),H4274*About!$B$113,IF(B4274="CROP",H4274*About!$B$114,'EPA Data'!H4274))</f>
        <v>9.5643377304077095</v>
      </c>
      <c r="J4274" s="9" t="str">
        <f>VLOOKUP(F4274,'Tech to Policy Mapping'!C:D,2,FALSE)</f>
        <v>F-gas destruction</v>
      </c>
    </row>
    <row r="4275" spans="1:10" x14ac:dyDescent="0.45">
      <c r="A4275" t="s">
        <v>465</v>
      </c>
      <c r="B4275" t="s">
        <v>527</v>
      </c>
      <c r="C4275">
        <v>2035</v>
      </c>
      <c r="D4275" t="s">
        <v>82</v>
      </c>
      <c r="E4275" t="s">
        <v>83</v>
      </c>
      <c r="F4275" t="s">
        <v>530</v>
      </c>
      <c r="G4275">
        <v>9</v>
      </c>
      <c r="H4275">
        <v>8.1939477920532209</v>
      </c>
      <c r="I4275">
        <f>IF(OR(B4275="GAS",B4275="COL",B4275="LAN",B4275="RICE"),H4275*About!$B$113,IF(B4275="CROP",H4275*About!$B$114,'EPA Data'!H4275))</f>
        <v>8.1939477920532209</v>
      </c>
      <c r="J4275" s="9" t="str">
        <f>VLOOKUP(F4275,'Tech to Policy Mapping'!C:D,2,FALSE)</f>
        <v>F-gas destruction</v>
      </c>
    </row>
    <row r="4276" spans="1:10" x14ac:dyDescent="0.45">
      <c r="A4276" t="s">
        <v>465</v>
      </c>
      <c r="B4276" t="s">
        <v>527</v>
      </c>
      <c r="C4276">
        <v>2035</v>
      </c>
      <c r="D4276" t="s">
        <v>82</v>
      </c>
      <c r="E4276" t="s">
        <v>83</v>
      </c>
      <c r="F4276" t="s">
        <v>528</v>
      </c>
      <c r="G4276">
        <v>10</v>
      </c>
      <c r="H4276">
        <v>12.5369968414306</v>
      </c>
      <c r="I4276">
        <f>IF(OR(B4276="GAS",B4276="COL",B4276="LAN",B4276="RICE"),H4276*About!$B$113,IF(B4276="CROP",H4276*About!$B$114,'EPA Data'!H4276))</f>
        <v>12.5369968414306</v>
      </c>
      <c r="J4276" s="9" t="str">
        <f>VLOOKUP(F4276,'Tech to Policy Mapping'!C:D,2,FALSE)</f>
        <v>F-gas destruction</v>
      </c>
    </row>
    <row r="4277" spans="1:10" x14ac:dyDescent="0.45">
      <c r="A4277" t="s">
        <v>465</v>
      </c>
      <c r="B4277" t="s">
        <v>527</v>
      </c>
      <c r="C4277">
        <v>2035</v>
      </c>
      <c r="D4277" t="s">
        <v>82</v>
      </c>
      <c r="E4277" t="s">
        <v>83</v>
      </c>
      <c r="F4277" t="s">
        <v>531</v>
      </c>
      <c r="G4277">
        <v>11</v>
      </c>
      <c r="H4277">
        <v>8.1939477920532209</v>
      </c>
      <c r="I4277">
        <f>IF(OR(B4277="GAS",B4277="COL",B4277="LAN",B4277="RICE"),H4277*About!$B$113,IF(B4277="CROP",H4277*About!$B$114,'EPA Data'!H4277))</f>
        <v>8.1939477920532209</v>
      </c>
      <c r="J4277" s="9" t="str">
        <f>VLOOKUP(F4277,'Tech to Policy Mapping'!C:D,2,FALSE)</f>
        <v>F-gas destruction</v>
      </c>
    </row>
    <row r="4278" spans="1:10" x14ac:dyDescent="0.45">
      <c r="A4278" t="s">
        <v>465</v>
      </c>
      <c r="B4278" t="s">
        <v>527</v>
      </c>
      <c r="C4278">
        <v>2035</v>
      </c>
      <c r="D4278" t="s">
        <v>82</v>
      </c>
      <c r="E4278" t="s">
        <v>83</v>
      </c>
      <c r="F4278" t="s">
        <v>530</v>
      </c>
      <c r="G4278">
        <v>13</v>
      </c>
      <c r="H4278">
        <v>9.8327369689941406</v>
      </c>
      <c r="I4278">
        <f>IF(OR(B4278="GAS",B4278="COL",B4278="LAN",B4278="RICE"),H4278*About!$B$113,IF(B4278="CROP",H4278*About!$B$114,'EPA Data'!H4278))</f>
        <v>9.8327369689941406</v>
      </c>
      <c r="J4278" s="9" t="str">
        <f>VLOOKUP(F4278,'Tech to Policy Mapping'!C:D,2,FALSE)</f>
        <v>F-gas destruction</v>
      </c>
    </row>
    <row r="4279" spans="1:10" x14ac:dyDescent="0.45">
      <c r="A4279" t="s">
        <v>465</v>
      </c>
      <c r="B4279" t="s">
        <v>527</v>
      </c>
      <c r="C4279">
        <v>2035</v>
      </c>
      <c r="D4279" t="s">
        <v>82</v>
      </c>
      <c r="E4279" t="s">
        <v>83</v>
      </c>
      <c r="F4279" t="s">
        <v>529</v>
      </c>
      <c r="G4279">
        <v>14</v>
      </c>
      <c r="H4279">
        <v>6.3762249946594203</v>
      </c>
      <c r="I4279">
        <f>IF(OR(B4279="GAS",B4279="COL",B4279="LAN",B4279="RICE"),H4279*About!$B$113,IF(B4279="CROP",H4279*About!$B$114,'EPA Data'!H4279))</f>
        <v>6.3762249946594203</v>
      </c>
      <c r="J4279" s="9" t="str">
        <f>VLOOKUP(F4279,'Tech to Policy Mapping'!C:D,2,FALSE)</f>
        <v>F-gas destruction</v>
      </c>
    </row>
    <row r="4280" spans="1:10" x14ac:dyDescent="0.45">
      <c r="A4280" t="s">
        <v>465</v>
      </c>
      <c r="B4280" t="s">
        <v>527</v>
      </c>
      <c r="C4280">
        <v>2035</v>
      </c>
      <c r="D4280" t="s">
        <v>82</v>
      </c>
      <c r="E4280" t="s">
        <v>83</v>
      </c>
      <c r="F4280" t="s">
        <v>529</v>
      </c>
      <c r="G4280">
        <v>15</v>
      </c>
      <c r="H4280">
        <v>7.9702816009521396</v>
      </c>
      <c r="I4280">
        <f>IF(OR(B4280="GAS",B4280="COL",B4280="LAN",B4280="RICE"),H4280*About!$B$113,IF(B4280="CROP",H4280*About!$B$114,'EPA Data'!H4280))</f>
        <v>7.9702816009521396</v>
      </c>
      <c r="J4280" s="9" t="str">
        <f>VLOOKUP(F4280,'Tech to Policy Mapping'!C:D,2,FALSE)</f>
        <v>F-gas destruction</v>
      </c>
    </row>
    <row r="4281" spans="1:10" x14ac:dyDescent="0.45">
      <c r="A4281" t="s">
        <v>465</v>
      </c>
      <c r="B4281" t="s">
        <v>527</v>
      </c>
      <c r="C4281">
        <v>2035</v>
      </c>
      <c r="D4281" t="s">
        <v>82</v>
      </c>
      <c r="E4281" t="s">
        <v>83</v>
      </c>
      <c r="F4281" t="s">
        <v>531</v>
      </c>
      <c r="G4281">
        <v>16</v>
      </c>
      <c r="H4281">
        <v>9.8327369689941406</v>
      </c>
      <c r="I4281">
        <f>IF(OR(B4281="GAS",B4281="COL",B4281="LAN",B4281="RICE"),H4281*About!$B$113,IF(B4281="CROP",H4281*About!$B$114,'EPA Data'!H4281))</f>
        <v>9.8327369689941406</v>
      </c>
      <c r="J4281" s="9" t="str">
        <f>VLOOKUP(F4281,'Tech to Policy Mapping'!C:D,2,FALSE)</f>
        <v>F-gas destruction</v>
      </c>
    </row>
    <row r="4282" spans="1:10" x14ac:dyDescent="0.45">
      <c r="A4282" t="s">
        <v>465</v>
      </c>
      <c r="B4282" t="s">
        <v>527</v>
      </c>
      <c r="C4282">
        <v>2035</v>
      </c>
      <c r="D4282" t="s">
        <v>82</v>
      </c>
      <c r="E4282" t="s">
        <v>83</v>
      </c>
      <c r="F4282" t="s">
        <v>530</v>
      </c>
      <c r="G4282">
        <v>29</v>
      </c>
      <c r="H4282">
        <v>6.5551581382751403</v>
      </c>
      <c r="I4282">
        <f>IF(OR(B4282="GAS",B4282="COL",B4282="LAN",B4282="RICE"),H4282*About!$B$113,IF(B4282="CROP",H4282*About!$B$114,'EPA Data'!H4282))</f>
        <v>6.5551581382751403</v>
      </c>
      <c r="J4282" s="9" t="str">
        <f>VLOOKUP(F4282,'Tech to Policy Mapping'!C:D,2,FALSE)</f>
        <v>F-gas destruction</v>
      </c>
    </row>
    <row r="4283" spans="1:10" x14ac:dyDescent="0.45">
      <c r="A4283" t="s">
        <v>465</v>
      </c>
      <c r="B4283" t="s">
        <v>527</v>
      </c>
      <c r="C4283">
        <v>2035</v>
      </c>
      <c r="D4283" t="s">
        <v>82</v>
      </c>
      <c r="E4283" t="s">
        <v>83</v>
      </c>
      <c r="F4283" t="s">
        <v>530</v>
      </c>
      <c r="G4283">
        <v>30</v>
      </c>
      <c r="H4283">
        <v>8.1939477920532209</v>
      </c>
      <c r="I4283">
        <f>IF(OR(B4283="GAS",B4283="COL",B4283="LAN",B4283="RICE"),H4283*About!$B$113,IF(B4283="CROP",H4283*About!$B$114,'EPA Data'!H4283))</f>
        <v>8.1939477920532209</v>
      </c>
      <c r="J4283" s="9" t="str">
        <f>VLOOKUP(F4283,'Tech to Policy Mapping'!C:D,2,FALSE)</f>
        <v>F-gas destruction</v>
      </c>
    </row>
    <row r="4284" spans="1:10" x14ac:dyDescent="0.45">
      <c r="A4284" t="s">
        <v>465</v>
      </c>
      <c r="B4284" t="s">
        <v>527</v>
      </c>
      <c r="C4284">
        <v>2035</v>
      </c>
      <c r="D4284" t="s">
        <v>82</v>
      </c>
      <c r="E4284" t="s">
        <v>83</v>
      </c>
      <c r="F4284" t="s">
        <v>531</v>
      </c>
      <c r="G4284">
        <v>37</v>
      </c>
      <c r="H4284">
        <v>14.7491059303283</v>
      </c>
      <c r="I4284">
        <f>IF(OR(B4284="GAS",B4284="COL",B4284="LAN",B4284="RICE"),H4284*About!$B$113,IF(B4284="CROP",H4284*About!$B$114,'EPA Data'!H4284))</f>
        <v>14.7491059303283</v>
      </c>
      <c r="J4284" s="9" t="str">
        <f>VLOOKUP(F4284,'Tech to Policy Mapping'!C:D,2,FALSE)</f>
        <v>F-gas destruction</v>
      </c>
    </row>
    <row r="4285" spans="1:10" x14ac:dyDescent="0.45">
      <c r="A4285" t="s">
        <v>465</v>
      </c>
      <c r="B4285" t="s">
        <v>527</v>
      </c>
      <c r="C4285">
        <v>2035</v>
      </c>
      <c r="D4285" t="s">
        <v>82</v>
      </c>
      <c r="E4285" t="s">
        <v>83</v>
      </c>
      <c r="F4285" t="s">
        <v>531</v>
      </c>
      <c r="G4285">
        <v>100000</v>
      </c>
      <c r="H4285" s="1">
        <v>9.9999999999999998E-13</v>
      </c>
      <c r="I4285">
        <f>IF(OR(B4285="GAS",B4285="COL",B4285="LAN",B4285="RICE"),H4285*About!$B$113,IF(B4285="CROP",H4285*About!$B$114,'EPA Data'!H4285))</f>
        <v>9.9999999999999998E-13</v>
      </c>
      <c r="J4285" s="9" t="str">
        <f>VLOOKUP(F4285,'Tech to Policy Mapping'!C:D,2,FALSE)</f>
        <v>F-gas destruction</v>
      </c>
    </row>
    <row r="4286" spans="1:10" x14ac:dyDescent="0.45">
      <c r="A4286" t="s">
        <v>465</v>
      </c>
      <c r="B4286" t="s">
        <v>527</v>
      </c>
      <c r="C4286">
        <v>2040</v>
      </c>
      <c r="D4286" t="s">
        <v>82</v>
      </c>
      <c r="E4286" t="s">
        <v>83</v>
      </c>
      <c r="F4286" t="s">
        <v>532</v>
      </c>
      <c r="G4286">
        <v>-100000</v>
      </c>
      <c r="H4286">
        <v>0</v>
      </c>
      <c r="I4286">
        <f>IF(OR(B4286="GAS",B4286="COL",B4286="LAN",B4286="RICE"),H4286*About!$B$113,IF(B4286="CROP",H4286*About!$B$114,'EPA Data'!H4286))</f>
        <v>0</v>
      </c>
      <c r="J4286" s="9" t="str">
        <f>VLOOKUP(F4286,'Tech to Policy Mapping'!C:D,2,FALSE)</f>
        <v>F-gas destruction</v>
      </c>
    </row>
    <row r="4287" spans="1:10" x14ac:dyDescent="0.45">
      <c r="A4287" t="s">
        <v>465</v>
      </c>
      <c r="B4287" t="s">
        <v>527</v>
      </c>
      <c r="C4287">
        <v>2040</v>
      </c>
      <c r="D4287" t="s">
        <v>82</v>
      </c>
      <c r="E4287" t="s">
        <v>83</v>
      </c>
      <c r="F4287" t="s">
        <v>532</v>
      </c>
      <c r="G4287">
        <v>1</v>
      </c>
      <c r="H4287">
        <v>0</v>
      </c>
      <c r="I4287">
        <f>IF(OR(B4287="GAS",B4287="COL",B4287="LAN",B4287="RICE"),H4287*About!$B$113,IF(B4287="CROP",H4287*About!$B$114,'EPA Data'!H4287))</f>
        <v>0</v>
      </c>
      <c r="J4287" s="9" t="str">
        <f>VLOOKUP(F4287,'Tech to Policy Mapping'!C:D,2,FALSE)</f>
        <v>F-gas destruction</v>
      </c>
    </row>
    <row r="4288" spans="1:10" x14ac:dyDescent="0.45">
      <c r="A4288" t="s">
        <v>465</v>
      </c>
      <c r="B4288" t="s">
        <v>527</v>
      </c>
      <c r="C4288">
        <v>2040</v>
      </c>
      <c r="D4288" t="s">
        <v>82</v>
      </c>
      <c r="E4288" t="s">
        <v>83</v>
      </c>
      <c r="F4288" t="s">
        <v>532</v>
      </c>
      <c r="G4288">
        <v>1</v>
      </c>
      <c r="H4288">
        <v>69.024548530578599</v>
      </c>
      <c r="I4288">
        <f>IF(OR(B4288="GAS",B4288="COL",B4288="LAN",B4288="RICE"),H4288*About!$B$113,IF(B4288="CROP",H4288*About!$B$114,'EPA Data'!H4288))</f>
        <v>69.024548530578599</v>
      </c>
      <c r="J4288" s="9" t="str">
        <f>VLOOKUP(F4288,'Tech to Policy Mapping'!C:D,2,FALSE)</f>
        <v>F-gas destruction</v>
      </c>
    </row>
    <row r="4289" spans="1:10" x14ac:dyDescent="0.45">
      <c r="A4289" t="s">
        <v>465</v>
      </c>
      <c r="B4289" t="s">
        <v>527</v>
      </c>
      <c r="C4289">
        <v>2040</v>
      </c>
      <c r="D4289" t="s">
        <v>82</v>
      </c>
      <c r="E4289" t="s">
        <v>83</v>
      </c>
      <c r="F4289" t="s">
        <v>528</v>
      </c>
      <c r="G4289">
        <v>4</v>
      </c>
      <c r="H4289">
        <v>8.4788351058959908</v>
      </c>
      <c r="I4289">
        <f>IF(OR(B4289="GAS",B4289="COL",B4289="LAN",B4289="RICE"),H4289*About!$B$113,IF(B4289="CROP",H4289*About!$B$114,'EPA Data'!H4289))</f>
        <v>8.4788351058959908</v>
      </c>
      <c r="J4289" s="9" t="str">
        <f>VLOOKUP(F4289,'Tech to Policy Mapping'!C:D,2,FALSE)</f>
        <v>F-gas destruction</v>
      </c>
    </row>
    <row r="4290" spans="1:10" x14ac:dyDescent="0.45">
      <c r="A4290" t="s">
        <v>465</v>
      </c>
      <c r="B4290" t="s">
        <v>527</v>
      </c>
      <c r="C4290">
        <v>2040</v>
      </c>
      <c r="D4290" t="s">
        <v>82</v>
      </c>
      <c r="E4290" t="s">
        <v>83</v>
      </c>
      <c r="F4290" t="s">
        <v>528</v>
      </c>
      <c r="G4290">
        <v>5</v>
      </c>
      <c r="H4290">
        <v>10.1746015548706</v>
      </c>
      <c r="I4290">
        <f>IF(OR(B4290="GAS",B4290="COL",B4290="LAN",B4290="RICE"),H4290*About!$B$113,IF(B4290="CROP",H4290*About!$B$114,'EPA Data'!H4290))</f>
        <v>10.1746015548706</v>
      </c>
      <c r="J4290" s="9" t="str">
        <f>VLOOKUP(F4290,'Tech to Policy Mapping'!C:D,2,FALSE)</f>
        <v>F-gas destruction</v>
      </c>
    </row>
    <row r="4291" spans="1:10" x14ac:dyDescent="0.45">
      <c r="A4291" t="s">
        <v>465</v>
      </c>
      <c r="B4291" t="s">
        <v>527</v>
      </c>
      <c r="C4291">
        <v>2040</v>
      </c>
      <c r="D4291" t="s">
        <v>82</v>
      </c>
      <c r="E4291" t="s">
        <v>83</v>
      </c>
      <c r="F4291" t="s">
        <v>529</v>
      </c>
      <c r="G4291">
        <v>5</v>
      </c>
      <c r="H4291">
        <v>9.5867424011230398</v>
      </c>
      <c r="I4291">
        <f>IF(OR(B4291="GAS",B4291="COL",B4291="LAN",B4291="RICE"),H4291*About!$B$113,IF(B4291="CROP",H4291*About!$B$114,'EPA Data'!H4291))</f>
        <v>9.5867424011230398</v>
      </c>
      <c r="J4291" s="9" t="str">
        <f>VLOOKUP(F4291,'Tech to Policy Mapping'!C:D,2,FALSE)</f>
        <v>F-gas destruction</v>
      </c>
    </row>
    <row r="4292" spans="1:10" x14ac:dyDescent="0.45">
      <c r="A4292" t="s">
        <v>465</v>
      </c>
      <c r="B4292" t="s">
        <v>527</v>
      </c>
      <c r="C4292">
        <v>2040</v>
      </c>
      <c r="D4292" t="s">
        <v>82</v>
      </c>
      <c r="E4292" t="s">
        <v>83</v>
      </c>
      <c r="F4292" t="s">
        <v>529</v>
      </c>
      <c r="G4292">
        <v>7</v>
      </c>
      <c r="H4292">
        <v>11.504091262817299</v>
      </c>
      <c r="I4292">
        <f>IF(OR(B4292="GAS",B4292="COL",B4292="LAN",B4292="RICE"),H4292*About!$B$113,IF(B4292="CROP",H4292*About!$B$114,'EPA Data'!H4292))</f>
        <v>11.504091262817299</v>
      </c>
      <c r="J4292" s="9" t="str">
        <f>VLOOKUP(F4292,'Tech to Policy Mapping'!C:D,2,FALSE)</f>
        <v>F-gas destruction</v>
      </c>
    </row>
    <row r="4293" spans="1:10" x14ac:dyDescent="0.45">
      <c r="A4293" t="s">
        <v>465</v>
      </c>
      <c r="B4293" t="s">
        <v>527</v>
      </c>
      <c r="C4293">
        <v>2040</v>
      </c>
      <c r="D4293" t="s">
        <v>82</v>
      </c>
      <c r="E4293" t="s">
        <v>83</v>
      </c>
      <c r="F4293" t="s">
        <v>528</v>
      </c>
      <c r="G4293">
        <v>10</v>
      </c>
      <c r="H4293">
        <v>6.7830681800842196</v>
      </c>
      <c r="I4293">
        <f>IF(OR(B4293="GAS",B4293="COL",B4293="LAN",B4293="RICE"),H4293*About!$B$113,IF(B4293="CROP",H4293*About!$B$114,'EPA Data'!H4293))</f>
        <v>6.7830681800842196</v>
      </c>
      <c r="J4293" s="9" t="str">
        <f>VLOOKUP(F4293,'Tech to Policy Mapping'!C:D,2,FALSE)</f>
        <v>F-gas destruction</v>
      </c>
    </row>
    <row r="4294" spans="1:10" x14ac:dyDescent="0.45">
      <c r="A4294" t="s">
        <v>465</v>
      </c>
      <c r="B4294" t="s">
        <v>527</v>
      </c>
      <c r="C4294">
        <v>2040</v>
      </c>
      <c r="D4294" t="s">
        <v>82</v>
      </c>
      <c r="E4294" t="s">
        <v>83</v>
      </c>
      <c r="F4294" t="s">
        <v>530</v>
      </c>
      <c r="G4294">
        <v>10</v>
      </c>
      <c r="H4294">
        <v>9.5867424011230398</v>
      </c>
      <c r="I4294">
        <f>IF(OR(B4294="GAS",B4294="COL",B4294="LAN",B4294="RICE"),H4294*About!$B$113,IF(B4294="CROP",H4294*About!$B$114,'EPA Data'!H4294))</f>
        <v>9.5867424011230398</v>
      </c>
      <c r="J4294" s="9" t="str">
        <f>VLOOKUP(F4294,'Tech to Policy Mapping'!C:D,2,FALSE)</f>
        <v>F-gas destruction</v>
      </c>
    </row>
    <row r="4295" spans="1:10" x14ac:dyDescent="0.45">
      <c r="A4295" t="s">
        <v>465</v>
      </c>
      <c r="B4295" t="s">
        <v>527</v>
      </c>
      <c r="C4295">
        <v>2040</v>
      </c>
      <c r="D4295" t="s">
        <v>82</v>
      </c>
      <c r="E4295" t="s">
        <v>83</v>
      </c>
      <c r="F4295" t="s">
        <v>528</v>
      </c>
      <c r="G4295">
        <v>11</v>
      </c>
      <c r="H4295">
        <v>8.4788351058959908</v>
      </c>
      <c r="I4295">
        <f>IF(OR(B4295="GAS",B4295="COL",B4295="LAN",B4295="RICE"),H4295*About!$B$113,IF(B4295="CROP",H4295*About!$B$114,'EPA Data'!H4295))</f>
        <v>8.4788351058959908</v>
      </c>
      <c r="J4295" s="9" t="str">
        <f>VLOOKUP(F4295,'Tech to Policy Mapping'!C:D,2,FALSE)</f>
        <v>F-gas destruction</v>
      </c>
    </row>
    <row r="4296" spans="1:10" x14ac:dyDescent="0.45">
      <c r="A4296" t="s">
        <v>465</v>
      </c>
      <c r="B4296" t="s">
        <v>527</v>
      </c>
      <c r="C4296">
        <v>2040</v>
      </c>
      <c r="D4296" t="s">
        <v>82</v>
      </c>
      <c r="E4296" t="s">
        <v>83</v>
      </c>
      <c r="F4296" t="s">
        <v>531</v>
      </c>
      <c r="G4296">
        <v>12</v>
      </c>
      <c r="H4296">
        <v>9.5867424011230398</v>
      </c>
      <c r="I4296">
        <f>IF(OR(B4296="GAS",B4296="COL",B4296="LAN",B4296="RICE"),H4296*About!$B$113,IF(B4296="CROP",H4296*About!$B$114,'EPA Data'!H4296))</f>
        <v>9.5867424011230398</v>
      </c>
      <c r="J4296" s="9" t="str">
        <f>VLOOKUP(F4296,'Tech to Policy Mapping'!C:D,2,FALSE)</f>
        <v>F-gas destruction</v>
      </c>
    </row>
    <row r="4297" spans="1:10" x14ac:dyDescent="0.45">
      <c r="A4297" t="s">
        <v>465</v>
      </c>
      <c r="B4297" t="s">
        <v>527</v>
      </c>
      <c r="C4297">
        <v>2040</v>
      </c>
      <c r="D4297" t="s">
        <v>82</v>
      </c>
      <c r="E4297" t="s">
        <v>83</v>
      </c>
      <c r="F4297" t="s">
        <v>530</v>
      </c>
      <c r="G4297">
        <v>14</v>
      </c>
      <c r="H4297">
        <v>11.504091262817299</v>
      </c>
      <c r="I4297">
        <f>IF(OR(B4297="GAS",B4297="COL",B4297="LAN",B4297="RICE"),H4297*About!$B$113,IF(B4297="CROP",H4297*About!$B$114,'EPA Data'!H4297))</f>
        <v>11.504091262817299</v>
      </c>
      <c r="J4297" s="9" t="str">
        <f>VLOOKUP(F4297,'Tech to Policy Mapping'!C:D,2,FALSE)</f>
        <v>F-gas destruction</v>
      </c>
    </row>
    <row r="4298" spans="1:10" x14ac:dyDescent="0.45">
      <c r="A4298" t="s">
        <v>465</v>
      </c>
      <c r="B4298" t="s">
        <v>527</v>
      </c>
      <c r="C4298">
        <v>2040</v>
      </c>
      <c r="D4298" t="s">
        <v>82</v>
      </c>
      <c r="E4298" t="s">
        <v>83</v>
      </c>
      <c r="F4298" t="s">
        <v>529</v>
      </c>
      <c r="G4298">
        <v>15</v>
      </c>
      <c r="H4298">
        <v>17.256136417388898</v>
      </c>
      <c r="I4298">
        <f>IF(OR(B4298="GAS",B4298="COL",B4298="LAN",B4298="RICE"),H4298*About!$B$113,IF(B4298="CROP",H4298*About!$B$114,'EPA Data'!H4298))</f>
        <v>17.256136417388898</v>
      </c>
      <c r="J4298" s="9" t="str">
        <f>VLOOKUP(F4298,'Tech to Policy Mapping'!C:D,2,FALSE)</f>
        <v>F-gas destruction</v>
      </c>
    </row>
    <row r="4299" spans="1:10" x14ac:dyDescent="0.45">
      <c r="A4299" t="s">
        <v>465</v>
      </c>
      <c r="B4299" t="s">
        <v>527</v>
      </c>
      <c r="C4299">
        <v>2040</v>
      </c>
      <c r="D4299" t="s">
        <v>82</v>
      </c>
      <c r="E4299" t="s">
        <v>83</v>
      </c>
      <c r="F4299" t="s">
        <v>531</v>
      </c>
      <c r="G4299">
        <v>17</v>
      </c>
      <c r="H4299">
        <v>11.504091262817299</v>
      </c>
      <c r="I4299">
        <f>IF(OR(B4299="GAS",B4299="COL",B4299="LAN",B4299="RICE"),H4299*About!$B$113,IF(B4299="CROP",H4299*About!$B$114,'EPA Data'!H4299))</f>
        <v>11.504091262817299</v>
      </c>
      <c r="J4299" s="9" t="str">
        <f>VLOOKUP(F4299,'Tech to Policy Mapping'!C:D,2,FALSE)</f>
        <v>F-gas destruction</v>
      </c>
    </row>
    <row r="4300" spans="1:10" x14ac:dyDescent="0.45">
      <c r="A4300" t="s">
        <v>465</v>
      </c>
      <c r="B4300" t="s">
        <v>527</v>
      </c>
      <c r="C4300">
        <v>2040</v>
      </c>
      <c r="D4300" t="s">
        <v>82</v>
      </c>
      <c r="E4300" t="s">
        <v>83</v>
      </c>
      <c r="F4300" t="s">
        <v>530</v>
      </c>
      <c r="G4300">
        <v>31</v>
      </c>
      <c r="H4300">
        <v>7.6693940162658603</v>
      </c>
      <c r="I4300">
        <f>IF(OR(B4300="GAS",B4300="COL",B4300="LAN",B4300="RICE"),H4300*About!$B$113,IF(B4300="CROP",H4300*About!$B$114,'EPA Data'!H4300))</f>
        <v>7.6693940162658603</v>
      </c>
      <c r="J4300" s="9" t="str">
        <f>VLOOKUP(F4300,'Tech to Policy Mapping'!C:D,2,FALSE)</f>
        <v>F-gas destruction</v>
      </c>
    </row>
    <row r="4301" spans="1:10" x14ac:dyDescent="0.45">
      <c r="A4301" t="s">
        <v>465</v>
      </c>
      <c r="B4301" t="s">
        <v>527</v>
      </c>
      <c r="C4301">
        <v>2040</v>
      </c>
      <c r="D4301" t="s">
        <v>82</v>
      </c>
      <c r="E4301" t="s">
        <v>83</v>
      </c>
      <c r="F4301" t="s">
        <v>530</v>
      </c>
      <c r="G4301">
        <v>32</v>
      </c>
      <c r="H4301">
        <v>9.5867424011230398</v>
      </c>
      <c r="I4301">
        <f>IF(OR(B4301="GAS",B4301="COL",B4301="LAN",B4301="RICE"),H4301*About!$B$113,IF(B4301="CROP",H4301*About!$B$114,'EPA Data'!H4301))</f>
        <v>9.5867424011230398</v>
      </c>
      <c r="J4301" s="9" t="str">
        <f>VLOOKUP(F4301,'Tech to Policy Mapping'!C:D,2,FALSE)</f>
        <v>F-gas destruction</v>
      </c>
    </row>
    <row r="4302" spans="1:10" x14ac:dyDescent="0.45">
      <c r="A4302" t="s">
        <v>465</v>
      </c>
      <c r="B4302" t="s">
        <v>527</v>
      </c>
      <c r="C4302">
        <v>2040</v>
      </c>
      <c r="D4302" t="s">
        <v>82</v>
      </c>
      <c r="E4302" t="s">
        <v>83</v>
      </c>
      <c r="F4302" t="s">
        <v>531</v>
      </c>
      <c r="G4302">
        <v>38</v>
      </c>
      <c r="H4302">
        <v>7.6693940162658603</v>
      </c>
      <c r="I4302">
        <f>IF(OR(B4302="GAS",B4302="COL",B4302="LAN",B4302="RICE"),H4302*About!$B$113,IF(B4302="CROP",H4302*About!$B$114,'EPA Data'!H4302))</f>
        <v>7.6693940162658603</v>
      </c>
      <c r="J4302" s="9" t="str">
        <f>VLOOKUP(F4302,'Tech to Policy Mapping'!C:D,2,FALSE)</f>
        <v>F-gas destruction</v>
      </c>
    </row>
    <row r="4303" spans="1:10" x14ac:dyDescent="0.45">
      <c r="A4303" t="s">
        <v>465</v>
      </c>
      <c r="B4303" t="s">
        <v>527</v>
      </c>
      <c r="C4303">
        <v>2040</v>
      </c>
      <c r="D4303" t="s">
        <v>82</v>
      </c>
      <c r="E4303" t="s">
        <v>83</v>
      </c>
      <c r="F4303" t="s">
        <v>531</v>
      </c>
      <c r="G4303">
        <v>39</v>
      </c>
      <c r="H4303">
        <v>9.5867424011230398</v>
      </c>
      <c r="I4303">
        <f>IF(OR(B4303="GAS",B4303="COL",B4303="LAN",B4303="RICE"),H4303*About!$B$113,IF(B4303="CROP",H4303*About!$B$114,'EPA Data'!H4303))</f>
        <v>9.5867424011230398</v>
      </c>
      <c r="J4303" s="9" t="str">
        <f>VLOOKUP(F4303,'Tech to Policy Mapping'!C:D,2,FALSE)</f>
        <v>F-gas destruction</v>
      </c>
    </row>
    <row r="4304" spans="1:10" x14ac:dyDescent="0.45">
      <c r="A4304" t="s">
        <v>465</v>
      </c>
      <c r="B4304" t="s">
        <v>527</v>
      </c>
      <c r="C4304">
        <v>2040</v>
      </c>
      <c r="D4304" t="s">
        <v>82</v>
      </c>
      <c r="E4304" t="s">
        <v>83</v>
      </c>
      <c r="F4304" t="s">
        <v>531</v>
      </c>
      <c r="G4304">
        <v>100000</v>
      </c>
      <c r="H4304" s="1">
        <v>9.9999999999999998E-13</v>
      </c>
      <c r="I4304">
        <f>IF(OR(B4304="GAS",B4304="COL",B4304="LAN",B4304="RICE"),H4304*About!$B$113,IF(B4304="CROP",H4304*About!$B$114,'EPA Data'!H4304))</f>
        <v>9.9999999999999998E-13</v>
      </c>
      <c r="J4304" s="9" t="str">
        <f>VLOOKUP(F4304,'Tech to Policy Mapping'!C:D,2,FALSE)</f>
        <v>F-gas destruction</v>
      </c>
    </row>
    <row r="4305" spans="1:10" x14ac:dyDescent="0.45">
      <c r="A4305" t="s">
        <v>465</v>
      </c>
      <c r="B4305" t="s">
        <v>527</v>
      </c>
      <c r="C4305">
        <v>2045</v>
      </c>
      <c r="D4305" t="s">
        <v>82</v>
      </c>
      <c r="E4305" t="s">
        <v>83</v>
      </c>
      <c r="F4305" t="s">
        <v>532</v>
      </c>
      <c r="G4305">
        <v>-100000</v>
      </c>
      <c r="H4305">
        <v>0</v>
      </c>
      <c r="I4305">
        <f>IF(OR(B4305="GAS",B4305="COL",B4305="LAN",B4305="RICE"),H4305*About!$B$113,IF(B4305="CROP",H4305*About!$B$114,'EPA Data'!H4305))</f>
        <v>0</v>
      </c>
      <c r="J4305" s="9" t="str">
        <f>VLOOKUP(F4305,'Tech to Policy Mapping'!C:D,2,FALSE)</f>
        <v>F-gas destruction</v>
      </c>
    </row>
    <row r="4306" spans="1:10" x14ac:dyDescent="0.45">
      <c r="A4306" t="s">
        <v>465</v>
      </c>
      <c r="B4306" t="s">
        <v>527</v>
      </c>
      <c r="C4306">
        <v>2045</v>
      </c>
      <c r="D4306" t="s">
        <v>82</v>
      </c>
      <c r="E4306" t="s">
        <v>83</v>
      </c>
      <c r="F4306" t="s">
        <v>532</v>
      </c>
      <c r="G4306">
        <v>1</v>
      </c>
      <c r="H4306">
        <v>80.876054763793903</v>
      </c>
      <c r="I4306">
        <f>IF(OR(B4306="GAS",B4306="COL",B4306="LAN",B4306="RICE"),H4306*About!$B$113,IF(B4306="CROP",H4306*About!$B$114,'EPA Data'!H4306))</f>
        <v>80.876054763793903</v>
      </c>
      <c r="J4306" s="9" t="str">
        <f>VLOOKUP(F4306,'Tech to Policy Mapping'!C:D,2,FALSE)</f>
        <v>F-gas destruction</v>
      </c>
    </row>
    <row r="4307" spans="1:10" x14ac:dyDescent="0.45">
      <c r="A4307" t="s">
        <v>465</v>
      </c>
      <c r="B4307" t="s">
        <v>527</v>
      </c>
      <c r="C4307">
        <v>2045</v>
      </c>
      <c r="D4307" t="s">
        <v>82</v>
      </c>
      <c r="E4307" t="s">
        <v>83</v>
      </c>
      <c r="F4307" t="s">
        <v>532</v>
      </c>
      <c r="G4307">
        <v>1</v>
      </c>
      <c r="H4307">
        <v>0</v>
      </c>
      <c r="I4307">
        <f>IF(OR(B4307="GAS",B4307="COL",B4307="LAN",B4307="RICE"),H4307*About!$B$113,IF(B4307="CROP",H4307*About!$B$114,'EPA Data'!H4307))</f>
        <v>0</v>
      </c>
      <c r="J4307" s="9" t="str">
        <f>VLOOKUP(F4307,'Tech to Policy Mapping'!C:D,2,FALSE)</f>
        <v>F-gas destruction</v>
      </c>
    </row>
    <row r="4308" spans="1:10" x14ac:dyDescent="0.45">
      <c r="A4308" t="s">
        <v>465</v>
      </c>
      <c r="B4308" t="s">
        <v>527</v>
      </c>
      <c r="C4308">
        <v>2045</v>
      </c>
      <c r="D4308" t="s">
        <v>82</v>
      </c>
      <c r="E4308" t="s">
        <v>83</v>
      </c>
      <c r="F4308" t="s">
        <v>528</v>
      </c>
      <c r="G4308">
        <v>4</v>
      </c>
      <c r="H4308">
        <v>10.3083906173706</v>
      </c>
      <c r="I4308">
        <f>IF(OR(B4308="GAS",B4308="COL",B4308="LAN",B4308="RICE"),H4308*About!$B$113,IF(B4308="CROP",H4308*About!$B$114,'EPA Data'!H4308))</f>
        <v>10.3083906173706</v>
      </c>
      <c r="J4308" s="9" t="str">
        <f>VLOOKUP(F4308,'Tech to Policy Mapping'!C:D,2,FALSE)</f>
        <v>F-gas destruction</v>
      </c>
    </row>
    <row r="4309" spans="1:10" x14ac:dyDescent="0.45">
      <c r="A4309" t="s">
        <v>465</v>
      </c>
      <c r="B4309" t="s">
        <v>527</v>
      </c>
      <c r="C4309">
        <v>2045</v>
      </c>
      <c r="D4309" t="s">
        <v>82</v>
      </c>
      <c r="E4309" t="s">
        <v>83</v>
      </c>
      <c r="F4309" t="s">
        <v>529</v>
      </c>
      <c r="G4309">
        <v>5</v>
      </c>
      <c r="H4309">
        <v>11.232784271240201</v>
      </c>
      <c r="I4309">
        <f>IF(OR(B4309="GAS",B4309="COL",B4309="LAN",B4309="RICE"),H4309*About!$B$113,IF(B4309="CROP",H4309*About!$B$114,'EPA Data'!H4309))</f>
        <v>11.232784271240201</v>
      </c>
      <c r="J4309" s="9" t="str">
        <f>VLOOKUP(F4309,'Tech to Policy Mapping'!C:D,2,FALSE)</f>
        <v>F-gas destruction</v>
      </c>
    </row>
    <row r="4310" spans="1:10" x14ac:dyDescent="0.45">
      <c r="A4310" t="s">
        <v>465</v>
      </c>
      <c r="B4310" t="s">
        <v>527</v>
      </c>
      <c r="C4310">
        <v>2045</v>
      </c>
      <c r="D4310" t="s">
        <v>82</v>
      </c>
      <c r="E4310" t="s">
        <v>83</v>
      </c>
      <c r="F4310" t="s">
        <v>528</v>
      </c>
      <c r="G4310">
        <v>5</v>
      </c>
      <c r="H4310">
        <v>12.370068550109799</v>
      </c>
      <c r="I4310">
        <f>IF(OR(B4310="GAS",B4310="COL",B4310="LAN",B4310="RICE"),H4310*About!$B$113,IF(B4310="CROP",H4310*About!$B$114,'EPA Data'!H4310))</f>
        <v>12.370068550109799</v>
      </c>
      <c r="J4310" s="9" t="str">
        <f>VLOOKUP(F4310,'Tech to Policy Mapping'!C:D,2,FALSE)</f>
        <v>F-gas destruction</v>
      </c>
    </row>
    <row r="4311" spans="1:10" x14ac:dyDescent="0.45">
      <c r="A4311" t="s">
        <v>465</v>
      </c>
      <c r="B4311" t="s">
        <v>527</v>
      </c>
      <c r="C4311">
        <v>2045</v>
      </c>
      <c r="D4311" t="s">
        <v>82</v>
      </c>
      <c r="E4311" t="s">
        <v>83</v>
      </c>
      <c r="F4311" t="s">
        <v>529</v>
      </c>
      <c r="G4311">
        <v>7</v>
      </c>
      <c r="H4311">
        <v>13.479341506958001</v>
      </c>
      <c r="I4311">
        <f>IF(OR(B4311="GAS",B4311="COL",B4311="LAN",B4311="RICE"),H4311*About!$B$113,IF(B4311="CROP",H4311*About!$B$114,'EPA Data'!H4311))</f>
        <v>13.479341506958001</v>
      </c>
      <c r="J4311" s="9" t="str">
        <f>VLOOKUP(F4311,'Tech to Policy Mapping'!C:D,2,FALSE)</f>
        <v>F-gas destruction</v>
      </c>
    </row>
    <row r="4312" spans="1:10" x14ac:dyDescent="0.45">
      <c r="A4312" t="s">
        <v>465</v>
      </c>
      <c r="B4312" t="s">
        <v>527</v>
      </c>
      <c r="C4312">
        <v>2045</v>
      </c>
      <c r="D4312" t="s">
        <v>82</v>
      </c>
      <c r="E4312" t="s">
        <v>83</v>
      </c>
      <c r="F4312" t="s">
        <v>530</v>
      </c>
      <c r="G4312">
        <v>10</v>
      </c>
      <c r="H4312">
        <v>11.232784271240201</v>
      </c>
      <c r="I4312">
        <f>IF(OR(B4312="GAS",B4312="COL",B4312="LAN",B4312="RICE"),H4312*About!$B$113,IF(B4312="CROP",H4312*About!$B$114,'EPA Data'!H4312))</f>
        <v>11.232784271240201</v>
      </c>
      <c r="J4312" s="9" t="str">
        <f>VLOOKUP(F4312,'Tech to Policy Mapping'!C:D,2,FALSE)</f>
        <v>F-gas destruction</v>
      </c>
    </row>
    <row r="4313" spans="1:10" x14ac:dyDescent="0.45">
      <c r="A4313" t="s">
        <v>465</v>
      </c>
      <c r="B4313" t="s">
        <v>527</v>
      </c>
      <c r="C4313">
        <v>2045</v>
      </c>
      <c r="D4313" t="s">
        <v>82</v>
      </c>
      <c r="E4313" t="s">
        <v>83</v>
      </c>
      <c r="F4313" t="s">
        <v>528</v>
      </c>
      <c r="G4313">
        <v>11</v>
      </c>
      <c r="H4313">
        <v>18.5551033020019</v>
      </c>
      <c r="I4313">
        <f>IF(OR(B4313="GAS",B4313="COL",B4313="LAN",B4313="RICE"),H4313*About!$B$113,IF(B4313="CROP",H4313*About!$B$114,'EPA Data'!H4313))</f>
        <v>18.5551033020019</v>
      </c>
      <c r="J4313" s="9" t="str">
        <f>VLOOKUP(F4313,'Tech to Policy Mapping'!C:D,2,FALSE)</f>
        <v>F-gas destruction</v>
      </c>
    </row>
    <row r="4314" spans="1:10" x14ac:dyDescent="0.45">
      <c r="A4314" t="s">
        <v>465</v>
      </c>
      <c r="B4314" t="s">
        <v>527</v>
      </c>
      <c r="C4314">
        <v>2045</v>
      </c>
      <c r="D4314" t="s">
        <v>82</v>
      </c>
      <c r="E4314" t="s">
        <v>83</v>
      </c>
      <c r="F4314" t="s">
        <v>531</v>
      </c>
      <c r="G4314">
        <v>13</v>
      </c>
      <c r="H4314">
        <v>11.232784271240201</v>
      </c>
      <c r="I4314">
        <f>IF(OR(B4314="GAS",B4314="COL",B4314="LAN",B4314="RICE"),H4314*About!$B$113,IF(B4314="CROP",H4314*About!$B$114,'EPA Data'!H4314))</f>
        <v>11.232784271240201</v>
      </c>
      <c r="J4314" s="9" t="str">
        <f>VLOOKUP(F4314,'Tech to Policy Mapping'!C:D,2,FALSE)</f>
        <v>F-gas destruction</v>
      </c>
    </row>
    <row r="4315" spans="1:10" x14ac:dyDescent="0.45">
      <c r="A4315" t="s">
        <v>465</v>
      </c>
      <c r="B4315" t="s">
        <v>527</v>
      </c>
      <c r="C4315">
        <v>2045</v>
      </c>
      <c r="D4315" t="s">
        <v>82</v>
      </c>
      <c r="E4315" t="s">
        <v>83</v>
      </c>
      <c r="F4315" t="s">
        <v>529</v>
      </c>
      <c r="G4315">
        <v>15</v>
      </c>
      <c r="H4315">
        <v>8.9862279891967702</v>
      </c>
      <c r="I4315">
        <f>IF(OR(B4315="GAS",B4315="COL",B4315="LAN",B4315="RICE"),H4315*About!$B$113,IF(B4315="CROP",H4315*About!$B$114,'EPA Data'!H4315))</f>
        <v>8.9862279891967702</v>
      </c>
      <c r="J4315" s="9" t="str">
        <f>VLOOKUP(F4315,'Tech to Policy Mapping'!C:D,2,FALSE)</f>
        <v>F-gas destruction</v>
      </c>
    </row>
    <row r="4316" spans="1:10" x14ac:dyDescent="0.45">
      <c r="A4316" t="s">
        <v>465</v>
      </c>
      <c r="B4316" t="s">
        <v>527</v>
      </c>
      <c r="C4316">
        <v>2045</v>
      </c>
      <c r="D4316" t="s">
        <v>82</v>
      </c>
      <c r="E4316" t="s">
        <v>83</v>
      </c>
      <c r="F4316" t="s">
        <v>530</v>
      </c>
      <c r="G4316">
        <v>15</v>
      </c>
      <c r="H4316">
        <v>13.479341506958001</v>
      </c>
      <c r="I4316">
        <f>IF(OR(B4316="GAS",B4316="COL",B4316="LAN",B4316="RICE"),H4316*About!$B$113,IF(B4316="CROP",H4316*About!$B$114,'EPA Data'!H4316))</f>
        <v>13.479341506958001</v>
      </c>
      <c r="J4316" s="9" t="str">
        <f>VLOOKUP(F4316,'Tech to Policy Mapping'!C:D,2,FALSE)</f>
        <v>F-gas destruction</v>
      </c>
    </row>
    <row r="4317" spans="1:10" x14ac:dyDescent="0.45">
      <c r="A4317" t="s">
        <v>465</v>
      </c>
      <c r="B4317" t="s">
        <v>527</v>
      </c>
      <c r="C4317">
        <v>2045</v>
      </c>
      <c r="D4317" t="s">
        <v>82</v>
      </c>
      <c r="E4317" t="s">
        <v>83</v>
      </c>
      <c r="F4317" t="s">
        <v>529</v>
      </c>
      <c r="G4317">
        <v>16</v>
      </c>
      <c r="H4317">
        <v>11.232784271240201</v>
      </c>
      <c r="I4317">
        <f>IF(OR(B4317="GAS",B4317="COL",B4317="LAN",B4317="RICE"),H4317*About!$B$113,IF(B4317="CROP",H4317*About!$B$114,'EPA Data'!H4317))</f>
        <v>11.232784271240201</v>
      </c>
      <c r="J4317" s="9" t="str">
        <f>VLOOKUP(F4317,'Tech to Policy Mapping'!C:D,2,FALSE)</f>
        <v>F-gas destruction</v>
      </c>
    </row>
    <row r="4318" spans="1:10" x14ac:dyDescent="0.45">
      <c r="A4318" t="s">
        <v>465</v>
      </c>
      <c r="B4318" t="s">
        <v>527</v>
      </c>
      <c r="C4318">
        <v>2045</v>
      </c>
      <c r="D4318" t="s">
        <v>82</v>
      </c>
      <c r="E4318" t="s">
        <v>83</v>
      </c>
      <c r="F4318" t="s">
        <v>531</v>
      </c>
      <c r="G4318">
        <v>18</v>
      </c>
      <c r="H4318">
        <v>13.479341506958001</v>
      </c>
      <c r="I4318">
        <f>IF(OR(B4318="GAS",B4318="COL",B4318="LAN",B4318="RICE"),H4318*About!$B$113,IF(B4318="CROP",H4318*About!$B$114,'EPA Data'!H4318))</f>
        <v>13.479341506958001</v>
      </c>
      <c r="J4318" s="9" t="str">
        <f>VLOOKUP(F4318,'Tech to Policy Mapping'!C:D,2,FALSE)</f>
        <v>F-gas destruction</v>
      </c>
    </row>
    <row r="4319" spans="1:10" x14ac:dyDescent="0.45">
      <c r="A4319" t="s">
        <v>465</v>
      </c>
      <c r="B4319" t="s">
        <v>527</v>
      </c>
      <c r="C4319">
        <v>2045</v>
      </c>
      <c r="D4319" t="s">
        <v>82</v>
      </c>
      <c r="E4319" t="s">
        <v>83</v>
      </c>
      <c r="F4319" t="s">
        <v>530</v>
      </c>
      <c r="G4319">
        <v>33</v>
      </c>
      <c r="H4319">
        <v>20.219012260437001</v>
      </c>
      <c r="I4319">
        <f>IF(OR(B4319="GAS",B4319="COL",B4319="LAN",B4319="RICE"),H4319*About!$B$113,IF(B4319="CROP",H4319*About!$B$114,'EPA Data'!H4319))</f>
        <v>20.219012260437001</v>
      </c>
      <c r="J4319" s="9" t="str">
        <f>VLOOKUP(F4319,'Tech to Policy Mapping'!C:D,2,FALSE)</f>
        <v>F-gas destruction</v>
      </c>
    </row>
    <row r="4320" spans="1:10" x14ac:dyDescent="0.45">
      <c r="A4320" t="s">
        <v>465</v>
      </c>
      <c r="B4320" t="s">
        <v>527</v>
      </c>
      <c r="C4320">
        <v>2045</v>
      </c>
      <c r="D4320" t="s">
        <v>82</v>
      </c>
      <c r="E4320" t="s">
        <v>83</v>
      </c>
      <c r="F4320" t="s">
        <v>531</v>
      </c>
      <c r="G4320">
        <v>40</v>
      </c>
      <c r="H4320">
        <v>8.9862279891967702</v>
      </c>
      <c r="I4320">
        <f>IF(OR(B4320="GAS",B4320="COL",B4320="LAN",B4320="RICE"),H4320*About!$B$113,IF(B4320="CROP",H4320*About!$B$114,'EPA Data'!H4320))</f>
        <v>8.9862279891967702</v>
      </c>
      <c r="J4320" s="9" t="str">
        <f>VLOOKUP(F4320,'Tech to Policy Mapping'!C:D,2,FALSE)</f>
        <v>F-gas destruction</v>
      </c>
    </row>
    <row r="4321" spans="1:10" x14ac:dyDescent="0.45">
      <c r="A4321" t="s">
        <v>465</v>
      </c>
      <c r="B4321" t="s">
        <v>527</v>
      </c>
      <c r="C4321">
        <v>2045</v>
      </c>
      <c r="D4321" t="s">
        <v>82</v>
      </c>
      <c r="E4321" t="s">
        <v>83</v>
      </c>
      <c r="F4321" t="s">
        <v>531</v>
      </c>
      <c r="G4321">
        <v>41</v>
      </c>
      <c r="H4321">
        <v>11.232784271240201</v>
      </c>
      <c r="I4321">
        <f>IF(OR(B4321="GAS",B4321="COL",B4321="LAN",B4321="RICE"),H4321*About!$B$113,IF(B4321="CROP",H4321*About!$B$114,'EPA Data'!H4321))</f>
        <v>11.232784271240201</v>
      </c>
      <c r="J4321" s="9" t="str">
        <f>VLOOKUP(F4321,'Tech to Policy Mapping'!C:D,2,FALSE)</f>
        <v>F-gas destruction</v>
      </c>
    </row>
    <row r="4322" spans="1:10" x14ac:dyDescent="0.45">
      <c r="A4322" t="s">
        <v>465</v>
      </c>
      <c r="B4322" t="s">
        <v>527</v>
      </c>
      <c r="C4322">
        <v>2045</v>
      </c>
      <c r="D4322" t="s">
        <v>82</v>
      </c>
      <c r="E4322" t="s">
        <v>83</v>
      </c>
      <c r="F4322" t="s">
        <v>531</v>
      </c>
      <c r="G4322">
        <v>100000</v>
      </c>
      <c r="H4322" s="1">
        <v>9.9999999999999998E-13</v>
      </c>
      <c r="I4322">
        <f>IF(OR(B4322="GAS",B4322="COL",B4322="LAN",B4322="RICE"),H4322*About!$B$113,IF(B4322="CROP",H4322*About!$B$114,'EPA Data'!H4322))</f>
        <v>9.9999999999999998E-13</v>
      </c>
      <c r="J4322" s="9" t="str">
        <f>VLOOKUP(F4322,'Tech to Policy Mapping'!C:D,2,FALSE)</f>
        <v>F-gas destruction</v>
      </c>
    </row>
    <row r="4323" spans="1:10" x14ac:dyDescent="0.45">
      <c r="A4323" t="s">
        <v>465</v>
      </c>
      <c r="B4323" t="s">
        <v>527</v>
      </c>
      <c r="C4323">
        <v>2050</v>
      </c>
      <c r="D4323" t="s">
        <v>82</v>
      </c>
      <c r="E4323" t="s">
        <v>83</v>
      </c>
      <c r="F4323" t="s">
        <v>532</v>
      </c>
      <c r="G4323">
        <v>-100000</v>
      </c>
      <c r="H4323">
        <v>0</v>
      </c>
      <c r="I4323">
        <f>IF(OR(B4323="GAS",B4323="COL",B4323="LAN",B4323="RICE"),H4323*About!$B$113,IF(B4323="CROP",H4323*About!$B$114,'EPA Data'!H4323))</f>
        <v>0</v>
      </c>
      <c r="J4323" s="9" t="str">
        <f>VLOOKUP(F4323,'Tech to Policy Mapping'!C:D,2,FALSE)</f>
        <v>F-gas destruction</v>
      </c>
    </row>
    <row r="4324" spans="1:10" x14ac:dyDescent="0.45">
      <c r="A4324" t="s">
        <v>465</v>
      </c>
      <c r="B4324" t="s">
        <v>527</v>
      </c>
      <c r="C4324">
        <v>2050</v>
      </c>
      <c r="D4324" t="s">
        <v>82</v>
      </c>
      <c r="E4324" t="s">
        <v>83</v>
      </c>
      <c r="F4324" t="s">
        <v>532</v>
      </c>
      <c r="G4324">
        <v>1</v>
      </c>
      <c r="H4324">
        <v>0</v>
      </c>
      <c r="I4324">
        <f>IF(OR(B4324="GAS",B4324="COL",B4324="LAN",B4324="RICE"),H4324*About!$B$113,IF(B4324="CROP",H4324*About!$B$114,'EPA Data'!H4324))</f>
        <v>0</v>
      </c>
      <c r="J4324" s="9" t="str">
        <f>VLOOKUP(F4324,'Tech to Policy Mapping'!C:D,2,FALSE)</f>
        <v>F-gas destruction</v>
      </c>
    </row>
    <row r="4325" spans="1:10" x14ac:dyDescent="0.45">
      <c r="A4325" t="s">
        <v>465</v>
      </c>
      <c r="B4325" t="s">
        <v>527</v>
      </c>
      <c r="C4325">
        <v>2050</v>
      </c>
      <c r="D4325" t="s">
        <v>82</v>
      </c>
      <c r="E4325" t="s">
        <v>83</v>
      </c>
      <c r="F4325" t="s">
        <v>532</v>
      </c>
      <c r="G4325">
        <v>1</v>
      </c>
      <c r="H4325">
        <v>94.891510009765597</v>
      </c>
      <c r="I4325">
        <f>IF(OR(B4325="GAS",B4325="COL",B4325="LAN",B4325="RICE"),H4325*About!$B$113,IF(B4325="CROP",H4325*About!$B$114,'EPA Data'!H4325))</f>
        <v>94.891510009765597</v>
      </c>
      <c r="J4325" s="9" t="str">
        <f>VLOOKUP(F4325,'Tech to Policy Mapping'!C:D,2,FALSE)</f>
        <v>F-gas destruction</v>
      </c>
    </row>
    <row r="4326" spans="1:10" x14ac:dyDescent="0.45">
      <c r="A4326" t="s">
        <v>465</v>
      </c>
      <c r="B4326" t="s">
        <v>527</v>
      </c>
      <c r="C4326">
        <v>2050</v>
      </c>
      <c r="D4326" t="s">
        <v>82</v>
      </c>
      <c r="E4326" t="s">
        <v>83</v>
      </c>
      <c r="F4326" t="s">
        <v>528</v>
      </c>
      <c r="G4326">
        <v>4</v>
      </c>
      <c r="H4326">
        <v>12.5187873840332</v>
      </c>
      <c r="I4326">
        <f>IF(OR(B4326="GAS",B4326="COL",B4326="LAN",B4326="RICE"),H4326*About!$B$113,IF(B4326="CROP",H4326*About!$B$114,'EPA Data'!H4326))</f>
        <v>12.5187873840332</v>
      </c>
      <c r="J4326" s="9" t="str">
        <f>VLOOKUP(F4326,'Tech to Policy Mapping'!C:D,2,FALSE)</f>
        <v>F-gas destruction</v>
      </c>
    </row>
    <row r="4327" spans="1:10" x14ac:dyDescent="0.45">
      <c r="A4327" t="s">
        <v>465</v>
      </c>
      <c r="B4327" t="s">
        <v>527</v>
      </c>
      <c r="C4327">
        <v>2050</v>
      </c>
      <c r="D4327" t="s">
        <v>82</v>
      </c>
      <c r="E4327" t="s">
        <v>83</v>
      </c>
      <c r="F4327" t="s">
        <v>528</v>
      </c>
      <c r="G4327">
        <v>5</v>
      </c>
      <c r="H4327">
        <v>15.022544860839799</v>
      </c>
      <c r="I4327">
        <f>IF(OR(B4327="GAS",B4327="COL",B4327="LAN",B4327="RICE"),H4327*About!$B$113,IF(B4327="CROP",H4327*About!$B$114,'EPA Data'!H4327))</f>
        <v>15.022544860839799</v>
      </c>
      <c r="J4327" s="9" t="str">
        <f>VLOOKUP(F4327,'Tech to Policy Mapping'!C:D,2,FALSE)</f>
        <v>F-gas destruction</v>
      </c>
    </row>
    <row r="4328" spans="1:10" x14ac:dyDescent="0.45">
      <c r="A4328" t="s">
        <v>465</v>
      </c>
      <c r="B4328" t="s">
        <v>527</v>
      </c>
      <c r="C4328">
        <v>2050</v>
      </c>
      <c r="D4328" t="s">
        <v>82</v>
      </c>
      <c r="E4328" t="s">
        <v>83</v>
      </c>
      <c r="F4328" t="s">
        <v>529</v>
      </c>
      <c r="G4328">
        <v>5</v>
      </c>
      <c r="H4328">
        <v>13.1793766021728</v>
      </c>
      <c r="I4328">
        <f>IF(OR(B4328="GAS",B4328="COL",B4328="LAN",B4328="RICE"),H4328*About!$B$113,IF(B4328="CROP",H4328*About!$B$114,'EPA Data'!H4328))</f>
        <v>13.1793766021728</v>
      </c>
      <c r="J4328" s="9" t="str">
        <f>VLOOKUP(F4328,'Tech to Policy Mapping'!C:D,2,FALSE)</f>
        <v>F-gas destruction</v>
      </c>
    </row>
    <row r="4329" spans="1:10" x14ac:dyDescent="0.45">
      <c r="A4329" t="s">
        <v>465</v>
      </c>
      <c r="B4329" t="s">
        <v>527</v>
      </c>
      <c r="C4329">
        <v>2050</v>
      </c>
      <c r="D4329" t="s">
        <v>82</v>
      </c>
      <c r="E4329" t="s">
        <v>83</v>
      </c>
      <c r="F4329" t="s">
        <v>529</v>
      </c>
      <c r="G4329">
        <v>7</v>
      </c>
      <c r="H4329">
        <v>15.8152513504028</v>
      </c>
      <c r="I4329">
        <f>IF(OR(B4329="GAS",B4329="COL",B4329="LAN",B4329="RICE"),H4329*About!$B$113,IF(B4329="CROP",H4329*About!$B$114,'EPA Data'!H4329))</f>
        <v>15.8152513504028</v>
      </c>
      <c r="J4329" s="9" t="str">
        <f>VLOOKUP(F4329,'Tech to Policy Mapping'!C:D,2,FALSE)</f>
        <v>F-gas destruction</v>
      </c>
    </row>
    <row r="4330" spans="1:10" x14ac:dyDescent="0.45">
      <c r="A4330" t="s">
        <v>465</v>
      </c>
      <c r="B4330" t="s">
        <v>527</v>
      </c>
      <c r="C4330">
        <v>2050</v>
      </c>
      <c r="D4330" t="s">
        <v>82</v>
      </c>
      <c r="E4330" t="s">
        <v>83</v>
      </c>
      <c r="F4330" t="s">
        <v>528</v>
      </c>
      <c r="G4330">
        <v>11</v>
      </c>
      <c r="H4330">
        <v>22.533817291259702</v>
      </c>
      <c r="I4330">
        <f>IF(OR(B4330="GAS",B4330="COL",B4330="LAN",B4330="RICE"),H4330*About!$B$113,IF(B4330="CROP",H4330*About!$B$114,'EPA Data'!H4330))</f>
        <v>22.533817291259702</v>
      </c>
      <c r="J4330" s="9" t="str">
        <f>VLOOKUP(F4330,'Tech to Policy Mapping'!C:D,2,FALSE)</f>
        <v>F-gas destruction</v>
      </c>
    </row>
    <row r="4331" spans="1:10" x14ac:dyDescent="0.45">
      <c r="A4331" t="s">
        <v>465</v>
      </c>
      <c r="B4331" t="s">
        <v>527</v>
      </c>
      <c r="C4331">
        <v>2050</v>
      </c>
      <c r="D4331" t="s">
        <v>82</v>
      </c>
      <c r="E4331" t="s">
        <v>83</v>
      </c>
      <c r="F4331" t="s">
        <v>530</v>
      </c>
      <c r="G4331">
        <v>11</v>
      </c>
      <c r="H4331">
        <v>13.1793766021728</v>
      </c>
      <c r="I4331">
        <f>IF(OR(B4331="GAS",B4331="COL",B4331="LAN",B4331="RICE"),H4331*About!$B$113,IF(B4331="CROP",H4331*About!$B$114,'EPA Data'!H4331))</f>
        <v>13.1793766021728</v>
      </c>
      <c r="J4331" s="9" t="str">
        <f>VLOOKUP(F4331,'Tech to Policy Mapping'!C:D,2,FALSE)</f>
        <v>F-gas destruction</v>
      </c>
    </row>
    <row r="4332" spans="1:10" x14ac:dyDescent="0.45">
      <c r="A4332" t="s">
        <v>465</v>
      </c>
      <c r="B4332" t="s">
        <v>527</v>
      </c>
      <c r="C4332">
        <v>2050</v>
      </c>
      <c r="D4332" t="s">
        <v>82</v>
      </c>
      <c r="E4332" t="s">
        <v>83</v>
      </c>
      <c r="F4332" t="s">
        <v>531</v>
      </c>
      <c r="G4332">
        <v>13</v>
      </c>
      <c r="H4332">
        <v>13.1793766021728</v>
      </c>
      <c r="I4332">
        <f>IF(OR(B4332="GAS",B4332="COL",B4332="LAN",B4332="RICE"),H4332*About!$B$113,IF(B4332="CROP",H4332*About!$B$114,'EPA Data'!H4332))</f>
        <v>13.1793766021728</v>
      </c>
      <c r="J4332" s="9" t="str">
        <f>VLOOKUP(F4332,'Tech to Policy Mapping'!C:D,2,FALSE)</f>
        <v>F-gas destruction</v>
      </c>
    </row>
    <row r="4333" spans="1:10" x14ac:dyDescent="0.45">
      <c r="A4333" t="s">
        <v>465</v>
      </c>
      <c r="B4333" t="s">
        <v>527</v>
      </c>
      <c r="C4333">
        <v>2050</v>
      </c>
      <c r="D4333" t="s">
        <v>82</v>
      </c>
      <c r="E4333" t="s">
        <v>83</v>
      </c>
      <c r="F4333" t="s">
        <v>530</v>
      </c>
      <c r="G4333">
        <v>15</v>
      </c>
      <c r="H4333">
        <v>15.8152513504028</v>
      </c>
      <c r="I4333">
        <f>IF(OR(B4333="GAS",B4333="COL",B4333="LAN",B4333="RICE"),H4333*About!$B$113,IF(B4333="CROP",H4333*About!$B$114,'EPA Data'!H4333))</f>
        <v>15.8152513504028</v>
      </c>
      <c r="J4333" s="9" t="str">
        <f>VLOOKUP(F4333,'Tech to Policy Mapping'!C:D,2,FALSE)</f>
        <v>F-gas destruction</v>
      </c>
    </row>
    <row r="4334" spans="1:10" x14ac:dyDescent="0.45">
      <c r="A4334" t="s">
        <v>465</v>
      </c>
      <c r="B4334" t="s">
        <v>527</v>
      </c>
      <c r="C4334">
        <v>2050</v>
      </c>
      <c r="D4334" t="s">
        <v>82</v>
      </c>
      <c r="E4334" t="s">
        <v>83</v>
      </c>
      <c r="F4334" t="s">
        <v>529</v>
      </c>
      <c r="G4334">
        <v>16</v>
      </c>
      <c r="H4334">
        <v>23.722877502441399</v>
      </c>
      <c r="I4334">
        <f>IF(OR(B4334="GAS",B4334="COL",B4334="LAN",B4334="RICE"),H4334*About!$B$113,IF(B4334="CROP",H4334*About!$B$114,'EPA Data'!H4334))</f>
        <v>23.722877502441399</v>
      </c>
      <c r="J4334" s="9" t="str">
        <f>VLOOKUP(F4334,'Tech to Policy Mapping'!C:D,2,FALSE)</f>
        <v>F-gas destruction</v>
      </c>
    </row>
    <row r="4335" spans="1:10" x14ac:dyDescent="0.45">
      <c r="A4335" t="s">
        <v>465</v>
      </c>
      <c r="B4335" t="s">
        <v>527</v>
      </c>
      <c r="C4335">
        <v>2050</v>
      </c>
      <c r="D4335" t="s">
        <v>82</v>
      </c>
      <c r="E4335" t="s">
        <v>83</v>
      </c>
      <c r="F4335" t="s">
        <v>531</v>
      </c>
      <c r="G4335">
        <v>19</v>
      </c>
      <c r="H4335">
        <v>15.8152513504028</v>
      </c>
      <c r="I4335">
        <f>IF(OR(B4335="GAS",B4335="COL",B4335="LAN",B4335="RICE"),H4335*About!$B$113,IF(B4335="CROP",H4335*About!$B$114,'EPA Data'!H4335))</f>
        <v>15.8152513504028</v>
      </c>
      <c r="J4335" s="9" t="str">
        <f>VLOOKUP(F4335,'Tech to Policy Mapping'!C:D,2,FALSE)</f>
        <v>F-gas destruction</v>
      </c>
    </row>
    <row r="4336" spans="1:10" x14ac:dyDescent="0.45">
      <c r="A4336" t="s">
        <v>465</v>
      </c>
      <c r="B4336" t="s">
        <v>527</v>
      </c>
      <c r="C4336">
        <v>2050</v>
      </c>
      <c r="D4336" t="s">
        <v>82</v>
      </c>
      <c r="E4336" t="s">
        <v>83</v>
      </c>
      <c r="F4336" t="s">
        <v>530</v>
      </c>
      <c r="G4336">
        <v>34</v>
      </c>
      <c r="H4336">
        <v>10.5435009002685</v>
      </c>
      <c r="I4336">
        <f>IF(OR(B4336="GAS",B4336="COL",B4336="LAN",B4336="RICE"),H4336*About!$B$113,IF(B4336="CROP",H4336*About!$B$114,'EPA Data'!H4336))</f>
        <v>10.5435009002685</v>
      </c>
      <c r="J4336" s="9" t="str">
        <f>VLOOKUP(F4336,'Tech to Policy Mapping'!C:D,2,FALSE)</f>
        <v>F-gas destruction</v>
      </c>
    </row>
    <row r="4337" spans="1:10" x14ac:dyDescent="0.45">
      <c r="A4337" t="s">
        <v>465</v>
      </c>
      <c r="B4337" t="s">
        <v>527</v>
      </c>
      <c r="C4337">
        <v>2050</v>
      </c>
      <c r="D4337" t="s">
        <v>82</v>
      </c>
      <c r="E4337" t="s">
        <v>83</v>
      </c>
      <c r="F4337" t="s">
        <v>530</v>
      </c>
      <c r="G4337">
        <v>35</v>
      </c>
      <c r="H4337">
        <v>13.1793766021728</v>
      </c>
      <c r="I4337">
        <f>IF(OR(B4337="GAS",B4337="COL",B4337="LAN",B4337="RICE"),H4337*About!$B$113,IF(B4337="CROP",H4337*About!$B$114,'EPA Data'!H4337))</f>
        <v>13.1793766021728</v>
      </c>
      <c r="J4337" s="9" t="str">
        <f>VLOOKUP(F4337,'Tech to Policy Mapping'!C:D,2,FALSE)</f>
        <v>F-gas destruction</v>
      </c>
    </row>
    <row r="4338" spans="1:10" x14ac:dyDescent="0.45">
      <c r="A4338" t="s">
        <v>465</v>
      </c>
      <c r="B4338" t="s">
        <v>527</v>
      </c>
      <c r="C4338">
        <v>2050</v>
      </c>
      <c r="D4338" t="s">
        <v>82</v>
      </c>
      <c r="E4338" t="s">
        <v>83</v>
      </c>
      <c r="F4338" t="s">
        <v>531</v>
      </c>
      <c r="G4338">
        <v>42</v>
      </c>
      <c r="H4338">
        <v>10.5435009002685</v>
      </c>
      <c r="I4338">
        <f>IF(OR(B4338="GAS",B4338="COL",B4338="LAN",B4338="RICE"),H4338*About!$B$113,IF(B4338="CROP",H4338*About!$B$114,'EPA Data'!H4338))</f>
        <v>10.5435009002685</v>
      </c>
      <c r="J4338" s="9" t="str">
        <f>VLOOKUP(F4338,'Tech to Policy Mapping'!C:D,2,FALSE)</f>
        <v>F-gas destruction</v>
      </c>
    </row>
    <row r="4339" spans="1:10" x14ac:dyDescent="0.45">
      <c r="A4339" t="s">
        <v>465</v>
      </c>
      <c r="B4339" t="s">
        <v>527</v>
      </c>
      <c r="C4339">
        <v>2050</v>
      </c>
      <c r="D4339" t="s">
        <v>82</v>
      </c>
      <c r="E4339" t="s">
        <v>83</v>
      </c>
      <c r="F4339" t="s">
        <v>531</v>
      </c>
      <c r="G4339">
        <v>43</v>
      </c>
      <c r="H4339">
        <v>13.1793766021728</v>
      </c>
      <c r="I4339">
        <f>IF(OR(B4339="GAS",B4339="COL",B4339="LAN",B4339="RICE"),H4339*About!$B$113,IF(B4339="CROP",H4339*About!$B$114,'EPA Data'!H4339))</f>
        <v>13.1793766021728</v>
      </c>
      <c r="J4339" s="9" t="str">
        <f>VLOOKUP(F4339,'Tech to Policy Mapping'!C:D,2,FALSE)</f>
        <v>F-gas destruction</v>
      </c>
    </row>
    <row r="4340" spans="1:10" x14ac:dyDescent="0.45">
      <c r="A4340" t="s">
        <v>465</v>
      </c>
      <c r="B4340" t="s">
        <v>527</v>
      </c>
      <c r="C4340">
        <v>2050</v>
      </c>
      <c r="D4340" t="s">
        <v>82</v>
      </c>
      <c r="E4340" t="s">
        <v>83</v>
      </c>
      <c r="F4340" t="s">
        <v>531</v>
      </c>
      <c r="G4340">
        <v>100000</v>
      </c>
      <c r="H4340" s="1">
        <v>9.9999999999999998E-13</v>
      </c>
      <c r="I4340">
        <f>IF(OR(B4340="GAS",B4340="COL",B4340="LAN",B4340="RICE"),H4340*About!$B$113,IF(B4340="CROP",H4340*About!$B$114,'EPA Data'!H4340))</f>
        <v>9.9999999999999998E-13</v>
      </c>
      <c r="J4340" s="9" t="str">
        <f>VLOOKUP(F4340,'Tech to Policy Mapping'!C:D,2,FALSE)</f>
        <v>F-gas destruction</v>
      </c>
    </row>
    <row r="4341" spans="1:10" x14ac:dyDescent="0.45">
      <c r="A4341" t="s">
        <v>465</v>
      </c>
      <c r="B4341" t="s">
        <v>533</v>
      </c>
      <c r="C4341">
        <v>2015</v>
      </c>
      <c r="D4341" t="s">
        <v>82</v>
      </c>
      <c r="E4341" t="s">
        <v>83</v>
      </c>
      <c r="F4341" t="s">
        <v>515</v>
      </c>
      <c r="G4341">
        <v>-100000</v>
      </c>
      <c r="H4341">
        <v>0</v>
      </c>
      <c r="I4341">
        <f>IF(OR(B4341="GAS",B4341="COL",B4341="LAN",B4341="RICE"),H4341*About!$B$113,IF(B4341="CROP",H4341*About!$B$114,'EPA Data'!H4341))</f>
        <v>0</v>
      </c>
      <c r="J4341" s="9" t="str">
        <f>VLOOKUP(F4341,'Tech to Policy Mapping'!C:D,2,FALSE)</f>
        <v>F-gas destruction</v>
      </c>
    </row>
    <row r="4342" spans="1:10" x14ac:dyDescent="0.45">
      <c r="A4342" t="s">
        <v>465</v>
      </c>
      <c r="B4342" t="s">
        <v>533</v>
      </c>
      <c r="C4342">
        <v>2015</v>
      </c>
      <c r="D4342" t="s">
        <v>82</v>
      </c>
      <c r="E4342" t="s">
        <v>83</v>
      </c>
      <c r="F4342" t="s">
        <v>515</v>
      </c>
      <c r="G4342">
        <v>1193</v>
      </c>
      <c r="H4342">
        <v>1.1628434658050499</v>
      </c>
      <c r="I4342">
        <f>IF(OR(B4342="GAS",B4342="COL",B4342="LAN",B4342="RICE"),H4342*About!$B$113,IF(B4342="CROP",H4342*About!$B$114,'EPA Data'!H4342))</f>
        <v>1.1628434658050499</v>
      </c>
      <c r="J4342" s="9" t="str">
        <f>VLOOKUP(F4342,'Tech to Policy Mapping'!C:D,2,FALSE)</f>
        <v>F-gas destruction</v>
      </c>
    </row>
    <row r="4343" spans="1:10" x14ac:dyDescent="0.45">
      <c r="A4343" t="s">
        <v>465</v>
      </c>
      <c r="B4343" t="s">
        <v>533</v>
      </c>
      <c r="C4343">
        <v>2015</v>
      </c>
      <c r="D4343" t="s">
        <v>82</v>
      </c>
      <c r="E4343" t="s">
        <v>83</v>
      </c>
      <c r="F4343" t="s">
        <v>515</v>
      </c>
      <c r="G4343">
        <v>1193</v>
      </c>
      <c r="H4343">
        <v>0</v>
      </c>
      <c r="I4343">
        <f>IF(OR(B4343="GAS",B4343="COL",B4343="LAN",B4343="RICE"),H4343*About!$B$113,IF(B4343="CROP",H4343*About!$B$114,'EPA Data'!H4343))</f>
        <v>0</v>
      </c>
      <c r="J4343" s="9" t="str">
        <f>VLOOKUP(F4343,'Tech to Policy Mapping'!C:D,2,FALSE)</f>
        <v>F-gas destruction</v>
      </c>
    </row>
    <row r="4344" spans="1:10" x14ac:dyDescent="0.45">
      <c r="A4344" t="s">
        <v>465</v>
      </c>
      <c r="B4344" t="s">
        <v>533</v>
      </c>
      <c r="C4344">
        <v>2015</v>
      </c>
      <c r="D4344" t="s">
        <v>82</v>
      </c>
      <c r="E4344" t="s">
        <v>83</v>
      </c>
      <c r="F4344" t="s">
        <v>518</v>
      </c>
      <c r="G4344">
        <v>1248</v>
      </c>
      <c r="H4344">
        <v>1.7237445116043</v>
      </c>
      <c r="I4344">
        <f>IF(OR(B4344="GAS",B4344="COL",B4344="LAN",B4344="RICE"),H4344*About!$B$113,IF(B4344="CROP",H4344*About!$B$114,'EPA Data'!H4344))</f>
        <v>1.7237445116043</v>
      </c>
      <c r="J4344" s="9" t="str">
        <f>VLOOKUP(F4344,'Tech to Policy Mapping'!C:D,2,FALSE)</f>
        <v>F-gas inspection maintenance retrofitting</v>
      </c>
    </row>
    <row r="4345" spans="1:10" x14ac:dyDescent="0.45">
      <c r="A4345" t="s">
        <v>465</v>
      </c>
      <c r="B4345" t="s">
        <v>533</v>
      </c>
      <c r="C4345">
        <v>2015</v>
      </c>
      <c r="D4345" t="s">
        <v>82</v>
      </c>
      <c r="E4345" t="s">
        <v>83</v>
      </c>
      <c r="F4345" t="s">
        <v>534</v>
      </c>
      <c r="G4345">
        <v>13453</v>
      </c>
      <c r="H4345">
        <v>0.38777771592140198</v>
      </c>
      <c r="I4345">
        <f>IF(OR(B4345="GAS",B4345="COL",B4345="LAN",B4345="RICE"),H4345*About!$B$113,IF(B4345="CROP",H4345*About!$B$114,'EPA Data'!H4345))</f>
        <v>0.38777771592140198</v>
      </c>
      <c r="J4345" s="9" t="str">
        <f>VLOOKUP(F4345,'Tech to Policy Mapping'!C:D,2,FALSE)</f>
        <v>F-gas inspection maintenance retrofitting</v>
      </c>
    </row>
    <row r="4346" spans="1:10" x14ac:dyDescent="0.45">
      <c r="A4346" t="s">
        <v>465</v>
      </c>
      <c r="B4346" t="s">
        <v>533</v>
      </c>
      <c r="C4346">
        <v>2015</v>
      </c>
      <c r="D4346" t="s">
        <v>82</v>
      </c>
      <c r="E4346" t="s">
        <v>83</v>
      </c>
      <c r="F4346" t="s">
        <v>519</v>
      </c>
      <c r="G4346">
        <v>31512</v>
      </c>
      <c r="H4346">
        <v>5.9641633182764102E-2</v>
      </c>
      <c r="I4346">
        <f>IF(OR(B4346="GAS",B4346="COL",B4346="LAN",B4346="RICE"),H4346*About!$B$113,IF(B4346="CROP",H4346*About!$B$114,'EPA Data'!H4346))</f>
        <v>5.9641633182764102E-2</v>
      </c>
      <c r="J4346" s="9" t="str">
        <f>VLOOKUP(F4346,'Tech to Policy Mapping'!C:D,2,FALSE)</f>
        <v>F-gas destruction</v>
      </c>
    </row>
    <row r="4347" spans="1:10" x14ac:dyDescent="0.45">
      <c r="A4347" t="s">
        <v>465</v>
      </c>
      <c r="B4347" t="s">
        <v>533</v>
      </c>
      <c r="C4347">
        <v>2015</v>
      </c>
      <c r="D4347" t="s">
        <v>82</v>
      </c>
      <c r="E4347" t="s">
        <v>83</v>
      </c>
      <c r="F4347" t="s">
        <v>519</v>
      </c>
      <c r="G4347">
        <v>100000</v>
      </c>
      <c r="H4347" s="1">
        <v>9.9999999999999998E-13</v>
      </c>
      <c r="I4347">
        <f>IF(OR(B4347="GAS",B4347="COL",B4347="LAN",B4347="RICE"),H4347*About!$B$113,IF(B4347="CROP",H4347*About!$B$114,'EPA Data'!H4347))</f>
        <v>9.9999999999999998E-13</v>
      </c>
      <c r="J4347" s="9" t="str">
        <f>VLOOKUP(F4347,'Tech to Policy Mapping'!C:D,2,FALSE)</f>
        <v>F-gas destruction</v>
      </c>
    </row>
    <row r="4348" spans="1:10" x14ac:dyDescent="0.45">
      <c r="A4348" t="s">
        <v>465</v>
      </c>
      <c r="B4348" t="s">
        <v>533</v>
      </c>
      <c r="C4348">
        <v>2020</v>
      </c>
      <c r="D4348" t="s">
        <v>82</v>
      </c>
      <c r="E4348" t="s">
        <v>83</v>
      </c>
      <c r="F4348" t="s">
        <v>515</v>
      </c>
      <c r="G4348">
        <v>-100000</v>
      </c>
      <c r="H4348">
        <v>0</v>
      </c>
      <c r="I4348">
        <f>IF(OR(B4348="GAS",B4348="COL",B4348="LAN",B4348="RICE"),H4348*About!$B$113,IF(B4348="CROP",H4348*About!$B$114,'EPA Data'!H4348))</f>
        <v>0</v>
      </c>
      <c r="J4348" s="9" t="str">
        <f>VLOOKUP(F4348,'Tech to Policy Mapping'!C:D,2,FALSE)</f>
        <v>F-gas destruction</v>
      </c>
    </row>
    <row r="4349" spans="1:10" x14ac:dyDescent="0.45">
      <c r="A4349" t="s">
        <v>465</v>
      </c>
      <c r="B4349" t="s">
        <v>533</v>
      </c>
      <c r="C4349">
        <v>2020</v>
      </c>
      <c r="D4349" t="s">
        <v>82</v>
      </c>
      <c r="E4349" t="s">
        <v>83</v>
      </c>
      <c r="F4349" t="s">
        <v>515</v>
      </c>
      <c r="G4349">
        <v>1330</v>
      </c>
      <c r="H4349">
        <v>0</v>
      </c>
      <c r="I4349">
        <f>IF(OR(B4349="GAS",B4349="COL",B4349="LAN",B4349="RICE"),H4349*About!$B$113,IF(B4349="CROP",H4349*About!$B$114,'EPA Data'!H4349))</f>
        <v>0</v>
      </c>
      <c r="J4349" s="9" t="str">
        <f>VLOOKUP(F4349,'Tech to Policy Mapping'!C:D,2,FALSE)</f>
        <v>F-gas destruction</v>
      </c>
    </row>
    <row r="4350" spans="1:10" x14ac:dyDescent="0.45">
      <c r="A4350" t="s">
        <v>465</v>
      </c>
      <c r="B4350" t="s">
        <v>533</v>
      </c>
      <c r="C4350">
        <v>2020</v>
      </c>
      <c r="D4350" t="s">
        <v>82</v>
      </c>
      <c r="E4350" t="s">
        <v>83</v>
      </c>
      <c r="F4350" t="s">
        <v>515</v>
      </c>
      <c r="G4350">
        <v>1330</v>
      </c>
      <c r="H4350">
        <v>0.48719885945320102</v>
      </c>
      <c r="I4350">
        <f>IF(OR(B4350="GAS",B4350="COL",B4350="LAN",B4350="RICE"),H4350*About!$B$113,IF(B4350="CROP",H4350*About!$B$114,'EPA Data'!H4350))</f>
        <v>0.48719885945320102</v>
      </c>
      <c r="J4350" s="9" t="str">
        <f>VLOOKUP(F4350,'Tech to Policy Mapping'!C:D,2,FALSE)</f>
        <v>F-gas destruction</v>
      </c>
    </row>
    <row r="4351" spans="1:10" x14ac:dyDescent="0.45">
      <c r="A4351" t="s">
        <v>465</v>
      </c>
      <c r="B4351" t="s">
        <v>533</v>
      </c>
      <c r="C4351">
        <v>2020</v>
      </c>
      <c r="D4351" t="s">
        <v>82</v>
      </c>
      <c r="E4351" t="s">
        <v>83</v>
      </c>
      <c r="F4351" t="s">
        <v>518</v>
      </c>
      <c r="G4351">
        <v>1391</v>
      </c>
      <c r="H4351">
        <v>0.72220069169998102</v>
      </c>
      <c r="I4351">
        <f>IF(OR(B4351="GAS",B4351="COL",B4351="LAN",B4351="RICE"),H4351*About!$B$113,IF(B4351="CROP",H4351*About!$B$114,'EPA Data'!H4351))</f>
        <v>0.72220069169998102</v>
      </c>
      <c r="J4351" s="9" t="str">
        <f>VLOOKUP(F4351,'Tech to Policy Mapping'!C:D,2,FALSE)</f>
        <v>F-gas inspection maintenance retrofitting</v>
      </c>
    </row>
    <row r="4352" spans="1:10" x14ac:dyDescent="0.45">
      <c r="A4352" t="s">
        <v>465</v>
      </c>
      <c r="B4352" t="s">
        <v>533</v>
      </c>
      <c r="C4352">
        <v>2020</v>
      </c>
      <c r="D4352" t="s">
        <v>82</v>
      </c>
      <c r="E4352" t="s">
        <v>83</v>
      </c>
      <c r="F4352" t="s">
        <v>534</v>
      </c>
      <c r="G4352">
        <v>15027</v>
      </c>
      <c r="H4352">
        <v>0.16213022172451</v>
      </c>
      <c r="I4352">
        <f>IF(OR(B4352="GAS",B4352="COL",B4352="LAN",B4352="RICE"),H4352*About!$B$113,IF(B4352="CROP",H4352*About!$B$114,'EPA Data'!H4352))</f>
        <v>0.16213022172451</v>
      </c>
      <c r="J4352" s="9" t="str">
        <f>VLOOKUP(F4352,'Tech to Policy Mapping'!C:D,2,FALSE)</f>
        <v>F-gas inspection maintenance retrofitting</v>
      </c>
    </row>
    <row r="4353" spans="1:10" x14ac:dyDescent="0.45">
      <c r="A4353" t="s">
        <v>465</v>
      </c>
      <c r="B4353" t="s">
        <v>533</v>
      </c>
      <c r="C4353">
        <v>2020</v>
      </c>
      <c r="D4353" t="s">
        <v>82</v>
      </c>
      <c r="E4353" t="s">
        <v>83</v>
      </c>
      <c r="F4353" t="s">
        <v>519</v>
      </c>
      <c r="G4353">
        <v>35170</v>
      </c>
      <c r="H4353">
        <v>2.49558463692665E-2</v>
      </c>
      <c r="I4353">
        <f>IF(OR(B4353="GAS",B4353="COL",B4353="LAN",B4353="RICE"),H4353*About!$B$113,IF(B4353="CROP",H4353*About!$B$114,'EPA Data'!H4353))</f>
        <v>2.49558463692665E-2</v>
      </c>
      <c r="J4353" s="9" t="str">
        <f>VLOOKUP(F4353,'Tech to Policy Mapping'!C:D,2,FALSE)</f>
        <v>F-gas destruction</v>
      </c>
    </row>
    <row r="4354" spans="1:10" x14ac:dyDescent="0.45">
      <c r="A4354" t="s">
        <v>465</v>
      </c>
      <c r="B4354" t="s">
        <v>533</v>
      </c>
      <c r="C4354">
        <v>2020</v>
      </c>
      <c r="D4354" t="s">
        <v>82</v>
      </c>
      <c r="E4354" t="s">
        <v>83</v>
      </c>
      <c r="F4354" t="s">
        <v>519</v>
      </c>
      <c r="G4354">
        <v>100000</v>
      </c>
      <c r="H4354" s="1">
        <v>9.9999999999999998E-13</v>
      </c>
      <c r="I4354">
        <f>IF(OR(B4354="GAS",B4354="COL",B4354="LAN",B4354="RICE"),H4354*About!$B$113,IF(B4354="CROP",H4354*About!$B$114,'EPA Data'!H4354))</f>
        <v>9.9999999999999998E-13</v>
      </c>
      <c r="J4354" s="9" t="str">
        <f>VLOOKUP(F4354,'Tech to Policy Mapping'!C:D,2,FALSE)</f>
        <v>F-gas destruction</v>
      </c>
    </row>
    <row r="4355" spans="1:10" x14ac:dyDescent="0.45">
      <c r="A4355" t="s">
        <v>465</v>
      </c>
      <c r="B4355" t="s">
        <v>533</v>
      </c>
      <c r="C4355">
        <v>2025</v>
      </c>
      <c r="D4355" t="s">
        <v>82</v>
      </c>
      <c r="E4355" t="s">
        <v>83</v>
      </c>
      <c r="F4355" t="s">
        <v>515</v>
      </c>
      <c r="G4355">
        <v>-100000</v>
      </c>
      <c r="H4355">
        <v>0</v>
      </c>
      <c r="I4355">
        <f>IF(OR(B4355="GAS",B4355="COL",B4355="LAN",B4355="RICE"),H4355*About!$B$113,IF(B4355="CROP",H4355*About!$B$114,'EPA Data'!H4355))</f>
        <v>0</v>
      </c>
      <c r="J4355" s="9" t="str">
        <f>VLOOKUP(F4355,'Tech to Policy Mapping'!C:D,2,FALSE)</f>
        <v>F-gas destruction</v>
      </c>
    </row>
    <row r="4356" spans="1:10" x14ac:dyDescent="0.45">
      <c r="A4356" t="s">
        <v>465</v>
      </c>
      <c r="B4356" t="s">
        <v>533</v>
      </c>
      <c r="C4356">
        <v>2025</v>
      </c>
      <c r="D4356" t="s">
        <v>82</v>
      </c>
      <c r="E4356" t="s">
        <v>83</v>
      </c>
      <c r="F4356" t="s">
        <v>515</v>
      </c>
      <c r="G4356">
        <v>1396</v>
      </c>
      <c r="H4356">
        <v>0.28336194157600397</v>
      </c>
      <c r="I4356">
        <f>IF(OR(B4356="GAS",B4356="COL",B4356="LAN",B4356="RICE"),H4356*About!$B$113,IF(B4356="CROP",H4356*About!$B$114,'EPA Data'!H4356))</f>
        <v>0.28336194157600397</v>
      </c>
      <c r="J4356" s="9" t="str">
        <f>VLOOKUP(F4356,'Tech to Policy Mapping'!C:D,2,FALSE)</f>
        <v>F-gas destruction</v>
      </c>
    </row>
    <row r="4357" spans="1:10" x14ac:dyDescent="0.45">
      <c r="A4357" t="s">
        <v>465</v>
      </c>
      <c r="B4357" t="s">
        <v>533</v>
      </c>
      <c r="C4357">
        <v>2025</v>
      </c>
      <c r="D4357" t="s">
        <v>82</v>
      </c>
      <c r="E4357" t="s">
        <v>83</v>
      </c>
      <c r="F4357" t="s">
        <v>515</v>
      </c>
      <c r="G4357">
        <v>1396</v>
      </c>
      <c r="H4357">
        <v>0</v>
      </c>
      <c r="I4357">
        <f>IF(OR(B4357="GAS",B4357="COL",B4357="LAN",B4357="RICE"),H4357*About!$B$113,IF(B4357="CROP",H4357*About!$B$114,'EPA Data'!H4357))</f>
        <v>0</v>
      </c>
      <c r="J4357" s="9" t="str">
        <f>VLOOKUP(F4357,'Tech to Policy Mapping'!C:D,2,FALSE)</f>
        <v>F-gas destruction</v>
      </c>
    </row>
    <row r="4358" spans="1:10" x14ac:dyDescent="0.45">
      <c r="A4358" t="s">
        <v>465</v>
      </c>
      <c r="B4358" t="s">
        <v>533</v>
      </c>
      <c r="C4358">
        <v>2025</v>
      </c>
      <c r="D4358" t="s">
        <v>82</v>
      </c>
      <c r="E4358" t="s">
        <v>83</v>
      </c>
      <c r="F4358" t="s">
        <v>518</v>
      </c>
      <c r="G4358">
        <v>1460</v>
      </c>
      <c r="H4358">
        <v>0.42004242539405801</v>
      </c>
      <c r="I4358">
        <f>IF(OR(B4358="GAS",B4358="COL",B4358="LAN",B4358="RICE"),H4358*About!$B$113,IF(B4358="CROP",H4358*About!$B$114,'EPA Data'!H4358))</f>
        <v>0.42004242539405801</v>
      </c>
      <c r="J4358" s="9" t="str">
        <f>VLOOKUP(F4358,'Tech to Policy Mapping'!C:D,2,FALSE)</f>
        <v>F-gas inspection maintenance retrofitting</v>
      </c>
    </row>
    <row r="4359" spans="1:10" x14ac:dyDescent="0.45">
      <c r="A4359" t="s">
        <v>465</v>
      </c>
      <c r="B4359" t="s">
        <v>533</v>
      </c>
      <c r="C4359">
        <v>2025</v>
      </c>
      <c r="D4359" t="s">
        <v>82</v>
      </c>
      <c r="E4359" t="s">
        <v>83</v>
      </c>
      <c r="F4359" t="s">
        <v>534</v>
      </c>
      <c r="G4359">
        <v>15808</v>
      </c>
      <c r="H4359">
        <v>9.4111397862434401E-2</v>
      </c>
      <c r="I4359">
        <f>IF(OR(B4359="GAS",B4359="COL",B4359="LAN",B4359="RICE"),H4359*About!$B$113,IF(B4359="CROP",H4359*About!$B$114,'EPA Data'!H4359))</f>
        <v>9.4111397862434401E-2</v>
      </c>
      <c r="J4359" s="9" t="str">
        <f>VLOOKUP(F4359,'Tech to Policy Mapping'!C:D,2,FALSE)</f>
        <v>F-gas inspection maintenance retrofitting</v>
      </c>
    </row>
    <row r="4360" spans="1:10" x14ac:dyDescent="0.45">
      <c r="A4360" t="s">
        <v>465</v>
      </c>
      <c r="B4360" t="s">
        <v>533</v>
      </c>
      <c r="C4360">
        <v>2025</v>
      </c>
      <c r="D4360" t="s">
        <v>82</v>
      </c>
      <c r="E4360" t="s">
        <v>83</v>
      </c>
      <c r="F4360" t="s">
        <v>519</v>
      </c>
      <c r="G4360">
        <v>36970</v>
      </c>
      <c r="H4360">
        <v>1.4496892690658601E-2</v>
      </c>
      <c r="I4360">
        <f>IF(OR(B4360="GAS",B4360="COL",B4360="LAN",B4360="RICE"),H4360*About!$B$113,IF(B4360="CROP",H4360*About!$B$114,'EPA Data'!H4360))</f>
        <v>1.4496892690658601E-2</v>
      </c>
      <c r="J4360" s="9" t="str">
        <f>VLOOKUP(F4360,'Tech to Policy Mapping'!C:D,2,FALSE)</f>
        <v>F-gas destruction</v>
      </c>
    </row>
    <row r="4361" spans="1:10" x14ac:dyDescent="0.45">
      <c r="A4361" t="s">
        <v>465</v>
      </c>
      <c r="B4361" t="s">
        <v>533</v>
      </c>
      <c r="C4361">
        <v>2025</v>
      </c>
      <c r="D4361" t="s">
        <v>82</v>
      </c>
      <c r="E4361" t="s">
        <v>83</v>
      </c>
      <c r="F4361" t="s">
        <v>519</v>
      </c>
      <c r="G4361">
        <v>100000</v>
      </c>
      <c r="H4361" s="1">
        <v>9.9999999999999998E-13</v>
      </c>
      <c r="I4361">
        <f>IF(OR(B4361="GAS",B4361="COL",B4361="LAN",B4361="RICE"),H4361*About!$B$113,IF(B4361="CROP",H4361*About!$B$114,'EPA Data'!H4361))</f>
        <v>9.9999999999999998E-13</v>
      </c>
      <c r="J4361" s="9" t="str">
        <f>VLOOKUP(F4361,'Tech to Policy Mapping'!C:D,2,FALSE)</f>
        <v>F-gas destruction</v>
      </c>
    </row>
    <row r="4362" spans="1:10" x14ac:dyDescent="0.45">
      <c r="A4362" t="s">
        <v>465</v>
      </c>
      <c r="B4362" t="s">
        <v>533</v>
      </c>
      <c r="C4362">
        <v>2030</v>
      </c>
      <c r="D4362" t="s">
        <v>82</v>
      </c>
      <c r="E4362" t="s">
        <v>83</v>
      </c>
      <c r="F4362" t="s">
        <v>515</v>
      </c>
      <c r="G4362">
        <v>-100000</v>
      </c>
      <c r="H4362">
        <v>0</v>
      </c>
      <c r="I4362">
        <f>IF(OR(B4362="GAS",B4362="COL",B4362="LAN",B4362="RICE"),H4362*About!$B$113,IF(B4362="CROP",H4362*About!$B$114,'EPA Data'!H4362))</f>
        <v>0</v>
      </c>
      <c r="J4362" s="9" t="str">
        <f>VLOOKUP(F4362,'Tech to Policy Mapping'!C:D,2,FALSE)</f>
        <v>F-gas destruction</v>
      </c>
    </row>
    <row r="4363" spans="1:10" x14ac:dyDescent="0.45">
      <c r="A4363" t="s">
        <v>465</v>
      </c>
      <c r="B4363" t="s">
        <v>533</v>
      </c>
      <c r="C4363">
        <v>2030</v>
      </c>
      <c r="D4363" t="s">
        <v>82</v>
      </c>
      <c r="E4363" t="s">
        <v>83</v>
      </c>
      <c r="F4363" t="s">
        <v>515</v>
      </c>
      <c r="G4363">
        <v>1454</v>
      </c>
      <c r="H4363">
        <v>0</v>
      </c>
      <c r="I4363">
        <f>IF(OR(B4363="GAS",B4363="COL",B4363="LAN",B4363="RICE"),H4363*About!$B$113,IF(B4363="CROP",H4363*About!$B$114,'EPA Data'!H4363))</f>
        <v>0</v>
      </c>
      <c r="J4363" s="9" t="str">
        <f>VLOOKUP(F4363,'Tech to Policy Mapping'!C:D,2,FALSE)</f>
        <v>F-gas destruction</v>
      </c>
    </row>
    <row r="4364" spans="1:10" x14ac:dyDescent="0.45">
      <c r="A4364" t="s">
        <v>465</v>
      </c>
      <c r="B4364" t="s">
        <v>533</v>
      </c>
      <c r="C4364">
        <v>2030</v>
      </c>
      <c r="D4364" t="s">
        <v>82</v>
      </c>
      <c r="E4364" t="s">
        <v>83</v>
      </c>
      <c r="F4364" t="s">
        <v>515</v>
      </c>
      <c r="G4364">
        <v>1454</v>
      </c>
      <c r="H4364">
        <v>0.32359704375267001</v>
      </c>
      <c r="I4364">
        <f>IF(OR(B4364="GAS",B4364="COL",B4364="LAN",B4364="RICE"),H4364*About!$B$113,IF(B4364="CROP",H4364*About!$B$114,'EPA Data'!H4364))</f>
        <v>0.32359704375267001</v>
      </c>
      <c r="J4364" s="9" t="str">
        <f>VLOOKUP(F4364,'Tech to Policy Mapping'!C:D,2,FALSE)</f>
        <v>F-gas destruction</v>
      </c>
    </row>
    <row r="4365" spans="1:10" x14ac:dyDescent="0.45">
      <c r="A4365" t="s">
        <v>465</v>
      </c>
      <c r="B4365" t="s">
        <v>533</v>
      </c>
      <c r="C4365">
        <v>2030</v>
      </c>
      <c r="D4365" t="s">
        <v>82</v>
      </c>
      <c r="E4365" t="s">
        <v>83</v>
      </c>
      <c r="F4365" t="s">
        <v>518</v>
      </c>
      <c r="G4365">
        <v>1521</v>
      </c>
      <c r="H4365">
        <v>0.47968503832817</v>
      </c>
      <c r="I4365">
        <f>IF(OR(B4365="GAS",B4365="COL",B4365="LAN",B4365="RICE"),H4365*About!$B$113,IF(B4365="CROP",H4365*About!$B$114,'EPA Data'!H4365))</f>
        <v>0.47968503832817</v>
      </c>
      <c r="J4365" s="9" t="str">
        <f>VLOOKUP(F4365,'Tech to Policy Mapping'!C:D,2,FALSE)</f>
        <v>F-gas inspection maintenance retrofitting</v>
      </c>
    </row>
    <row r="4366" spans="1:10" x14ac:dyDescent="0.45">
      <c r="A4366" t="s">
        <v>465</v>
      </c>
      <c r="B4366" t="s">
        <v>533</v>
      </c>
      <c r="C4366">
        <v>2030</v>
      </c>
      <c r="D4366" t="s">
        <v>82</v>
      </c>
      <c r="E4366" t="s">
        <v>83</v>
      </c>
      <c r="F4366" t="s">
        <v>534</v>
      </c>
      <c r="G4366">
        <v>16495</v>
      </c>
      <c r="H4366">
        <v>0.107273533940315</v>
      </c>
      <c r="I4366">
        <f>IF(OR(B4366="GAS",B4366="COL",B4366="LAN",B4366="RICE"),H4366*About!$B$113,IF(B4366="CROP",H4366*About!$B$114,'EPA Data'!H4366))</f>
        <v>0.107273533940315</v>
      </c>
      <c r="J4366" s="9" t="str">
        <f>VLOOKUP(F4366,'Tech to Policy Mapping'!C:D,2,FALSE)</f>
        <v>F-gas inspection maintenance retrofitting</v>
      </c>
    </row>
    <row r="4367" spans="1:10" x14ac:dyDescent="0.45">
      <c r="A4367" t="s">
        <v>465</v>
      </c>
      <c r="B4367" t="s">
        <v>533</v>
      </c>
      <c r="C4367">
        <v>2030</v>
      </c>
      <c r="D4367" t="s">
        <v>82</v>
      </c>
      <c r="E4367" t="s">
        <v>83</v>
      </c>
      <c r="F4367" t="s">
        <v>519</v>
      </c>
      <c r="G4367">
        <v>38551</v>
      </c>
      <c r="H4367">
        <v>1.6536105424165701E-2</v>
      </c>
      <c r="I4367">
        <f>IF(OR(B4367="GAS",B4367="COL",B4367="LAN",B4367="RICE"),H4367*About!$B$113,IF(B4367="CROP",H4367*About!$B$114,'EPA Data'!H4367))</f>
        <v>1.6536105424165701E-2</v>
      </c>
      <c r="J4367" s="9" t="str">
        <f>VLOOKUP(F4367,'Tech to Policy Mapping'!C:D,2,FALSE)</f>
        <v>F-gas destruction</v>
      </c>
    </row>
    <row r="4368" spans="1:10" x14ac:dyDescent="0.45">
      <c r="A4368" t="s">
        <v>465</v>
      </c>
      <c r="B4368" t="s">
        <v>533</v>
      </c>
      <c r="C4368">
        <v>2030</v>
      </c>
      <c r="D4368" t="s">
        <v>82</v>
      </c>
      <c r="E4368" t="s">
        <v>83</v>
      </c>
      <c r="F4368" t="s">
        <v>519</v>
      </c>
      <c r="G4368">
        <v>100000</v>
      </c>
      <c r="H4368" s="1">
        <v>9.9999999999999998E-13</v>
      </c>
      <c r="I4368">
        <f>IF(OR(B4368="GAS",B4368="COL",B4368="LAN",B4368="RICE"),H4368*About!$B$113,IF(B4368="CROP",H4368*About!$B$114,'EPA Data'!H4368))</f>
        <v>9.9999999999999998E-13</v>
      </c>
      <c r="J4368" s="9" t="str">
        <f>VLOOKUP(F4368,'Tech to Policy Mapping'!C:D,2,FALSE)</f>
        <v>F-gas destruction</v>
      </c>
    </row>
    <row r="4369" spans="1:10" x14ac:dyDescent="0.45">
      <c r="A4369" t="s">
        <v>465</v>
      </c>
      <c r="B4369" t="s">
        <v>533</v>
      </c>
      <c r="C4369">
        <v>2035</v>
      </c>
      <c r="D4369" t="s">
        <v>82</v>
      </c>
      <c r="E4369" t="s">
        <v>83</v>
      </c>
      <c r="F4369" t="s">
        <v>515</v>
      </c>
      <c r="G4369">
        <v>-100000</v>
      </c>
      <c r="H4369">
        <v>0</v>
      </c>
      <c r="I4369">
        <f>IF(OR(B4369="GAS",B4369="COL",B4369="LAN",B4369="RICE"),H4369*About!$B$113,IF(B4369="CROP",H4369*About!$B$114,'EPA Data'!H4369))</f>
        <v>0</v>
      </c>
      <c r="J4369" s="9" t="str">
        <f>VLOOKUP(F4369,'Tech to Policy Mapping'!C:D,2,FALSE)</f>
        <v>F-gas destruction</v>
      </c>
    </row>
    <row r="4370" spans="1:10" x14ac:dyDescent="0.45">
      <c r="A4370" t="s">
        <v>465</v>
      </c>
      <c r="B4370" t="s">
        <v>533</v>
      </c>
      <c r="C4370">
        <v>2035</v>
      </c>
      <c r="D4370" t="s">
        <v>82</v>
      </c>
      <c r="E4370" t="s">
        <v>83</v>
      </c>
      <c r="F4370" t="s">
        <v>515</v>
      </c>
      <c r="G4370">
        <v>1517</v>
      </c>
      <c r="H4370">
        <v>0</v>
      </c>
      <c r="I4370">
        <f>IF(OR(B4370="GAS",B4370="COL",B4370="LAN",B4370="RICE"),H4370*About!$B$113,IF(B4370="CROP",H4370*About!$B$114,'EPA Data'!H4370))</f>
        <v>0</v>
      </c>
      <c r="J4370" s="9" t="str">
        <f>VLOOKUP(F4370,'Tech to Policy Mapping'!C:D,2,FALSE)</f>
        <v>F-gas destruction</v>
      </c>
    </row>
    <row r="4371" spans="1:10" x14ac:dyDescent="0.45">
      <c r="A4371" t="s">
        <v>465</v>
      </c>
      <c r="B4371" t="s">
        <v>533</v>
      </c>
      <c r="C4371">
        <v>2035</v>
      </c>
      <c r="D4371" t="s">
        <v>82</v>
      </c>
      <c r="E4371" t="s">
        <v>83</v>
      </c>
      <c r="F4371" t="s">
        <v>515</v>
      </c>
      <c r="G4371">
        <v>1517</v>
      </c>
      <c r="H4371">
        <v>0.26465937495231601</v>
      </c>
      <c r="I4371">
        <f>IF(OR(B4371="GAS",B4371="COL",B4371="LAN",B4371="RICE"),H4371*About!$B$113,IF(B4371="CROP",H4371*About!$B$114,'EPA Data'!H4371))</f>
        <v>0.26465937495231601</v>
      </c>
      <c r="J4371" s="9" t="str">
        <f>VLOOKUP(F4371,'Tech to Policy Mapping'!C:D,2,FALSE)</f>
        <v>F-gas destruction</v>
      </c>
    </row>
    <row r="4372" spans="1:10" x14ac:dyDescent="0.45">
      <c r="A4372" t="s">
        <v>465</v>
      </c>
      <c r="B4372" t="s">
        <v>533</v>
      </c>
      <c r="C4372">
        <v>2035</v>
      </c>
      <c r="D4372" t="s">
        <v>82</v>
      </c>
      <c r="E4372" t="s">
        <v>83</v>
      </c>
      <c r="F4372" t="s">
        <v>518</v>
      </c>
      <c r="G4372">
        <v>1587</v>
      </c>
      <c r="H4372">
        <v>0.39231860637664701</v>
      </c>
      <c r="I4372">
        <f>IF(OR(B4372="GAS",B4372="COL",B4372="LAN",B4372="RICE"),H4372*About!$B$113,IF(B4372="CROP",H4372*About!$B$114,'EPA Data'!H4372))</f>
        <v>0.39231860637664701</v>
      </c>
      <c r="J4372" s="9" t="str">
        <f>VLOOKUP(F4372,'Tech to Policy Mapping'!C:D,2,FALSE)</f>
        <v>F-gas inspection maintenance retrofitting</v>
      </c>
    </row>
    <row r="4373" spans="1:10" x14ac:dyDescent="0.45">
      <c r="A4373" t="s">
        <v>465</v>
      </c>
      <c r="B4373" t="s">
        <v>533</v>
      </c>
      <c r="C4373">
        <v>2035</v>
      </c>
      <c r="D4373" t="s">
        <v>82</v>
      </c>
      <c r="E4373" t="s">
        <v>83</v>
      </c>
      <c r="F4373" t="s">
        <v>534</v>
      </c>
      <c r="G4373">
        <v>17246</v>
      </c>
      <c r="H4373">
        <v>8.7579913437366499E-2</v>
      </c>
      <c r="I4373">
        <f>IF(OR(B4373="GAS",B4373="COL",B4373="LAN",B4373="RICE"),H4373*About!$B$113,IF(B4373="CROP",H4373*About!$B$114,'EPA Data'!H4373))</f>
        <v>8.7579913437366499E-2</v>
      </c>
      <c r="J4373" s="9" t="str">
        <f>VLOOKUP(F4373,'Tech to Policy Mapping'!C:D,2,FALSE)</f>
        <v>F-gas inspection maintenance retrofitting</v>
      </c>
    </row>
    <row r="4374" spans="1:10" x14ac:dyDescent="0.45">
      <c r="A4374" t="s">
        <v>465</v>
      </c>
      <c r="B4374" t="s">
        <v>533</v>
      </c>
      <c r="C4374">
        <v>2035</v>
      </c>
      <c r="D4374" t="s">
        <v>82</v>
      </c>
      <c r="E4374" t="s">
        <v>83</v>
      </c>
      <c r="F4374" t="s">
        <v>519</v>
      </c>
      <c r="G4374">
        <v>40278</v>
      </c>
      <c r="H4374">
        <v>1.3509446755051601E-2</v>
      </c>
      <c r="I4374">
        <f>IF(OR(B4374="GAS",B4374="COL",B4374="LAN",B4374="RICE"),H4374*About!$B$113,IF(B4374="CROP",H4374*About!$B$114,'EPA Data'!H4374))</f>
        <v>1.3509446755051601E-2</v>
      </c>
      <c r="J4374" s="9" t="str">
        <f>VLOOKUP(F4374,'Tech to Policy Mapping'!C:D,2,FALSE)</f>
        <v>F-gas destruction</v>
      </c>
    </row>
    <row r="4375" spans="1:10" x14ac:dyDescent="0.45">
      <c r="A4375" t="s">
        <v>465</v>
      </c>
      <c r="B4375" t="s">
        <v>533</v>
      </c>
      <c r="C4375">
        <v>2035</v>
      </c>
      <c r="D4375" t="s">
        <v>82</v>
      </c>
      <c r="E4375" t="s">
        <v>83</v>
      </c>
      <c r="F4375" t="s">
        <v>519</v>
      </c>
      <c r="G4375">
        <v>100000</v>
      </c>
      <c r="H4375" s="1">
        <v>9.9999999999999998E-13</v>
      </c>
      <c r="I4375">
        <f>IF(OR(B4375="GAS",B4375="COL",B4375="LAN",B4375="RICE"),H4375*About!$B$113,IF(B4375="CROP",H4375*About!$B$114,'EPA Data'!H4375))</f>
        <v>9.9999999999999998E-13</v>
      </c>
      <c r="J4375" s="9" t="str">
        <f>VLOOKUP(F4375,'Tech to Policy Mapping'!C:D,2,FALSE)</f>
        <v>F-gas destruction</v>
      </c>
    </row>
    <row r="4376" spans="1:10" x14ac:dyDescent="0.45">
      <c r="A4376" t="s">
        <v>465</v>
      </c>
      <c r="B4376" t="s">
        <v>533</v>
      </c>
      <c r="C4376">
        <v>2040</v>
      </c>
      <c r="D4376" t="s">
        <v>82</v>
      </c>
      <c r="E4376" t="s">
        <v>83</v>
      </c>
      <c r="F4376" t="s">
        <v>515</v>
      </c>
      <c r="G4376">
        <v>-100000</v>
      </c>
      <c r="H4376">
        <v>0</v>
      </c>
      <c r="I4376">
        <f>IF(OR(B4376="GAS",B4376="COL",B4376="LAN",B4376="RICE"),H4376*About!$B$113,IF(B4376="CROP",H4376*About!$B$114,'EPA Data'!H4376))</f>
        <v>0</v>
      </c>
      <c r="J4376" s="9" t="str">
        <f>VLOOKUP(F4376,'Tech to Policy Mapping'!C:D,2,FALSE)</f>
        <v>F-gas destruction</v>
      </c>
    </row>
    <row r="4377" spans="1:10" x14ac:dyDescent="0.45">
      <c r="A4377" t="s">
        <v>465</v>
      </c>
      <c r="B4377" t="s">
        <v>533</v>
      </c>
      <c r="C4377">
        <v>2040</v>
      </c>
      <c r="D4377" t="s">
        <v>82</v>
      </c>
      <c r="E4377" t="s">
        <v>83</v>
      </c>
      <c r="F4377" t="s">
        <v>515</v>
      </c>
      <c r="G4377">
        <v>1587</v>
      </c>
      <c r="H4377">
        <v>0</v>
      </c>
      <c r="I4377">
        <f>IF(OR(B4377="GAS",B4377="COL",B4377="LAN",B4377="RICE"),H4377*About!$B$113,IF(B4377="CROP",H4377*About!$B$114,'EPA Data'!H4377))</f>
        <v>0</v>
      </c>
      <c r="J4377" s="9" t="str">
        <f>VLOOKUP(F4377,'Tech to Policy Mapping'!C:D,2,FALSE)</f>
        <v>F-gas destruction</v>
      </c>
    </row>
    <row r="4378" spans="1:10" x14ac:dyDescent="0.45">
      <c r="A4378" t="s">
        <v>465</v>
      </c>
      <c r="B4378" t="s">
        <v>533</v>
      </c>
      <c r="C4378">
        <v>2040</v>
      </c>
      <c r="D4378" t="s">
        <v>82</v>
      </c>
      <c r="E4378" t="s">
        <v>83</v>
      </c>
      <c r="F4378" t="s">
        <v>515</v>
      </c>
      <c r="G4378">
        <v>1587</v>
      </c>
      <c r="H4378">
        <v>0.30845630168914701</v>
      </c>
      <c r="I4378">
        <f>IF(OR(B4378="GAS",B4378="COL",B4378="LAN",B4378="RICE"),H4378*About!$B$113,IF(B4378="CROP",H4378*About!$B$114,'EPA Data'!H4378))</f>
        <v>0.30845630168914701</v>
      </c>
      <c r="J4378" s="9" t="str">
        <f>VLOOKUP(F4378,'Tech to Policy Mapping'!C:D,2,FALSE)</f>
        <v>F-gas destruction</v>
      </c>
    </row>
    <row r="4379" spans="1:10" x14ac:dyDescent="0.45">
      <c r="A4379" t="s">
        <v>465</v>
      </c>
      <c r="B4379" t="s">
        <v>533</v>
      </c>
      <c r="C4379">
        <v>2040</v>
      </c>
      <c r="D4379" t="s">
        <v>82</v>
      </c>
      <c r="E4379" t="s">
        <v>83</v>
      </c>
      <c r="F4379" t="s">
        <v>518</v>
      </c>
      <c r="G4379">
        <v>1660</v>
      </c>
      <c r="H4379">
        <v>0.45724111795425398</v>
      </c>
      <c r="I4379">
        <f>IF(OR(B4379="GAS",B4379="COL",B4379="LAN",B4379="RICE"),H4379*About!$B$113,IF(B4379="CROP",H4379*About!$B$114,'EPA Data'!H4379))</f>
        <v>0.45724111795425398</v>
      </c>
      <c r="J4379" s="9" t="str">
        <f>VLOOKUP(F4379,'Tech to Policy Mapping'!C:D,2,FALSE)</f>
        <v>F-gas inspection maintenance retrofitting</v>
      </c>
    </row>
    <row r="4380" spans="1:10" x14ac:dyDescent="0.45">
      <c r="A4380" t="s">
        <v>465</v>
      </c>
      <c r="B4380" t="s">
        <v>533</v>
      </c>
      <c r="C4380">
        <v>2040</v>
      </c>
      <c r="D4380" t="s">
        <v>82</v>
      </c>
      <c r="E4380" t="s">
        <v>83</v>
      </c>
      <c r="F4380" t="s">
        <v>534</v>
      </c>
      <c r="G4380">
        <v>18068</v>
      </c>
      <c r="H4380">
        <v>0.101901307702064</v>
      </c>
      <c r="I4380">
        <f>IF(OR(B4380="GAS",B4380="COL",B4380="LAN",B4380="RICE"),H4380*About!$B$113,IF(B4380="CROP",H4380*About!$B$114,'EPA Data'!H4380))</f>
        <v>0.101901307702064</v>
      </c>
      <c r="J4380" s="9" t="str">
        <f>VLOOKUP(F4380,'Tech to Policy Mapping'!C:D,2,FALSE)</f>
        <v>F-gas inspection maintenance retrofitting</v>
      </c>
    </row>
    <row r="4381" spans="1:10" x14ac:dyDescent="0.45">
      <c r="A4381" t="s">
        <v>465</v>
      </c>
      <c r="B4381" t="s">
        <v>533</v>
      </c>
      <c r="C4381">
        <v>2040</v>
      </c>
      <c r="D4381" t="s">
        <v>82</v>
      </c>
      <c r="E4381" t="s">
        <v>83</v>
      </c>
      <c r="F4381" t="s">
        <v>519</v>
      </c>
      <c r="G4381">
        <v>42170</v>
      </c>
      <c r="H4381">
        <v>1.5728615224361399E-2</v>
      </c>
      <c r="I4381">
        <f>IF(OR(B4381="GAS",B4381="COL",B4381="LAN",B4381="RICE"),H4381*About!$B$113,IF(B4381="CROP",H4381*About!$B$114,'EPA Data'!H4381))</f>
        <v>1.5728615224361399E-2</v>
      </c>
      <c r="J4381" s="9" t="str">
        <f>VLOOKUP(F4381,'Tech to Policy Mapping'!C:D,2,FALSE)</f>
        <v>F-gas destruction</v>
      </c>
    </row>
    <row r="4382" spans="1:10" x14ac:dyDescent="0.45">
      <c r="A4382" t="s">
        <v>465</v>
      </c>
      <c r="B4382" t="s">
        <v>533</v>
      </c>
      <c r="C4382">
        <v>2040</v>
      </c>
      <c r="D4382" t="s">
        <v>82</v>
      </c>
      <c r="E4382" t="s">
        <v>83</v>
      </c>
      <c r="F4382" t="s">
        <v>519</v>
      </c>
      <c r="G4382">
        <v>100000</v>
      </c>
      <c r="H4382" s="1">
        <v>9.9999999999999998E-13</v>
      </c>
      <c r="I4382">
        <f>IF(OR(B4382="GAS",B4382="COL",B4382="LAN",B4382="RICE"),H4382*About!$B$113,IF(B4382="CROP",H4382*About!$B$114,'EPA Data'!H4382))</f>
        <v>9.9999999999999998E-13</v>
      </c>
      <c r="J4382" s="9" t="str">
        <f>VLOOKUP(F4382,'Tech to Policy Mapping'!C:D,2,FALSE)</f>
        <v>F-gas destruction</v>
      </c>
    </row>
    <row r="4383" spans="1:10" x14ac:dyDescent="0.45">
      <c r="A4383" t="s">
        <v>465</v>
      </c>
      <c r="B4383" t="s">
        <v>533</v>
      </c>
      <c r="C4383">
        <v>2045</v>
      </c>
      <c r="D4383" t="s">
        <v>82</v>
      </c>
      <c r="E4383" t="s">
        <v>83</v>
      </c>
      <c r="F4383" t="s">
        <v>515</v>
      </c>
      <c r="G4383">
        <v>-100000</v>
      </c>
      <c r="H4383">
        <v>0</v>
      </c>
      <c r="I4383">
        <f>IF(OR(B4383="GAS",B4383="COL",B4383="LAN",B4383="RICE"),H4383*About!$B$113,IF(B4383="CROP",H4383*About!$B$114,'EPA Data'!H4383))</f>
        <v>0</v>
      </c>
      <c r="J4383" s="9" t="str">
        <f>VLOOKUP(F4383,'Tech to Policy Mapping'!C:D,2,FALSE)</f>
        <v>F-gas destruction</v>
      </c>
    </row>
    <row r="4384" spans="1:10" x14ac:dyDescent="0.45">
      <c r="A4384" t="s">
        <v>465</v>
      </c>
      <c r="B4384" t="s">
        <v>533</v>
      </c>
      <c r="C4384">
        <v>2045</v>
      </c>
      <c r="D4384" t="s">
        <v>82</v>
      </c>
      <c r="E4384" t="s">
        <v>83</v>
      </c>
      <c r="F4384" t="s">
        <v>515</v>
      </c>
      <c r="G4384">
        <v>1664</v>
      </c>
      <c r="H4384">
        <v>0.35969281196594199</v>
      </c>
      <c r="I4384">
        <f>IF(OR(B4384="GAS",B4384="COL",B4384="LAN",B4384="RICE"),H4384*About!$B$113,IF(B4384="CROP",H4384*About!$B$114,'EPA Data'!H4384))</f>
        <v>0.35969281196594199</v>
      </c>
      <c r="J4384" s="9" t="str">
        <f>VLOOKUP(F4384,'Tech to Policy Mapping'!C:D,2,FALSE)</f>
        <v>F-gas destruction</v>
      </c>
    </row>
    <row r="4385" spans="1:10" x14ac:dyDescent="0.45">
      <c r="A4385" t="s">
        <v>465</v>
      </c>
      <c r="B4385" t="s">
        <v>533</v>
      </c>
      <c r="C4385">
        <v>2045</v>
      </c>
      <c r="D4385" t="s">
        <v>82</v>
      </c>
      <c r="E4385" t="s">
        <v>83</v>
      </c>
      <c r="F4385" t="s">
        <v>515</v>
      </c>
      <c r="G4385">
        <v>1664</v>
      </c>
      <c r="H4385">
        <v>0</v>
      </c>
      <c r="I4385">
        <f>IF(OR(B4385="GAS",B4385="COL",B4385="LAN",B4385="RICE"),H4385*About!$B$113,IF(B4385="CROP",H4385*About!$B$114,'EPA Data'!H4385))</f>
        <v>0</v>
      </c>
      <c r="J4385" s="9" t="str">
        <f>VLOOKUP(F4385,'Tech to Policy Mapping'!C:D,2,FALSE)</f>
        <v>F-gas destruction</v>
      </c>
    </row>
    <row r="4386" spans="1:10" x14ac:dyDescent="0.45">
      <c r="A4386" t="s">
        <v>465</v>
      </c>
      <c r="B4386" t="s">
        <v>533</v>
      </c>
      <c r="C4386">
        <v>2045</v>
      </c>
      <c r="D4386" t="s">
        <v>82</v>
      </c>
      <c r="E4386" t="s">
        <v>83</v>
      </c>
      <c r="F4386" t="s">
        <v>518</v>
      </c>
      <c r="G4386">
        <v>1740</v>
      </c>
      <c r="H4386">
        <v>0.53319168090820301</v>
      </c>
      <c r="I4386">
        <f>IF(OR(B4386="GAS",B4386="COL",B4386="LAN",B4386="RICE"),H4386*About!$B$113,IF(B4386="CROP",H4386*About!$B$114,'EPA Data'!H4386))</f>
        <v>0.53319168090820301</v>
      </c>
      <c r="J4386" s="9" t="str">
        <f>VLOOKUP(F4386,'Tech to Policy Mapping'!C:D,2,FALSE)</f>
        <v>F-gas inspection maintenance retrofitting</v>
      </c>
    </row>
    <row r="4387" spans="1:10" x14ac:dyDescent="0.45">
      <c r="A4387" t="s">
        <v>465</v>
      </c>
      <c r="B4387" t="s">
        <v>533</v>
      </c>
      <c r="C4387">
        <v>2045</v>
      </c>
      <c r="D4387" t="s">
        <v>82</v>
      </c>
      <c r="E4387" t="s">
        <v>83</v>
      </c>
      <c r="F4387" t="s">
        <v>534</v>
      </c>
      <c r="G4387">
        <v>18970</v>
      </c>
      <c r="H4387">
        <v>0.118638128042221</v>
      </c>
      <c r="I4387">
        <f>IF(OR(B4387="GAS",B4387="COL",B4387="LAN",B4387="RICE"),H4387*About!$B$113,IF(B4387="CROP",H4387*About!$B$114,'EPA Data'!H4387))</f>
        <v>0.118638128042221</v>
      </c>
      <c r="J4387" s="9" t="str">
        <f>VLOOKUP(F4387,'Tech to Policy Mapping'!C:D,2,FALSE)</f>
        <v>F-gas inspection maintenance retrofitting</v>
      </c>
    </row>
    <row r="4388" spans="1:10" x14ac:dyDescent="0.45">
      <c r="A4388" t="s">
        <v>465</v>
      </c>
      <c r="B4388" t="s">
        <v>533</v>
      </c>
      <c r="C4388">
        <v>2045</v>
      </c>
      <c r="D4388" t="s">
        <v>82</v>
      </c>
      <c r="E4388" t="s">
        <v>83</v>
      </c>
      <c r="F4388" t="s">
        <v>519</v>
      </c>
      <c r="G4388">
        <v>44249</v>
      </c>
      <c r="H4388">
        <v>1.83230880647898E-2</v>
      </c>
      <c r="I4388">
        <f>IF(OR(B4388="GAS",B4388="COL",B4388="LAN",B4388="RICE"),H4388*About!$B$113,IF(B4388="CROP",H4388*About!$B$114,'EPA Data'!H4388))</f>
        <v>1.83230880647898E-2</v>
      </c>
      <c r="J4388" s="9" t="str">
        <f>VLOOKUP(F4388,'Tech to Policy Mapping'!C:D,2,FALSE)</f>
        <v>F-gas destruction</v>
      </c>
    </row>
    <row r="4389" spans="1:10" x14ac:dyDescent="0.45">
      <c r="A4389" t="s">
        <v>465</v>
      </c>
      <c r="B4389" t="s">
        <v>533</v>
      </c>
      <c r="C4389">
        <v>2045</v>
      </c>
      <c r="D4389" t="s">
        <v>82</v>
      </c>
      <c r="E4389" t="s">
        <v>83</v>
      </c>
      <c r="F4389" t="s">
        <v>519</v>
      </c>
      <c r="G4389">
        <v>100000</v>
      </c>
      <c r="H4389" s="1">
        <v>9.9999999999999998E-13</v>
      </c>
      <c r="I4389">
        <f>IF(OR(B4389="GAS",B4389="COL",B4389="LAN",B4389="RICE"),H4389*About!$B$113,IF(B4389="CROP",H4389*About!$B$114,'EPA Data'!H4389))</f>
        <v>9.9999999999999998E-13</v>
      </c>
      <c r="J4389" s="9" t="str">
        <f>VLOOKUP(F4389,'Tech to Policy Mapping'!C:D,2,FALSE)</f>
        <v>F-gas destruction</v>
      </c>
    </row>
    <row r="4390" spans="1:10" x14ac:dyDescent="0.45">
      <c r="A4390" t="s">
        <v>465</v>
      </c>
      <c r="B4390" t="s">
        <v>533</v>
      </c>
      <c r="C4390">
        <v>2050</v>
      </c>
      <c r="D4390" t="s">
        <v>82</v>
      </c>
      <c r="E4390" t="s">
        <v>83</v>
      </c>
      <c r="F4390" t="s">
        <v>515</v>
      </c>
      <c r="G4390">
        <v>-100000</v>
      </c>
      <c r="H4390">
        <v>0</v>
      </c>
      <c r="I4390">
        <f>IF(OR(B4390="GAS",B4390="COL",B4390="LAN",B4390="RICE"),H4390*About!$B$113,IF(B4390="CROP",H4390*About!$B$114,'EPA Data'!H4390))</f>
        <v>0</v>
      </c>
      <c r="J4390" s="9" t="str">
        <f>VLOOKUP(F4390,'Tech to Policy Mapping'!C:D,2,FALSE)</f>
        <v>F-gas destruction</v>
      </c>
    </row>
    <row r="4391" spans="1:10" x14ac:dyDescent="0.45">
      <c r="A4391" t="s">
        <v>465</v>
      </c>
      <c r="B4391" t="s">
        <v>533</v>
      </c>
      <c r="C4391">
        <v>2050</v>
      </c>
      <c r="D4391" t="s">
        <v>82</v>
      </c>
      <c r="E4391" t="s">
        <v>83</v>
      </c>
      <c r="F4391" t="s">
        <v>515</v>
      </c>
      <c r="G4391">
        <v>1748</v>
      </c>
      <c r="H4391">
        <v>0</v>
      </c>
      <c r="I4391">
        <f>IF(OR(B4391="GAS",B4391="COL",B4391="LAN",B4391="RICE"),H4391*About!$B$113,IF(B4391="CROP",H4391*About!$B$114,'EPA Data'!H4391))</f>
        <v>0</v>
      </c>
      <c r="J4391" s="9" t="str">
        <f>VLOOKUP(F4391,'Tech to Policy Mapping'!C:D,2,FALSE)</f>
        <v>F-gas destruction</v>
      </c>
    </row>
    <row r="4392" spans="1:10" x14ac:dyDescent="0.45">
      <c r="A4392" t="s">
        <v>465</v>
      </c>
      <c r="B4392" t="s">
        <v>533</v>
      </c>
      <c r="C4392">
        <v>2050</v>
      </c>
      <c r="D4392" t="s">
        <v>82</v>
      </c>
      <c r="E4392" t="s">
        <v>83</v>
      </c>
      <c r="F4392" t="s">
        <v>515</v>
      </c>
      <c r="G4392">
        <v>1748</v>
      </c>
      <c r="H4392">
        <v>0.41961431503295898</v>
      </c>
      <c r="I4392">
        <f>IF(OR(B4392="GAS",B4392="COL",B4392="LAN",B4392="RICE"),H4392*About!$B$113,IF(B4392="CROP",H4392*About!$B$114,'EPA Data'!H4392))</f>
        <v>0.41961431503295898</v>
      </c>
      <c r="J4392" s="9" t="str">
        <f>VLOOKUP(F4392,'Tech to Policy Mapping'!C:D,2,FALSE)</f>
        <v>F-gas destruction</v>
      </c>
    </row>
    <row r="4393" spans="1:10" x14ac:dyDescent="0.45">
      <c r="A4393" t="s">
        <v>465</v>
      </c>
      <c r="B4393" t="s">
        <v>533</v>
      </c>
      <c r="C4393">
        <v>2050</v>
      </c>
      <c r="D4393" t="s">
        <v>82</v>
      </c>
      <c r="E4393" t="s">
        <v>83</v>
      </c>
      <c r="F4393" t="s">
        <v>518</v>
      </c>
      <c r="G4393">
        <v>1828</v>
      </c>
      <c r="H4393">
        <v>0.62201648950576705</v>
      </c>
      <c r="I4393">
        <f>IF(OR(B4393="GAS",B4393="COL",B4393="LAN",B4393="RICE"),H4393*About!$B$113,IF(B4393="CROP",H4393*About!$B$114,'EPA Data'!H4393))</f>
        <v>0.62201648950576705</v>
      </c>
      <c r="J4393" s="9" t="str">
        <f>VLOOKUP(F4393,'Tech to Policy Mapping'!C:D,2,FALSE)</f>
        <v>F-gas inspection maintenance retrofitting</v>
      </c>
    </row>
    <row r="4394" spans="1:10" x14ac:dyDescent="0.45">
      <c r="A4394" t="s">
        <v>465</v>
      </c>
      <c r="B4394" t="s">
        <v>533</v>
      </c>
      <c r="C4394">
        <v>2050</v>
      </c>
      <c r="D4394" t="s">
        <v>82</v>
      </c>
      <c r="E4394" t="s">
        <v>83</v>
      </c>
      <c r="F4394" t="s">
        <v>534</v>
      </c>
      <c r="G4394">
        <v>19963</v>
      </c>
      <c r="H4394">
        <v>0.138192579150199</v>
      </c>
      <c r="I4394">
        <f>IF(OR(B4394="GAS",B4394="COL",B4394="LAN",B4394="RICE"),H4394*About!$B$113,IF(B4394="CROP",H4394*About!$B$114,'EPA Data'!H4394))</f>
        <v>0.138192579150199</v>
      </c>
      <c r="J4394" s="9" t="str">
        <f>VLOOKUP(F4394,'Tech to Policy Mapping'!C:D,2,FALSE)</f>
        <v>F-gas inspection maintenance retrofitting</v>
      </c>
    </row>
    <row r="4395" spans="1:10" x14ac:dyDescent="0.45">
      <c r="A4395" t="s">
        <v>465</v>
      </c>
      <c r="B4395" t="s">
        <v>533</v>
      </c>
      <c r="C4395">
        <v>2050</v>
      </c>
      <c r="D4395" t="s">
        <v>82</v>
      </c>
      <c r="E4395" t="s">
        <v>83</v>
      </c>
      <c r="F4395" t="s">
        <v>519</v>
      </c>
      <c r="G4395">
        <v>46540</v>
      </c>
      <c r="H4395">
        <v>2.1355489268898999E-2</v>
      </c>
      <c r="I4395">
        <f>IF(OR(B4395="GAS",B4395="COL",B4395="LAN",B4395="RICE"),H4395*About!$B$113,IF(B4395="CROP",H4395*About!$B$114,'EPA Data'!H4395))</f>
        <v>2.1355489268898999E-2</v>
      </c>
      <c r="J4395" s="9" t="str">
        <f>VLOOKUP(F4395,'Tech to Policy Mapping'!C:D,2,FALSE)</f>
        <v>F-gas destruction</v>
      </c>
    </row>
    <row r="4396" spans="1:10" x14ac:dyDescent="0.45">
      <c r="A4396" t="s">
        <v>465</v>
      </c>
      <c r="B4396" t="s">
        <v>533</v>
      </c>
      <c r="C4396">
        <v>2050</v>
      </c>
      <c r="D4396" t="s">
        <v>82</v>
      </c>
      <c r="E4396" t="s">
        <v>83</v>
      </c>
      <c r="F4396" t="s">
        <v>519</v>
      </c>
      <c r="G4396">
        <v>100000</v>
      </c>
      <c r="H4396" s="1">
        <v>9.9999999999999998E-13</v>
      </c>
      <c r="I4396">
        <f>IF(OR(B4396="GAS",B4396="COL",B4396="LAN",B4396="RICE"),H4396*About!$B$113,IF(B4396="CROP",H4396*About!$B$114,'EPA Data'!H4396))</f>
        <v>9.9999999999999998E-13</v>
      </c>
      <c r="J4396" s="9" t="str">
        <f>VLOOKUP(F4396,'Tech to Policy Mapping'!C:D,2,FALSE)</f>
        <v>F-gas destruction</v>
      </c>
    </row>
    <row r="4397" spans="1:10" x14ac:dyDescent="0.45">
      <c r="A4397" t="s">
        <v>465</v>
      </c>
      <c r="B4397" t="s">
        <v>535</v>
      </c>
      <c r="C4397">
        <v>2015</v>
      </c>
      <c r="D4397" t="s">
        <v>82</v>
      </c>
      <c r="G4397">
        <v>-100000</v>
      </c>
      <c r="H4397">
        <v>0</v>
      </c>
      <c r="I4397">
        <f>IF(OR(B4397="GAS",B4397="COL",B4397="LAN",B4397="RICE"),H4397*About!$B$113,IF(B4397="CROP",H4397*About!$B$114,'EPA Data'!H4397))</f>
        <v>0</v>
      </c>
      <c r="J4397" s="9" t="e">
        <f>VLOOKUP(F4397,'Tech to Policy Mapping'!C:D,2,FALSE)</f>
        <v>#N/A</v>
      </c>
    </row>
    <row r="4398" spans="1:10" x14ac:dyDescent="0.45">
      <c r="A4398" t="s">
        <v>465</v>
      </c>
      <c r="B4398" t="s">
        <v>535</v>
      </c>
      <c r="C4398">
        <v>2015</v>
      </c>
      <c r="D4398" t="s">
        <v>82</v>
      </c>
      <c r="G4398">
        <v>100000</v>
      </c>
      <c r="H4398" s="1">
        <v>9.9999999999999998E-13</v>
      </c>
      <c r="I4398">
        <f>IF(OR(B4398="GAS",B4398="COL",B4398="LAN",B4398="RICE"),H4398*About!$B$113,IF(B4398="CROP",H4398*About!$B$114,'EPA Data'!H4398))</f>
        <v>9.9999999999999998E-13</v>
      </c>
      <c r="J4398" s="9" t="e">
        <f>VLOOKUP(F4398,'Tech to Policy Mapping'!C:D,2,FALSE)</f>
        <v>#N/A</v>
      </c>
    </row>
    <row r="4399" spans="1:10" x14ac:dyDescent="0.45">
      <c r="A4399" t="s">
        <v>465</v>
      </c>
      <c r="B4399" t="s">
        <v>535</v>
      </c>
      <c r="C4399">
        <v>2020</v>
      </c>
      <c r="D4399" t="s">
        <v>82</v>
      </c>
      <c r="E4399" t="s">
        <v>83</v>
      </c>
      <c r="F4399" t="s">
        <v>536</v>
      </c>
      <c r="G4399">
        <v>-100000</v>
      </c>
      <c r="H4399">
        <v>0</v>
      </c>
      <c r="I4399">
        <f>IF(OR(B4399="GAS",B4399="COL",B4399="LAN",B4399="RICE"),H4399*About!$B$113,IF(B4399="CROP",H4399*About!$B$114,'EPA Data'!H4399))</f>
        <v>0</v>
      </c>
      <c r="J4399" s="9" t="str">
        <f>VLOOKUP(F4399,'Tech to Policy Mapping'!C:D,2,FALSE)</f>
        <v>F-gas substitution</v>
      </c>
    </row>
    <row r="4400" spans="1:10" x14ac:dyDescent="0.45">
      <c r="A4400" t="s">
        <v>465</v>
      </c>
      <c r="B4400" t="s">
        <v>535</v>
      </c>
      <c r="C4400">
        <v>2020</v>
      </c>
      <c r="D4400" t="s">
        <v>82</v>
      </c>
      <c r="E4400" t="s">
        <v>83</v>
      </c>
      <c r="F4400" t="s">
        <v>536</v>
      </c>
      <c r="G4400">
        <v>-24</v>
      </c>
      <c r="H4400">
        <v>0</v>
      </c>
      <c r="I4400">
        <f>IF(OR(B4400="GAS",B4400="COL",B4400="LAN",B4400="RICE"),H4400*About!$B$113,IF(B4400="CROP",H4400*About!$B$114,'EPA Data'!H4400))</f>
        <v>0</v>
      </c>
      <c r="J4400" s="9" t="str">
        <f>VLOOKUP(F4400,'Tech to Policy Mapping'!C:D,2,FALSE)</f>
        <v>F-gas substitution</v>
      </c>
    </row>
    <row r="4401" spans="1:10" x14ac:dyDescent="0.45">
      <c r="A4401" t="s">
        <v>465</v>
      </c>
      <c r="B4401" t="s">
        <v>535</v>
      </c>
      <c r="C4401">
        <v>2020</v>
      </c>
      <c r="D4401" t="s">
        <v>82</v>
      </c>
      <c r="E4401" t="s">
        <v>83</v>
      </c>
      <c r="F4401" t="s">
        <v>536</v>
      </c>
      <c r="G4401">
        <v>-24</v>
      </c>
      <c r="H4401">
        <v>7.5576091185211997E-3</v>
      </c>
      <c r="I4401">
        <f>IF(OR(B4401="GAS",B4401="COL",B4401="LAN",B4401="RICE"),H4401*About!$B$113,IF(B4401="CROP",H4401*About!$B$114,'EPA Data'!H4401))</f>
        <v>7.5576091185211997E-3</v>
      </c>
      <c r="J4401" s="9" t="str">
        <f>VLOOKUP(F4401,'Tech to Policy Mapping'!C:D,2,FALSE)</f>
        <v>F-gas substitution</v>
      </c>
    </row>
    <row r="4402" spans="1:10" x14ac:dyDescent="0.45">
      <c r="A4402" t="s">
        <v>465</v>
      </c>
      <c r="B4402" t="s">
        <v>535</v>
      </c>
      <c r="C4402">
        <v>2020</v>
      </c>
      <c r="D4402" t="s">
        <v>82</v>
      </c>
      <c r="E4402" t="s">
        <v>83</v>
      </c>
      <c r="F4402" t="s">
        <v>537</v>
      </c>
      <c r="G4402">
        <v>-8</v>
      </c>
      <c r="H4402">
        <v>1.2467541731894001E-2</v>
      </c>
      <c r="I4402">
        <f>IF(OR(B4402="GAS",B4402="COL",B4402="LAN",B4402="RICE"),H4402*About!$B$113,IF(B4402="CROP",H4402*About!$B$114,'EPA Data'!H4402))</f>
        <v>1.2467541731894001E-2</v>
      </c>
      <c r="J4402" s="9" t="str">
        <f>VLOOKUP(F4402,'Tech to Policy Mapping'!C:D,2,FALSE)</f>
        <v>F-gas substitution</v>
      </c>
    </row>
    <row r="4403" spans="1:10" x14ac:dyDescent="0.45">
      <c r="A4403" t="s">
        <v>465</v>
      </c>
      <c r="B4403" t="s">
        <v>535</v>
      </c>
      <c r="C4403">
        <v>2020</v>
      </c>
      <c r="D4403" t="s">
        <v>82</v>
      </c>
      <c r="E4403" t="s">
        <v>83</v>
      </c>
      <c r="F4403" t="s">
        <v>538</v>
      </c>
      <c r="G4403">
        <v>2</v>
      </c>
      <c r="H4403">
        <v>0.37415271997451699</v>
      </c>
      <c r="I4403">
        <f>IF(OR(B4403="GAS",B4403="COL",B4403="LAN",B4403="RICE"),H4403*About!$B$113,IF(B4403="CROP",H4403*About!$B$114,'EPA Data'!H4403))</f>
        <v>0.37415271997451699</v>
      </c>
      <c r="J4403" s="9" t="str">
        <f>VLOOKUP(F4403,'Tech to Policy Mapping'!C:D,2,FALSE)</f>
        <v>F-gas recovery and recycling</v>
      </c>
    </row>
    <row r="4404" spans="1:10" x14ac:dyDescent="0.45">
      <c r="A4404" t="s">
        <v>465</v>
      </c>
      <c r="B4404" t="s">
        <v>535</v>
      </c>
      <c r="C4404">
        <v>2020</v>
      </c>
      <c r="D4404" t="s">
        <v>82</v>
      </c>
      <c r="E4404" t="s">
        <v>83</v>
      </c>
      <c r="F4404" t="s">
        <v>539</v>
      </c>
      <c r="G4404">
        <v>62</v>
      </c>
      <c r="H4404">
        <v>0.282656520605087</v>
      </c>
      <c r="I4404">
        <f>IF(OR(B4404="GAS",B4404="COL",B4404="LAN",B4404="RICE"),H4404*About!$B$113,IF(B4404="CROP",H4404*About!$B$114,'EPA Data'!H4404))</f>
        <v>0.282656520605087</v>
      </c>
      <c r="J4404" s="9" t="str">
        <f>VLOOKUP(F4404,'Tech to Policy Mapping'!C:D,2,FALSE)</f>
        <v>F-gas substitution</v>
      </c>
    </row>
    <row r="4405" spans="1:10" x14ac:dyDescent="0.45">
      <c r="A4405" t="s">
        <v>465</v>
      </c>
      <c r="B4405" t="s">
        <v>535</v>
      </c>
      <c r="C4405">
        <v>2020</v>
      </c>
      <c r="D4405" t="s">
        <v>82</v>
      </c>
      <c r="E4405" t="s">
        <v>83</v>
      </c>
      <c r="F4405" t="s">
        <v>539</v>
      </c>
      <c r="G4405">
        <v>100000</v>
      </c>
      <c r="H4405" s="1">
        <v>9.9999999999999998E-13</v>
      </c>
      <c r="I4405">
        <f>IF(OR(B4405="GAS",B4405="COL",B4405="LAN",B4405="RICE"),H4405*About!$B$113,IF(B4405="CROP",H4405*About!$B$114,'EPA Data'!H4405))</f>
        <v>9.9999999999999998E-13</v>
      </c>
      <c r="J4405" s="9" t="str">
        <f>VLOOKUP(F4405,'Tech to Policy Mapping'!C:D,2,FALSE)</f>
        <v>F-gas substitution</v>
      </c>
    </row>
    <row r="4406" spans="1:10" x14ac:dyDescent="0.45">
      <c r="A4406" t="s">
        <v>465</v>
      </c>
      <c r="B4406" t="s">
        <v>535</v>
      </c>
      <c r="C4406">
        <v>2025</v>
      </c>
      <c r="D4406" t="s">
        <v>82</v>
      </c>
      <c r="E4406" t="s">
        <v>83</v>
      </c>
      <c r="F4406" t="s">
        <v>540</v>
      </c>
      <c r="G4406">
        <v>-100000</v>
      </c>
      <c r="H4406">
        <v>0</v>
      </c>
      <c r="I4406">
        <f>IF(OR(B4406="GAS",B4406="COL",B4406="LAN",B4406="RICE"),H4406*About!$B$113,IF(B4406="CROP",H4406*About!$B$114,'EPA Data'!H4406))</f>
        <v>0</v>
      </c>
      <c r="J4406" s="9" t="str">
        <f>VLOOKUP(F4406,'Tech to Policy Mapping'!C:D,2,FALSE)</f>
        <v>F-gas substitution</v>
      </c>
    </row>
    <row r="4407" spans="1:10" x14ac:dyDescent="0.45">
      <c r="A4407" t="s">
        <v>465</v>
      </c>
      <c r="B4407" t="s">
        <v>535</v>
      </c>
      <c r="C4407">
        <v>2025</v>
      </c>
      <c r="D4407" t="s">
        <v>82</v>
      </c>
      <c r="E4407" t="s">
        <v>83</v>
      </c>
      <c r="F4407" t="s">
        <v>540</v>
      </c>
      <c r="G4407">
        <v>-94</v>
      </c>
      <c r="H4407">
        <v>3.68910655379295E-2</v>
      </c>
      <c r="I4407">
        <f>IF(OR(B4407="GAS",B4407="COL",B4407="LAN",B4407="RICE"),H4407*About!$B$113,IF(B4407="CROP",H4407*About!$B$114,'EPA Data'!H4407))</f>
        <v>3.68910655379295E-2</v>
      </c>
      <c r="J4407" s="9" t="str">
        <f>VLOOKUP(F4407,'Tech to Policy Mapping'!C:D,2,FALSE)</f>
        <v>F-gas substitution</v>
      </c>
    </row>
    <row r="4408" spans="1:10" x14ac:dyDescent="0.45">
      <c r="A4408" t="s">
        <v>465</v>
      </c>
      <c r="B4408" t="s">
        <v>535</v>
      </c>
      <c r="C4408">
        <v>2025</v>
      </c>
      <c r="D4408" t="s">
        <v>82</v>
      </c>
      <c r="E4408" t="s">
        <v>83</v>
      </c>
      <c r="F4408" t="s">
        <v>540</v>
      </c>
      <c r="G4408">
        <v>-94</v>
      </c>
      <c r="H4408">
        <v>0</v>
      </c>
      <c r="I4408">
        <f>IF(OR(B4408="GAS",B4408="COL",B4408="LAN",B4408="RICE"),H4408*About!$B$113,IF(B4408="CROP",H4408*About!$B$114,'EPA Data'!H4408))</f>
        <v>0</v>
      </c>
      <c r="J4408" s="9" t="str">
        <f>VLOOKUP(F4408,'Tech to Policy Mapping'!C:D,2,FALSE)</f>
        <v>F-gas substitution</v>
      </c>
    </row>
    <row r="4409" spans="1:10" x14ac:dyDescent="0.45">
      <c r="A4409" t="s">
        <v>465</v>
      </c>
      <c r="B4409" t="s">
        <v>535</v>
      </c>
      <c r="C4409">
        <v>2025</v>
      </c>
      <c r="D4409" t="s">
        <v>82</v>
      </c>
      <c r="E4409" t="s">
        <v>83</v>
      </c>
      <c r="F4409" t="s">
        <v>536</v>
      </c>
      <c r="G4409">
        <v>-24</v>
      </c>
      <c r="H4409">
        <v>0.108131751418113</v>
      </c>
      <c r="I4409">
        <f>IF(OR(B4409="GAS",B4409="COL",B4409="LAN",B4409="RICE"),H4409*About!$B$113,IF(B4409="CROP",H4409*About!$B$114,'EPA Data'!H4409))</f>
        <v>0.108131751418113</v>
      </c>
      <c r="J4409" s="9" t="str">
        <f>VLOOKUP(F4409,'Tech to Policy Mapping'!C:D,2,FALSE)</f>
        <v>F-gas substitution</v>
      </c>
    </row>
    <row r="4410" spans="1:10" x14ac:dyDescent="0.45">
      <c r="A4410" t="s">
        <v>465</v>
      </c>
      <c r="B4410" t="s">
        <v>535</v>
      </c>
      <c r="C4410">
        <v>2025</v>
      </c>
      <c r="D4410" t="s">
        <v>82</v>
      </c>
      <c r="E4410" t="s">
        <v>83</v>
      </c>
      <c r="F4410" t="s">
        <v>541</v>
      </c>
      <c r="G4410">
        <v>-17</v>
      </c>
      <c r="H4410">
        <v>4.8237171024084098E-2</v>
      </c>
      <c r="I4410">
        <f>IF(OR(B4410="GAS",B4410="COL",B4410="LAN",B4410="RICE"),H4410*About!$B$113,IF(B4410="CROP",H4410*About!$B$114,'EPA Data'!H4410))</f>
        <v>4.8237171024084098E-2</v>
      </c>
      <c r="J4410" s="9" t="str">
        <f>VLOOKUP(F4410,'Tech to Policy Mapping'!C:D,2,FALSE)</f>
        <v>F-gas substitution</v>
      </c>
    </row>
    <row r="4411" spans="1:10" x14ac:dyDescent="0.45">
      <c r="A4411" t="s">
        <v>465</v>
      </c>
      <c r="B4411" t="s">
        <v>535</v>
      </c>
      <c r="C4411">
        <v>2025</v>
      </c>
      <c r="D4411" t="s">
        <v>82</v>
      </c>
      <c r="E4411" t="s">
        <v>83</v>
      </c>
      <c r="F4411" t="s">
        <v>537</v>
      </c>
      <c r="G4411">
        <v>-8</v>
      </c>
      <c r="H4411">
        <v>0.17879867553710899</v>
      </c>
      <c r="I4411">
        <f>IF(OR(B4411="GAS",B4411="COL",B4411="LAN",B4411="RICE"),H4411*About!$B$113,IF(B4411="CROP",H4411*About!$B$114,'EPA Data'!H4411))</f>
        <v>0.17879867553710899</v>
      </c>
      <c r="J4411" s="9" t="str">
        <f>VLOOKUP(F4411,'Tech to Policy Mapping'!C:D,2,FALSE)</f>
        <v>F-gas substitution</v>
      </c>
    </row>
    <row r="4412" spans="1:10" x14ac:dyDescent="0.45">
      <c r="A4412" t="s">
        <v>465</v>
      </c>
      <c r="B4412" t="s">
        <v>535</v>
      </c>
      <c r="C4412">
        <v>2025</v>
      </c>
      <c r="D4412" t="s">
        <v>82</v>
      </c>
      <c r="E4412" t="s">
        <v>83</v>
      </c>
      <c r="F4412" t="s">
        <v>543</v>
      </c>
      <c r="G4412">
        <v>-2</v>
      </c>
      <c r="H4412">
        <v>1.62633676081896E-2</v>
      </c>
      <c r="I4412">
        <f>IF(OR(B4412="GAS",B4412="COL",B4412="LAN",B4412="RICE"),H4412*About!$B$113,IF(B4412="CROP",H4412*About!$B$114,'EPA Data'!H4412))</f>
        <v>1.62633676081896E-2</v>
      </c>
      <c r="J4412" s="9" t="str">
        <f>VLOOKUP(F4412,'Tech to Policy Mapping'!C:D,2,FALSE)</f>
        <v>F-gas substitution</v>
      </c>
    </row>
    <row r="4413" spans="1:10" x14ac:dyDescent="0.45">
      <c r="A4413" t="s">
        <v>465</v>
      </c>
      <c r="B4413" t="s">
        <v>535</v>
      </c>
      <c r="C4413">
        <v>2025</v>
      </c>
      <c r="D4413" t="s">
        <v>82</v>
      </c>
      <c r="E4413" t="s">
        <v>83</v>
      </c>
      <c r="F4413" t="s">
        <v>547</v>
      </c>
      <c r="G4413">
        <v>-2</v>
      </c>
      <c r="H4413">
        <v>5.5002737790346097E-2</v>
      </c>
      <c r="I4413">
        <f>IF(OR(B4413="GAS",B4413="COL",B4413="LAN",B4413="RICE"),H4413*About!$B$113,IF(B4413="CROP",H4413*About!$B$114,'EPA Data'!H4413))</f>
        <v>5.5002737790346097E-2</v>
      </c>
      <c r="J4413" s="9" t="str">
        <f>VLOOKUP(F4413,'Tech to Policy Mapping'!C:D,2,FALSE)</f>
        <v>F-gas substitution</v>
      </c>
    </row>
    <row r="4414" spans="1:10" x14ac:dyDescent="0.45">
      <c r="A4414" t="s">
        <v>465</v>
      </c>
      <c r="B4414" t="s">
        <v>535</v>
      </c>
      <c r="C4414">
        <v>2025</v>
      </c>
      <c r="D4414" t="s">
        <v>82</v>
      </c>
      <c r="E4414" t="s">
        <v>83</v>
      </c>
      <c r="F4414" t="s">
        <v>542</v>
      </c>
      <c r="G4414">
        <v>-2</v>
      </c>
      <c r="H4414">
        <v>1.8897564150393001E-3</v>
      </c>
      <c r="I4414">
        <f>IF(OR(B4414="GAS",B4414="COL",B4414="LAN",B4414="RICE"),H4414*About!$B$113,IF(B4414="CROP",H4414*About!$B$114,'EPA Data'!H4414))</f>
        <v>1.8897564150393001E-3</v>
      </c>
      <c r="J4414" s="9" t="str">
        <f>VLOOKUP(F4414,'Tech to Policy Mapping'!C:D,2,FALSE)</f>
        <v>F-gas substitution</v>
      </c>
    </row>
    <row r="4415" spans="1:10" x14ac:dyDescent="0.45">
      <c r="A4415" t="s">
        <v>465</v>
      </c>
      <c r="B4415" t="s">
        <v>535</v>
      </c>
      <c r="C4415">
        <v>2025</v>
      </c>
      <c r="D4415" t="s">
        <v>82</v>
      </c>
      <c r="E4415" t="s">
        <v>83</v>
      </c>
      <c r="F4415" t="s">
        <v>544</v>
      </c>
      <c r="G4415">
        <v>-2</v>
      </c>
      <c r="H4415">
        <v>1.83541513979435E-2</v>
      </c>
      <c r="I4415">
        <f>IF(OR(B4415="GAS",B4415="COL",B4415="LAN",B4415="RICE"),H4415*About!$B$113,IF(B4415="CROP",H4415*About!$B$114,'EPA Data'!H4415))</f>
        <v>1.83541513979435E-2</v>
      </c>
      <c r="J4415" s="9" t="str">
        <f>VLOOKUP(F4415,'Tech to Policy Mapping'!C:D,2,FALSE)</f>
        <v>F-gas substitution</v>
      </c>
    </row>
    <row r="4416" spans="1:10" x14ac:dyDescent="0.45">
      <c r="A4416" t="s">
        <v>465</v>
      </c>
      <c r="B4416" t="s">
        <v>535</v>
      </c>
      <c r="C4416">
        <v>2025</v>
      </c>
      <c r="D4416" t="s">
        <v>82</v>
      </c>
      <c r="E4416" t="s">
        <v>83</v>
      </c>
      <c r="F4416" t="s">
        <v>545</v>
      </c>
      <c r="G4416">
        <v>-1</v>
      </c>
      <c r="H4416">
        <v>1.3045357465744001</v>
      </c>
      <c r="I4416">
        <f>IF(OR(B4416="GAS",B4416="COL",B4416="LAN",B4416="RICE"),H4416*About!$B$113,IF(B4416="CROP",H4416*About!$B$114,'EPA Data'!H4416))</f>
        <v>1.3045357465744001</v>
      </c>
      <c r="J4416" s="9" t="str">
        <f>VLOOKUP(F4416,'Tech to Policy Mapping'!C:D,2,FALSE)</f>
        <v>F-gas recovery and recycling</v>
      </c>
    </row>
    <row r="4417" spans="1:10" x14ac:dyDescent="0.45">
      <c r="A4417" t="s">
        <v>465</v>
      </c>
      <c r="B4417" t="s">
        <v>535</v>
      </c>
      <c r="C4417">
        <v>2025</v>
      </c>
      <c r="D4417" t="s">
        <v>82</v>
      </c>
      <c r="E4417" t="s">
        <v>83</v>
      </c>
      <c r="F4417" t="s">
        <v>538</v>
      </c>
      <c r="G4417">
        <v>2</v>
      </c>
      <c r="H4417">
        <v>24.740198135375898</v>
      </c>
      <c r="I4417">
        <f>IF(OR(B4417="GAS",B4417="COL",B4417="LAN",B4417="RICE"),H4417*About!$B$113,IF(B4417="CROP",H4417*About!$B$114,'EPA Data'!H4417))</f>
        <v>24.740198135375898</v>
      </c>
      <c r="J4417" s="9" t="str">
        <f>VLOOKUP(F4417,'Tech to Policy Mapping'!C:D,2,FALSE)</f>
        <v>F-gas recovery and recycling</v>
      </c>
    </row>
    <row r="4418" spans="1:10" x14ac:dyDescent="0.45">
      <c r="A4418" t="s">
        <v>465</v>
      </c>
      <c r="B4418" t="s">
        <v>535</v>
      </c>
      <c r="C4418">
        <v>2025</v>
      </c>
      <c r="D4418" t="s">
        <v>82</v>
      </c>
      <c r="E4418" t="s">
        <v>83</v>
      </c>
      <c r="F4418" t="s">
        <v>546</v>
      </c>
      <c r="G4418">
        <v>10</v>
      </c>
      <c r="H4418">
        <v>12.6067152023315</v>
      </c>
      <c r="I4418">
        <f>IF(OR(B4418="GAS",B4418="COL",B4418="LAN",B4418="RICE"),H4418*About!$B$113,IF(B4418="CROP",H4418*About!$B$114,'EPA Data'!H4418))</f>
        <v>12.6067152023315</v>
      </c>
      <c r="J4418" s="9" t="str">
        <f>VLOOKUP(F4418,'Tech to Policy Mapping'!C:D,2,FALSE)</f>
        <v>F-gas recovery and recycling</v>
      </c>
    </row>
    <row r="4419" spans="1:10" x14ac:dyDescent="0.45">
      <c r="A4419" t="s">
        <v>465</v>
      </c>
      <c r="B4419" t="s">
        <v>535</v>
      </c>
      <c r="C4419">
        <v>2025</v>
      </c>
      <c r="D4419" t="s">
        <v>82</v>
      </c>
      <c r="E4419" t="s">
        <v>83</v>
      </c>
      <c r="F4419" t="s">
        <v>548</v>
      </c>
      <c r="G4419">
        <v>23</v>
      </c>
      <c r="H4419">
        <v>2.9640577267854998E-3</v>
      </c>
      <c r="I4419">
        <f>IF(OR(B4419="GAS",B4419="COL",B4419="LAN",B4419="RICE"),H4419*About!$B$113,IF(B4419="CROP",H4419*About!$B$114,'EPA Data'!H4419))</f>
        <v>2.9640577267854998E-3</v>
      </c>
      <c r="J4419" s="9" t="str">
        <f>VLOOKUP(F4419,'Tech to Policy Mapping'!C:D,2,FALSE)</f>
        <v>F-gas substitution</v>
      </c>
    </row>
    <row r="4420" spans="1:10" x14ac:dyDescent="0.45">
      <c r="A4420" t="s">
        <v>465</v>
      </c>
      <c r="B4420" t="s">
        <v>535</v>
      </c>
      <c r="C4420">
        <v>2025</v>
      </c>
      <c r="D4420" t="s">
        <v>82</v>
      </c>
      <c r="E4420" t="s">
        <v>83</v>
      </c>
      <c r="F4420" t="s">
        <v>549</v>
      </c>
      <c r="G4420">
        <v>32</v>
      </c>
      <c r="H4420">
        <v>2.8135860338807002E-3</v>
      </c>
      <c r="I4420">
        <f>IF(OR(B4420="GAS",B4420="COL",B4420="LAN",B4420="RICE"),H4420*About!$B$113,IF(B4420="CROP",H4420*About!$B$114,'EPA Data'!H4420))</f>
        <v>2.8135860338807002E-3</v>
      </c>
      <c r="J4420" s="9" t="str">
        <f>VLOOKUP(F4420,'Tech to Policy Mapping'!C:D,2,FALSE)</f>
        <v>F-gas substitution</v>
      </c>
    </row>
    <row r="4421" spans="1:10" x14ac:dyDescent="0.45">
      <c r="A4421" t="s">
        <v>465</v>
      </c>
      <c r="B4421" t="s">
        <v>535</v>
      </c>
      <c r="C4421">
        <v>2025</v>
      </c>
      <c r="D4421" t="s">
        <v>82</v>
      </c>
      <c r="E4421" t="s">
        <v>83</v>
      </c>
      <c r="F4421" t="s">
        <v>550</v>
      </c>
      <c r="G4421">
        <v>54</v>
      </c>
      <c r="H4421">
        <v>8.2624441711229995E-4</v>
      </c>
      <c r="I4421">
        <f>IF(OR(B4421="GAS",B4421="COL",B4421="LAN",B4421="RICE"),H4421*About!$B$113,IF(B4421="CROP",H4421*About!$B$114,'EPA Data'!H4421))</f>
        <v>8.2624441711229995E-4</v>
      </c>
      <c r="J4421" s="9" t="str">
        <f>VLOOKUP(F4421,'Tech to Policy Mapping'!C:D,2,FALSE)</f>
        <v>F-gas substitution</v>
      </c>
    </row>
    <row r="4422" spans="1:10" x14ac:dyDescent="0.45">
      <c r="A4422" t="s">
        <v>465</v>
      </c>
      <c r="B4422" t="s">
        <v>535</v>
      </c>
      <c r="C4422">
        <v>2025</v>
      </c>
      <c r="D4422" t="s">
        <v>82</v>
      </c>
      <c r="E4422" t="s">
        <v>83</v>
      </c>
      <c r="F4422" t="s">
        <v>539</v>
      </c>
      <c r="G4422">
        <v>62</v>
      </c>
      <c r="H4422">
        <v>4.5250568389892498</v>
      </c>
      <c r="I4422">
        <f>IF(OR(B4422="GAS",B4422="COL",B4422="LAN",B4422="RICE"),H4422*About!$B$113,IF(B4422="CROP",H4422*About!$B$114,'EPA Data'!H4422))</f>
        <v>4.5250568389892498</v>
      </c>
      <c r="J4422" s="9" t="str">
        <f>VLOOKUP(F4422,'Tech to Policy Mapping'!C:D,2,FALSE)</f>
        <v>F-gas substitution</v>
      </c>
    </row>
    <row r="4423" spans="1:10" x14ac:dyDescent="0.45">
      <c r="A4423" t="s">
        <v>465</v>
      </c>
      <c r="B4423" t="s">
        <v>535</v>
      </c>
      <c r="C4423">
        <v>2025</v>
      </c>
      <c r="D4423" t="s">
        <v>82</v>
      </c>
      <c r="E4423" t="s">
        <v>83</v>
      </c>
      <c r="F4423" t="s">
        <v>539</v>
      </c>
      <c r="G4423">
        <v>100000</v>
      </c>
      <c r="H4423" s="1">
        <v>9.9999999999999998E-13</v>
      </c>
      <c r="I4423">
        <f>IF(OR(B4423="GAS",B4423="COL",B4423="LAN",B4423="RICE"),H4423*About!$B$113,IF(B4423="CROP",H4423*About!$B$114,'EPA Data'!H4423))</f>
        <v>9.9999999999999998E-13</v>
      </c>
      <c r="J4423" s="9" t="str">
        <f>VLOOKUP(F4423,'Tech to Policy Mapping'!C:D,2,FALSE)</f>
        <v>F-gas substitution</v>
      </c>
    </row>
    <row r="4424" spans="1:10" x14ac:dyDescent="0.45">
      <c r="A4424" t="s">
        <v>465</v>
      </c>
      <c r="B4424" t="s">
        <v>535</v>
      </c>
      <c r="C4424">
        <v>2030</v>
      </c>
      <c r="D4424" t="s">
        <v>82</v>
      </c>
      <c r="E4424" t="s">
        <v>83</v>
      </c>
      <c r="F4424" t="s">
        <v>540</v>
      </c>
      <c r="G4424">
        <v>-100000</v>
      </c>
      <c r="H4424">
        <v>0</v>
      </c>
      <c r="I4424">
        <f>IF(OR(B4424="GAS",B4424="COL",B4424="LAN",B4424="RICE"),H4424*About!$B$113,IF(B4424="CROP",H4424*About!$B$114,'EPA Data'!H4424))</f>
        <v>0</v>
      </c>
      <c r="J4424" s="9" t="str">
        <f>VLOOKUP(F4424,'Tech to Policy Mapping'!C:D,2,FALSE)</f>
        <v>F-gas substitution</v>
      </c>
    </row>
    <row r="4425" spans="1:10" x14ac:dyDescent="0.45">
      <c r="A4425" t="s">
        <v>465</v>
      </c>
      <c r="B4425" t="s">
        <v>535</v>
      </c>
      <c r="C4425">
        <v>2030</v>
      </c>
      <c r="D4425" t="s">
        <v>82</v>
      </c>
      <c r="E4425" t="s">
        <v>83</v>
      </c>
      <c r="F4425" t="s">
        <v>540</v>
      </c>
      <c r="G4425">
        <v>-94</v>
      </c>
      <c r="H4425">
        <v>1.0486418008804299</v>
      </c>
      <c r="I4425">
        <f>IF(OR(B4425="GAS",B4425="COL",B4425="LAN",B4425="RICE"),H4425*About!$B$113,IF(B4425="CROP",H4425*About!$B$114,'EPA Data'!H4425))</f>
        <v>1.0486418008804299</v>
      </c>
      <c r="J4425" s="9" t="str">
        <f>VLOOKUP(F4425,'Tech to Policy Mapping'!C:D,2,FALSE)</f>
        <v>F-gas substitution</v>
      </c>
    </row>
    <row r="4426" spans="1:10" x14ac:dyDescent="0.45">
      <c r="A4426" t="s">
        <v>465</v>
      </c>
      <c r="B4426" t="s">
        <v>535</v>
      </c>
      <c r="C4426">
        <v>2030</v>
      </c>
      <c r="D4426" t="s">
        <v>82</v>
      </c>
      <c r="E4426" t="s">
        <v>83</v>
      </c>
      <c r="F4426" t="s">
        <v>540</v>
      </c>
      <c r="G4426">
        <v>-94</v>
      </c>
      <c r="H4426">
        <v>0</v>
      </c>
      <c r="I4426">
        <f>IF(OR(B4426="GAS",B4426="COL",B4426="LAN",B4426="RICE"),H4426*About!$B$113,IF(B4426="CROP",H4426*About!$B$114,'EPA Data'!H4426))</f>
        <v>0</v>
      </c>
      <c r="J4426" s="9" t="str">
        <f>VLOOKUP(F4426,'Tech to Policy Mapping'!C:D,2,FALSE)</f>
        <v>F-gas substitution</v>
      </c>
    </row>
    <row r="4427" spans="1:10" x14ac:dyDescent="0.45">
      <c r="A4427" t="s">
        <v>465</v>
      </c>
      <c r="B4427" t="s">
        <v>535</v>
      </c>
      <c r="C4427">
        <v>2030</v>
      </c>
      <c r="D4427" t="s">
        <v>82</v>
      </c>
      <c r="E4427" t="s">
        <v>83</v>
      </c>
      <c r="F4427" t="s">
        <v>536</v>
      </c>
      <c r="G4427">
        <v>-24</v>
      </c>
      <c r="H4427">
        <v>0.36582133173942499</v>
      </c>
      <c r="I4427">
        <f>IF(OR(B4427="GAS",B4427="COL",B4427="LAN",B4427="RICE"),H4427*About!$B$113,IF(B4427="CROP",H4427*About!$B$114,'EPA Data'!H4427))</f>
        <v>0.36582133173942499</v>
      </c>
      <c r="J4427" s="9" t="str">
        <f>VLOOKUP(F4427,'Tech to Policy Mapping'!C:D,2,FALSE)</f>
        <v>F-gas substitution</v>
      </c>
    </row>
    <row r="4428" spans="1:10" x14ac:dyDescent="0.45">
      <c r="A4428" t="s">
        <v>465</v>
      </c>
      <c r="B4428" t="s">
        <v>535</v>
      </c>
      <c r="C4428">
        <v>2030</v>
      </c>
      <c r="D4428" t="s">
        <v>82</v>
      </c>
      <c r="E4428" t="s">
        <v>83</v>
      </c>
      <c r="F4428" t="s">
        <v>541</v>
      </c>
      <c r="G4428">
        <v>-17</v>
      </c>
      <c r="H4428">
        <v>0.43389734625816301</v>
      </c>
      <c r="I4428">
        <f>IF(OR(B4428="GAS",B4428="COL",B4428="LAN",B4428="RICE"),H4428*About!$B$113,IF(B4428="CROP",H4428*About!$B$114,'EPA Data'!H4428))</f>
        <v>0.43389734625816301</v>
      </c>
      <c r="J4428" s="9" t="str">
        <f>VLOOKUP(F4428,'Tech to Policy Mapping'!C:D,2,FALSE)</f>
        <v>F-gas substitution</v>
      </c>
    </row>
    <row r="4429" spans="1:10" x14ac:dyDescent="0.45">
      <c r="A4429" t="s">
        <v>465</v>
      </c>
      <c r="B4429" t="s">
        <v>535</v>
      </c>
      <c r="C4429">
        <v>2030</v>
      </c>
      <c r="D4429" t="s">
        <v>82</v>
      </c>
      <c r="E4429" t="s">
        <v>83</v>
      </c>
      <c r="F4429" t="s">
        <v>537</v>
      </c>
      <c r="G4429">
        <v>-8</v>
      </c>
      <c r="H4429">
        <v>0.60489904880523604</v>
      </c>
      <c r="I4429">
        <f>IF(OR(B4429="GAS",B4429="COL",B4429="LAN",B4429="RICE"),H4429*About!$B$113,IF(B4429="CROP",H4429*About!$B$114,'EPA Data'!H4429))</f>
        <v>0.60489904880523604</v>
      </c>
      <c r="J4429" s="9" t="str">
        <f>VLOOKUP(F4429,'Tech to Policy Mapping'!C:D,2,FALSE)</f>
        <v>F-gas substitution</v>
      </c>
    </row>
    <row r="4430" spans="1:10" x14ac:dyDescent="0.45">
      <c r="A4430" t="s">
        <v>465</v>
      </c>
      <c r="B4430" t="s">
        <v>535</v>
      </c>
      <c r="C4430">
        <v>2030</v>
      </c>
      <c r="D4430" t="s">
        <v>82</v>
      </c>
      <c r="E4430" t="s">
        <v>83</v>
      </c>
      <c r="F4430" t="s">
        <v>543</v>
      </c>
      <c r="G4430">
        <v>-2</v>
      </c>
      <c r="H4430">
        <v>0.50367271900177002</v>
      </c>
      <c r="I4430">
        <f>IF(OR(B4430="GAS",B4430="COL",B4430="LAN",B4430="RICE"),H4430*About!$B$113,IF(B4430="CROP",H4430*About!$B$114,'EPA Data'!H4430))</f>
        <v>0.50367271900177002</v>
      </c>
      <c r="J4430" s="9" t="str">
        <f>VLOOKUP(F4430,'Tech to Policy Mapping'!C:D,2,FALSE)</f>
        <v>F-gas substitution</v>
      </c>
    </row>
    <row r="4431" spans="1:10" x14ac:dyDescent="0.45">
      <c r="A4431" t="s">
        <v>465</v>
      </c>
      <c r="B4431" t="s">
        <v>535</v>
      </c>
      <c r="C4431">
        <v>2030</v>
      </c>
      <c r="D4431" t="s">
        <v>82</v>
      </c>
      <c r="E4431" t="s">
        <v>83</v>
      </c>
      <c r="F4431" t="s">
        <v>547</v>
      </c>
      <c r="G4431">
        <v>-2</v>
      </c>
      <c r="H4431">
        <v>0.40081316232681202</v>
      </c>
      <c r="I4431">
        <f>IF(OR(B4431="GAS",B4431="COL",B4431="LAN",B4431="RICE"),H4431*About!$B$113,IF(B4431="CROP",H4431*About!$B$114,'EPA Data'!H4431))</f>
        <v>0.40081316232681202</v>
      </c>
      <c r="J4431" s="9" t="str">
        <f>VLOOKUP(F4431,'Tech to Policy Mapping'!C:D,2,FALSE)</f>
        <v>F-gas substitution</v>
      </c>
    </row>
    <row r="4432" spans="1:10" x14ac:dyDescent="0.45">
      <c r="A4432" t="s">
        <v>465</v>
      </c>
      <c r="B4432" t="s">
        <v>535</v>
      </c>
      <c r="C4432">
        <v>2030</v>
      </c>
      <c r="D4432" t="s">
        <v>82</v>
      </c>
      <c r="E4432" t="s">
        <v>83</v>
      </c>
      <c r="F4432" t="s">
        <v>544</v>
      </c>
      <c r="G4432">
        <v>-2</v>
      </c>
      <c r="H4432">
        <v>0.61097240447998002</v>
      </c>
      <c r="I4432">
        <f>IF(OR(B4432="GAS",B4432="COL",B4432="LAN",B4432="RICE"),H4432*About!$B$113,IF(B4432="CROP",H4432*About!$B$114,'EPA Data'!H4432))</f>
        <v>0.61097240447998002</v>
      </c>
      <c r="J4432" s="9" t="str">
        <f>VLOOKUP(F4432,'Tech to Policy Mapping'!C:D,2,FALSE)</f>
        <v>F-gas substitution</v>
      </c>
    </row>
    <row r="4433" spans="1:10" x14ac:dyDescent="0.45">
      <c r="A4433" t="s">
        <v>465</v>
      </c>
      <c r="B4433" t="s">
        <v>535</v>
      </c>
      <c r="C4433">
        <v>2030</v>
      </c>
      <c r="D4433" t="s">
        <v>82</v>
      </c>
      <c r="E4433" t="s">
        <v>83</v>
      </c>
      <c r="F4433" t="s">
        <v>542</v>
      </c>
      <c r="G4433">
        <v>-2</v>
      </c>
      <c r="H4433">
        <v>6.3566289842128795E-2</v>
      </c>
      <c r="I4433">
        <f>IF(OR(B4433="GAS",B4433="COL",B4433="LAN",B4433="RICE"),H4433*About!$B$113,IF(B4433="CROP",H4433*About!$B$114,'EPA Data'!H4433))</f>
        <v>6.3566289842128795E-2</v>
      </c>
      <c r="J4433" s="9" t="str">
        <f>VLOOKUP(F4433,'Tech to Policy Mapping'!C:D,2,FALSE)</f>
        <v>F-gas substitution</v>
      </c>
    </row>
    <row r="4434" spans="1:10" x14ac:dyDescent="0.45">
      <c r="A4434" t="s">
        <v>465</v>
      </c>
      <c r="B4434" t="s">
        <v>535</v>
      </c>
      <c r="C4434">
        <v>2030</v>
      </c>
      <c r="D4434" t="s">
        <v>82</v>
      </c>
      <c r="E4434" t="s">
        <v>83</v>
      </c>
      <c r="F4434" t="s">
        <v>545</v>
      </c>
      <c r="G4434">
        <v>-1</v>
      </c>
      <c r="H4434">
        <v>11.2588491439819</v>
      </c>
      <c r="I4434">
        <f>IF(OR(B4434="GAS",B4434="COL",B4434="LAN",B4434="RICE"),H4434*About!$B$113,IF(B4434="CROP",H4434*About!$B$114,'EPA Data'!H4434))</f>
        <v>11.2588491439819</v>
      </c>
      <c r="J4434" s="9" t="str">
        <f>VLOOKUP(F4434,'Tech to Policy Mapping'!C:D,2,FALSE)</f>
        <v>F-gas recovery and recycling</v>
      </c>
    </row>
    <row r="4435" spans="1:10" x14ac:dyDescent="0.45">
      <c r="A4435" t="s">
        <v>465</v>
      </c>
      <c r="B4435" t="s">
        <v>535</v>
      </c>
      <c r="C4435">
        <v>2030</v>
      </c>
      <c r="D4435" t="s">
        <v>82</v>
      </c>
      <c r="E4435" t="s">
        <v>83</v>
      </c>
      <c r="F4435" t="s">
        <v>551</v>
      </c>
      <c r="G4435">
        <v>1</v>
      </c>
      <c r="H4435">
        <v>2.4655533954501201E-2</v>
      </c>
      <c r="I4435">
        <f>IF(OR(B4435="GAS",B4435="COL",B4435="LAN",B4435="RICE"),H4435*About!$B$113,IF(B4435="CROP",H4435*About!$B$114,'EPA Data'!H4435))</f>
        <v>2.4655533954501201E-2</v>
      </c>
      <c r="J4435" s="9" t="str">
        <f>VLOOKUP(F4435,'Tech to Policy Mapping'!C:D,2,FALSE)</f>
        <v>F-gas substitution</v>
      </c>
    </row>
    <row r="4436" spans="1:10" x14ac:dyDescent="0.45">
      <c r="A4436" t="s">
        <v>465</v>
      </c>
      <c r="B4436" t="s">
        <v>535</v>
      </c>
      <c r="C4436">
        <v>2030</v>
      </c>
      <c r="D4436" t="s">
        <v>82</v>
      </c>
      <c r="E4436" t="s">
        <v>83</v>
      </c>
      <c r="F4436" t="s">
        <v>538</v>
      </c>
      <c r="G4436">
        <v>2</v>
      </c>
      <c r="H4436">
        <v>50.2724800109863</v>
      </c>
      <c r="I4436">
        <f>IF(OR(B4436="GAS",B4436="COL",B4436="LAN",B4436="RICE"),H4436*About!$B$113,IF(B4436="CROP",H4436*About!$B$114,'EPA Data'!H4436))</f>
        <v>50.2724800109863</v>
      </c>
      <c r="J4436" s="9" t="str">
        <f>VLOOKUP(F4436,'Tech to Policy Mapping'!C:D,2,FALSE)</f>
        <v>F-gas recovery and recycling</v>
      </c>
    </row>
    <row r="4437" spans="1:10" x14ac:dyDescent="0.45">
      <c r="A4437" t="s">
        <v>465</v>
      </c>
      <c r="B4437" t="s">
        <v>535</v>
      </c>
      <c r="C4437">
        <v>2030</v>
      </c>
      <c r="D4437" t="s">
        <v>82</v>
      </c>
      <c r="E4437" t="s">
        <v>83</v>
      </c>
      <c r="F4437" t="s">
        <v>546</v>
      </c>
      <c r="G4437">
        <v>10</v>
      </c>
      <c r="H4437">
        <v>18.2192878723144</v>
      </c>
      <c r="I4437">
        <f>IF(OR(B4437="GAS",B4437="COL",B4437="LAN",B4437="RICE"),H4437*About!$B$113,IF(B4437="CROP",H4437*About!$B$114,'EPA Data'!H4437))</f>
        <v>18.2192878723144</v>
      </c>
      <c r="J4437" s="9" t="str">
        <f>VLOOKUP(F4437,'Tech to Policy Mapping'!C:D,2,FALSE)</f>
        <v>F-gas recovery and recycling</v>
      </c>
    </row>
    <row r="4438" spans="1:10" x14ac:dyDescent="0.45">
      <c r="A4438" t="s">
        <v>465</v>
      </c>
      <c r="B4438" t="s">
        <v>535</v>
      </c>
      <c r="C4438">
        <v>2030</v>
      </c>
      <c r="D4438" t="s">
        <v>82</v>
      </c>
      <c r="E4438" t="s">
        <v>83</v>
      </c>
      <c r="F4438" t="s">
        <v>554</v>
      </c>
      <c r="G4438">
        <v>12</v>
      </c>
      <c r="H4438">
        <v>0.219460219144821</v>
      </c>
      <c r="I4438">
        <f>IF(OR(B4438="GAS",B4438="COL",B4438="LAN",B4438="RICE"),H4438*About!$B$113,IF(B4438="CROP",H4438*About!$B$114,'EPA Data'!H4438))</f>
        <v>0.219460219144821</v>
      </c>
      <c r="J4438" s="9" t="str">
        <f>VLOOKUP(F4438,'Tech to Policy Mapping'!C:D,2,FALSE)</f>
        <v>F-gas substitution</v>
      </c>
    </row>
    <row r="4439" spans="1:10" x14ac:dyDescent="0.45">
      <c r="A4439" t="s">
        <v>465</v>
      </c>
      <c r="B4439" t="s">
        <v>535</v>
      </c>
      <c r="C4439">
        <v>2030</v>
      </c>
      <c r="D4439" t="s">
        <v>82</v>
      </c>
      <c r="E4439" t="s">
        <v>83</v>
      </c>
      <c r="F4439" t="s">
        <v>552</v>
      </c>
      <c r="G4439">
        <v>21</v>
      </c>
      <c r="H4439">
        <v>4.8474711365997999E-3</v>
      </c>
      <c r="I4439">
        <f>IF(OR(B4439="GAS",B4439="COL",B4439="LAN",B4439="RICE"),H4439*About!$B$113,IF(B4439="CROP",H4439*About!$B$114,'EPA Data'!H4439))</f>
        <v>4.8474711365997999E-3</v>
      </c>
      <c r="J4439" s="9" t="str">
        <f>VLOOKUP(F4439,'Tech to Policy Mapping'!C:D,2,FALSE)</f>
        <v>F-gas substitution</v>
      </c>
    </row>
    <row r="4440" spans="1:10" x14ac:dyDescent="0.45">
      <c r="A4440" t="s">
        <v>465</v>
      </c>
      <c r="B4440" t="s">
        <v>535</v>
      </c>
      <c r="C4440">
        <v>2030</v>
      </c>
      <c r="D4440" t="s">
        <v>82</v>
      </c>
      <c r="E4440" t="s">
        <v>83</v>
      </c>
      <c r="F4440" t="s">
        <v>548</v>
      </c>
      <c r="G4440">
        <v>23</v>
      </c>
      <c r="H4440">
        <v>8.2029156386852306E-2</v>
      </c>
      <c r="I4440">
        <f>IF(OR(B4440="GAS",B4440="COL",B4440="LAN",B4440="RICE"),H4440*About!$B$113,IF(B4440="CROP",H4440*About!$B$114,'EPA Data'!H4440))</f>
        <v>8.2029156386852306E-2</v>
      </c>
      <c r="J4440" s="9" t="str">
        <f>VLOOKUP(F4440,'Tech to Policy Mapping'!C:D,2,FALSE)</f>
        <v>F-gas substitution</v>
      </c>
    </row>
    <row r="4441" spans="1:10" x14ac:dyDescent="0.45">
      <c r="A4441" t="s">
        <v>465</v>
      </c>
      <c r="B4441" t="s">
        <v>535</v>
      </c>
      <c r="C4441">
        <v>2030</v>
      </c>
      <c r="D4441" t="s">
        <v>82</v>
      </c>
      <c r="E4441" t="s">
        <v>83</v>
      </c>
      <c r="F4441" t="s">
        <v>549</v>
      </c>
      <c r="G4441">
        <v>32</v>
      </c>
      <c r="H4441">
        <v>9.4545505940914196E-2</v>
      </c>
      <c r="I4441">
        <f>IF(OR(B4441="GAS",B4441="COL",B4441="LAN",B4441="RICE"),H4441*About!$B$113,IF(B4441="CROP",H4441*About!$B$114,'EPA Data'!H4441))</f>
        <v>9.4545505940914196E-2</v>
      </c>
      <c r="J4441" s="9" t="str">
        <f>VLOOKUP(F4441,'Tech to Policy Mapping'!C:D,2,FALSE)</f>
        <v>F-gas substitution</v>
      </c>
    </row>
    <row r="4442" spans="1:10" x14ac:dyDescent="0.45">
      <c r="A4442" t="s">
        <v>465</v>
      </c>
      <c r="B4442" t="s">
        <v>535</v>
      </c>
      <c r="C4442">
        <v>2030</v>
      </c>
      <c r="D4442" t="s">
        <v>82</v>
      </c>
      <c r="E4442" t="s">
        <v>83</v>
      </c>
      <c r="F4442" t="s">
        <v>550</v>
      </c>
      <c r="G4442">
        <v>54</v>
      </c>
      <c r="H4442">
        <v>2.2675778716802601E-2</v>
      </c>
      <c r="I4442">
        <f>IF(OR(B4442="GAS",B4442="COL",B4442="LAN",B4442="RICE"),H4442*About!$B$113,IF(B4442="CROP",H4442*About!$B$114,'EPA Data'!H4442))</f>
        <v>2.2675778716802601E-2</v>
      </c>
      <c r="J4442" s="9" t="str">
        <f>VLOOKUP(F4442,'Tech to Policy Mapping'!C:D,2,FALSE)</f>
        <v>F-gas substitution</v>
      </c>
    </row>
    <row r="4443" spans="1:10" x14ac:dyDescent="0.45">
      <c r="A4443" t="s">
        <v>465</v>
      </c>
      <c r="B4443" t="s">
        <v>535</v>
      </c>
      <c r="C4443">
        <v>2030</v>
      </c>
      <c r="D4443" t="s">
        <v>82</v>
      </c>
      <c r="E4443" t="s">
        <v>83</v>
      </c>
      <c r="F4443" t="s">
        <v>539</v>
      </c>
      <c r="G4443">
        <v>62</v>
      </c>
      <c r="H4443">
        <v>12.062019348144499</v>
      </c>
      <c r="I4443">
        <f>IF(OR(B4443="GAS",B4443="COL",B4443="LAN",B4443="RICE"),H4443*About!$B$113,IF(B4443="CROP",H4443*About!$B$114,'EPA Data'!H4443))</f>
        <v>12.062019348144499</v>
      </c>
      <c r="J4443" s="9" t="str">
        <f>VLOOKUP(F4443,'Tech to Policy Mapping'!C:D,2,FALSE)</f>
        <v>F-gas substitution</v>
      </c>
    </row>
    <row r="4444" spans="1:10" x14ac:dyDescent="0.45">
      <c r="A4444" t="s">
        <v>465</v>
      </c>
      <c r="B4444" t="s">
        <v>535</v>
      </c>
      <c r="C4444">
        <v>2030</v>
      </c>
      <c r="D4444" t="s">
        <v>82</v>
      </c>
      <c r="E4444" t="s">
        <v>83</v>
      </c>
      <c r="F4444" t="s">
        <v>539</v>
      </c>
      <c r="G4444">
        <v>100000</v>
      </c>
      <c r="H4444" s="1">
        <v>9.9999999999999998E-13</v>
      </c>
      <c r="I4444">
        <f>IF(OR(B4444="GAS",B4444="COL",B4444="LAN",B4444="RICE"),H4444*About!$B$113,IF(B4444="CROP",H4444*About!$B$114,'EPA Data'!H4444))</f>
        <v>9.9999999999999998E-13</v>
      </c>
      <c r="J4444" s="9" t="str">
        <f>VLOOKUP(F4444,'Tech to Policy Mapping'!C:D,2,FALSE)</f>
        <v>F-gas substitution</v>
      </c>
    </row>
    <row r="4445" spans="1:10" x14ac:dyDescent="0.45">
      <c r="A4445" t="s">
        <v>465</v>
      </c>
      <c r="B4445" t="s">
        <v>535</v>
      </c>
      <c r="C4445">
        <v>2035</v>
      </c>
      <c r="D4445" t="s">
        <v>82</v>
      </c>
      <c r="E4445" t="s">
        <v>83</v>
      </c>
      <c r="F4445" t="s">
        <v>540</v>
      </c>
      <c r="G4445">
        <v>-100000</v>
      </c>
      <c r="H4445">
        <v>0</v>
      </c>
      <c r="I4445">
        <f>IF(OR(B4445="GAS",B4445="COL",B4445="LAN",B4445="RICE"),H4445*About!$B$113,IF(B4445="CROP",H4445*About!$B$114,'EPA Data'!H4445))</f>
        <v>0</v>
      </c>
      <c r="J4445" s="9" t="str">
        <f>VLOOKUP(F4445,'Tech to Policy Mapping'!C:D,2,FALSE)</f>
        <v>F-gas substitution</v>
      </c>
    </row>
    <row r="4446" spans="1:10" x14ac:dyDescent="0.45">
      <c r="A4446" t="s">
        <v>465</v>
      </c>
      <c r="B4446" t="s">
        <v>535</v>
      </c>
      <c r="C4446">
        <v>2035</v>
      </c>
      <c r="D4446" t="s">
        <v>82</v>
      </c>
      <c r="E4446" t="s">
        <v>83</v>
      </c>
      <c r="F4446" t="s">
        <v>540</v>
      </c>
      <c r="G4446">
        <v>-94</v>
      </c>
      <c r="H4446">
        <v>0</v>
      </c>
      <c r="I4446">
        <f>IF(OR(B4446="GAS",B4446="COL",B4446="LAN",B4446="RICE"),H4446*About!$B$113,IF(B4446="CROP",H4446*About!$B$114,'EPA Data'!H4446))</f>
        <v>0</v>
      </c>
      <c r="J4446" s="9" t="str">
        <f>VLOOKUP(F4446,'Tech to Policy Mapping'!C:D,2,FALSE)</f>
        <v>F-gas substitution</v>
      </c>
    </row>
    <row r="4447" spans="1:10" x14ac:dyDescent="0.45">
      <c r="A4447" t="s">
        <v>465</v>
      </c>
      <c r="B4447" t="s">
        <v>535</v>
      </c>
      <c r="C4447">
        <v>2035</v>
      </c>
      <c r="D4447" t="s">
        <v>82</v>
      </c>
      <c r="E4447" t="s">
        <v>83</v>
      </c>
      <c r="F4447" t="s">
        <v>540</v>
      </c>
      <c r="G4447">
        <v>-94</v>
      </c>
      <c r="H4447">
        <v>2.0302369594573899</v>
      </c>
      <c r="I4447">
        <f>IF(OR(B4447="GAS",B4447="COL",B4447="LAN",B4447="RICE"),H4447*About!$B$113,IF(B4447="CROP",H4447*About!$B$114,'EPA Data'!H4447))</f>
        <v>2.0302369594573899</v>
      </c>
      <c r="J4447" s="9" t="str">
        <f>VLOOKUP(F4447,'Tech to Policy Mapping'!C:D,2,FALSE)</f>
        <v>F-gas substitution</v>
      </c>
    </row>
    <row r="4448" spans="1:10" x14ac:dyDescent="0.45">
      <c r="A4448" t="s">
        <v>465</v>
      </c>
      <c r="B4448" t="s">
        <v>535</v>
      </c>
      <c r="C4448">
        <v>2035</v>
      </c>
      <c r="D4448" t="s">
        <v>82</v>
      </c>
      <c r="E4448" t="s">
        <v>83</v>
      </c>
      <c r="F4448" t="s">
        <v>536</v>
      </c>
      <c r="G4448">
        <v>-24</v>
      </c>
      <c r="H4448">
        <v>0.51307976245880105</v>
      </c>
      <c r="I4448">
        <f>IF(OR(B4448="GAS",B4448="COL",B4448="LAN",B4448="RICE"),H4448*About!$B$113,IF(B4448="CROP",H4448*About!$B$114,'EPA Data'!H4448))</f>
        <v>0.51307976245880105</v>
      </c>
      <c r="J4448" s="9" t="str">
        <f>VLOOKUP(F4448,'Tech to Policy Mapping'!C:D,2,FALSE)</f>
        <v>F-gas substitution</v>
      </c>
    </row>
    <row r="4449" spans="1:10" x14ac:dyDescent="0.45">
      <c r="A4449" t="s">
        <v>465</v>
      </c>
      <c r="B4449" t="s">
        <v>535</v>
      </c>
      <c r="C4449">
        <v>2035</v>
      </c>
      <c r="D4449" t="s">
        <v>82</v>
      </c>
      <c r="E4449" t="s">
        <v>83</v>
      </c>
      <c r="F4449" t="s">
        <v>541</v>
      </c>
      <c r="G4449">
        <v>-17</v>
      </c>
      <c r="H4449">
        <v>0.74165087938308705</v>
      </c>
      <c r="I4449">
        <f>IF(OR(B4449="GAS",B4449="COL",B4449="LAN",B4449="RICE"),H4449*About!$B$113,IF(B4449="CROP",H4449*About!$B$114,'EPA Data'!H4449))</f>
        <v>0.74165087938308705</v>
      </c>
      <c r="J4449" s="9" t="str">
        <f>VLOOKUP(F4449,'Tech to Policy Mapping'!C:D,2,FALSE)</f>
        <v>F-gas substitution</v>
      </c>
    </row>
    <row r="4450" spans="1:10" x14ac:dyDescent="0.45">
      <c r="A4450" t="s">
        <v>465</v>
      </c>
      <c r="B4450" t="s">
        <v>535</v>
      </c>
      <c r="C4450">
        <v>2035</v>
      </c>
      <c r="D4450" t="s">
        <v>82</v>
      </c>
      <c r="E4450" t="s">
        <v>83</v>
      </c>
      <c r="F4450" t="s">
        <v>537</v>
      </c>
      <c r="G4450">
        <v>-8</v>
      </c>
      <c r="H4450">
        <v>0.84841859340667702</v>
      </c>
      <c r="I4450">
        <f>IF(OR(B4450="GAS",B4450="COL",B4450="LAN",B4450="RICE"),H4450*About!$B$113,IF(B4450="CROP",H4450*About!$B$114,'EPA Data'!H4450))</f>
        <v>0.84841859340667702</v>
      </c>
      <c r="J4450" s="9" t="str">
        <f>VLOOKUP(F4450,'Tech to Policy Mapping'!C:D,2,FALSE)</f>
        <v>F-gas substitution</v>
      </c>
    </row>
    <row r="4451" spans="1:10" x14ac:dyDescent="0.45">
      <c r="A4451" t="s">
        <v>465</v>
      </c>
      <c r="B4451" t="s">
        <v>535</v>
      </c>
      <c r="C4451">
        <v>2035</v>
      </c>
      <c r="D4451" t="s">
        <v>82</v>
      </c>
      <c r="E4451" t="s">
        <v>83</v>
      </c>
      <c r="F4451" t="s">
        <v>555</v>
      </c>
      <c r="G4451">
        <v>-3</v>
      </c>
      <c r="H4451">
        <v>0.172481164336204</v>
      </c>
      <c r="I4451">
        <f>IF(OR(B4451="GAS",B4451="COL",B4451="LAN",B4451="RICE"),H4451*About!$B$113,IF(B4451="CROP",H4451*About!$B$114,'EPA Data'!H4451))</f>
        <v>0.172481164336204</v>
      </c>
      <c r="J4451" s="9" t="str">
        <f>VLOOKUP(F4451,'Tech to Policy Mapping'!C:D,2,FALSE)</f>
        <v>F-gas substitution</v>
      </c>
    </row>
    <row r="4452" spans="1:10" x14ac:dyDescent="0.45">
      <c r="A4452" t="s">
        <v>465</v>
      </c>
      <c r="B4452" t="s">
        <v>535</v>
      </c>
      <c r="C4452">
        <v>2035</v>
      </c>
      <c r="D4452" t="s">
        <v>82</v>
      </c>
      <c r="E4452" t="s">
        <v>83</v>
      </c>
      <c r="F4452" t="s">
        <v>544</v>
      </c>
      <c r="G4452">
        <v>-2</v>
      </c>
      <c r="H4452">
        <v>1.12254202365875</v>
      </c>
      <c r="I4452">
        <f>IF(OR(B4452="GAS",B4452="COL",B4452="LAN",B4452="RICE"),H4452*About!$B$113,IF(B4452="CROP",H4452*About!$B$114,'EPA Data'!H4452))</f>
        <v>1.12254202365875</v>
      </c>
      <c r="J4452" s="9" t="str">
        <f>VLOOKUP(F4452,'Tech to Policy Mapping'!C:D,2,FALSE)</f>
        <v>F-gas substitution</v>
      </c>
    </row>
    <row r="4453" spans="1:10" x14ac:dyDescent="0.45">
      <c r="A4453" t="s">
        <v>465</v>
      </c>
      <c r="B4453" t="s">
        <v>535</v>
      </c>
      <c r="C4453">
        <v>2035</v>
      </c>
      <c r="D4453" t="s">
        <v>82</v>
      </c>
      <c r="E4453" t="s">
        <v>83</v>
      </c>
      <c r="F4453" t="s">
        <v>543</v>
      </c>
      <c r="G4453">
        <v>-2</v>
      </c>
      <c r="H4453">
        <v>0.79269099235534601</v>
      </c>
      <c r="I4453">
        <f>IF(OR(B4453="GAS",B4453="COL",B4453="LAN",B4453="RICE"),H4453*About!$B$113,IF(B4453="CROP",H4453*About!$B$114,'EPA Data'!H4453))</f>
        <v>0.79269099235534601</v>
      </c>
      <c r="J4453" s="9" t="str">
        <f>VLOOKUP(F4453,'Tech to Policy Mapping'!C:D,2,FALSE)</f>
        <v>F-gas substitution</v>
      </c>
    </row>
    <row r="4454" spans="1:10" x14ac:dyDescent="0.45">
      <c r="A4454" t="s">
        <v>465</v>
      </c>
      <c r="B4454" t="s">
        <v>535</v>
      </c>
      <c r="C4454">
        <v>2035</v>
      </c>
      <c r="D4454" t="s">
        <v>82</v>
      </c>
      <c r="E4454" t="s">
        <v>83</v>
      </c>
      <c r="F4454" t="s">
        <v>556</v>
      </c>
      <c r="G4454">
        <v>-2</v>
      </c>
      <c r="H4454">
        <v>0.72209787368774403</v>
      </c>
      <c r="I4454">
        <f>IF(OR(B4454="GAS",B4454="COL",B4454="LAN",B4454="RICE"),H4454*About!$B$113,IF(B4454="CROP",H4454*About!$B$114,'EPA Data'!H4454))</f>
        <v>0.72209787368774403</v>
      </c>
      <c r="J4454" s="9" t="str">
        <f>VLOOKUP(F4454,'Tech to Policy Mapping'!C:D,2,FALSE)</f>
        <v>F-gas substitution</v>
      </c>
    </row>
    <row r="4455" spans="1:10" x14ac:dyDescent="0.45">
      <c r="A4455" t="s">
        <v>465</v>
      </c>
      <c r="B4455" t="s">
        <v>535</v>
      </c>
      <c r="C4455">
        <v>2035</v>
      </c>
      <c r="D4455" t="s">
        <v>82</v>
      </c>
      <c r="E4455" t="s">
        <v>83</v>
      </c>
      <c r="F4455" t="s">
        <v>542</v>
      </c>
      <c r="G4455">
        <v>-2</v>
      </c>
      <c r="H4455">
        <v>0.19492298364639199</v>
      </c>
      <c r="I4455">
        <f>IF(OR(B4455="GAS",B4455="COL",B4455="LAN",B4455="RICE"),H4455*About!$B$113,IF(B4455="CROP",H4455*About!$B$114,'EPA Data'!H4455))</f>
        <v>0.19492298364639199</v>
      </c>
      <c r="J4455" s="9" t="str">
        <f>VLOOKUP(F4455,'Tech to Policy Mapping'!C:D,2,FALSE)</f>
        <v>F-gas substitution</v>
      </c>
    </row>
    <row r="4456" spans="1:10" x14ac:dyDescent="0.45">
      <c r="A4456" t="s">
        <v>465</v>
      </c>
      <c r="B4456" t="s">
        <v>535</v>
      </c>
      <c r="C4456">
        <v>2035</v>
      </c>
      <c r="D4456" t="s">
        <v>82</v>
      </c>
      <c r="E4456" t="s">
        <v>83</v>
      </c>
      <c r="F4456" t="s">
        <v>547</v>
      </c>
      <c r="G4456">
        <v>-2</v>
      </c>
      <c r="H4456">
        <v>0.71915352344512895</v>
      </c>
      <c r="I4456">
        <f>IF(OR(B4456="GAS",B4456="COL",B4456="LAN",B4456="RICE"),H4456*About!$B$113,IF(B4456="CROP",H4456*About!$B$114,'EPA Data'!H4456))</f>
        <v>0.71915352344512895</v>
      </c>
      <c r="J4456" s="9" t="str">
        <f>VLOOKUP(F4456,'Tech to Policy Mapping'!C:D,2,FALSE)</f>
        <v>F-gas substitution</v>
      </c>
    </row>
    <row r="4457" spans="1:10" x14ac:dyDescent="0.45">
      <c r="A4457" t="s">
        <v>465</v>
      </c>
      <c r="B4457" t="s">
        <v>535</v>
      </c>
      <c r="C4457">
        <v>2035</v>
      </c>
      <c r="D4457" t="s">
        <v>82</v>
      </c>
      <c r="E4457" t="s">
        <v>83</v>
      </c>
      <c r="F4457" t="s">
        <v>560</v>
      </c>
      <c r="G4457">
        <v>-2</v>
      </c>
      <c r="H4457">
        <v>3.70557689666748</v>
      </c>
      <c r="I4457">
        <f>IF(OR(B4457="GAS",B4457="COL",B4457="LAN",B4457="RICE"),H4457*About!$B$113,IF(B4457="CROP",H4457*About!$B$114,'EPA Data'!H4457))</f>
        <v>3.70557689666748</v>
      </c>
      <c r="J4457" s="9" t="str">
        <f>VLOOKUP(F4457,'Tech to Policy Mapping'!C:D,2,FALSE)</f>
        <v>F-gas substitution</v>
      </c>
    </row>
    <row r="4458" spans="1:10" x14ac:dyDescent="0.45">
      <c r="A4458" t="s">
        <v>465</v>
      </c>
      <c r="B4458" t="s">
        <v>535</v>
      </c>
      <c r="C4458">
        <v>2035</v>
      </c>
      <c r="D4458" t="s">
        <v>82</v>
      </c>
      <c r="E4458" t="s">
        <v>83</v>
      </c>
      <c r="F4458" t="s">
        <v>545</v>
      </c>
      <c r="G4458">
        <v>-1</v>
      </c>
      <c r="H4458">
        <v>9.1000051498412997</v>
      </c>
      <c r="I4458">
        <f>IF(OR(B4458="GAS",B4458="COL",B4458="LAN",B4458="RICE"),H4458*About!$B$113,IF(B4458="CROP",H4458*About!$B$114,'EPA Data'!H4458))</f>
        <v>9.1000051498412997</v>
      </c>
      <c r="J4458" s="9" t="str">
        <f>VLOOKUP(F4458,'Tech to Policy Mapping'!C:D,2,FALSE)</f>
        <v>F-gas recovery and recycling</v>
      </c>
    </row>
    <row r="4459" spans="1:10" x14ac:dyDescent="0.45">
      <c r="A4459" t="s">
        <v>465</v>
      </c>
      <c r="B4459" t="s">
        <v>535</v>
      </c>
      <c r="C4459">
        <v>2035</v>
      </c>
      <c r="D4459" t="s">
        <v>82</v>
      </c>
      <c r="E4459" t="s">
        <v>83</v>
      </c>
      <c r="F4459" t="s">
        <v>551</v>
      </c>
      <c r="G4459">
        <v>1</v>
      </c>
      <c r="H4459">
        <v>0.147965118288993</v>
      </c>
      <c r="I4459">
        <f>IF(OR(B4459="GAS",B4459="COL",B4459="LAN",B4459="RICE"),H4459*About!$B$113,IF(B4459="CROP",H4459*About!$B$114,'EPA Data'!H4459))</f>
        <v>0.147965118288993</v>
      </c>
      <c r="J4459" s="9" t="str">
        <f>VLOOKUP(F4459,'Tech to Policy Mapping'!C:D,2,FALSE)</f>
        <v>F-gas substitution</v>
      </c>
    </row>
    <row r="4460" spans="1:10" x14ac:dyDescent="0.45">
      <c r="A4460" t="s">
        <v>465</v>
      </c>
      <c r="B4460" t="s">
        <v>535</v>
      </c>
      <c r="C4460">
        <v>2035</v>
      </c>
      <c r="D4460" t="s">
        <v>82</v>
      </c>
      <c r="E4460" t="s">
        <v>83</v>
      </c>
      <c r="F4460" t="s">
        <v>538</v>
      </c>
      <c r="G4460">
        <v>2</v>
      </c>
      <c r="H4460">
        <v>53.633342742919901</v>
      </c>
      <c r="I4460">
        <f>IF(OR(B4460="GAS",B4460="COL",B4460="LAN",B4460="RICE"),H4460*About!$B$113,IF(B4460="CROP",H4460*About!$B$114,'EPA Data'!H4460))</f>
        <v>53.633342742919901</v>
      </c>
      <c r="J4460" s="9" t="str">
        <f>VLOOKUP(F4460,'Tech to Policy Mapping'!C:D,2,FALSE)</f>
        <v>F-gas recovery and recycling</v>
      </c>
    </row>
    <row r="4461" spans="1:10" x14ac:dyDescent="0.45">
      <c r="A4461" t="s">
        <v>465</v>
      </c>
      <c r="B4461" t="s">
        <v>535</v>
      </c>
      <c r="C4461">
        <v>2035</v>
      </c>
      <c r="D4461" t="s">
        <v>82</v>
      </c>
      <c r="E4461" t="s">
        <v>83</v>
      </c>
      <c r="F4461" t="s">
        <v>558</v>
      </c>
      <c r="G4461">
        <v>3</v>
      </c>
      <c r="H4461">
        <v>14.4693508148193</v>
      </c>
      <c r="I4461">
        <f>IF(OR(B4461="GAS",B4461="COL",B4461="LAN",B4461="RICE"),H4461*About!$B$113,IF(B4461="CROP",H4461*About!$B$114,'EPA Data'!H4461))</f>
        <v>14.4693508148193</v>
      </c>
      <c r="J4461" s="9" t="str">
        <f>VLOOKUP(F4461,'Tech to Policy Mapping'!C:D,2,FALSE)</f>
        <v>F-gas substitution</v>
      </c>
    </row>
    <row r="4462" spans="1:10" x14ac:dyDescent="0.45">
      <c r="A4462" t="s">
        <v>465</v>
      </c>
      <c r="B4462" t="s">
        <v>535</v>
      </c>
      <c r="C4462">
        <v>2035</v>
      </c>
      <c r="D4462" t="s">
        <v>82</v>
      </c>
      <c r="E4462" t="s">
        <v>83</v>
      </c>
      <c r="F4462" t="s">
        <v>557</v>
      </c>
      <c r="G4462">
        <v>3</v>
      </c>
      <c r="H4462">
        <v>9.6085272729396806E-2</v>
      </c>
      <c r="I4462">
        <f>IF(OR(B4462="GAS",B4462="COL",B4462="LAN",B4462="RICE"),H4462*About!$B$113,IF(B4462="CROP",H4462*About!$B$114,'EPA Data'!H4462))</f>
        <v>9.6085272729396806E-2</v>
      </c>
      <c r="J4462" s="9" t="str">
        <f>VLOOKUP(F4462,'Tech to Policy Mapping'!C:D,2,FALSE)</f>
        <v>F-gas substitution</v>
      </c>
    </row>
    <row r="4463" spans="1:10" x14ac:dyDescent="0.45">
      <c r="A4463" t="s">
        <v>465</v>
      </c>
      <c r="B4463" t="s">
        <v>535</v>
      </c>
      <c r="C4463">
        <v>2035</v>
      </c>
      <c r="D4463" t="s">
        <v>82</v>
      </c>
      <c r="E4463" t="s">
        <v>83</v>
      </c>
      <c r="F4463" t="s">
        <v>559</v>
      </c>
      <c r="G4463">
        <v>9</v>
      </c>
      <c r="H4463">
        <v>8.9162021875381497E-2</v>
      </c>
      <c r="I4463">
        <f>IF(OR(B4463="GAS",B4463="COL",B4463="LAN",B4463="RICE"),H4463*About!$B$113,IF(B4463="CROP",H4463*About!$B$114,'EPA Data'!H4463))</f>
        <v>8.9162021875381497E-2</v>
      </c>
      <c r="J4463" s="9" t="str">
        <f>VLOOKUP(F4463,'Tech to Policy Mapping'!C:D,2,FALSE)</f>
        <v>F-gas substitution</v>
      </c>
    </row>
    <row r="4464" spans="1:10" x14ac:dyDescent="0.45">
      <c r="A4464" t="s">
        <v>465</v>
      </c>
      <c r="B4464" t="s">
        <v>535</v>
      </c>
      <c r="C4464">
        <v>2035</v>
      </c>
      <c r="D4464" t="s">
        <v>82</v>
      </c>
      <c r="E4464" t="s">
        <v>83</v>
      </c>
      <c r="F4464" t="s">
        <v>546</v>
      </c>
      <c r="G4464">
        <v>10</v>
      </c>
      <c r="H4464">
        <v>13.485165596008301</v>
      </c>
      <c r="I4464">
        <f>IF(OR(B4464="GAS",B4464="COL",B4464="LAN",B4464="RICE"),H4464*About!$B$113,IF(B4464="CROP",H4464*About!$B$114,'EPA Data'!H4464))</f>
        <v>13.485165596008301</v>
      </c>
      <c r="J4464" s="9" t="str">
        <f>VLOOKUP(F4464,'Tech to Policy Mapping'!C:D,2,FALSE)</f>
        <v>F-gas recovery and recycling</v>
      </c>
    </row>
    <row r="4465" spans="1:10" x14ac:dyDescent="0.45">
      <c r="A4465" t="s">
        <v>465</v>
      </c>
      <c r="B4465" t="s">
        <v>535</v>
      </c>
      <c r="C4465">
        <v>2035</v>
      </c>
      <c r="D4465" t="s">
        <v>82</v>
      </c>
      <c r="E4465" t="s">
        <v>83</v>
      </c>
      <c r="F4465" t="s">
        <v>554</v>
      </c>
      <c r="G4465">
        <v>12</v>
      </c>
      <c r="H4465">
        <v>0.54962360858917203</v>
      </c>
      <c r="I4465">
        <f>IF(OR(B4465="GAS",B4465="COL",B4465="LAN",B4465="RICE"),H4465*About!$B$113,IF(B4465="CROP",H4465*About!$B$114,'EPA Data'!H4465))</f>
        <v>0.54962360858917203</v>
      </c>
      <c r="J4465" s="9" t="str">
        <f>VLOOKUP(F4465,'Tech to Policy Mapping'!C:D,2,FALSE)</f>
        <v>F-gas substitution</v>
      </c>
    </row>
    <row r="4466" spans="1:10" x14ac:dyDescent="0.45">
      <c r="A4466" t="s">
        <v>465</v>
      </c>
      <c r="B4466" t="s">
        <v>535</v>
      </c>
      <c r="C4466">
        <v>2035</v>
      </c>
      <c r="D4466" t="s">
        <v>82</v>
      </c>
      <c r="E4466" t="s">
        <v>83</v>
      </c>
      <c r="F4466" t="s">
        <v>552</v>
      </c>
      <c r="G4466">
        <v>21</v>
      </c>
      <c r="H4466">
        <v>0.37207671999931302</v>
      </c>
      <c r="I4466">
        <f>IF(OR(B4466="GAS",B4466="COL",B4466="LAN",B4466="RICE"),H4466*About!$B$113,IF(B4466="CROP",H4466*About!$B$114,'EPA Data'!H4466))</f>
        <v>0.37207671999931302</v>
      </c>
      <c r="J4466" s="9" t="str">
        <f>VLOOKUP(F4466,'Tech to Policy Mapping'!C:D,2,FALSE)</f>
        <v>F-gas substitution</v>
      </c>
    </row>
    <row r="4467" spans="1:10" x14ac:dyDescent="0.45">
      <c r="A4467" t="s">
        <v>465</v>
      </c>
      <c r="B4467" t="s">
        <v>535</v>
      </c>
      <c r="C4467">
        <v>2035</v>
      </c>
      <c r="D4467" t="s">
        <v>82</v>
      </c>
      <c r="E4467" t="s">
        <v>83</v>
      </c>
      <c r="F4467" t="s">
        <v>548</v>
      </c>
      <c r="G4467">
        <v>23</v>
      </c>
      <c r="H4467">
        <v>0.21170848608016901</v>
      </c>
      <c r="I4467">
        <f>IF(OR(B4467="GAS",B4467="COL",B4467="LAN",B4467="RICE"),H4467*About!$B$113,IF(B4467="CROP",H4467*About!$B$114,'EPA Data'!H4467))</f>
        <v>0.21170848608016901</v>
      </c>
      <c r="J4467" s="9" t="str">
        <f>VLOOKUP(F4467,'Tech to Policy Mapping'!C:D,2,FALSE)</f>
        <v>F-gas substitution</v>
      </c>
    </row>
    <row r="4468" spans="1:10" x14ac:dyDescent="0.45">
      <c r="A4468" t="s">
        <v>465</v>
      </c>
      <c r="B4468" t="s">
        <v>535</v>
      </c>
      <c r="C4468">
        <v>2035</v>
      </c>
      <c r="D4468" t="s">
        <v>82</v>
      </c>
      <c r="E4468" t="s">
        <v>83</v>
      </c>
      <c r="F4468" t="s">
        <v>549</v>
      </c>
      <c r="G4468">
        <v>32</v>
      </c>
      <c r="H4468">
        <v>0.29002246260643</v>
      </c>
      <c r="I4468">
        <f>IF(OR(B4468="GAS",B4468="COL",B4468="LAN",B4468="RICE"),H4468*About!$B$113,IF(B4468="CROP",H4468*About!$B$114,'EPA Data'!H4468))</f>
        <v>0.29002246260643</v>
      </c>
      <c r="J4468" s="9" t="str">
        <f>VLOOKUP(F4468,'Tech to Policy Mapping'!C:D,2,FALSE)</f>
        <v>F-gas substitution</v>
      </c>
    </row>
    <row r="4469" spans="1:10" x14ac:dyDescent="0.45">
      <c r="A4469" t="s">
        <v>465</v>
      </c>
      <c r="B4469" t="s">
        <v>535</v>
      </c>
      <c r="C4469">
        <v>2035</v>
      </c>
      <c r="D4469" t="s">
        <v>82</v>
      </c>
      <c r="E4469" t="s">
        <v>83</v>
      </c>
      <c r="F4469" t="s">
        <v>550</v>
      </c>
      <c r="G4469">
        <v>54</v>
      </c>
      <c r="H4469">
        <v>5.8563910424709299E-2</v>
      </c>
      <c r="I4469">
        <f>IF(OR(B4469="GAS",B4469="COL",B4469="LAN",B4469="RICE"),H4469*About!$B$113,IF(B4469="CROP",H4469*About!$B$114,'EPA Data'!H4469))</f>
        <v>5.8563910424709299E-2</v>
      </c>
      <c r="J4469" s="9" t="str">
        <f>VLOOKUP(F4469,'Tech to Policy Mapping'!C:D,2,FALSE)</f>
        <v>F-gas substitution</v>
      </c>
    </row>
    <row r="4470" spans="1:10" x14ac:dyDescent="0.45">
      <c r="A4470" t="s">
        <v>465</v>
      </c>
      <c r="B4470" t="s">
        <v>535</v>
      </c>
      <c r="C4470">
        <v>2035</v>
      </c>
      <c r="D4470" t="s">
        <v>82</v>
      </c>
      <c r="E4470" t="s">
        <v>83</v>
      </c>
      <c r="F4470" t="s">
        <v>539</v>
      </c>
      <c r="G4470">
        <v>62</v>
      </c>
      <c r="H4470">
        <v>14.881999969482401</v>
      </c>
      <c r="I4470">
        <f>IF(OR(B4470="GAS",B4470="COL",B4470="LAN",B4470="RICE"),H4470*About!$B$113,IF(B4470="CROP",H4470*About!$B$114,'EPA Data'!H4470))</f>
        <v>14.881999969482401</v>
      </c>
      <c r="J4470" s="9" t="str">
        <f>VLOOKUP(F4470,'Tech to Policy Mapping'!C:D,2,FALSE)</f>
        <v>F-gas substitution</v>
      </c>
    </row>
    <row r="4471" spans="1:10" x14ac:dyDescent="0.45">
      <c r="A4471" t="s">
        <v>465</v>
      </c>
      <c r="B4471" t="s">
        <v>535</v>
      </c>
      <c r="C4471">
        <v>2035</v>
      </c>
      <c r="D4471" t="s">
        <v>82</v>
      </c>
      <c r="E4471" t="s">
        <v>83</v>
      </c>
      <c r="F4471" t="s">
        <v>539</v>
      </c>
      <c r="G4471">
        <v>100000</v>
      </c>
      <c r="H4471" s="1">
        <v>9.9999999999999998E-13</v>
      </c>
      <c r="I4471">
        <f>IF(OR(B4471="GAS",B4471="COL",B4471="LAN",B4471="RICE"),H4471*About!$B$113,IF(B4471="CROP",H4471*About!$B$114,'EPA Data'!H4471))</f>
        <v>9.9999999999999998E-13</v>
      </c>
      <c r="J4471" s="9" t="str">
        <f>VLOOKUP(F4471,'Tech to Policy Mapping'!C:D,2,FALSE)</f>
        <v>F-gas substitution</v>
      </c>
    </row>
    <row r="4472" spans="1:10" x14ac:dyDescent="0.45">
      <c r="A4472" t="s">
        <v>465</v>
      </c>
      <c r="B4472" t="s">
        <v>535</v>
      </c>
      <c r="C4472">
        <v>2040</v>
      </c>
      <c r="D4472" t="s">
        <v>82</v>
      </c>
      <c r="E4472" t="s">
        <v>83</v>
      </c>
      <c r="F4472" t="s">
        <v>540</v>
      </c>
      <c r="G4472">
        <v>-100000</v>
      </c>
      <c r="H4472">
        <v>0</v>
      </c>
      <c r="I4472">
        <f>IF(OR(B4472="GAS",B4472="COL",B4472="LAN",B4472="RICE"),H4472*About!$B$113,IF(B4472="CROP",H4472*About!$B$114,'EPA Data'!H4472))</f>
        <v>0</v>
      </c>
      <c r="J4472" s="9" t="str">
        <f>VLOOKUP(F4472,'Tech to Policy Mapping'!C:D,2,FALSE)</f>
        <v>F-gas substitution</v>
      </c>
    </row>
    <row r="4473" spans="1:10" x14ac:dyDescent="0.45">
      <c r="A4473" t="s">
        <v>465</v>
      </c>
      <c r="B4473" t="s">
        <v>535</v>
      </c>
      <c r="C4473">
        <v>2040</v>
      </c>
      <c r="D4473" t="s">
        <v>82</v>
      </c>
      <c r="E4473" t="s">
        <v>83</v>
      </c>
      <c r="F4473" t="s">
        <v>540</v>
      </c>
      <c r="G4473">
        <v>-94</v>
      </c>
      <c r="H4473">
        <v>0</v>
      </c>
      <c r="I4473">
        <f>IF(OR(B4473="GAS",B4473="COL",B4473="LAN",B4473="RICE"),H4473*About!$B$113,IF(B4473="CROP",H4473*About!$B$114,'EPA Data'!H4473))</f>
        <v>0</v>
      </c>
      <c r="J4473" s="9" t="str">
        <f>VLOOKUP(F4473,'Tech to Policy Mapping'!C:D,2,FALSE)</f>
        <v>F-gas substitution</v>
      </c>
    </row>
    <row r="4474" spans="1:10" x14ac:dyDescent="0.45">
      <c r="A4474" t="s">
        <v>465</v>
      </c>
      <c r="B4474" t="s">
        <v>535</v>
      </c>
      <c r="C4474">
        <v>2040</v>
      </c>
      <c r="D4474" t="s">
        <v>82</v>
      </c>
      <c r="E4474" t="s">
        <v>83</v>
      </c>
      <c r="F4474" t="s">
        <v>540</v>
      </c>
      <c r="G4474">
        <v>-94</v>
      </c>
      <c r="H4474">
        <v>3.5554666519164999</v>
      </c>
      <c r="I4474">
        <f>IF(OR(B4474="GAS",B4474="COL",B4474="LAN",B4474="RICE"),H4474*About!$B$113,IF(B4474="CROP",H4474*About!$B$114,'EPA Data'!H4474))</f>
        <v>3.5554666519164999</v>
      </c>
      <c r="J4474" s="9" t="str">
        <f>VLOOKUP(F4474,'Tech to Policy Mapping'!C:D,2,FALSE)</f>
        <v>F-gas substitution</v>
      </c>
    </row>
    <row r="4475" spans="1:10" x14ac:dyDescent="0.45">
      <c r="A4475" t="s">
        <v>465</v>
      </c>
      <c r="B4475" t="s">
        <v>535</v>
      </c>
      <c r="C4475">
        <v>2040</v>
      </c>
      <c r="D4475" t="s">
        <v>82</v>
      </c>
      <c r="E4475" t="s">
        <v>83</v>
      </c>
      <c r="F4475" t="s">
        <v>536</v>
      </c>
      <c r="G4475">
        <v>-24</v>
      </c>
      <c r="H4475">
        <v>0.71496093273162797</v>
      </c>
      <c r="I4475">
        <f>IF(OR(B4475="GAS",B4475="COL",B4475="LAN",B4475="RICE"),H4475*About!$B$113,IF(B4475="CROP",H4475*About!$B$114,'EPA Data'!H4475))</f>
        <v>0.71496093273162797</v>
      </c>
      <c r="J4475" s="9" t="str">
        <f>VLOOKUP(F4475,'Tech to Policy Mapping'!C:D,2,FALSE)</f>
        <v>F-gas substitution</v>
      </c>
    </row>
    <row r="4476" spans="1:10" x14ac:dyDescent="0.45">
      <c r="A4476" t="s">
        <v>465</v>
      </c>
      <c r="B4476" t="s">
        <v>535</v>
      </c>
      <c r="C4476">
        <v>2040</v>
      </c>
      <c r="D4476" t="s">
        <v>82</v>
      </c>
      <c r="E4476" t="s">
        <v>83</v>
      </c>
      <c r="F4476" t="s">
        <v>541</v>
      </c>
      <c r="G4476">
        <v>-17</v>
      </c>
      <c r="H4476">
        <v>1.2434624433517401</v>
      </c>
      <c r="I4476">
        <f>IF(OR(B4476="GAS",B4476="COL",B4476="LAN",B4476="RICE"),H4476*About!$B$113,IF(B4476="CROP",H4476*About!$B$114,'EPA Data'!H4476))</f>
        <v>1.2434624433517401</v>
      </c>
      <c r="J4476" s="9" t="str">
        <f>VLOOKUP(F4476,'Tech to Policy Mapping'!C:D,2,FALSE)</f>
        <v>F-gas substitution</v>
      </c>
    </row>
    <row r="4477" spans="1:10" x14ac:dyDescent="0.45">
      <c r="A4477" t="s">
        <v>465</v>
      </c>
      <c r="B4477" t="s">
        <v>535</v>
      </c>
      <c r="C4477">
        <v>2040</v>
      </c>
      <c r="D4477" t="s">
        <v>82</v>
      </c>
      <c r="E4477" t="s">
        <v>83</v>
      </c>
      <c r="F4477" t="s">
        <v>537</v>
      </c>
      <c r="G4477">
        <v>-8</v>
      </c>
      <c r="H4477">
        <v>1.18225538730621</v>
      </c>
      <c r="I4477">
        <f>IF(OR(B4477="GAS",B4477="COL",B4477="LAN",B4477="RICE"),H4477*About!$B$113,IF(B4477="CROP",H4477*About!$B$114,'EPA Data'!H4477))</f>
        <v>1.18225538730621</v>
      </c>
      <c r="J4477" s="9" t="str">
        <f>VLOOKUP(F4477,'Tech to Policy Mapping'!C:D,2,FALSE)</f>
        <v>F-gas substitution</v>
      </c>
    </row>
    <row r="4478" spans="1:10" x14ac:dyDescent="0.45">
      <c r="A4478" t="s">
        <v>465</v>
      </c>
      <c r="B4478" t="s">
        <v>535</v>
      </c>
      <c r="C4478">
        <v>2040</v>
      </c>
      <c r="D4478" t="s">
        <v>82</v>
      </c>
      <c r="E4478" t="s">
        <v>83</v>
      </c>
      <c r="F4478" t="s">
        <v>555</v>
      </c>
      <c r="G4478">
        <v>-3</v>
      </c>
      <c r="H4478">
        <v>1.23119664192199</v>
      </c>
      <c r="I4478">
        <f>IF(OR(B4478="GAS",B4478="COL",B4478="LAN",B4478="RICE"),H4478*About!$B$113,IF(B4478="CROP",H4478*About!$B$114,'EPA Data'!H4478))</f>
        <v>1.23119664192199</v>
      </c>
      <c r="J4478" s="9" t="str">
        <f>VLOOKUP(F4478,'Tech to Policy Mapping'!C:D,2,FALSE)</f>
        <v>F-gas substitution</v>
      </c>
    </row>
    <row r="4479" spans="1:10" x14ac:dyDescent="0.45">
      <c r="A4479" t="s">
        <v>465</v>
      </c>
      <c r="B4479" t="s">
        <v>535</v>
      </c>
      <c r="C4479">
        <v>2040</v>
      </c>
      <c r="D4479" t="s">
        <v>82</v>
      </c>
      <c r="E4479" t="s">
        <v>83</v>
      </c>
      <c r="F4479" t="s">
        <v>556</v>
      </c>
      <c r="G4479">
        <v>-2</v>
      </c>
      <c r="H4479">
        <v>1.71557128429412</v>
      </c>
      <c r="I4479">
        <f>IF(OR(B4479="GAS",B4479="COL",B4479="LAN",B4479="RICE"),H4479*About!$B$113,IF(B4479="CROP",H4479*About!$B$114,'EPA Data'!H4479))</f>
        <v>1.71557128429412</v>
      </c>
      <c r="J4479" s="9" t="str">
        <f>VLOOKUP(F4479,'Tech to Policy Mapping'!C:D,2,FALSE)</f>
        <v>F-gas substitution</v>
      </c>
    </row>
    <row r="4480" spans="1:10" x14ac:dyDescent="0.45">
      <c r="A4480" t="s">
        <v>465</v>
      </c>
      <c r="B4480" t="s">
        <v>535</v>
      </c>
      <c r="C4480">
        <v>2040</v>
      </c>
      <c r="D4480" t="s">
        <v>82</v>
      </c>
      <c r="E4480" t="s">
        <v>83</v>
      </c>
      <c r="F4480" t="s">
        <v>544</v>
      </c>
      <c r="G4480">
        <v>-2</v>
      </c>
      <c r="H4480">
        <v>1.8247778415679901</v>
      </c>
      <c r="I4480">
        <f>IF(OR(B4480="GAS",B4480="COL",B4480="LAN",B4480="RICE"),H4480*About!$B$113,IF(B4480="CROP",H4480*About!$B$114,'EPA Data'!H4480))</f>
        <v>1.8247778415679901</v>
      </c>
      <c r="J4480" s="9" t="str">
        <f>VLOOKUP(F4480,'Tech to Policy Mapping'!C:D,2,FALSE)</f>
        <v>F-gas substitution</v>
      </c>
    </row>
    <row r="4481" spans="1:10" x14ac:dyDescent="0.45">
      <c r="A4481" t="s">
        <v>465</v>
      </c>
      <c r="B4481" t="s">
        <v>535</v>
      </c>
      <c r="C4481">
        <v>2040</v>
      </c>
      <c r="D4481" t="s">
        <v>82</v>
      </c>
      <c r="E4481" t="s">
        <v>83</v>
      </c>
      <c r="F4481" t="s">
        <v>542</v>
      </c>
      <c r="G4481">
        <v>-2</v>
      </c>
      <c r="H4481">
        <v>1.60427522659301</v>
      </c>
      <c r="I4481">
        <f>IF(OR(B4481="GAS",B4481="COL",B4481="LAN",B4481="RICE"),H4481*About!$B$113,IF(B4481="CROP",H4481*About!$B$114,'EPA Data'!H4481))</f>
        <v>1.60427522659301</v>
      </c>
      <c r="J4481" s="9" t="str">
        <f>VLOOKUP(F4481,'Tech to Policy Mapping'!C:D,2,FALSE)</f>
        <v>F-gas substitution</v>
      </c>
    </row>
    <row r="4482" spans="1:10" x14ac:dyDescent="0.45">
      <c r="A4482" t="s">
        <v>465</v>
      </c>
      <c r="B4482" t="s">
        <v>535</v>
      </c>
      <c r="C4482">
        <v>2040</v>
      </c>
      <c r="D4482" t="s">
        <v>82</v>
      </c>
      <c r="E4482" t="s">
        <v>83</v>
      </c>
      <c r="F4482" t="s">
        <v>547</v>
      </c>
      <c r="G4482">
        <v>-2</v>
      </c>
      <c r="H4482">
        <v>4.5120520591735804</v>
      </c>
      <c r="I4482">
        <f>IF(OR(B4482="GAS",B4482="COL",B4482="LAN",B4482="RICE"),H4482*About!$B$113,IF(B4482="CROP",H4482*About!$B$114,'EPA Data'!H4482))</f>
        <v>4.5120520591735804</v>
      </c>
      <c r="J4482" s="9" t="str">
        <f>VLOOKUP(F4482,'Tech to Policy Mapping'!C:D,2,FALSE)</f>
        <v>F-gas substitution</v>
      </c>
    </row>
    <row r="4483" spans="1:10" x14ac:dyDescent="0.45">
      <c r="A4483" t="s">
        <v>465</v>
      </c>
      <c r="B4483" t="s">
        <v>535</v>
      </c>
      <c r="C4483">
        <v>2040</v>
      </c>
      <c r="D4483" t="s">
        <v>82</v>
      </c>
      <c r="E4483" t="s">
        <v>83</v>
      </c>
      <c r="F4483" t="s">
        <v>543</v>
      </c>
      <c r="G4483">
        <v>-2</v>
      </c>
      <c r="H4483">
        <v>1.0255674123764</v>
      </c>
      <c r="I4483">
        <f>IF(OR(B4483="GAS",B4483="COL",B4483="LAN",B4483="RICE"),H4483*About!$B$113,IF(B4483="CROP",H4483*About!$B$114,'EPA Data'!H4483))</f>
        <v>1.0255674123764</v>
      </c>
      <c r="J4483" s="9" t="str">
        <f>VLOOKUP(F4483,'Tech to Policy Mapping'!C:D,2,FALSE)</f>
        <v>F-gas substitution</v>
      </c>
    </row>
    <row r="4484" spans="1:10" x14ac:dyDescent="0.45">
      <c r="A4484" t="s">
        <v>465</v>
      </c>
      <c r="B4484" t="s">
        <v>535</v>
      </c>
      <c r="C4484">
        <v>2040</v>
      </c>
      <c r="D4484" t="s">
        <v>82</v>
      </c>
      <c r="E4484" t="s">
        <v>83</v>
      </c>
      <c r="F4484" t="s">
        <v>560</v>
      </c>
      <c r="G4484">
        <v>-2</v>
      </c>
      <c r="H4484">
        <v>26.450372695922798</v>
      </c>
      <c r="I4484">
        <f>IF(OR(B4484="GAS",B4484="COL",B4484="LAN",B4484="RICE"),H4484*About!$B$113,IF(B4484="CROP",H4484*About!$B$114,'EPA Data'!H4484))</f>
        <v>26.450372695922798</v>
      </c>
      <c r="J4484" s="9" t="str">
        <f>VLOOKUP(F4484,'Tech to Policy Mapping'!C:D,2,FALSE)</f>
        <v>F-gas substitution</v>
      </c>
    </row>
    <row r="4485" spans="1:10" x14ac:dyDescent="0.45">
      <c r="A4485" t="s">
        <v>465</v>
      </c>
      <c r="B4485" t="s">
        <v>535</v>
      </c>
      <c r="C4485">
        <v>2040</v>
      </c>
      <c r="D4485" t="s">
        <v>82</v>
      </c>
      <c r="E4485" t="s">
        <v>83</v>
      </c>
      <c r="F4485" t="s">
        <v>545</v>
      </c>
      <c r="G4485">
        <v>-1</v>
      </c>
      <c r="H4485">
        <v>9.0976800918579102</v>
      </c>
      <c r="I4485">
        <f>IF(OR(B4485="GAS",B4485="COL",B4485="LAN",B4485="RICE"),H4485*About!$B$113,IF(B4485="CROP",H4485*About!$B$114,'EPA Data'!H4485))</f>
        <v>9.0976800918579102</v>
      </c>
      <c r="J4485" s="9" t="str">
        <f>VLOOKUP(F4485,'Tech to Policy Mapping'!C:D,2,FALSE)</f>
        <v>F-gas recovery and recycling</v>
      </c>
    </row>
    <row r="4486" spans="1:10" x14ac:dyDescent="0.45">
      <c r="A4486" t="s">
        <v>465</v>
      </c>
      <c r="B4486" t="s">
        <v>535</v>
      </c>
      <c r="C4486">
        <v>2040</v>
      </c>
      <c r="D4486" t="s">
        <v>82</v>
      </c>
      <c r="E4486" t="s">
        <v>83</v>
      </c>
      <c r="F4486" t="s">
        <v>551</v>
      </c>
      <c r="G4486">
        <v>1</v>
      </c>
      <c r="H4486">
        <v>0.66800016164779596</v>
      </c>
      <c r="I4486">
        <f>IF(OR(B4486="GAS",B4486="COL",B4486="LAN",B4486="RICE"),H4486*About!$B$113,IF(B4486="CROP",H4486*About!$B$114,'EPA Data'!H4486))</f>
        <v>0.66800016164779596</v>
      </c>
      <c r="J4486" s="9" t="str">
        <f>VLOOKUP(F4486,'Tech to Policy Mapping'!C:D,2,FALSE)</f>
        <v>F-gas substitution</v>
      </c>
    </row>
    <row r="4487" spans="1:10" x14ac:dyDescent="0.45">
      <c r="A4487" t="s">
        <v>465</v>
      </c>
      <c r="B4487" t="s">
        <v>535</v>
      </c>
      <c r="C4487">
        <v>2040</v>
      </c>
      <c r="D4487" t="s">
        <v>82</v>
      </c>
      <c r="E4487" t="s">
        <v>83</v>
      </c>
      <c r="F4487" t="s">
        <v>538</v>
      </c>
      <c r="G4487">
        <v>2</v>
      </c>
      <c r="H4487">
        <v>65.132873535156193</v>
      </c>
      <c r="I4487">
        <f>IF(OR(B4487="GAS",B4487="COL",B4487="LAN",B4487="RICE"),H4487*About!$B$113,IF(B4487="CROP",H4487*About!$B$114,'EPA Data'!H4487))</f>
        <v>65.132873535156193</v>
      </c>
      <c r="J4487" s="9" t="str">
        <f>VLOOKUP(F4487,'Tech to Policy Mapping'!C:D,2,FALSE)</f>
        <v>F-gas recovery and recycling</v>
      </c>
    </row>
    <row r="4488" spans="1:10" x14ac:dyDescent="0.45">
      <c r="A4488" t="s">
        <v>465</v>
      </c>
      <c r="B4488" t="s">
        <v>535</v>
      </c>
      <c r="C4488">
        <v>2040</v>
      </c>
      <c r="D4488" t="s">
        <v>82</v>
      </c>
      <c r="E4488" t="s">
        <v>83</v>
      </c>
      <c r="F4488" t="s">
        <v>558</v>
      </c>
      <c r="G4488">
        <v>3</v>
      </c>
      <c r="H4488">
        <v>34.375347137451101</v>
      </c>
      <c r="I4488">
        <f>IF(OR(B4488="GAS",B4488="COL",B4488="LAN",B4488="RICE"),H4488*About!$B$113,IF(B4488="CROP",H4488*About!$B$114,'EPA Data'!H4488))</f>
        <v>34.375347137451101</v>
      </c>
      <c r="J4488" s="9" t="str">
        <f>VLOOKUP(F4488,'Tech to Policy Mapping'!C:D,2,FALSE)</f>
        <v>F-gas substitution</v>
      </c>
    </row>
    <row r="4489" spans="1:10" x14ac:dyDescent="0.45">
      <c r="A4489" t="s">
        <v>465</v>
      </c>
      <c r="B4489" t="s">
        <v>535</v>
      </c>
      <c r="C4489">
        <v>2040</v>
      </c>
      <c r="D4489" t="s">
        <v>82</v>
      </c>
      <c r="E4489" t="s">
        <v>83</v>
      </c>
      <c r="F4489" t="s">
        <v>557</v>
      </c>
      <c r="G4489">
        <v>3</v>
      </c>
      <c r="H4489">
        <v>0.30530932545661899</v>
      </c>
      <c r="I4489">
        <f>IF(OR(B4489="GAS",B4489="COL",B4489="LAN",B4489="RICE"),H4489*About!$B$113,IF(B4489="CROP",H4489*About!$B$114,'EPA Data'!H4489))</f>
        <v>0.30530932545661899</v>
      </c>
      <c r="J4489" s="9" t="str">
        <f>VLOOKUP(F4489,'Tech to Policy Mapping'!C:D,2,FALSE)</f>
        <v>F-gas substitution</v>
      </c>
    </row>
    <row r="4490" spans="1:10" x14ac:dyDescent="0.45">
      <c r="A4490" t="s">
        <v>465</v>
      </c>
      <c r="B4490" t="s">
        <v>535</v>
      </c>
      <c r="C4490">
        <v>2040</v>
      </c>
      <c r="D4490" t="s">
        <v>82</v>
      </c>
      <c r="E4490" t="s">
        <v>83</v>
      </c>
      <c r="F4490" t="s">
        <v>559</v>
      </c>
      <c r="G4490">
        <v>9</v>
      </c>
      <c r="H4490">
        <v>0.26644966006278897</v>
      </c>
      <c r="I4490">
        <f>IF(OR(B4490="GAS",B4490="COL",B4490="LAN",B4490="RICE"),H4490*About!$B$113,IF(B4490="CROP",H4490*About!$B$114,'EPA Data'!H4490))</f>
        <v>0.26644966006278897</v>
      </c>
      <c r="J4490" s="9" t="str">
        <f>VLOOKUP(F4490,'Tech to Policy Mapping'!C:D,2,FALSE)</f>
        <v>F-gas substitution</v>
      </c>
    </row>
    <row r="4491" spans="1:10" x14ac:dyDescent="0.45">
      <c r="A4491" t="s">
        <v>465</v>
      </c>
      <c r="B4491" t="s">
        <v>535</v>
      </c>
      <c r="C4491">
        <v>2040</v>
      </c>
      <c r="D4491" t="s">
        <v>82</v>
      </c>
      <c r="E4491" t="s">
        <v>83</v>
      </c>
      <c r="F4491" t="s">
        <v>546</v>
      </c>
      <c r="G4491">
        <v>10</v>
      </c>
      <c r="H4491">
        <v>8.8709564208984304</v>
      </c>
      <c r="I4491">
        <f>IF(OR(B4491="GAS",B4491="COL",B4491="LAN",B4491="RICE"),H4491*About!$B$113,IF(B4491="CROP",H4491*About!$B$114,'EPA Data'!H4491))</f>
        <v>8.8709564208984304</v>
      </c>
      <c r="J4491" s="9" t="str">
        <f>VLOOKUP(F4491,'Tech to Policy Mapping'!C:D,2,FALSE)</f>
        <v>F-gas recovery and recycling</v>
      </c>
    </row>
    <row r="4492" spans="1:10" x14ac:dyDescent="0.45">
      <c r="A4492" t="s">
        <v>465</v>
      </c>
      <c r="B4492" t="s">
        <v>535</v>
      </c>
      <c r="C4492">
        <v>2040</v>
      </c>
      <c r="D4492" t="s">
        <v>82</v>
      </c>
      <c r="E4492" t="s">
        <v>83</v>
      </c>
      <c r="F4492" t="s">
        <v>554</v>
      </c>
      <c r="G4492">
        <v>12</v>
      </c>
      <c r="H4492">
        <v>0.84623640775680498</v>
      </c>
      <c r="I4492">
        <f>IF(OR(B4492="GAS",B4492="COL",B4492="LAN",B4492="RICE"),H4492*About!$B$113,IF(B4492="CROP",H4492*About!$B$114,'EPA Data'!H4492))</f>
        <v>0.84623640775680498</v>
      </c>
      <c r="J4492" s="9" t="str">
        <f>VLOOKUP(F4492,'Tech to Policy Mapping'!C:D,2,FALSE)</f>
        <v>F-gas substitution</v>
      </c>
    </row>
    <row r="4493" spans="1:10" x14ac:dyDescent="0.45">
      <c r="A4493" t="s">
        <v>465</v>
      </c>
      <c r="B4493" t="s">
        <v>535</v>
      </c>
      <c r="C4493">
        <v>2040</v>
      </c>
      <c r="D4493" t="s">
        <v>82</v>
      </c>
      <c r="E4493" t="s">
        <v>83</v>
      </c>
      <c r="F4493" t="s">
        <v>552</v>
      </c>
      <c r="G4493">
        <v>21</v>
      </c>
      <c r="H4493">
        <v>5.5139989852905202</v>
      </c>
      <c r="I4493">
        <f>IF(OR(B4493="GAS",B4493="COL",B4493="LAN",B4493="RICE"),H4493*About!$B$113,IF(B4493="CROP",H4493*About!$B$114,'EPA Data'!H4493))</f>
        <v>5.5139989852905202</v>
      </c>
      <c r="J4493" s="9" t="str">
        <f>VLOOKUP(F4493,'Tech to Policy Mapping'!C:D,2,FALSE)</f>
        <v>F-gas substitution</v>
      </c>
    </row>
    <row r="4494" spans="1:10" x14ac:dyDescent="0.45">
      <c r="A4494" t="s">
        <v>465</v>
      </c>
      <c r="B4494" t="s">
        <v>535</v>
      </c>
      <c r="C4494">
        <v>2040</v>
      </c>
      <c r="D4494" t="s">
        <v>82</v>
      </c>
      <c r="E4494" t="s">
        <v>83</v>
      </c>
      <c r="F4494" t="s">
        <v>548</v>
      </c>
      <c r="G4494">
        <v>23</v>
      </c>
      <c r="H4494">
        <v>0.37815374135971003</v>
      </c>
      <c r="I4494">
        <f>IF(OR(B4494="GAS",B4494="COL",B4494="LAN",B4494="RICE"),H4494*About!$B$113,IF(B4494="CROP",H4494*About!$B$114,'EPA Data'!H4494))</f>
        <v>0.37815374135971003</v>
      </c>
      <c r="J4494" s="9" t="str">
        <f>VLOOKUP(F4494,'Tech to Policy Mapping'!C:D,2,FALSE)</f>
        <v>F-gas substitution</v>
      </c>
    </row>
    <row r="4495" spans="1:10" x14ac:dyDescent="0.45">
      <c r="A4495" t="s">
        <v>465</v>
      </c>
      <c r="B4495" t="s">
        <v>535</v>
      </c>
      <c r="C4495">
        <v>2040</v>
      </c>
      <c r="D4495" t="s">
        <v>82</v>
      </c>
      <c r="E4495" t="s">
        <v>83</v>
      </c>
      <c r="F4495" t="s">
        <v>549</v>
      </c>
      <c r="G4495">
        <v>32</v>
      </c>
      <c r="H4495">
        <v>2.39147448539733</v>
      </c>
      <c r="I4495">
        <f>IF(OR(B4495="GAS",B4495="COL",B4495="LAN",B4495="RICE"),H4495*About!$B$113,IF(B4495="CROP",H4495*About!$B$114,'EPA Data'!H4495))</f>
        <v>2.39147448539733</v>
      </c>
      <c r="J4495" s="9" t="str">
        <f>VLOOKUP(F4495,'Tech to Policy Mapping'!C:D,2,FALSE)</f>
        <v>F-gas substitution</v>
      </c>
    </row>
    <row r="4496" spans="1:10" x14ac:dyDescent="0.45">
      <c r="A4496" t="s">
        <v>465</v>
      </c>
      <c r="B4496" t="s">
        <v>535</v>
      </c>
      <c r="C4496">
        <v>2040</v>
      </c>
      <c r="D4496" t="s">
        <v>82</v>
      </c>
      <c r="E4496" t="s">
        <v>83</v>
      </c>
      <c r="F4496" t="s">
        <v>550</v>
      </c>
      <c r="G4496">
        <v>54</v>
      </c>
      <c r="H4496">
        <v>0.10461617261171299</v>
      </c>
      <c r="I4496">
        <f>IF(OR(B4496="GAS",B4496="COL",B4496="LAN",B4496="RICE"),H4496*About!$B$113,IF(B4496="CROP",H4496*About!$B$114,'EPA Data'!H4496))</f>
        <v>0.10461617261171299</v>
      </c>
      <c r="J4496" s="9" t="str">
        <f>VLOOKUP(F4496,'Tech to Policy Mapping'!C:D,2,FALSE)</f>
        <v>F-gas substitution</v>
      </c>
    </row>
    <row r="4497" spans="1:10" x14ac:dyDescent="0.45">
      <c r="A4497" t="s">
        <v>465</v>
      </c>
      <c r="B4497" t="s">
        <v>535</v>
      </c>
      <c r="C4497">
        <v>2040</v>
      </c>
      <c r="D4497" t="s">
        <v>82</v>
      </c>
      <c r="E4497" t="s">
        <v>83</v>
      </c>
      <c r="F4497" t="s">
        <v>539</v>
      </c>
      <c r="G4497">
        <v>62</v>
      </c>
      <c r="H4497">
        <v>3.0278947353363002</v>
      </c>
      <c r="I4497">
        <f>IF(OR(B4497="GAS",B4497="COL",B4497="LAN",B4497="RICE"),H4497*About!$B$113,IF(B4497="CROP",H4497*About!$B$114,'EPA Data'!H4497))</f>
        <v>3.0278947353363002</v>
      </c>
      <c r="J4497" s="9" t="str">
        <f>VLOOKUP(F4497,'Tech to Policy Mapping'!C:D,2,FALSE)</f>
        <v>F-gas substitution</v>
      </c>
    </row>
    <row r="4498" spans="1:10" x14ac:dyDescent="0.45">
      <c r="A4498" t="s">
        <v>465</v>
      </c>
      <c r="B4498" t="s">
        <v>535</v>
      </c>
      <c r="C4498">
        <v>2040</v>
      </c>
      <c r="D4498" t="s">
        <v>82</v>
      </c>
      <c r="E4498" t="s">
        <v>83</v>
      </c>
      <c r="F4498" t="s">
        <v>539</v>
      </c>
      <c r="G4498">
        <v>100000</v>
      </c>
      <c r="H4498" s="1">
        <v>9.9999999999999998E-13</v>
      </c>
      <c r="I4498">
        <f>IF(OR(B4498="GAS",B4498="COL",B4498="LAN",B4498="RICE"),H4498*About!$B$113,IF(B4498="CROP",H4498*About!$B$114,'EPA Data'!H4498))</f>
        <v>9.9999999999999998E-13</v>
      </c>
      <c r="J4498" s="9" t="str">
        <f>VLOOKUP(F4498,'Tech to Policy Mapping'!C:D,2,FALSE)</f>
        <v>F-gas substitution</v>
      </c>
    </row>
    <row r="4499" spans="1:10" x14ac:dyDescent="0.45">
      <c r="A4499" t="s">
        <v>465</v>
      </c>
      <c r="B4499" t="s">
        <v>535</v>
      </c>
      <c r="C4499">
        <v>2045</v>
      </c>
      <c r="D4499" t="s">
        <v>82</v>
      </c>
      <c r="E4499" t="s">
        <v>83</v>
      </c>
      <c r="F4499" t="s">
        <v>540</v>
      </c>
      <c r="G4499">
        <v>-100000</v>
      </c>
      <c r="H4499">
        <v>0</v>
      </c>
      <c r="I4499">
        <f>IF(OR(B4499="GAS",B4499="COL",B4499="LAN",B4499="RICE"),H4499*About!$B$113,IF(B4499="CROP",H4499*About!$B$114,'EPA Data'!H4499))</f>
        <v>0</v>
      </c>
      <c r="J4499" s="9" t="str">
        <f>VLOOKUP(F4499,'Tech to Policy Mapping'!C:D,2,FALSE)</f>
        <v>F-gas substitution</v>
      </c>
    </row>
    <row r="4500" spans="1:10" x14ac:dyDescent="0.45">
      <c r="A4500" t="s">
        <v>465</v>
      </c>
      <c r="B4500" t="s">
        <v>535</v>
      </c>
      <c r="C4500">
        <v>2045</v>
      </c>
      <c r="D4500" t="s">
        <v>82</v>
      </c>
      <c r="E4500" t="s">
        <v>83</v>
      </c>
      <c r="F4500" t="s">
        <v>540</v>
      </c>
      <c r="G4500">
        <v>-94</v>
      </c>
      <c r="H4500">
        <v>0</v>
      </c>
      <c r="I4500">
        <f>IF(OR(B4500="GAS",B4500="COL",B4500="LAN",B4500="RICE"),H4500*About!$B$113,IF(B4500="CROP",H4500*About!$B$114,'EPA Data'!H4500))</f>
        <v>0</v>
      </c>
      <c r="J4500" s="9" t="str">
        <f>VLOOKUP(F4500,'Tech to Policy Mapping'!C:D,2,FALSE)</f>
        <v>F-gas substitution</v>
      </c>
    </row>
    <row r="4501" spans="1:10" x14ac:dyDescent="0.45">
      <c r="A4501" t="s">
        <v>465</v>
      </c>
      <c r="B4501" t="s">
        <v>535</v>
      </c>
      <c r="C4501">
        <v>2045</v>
      </c>
      <c r="D4501" t="s">
        <v>82</v>
      </c>
      <c r="E4501" t="s">
        <v>83</v>
      </c>
      <c r="F4501" t="s">
        <v>540</v>
      </c>
      <c r="G4501">
        <v>-94</v>
      </c>
      <c r="H4501">
        <v>4.8460116386413503</v>
      </c>
      <c r="I4501">
        <f>IF(OR(B4501="GAS",B4501="COL",B4501="LAN",B4501="RICE"),H4501*About!$B$113,IF(B4501="CROP",H4501*About!$B$114,'EPA Data'!H4501))</f>
        <v>4.8460116386413503</v>
      </c>
      <c r="J4501" s="9" t="str">
        <f>VLOOKUP(F4501,'Tech to Policy Mapping'!C:D,2,FALSE)</f>
        <v>F-gas substitution</v>
      </c>
    </row>
    <row r="4502" spans="1:10" x14ac:dyDescent="0.45">
      <c r="A4502" t="s">
        <v>465</v>
      </c>
      <c r="B4502" t="s">
        <v>535</v>
      </c>
      <c r="C4502">
        <v>2045</v>
      </c>
      <c r="D4502" t="s">
        <v>82</v>
      </c>
      <c r="E4502" t="s">
        <v>83</v>
      </c>
      <c r="F4502" t="s">
        <v>536</v>
      </c>
      <c r="G4502">
        <v>-24</v>
      </c>
      <c r="H4502">
        <v>0.75027793645858698</v>
      </c>
      <c r="I4502">
        <f>IF(OR(B4502="GAS",B4502="COL",B4502="LAN",B4502="RICE"),H4502*About!$B$113,IF(B4502="CROP",H4502*About!$B$114,'EPA Data'!H4502))</f>
        <v>0.75027793645858698</v>
      </c>
      <c r="J4502" s="9" t="str">
        <f>VLOOKUP(F4502,'Tech to Policy Mapping'!C:D,2,FALSE)</f>
        <v>F-gas substitution</v>
      </c>
    </row>
    <row r="4503" spans="1:10" x14ac:dyDescent="0.45">
      <c r="A4503" t="s">
        <v>465</v>
      </c>
      <c r="B4503" t="s">
        <v>535</v>
      </c>
      <c r="C4503">
        <v>2045</v>
      </c>
      <c r="D4503" t="s">
        <v>82</v>
      </c>
      <c r="E4503" t="s">
        <v>83</v>
      </c>
      <c r="F4503" t="s">
        <v>541</v>
      </c>
      <c r="G4503">
        <v>-17</v>
      </c>
      <c r="H4503">
        <v>1.4597532749176001</v>
      </c>
      <c r="I4503">
        <f>IF(OR(B4503="GAS",B4503="COL",B4503="LAN",B4503="RICE"),H4503*About!$B$113,IF(B4503="CROP",H4503*About!$B$114,'EPA Data'!H4503))</f>
        <v>1.4597532749176001</v>
      </c>
      <c r="J4503" s="9" t="str">
        <f>VLOOKUP(F4503,'Tech to Policy Mapping'!C:D,2,FALSE)</f>
        <v>F-gas substitution</v>
      </c>
    </row>
    <row r="4504" spans="1:10" x14ac:dyDescent="0.45">
      <c r="A4504" t="s">
        <v>465</v>
      </c>
      <c r="B4504" t="s">
        <v>535</v>
      </c>
      <c r="C4504">
        <v>2045</v>
      </c>
      <c r="D4504" t="s">
        <v>82</v>
      </c>
      <c r="E4504" t="s">
        <v>83</v>
      </c>
      <c r="F4504" t="s">
        <v>537</v>
      </c>
      <c r="G4504">
        <v>-8</v>
      </c>
      <c r="H4504">
        <v>1.24056136608123</v>
      </c>
      <c r="I4504">
        <f>IF(OR(B4504="GAS",B4504="COL",B4504="LAN",B4504="RICE"),H4504*About!$B$113,IF(B4504="CROP",H4504*About!$B$114,'EPA Data'!H4504))</f>
        <v>1.24056136608123</v>
      </c>
      <c r="J4504" s="9" t="str">
        <f>VLOOKUP(F4504,'Tech to Policy Mapping'!C:D,2,FALSE)</f>
        <v>F-gas substitution</v>
      </c>
    </row>
    <row r="4505" spans="1:10" x14ac:dyDescent="0.45">
      <c r="A4505" t="s">
        <v>465</v>
      </c>
      <c r="B4505" t="s">
        <v>535</v>
      </c>
      <c r="C4505">
        <v>2045</v>
      </c>
      <c r="D4505" t="s">
        <v>82</v>
      </c>
      <c r="E4505" t="s">
        <v>83</v>
      </c>
      <c r="F4505" t="s">
        <v>555</v>
      </c>
      <c r="G4505">
        <v>-3</v>
      </c>
      <c r="H4505">
        <v>2.3827838897704998</v>
      </c>
      <c r="I4505">
        <f>IF(OR(B4505="GAS",B4505="COL",B4505="LAN",B4505="RICE"),H4505*About!$B$113,IF(B4505="CROP",H4505*About!$B$114,'EPA Data'!H4505))</f>
        <v>2.3827838897704998</v>
      </c>
      <c r="J4505" s="9" t="str">
        <f>VLOOKUP(F4505,'Tech to Policy Mapping'!C:D,2,FALSE)</f>
        <v>F-gas substitution</v>
      </c>
    </row>
    <row r="4506" spans="1:10" x14ac:dyDescent="0.45">
      <c r="A4506" t="s">
        <v>465</v>
      </c>
      <c r="B4506" t="s">
        <v>535</v>
      </c>
      <c r="C4506">
        <v>2045</v>
      </c>
      <c r="D4506" t="s">
        <v>82</v>
      </c>
      <c r="E4506" t="s">
        <v>83</v>
      </c>
      <c r="F4506" t="s">
        <v>556</v>
      </c>
      <c r="G4506">
        <v>-2</v>
      </c>
      <c r="H4506">
        <v>2.71537041664123</v>
      </c>
      <c r="I4506">
        <f>IF(OR(B4506="GAS",B4506="COL",B4506="LAN",B4506="RICE"),H4506*About!$B$113,IF(B4506="CROP",H4506*About!$B$114,'EPA Data'!H4506))</f>
        <v>2.71537041664123</v>
      </c>
      <c r="J4506" s="9" t="str">
        <f>VLOOKUP(F4506,'Tech to Policy Mapping'!C:D,2,FALSE)</f>
        <v>F-gas substitution</v>
      </c>
    </row>
    <row r="4507" spans="1:10" x14ac:dyDescent="0.45">
      <c r="A4507" t="s">
        <v>465</v>
      </c>
      <c r="B4507" t="s">
        <v>535</v>
      </c>
      <c r="C4507">
        <v>2045</v>
      </c>
      <c r="D4507" t="s">
        <v>82</v>
      </c>
      <c r="E4507" t="s">
        <v>83</v>
      </c>
      <c r="F4507" t="s">
        <v>547</v>
      </c>
      <c r="G4507">
        <v>-2</v>
      </c>
      <c r="H4507">
        <v>6.5377964973449698</v>
      </c>
      <c r="I4507">
        <f>IF(OR(B4507="GAS",B4507="COL",B4507="LAN",B4507="RICE"),H4507*About!$B$113,IF(B4507="CROP",H4507*About!$B$114,'EPA Data'!H4507))</f>
        <v>6.5377964973449698</v>
      </c>
      <c r="J4507" s="9" t="str">
        <f>VLOOKUP(F4507,'Tech to Policy Mapping'!C:D,2,FALSE)</f>
        <v>F-gas substitution</v>
      </c>
    </row>
    <row r="4508" spans="1:10" x14ac:dyDescent="0.45">
      <c r="A4508" t="s">
        <v>465</v>
      </c>
      <c r="B4508" t="s">
        <v>535</v>
      </c>
      <c r="C4508">
        <v>2045</v>
      </c>
      <c r="D4508" t="s">
        <v>82</v>
      </c>
      <c r="E4508" t="s">
        <v>83</v>
      </c>
      <c r="F4508" t="s">
        <v>543</v>
      </c>
      <c r="G4508">
        <v>-2</v>
      </c>
      <c r="H4508">
        <v>1.1452606916427599</v>
      </c>
      <c r="I4508">
        <f>IF(OR(B4508="GAS",B4508="COL",B4508="LAN",B4508="RICE"),H4508*About!$B$113,IF(B4508="CROP",H4508*About!$B$114,'EPA Data'!H4508))</f>
        <v>1.1452606916427599</v>
      </c>
      <c r="J4508" s="9" t="str">
        <f>VLOOKUP(F4508,'Tech to Policy Mapping'!C:D,2,FALSE)</f>
        <v>F-gas substitution</v>
      </c>
    </row>
    <row r="4509" spans="1:10" x14ac:dyDescent="0.45">
      <c r="A4509" t="s">
        <v>465</v>
      </c>
      <c r="B4509" t="s">
        <v>535</v>
      </c>
      <c r="C4509">
        <v>2045</v>
      </c>
      <c r="D4509" t="s">
        <v>82</v>
      </c>
      <c r="E4509" t="s">
        <v>83</v>
      </c>
      <c r="F4509" t="s">
        <v>544</v>
      </c>
      <c r="G4509">
        <v>-2</v>
      </c>
      <c r="H4509">
        <v>2.5010509490966801</v>
      </c>
      <c r="I4509">
        <f>IF(OR(B4509="GAS",B4509="COL",B4509="LAN",B4509="RICE"),H4509*About!$B$113,IF(B4509="CROP",H4509*About!$B$114,'EPA Data'!H4509))</f>
        <v>2.5010509490966801</v>
      </c>
      <c r="J4509" s="9" t="str">
        <f>VLOOKUP(F4509,'Tech to Policy Mapping'!C:D,2,FALSE)</f>
        <v>F-gas substitution</v>
      </c>
    </row>
    <row r="4510" spans="1:10" x14ac:dyDescent="0.45">
      <c r="A4510" t="s">
        <v>465</v>
      </c>
      <c r="B4510" t="s">
        <v>535</v>
      </c>
      <c r="C4510">
        <v>2045</v>
      </c>
      <c r="D4510" t="s">
        <v>82</v>
      </c>
      <c r="E4510" t="s">
        <v>83</v>
      </c>
      <c r="F4510" t="s">
        <v>542</v>
      </c>
      <c r="G4510">
        <v>-2</v>
      </c>
      <c r="H4510">
        <v>3.4816746711730899</v>
      </c>
      <c r="I4510">
        <f>IF(OR(B4510="GAS",B4510="COL",B4510="LAN",B4510="RICE"),H4510*About!$B$113,IF(B4510="CROP",H4510*About!$B$114,'EPA Data'!H4510))</f>
        <v>3.4816746711730899</v>
      </c>
      <c r="J4510" s="9" t="str">
        <f>VLOOKUP(F4510,'Tech to Policy Mapping'!C:D,2,FALSE)</f>
        <v>F-gas substitution</v>
      </c>
    </row>
    <row r="4511" spans="1:10" x14ac:dyDescent="0.45">
      <c r="A4511" t="s">
        <v>465</v>
      </c>
      <c r="B4511" t="s">
        <v>535</v>
      </c>
      <c r="C4511">
        <v>2045</v>
      </c>
      <c r="D4511" t="s">
        <v>82</v>
      </c>
      <c r="E4511" t="s">
        <v>83</v>
      </c>
      <c r="F4511" t="s">
        <v>560</v>
      </c>
      <c r="G4511">
        <v>-2</v>
      </c>
      <c r="H4511">
        <v>51.190319061279297</v>
      </c>
      <c r="I4511">
        <f>IF(OR(B4511="GAS",B4511="COL",B4511="LAN",B4511="RICE"),H4511*About!$B$113,IF(B4511="CROP",H4511*About!$B$114,'EPA Data'!H4511))</f>
        <v>51.190319061279297</v>
      </c>
      <c r="J4511" s="9" t="str">
        <f>VLOOKUP(F4511,'Tech to Policy Mapping'!C:D,2,FALSE)</f>
        <v>F-gas substitution</v>
      </c>
    </row>
    <row r="4512" spans="1:10" x14ac:dyDescent="0.45">
      <c r="A4512" t="s">
        <v>465</v>
      </c>
      <c r="B4512" t="s">
        <v>535</v>
      </c>
      <c r="C4512">
        <v>2045</v>
      </c>
      <c r="D4512" t="s">
        <v>82</v>
      </c>
      <c r="E4512" t="s">
        <v>83</v>
      </c>
      <c r="F4512" t="s">
        <v>545</v>
      </c>
      <c r="G4512">
        <v>-1</v>
      </c>
      <c r="H4512">
        <v>7.9163661003112704</v>
      </c>
      <c r="I4512">
        <f>IF(OR(B4512="GAS",B4512="COL",B4512="LAN",B4512="RICE"),H4512*About!$B$113,IF(B4512="CROP",H4512*About!$B$114,'EPA Data'!H4512))</f>
        <v>7.9163661003112704</v>
      </c>
      <c r="J4512" s="9" t="str">
        <f>VLOOKUP(F4512,'Tech to Policy Mapping'!C:D,2,FALSE)</f>
        <v>F-gas recovery and recycling</v>
      </c>
    </row>
    <row r="4513" spans="1:10" x14ac:dyDescent="0.45">
      <c r="A4513" t="s">
        <v>465</v>
      </c>
      <c r="B4513" t="s">
        <v>535</v>
      </c>
      <c r="C4513">
        <v>2045</v>
      </c>
      <c r="D4513" t="s">
        <v>82</v>
      </c>
      <c r="E4513" t="s">
        <v>83</v>
      </c>
      <c r="F4513" t="s">
        <v>551</v>
      </c>
      <c r="G4513">
        <v>1</v>
      </c>
      <c r="H4513">
        <v>0.94504427909850997</v>
      </c>
      <c r="I4513">
        <f>IF(OR(B4513="GAS",B4513="COL",B4513="LAN",B4513="RICE"),H4513*About!$B$113,IF(B4513="CROP",H4513*About!$B$114,'EPA Data'!H4513))</f>
        <v>0.94504427909850997</v>
      </c>
      <c r="J4513" s="9" t="str">
        <f>VLOOKUP(F4513,'Tech to Policy Mapping'!C:D,2,FALSE)</f>
        <v>F-gas substitution</v>
      </c>
    </row>
    <row r="4514" spans="1:10" x14ac:dyDescent="0.45">
      <c r="A4514" t="s">
        <v>465</v>
      </c>
      <c r="B4514" t="s">
        <v>535</v>
      </c>
      <c r="C4514">
        <v>2045</v>
      </c>
      <c r="D4514" t="s">
        <v>82</v>
      </c>
      <c r="E4514" t="s">
        <v>83</v>
      </c>
      <c r="F4514" t="s">
        <v>538</v>
      </c>
      <c r="G4514">
        <v>2</v>
      </c>
      <c r="H4514">
        <v>66.357727050781193</v>
      </c>
      <c r="I4514">
        <f>IF(OR(B4514="GAS",B4514="COL",B4514="LAN",B4514="RICE"),H4514*About!$B$113,IF(B4514="CROP",H4514*About!$B$114,'EPA Data'!H4514))</f>
        <v>66.357727050781193</v>
      </c>
      <c r="J4514" s="9" t="str">
        <f>VLOOKUP(F4514,'Tech to Policy Mapping'!C:D,2,FALSE)</f>
        <v>F-gas recovery and recycling</v>
      </c>
    </row>
    <row r="4515" spans="1:10" x14ac:dyDescent="0.45">
      <c r="A4515" t="s">
        <v>465</v>
      </c>
      <c r="B4515" t="s">
        <v>535</v>
      </c>
      <c r="C4515">
        <v>2045</v>
      </c>
      <c r="D4515" t="s">
        <v>82</v>
      </c>
      <c r="E4515" t="s">
        <v>83</v>
      </c>
      <c r="F4515" t="s">
        <v>558</v>
      </c>
      <c r="G4515">
        <v>3</v>
      </c>
      <c r="H4515">
        <v>54.408256530761697</v>
      </c>
      <c r="I4515">
        <f>IF(OR(B4515="GAS",B4515="COL",B4515="LAN",B4515="RICE"),H4515*About!$B$113,IF(B4515="CROP",H4515*About!$B$114,'EPA Data'!H4515))</f>
        <v>54.408256530761697</v>
      </c>
      <c r="J4515" s="9" t="str">
        <f>VLOOKUP(F4515,'Tech to Policy Mapping'!C:D,2,FALSE)</f>
        <v>F-gas substitution</v>
      </c>
    </row>
    <row r="4516" spans="1:10" x14ac:dyDescent="0.45">
      <c r="A4516" t="s">
        <v>465</v>
      </c>
      <c r="B4516" t="s">
        <v>535</v>
      </c>
      <c r="C4516">
        <v>2045</v>
      </c>
      <c r="D4516" t="s">
        <v>82</v>
      </c>
      <c r="E4516" t="s">
        <v>83</v>
      </c>
      <c r="F4516" t="s">
        <v>557</v>
      </c>
      <c r="G4516">
        <v>3</v>
      </c>
      <c r="H4516">
        <v>0.64990329742431596</v>
      </c>
      <c r="I4516">
        <f>IF(OR(B4516="GAS",B4516="COL",B4516="LAN",B4516="RICE"),H4516*About!$B$113,IF(B4516="CROP",H4516*About!$B$114,'EPA Data'!H4516))</f>
        <v>0.64990329742431596</v>
      </c>
      <c r="J4516" s="9" t="str">
        <f>VLOOKUP(F4516,'Tech to Policy Mapping'!C:D,2,FALSE)</f>
        <v>F-gas substitution</v>
      </c>
    </row>
    <row r="4517" spans="1:10" x14ac:dyDescent="0.45">
      <c r="A4517" t="s">
        <v>465</v>
      </c>
      <c r="B4517" t="s">
        <v>535</v>
      </c>
      <c r="C4517">
        <v>2045</v>
      </c>
      <c r="D4517" t="s">
        <v>82</v>
      </c>
      <c r="E4517" t="s">
        <v>83</v>
      </c>
      <c r="F4517" t="s">
        <v>559</v>
      </c>
      <c r="G4517">
        <v>9</v>
      </c>
      <c r="H4517">
        <v>0.42418688535690302</v>
      </c>
      <c r="I4517">
        <f>IF(OR(B4517="GAS",B4517="COL",B4517="LAN",B4517="RICE"),H4517*About!$B$113,IF(B4517="CROP",H4517*About!$B$114,'EPA Data'!H4517))</f>
        <v>0.42418688535690302</v>
      </c>
      <c r="J4517" s="9" t="str">
        <f>VLOOKUP(F4517,'Tech to Policy Mapping'!C:D,2,FALSE)</f>
        <v>F-gas substitution</v>
      </c>
    </row>
    <row r="4518" spans="1:10" x14ac:dyDescent="0.45">
      <c r="A4518" t="s">
        <v>465</v>
      </c>
      <c r="B4518" t="s">
        <v>535</v>
      </c>
      <c r="C4518">
        <v>2045</v>
      </c>
      <c r="D4518" t="s">
        <v>82</v>
      </c>
      <c r="E4518" t="s">
        <v>83</v>
      </c>
      <c r="F4518" t="s">
        <v>546</v>
      </c>
      <c r="G4518">
        <v>10</v>
      </c>
      <c r="H4518">
        <v>4.1467423439025799</v>
      </c>
      <c r="I4518">
        <f>IF(OR(B4518="GAS",B4518="COL",B4518="LAN",B4518="RICE"),H4518*About!$B$113,IF(B4518="CROP",H4518*About!$B$114,'EPA Data'!H4518))</f>
        <v>4.1467423439025799</v>
      </c>
      <c r="J4518" s="9" t="str">
        <f>VLOOKUP(F4518,'Tech to Policy Mapping'!C:D,2,FALSE)</f>
        <v>F-gas recovery and recycling</v>
      </c>
    </row>
    <row r="4519" spans="1:10" x14ac:dyDescent="0.45">
      <c r="A4519" t="s">
        <v>465</v>
      </c>
      <c r="B4519" t="s">
        <v>535</v>
      </c>
      <c r="C4519">
        <v>2045</v>
      </c>
      <c r="D4519" t="s">
        <v>82</v>
      </c>
      <c r="E4519" t="s">
        <v>83</v>
      </c>
      <c r="F4519" t="s">
        <v>554</v>
      </c>
      <c r="G4519">
        <v>12</v>
      </c>
      <c r="H4519">
        <v>0.82409739494323697</v>
      </c>
      <c r="I4519">
        <f>IF(OR(B4519="GAS",B4519="COL",B4519="LAN",B4519="RICE"),H4519*About!$B$113,IF(B4519="CROP",H4519*About!$B$114,'EPA Data'!H4519))</f>
        <v>0.82409739494323697</v>
      </c>
      <c r="J4519" s="9" t="str">
        <f>VLOOKUP(F4519,'Tech to Policy Mapping'!C:D,2,FALSE)</f>
        <v>F-gas substitution</v>
      </c>
    </row>
    <row r="4520" spans="1:10" x14ac:dyDescent="0.45">
      <c r="A4520" t="s">
        <v>465</v>
      </c>
      <c r="B4520" t="s">
        <v>535</v>
      </c>
      <c r="C4520">
        <v>2045</v>
      </c>
      <c r="D4520" t="s">
        <v>82</v>
      </c>
      <c r="E4520" t="s">
        <v>83</v>
      </c>
      <c r="F4520" t="s">
        <v>552</v>
      </c>
      <c r="G4520">
        <v>21</v>
      </c>
      <c r="H4520">
        <v>11.189842224121</v>
      </c>
      <c r="I4520">
        <f>IF(OR(B4520="GAS",B4520="COL",B4520="LAN",B4520="RICE"),H4520*About!$B$113,IF(B4520="CROP",H4520*About!$B$114,'EPA Data'!H4520))</f>
        <v>11.189842224121</v>
      </c>
      <c r="J4520" s="9" t="str">
        <f>VLOOKUP(F4520,'Tech to Policy Mapping'!C:D,2,FALSE)</f>
        <v>F-gas substitution</v>
      </c>
    </row>
    <row r="4521" spans="1:10" x14ac:dyDescent="0.45">
      <c r="A4521" t="s">
        <v>465</v>
      </c>
      <c r="B4521" t="s">
        <v>535</v>
      </c>
      <c r="C4521">
        <v>2045</v>
      </c>
      <c r="D4521" t="s">
        <v>82</v>
      </c>
      <c r="E4521" t="s">
        <v>83</v>
      </c>
      <c r="F4521" t="s">
        <v>548</v>
      </c>
      <c r="G4521">
        <v>23</v>
      </c>
      <c r="H4521">
        <v>0.44932642579078602</v>
      </c>
      <c r="I4521">
        <f>IF(OR(B4521="GAS",B4521="COL",B4521="LAN",B4521="RICE"),H4521*About!$B$113,IF(B4521="CROP",H4521*About!$B$114,'EPA Data'!H4521))</f>
        <v>0.44932642579078602</v>
      </c>
      <c r="J4521" s="9" t="str">
        <f>VLOOKUP(F4521,'Tech to Policy Mapping'!C:D,2,FALSE)</f>
        <v>F-gas substitution</v>
      </c>
    </row>
    <row r="4522" spans="1:10" x14ac:dyDescent="0.45">
      <c r="A4522" t="s">
        <v>465</v>
      </c>
      <c r="B4522" t="s">
        <v>535</v>
      </c>
      <c r="C4522">
        <v>2045</v>
      </c>
      <c r="D4522" t="s">
        <v>82</v>
      </c>
      <c r="E4522" t="s">
        <v>83</v>
      </c>
      <c r="F4522" t="s">
        <v>549</v>
      </c>
      <c r="G4522">
        <v>32</v>
      </c>
      <c r="H4522">
        <v>5.1860804557800204</v>
      </c>
      <c r="I4522">
        <f>IF(OR(B4522="GAS",B4522="COL",B4522="LAN",B4522="RICE"),H4522*About!$B$113,IF(B4522="CROP",H4522*About!$B$114,'EPA Data'!H4522))</f>
        <v>5.1860804557800204</v>
      </c>
      <c r="J4522" s="9" t="str">
        <f>VLOOKUP(F4522,'Tech to Policy Mapping'!C:D,2,FALSE)</f>
        <v>F-gas substitution</v>
      </c>
    </row>
    <row r="4523" spans="1:10" x14ac:dyDescent="0.45">
      <c r="A4523" t="s">
        <v>465</v>
      </c>
      <c r="B4523" t="s">
        <v>535</v>
      </c>
      <c r="C4523">
        <v>2045</v>
      </c>
      <c r="D4523" t="s">
        <v>82</v>
      </c>
      <c r="E4523" t="s">
        <v>83</v>
      </c>
      <c r="F4523" t="s">
        <v>550</v>
      </c>
      <c r="G4523">
        <v>54</v>
      </c>
      <c r="H4523">
        <v>0.12409757822752</v>
      </c>
      <c r="I4523">
        <f>IF(OR(B4523="GAS",B4523="COL",B4523="LAN",B4523="RICE"),H4523*About!$B$113,IF(B4523="CROP",H4523*About!$B$114,'EPA Data'!H4523))</f>
        <v>0.12409757822752</v>
      </c>
      <c r="J4523" s="9" t="str">
        <f>VLOOKUP(F4523,'Tech to Policy Mapping'!C:D,2,FALSE)</f>
        <v>F-gas substitution</v>
      </c>
    </row>
    <row r="4524" spans="1:10" x14ac:dyDescent="0.45">
      <c r="A4524" t="s">
        <v>465</v>
      </c>
      <c r="B4524" t="s">
        <v>535</v>
      </c>
      <c r="C4524">
        <v>2045</v>
      </c>
      <c r="D4524" t="s">
        <v>82</v>
      </c>
      <c r="E4524" t="s">
        <v>83</v>
      </c>
      <c r="F4524" t="s">
        <v>539</v>
      </c>
      <c r="G4524">
        <v>62</v>
      </c>
      <c r="H4524">
        <v>3.16148829460144</v>
      </c>
      <c r="I4524">
        <f>IF(OR(B4524="GAS",B4524="COL",B4524="LAN",B4524="RICE"),H4524*About!$B$113,IF(B4524="CROP",H4524*About!$B$114,'EPA Data'!H4524))</f>
        <v>3.16148829460144</v>
      </c>
      <c r="J4524" s="9" t="str">
        <f>VLOOKUP(F4524,'Tech to Policy Mapping'!C:D,2,FALSE)</f>
        <v>F-gas substitution</v>
      </c>
    </row>
    <row r="4525" spans="1:10" x14ac:dyDescent="0.45">
      <c r="A4525" t="s">
        <v>465</v>
      </c>
      <c r="B4525" t="s">
        <v>535</v>
      </c>
      <c r="C4525">
        <v>2045</v>
      </c>
      <c r="D4525" t="s">
        <v>82</v>
      </c>
      <c r="E4525" t="s">
        <v>83</v>
      </c>
      <c r="F4525" t="s">
        <v>539</v>
      </c>
      <c r="G4525">
        <v>100000</v>
      </c>
      <c r="H4525" s="1">
        <v>9.9999999999999998E-13</v>
      </c>
      <c r="I4525">
        <f>IF(OR(B4525="GAS",B4525="COL",B4525="LAN",B4525="RICE"),H4525*About!$B$113,IF(B4525="CROP",H4525*About!$B$114,'EPA Data'!H4525))</f>
        <v>9.9999999999999998E-13</v>
      </c>
      <c r="J4525" s="9" t="str">
        <f>VLOOKUP(F4525,'Tech to Policy Mapping'!C:D,2,FALSE)</f>
        <v>F-gas substitution</v>
      </c>
    </row>
    <row r="4526" spans="1:10" x14ac:dyDescent="0.45">
      <c r="A4526" t="s">
        <v>465</v>
      </c>
      <c r="B4526" t="s">
        <v>535</v>
      </c>
      <c r="C4526">
        <v>2050</v>
      </c>
      <c r="D4526" t="s">
        <v>82</v>
      </c>
      <c r="E4526" t="s">
        <v>83</v>
      </c>
      <c r="F4526" t="s">
        <v>540</v>
      </c>
      <c r="G4526">
        <v>-100000</v>
      </c>
      <c r="H4526">
        <v>0</v>
      </c>
      <c r="I4526">
        <f>IF(OR(B4526="GAS",B4526="COL",B4526="LAN",B4526="RICE"),H4526*About!$B$113,IF(B4526="CROP",H4526*About!$B$114,'EPA Data'!H4526))</f>
        <v>0</v>
      </c>
      <c r="J4526" s="9" t="str">
        <f>VLOOKUP(F4526,'Tech to Policy Mapping'!C:D,2,FALSE)</f>
        <v>F-gas substitution</v>
      </c>
    </row>
    <row r="4527" spans="1:10" x14ac:dyDescent="0.45">
      <c r="A4527" t="s">
        <v>465</v>
      </c>
      <c r="B4527" t="s">
        <v>535</v>
      </c>
      <c r="C4527">
        <v>2050</v>
      </c>
      <c r="D4527" t="s">
        <v>82</v>
      </c>
      <c r="E4527" t="s">
        <v>83</v>
      </c>
      <c r="F4527" t="s">
        <v>540</v>
      </c>
      <c r="G4527">
        <v>-94</v>
      </c>
      <c r="H4527">
        <v>0</v>
      </c>
      <c r="I4527">
        <f>IF(OR(B4527="GAS",B4527="COL",B4527="LAN",B4527="RICE"),H4527*About!$B$113,IF(B4527="CROP",H4527*About!$B$114,'EPA Data'!H4527))</f>
        <v>0</v>
      </c>
      <c r="J4527" s="9" t="str">
        <f>VLOOKUP(F4527,'Tech to Policy Mapping'!C:D,2,FALSE)</f>
        <v>F-gas substitution</v>
      </c>
    </row>
    <row r="4528" spans="1:10" x14ac:dyDescent="0.45">
      <c r="A4528" t="s">
        <v>465</v>
      </c>
      <c r="B4528" t="s">
        <v>535</v>
      </c>
      <c r="C4528">
        <v>2050</v>
      </c>
      <c r="D4528" t="s">
        <v>82</v>
      </c>
      <c r="E4528" t="s">
        <v>83</v>
      </c>
      <c r="F4528" t="s">
        <v>540</v>
      </c>
      <c r="G4528">
        <v>-94</v>
      </c>
      <c r="H4528">
        <v>6.2439551353454501</v>
      </c>
      <c r="I4528">
        <f>IF(OR(B4528="GAS",B4528="COL",B4528="LAN",B4528="RICE"),H4528*About!$B$113,IF(B4528="CROP",H4528*About!$B$114,'EPA Data'!H4528))</f>
        <v>6.2439551353454501</v>
      </c>
      <c r="J4528" s="9" t="str">
        <f>VLOOKUP(F4528,'Tech to Policy Mapping'!C:D,2,FALSE)</f>
        <v>F-gas substitution</v>
      </c>
    </row>
    <row r="4529" spans="1:10" x14ac:dyDescent="0.45">
      <c r="A4529" t="s">
        <v>465</v>
      </c>
      <c r="B4529" t="s">
        <v>535</v>
      </c>
      <c r="C4529">
        <v>2050</v>
      </c>
      <c r="D4529" t="s">
        <v>82</v>
      </c>
      <c r="E4529" t="s">
        <v>83</v>
      </c>
      <c r="F4529" t="s">
        <v>536</v>
      </c>
      <c r="G4529">
        <v>-24</v>
      </c>
      <c r="H4529">
        <v>0.79546362161636297</v>
      </c>
      <c r="I4529">
        <f>IF(OR(B4529="GAS",B4529="COL",B4529="LAN",B4529="RICE"),H4529*About!$B$113,IF(B4529="CROP",H4529*About!$B$114,'EPA Data'!H4529))</f>
        <v>0.79546362161636297</v>
      </c>
      <c r="J4529" s="9" t="str">
        <f>VLOOKUP(F4529,'Tech to Policy Mapping'!C:D,2,FALSE)</f>
        <v>F-gas substitution</v>
      </c>
    </row>
    <row r="4530" spans="1:10" x14ac:dyDescent="0.45">
      <c r="A4530" t="s">
        <v>465</v>
      </c>
      <c r="B4530" t="s">
        <v>535</v>
      </c>
      <c r="C4530">
        <v>2050</v>
      </c>
      <c r="D4530" t="s">
        <v>82</v>
      </c>
      <c r="E4530" t="s">
        <v>83</v>
      </c>
      <c r="F4530" t="s">
        <v>541</v>
      </c>
      <c r="G4530">
        <v>-17</v>
      </c>
      <c r="H4530">
        <v>1.5476832389831501</v>
      </c>
      <c r="I4530">
        <f>IF(OR(B4530="GAS",B4530="COL",B4530="LAN",B4530="RICE"),H4530*About!$B$113,IF(B4530="CROP",H4530*About!$B$114,'EPA Data'!H4530))</f>
        <v>1.5476832389831501</v>
      </c>
      <c r="J4530" s="9" t="str">
        <f>VLOOKUP(F4530,'Tech to Policy Mapping'!C:D,2,FALSE)</f>
        <v>F-gas substitution</v>
      </c>
    </row>
    <row r="4531" spans="1:10" x14ac:dyDescent="0.45">
      <c r="A4531" t="s">
        <v>465</v>
      </c>
      <c r="B4531" t="s">
        <v>535</v>
      </c>
      <c r="C4531">
        <v>2050</v>
      </c>
      <c r="D4531" t="s">
        <v>82</v>
      </c>
      <c r="E4531" t="s">
        <v>83</v>
      </c>
      <c r="F4531" t="s">
        <v>537</v>
      </c>
      <c r="G4531">
        <v>-8</v>
      </c>
      <c r="H4531">
        <v>1.31528007984161</v>
      </c>
      <c r="I4531">
        <f>IF(OR(B4531="GAS",B4531="COL",B4531="LAN",B4531="RICE"),H4531*About!$B$113,IF(B4531="CROP",H4531*About!$B$114,'EPA Data'!H4531))</f>
        <v>1.31528007984161</v>
      </c>
      <c r="J4531" s="9" t="str">
        <f>VLOOKUP(F4531,'Tech to Policy Mapping'!C:D,2,FALSE)</f>
        <v>F-gas substitution</v>
      </c>
    </row>
    <row r="4532" spans="1:10" x14ac:dyDescent="0.45">
      <c r="A4532" t="s">
        <v>465</v>
      </c>
      <c r="B4532" t="s">
        <v>535</v>
      </c>
      <c r="C4532">
        <v>2050</v>
      </c>
      <c r="D4532" t="s">
        <v>82</v>
      </c>
      <c r="E4532" t="s">
        <v>83</v>
      </c>
      <c r="F4532" t="s">
        <v>555</v>
      </c>
      <c r="G4532">
        <v>-3</v>
      </c>
      <c r="H4532">
        <v>4.3859848976135201</v>
      </c>
      <c r="I4532">
        <f>IF(OR(B4532="GAS",B4532="COL",B4532="LAN",B4532="RICE"),H4532*About!$B$113,IF(B4532="CROP",H4532*About!$B$114,'EPA Data'!H4532))</f>
        <v>4.3859848976135201</v>
      </c>
      <c r="J4532" s="9" t="str">
        <f>VLOOKUP(F4532,'Tech to Policy Mapping'!C:D,2,FALSE)</f>
        <v>F-gas substitution</v>
      </c>
    </row>
    <row r="4533" spans="1:10" x14ac:dyDescent="0.45">
      <c r="A4533" t="s">
        <v>465</v>
      </c>
      <c r="B4533" t="s">
        <v>535</v>
      </c>
      <c r="C4533">
        <v>2050</v>
      </c>
      <c r="D4533" t="s">
        <v>82</v>
      </c>
      <c r="E4533" t="s">
        <v>83</v>
      </c>
      <c r="F4533" t="s">
        <v>543</v>
      </c>
      <c r="G4533">
        <v>-2</v>
      </c>
      <c r="H4533">
        <v>1.56180094927549E-2</v>
      </c>
      <c r="I4533">
        <f>IF(OR(B4533="GAS",B4533="COL",B4533="LAN",B4533="RICE"),H4533*About!$B$113,IF(B4533="CROP",H4533*About!$B$114,'EPA Data'!H4533))</f>
        <v>1.56180094927549E-2</v>
      </c>
      <c r="J4533" s="9" t="str">
        <f>VLOOKUP(F4533,'Tech to Policy Mapping'!C:D,2,FALSE)</f>
        <v>F-gas substitution</v>
      </c>
    </row>
    <row r="4534" spans="1:10" x14ac:dyDescent="0.45">
      <c r="A4534" t="s">
        <v>465</v>
      </c>
      <c r="B4534" t="s">
        <v>535</v>
      </c>
      <c r="C4534">
        <v>2050</v>
      </c>
      <c r="D4534" t="s">
        <v>82</v>
      </c>
      <c r="E4534" t="s">
        <v>83</v>
      </c>
      <c r="F4534" t="s">
        <v>560</v>
      </c>
      <c r="G4534">
        <v>-2</v>
      </c>
      <c r="H4534">
        <v>90.371002197265597</v>
      </c>
      <c r="I4534">
        <f>IF(OR(B4534="GAS",B4534="COL",B4534="LAN",B4534="RICE"),H4534*About!$B$113,IF(B4534="CROP",H4534*About!$B$114,'EPA Data'!H4534))</f>
        <v>90.371002197265597</v>
      </c>
      <c r="J4534" s="9" t="str">
        <f>VLOOKUP(F4534,'Tech to Policy Mapping'!C:D,2,FALSE)</f>
        <v>F-gas substitution</v>
      </c>
    </row>
    <row r="4535" spans="1:10" x14ac:dyDescent="0.45">
      <c r="A4535" t="s">
        <v>465</v>
      </c>
      <c r="B4535" t="s">
        <v>535</v>
      </c>
      <c r="C4535">
        <v>2050</v>
      </c>
      <c r="D4535" t="s">
        <v>82</v>
      </c>
      <c r="E4535" t="s">
        <v>83</v>
      </c>
      <c r="F4535" t="s">
        <v>547</v>
      </c>
      <c r="G4535">
        <v>-2</v>
      </c>
      <c r="H4535">
        <v>6.9364204406738201</v>
      </c>
      <c r="I4535">
        <f>IF(OR(B4535="GAS",B4535="COL",B4535="LAN",B4535="RICE"),H4535*About!$B$113,IF(B4535="CROP",H4535*About!$B$114,'EPA Data'!H4535))</f>
        <v>6.9364204406738201</v>
      </c>
      <c r="J4535" s="9" t="str">
        <f>VLOOKUP(F4535,'Tech to Policy Mapping'!C:D,2,FALSE)</f>
        <v>F-gas substitution</v>
      </c>
    </row>
    <row r="4536" spans="1:10" x14ac:dyDescent="0.45">
      <c r="A4536" t="s">
        <v>465</v>
      </c>
      <c r="B4536" t="s">
        <v>535</v>
      </c>
      <c r="C4536">
        <v>2050</v>
      </c>
      <c r="D4536" t="s">
        <v>82</v>
      </c>
      <c r="E4536" t="s">
        <v>83</v>
      </c>
      <c r="F4536" t="s">
        <v>544</v>
      </c>
      <c r="G4536">
        <v>-2</v>
      </c>
      <c r="H4536">
        <v>2.8474845886230402</v>
      </c>
      <c r="I4536">
        <f>IF(OR(B4536="GAS",B4536="COL",B4536="LAN",B4536="RICE"),H4536*About!$B$113,IF(B4536="CROP",H4536*About!$B$114,'EPA Data'!H4536))</f>
        <v>2.8474845886230402</v>
      </c>
      <c r="J4536" s="9" t="str">
        <f>VLOOKUP(F4536,'Tech to Policy Mapping'!C:D,2,FALSE)</f>
        <v>F-gas substitution</v>
      </c>
    </row>
    <row r="4537" spans="1:10" x14ac:dyDescent="0.45">
      <c r="A4537" t="s">
        <v>465</v>
      </c>
      <c r="B4537" t="s">
        <v>535</v>
      </c>
      <c r="C4537">
        <v>2050</v>
      </c>
      <c r="D4537" t="s">
        <v>82</v>
      </c>
      <c r="E4537" t="s">
        <v>83</v>
      </c>
      <c r="F4537" t="s">
        <v>556</v>
      </c>
      <c r="G4537">
        <v>-2</v>
      </c>
      <c r="H4537">
        <v>3.7194633483886701</v>
      </c>
      <c r="I4537">
        <f>IF(OR(B4537="GAS",B4537="COL",B4537="LAN",B4537="RICE"),H4537*About!$B$113,IF(B4537="CROP",H4537*About!$B$114,'EPA Data'!H4537))</f>
        <v>3.7194633483886701</v>
      </c>
      <c r="J4537" s="9" t="str">
        <f>VLOOKUP(F4537,'Tech to Policy Mapping'!C:D,2,FALSE)</f>
        <v>F-gas substitution</v>
      </c>
    </row>
    <row r="4538" spans="1:10" x14ac:dyDescent="0.45">
      <c r="A4538" t="s">
        <v>465</v>
      </c>
      <c r="B4538" t="s">
        <v>535</v>
      </c>
      <c r="C4538">
        <v>2050</v>
      </c>
      <c r="D4538" t="s">
        <v>82</v>
      </c>
      <c r="E4538" t="s">
        <v>83</v>
      </c>
      <c r="F4538" t="s">
        <v>542</v>
      </c>
      <c r="G4538">
        <v>-2</v>
      </c>
      <c r="H4538">
        <v>4.3930149078369096</v>
      </c>
      <c r="I4538">
        <f>IF(OR(B4538="GAS",B4538="COL",B4538="LAN",B4538="RICE"),H4538*About!$B$113,IF(B4538="CROP",H4538*About!$B$114,'EPA Data'!H4538))</f>
        <v>4.3930149078369096</v>
      </c>
      <c r="J4538" s="9" t="str">
        <f>VLOOKUP(F4538,'Tech to Policy Mapping'!C:D,2,FALSE)</f>
        <v>F-gas substitution</v>
      </c>
    </row>
    <row r="4539" spans="1:10" x14ac:dyDescent="0.45">
      <c r="A4539" t="s">
        <v>465</v>
      </c>
      <c r="B4539" t="s">
        <v>535</v>
      </c>
      <c r="C4539">
        <v>2050</v>
      </c>
      <c r="D4539" t="s">
        <v>82</v>
      </c>
      <c r="E4539" t="s">
        <v>83</v>
      </c>
      <c r="F4539" t="s">
        <v>545</v>
      </c>
      <c r="G4539">
        <v>-1</v>
      </c>
      <c r="H4539">
        <v>7.0628151893615696</v>
      </c>
      <c r="I4539">
        <f>IF(OR(B4539="GAS",B4539="COL",B4539="LAN",B4539="RICE"),H4539*About!$B$113,IF(B4539="CROP",H4539*About!$B$114,'EPA Data'!H4539))</f>
        <v>7.0628151893615696</v>
      </c>
      <c r="J4539" s="9" t="str">
        <f>VLOOKUP(F4539,'Tech to Policy Mapping'!C:D,2,FALSE)</f>
        <v>F-gas recovery and recycling</v>
      </c>
    </row>
    <row r="4540" spans="1:10" x14ac:dyDescent="0.45">
      <c r="A4540" t="s">
        <v>465</v>
      </c>
      <c r="B4540" t="s">
        <v>535</v>
      </c>
      <c r="C4540">
        <v>2050</v>
      </c>
      <c r="D4540" t="s">
        <v>82</v>
      </c>
      <c r="E4540" t="s">
        <v>83</v>
      </c>
      <c r="F4540" t="s">
        <v>551</v>
      </c>
      <c r="G4540">
        <v>1</v>
      </c>
      <c r="H4540">
        <v>1.00079357624054</v>
      </c>
      <c r="I4540">
        <f>IF(OR(B4540="GAS",B4540="COL",B4540="LAN",B4540="RICE"),H4540*About!$B$113,IF(B4540="CROP",H4540*About!$B$114,'EPA Data'!H4540))</f>
        <v>1.00079357624054</v>
      </c>
      <c r="J4540" s="9" t="str">
        <f>VLOOKUP(F4540,'Tech to Policy Mapping'!C:D,2,FALSE)</f>
        <v>F-gas substitution</v>
      </c>
    </row>
    <row r="4541" spans="1:10" x14ac:dyDescent="0.45">
      <c r="A4541" t="s">
        <v>465</v>
      </c>
      <c r="B4541" t="s">
        <v>535</v>
      </c>
      <c r="C4541">
        <v>2050</v>
      </c>
      <c r="D4541" t="s">
        <v>82</v>
      </c>
      <c r="E4541" t="s">
        <v>83</v>
      </c>
      <c r="F4541" t="s">
        <v>538</v>
      </c>
      <c r="G4541">
        <v>2</v>
      </c>
      <c r="H4541">
        <v>49.508560180663999</v>
      </c>
      <c r="I4541">
        <f>IF(OR(B4541="GAS",B4541="COL",B4541="LAN",B4541="RICE"),H4541*About!$B$113,IF(B4541="CROP",H4541*About!$B$114,'EPA Data'!H4541))</f>
        <v>49.508560180663999</v>
      </c>
      <c r="J4541" s="9" t="str">
        <f>VLOOKUP(F4541,'Tech to Policy Mapping'!C:D,2,FALSE)</f>
        <v>F-gas recovery and recycling</v>
      </c>
    </row>
    <row r="4542" spans="1:10" x14ac:dyDescent="0.45">
      <c r="A4542" t="s">
        <v>465</v>
      </c>
      <c r="B4542" t="s">
        <v>535</v>
      </c>
      <c r="C4542">
        <v>2050</v>
      </c>
      <c r="D4542" t="s">
        <v>82</v>
      </c>
      <c r="E4542" t="s">
        <v>83</v>
      </c>
      <c r="F4542" t="s">
        <v>558</v>
      </c>
      <c r="G4542">
        <v>3</v>
      </c>
      <c r="H4542">
        <v>71.477233886718693</v>
      </c>
      <c r="I4542">
        <f>IF(OR(B4542="GAS",B4542="COL",B4542="LAN",B4542="RICE"),H4542*About!$B$113,IF(B4542="CROP",H4542*About!$B$114,'EPA Data'!H4542))</f>
        <v>71.477233886718693</v>
      </c>
      <c r="J4542" s="9" t="str">
        <f>VLOOKUP(F4542,'Tech to Policy Mapping'!C:D,2,FALSE)</f>
        <v>F-gas substitution</v>
      </c>
    </row>
    <row r="4543" spans="1:10" x14ac:dyDescent="0.45">
      <c r="A4543" t="s">
        <v>465</v>
      </c>
      <c r="B4543" t="s">
        <v>535</v>
      </c>
      <c r="C4543">
        <v>2050</v>
      </c>
      <c r="D4543" t="s">
        <v>82</v>
      </c>
      <c r="E4543" t="s">
        <v>83</v>
      </c>
      <c r="F4543" t="s">
        <v>557</v>
      </c>
      <c r="G4543">
        <v>3</v>
      </c>
      <c r="H4543">
        <v>0.87414032220840399</v>
      </c>
      <c r="I4543">
        <f>IF(OR(B4543="GAS",B4543="COL",B4543="LAN",B4543="RICE"),H4543*About!$B$113,IF(B4543="CROP",H4543*About!$B$114,'EPA Data'!H4543))</f>
        <v>0.87414032220840399</v>
      </c>
      <c r="J4543" s="9" t="str">
        <f>VLOOKUP(F4543,'Tech to Policy Mapping'!C:D,2,FALSE)</f>
        <v>F-gas substitution</v>
      </c>
    </row>
    <row r="4544" spans="1:10" x14ac:dyDescent="0.45">
      <c r="A4544" t="s">
        <v>465</v>
      </c>
      <c r="B4544" t="s">
        <v>535</v>
      </c>
      <c r="C4544">
        <v>2050</v>
      </c>
      <c r="D4544" t="s">
        <v>82</v>
      </c>
      <c r="E4544" t="s">
        <v>83</v>
      </c>
      <c r="F4544" t="s">
        <v>559</v>
      </c>
      <c r="G4544">
        <v>9</v>
      </c>
      <c r="H4544">
        <v>0.47195228934288003</v>
      </c>
      <c r="I4544">
        <f>IF(OR(B4544="GAS",B4544="COL",B4544="LAN",B4544="RICE"),H4544*About!$B$113,IF(B4544="CROP",H4544*About!$B$114,'EPA Data'!H4544))</f>
        <v>0.47195228934288003</v>
      </c>
      <c r="J4544" s="9" t="str">
        <f>VLOOKUP(F4544,'Tech to Policy Mapping'!C:D,2,FALSE)</f>
        <v>F-gas substitution</v>
      </c>
    </row>
    <row r="4545" spans="1:10" x14ac:dyDescent="0.45">
      <c r="A4545" t="s">
        <v>465</v>
      </c>
      <c r="B4545" t="s">
        <v>535</v>
      </c>
      <c r="C4545">
        <v>2050</v>
      </c>
      <c r="D4545" t="s">
        <v>82</v>
      </c>
      <c r="E4545" t="s">
        <v>83</v>
      </c>
      <c r="F4545" t="s">
        <v>546</v>
      </c>
      <c r="G4545">
        <v>10</v>
      </c>
      <c r="H4545">
        <v>1.9899812936782799</v>
      </c>
      <c r="I4545">
        <f>IF(OR(B4545="GAS",B4545="COL",B4545="LAN",B4545="RICE"),H4545*About!$B$113,IF(B4545="CROP",H4545*About!$B$114,'EPA Data'!H4545))</f>
        <v>1.9899812936782799</v>
      </c>
      <c r="J4545" s="9" t="str">
        <f>VLOOKUP(F4545,'Tech to Policy Mapping'!C:D,2,FALSE)</f>
        <v>F-gas recovery and recycling</v>
      </c>
    </row>
    <row r="4546" spans="1:10" x14ac:dyDescent="0.45">
      <c r="A4546" t="s">
        <v>465</v>
      </c>
      <c r="B4546" t="s">
        <v>535</v>
      </c>
      <c r="C4546">
        <v>2050</v>
      </c>
      <c r="D4546" t="s">
        <v>82</v>
      </c>
      <c r="E4546" t="s">
        <v>83</v>
      </c>
      <c r="F4546" t="s">
        <v>554</v>
      </c>
      <c r="G4546">
        <v>12</v>
      </c>
      <c r="H4546">
        <v>1.49848055839538</v>
      </c>
      <c r="I4546">
        <f>IF(OR(B4546="GAS",B4546="COL",B4546="LAN",B4546="RICE"),H4546*About!$B$113,IF(B4546="CROP",H4546*About!$B$114,'EPA Data'!H4546))</f>
        <v>1.49848055839538</v>
      </c>
      <c r="J4546" s="9" t="str">
        <f>VLOOKUP(F4546,'Tech to Policy Mapping'!C:D,2,FALSE)</f>
        <v>F-gas substitution</v>
      </c>
    </row>
    <row r="4547" spans="1:10" x14ac:dyDescent="0.45">
      <c r="A4547" t="s">
        <v>465</v>
      </c>
      <c r="B4547" t="s">
        <v>535</v>
      </c>
      <c r="C4547">
        <v>2050</v>
      </c>
      <c r="D4547" t="s">
        <v>82</v>
      </c>
      <c r="E4547" t="s">
        <v>83</v>
      </c>
      <c r="F4547" t="s">
        <v>552</v>
      </c>
      <c r="G4547">
        <v>21</v>
      </c>
      <c r="H4547">
        <v>15.595766067504799</v>
      </c>
      <c r="I4547">
        <f>IF(OR(B4547="GAS",B4547="COL",B4547="LAN",B4547="RICE"),H4547*About!$B$113,IF(B4547="CROP",H4547*About!$B$114,'EPA Data'!H4547))</f>
        <v>15.595766067504799</v>
      </c>
      <c r="J4547" s="9" t="str">
        <f>VLOOKUP(F4547,'Tech to Policy Mapping'!C:D,2,FALSE)</f>
        <v>F-gas substitution</v>
      </c>
    </row>
    <row r="4548" spans="1:10" x14ac:dyDescent="0.45">
      <c r="A4548" t="s">
        <v>465</v>
      </c>
      <c r="B4548" t="s">
        <v>535</v>
      </c>
      <c r="C4548">
        <v>2050</v>
      </c>
      <c r="D4548" t="s">
        <v>82</v>
      </c>
      <c r="E4548" t="s">
        <v>83</v>
      </c>
      <c r="F4548" t="s">
        <v>548</v>
      </c>
      <c r="G4548">
        <v>23</v>
      </c>
      <c r="H4548">
        <v>0.53622245788574197</v>
      </c>
      <c r="I4548">
        <f>IF(OR(B4548="GAS",B4548="COL",B4548="LAN",B4548="RICE"),H4548*About!$B$113,IF(B4548="CROP",H4548*About!$B$114,'EPA Data'!H4548))</f>
        <v>0.53622245788574197</v>
      </c>
      <c r="J4548" s="9" t="str">
        <f>VLOOKUP(F4548,'Tech to Policy Mapping'!C:D,2,FALSE)</f>
        <v>F-gas substitution</v>
      </c>
    </row>
    <row r="4549" spans="1:10" x14ac:dyDescent="0.45">
      <c r="A4549" t="s">
        <v>465</v>
      </c>
      <c r="B4549" t="s">
        <v>535</v>
      </c>
      <c r="C4549">
        <v>2050</v>
      </c>
      <c r="D4549" t="s">
        <v>82</v>
      </c>
      <c r="E4549" t="s">
        <v>83</v>
      </c>
      <c r="F4549" t="s">
        <v>549</v>
      </c>
      <c r="G4549">
        <v>32</v>
      </c>
      <c r="H4549">
        <v>6.5392894744873002</v>
      </c>
      <c r="I4549">
        <f>IF(OR(B4549="GAS",B4549="COL",B4549="LAN",B4549="RICE"),H4549*About!$B$113,IF(B4549="CROP",H4549*About!$B$114,'EPA Data'!H4549))</f>
        <v>6.5392894744873002</v>
      </c>
      <c r="J4549" s="9" t="str">
        <f>VLOOKUP(F4549,'Tech to Policy Mapping'!C:D,2,FALSE)</f>
        <v>F-gas substitution</v>
      </c>
    </row>
    <row r="4550" spans="1:10" x14ac:dyDescent="0.45">
      <c r="A4550" t="s">
        <v>465</v>
      </c>
      <c r="B4550" t="s">
        <v>535</v>
      </c>
      <c r="C4550">
        <v>2050</v>
      </c>
      <c r="D4550" t="s">
        <v>82</v>
      </c>
      <c r="E4550" t="s">
        <v>83</v>
      </c>
      <c r="F4550" t="s">
        <v>550</v>
      </c>
      <c r="G4550">
        <v>54</v>
      </c>
      <c r="H4550">
        <v>0.151049599051475</v>
      </c>
      <c r="I4550">
        <f>IF(OR(B4550="GAS",B4550="COL",B4550="LAN",B4550="RICE"),H4550*About!$B$113,IF(B4550="CROP",H4550*About!$B$114,'EPA Data'!H4550))</f>
        <v>0.151049599051475</v>
      </c>
      <c r="J4550" s="9" t="str">
        <f>VLOOKUP(F4550,'Tech to Policy Mapping'!C:D,2,FALSE)</f>
        <v>F-gas substitution</v>
      </c>
    </row>
    <row r="4551" spans="1:10" x14ac:dyDescent="0.45">
      <c r="A4551" t="s">
        <v>465</v>
      </c>
      <c r="B4551" t="s">
        <v>535</v>
      </c>
      <c r="C4551">
        <v>2050</v>
      </c>
      <c r="D4551" t="s">
        <v>82</v>
      </c>
      <c r="E4551" t="s">
        <v>83</v>
      </c>
      <c r="F4551" t="s">
        <v>539</v>
      </c>
      <c r="G4551">
        <v>62</v>
      </c>
      <c r="H4551">
        <v>3.3574767112731898</v>
      </c>
      <c r="I4551">
        <f>IF(OR(B4551="GAS",B4551="COL",B4551="LAN",B4551="RICE"),H4551*About!$B$113,IF(B4551="CROP",H4551*About!$B$114,'EPA Data'!H4551))</f>
        <v>3.3574767112731898</v>
      </c>
      <c r="J4551" s="9" t="str">
        <f>VLOOKUP(F4551,'Tech to Policy Mapping'!C:D,2,FALSE)</f>
        <v>F-gas substitution</v>
      </c>
    </row>
    <row r="4552" spans="1:10" x14ac:dyDescent="0.45">
      <c r="A4552" t="s">
        <v>465</v>
      </c>
      <c r="B4552" t="s">
        <v>535</v>
      </c>
      <c r="C4552">
        <v>2050</v>
      </c>
      <c r="D4552" t="s">
        <v>82</v>
      </c>
      <c r="E4552" t="s">
        <v>83</v>
      </c>
      <c r="F4552" t="s">
        <v>539</v>
      </c>
      <c r="G4552">
        <v>100000</v>
      </c>
      <c r="H4552" s="1">
        <v>9.9999999999999998E-13</v>
      </c>
      <c r="I4552">
        <f>IF(OR(B4552="GAS",B4552="COL",B4552="LAN",B4552="RICE"),H4552*About!$B$113,IF(B4552="CROP",H4552*About!$B$114,'EPA Data'!H4552))</f>
        <v>9.9999999999999998E-13</v>
      </c>
      <c r="J4552" s="9" t="str">
        <f>VLOOKUP(F4552,'Tech to Policy Mapping'!C:D,2,FALSE)</f>
        <v>F-gas substitution</v>
      </c>
    </row>
    <row r="4553" spans="1:10" x14ac:dyDescent="0.45">
      <c r="A4553" t="s">
        <v>465</v>
      </c>
      <c r="B4553" t="s">
        <v>561</v>
      </c>
      <c r="C4553">
        <v>2015</v>
      </c>
      <c r="D4553" t="s">
        <v>82</v>
      </c>
      <c r="E4553" t="s">
        <v>83</v>
      </c>
      <c r="F4553" t="s">
        <v>562</v>
      </c>
      <c r="G4553">
        <v>-100000</v>
      </c>
      <c r="H4553">
        <v>0</v>
      </c>
      <c r="I4553">
        <f>IF(OR(B4553="GAS",B4553="COL",B4553="LAN",B4553="RICE"),H4553*About!$B$113,IF(B4553="CROP",H4553*About!$B$114,'EPA Data'!H4553))</f>
        <v>0</v>
      </c>
      <c r="J4553" s="9" t="str">
        <f>VLOOKUP(F4553,'Tech to Policy Mapping'!C:D,2,FALSE)</f>
        <v>F-gas inspection maintenance retrofitting</v>
      </c>
    </row>
    <row r="4554" spans="1:10" x14ac:dyDescent="0.45">
      <c r="A4554" t="s">
        <v>465</v>
      </c>
      <c r="B4554" t="s">
        <v>561</v>
      </c>
      <c r="C4554">
        <v>2015</v>
      </c>
      <c r="D4554" t="s">
        <v>82</v>
      </c>
      <c r="E4554" t="s">
        <v>83</v>
      </c>
      <c r="F4554" t="s">
        <v>562</v>
      </c>
      <c r="G4554">
        <v>-7</v>
      </c>
      <c r="H4554">
        <v>0</v>
      </c>
      <c r="I4554">
        <f>IF(OR(B4554="GAS",B4554="COL",B4554="LAN",B4554="RICE"),H4554*About!$B$113,IF(B4554="CROP",H4554*About!$B$114,'EPA Data'!H4554))</f>
        <v>0</v>
      </c>
      <c r="J4554" s="9" t="str">
        <f>VLOOKUP(F4554,'Tech to Policy Mapping'!C:D,2,FALSE)</f>
        <v>F-gas inspection maintenance retrofitting</v>
      </c>
    </row>
    <row r="4555" spans="1:10" x14ac:dyDescent="0.45">
      <c r="A4555" t="s">
        <v>465</v>
      </c>
      <c r="B4555" t="s">
        <v>561</v>
      </c>
      <c r="C4555">
        <v>2015</v>
      </c>
      <c r="D4555" t="s">
        <v>82</v>
      </c>
      <c r="E4555" t="s">
        <v>83</v>
      </c>
      <c r="F4555" t="s">
        <v>562</v>
      </c>
      <c r="G4555">
        <v>-7</v>
      </c>
      <c r="H4555">
        <v>0.25513616204261702</v>
      </c>
      <c r="I4555">
        <f>IF(OR(B4555="GAS",B4555="COL",B4555="LAN",B4555="RICE"),H4555*About!$B$113,IF(B4555="CROP",H4555*About!$B$114,'EPA Data'!H4555))</f>
        <v>0.25513616204261702</v>
      </c>
      <c r="J4555" s="9" t="str">
        <f>VLOOKUP(F4555,'Tech to Policy Mapping'!C:D,2,FALSE)</f>
        <v>F-gas inspection maintenance retrofitting</v>
      </c>
    </row>
    <row r="4556" spans="1:10" x14ac:dyDescent="0.45">
      <c r="A4556" t="s">
        <v>465</v>
      </c>
      <c r="B4556" t="s">
        <v>561</v>
      </c>
      <c r="C4556">
        <v>2015</v>
      </c>
      <c r="D4556" t="s">
        <v>82</v>
      </c>
      <c r="E4556" t="s">
        <v>83</v>
      </c>
      <c r="F4556" t="s">
        <v>519</v>
      </c>
      <c r="G4556">
        <v>6</v>
      </c>
      <c r="H4556">
        <v>1.47268353030086E-2</v>
      </c>
      <c r="I4556">
        <f>IF(OR(B4556="GAS",B4556="COL",B4556="LAN",B4556="RICE"),H4556*About!$B$113,IF(B4556="CROP",H4556*About!$B$114,'EPA Data'!H4556))</f>
        <v>1.47268353030086E-2</v>
      </c>
      <c r="J4556" s="9" t="str">
        <f>VLOOKUP(F4556,'Tech to Policy Mapping'!C:D,2,FALSE)</f>
        <v>F-gas destruction</v>
      </c>
    </row>
    <row r="4557" spans="1:10" x14ac:dyDescent="0.45">
      <c r="A4557" t="s">
        <v>465</v>
      </c>
      <c r="B4557" t="s">
        <v>561</v>
      </c>
      <c r="C4557">
        <v>2015</v>
      </c>
      <c r="D4557" t="s">
        <v>82</v>
      </c>
      <c r="E4557" t="s">
        <v>83</v>
      </c>
      <c r="F4557" t="s">
        <v>519</v>
      </c>
      <c r="G4557">
        <v>7</v>
      </c>
      <c r="H4557">
        <v>3.3410027623176602E-2</v>
      </c>
      <c r="I4557">
        <f>IF(OR(B4557="GAS",B4557="COL",B4557="LAN",B4557="RICE"),H4557*About!$B$113,IF(B4557="CROP",H4557*About!$B$114,'EPA Data'!H4557))</f>
        <v>3.3410027623176602E-2</v>
      </c>
      <c r="J4557" s="9" t="str">
        <f>VLOOKUP(F4557,'Tech to Policy Mapping'!C:D,2,FALSE)</f>
        <v>F-gas destruction</v>
      </c>
    </row>
    <row r="4558" spans="1:10" x14ac:dyDescent="0.45">
      <c r="A4558" t="s">
        <v>465</v>
      </c>
      <c r="B4558" t="s">
        <v>561</v>
      </c>
      <c r="C4558">
        <v>2015</v>
      </c>
      <c r="D4558" t="s">
        <v>82</v>
      </c>
      <c r="E4558" t="s">
        <v>83</v>
      </c>
      <c r="F4558" t="s">
        <v>516</v>
      </c>
      <c r="G4558">
        <v>7</v>
      </c>
      <c r="H4558">
        <v>0.36380526423454201</v>
      </c>
      <c r="I4558">
        <f>IF(OR(B4558="GAS",B4558="COL",B4558="LAN",B4558="RICE"),H4558*About!$B$113,IF(B4558="CROP",H4558*About!$B$114,'EPA Data'!H4558))</f>
        <v>0.36380526423454201</v>
      </c>
      <c r="J4558" s="9" t="str">
        <f>VLOOKUP(F4558,'Tech to Policy Mapping'!C:D,2,FALSE)</f>
        <v>F-gas destruction</v>
      </c>
    </row>
    <row r="4559" spans="1:10" x14ac:dyDescent="0.45">
      <c r="A4559" t="s">
        <v>465</v>
      </c>
      <c r="B4559" t="s">
        <v>561</v>
      </c>
      <c r="C4559">
        <v>2015</v>
      </c>
      <c r="D4559" t="s">
        <v>82</v>
      </c>
      <c r="E4559" t="s">
        <v>83</v>
      </c>
      <c r="F4559" t="s">
        <v>518</v>
      </c>
      <c r="G4559">
        <v>11</v>
      </c>
      <c r="H4559">
        <v>1.6674330458044999E-2</v>
      </c>
      <c r="I4559">
        <f>IF(OR(B4559="GAS",B4559="COL",B4559="LAN",B4559="RICE"),H4559*About!$B$113,IF(B4559="CROP",H4559*About!$B$114,'EPA Data'!H4559))</f>
        <v>1.6674330458044999E-2</v>
      </c>
      <c r="J4559" s="9" t="str">
        <f>VLOOKUP(F4559,'Tech to Policy Mapping'!C:D,2,FALSE)</f>
        <v>F-gas inspection maintenance retrofitting</v>
      </c>
    </row>
    <row r="4560" spans="1:10" x14ac:dyDescent="0.45">
      <c r="A4560" t="s">
        <v>465</v>
      </c>
      <c r="B4560" t="s">
        <v>561</v>
      </c>
      <c r="C4560">
        <v>2015</v>
      </c>
      <c r="D4560" t="s">
        <v>82</v>
      </c>
      <c r="E4560" t="s">
        <v>83</v>
      </c>
      <c r="F4560" t="s">
        <v>515</v>
      </c>
      <c r="G4560">
        <v>21</v>
      </c>
      <c r="H4560">
        <v>0.40968638658523499</v>
      </c>
      <c r="I4560">
        <f>IF(OR(B4560="GAS",B4560="COL",B4560="LAN",B4560="RICE"),H4560*About!$B$113,IF(B4560="CROP",H4560*About!$B$114,'EPA Data'!H4560))</f>
        <v>0.40968638658523499</v>
      </c>
      <c r="J4560" s="9" t="str">
        <f>VLOOKUP(F4560,'Tech to Policy Mapping'!C:D,2,FALSE)</f>
        <v>F-gas destruction</v>
      </c>
    </row>
    <row r="4561" spans="1:10" x14ac:dyDescent="0.45">
      <c r="A4561" t="s">
        <v>465</v>
      </c>
      <c r="B4561" t="s">
        <v>561</v>
      </c>
      <c r="C4561">
        <v>2015</v>
      </c>
      <c r="D4561" t="s">
        <v>82</v>
      </c>
      <c r="E4561" t="s">
        <v>83</v>
      </c>
      <c r="F4561" t="s">
        <v>515</v>
      </c>
      <c r="G4561">
        <v>23</v>
      </c>
      <c r="H4561">
        <v>0.77600198984146096</v>
      </c>
      <c r="I4561">
        <f>IF(OR(B4561="GAS",B4561="COL",B4561="LAN",B4561="RICE"),H4561*About!$B$113,IF(B4561="CROP",H4561*About!$B$114,'EPA Data'!H4561))</f>
        <v>0.77600198984146096</v>
      </c>
      <c r="J4561" s="9" t="str">
        <f>VLOOKUP(F4561,'Tech to Policy Mapping'!C:D,2,FALSE)</f>
        <v>F-gas destruction</v>
      </c>
    </row>
    <row r="4562" spans="1:10" x14ac:dyDescent="0.45">
      <c r="A4562" t="s">
        <v>465</v>
      </c>
      <c r="B4562" t="s">
        <v>561</v>
      </c>
      <c r="C4562">
        <v>2015</v>
      </c>
      <c r="D4562" t="s">
        <v>82</v>
      </c>
      <c r="E4562" t="s">
        <v>83</v>
      </c>
      <c r="F4562" t="s">
        <v>534</v>
      </c>
      <c r="G4562">
        <v>23</v>
      </c>
      <c r="H4562">
        <v>1.5030481852591E-2</v>
      </c>
      <c r="I4562">
        <f>IF(OR(B4562="GAS",B4562="COL",B4562="LAN",B4562="RICE"),H4562*About!$B$113,IF(B4562="CROP",H4562*About!$B$114,'EPA Data'!H4562))</f>
        <v>1.5030481852591E-2</v>
      </c>
      <c r="J4562" s="9" t="str">
        <f>VLOOKUP(F4562,'Tech to Policy Mapping'!C:D,2,FALSE)</f>
        <v>F-gas inspection maintenance retrofitting</v>
      </c>
    </row>
    <row r="4563" spans="1:10" x14ac:dyDescent="0.45">
      <c r="A4563" t="s">
        <v>465</v>
      </c>
      <c r="B4563" t="s">
        <v>561</v>
      </c>
      <c r="C4563">
        <v>2015</v>
      </c>
      <c r="D4563" t="s">
        <v>82</v>
      </c>
      <c r="E4563" t="s">
        <v>83</v>
      </c>
      <c r="F4563" t="s">
        <v>534</v>
      </c>
      <c r="G4563">
        <v>27</v>
      </c>
      <c r="H4563">
        <v>3.4098893404007E-2</v>
      </c>
      <c r="I4563">
        <f>IF(OR(B4563="GAS",B4563="COL",B4563="LAN",B4563="RICE"),H4563*About!$B$113,IF(B4563="CROP",H4563*About!$B$114,'EPA Data'!H4563))</f>
        <v>3.4098893404007E-2</v>
      </c>
      <c r="J4563" s="9" t="str">
        <f>VLOOKUP(F4563,'Tech to Policy Mapping'!C:D,2,FALSE)</f>
        <v>F-gas inspection maintenance retrofitting</v>
      </c>
    </row>
    <row r="4564" spans="1:10" x14ac:dyDescent="0.45">
      <c r="A4564" t="s">
        <v>465</v>
      </c>
      <c r="B4564" t="s">
        <v>561</v>
      </c>
      <c r="C4564">
        <v>2015</v>
      </c>
      <c r="D4564" t="s">
        <v>82</v>
      </c>
      <c r="E4564" t="s">
        <v>83</v>
      </c>
      <c r="F4564" t="s">
        <v>518</v>
      </c>
      <c r="G4564">
        <v>79</v>
      </c>
      <c r="H4564">
        <v>6.2340367585420602E-2</v>
      </c>
      <c r="I4564">
        <f>IF(OR(B4564="GAS",B4564="COL",B4564="LAN",B4564="RICE"),H4564*About!$B$113,IF(B4564="CROP",H4564*About!$B$114,'EPA Data'!H4564))</f>
        <v>6.2340367585420602E-2</v>
      </c>
      <c r="J4564" s="9" t="str">
        <f>VLOOKUP(F4564,'Tech to Policy Mapping'!C:D,2,FALSE)</f>
        <v>F-gas inspection maintenance retrofitting</v>
      </c>
    </row>
    <row r="4565" spans="1:10" x14ac:dyDescent="0.45">
      <c r="A4565" t="s">
        <v>465</v>
      </c>
      <c r="B4565" t="s">
        <v>561</v>
      </c>
      <c r="C4565">
        <v>2015</v>
      </c>
      <c r="D4565" t="s">
        <v>82</v>
      </c>
      <c r="E4565" t="s">
        <v>83</v>
      </c>
      <c r="F4565" t="s">
        <v>518</v>
      </c>
      <c r="G4565">
        <v>100000</v>
      </c>
      <c r="H4565" s="1">
        <v>9.9999999999999998E-13</v>
      </c>
      <c r="I4565">
        <f>IF(OR(B4565="GAS",B4565="COL",B4565="LAN",B4565="RICE"),H4565*About!$B$113,IF(B4565="CROP",H4565*About!$B$114,'EPA Data'!H4565))</f>
        <v>9.9999999999999998E-13</v>
      </c>
      <c r="J4565" s="9" t="str">
        <f>VLOOKUP(F4565,'Tech to Policy Mapping'!C:D,2,FALSE)</f>
        <v>F-gas inspection maintenance retrofitting</v>
      </c>
    </row>
    <row r="4566" spans="1:10" x14ac:dyDescent="0.45">
      <c r="A4566" t="s">
        <v>465</v>
      </c>
      <c r="B4566" t="s">
        <v>561</v>
      </c>
      <c r="C4566">
        <v>2020</v>
      </c>
      <c r="D4566" t="s">
        <v>82</v>
      </c>
      <c r="E4566" t="s">
        <v>83</v>
      </c>
      <c r="F4566" t="s">
        <v>562</v>
      </c>
      <c r="G4566">
        <v>-100000</v>
      </c>
      <c r="H4566">
        <v>0</v>
      </c>
      <c r="I4566">
        <f>IF(OR(B4566="GAS",B4566="COL",B4566="LAN",B4566="RICE"),H4566*About!$B$113,IF(B4566="CROP",H4566*About!$B$114,'EPA Data'!H4566))</f>
        <v>0</v>
      </c>
      <c r="J4566" s="9" t="str">
        <f>VLOOKUP(F4566,'Tech to Policy Mapping'!C:D,2,FALSE)</f>
        <v>F-gas inspection maintenance retrofitting</v>
      </c>
    </row>
    <row r="4567" spans="1:10" x14ac:dyDescent="0.45">
      <c r="A4567" t="s">
        <v>465</v>
      </c>
      <c r="B4567" t="s">
        <v>561</v>
      </c>
      <c r="C4567">
        <v>2020</v>
      </c>
      <c r="D4567" t="s">
        <v>82</v>
      </c>
      <c r="E4567" t="s">
        <v>83</v>
      </c>
      <c r="F4567" t="s">
        <v>562</v>
      </c>
      <c r="G4567">
        <v>-7</v>
      </c>
      <c r="H4567">
        <v>0</v>
      </c>
      <c r="I4567">
        <f>IF(OR(B4567="GAS",B4567="COL",B4567="LAN",B4567="RICE"),H4567*About!$B$113,IF(B4567="CROP",H4567*About!$B$114,'EPA Data'!H4567))</f>
        <v>0</v>
      </c>
      <c r="J4567" s="9" t="str">
        <f>VLOOKUP(F4567,'Tech to Policy Mapping'!C:D,2,FALSE)</f>
        <v>F-gas inspection maintenance retrofitting</v>
      </c>
    </row>
    <row r="4568" spans="1:10" x14ac:dyDescent="0.45">
      <c r="A4568" t="s">
        <v>465</v>
      </c>
      <c r="B4568" t="s">
        <v>561</v>
      </c>
      <c r="C4568">
        <v>2020</v>
      </c>
      <c r="D4568" t="s">
        <v>82</v>
      </c>
      <c r="E4568" t="s">
        <v>83</v>
      </c>
      <c r="F4568" t="s">
        <v>562</v>
      </c>
      <c r="G4568">
        <v>-7</v>
      </c>
      <c r="H4568">
        <v>0.163083150982856</v>
      </c>
      <c r="I4568">
        <f>IF(OR(B4568="GAS",B4568="COL",B4568="LAN",B4568="RICE"),H4568*About!$B$113,IF(B4568="CROP",H4568*About!$B$114,'EPA Data'!H4568))</f>
        <v>0.163083150982856</v>
      </c>
      <c r="J4568" s="9" t="str">
        <f>VLOOKUP(F4568,'Tech to Policy Mapping'!C:D,2,FALSE)</f>
        <v>F-gas inspection maintenance retrofitting</v>
      </c>
    </row>
    <row r="4569" spans="1:10" x14ac:dyDescent="0.45">
      <c r="A4569" t="s">
        <v>465</v>
      </c>
      <c r="B4569" t="s">
        <v>561</v>
      </c>
      <c r="C4569">
        <v>2020</v>
      </c>
      <c r="D4569" t="s">
        <v>82</v>
      </c>
      <c r="E4569" t="s">
        <v>83</v>
      </c>
      <c r="F4569" t="s">
        <v>519</v>
      </c>
      <c r="G4569">
        <v>6</v>
      </c>
      <c r="H4569">
        <v>1.6729356721043601E-2</v>
      </c>
      <c r="I4569">
        <f>IF(OR(B4569="GAS",B4569="COL",B4569="LAN",B4569="RICE"),H4569*About!$B$113,IF(B4569="CROP",H4569*About!$B$114,'EPA Data'!H4569))</f>
        <v>1.6729356721043601E-2</v>
      </c>
      <c r="J4569" s="9" t="str">
        <f>VLOOKUP(F4569,'Tech to Policy Mapping'!C:D,2,FALSE)</f>
        <v>F-gas destruction</v>
      </c>
    </row>
    <row r="4570" spans="1:10" x14ac:dyDescent="0.45">
      <c r="A4570" t="s">
        <v>465</v>
      </c>
      <c r="B4570" t="s">
        <v>561</v>
      </c>
      <c r="C4570">
        <v>2020</v>
      </c>
      <c r="D4570" t="s">
        <v>82</v>
      </c>
      <c r="E4570" t="s">
        <v>83</v>
      </c>
      <c r="F4570" t="s">
        <v>519</v>
      </c>
      <c r="G4570">
        <v>7</v>
      </c>
      <c r="H4570">
        <v>2.88302004337311E-2</v>
      </c>
      <c r="I4570">
        <f>IF(OR(B4570="GAS",B4570="COL",B4570="LAN",B4570="RICE"),H4570*About!$B$113,IF(B4570="CROP",H4570*About!$B$114,'EPA Data'!H4570))</f>
        <v>2.88302004337311E-2</v>
      </c>
      <c r="J4570" s="9" t="str">
        <f>VLOOKUP(F4570,'Tech to Policy Mapping'!C:D,2,FALSE)</f>
        <v>F-gas destruction</v>
      </c>
    </row>
    <row r="4571" spans="1:10" x14ac:dyDescent="0.45">
      <c r="A4571" t="s">
        <v>465</v>
      </c>
      <c r="B4571" t="s">
        <v>561</v>
      </c>
      <c r="C4571">
        <v>2020</v>
      </c>
      <c r="D4571" t="s">
        <v>82</v>
      </c>
      <c r="E4571" t="s">
        <v>83</v>
      </c>
      <c r="F4571" t="s">
        <v>516</v>
      </c>
      <c r="G4571">
        <v>8</v>
      </c>
      <c r="H4571">
        <v>0.23254449665546401</v>
      </c>
      <c r="I4571">
        <f>IF(OR(B4571="GAS",B4571="COL",B4571="LAN",B4571="RICE"),H4571*About!$B$113,IF(B4571="CROP",H4571*About!$B$114,'EPA Data'!H4571))</f>
        <v>0.23254449665546401</v>
      </c>
      <c r="J4571" s="9" t="str">
        <f>VLOOKUP(F4571,'Tech to Policy Mapping'!C:D,2,FALSE)</f>
        <v>F-gas destruction</v>
      </c>
    </row>
    <row r="4572" spans="1:10" x14ac:dyDescent="0.45">
      <c r="A4572" t="s">
        <v>465</v>
      </c>
      <c r="B4572" t="s">
        <v>561</v>
      </c>
      <c r="C4572">
        <v>2020</v>
      </c>
      <c r="D4572" t="s">
        <v>82</v>
      </c>
      <c r="E4572" t="s">
        <v>83</v>
      </c>
      <c r="F4572" t="s">
        <v>518</v>
      </c>
      <c r="G4572">
        <v>13</v>
      </c>
      <c r="H4572">
        <v>2.3677082732319801E-2</v>
      </c>
      <c r="I4572">
        <f>IF(OR(B4572="GAS",B4572="COL",B4572="LAN",B4572="RICE"),H4572*About!$B$113,IF(B4572="CROP",H4572*About!$B$114,'EPA Data'!H4572))</f>
        <v>2.3677082732319801E-2</v>
      </c>
      <c r="J4572" s="9" t="str">
        <f>VLOOKUP(F4572,'Tech to Policy Mapping'!C:D,2,FALSE)</f>
        <v>F-gas inspection maintenance retrofitting</v>
      </c>
    </row>
    <row r="4573" spans="1:10" x14ac:dyDescent="0.45">
      <c r="A4573" t="s">
        <v>465</v>
      </c>
      <c r="B4573" t="s">
        <v>561</v>
      </c>
      <c r="C4573">
        <v>2020</v>
      </c>
      <c r="D4573" t="s">
        <v>82</v>
      </c>
      <c r="E4573" t="s">
        <v>83</v>
      </c>
      <c r="F4573" t="s">
        <v>515</v>
      </c>
      <c r="G4573">
        <v>23</v>
      </c>
      <c r="H4573">
        <v>0.50801330804824796</v>
      </c>
      <c r="I4573">
        <f>IF(OR(B4573="GAS",B4573="COL",B4573="LAN",B4573="RICE"),H4573*About!$B$113,IF(B4573="CROP",H4573*About!$B$114,'EPA Data'!H4573))</f>
        <v>0.50801330804824796</v>
      </c>
      <c r="J4573" s="9" t="str">
        <f>VLOOKUP(F4573,'Tech to Policy Mapping'!C:D,2,FALSE)</f>
        <v>F-gas destruction</v>
      </c>
    </row>
    <row r="4574" spans="1:10" x14ac:dyDescent="0.45">
      <c r="A4574" t="s">
        <v>465</v>
      </c>
      <c r="B4574" t="s">
        <v>561</v>
      </c>
      <c r="C4574">
        <v>2020</v>
      </c>
      <c r="D4574" t="s">
        <v>82</v>
      </c>
      <c r="E4574" t="s">
        <v>83</v>
      </c>
      <c r="F4574" t="s">
        <v>534</v>
      </c>
      <c r="G4574">
        <v>26</v>
      </c>
      <c r="H4574">
        <v>1.7074292525649098E-2</v>
      </c>
      <c r="I4574">
        <f>IF(OR(B4574="GAS",B4574="COL",B4574="LAN",B4574="RICE"),H4574*About!$B$113,IF(B4574="CROP",H4574*About!$B$114,'EPA Data'!H4574))</f>
        <v>1.7074292525649098E-2</v>
      </c>
      <c r="J4574" s="9" t="str">
        <f>VLOOKUP(F4574,'Tech to Policy Mapping'!C:D,2,FALSE)</f>
        <v>F-gas inspection maintenance retrofitting</v>
      </c>
    </row>
    <row r="4575" spans="1:10" x14ac:dyDescent="0.45">
      <c r="A4575" t="s">
        <v>465</v>
      </c>
      <c r="B4575" t="s">
        <v>561</v>
      </c>
      <c r="C4575">
        <v>2020</v>
      </c>
      <c r="D4575" t="s">
        <v>82</v>
      </c>
      <c r="E4575" t="s">
        <v>83</v>
      </c>
      <c r="F4575" t="s">
        <v>515</v>
      </c>
      <c r="G4575">
        <v>26</v>
      </c>
      <c r="H4575">
        <v>0.66962814331054599</v>
      </c>
      <c r="I4575">
        <f>IF(OR(B4575="GAS",B4575="COL",B4575="LAN",B4575="RICE"),H4575*About!$B$113,IF(B4575="CROP",H4575*About!$B$114,'EPA Data'!H4575))</f>
        <v>0.66962814331054599</v>
      </c>
      <c r="J4575" s="9" t="str">
        <f>VLOOKUP(F4575,'Tech to Policy Mapping'!C:D,2,FALSE)</f>
        <v>F-gas destruction</v>
      </c>
    </row>
    <row r="4576" spans="1:10" x14ac:dyDescent="0.45">
      <c r="A4576" t="s">
        <v>465</v>
      </c>
      <c r="B4576" t="s">
        <v>561</v>
      </c>
      <c r="C4576">
        <v>2020</v>
      </c>
      <c r="D4576" t="s">
        <v>82</v>
      </c>
      <c r="E4576" t="s">
        <v>83</v>
      </c>
      <c r="F4576" t="s">
        <v>534</v>
      </c>
      <c r="G4576">
        <v>30</v>
      </c>
      <c r="H4576">
        <v>2.9424637556076001E-2</v>
      </c>
      <c r="I4576">
        <f>IF(OR(B4576="GAS",B4576="COL",B4576="LAN",B4576="RICE"),H4576*About!$B$113,IF(B4576="CROP",H4576*About!$B$114,'EPA Data'!H4576))</f>
        <v>2.9424637556076001E-2</v>
      </c>
      <c r="J4576" s="9" t="str">
        <f>VLOOKUP(F4576,'Tech to Policy Mapping'!C:D,2,FALSE)</f>
        <v>F-gas inspection maintenance retrofitting</v>
      </c>
    </row>
    <row r="4577" spans="1:10" x14ac:dyDescent="0.45">
      <c r="A4577" t="s">
        <v>465</v>
      </c>
      <c r="B4577" t="s">
        <v>561</v>
      </c>
      <c r="C4577">
        <v>2020</v>
      </c>
      <c r="D4577" t="s">
        <v>82</v>
      </c>
      <c r="E4577" t="s">
        <v>83</v>
      </c>
      <c r="F4577" t="s">
        <v>518</v>
      </c>
      <c r="G4577">
        <v>88</v>
      </c>
      <c r="H4577">
        <v>7.1726389229297596E-2</v>
      </c>
      <c r="I4577">
        <f>IF(OR(B4577="GAS",B4577="COL",B4577="LAN",B4577="RICE"),H4577*About!$B$113,IF(B4577="CROP",H4577*About!$B$114,'EPA Data'!H4577))</f>
        <v>7.1726389229297596E-2</v>
      </c>
      <c r="J4577" s="9" t="str">
        <f>VLOOKUP(F4577,'Tech to Policy Mapping'!C:D,2,FALSE)</f>
        <v>F-gas inspection maintenance retrofitting</v>
      </c>
    </row>
    <row r="4578" spans="1:10" x14ac:dyDescent="0.45">
      <c r="A4578" t="s">
        <v>465</v>
      </c>
      <c r="B4578" t="s">
        <v>561</v>
      </c>
      <c r="C4578">
        <v>2020</v>
      </c>
      <c r="D4578" t="s">
        <v>82</v>
      </c>
      <c r="E4578" t="s">
        <v>83</v>
      </c>
      <c r="F4578" t="s">
        <v>518</v>
      </c>
      <c r="G4578">
        <v>100000</v>
      </c>
      <c r="H4578" s="1">
        <v>9.9999999999999998E-13</v>
      </c>
      <c r="I4578">
        <f>IF(OR(B4578="GAS",B4578="COL",B4578="LAN",B4578="RICE"),H4578*About!$B$113,IF(B4578="CROP",H4578*About!$B$114,'EPA Data'!H4578))</f>
        <v>9.9999999999999998E-13</v>
      </c>
      <c r="J4578" s="9" t="str">
        <f>VLOOKUP(F4578,'Tech to Policy Mapping'!C:D,2,FALSE)</f>
        <v>F-gas inspection maintenance retrofitting</v>
      </c>
    </row>
    <row r="4579" spans="1:10" x14ac:dyDescent="0.45">
      <c r="A4579" t="s">
        <v>465</v>
      </c>
      <c r="B4579" t="s">
        <v>561</v>
      </c>
      <c r="C4579">
        <v>2025</v>
      </c>
      <c r="D4579" t="s">
        <v>82</v>
      </c>
      <c r="E4579" t="s">
        <v>83</v>
      </c>
      <c r="F4579" t="s">
        <v>562</v>
      </c>
      <c r="G4579">
        <v>-100000</v>
      </c>
      <c r="H4579">
        <v>0</v>
      </c>
      <c r="I4579">
        <f>IF(OR(B4579="GAS",B4579="COL",B4579="LAN",B4579="RICE"),H4579*About!$B$113,IF(B4579="CROP",H4579*About!$B$114,'EPA Data'!H4579))</f>
        <v>0</v>
      </c>
      <c r="J4579" s="9" t="str">
        <f>VLOOKUP(F4579,'Tech to Policy Mapping'!C:D,2,FALSE)</f>
        <v>F-gas inspection maintenance retrofitting</v>
      </c>
    </row>
    <row r="4580" spans="1:10" x14ac:dyDescent="0.45">
      <c r="A4580" t="s">
        <v>465</v>
      </c>
      <c r="B4580" t="s">
        <v>561</v>
      </c>
      <c r="C4580">
        <v>2025</v>
      </c>
      <c r="D4580" t="s">
        <v>82</v>
      </c>
      <c r="E4580" t="s">
        <v>83</v>
      </c>
      <c r="F4580" t="s">
        <v>562</v>
      </c>
      <c r="G4580">
        <v>-7</v>
      </c>
      <c r="H4580">
        <v>0</v>
      </c>
      <c r="I4580">
        <f>IF(OR(B4580="GAS",B4580="COL",B4580="LAN",B4580="RICE"),H4580*About!$B$113,IF(B4580="CROP",H4580*About!$B$114,'EPA Data'!H4580))</f>
        <v>0</v>
      </c>
      <c r="J4580" s="9" t="str">
        <f>VLOOKUP(F4580,'Tech to Policy Mapping'!C:D,2,FALSE)</f>
        <v>F-gas inspection maintenance retrofitting</v>
      </c>
    </row>
    <row r="4581" spans="1:10" x14ac:dyDescent="0.45">
      <c r="A4581" t="s">
        <v>465</v>
      </c>
      <c r="B4581" t="s">
        <v>561</v>
      </c>
      <c r="C4581">
        <v>2025</v>
      </c>
      <c r="D4581" t="s">
        <v>82</v>
      </c>
      <c r="E4581" t="s">
        <v>83</v>
      </c>
      <c r="F4581" t="s">
        <v>562</v>
      </c>
      <c r="G4581">
        <v>-7</v>
      </c>
      <c r="H4581">
        <v>0.10905441641807501</v>
      </c>
      <c r="I4581">
        <f>IF(OR(B4581="GAS",B4581="COL",B4581="LAN",B4581="RICE"),H4581*About!$B$113,IF(B4581="CROP",H4581*About!$B$114,'EPA Data'!H4581))</f>
        <v>0.10905441641807501</v>
      </c>
      <c r="J4581" s="9" t="str">
        <f>VLOOKUP(F4581,'Tech to Policy Mapping'!C:D,2,FALSE)</f>
        <v>F-gas inspection maintenance retrofitting</v>
      </c>
    </row>
    <row r="4582" spans="1:10" x14ac:dyDescent="0.45">
      <c r="A4582" t="s">
        <v>465</v>
      </c>
      <c r="B4582" t="s">
        <v>561</v>
      </c>
      <c r="C4582">
        <v>2025</v>
      </c>
      <c r="D4582" t="s">
        <v>82</v>
      </c>
      <c r="E4582" t="s">
        <v>83</v>
      </c>
      <c r="F4582" t="s">
        <v>519</v>
      </c>
      <c r="G4582">
        <v>7</v>
      </c>
      <c r="H4582">
        <v>2.0134478807449299E-2</v>
      </c>
      <c r="I4582">
        <f>IF(OR(B4582="GAS",B4582="COL",B4582="LAN",B4582="RICE"),H4582*About!$B$113,IF(B4582="CROP",H4582*About!$B$114,'EPA Data'!H4582))</f>
        <v>2.0134478807449299E-2</v>
      </c>
      <c r="J4582" s="9" t="str">
        <f>VLOOKUP(F4582,'Tech to Policy Mapping'!C:D,2,FALSE)</f>
        <v>F-gas destruction</v>
      </c>
    </row>
    <row r="4583" spans="1:10" x14ac:dyDescent="0.45">
      <c r="A4583" t="s">
        <v>465</v>
      </c>
      <c r="B4583" t="s">
        <v>561</v>
      </c>
      <c r="C4583">
        <v>2025</v>
      </c>
      <c r="D4583" t="s">
        <v>82</v>
      </c>
      <c r="E4583" t="s">
        <v>83</v>
      </c>
      <c r="F4583" t="s">
        <v>516</v>
      </c>
      <c r="G4583">
        <v>8</v>
      </c>
      <c r="H4583">
        <v>0.15550351142883301</v>
      </c>
      <c r="I4583">
        <f>IF(OR(B4583="GAS",B4583="COL",B4583="LAN",B4583="RICE"),H4583*About!$B$113,IF(B4583="CROP",H4583*About!$B$114,'EPA Data'!H4583))</f>
        <v>0.15550351142883301</v>
      </c>
      <c r="J4583" s="9" t="str">
        <f>VLOOKUP(F4583,'Tech to Policy Mapping'!C:D,2,FALSE)</f>
        <v>F-gas destruction</v>
      </c>
    </row>
    <row r="4584" spans="1:10" x14ac:dyDescent="0.45">
      <c r="A4584" t="s">
        <v>465</v>
      </c>
      <c r="B4584" t="s">
        <v>561</v>
      </c>
      <c r="C4584">
        <v>2025</v>
      </c>
      <c r="D4584" t="s">
        <v>82</v>
      </c>
      <c r="E4584" t="s">
        <v>83</v>
      </c>
      <c r="F4584" t="s">
        <v>519</v>
      </c>
      <c r="G4584">
        <v>8</v>
      </c>
      <c r="H4584">
        <v>2.6776222512126E-2</v>
      </c>
      <c r="I4584">
        <f>IF(OR(B4584="GAS",B4584="COL",B4584="LAN",B4584="RICE"),H4584*About!$B$113,IF(B4584="CROP",H4584*About!$B$114,'EPA Data'!H4584))</f>
        <v>2.6776222512126E-2</v>
      </c>
      <c r="J4584" s="9" t="str">
        <f>VLOOKUP(F4584,'Tech to Policy Mapping'!C:D,2,FALSE)</f>
        <v>F-gas destruction</v>
      </c>
    </row>
    <row r="4585" spans="1:10" x14ac:dyDescent="0.45">
      <c r="A4585" t="s">
        <v>465</v>
      </c>
      <c r="B4585" t="s">
        <v>561</v>
      </c>
      <c r="C4585">
        <v>2025</v>
      </c>
      <c r="D4585" t="s">
        <v>82</v>
      </c>
      <c r="E4585" t="s">
        <v>83</v>
      </c>
      <c r="F4585" t="s">
        <v>518</v>
      </c>
      <c r="G4585">
        <v>13</v>
      </c>
      <c r="H4585">
        <v>3.2567266374826397E-2</v>
      </c>
      <c r="I4585">
        <f>IF(OR(B4585="GAS",B4585="COL",B4585="LAN",B4585="RICE"),H4585*About!$B$113,IF(B4585="CROP",H4585*About!$B$114,'EPA Data'!H4585))</f>
        <v>3.2567266374826397E-2</v>
      </c>
      <c r="J4585" s="9" t="str">
        <f>VLOOKUP(F4585,'Tech to Policy Mapping'!C:D,2,FALSE)</f>
        <v>F-gas inspection maintenance retrofitting</v>
      </c>
    </row>
    <row r="4586" spans="1:10" x14ac:dyDescent="0.45">
      <c r="A4586" t="s">
        <v>465</v>
      </c>
      <c r="B4586" t="s">
        <v>561</v>
      </c>
      <c r="C4586">
        <v>2025</v>
      </c>
      <c r="D4586" t="s">
        <v>82</v>
      </c>
      <c r="E4586" t="s">
        <v>83</v>
      </c>
      <c r="F4586" t="s">
        <v>515</v>
      </c>
      <c r="G4586">
        <v>24</v>
      </c>
      <c r="H4586">
        <v>0.64805340766906705</v>
      </c>
      <c r="I4586">
        <f>IF(OR(B4586="GAS",B4586="COL",B4586="LAN",B4586="RICE"),H4586*About!$B$113,IF(B4586="CROP",H4586*About!$B$114,'EPA Data'!H4586))</f>
        <v>0.64805340766906705</v>
      </c>
      <c r="J4586" s="9" t="str">
        <f>VLOOKUP(F4586,'Tech to Policy Mapping'!C:D,2,FALSE)</f>
        <v>F-gas destruction</v>
      </c>
    </row>
    <row r="4587" spans="1:10" x14ac:dyDescent="0.45">
      <c r="A4587" t="s">
        <v>465</v>
      </c>
      <c r="B4587" t="s">
        <v>561</v>
      </c>
      <c r="C4587">
        <v>2025</v>
      </c>
      <c r="D4587" t="s">
        <v>82</v>
      </c>
      <c r="E4587" t="s">
        <v>83</v>
      </c>
      <c r="F4587" t="s">
        <v>534</v>
      </c>
      <c r="G4587">
        <v>27</v>
      </c>
      <c r="H4587">
        <v>2.0549623295664801E-2</v>
      </c>
      <c r="I4587">
        <f>IF(OR(B4587="GAS",B4587="COL",B4587="LAN",B4587="RICE"),H4587*About!$B$113,IF(B4587="CROP",H4587*About!$B$114,'EPA Data'!H4587))</f>
        <v>2.0549623295664801E-2</v>
      </c>
      <c r="J4587" s="9" t="str">
        <f>VLOOKUP(F4587,'Tech to Policy Mapping'!C:D,2,FALSE)</f>
        <v>F-gas inspection maintenance retrofitting</v>
      </c>
    </row>
    <row r="4588" spans="1:10" x14ac:dyDescent="0.45">
      <c r="A4588" t="s">
        <v>465</v>
      </c>
      <c r="B4588" t="s">
        <v>561</v>
      </c>
      <c r="C4588">
        <v>2025</v>
      </c>
      <c r="D4588" t="s">
        <v>82</v>
      </c>
      <c r="E4588" t="s">
        <v>83</v>
      </c>
      <c r="F4588" t="s">
        <v>515</v>
      </c>
      <c r="G4588">
        <v>27</v>
      </c>
      <c r="H4588">
        <v>0.62192112207412698</v>
      </c>
      <c r="I4588">
        <f>IF(OR(B4588="GAS",B4588="COL",B4588="LAN",B4588="RICE"),H4588*About!$B$113,IF(B4588="CROP",H4588*About!$B$114,'EPA Data'!H4588))</f>
        <v>0.62192112207412698</v>
      </c>
      <c r="J4588" s="9" t="str">
        <f>VLOOKUP(F4588,'Tech to Policy Mapping'!C:D,2,FALSE)</f>
        <v>F-gas destruction</v>
      </c>
    </row>
    <row r="4589" spans="1:10" x14ac:dyDescent="0.45">
      <c r="A4589" t="s">
        <v>465</v>
      </c>
      <c r="B4589" t="s">
        <v>561</v>
      </c>
      <c r="C4589">
        <v>2025</v>
      </c>
      <c r="D4589" t="s">
        <v>82</v>
      </c>
      <c r="E4589" t="s">
        <v>83</v>
      </c>
      <c r="F4589" t="s">
        <v>534</v>
      </c>
      <c r="G4589">
        <v>32</v>
      </c>
      <c r="H4589">
        <v>2.7328310534358E-2</v>
      </c>
      <c r="I4589">
        <f>IF(OR(B4589="GAS",B4589="COL",B4589="LAN",B4589="RICE"),H4589*About!$B$113,IF(B4589="CROP",H4589*About!$B$114,'EPA Data'!H4589))</f>
        <v>2.7328310534358E-2</v>
      </c>
      <c r="J4589" s="9" t="str">
        <f>VLOOKUP(F4589,'Tech to Policy Mapping'!C:D,2,FALSE)</f>
        <v>F-gas inspection maintenance retrofitting</v>
      </c>
    </row>
    <row r="4590" spans="1:10" x14ac:dyDescent="0.45">
      <c r="A4590" t="s">
        <v>465</v>
      </c>
      <c r="B4590" t="s">
        <v>561</v>
      </c>
      <c r="C4590">
        <v>2025</v>
      </c>
      <c r="D4590" t="s">
        <v>82</v>
      </c>
      <c r="E4590" t="s">
        <v>83</v>
      </c>
      <c r="F4590" t="s">
        <v>518</v>
      </c>
      <c r="G4590">
        <v>92</v>
      </c>
      <c r="H4590">
        <v>7.9939574003219604E-2</v>
      </c>
      <c r="I4590">
        <f>IF(OR(B4590="GAS",B4590="COL",B4590="LAN",B4590="RICE"),H4590*About!$B$113,IF(B4590="CROP",H4590*About!$B$114,'EPA Data'!H4590))</f>
        <v>7.9939574003219604E-2</v>
      </c>
      <c r="J4590" s="9" t="str">
        <f>VLOOKUP(F4590,'Tech to Policy Mapping'!C:D,2,FALSE)</f>
        <v>F-gas inspection maintenance retrofitting</v>
      </c>
    </row>
    <row r="4591" spans="1:10" x14ac:dyDescent="0.45">
      <c r="A4591" t="s">
        <v>465</v>
      </c>
      <c r="B4591" t="s">
        <v>561</v>
      </c>
      <c r="C4591">
        <v>2025</v>
      </c>
      <c r="D4591" t="s">
        <v>82</v>
      </c>
      <c r="E4591" t="s">
        <v>83</v>
      </c>
      <c r="F4591" t="s">
        <v>518</v>
      </c>
      <c r="G4591">
        <v>100000</v>
      </c>
      <c r="H4591" s="1">
        <v>9.9999999999999998E-13</v>
      </c>
      <c r="I4591">
        <f>IF(OR(B4591="GAS",B4591="COL",B4591="LAN",B4591="RICE"),H4591*About!$B$113,IF(B4591="CROP",H4591*About!$B$114,'EPA Data'!H4591))</f>
        <v>9.9999999999999998E-13</v>
      </c>
      <c r="J4591" s="9" t="str">
        <f>VLOOKUP(F4591,'Tech to Policy Mapping'!C:D,2,FALSE)</f>
        <v>F-gas inspection maintenance retrofitting</v>
      </c>
    </row>
    <row r="4592" spans="1:10" x14ac:dyDescent="0.45">
      <c r="A4592" t="s">
        <v>465</v>
      </c>
      <c r="B4592" t="s">
        <v>561</v>
      </c>
      <c r="C4592">
        <v>2030</v>
      </c>
      <c r="D4592" t="s">
        <v>82</v>
      </c>
      <c r="E4592" t="s">
        <v>83</v>
      </c>
      <c r="F4592" t="s">
        <v>562</v>
      </c>
      <c r="G4592">
        <v>-100000</v>
      </c>
      <c r="H4592">
        <v>0</v>
      </c>
      <c r="I4592">
        <f>IF(OR(B4592="GAS",B4592="COL",B4592="LAN",B4592="RICE"),H4592*About!$B$113,IF(B4592="CROP",H4592*About!$B$114,'EPA Data'!H4592))</f>
        <v>0</v>
      </c>
      <c r="J4592" s="9" t="str">
        <f>VLOOKUP(F4592,'Tech to Policy Mapping'!C:D,2,FALSE)</f>
        <v>F-gas inspection maintenance retrofitting</v>
      </c>
    </row>
    <row r="4593" spans="1:10" x14ac:dyDescent="0.45">
      <c r="A4593" t="s">
        <v>465</v>
      </c>
      <c r="B4593" t="s">
        <v>561</v>
      </c>
      <c r="C4593">
        <v>2030</v>
      </c>
      <c r="D4593" t="s">
        <v>82</v>
      </c>
      <c r="E4593" t="s">
        <v>83</v>
      </c>
      <c r="F4593" t="s">
        <v>562</v>
      </c>
      <c r="G4593">
        <v>-7</v>
      </c>
      <c r="H4593">
        <v>4.0483158081769902E-2</v>
      </c>
      <c r="I4593">
        <f>IF(OR(B4593="GAS",B4593="COL",B4593="LAN",B4593="RICE"),H4593*About!$B$113,IF(B4593="CROP",H4593*About!$B$114,'EPA Data'!H4593))</f>
        <v>4.0483158081769902E-2</v>
      </c>
      <c r="J4593" s="9" t="str">
        <f>VLOOKUP(F4593,'Tech to Policy Mapping'!C:D,2,FALSE)</f>
        <v>F-gas inspection maintenance retrofitting</v>
      </c>
    </row>
    <row r="4594" spans="1:10" x14ac:dyDescent="0.45">
      <c r="A4594" t="s">
        <v>465</v>
      </c>
      <c r="B4594" t="s">
        <v>561</v>
      </c>
      <c r="C4594">
        <v>2030</v>
      </c>
      <c r="D4594" t="s">
        <v>82</v>
      </c>
      <c r="E4594" t="s">
        <v>83</v>
      </c>
      <c r="F4594" t="s">
        <v>562</v>
      </c>
      <c r="G4594">
        <v>-7</v>
      </c>
      <c r="H4594">
        <v>0</v>
      </c>
      <c r="I4594">
        <f>IF(OR(B4594="GAS",B4594="COL",B4594="LAN",B4594="RICE"),H4594*About!$B$113,IF(B4594="CROP",H4594*About!$B$114,'EPA Data'!H4594))</f>
        <v>0</v>
      </c>
      <c r="J4594" s="9" t="str">
        <f>VLOOKUP(F4594,'Tech to Policy Mapping'!C:D,2,FALSE)</f>
        <v>F-gas inspection maintenance retrofitting</v>
      </c>
    </row>
    <row r="4595" spans="1:10" x14ac:dyDescent="0.45">
      <c r="A4595" t="s">
        <v>465</v>
      </c>
      <c r="B4595" t="s">
        <v>561</v>
      </c>
      <c r="C4595">
        <v>2030</v>
      </c>
      <c r="D4595" t="s">
        <v>82</v>
      </c>
      <c r="E4595" t="s">
        <v>83</v>
      </c>
      <c r="F4595" t="s">
        <v>519</v>
      </c>
      <c r="G4595">
        <v>7</v>
      </c>
      <c r="H4595">
        <v>2.3720083758234999E-2</v>
      </c>
      <c r="I4595">
        <f>IF(OR(B4595="GAS",B4595="COL",B4595="LAN",B4595="RICE"),H4595*About!$B$113,IF(B4595="CROP",H4595*About!$B$114,'EPA Data'!H4595))</f>
        <v>2.3720083758234999E-2</v>
      </c>
      <c r="J4595" s="9" t="str">
        <f>VLOOKUP(F4595,'Tech to Policy Mapping'!C:D,2,FALSE)</f>
        <v>F-gas destruction</v>
      </c>
    </row>
    <row r="4596" spans="1:10" x14ac:dyDescent="0.45">
      <c r="A4596" t="s">
        <v>465</v>
      </c>
      <c r="B4596" t="s">
        <v>561</v>
      </c>
      <c r="C4596">
        <v>2030</v>
      </c>
      <c r="D4596" t="s">
        <v>82</v>
      </c>
      <c r="E4596" t="s">
        <v>83</v>
      </c>
      <c r="F4596" t="s">
        <v>519</v>
      </c>
      <c r="G4596">
        <v>8</v>
      </c>
      <c r="H4596">
        <v>2.3855673149228099E-2</v>
      </c>
      <c r="I4596">
        <f>IF(OR(B4596="GAS",B4596="COL",B4596="LAN",B4596="RICE"),H4596*About!$B$113,IF(B4596="CROP",H4596*About!$B$114,'EPA Data'!H4596))</f>
        <v>2.3855673149228099E-2</v>
      </c>
      <c r="J4596" s="9" t="str">
        <f>VLOOKUP(F4596,'Tech to Policy Mapping'!C:D,2,FALSE)</f>
        <v>F-gas destruction</v>
      </c>
    </row>
    <row r="4597" spans="1:10" x14ac:dyDescent="0.45">
      <c r="A4597" t="s">
        <v>465</v>
      </c>
      <c r="B4597" t="s">
        <v>561</v>
      </c>
      <c r="C4597">
        <v>2030</v>
      </c>
      <c r="D4597" t="s">
        <v>82</v>
      </c>
      <c r="E4597" t="s">
        <v>83</v>
      </c>
      <c r="F4597" t="s">
        <v>516</v>
      </c>
      <c r="G4597">
        <v>8</v>
      </c>
      <c r="H4597">
        <v>5.7725980877876303E-2</v>
      </c>
      <c r="I4597">
        <f>IF(OR(B4597="GAS",B4597="COL",B4597="LAN",B4597="RICE"),H4597*About!$B$113,IF(B4597="CROP",H4597*About!$B$114,'EPA Data'!H4597))</f>
        <v>5.7725980877876303E-2</v>
      </c>
      <c r="J4597" s="9" t="str">
        <f>VLOOKUP(F4597,'Tech to Policy Mapping'!C:D,2,FALSE)</f>
        <v>F-gas destruction</v>
      </c>
    </row>
    <row r="4598" spans="1:10" x14ac:dyDescent="0.45">
      <c r="A4598" t="s">
        <v>465</v>
      </c>
      <c r="B4598" t="s">
        <v>561</v>
      </c>
      <c r="C4598">
        <v>2030</v>
      </c>
      <c r="D4598" t="s">
        <v>82</v>
      </c>
      <c r="E4598" t="s">
        <v>83</v>
      </c>
      <c r="F4598" t="s">
        <v>518</v>
      </c>
      <c r="G4598">
        <v>14</v>
      </c>
      <c r="H4598">
        <v>4.4761426746845197E-2</v>
      </c>
      <c r="I4598">
        <f>IF(OR(B4598="GAS",B4598="COL",B4598="LAN",B4598="RICE"),H4598*About!$B$113,IF(B4598="CROP",H4598*About!$B$114,'EPA Data'!H4598))</f>
        <v>4.4761426746845197E-2</v>
      </c>
      <c r="J4598" s="9" t="str">
        <f>VLOOKUP(F4598,'Tech to Policy Mapping'!C:D,2,FALSE)</f>
        <v>F-gas inspection maintenance retrofitting</v>
      </c>
    </row>
    <row r="4599" spans="1:10" x14ac:dyDescent="0.45">
      <c r="A4599" t="s">
        <v>465</v>
      </c>
      <c r="B4599" t="s">
        <v>561</v>
      </c>
      <c r="C4599">
        <v>2030</v>
      </c>
      <c r="D4599" t="s">
        <v>82</v>
      </c>
      <c r="E4599" t="s">
        <v>83</v>
      </c>
      <c r="F4599" t="s">
        <v>515</v>
      </c>
      <c r="G4599">
        <v>25</v>
      </c>
      <c r="H4599">
        <v>0.82101100683212203</v>
      </c>
      <c r="I4599">
        <f>IF(OR(B4599="GAS",B4599="COL",B4599="LAN",B4599="RICE"),H4599*About!$B$113,IF(B4599="CROP",H4599*About!$B$114,'EPA Data'!H4599))</f>
        <v>0.82101100683212203</v>
      </c>
      <c r="J4599" s="9" t="str">
        <f>VLOOKUP(F4599,'Tech to Policy Mapping'!C:D,2,FALSE)</f>
        <v>F-gas destruction</v>
      </c>
    </row>
    <row r="4600" spans="1:10" x14ac:dyDescent="0.45">
      <c r="A4600" t="s">
        <v>465</v>
      </c>
      <c r="B4600" t="s">
        <v>561</v>
      </c>
      <c r="C4600">
        <v>2030</v>
      </c>
      <c r="D4600" t="s">
        <v>82</v>
      </c>
      <c r="E4600" t="s">
        <v>83</v>
      </c>
      <c r="F4600" t="s">
        <v>515</v>
      </c>
      <c r="G4600">
        <v>29</v>
      </c>
      <c r="H4600">
        <v>0.55408662557601895</v>
      </c>
      <c r="I4600">
        <f>IF(OR(B4600="GAS",B4600="COL",B4600="LAN",B4600="RICE"),H4600*About!$B$113,IF(B4600="CROP",H4600*About!$B$114,'EPA Data'!H4600))</f>
        <v>0.55408662557601895</v>
      </c>
      <c r="J4600" s="9" t="str">
        <f>VLOOKUP(F4600,'Tech to Policy Mapping'!C:D,2,FALSE)</f>
        <v>F-gas destruction</v>
      </c>
    </row>
    <row r="4601" spans="1:10" x14ac:dyDescent="0.45">
      <c r="A4601" t="s">
        <v>465</v>
      </c>
      <c r="B4601" t="s">
        <v>561</v>
      </c>
      <c r="C4601">
        <v>2030</v>
      </c>
      <c r="D4601" t="s">
        <v>82</v>
      </c>
      <c r="E4601" t="s">
        <v>83</v>
      </c>
      <c r="F4601" t="s">
        <v>534</v>
      </c>
      <c r="G4601">
        <v>29</v>
      </c>
      <c r="H4601">
        <v>2.4209156632423401E-2</v>
      </c>
      <c r="I4601">
        <f>IF(OR(B4601="GAS",B4601="COL",B4601="LAN",B4601="RICE"),H4601*About!$B$113,IF(B4601="CROP",H4601*About!$B$114,'EPA Data'!H4601))</f>
        <v>2.4209156632423401E-2</v>
      </c>
      <c r="J4601" s="9" t="str">
        <f>VLOOKUP(F4601,'Tech to Policy Mapping'!C:D,2,FALSE)</f>
        <v>F-gas inspection maintenance retrofitting</v>
      </c>
    </row>
    <row r="4602" spans="1:10" x14ac:dyDescent="0.45">
      <c r="A4602" t="s">
        <v>465</v>
      </c>
      <c r="B4602" t="s">
        <v>561</v>
      </c>
      <c r="C4602">
        <v>2030</v>
      </c>
      <c r="D4602" t="s">
        <v>82</v>
      </c>
      <c r="E4602" t="s">
        <v>83</v>
      </c>
      <c r="F4602" t="s">
        <v>534</v>
      </c>
      <c r="G4602">
        <v>33</v>
      </c>
      <c r="H4602">
        <v>2.4347541853785501E-2</v>
      </c>
      <c r="I4602">
        <f>IF(OR(B4602="GAS",B4602="COL",B4602="LAN",B4602="RICE"),H4602*About!$B$113,IF(B4602="CROP",H4602*About!$B$114,'EPA Data'!H4602))</f>
        <v>2.4347541853785501E-2</v>
      </c>
      <c r="J4602" s="9" t="str">
        <f>VLOOKUP(F4602,'Tech to Policy Mapping'!C:D,2,FALSE)</f>
        <v>F-gas inspection maintenance retrofitting</v>
      </c>
    </row>
    <row r="4603" spans="1:10" x14ac:dyDescent="0.45">
      <c r="A4603" t="s">
        <v>465</v>
      </c>
      <c r="B4603" t="s">
        <v>561</v>
      </c>
      <c r="C4603">
        <v>2030</v>
      </c>
      <c r="D4603" t="s">
        <v>82</v>
      </c>
      <c r="E4603" t="s">
        <v>83</v>
      </c>
      <c r="F4603" t="s">
        <v>518</v>
      </c>
      <c r="G4603">
        <v>96</v>
      </c>
      <c r="H4603">
        <v>8.9025460183620495E-2</v>
      </c>
      <c r="I4603">
        <f>IF(OR(B4603="GAS",B4603="COL",B4603="LAN",B4603="RICE"),H4603*About!$B$113,IF(B4603="CROP",H4603*About!$B$114,'EPA Data'!H4603))</f>
        <v>8.9025460183620495E-2</v>
      </c>
      <c r="J4603" s="9" t="str">
        <f>VLOOKUP(F4603,'Tech to Policy Mapping'!C:D,2,FALSE)</f>
        <v>F-gas inspection maintenance retrofitting</v>
      </c>
    </row>
    <row r="4604" spans="1:10" x14ac:dyDescent="0.45">
      <c r="A4604" t="s">
        <v>465</v>
      </c>
      <c r="B4604" t="s">
        <v>561</v>
      </c>
      <c r="C4604">
        <v>2030</v>
      </c>
      <c r="D4604" t="s">
        <v>82</v>
      </c>
      <c r="E4604" t="s">
        <v>83</v>
      </c>
      <c r="F4604" t="s">
        <v>518</v>
      </c>
      <c r="G4604">
        <v>100000</v>
      </c>
      <c r="H4604" s="1">
        <v>9.9999999999999998E-13</v>
      </c>
      <c r="I4604">
        <f>IF(OR(B4604="GAS",B4604="COL",B4604="LAN",B4604="RICE"),H4604*About!$B$113,IF(B4604="CROP",H4604*About!$B$114,'EPA Data'!H4604))</f>
        <v>9.9999999999999998E-13</v>
      </c>
      <c r="J4604" s="9" t="str">
        <f>VLOOKUP(F4604,'Tech to Policy Mapping'!C:D,2,FALSE)</f>
        <v>F-gas inspection maintenance retrofitting</v>
      </c>
    </row>
    <row r="4605" spans="1:10" x14ac:dyDescent="0.45">
      <c r="A4605" t="s">
        <v>465</v>
      </c>
      <c r="B4605" t="s">
        <v>561</v>
      </c>
      <c r="C4605">
        <v>2035</v>
      </c>
      <c r="D4605" t="s">
        <v>82</v>
      </c>
      <c r="E4605" t="s">
        <v>83</v>
      </c>
      <c r="F4605" t="s">
        <v>562</v>
      </c>
      <c r="G4605">
        <v>-100000</v>
      </c>
      <c r="H4605">
        <v>0</v>
      </c>
      <c r="I4605">
        <f>IF(OR(B4605="GAS",B4605="COL",B4605="LAN",B4605="RICE"),H4605*About!$B$113,IF(B4605="CROP",H4605*About!$B$114,'EPA Data'!H4605))</f>
        <v>0</v>
      </c>
      <c r="J4605" s="9" t="str">
        <f>VLOOKUP(F4605,'Tech to Policy Mapping'!C:D,2,FALSE)</f>
        <v>F-gas inspection maintenance retrofitting</v>
      </c>
    </row>
    <row r="4606" spans="1:10" x14ac:dyDescent="0.45">
      <c r="A4606" t="s">
        <v>465</v>
      </c>
      <c r="B4606" t="s">
        <v>561</v>
      </c>
      <c r="C4606">
        <v>2035</v>
      </c>
      <c r="D4606" t="s">
        <v>82</v>
      </c>
      <c r="E4606" t="s">
        <v>83</v>
      </c>
      <c r="F4606" t="s">
        <v>562</v>
      </c>
      <c r="G4606">
        <v>-7</v>
      </c>
      <c r="H4606">
        <v>4.18500825762749E-2</v>
      </c>
      <c r="I4606">
        <f>IF(OR(B4606="GAS",B4606="COL",B4606="LAN",B4606="RICE"),H4606*About!$B$113,IF(B4606="CROP",H4606*About!$B$114,'EPA Data'!H4606))</f>
        <v>4.18500825762749E-2</v>
      </c>
      <c r="J4606" s="9" t="str">
        <f>VLOOKUP(F4606,'Tech to Policy Mapping'!C:D,2,FALSE)</f>
        <v>F-gas inspection maintenance retrofitting</v>
      </c>
    </row>
    <row r="4607" spans="1:10" x14ac:dyDescent="0.45">
      <c r="A4607" t="s">
        <v>465</v>
      </c>
      <c r="B4607" t="s">
        <v>561</v>
      </c>
      <c r="C4607">
        <v>2035</v>
      </c>
      <c r="D4607" t="s">
        <v>82</v>
      </c>
      <c r="E4607" t="s">
        <v>83</v>
      </c>
      <c r="F4607" t="s">
        <v>562</v>
      </c>
      <c r="G4607">
        <v>-7</v>
      </c>
      <c r="H4607">
        <v>0</v>
      </c>
      <c r="I4607">
        <f>IF(OR(B4607="GAS",B4607="COL",B4607="LAN",B4607="RICE"),H4607*About!$B$113,IF(B4607="CROP",H4607*About!$B$114,'EPA Data'!H4607))</f>
        <v>0</v>
      </c>
      <c r="J4607" s="9" t="str">
        <f>VLOOKUP(F4607,'Tech to Policy Mapping'!C:D,2,FALSE)</f>
        <v>F-gas inspection maintenance retrofitting</v>
      </c>
    </row>
    <row r="4608" spans="1:10" x14ac:dyDescent="0.45">
      <c r="A4608" t="s">
        <v>465</v>
      </c>
      <c r="B4608" t="s">
        <v>561</v>
      </c>
      <c r="C4608">
        <v>2035</v>
      </c>
      <c r="D4608" t="s">
        <v>82</v>
      </c>
      <c r="E4608" t="s">
        <v>83</v>
      </c>
      <c r="F4608" t="s">
        <v>519</v>
      </c>
      <c r="G4608">
        <v>7</v>
      </c>
      <c r="H4608">
        <v>2.52189580351114E-2</v>
      </c>
      <c r="I4608">
        <f>IF(OR(B4608="GAS",B4608="COL",B4608="LAN",B4608="RICE"),H4608*About!$B$113,IF(B4608="CROP",H4608*About!$B$114,'EPA Data'!H4608))</f>
        <v>2.52189580351114E-2</v>
      </c>
      <c r="J4608" s="9" t="str">
        <f>VLOOKUP(F4608,'Tech to Policy Mapping'!C:D,2,FALSE)</f>
        <v>F-gas destruction</v>
      </c>
    </row>
    <row r="4609" spans="1:10" x14ac:dyDescent="0.45">
      <c r="A4609" t="s">
        <v>465</v>
      </c>
      <c r="B4609" t="s">
        <v>561</v>
      </c>
      <c r="C4609">
        <v>2035</v>
      </c>
      <c r="D4609" t="s">
        <v>82</v>
      </c>
      <c r="E4609" t="s">
        <v>83</v>
      </c>
      <c r="F4609" t="s">
        <v>519</v>
      </c>
      <c r="G4609">
        <v>8</v>
      </c>
      <c r="H4609">
        <v>2.2195050492882701E-2</v>
      </c>
      <c r="I4609">
        <f>IF(OR(B4609="GAS",B4609="COL",B4609="LAN",B4609="RICE"),H4609*About!$B$113,IF(B4609="CROP",H4609*About!$B$114,'EPA Data'!H4609))</f>
        <v>2.2195050492882701E-2</v>
      </c>
      <c r="J4609" s="9" t="str">
        <f>VLOOKUP(F4609,'Tech to Policy Mapping'!C:D,2,FALSE)</f>
        <v>F-gas destruction</v>
      </c>
    </row>
    <row r="4610" spans="1:10" x14ac:dyDescent="0.45">
      <c r="A4610" t="s">
        <v>465</v>
      </c>
      <c r="B4610" t="s">
        <v>561</v>
      </c>
      <c r="C4610">
        <v>2035</v>
      </c>
      <c r="D4610" t="s">
        <v>82</v>
      </c>
      <c r="E4610" t="s">
        <v>83</v>
      </c>
      <c r="F4610" t="s">
        <v>516</v>
      </c>
      <c r="G4610">
        <v>9</v>
      </c>
      <c r="H4610">
        <v>5.96751198172569E-2</v>
      </c>
      <c r="I4610">
        <f>IF(OR(B4610="GAS",B4610="COL",B4610="LAN",B4610="RICE"),H4610*About!$B$113,IF(B4610="CROP",H4610*About!$B$114,'EPA Data'!H4610))</f>
        <v>5.96751198172569E-2</v>
      </c>
      <c r="J4610" s="9" t="str">
        <f>VLOOKUP(F4610,'Tech to Policy Mapping'!C:D,2,FALSE)</f>
        <v>F-gas destruction</v>
      </c>
    </row>
    <row r="4611" spans="1:10" x14ac:dyDescent="0.45">
      <c r="A4611" t="s">
        <v>465</v>
      </c>
      <c r="B4611" t="s">
        <v>561</v>
      </c>
      <c r="C4611">
        <v>2035</v>
      </c>
      <c r="D4611" t="s">
        <v>82</v>
      </c>
      <c r="E4611" t="s">
        <v>83</v>
      </c>
      <c r="F4611" t="s">
        <v>518</v>
      </c>
      <c r="G4611">
        <v>15</v>
      </c>
      <c r="H4611">
        <v>5.7107888162136099E-2</v>
      </c>
      <c r="I4611">
        <f>IF(OR(B4611="GAS",B4611="COL",B4611="LAN",B4611="RICE"),H4611*About!$B$113,IF(B4611="CROP",H4611*About!$B$114,'EPA Data'!H4611))</f>
        <v>5.7107888162136099E-2</v>
      </c>
      <c r="J4611" s="9" t="str">
        <f>VLOOKUP(F4611,'Tech to Policy Mapping'!C:D,2,FALSE)</f>
        <v>F-gas inspection maintenance retrofitting</v>
      </c>
    </row>
    <row r="4612" spans="1:10" x14ac:dyDescent="0.45">
      <c r="A4612" t="s">
        <v>465</v>
      </c>
      <c r="B4612" t="s">
        <v>561</v>
      </c>
      <c r="C4612">
        <v>2035</v>
      </c>
      <c r="D4612" t="s">
        <v>82</v>
      </c>
      <c r="E4612" t="s">
        <v>83</v>
      </c>
      <c r="F4612" t="s">
        <v>515</v>
      </c>
      <c r="G4612">
        <v>26</v>
      </c>
      <c r="H4612">
        <v>0.95855265855789096</v>
      </c>
      <c r="I4612">
        <f>IF(OR(B4612="GAS",B4612="COL",B4612="LAN",B4612="RICE"),H4612*About!$B$113,IF(B4612="CROP",H4612*About!$B$114,'EPA Data'!H4612))</f>
        <v>0.95855265855789096</v>
      </c>
      <c r="J4612" s="9" t="str">
        <f>VLOOKUP(F4612,'Tech to Policy Mapping'!C:D,2,FALSE)</f>
        <v>F-gas destruction</v>
      </c>
    </row>
    <row r="4613" spans="1:10" x14ac:dyDescent="0.45">
      <c r="A4613" t="s">
        <v>465</v>
      </c>
      <c r="B4613" t="s">
        <v>561</v>
      </c>
      <c r="C4613">
        <v>2035</v>
      </c>
      <c r="D4613" t="s">
        <v>82</v>
      </c>
      <c r="E4613" t="s">
        <v>83</v>
      </c>
      <c r="F4613" t="s">
        <v>534</v>
      </c>
      <c r="G4613">
        <v>30</v>
      </c>
      <c r="H4613">
        <v>2.5738937780261002E-2</v>
      </c>
      <c r="I4613">
        <f>IF(OR(B4613="GAS",B4613="COL",B4613="LAN",B4613="RICE"),H4613*About!$B$113,IF(B4613="CROP",H4613*About!$B$114,'EPA Data'!H4613))</f>
        <v>2.5738937780261002E-2</v>
      </c>
      <c r="J4613" s="9" t="str">
        <f>VLOOKUP(F4613,'Tech to Policy Mapping'!C:D,2,FALSE)</f>
        <v>F-gas inspection maintenance retrofitting</v>
      </c>
    </row>
    <row r="4614" spans="1:10" x14ac:dyDescent="0.45">
      <c r="A4614" t="s">
        <v>465</v>
      </c>
      <c r="B4614" t="s">
        <v>561</v>
      </c>
      <c r="C4614">
        <v>2035</v>
      </c>
      <c r="D4614" t="s">
        <v>82</v>
      </c>
      <c r="E4614" t="s">
        <v>83</v>
      </c>
      <c r="F4614" t="s">
        <v>515</v>
      </c>
      <c r="G4614">
        <v>30</v>
      </c>
      <c r="H4614">
        <v>0.51551604270935003</v>
      </c>
      <c r="I4614">
        <f>IF(OR(B4614="GAS",B4614="COL",B4614="LAN",B4614="RICE"),H4614*About!$B$113,IF(B4614="CROP",H4614*About!$B$114,'EPA Data'!H4614))</f>
        <v>0.51551604270935003</v>
      </c>
      <c r="J4614" s="9" t="str">
        <f>VLOOKUP(F4614,'Tech to Policy Mapping'!C:D,2,FALSE)</f>
        <v>F-gas destruction</v>
      </c>
    </row>
    <row r="4615" spans="1:10" x14ac:dyDescent="0.45">
      <c r="A4615" t="s">
        <v>465</v>
      </c>
      <c r="B4615" t="s">
        <v>561</v>
      </c>
      <c r="C4615">
        <v>2035</v>
      </c>
      <c r="D4615" t="s">
        <v>82</v>
      </c>
      <c r="E4615" t="s">
        <v>83</v>
      </c>
      <c r="F4615" t="s">
        <v>534</v>
      </c>
      <c r="G4615">
        <v>34</v>
      </c>
      <c r="H4615">
        <v>2.2652680054307001E-2</v>
      </c>
      <c r="I4615">
        <f>IF(OR(B4615="GAS",B4615="COL",B4615="LAN",B4615="RICE"),H4615*About!$B$113,IF(B4615="CROP",H4615*About!$B$114,'EPA Data'!H4615))</f>
        <v>2.2652680054307001E-2</v>
      </c>
      <c r="J4615" s="9" t="str">
        <f>VLOOKUP(F4615,'Tech to Policy Mapping'!C:D,2,FALSE)</f>
        <v>F-gas inspection maintenance retrofitting</v>
      </c>
    </row>
    <row r="4616" spans="1:10" x14ac:dyDescent="0.45">
      <c r="A4616" t="s">
        <v>465</v>
      </c>
      <c r="B4616" t="s">
        <v>561</v>
      </c>
      <c r="C4616">
        <v>2035</v>
      </c>
      <c r="D4616" t="s">
        <v>82</v>
      </c>
      <c r="E4616" t="s">
        <v>83</v>
      </c>
      <c r="F4616" t="s">
        <v>518</v>
      </c>
      <c r="G4616">
        <v>101</v>
      </c>
      <c r="H4616">
        <v>9.2031434178352398E-2</v>
      </c>
      <c r="I4616">
        <f>IF(OR(B4616="GAS",B4616="COL",B4616="LAN",B4616="RICE"),H4616*About!$B$113,IF(B4616="CROP",H4616*About!$B$114,'EPA Data'!H4616))</f>
        <v>9.2031434178352398E-2</v>
      </c>
      <c r="J4616" s="9" t="str">
        <f>VLOOKUP(F4616,'Tech to Policy Mapping'!C:D,2,FALSE)</f>
        <v>F-gas inspection maintenance retrofitting</v>
      </c>
    </row>
    <row r="4617" spans="1:10" x14ac:dyDescent="0.45">
      <c r="A4617" t="s">
        <v>465</v>
      </c>
      <c r="B4617" t="s">
        <v>561</v>
      </c>
      <c r="C4617">
        <v>2035</v>
      </c>
      <c r="D4617" t="s">
        <v>82</v>
      </c>
      <c r="E4617" t="s">
        <v>83</v>
      </c>
      <c r="F4617" t="s">
        <v>518</v>
      </c>
      <c r="G4617">
        <v>100000</v>
      </c>
      <c r="H4617" s="1">
        <v>9.9999999999999998E-13</v>
      </c>
      <c r="I4617">
        <f>IF(OR(B4617="GAS",B4617="COL",B4617="LAN",B4617="RICE"),H4617*About!$B$113,IF(B4617="CROP",H4617*About!$B$114,'EPA Data'!H4617))</f>
        <v>9.9999999999999998E-13</v>
      </c>
      <c r="J4617" s="9" t="str">
        <f>VLOOKUP(F4617,'Tech to Policy Mapping'!C:D,2,FALSE)</f>
        <v>F-gas inspection maintenance retrofitting</v>
      </c>
    </row>
    <row r="4618" spans="1:10" x14ac:dyDescent="0.45">
      <c r="A4618" t="s">
        <v>465</v>
      </c>
      <c r="B4618" t="s">
        <v>561</v>
      </c>
      <c r="C4618">
        <v>2040</v>
      </c>
      <c r="D4618" t="s">
        <v>82</v>
      </c>
      <c r="E4618" t="s">
        <v>83</v>
      </c>
      <c r="F4618" t="s">
        <v>562</v>
      </c>
      <c r="G4618">
        <v>-100000</v>
      </c>
      <c r="H4618">
        <v>0</v>
      </c>
      <c r="I4618">
        <f>IF(OR(B4618="GAS",B4618="COL",B4618="LAN",B4618="RICE"),H4618*About!$B$113,IF(B4618="CROP",H4618*About!$B$114,'EPA Data'!H4618))</f>
        <v>0</v>
      </c>
      <c r="J4618" s="9" t="str">
        <f>VLOOKUP(F4618,'Tech to Policy Mapping'!C:D,2,FALSE)</f>
        <v>F-gas inspection maintenance retrofitting</v>
      </c>
    </row>
    <row r="4619" spans="1:10" x14ac:dyDescent="0.45">
      <c r="A4619" t="s">
        <v>465</v>
      </c>
      <c r="B4619" t="s">
        <v>561</v>
      </c>
      <c r="C4619">
        <v>2040</v>
      </c>
      <c r="D4619" t="s">
        <v>82</v>
      </c>
      <c r="E4619" t="s">
        <v>83</v>
      </c>
      <c r="F4619" t="s">
        <v>562</v>
      </c>
      <c r="G4619">
        <v>-7</v>
      </c>
      <c r="H4619">
        <v>4.2942605912685401E-2</v>
      </c>
      <c r="I4619">
        <f>IF(OR(B4619="GAS",B4619="COL",B4619="LAN",B4619="RICE"),H4619*About!$B$113,IF(B4619="CROP",H4619*About!$B$114,'EPA Data'!H4619))</f>
        <v>4.2942605912685401E-2</v>
      </c>
      <c r="J4619" s="9" t="str">
        <f>VLOOKUP(F4619,'Tech to Policy Mapping'!C:D,2,FALSE)</f>
        <v>F-gas inspection maintenance retrofitting</v>
      </c>
    </row>
    <row r="4620" spans="1:10" x14ac:dyDescent="0.45">
      <c r="A4620" t="s">
        <v>465</v>
      </c>
      <c r="B4620" t="s">
        <v>561</v>
      </c>
      <c r="C4620">
        <v>2040</v>
      </c>
      <c r="D4620" t="s">
        <v>82</v>
      </c>
      <c r="E4620" t="s">
        <v>83</v>
      </c>
      <c r="F4620" t="s">
        <v>562</v>
      </c>
      <c r="G4620">
        <v>-7</v>
      </c>
      <c r="H4620">
        <v>0</v>
      </c>
      <c r="I4620">
        <f>IF(OR(B4620="GAS",B4620="COL",B4620="LAN",B4620="RICE"),H4620*About!$B$113,IF(B4620="CROP",H4620*About!$B$114,'EPA Data'!H4620))</f>
        <v>0</v>
      </c>
      <c r="J4620" s="9" t="str">
        <f>VLOOKUP(F4620,'Tech to Policy Mapping'!C:D,2,FALSE)</f>
        <v>F-gas inspection maintenance retrofitting</v>
      </c>
    </row>
    <row r="4621" spans="1:10" x14ac:dyDescent="0.45">
      <c r="A4621" t="s">
        <v>465</v>
      </c>
      <c r="B4621" t="s">
        <v>561</v>
      </c>
      <c r="C4621">
        <v>2040</v>
      </c>
      <c r="D4621" t="s">
        <v>82</v>
      </c>
      <c r="E4621" t="s">
        <v>83</v>
      </c>
      <c r="F4621" t="s">
        <v>519</v>
      </c>
      <c r="G4621">
        <v>8</v>
      </c>
      <c r="H4621">
        <v>2.5549324229359599E-2</v>
      </c>
      <c r="I4621">
        <f>IF(OR(B4621="GAS",B4621="COL",B4621="LAN",B4621="RICE"),H4621*About!$B$113,IF(B4621="CROP",H4621*About!$B$114,'EPA Data'!H4621))</f>
        <v>2.5549324229359599E-2</v>
      </c>
      <c r="J4621" s="9" t="str">
        <f>VLOOKUP(F4621,'Tech to Policy Mapping'!C:D,2,FALSE)</f>
        <v>F-gas destruction</v>
      </c>
    </row>
    <row r="4622" spans="1:10" x14ac:dyDescent="0.45">
      <c r="A4622" t="s">
        <v>465</v>
      </c>
      <c r="B4622" t="s">
        <v>561</v>
      </c>
      <c r="C4622">
        <v>2040</v>
      </c>
      <c r="D4622" t="s">
        <v>82</v>
      </c>
      <c r="E4622" t="s">
        <v>83</v>
      </c>
      <c r="F4622" t="s">
        <v>519</v>
      </c>
      <c r="G4622">
        <v>9</v>
      </c>
      <c r="H4622">
        <v>2.02439688146114E-2</v>
      </c>
      <c r="I4622">
        <f>IF(OR(B4622="GAS",B4622="COL",B4622="LAN",B4622="RICE"),H4622*About!$B$113,IF(B4622="CROP",H4622*About!$B$114,'EPA Data'!H4622))</f>
        <v>2.02439688146114E-2</v>
      </c>
      <c r="J4622" s="9" t="str">
        <f>VLOOKUP(F4622,'Tech to Policy Mapping'!C:D,2,FALSE)</f>
        <v>F-gas destruction</v>
      </c>
    </row>
    <row r="4623" spans="1:10" x14ac:dyDescent="0.45">
      <c r="A4623" t="s">
        <v>465</v>
      </c>
      <c r="B4623" t="s">
        <v>561</v>
      </c>
      <c r="C4623">
        <v>2040</v>
      </c>
      <c r="D4623" t="s">
        <v>82</v>
      </c>
      <c r="E4623" t="s">
        <v>83</v>
      </c>
      <c r="F4623" t="s">
        <v>516</v>
      </c>
      <c r="G4623">
        <v>9</v>
      </c>
      <c r="H4623">
        <v>6.1232972890138598E-2</v>
      </c>
      <c r="I4623">
        <f>IF(OR(B4623="GAS",B4623="COL",B4623="LAN",B4623="RICE"),H4623*About!$B$113,IF(B4623="CROP",H4623*About!$B$114,'EPA Data'!H4623))</f>
        <v>6.1232972890138598E-2</v>
      </c>
      <c r="J4623" s="9" t="str">
        <f>VLOOKUP(F4623,'Tech to Policy Mapping'!C:D,2,FALSE)</f>
        <v>F-gas destruction</v>
      </c>
    </row>
    <row r="4624" spans="1:10" x14ac:dyDescent="0.45">
      <c r="A4624" t="s">
        <v>465</v>
      </c>
      <c r="B4624" t="s">
        <v>561</v>
      </c>
      <c r="C4624">
        <v>2040</v>
      </c>
      <c r="D4624" t="s">
        <v>82</v>
      </c>
      <c r="E4624" t="s">
        <v>83</v>
      </c>
      <c r="F4624" t="s">
        <v>518</v>
      </c>
      <c r="G4624">
        <v>15</v>
      </c>
      <c r="H4624">
        <v>7.2319991886615795E-2</v>
      </c>
      <c r="I4624">
        <f>IF(OR(B4624="GAS",B4624="COL",B4624="LAN",B4624="RICE"),H4624*About!$B$113,IF(B4624="CROP",H4624*About!$B$114,'EPA Data'!H4624))</f>
        <v>7.2319991886615795E-2</v>
      </c>
      <c r="J4624" s="9" t="str">
        <f>VLOOKUP(F4624,'Tech to Policy Mapping'!C:D,2,FALSE)</f>
        <v>F-gas inspection maintenance retrofitting</v>
      </c>
    </row>
    <row r="4625" spans="1:10" x14ac:dyDescent="0.45">
      <c r="A4625" t="s">
        <v>465</v>
      </c>
      <c r="B4625" t="s">
        <v>561</v>
      </c>
      <c r="C4625">
        <v>2040</v>
      </c>
      <c r="D4625" t="s">
        <v>82</v>
      </c>
      <c r="E4625" t="s">
        <v>83</v>
      </c>
      <c r="F4625" t="s">
        <v>515</v>
      </c>
      <c r="G4625">
        <v>27</v>
      </c>
      <c r="H4625">
        <v>1.10128557682037</v>
      </c>
      <c r="I4625">
        <f>IF(OR(B4625="GAS",B4625="COL",B4625="LAN",B4625="RICE"),H4625*About!$B$113,IF(B4625="CROP",H4625*About!$B$114,'EPA Data'!H4625))</f>
        <v>1.10128557682037</v>
      </c>
      <c r="J4625" s="9" t="str">
        <f>VLOOKUP(F4625,'Tech to Policy Mapping'!C:D,2,FALSE)</f>
        <v>F-gas destruction</v>
      </c>
    </row>
    <row r="4626" spans="1:10" x14ac:dyDescent="0.45">
      <c r="A4626" t="s">
        <v>465</v>
      </c>
      <c r="B4626" t="s">
        <v>561</v>
      </c>
      <c r="C4626">
        <v>2040</v>
      </c>
      <c r="D4626" t="s">
        <v>82</v>
      </c>
      <c r="E4626" t="s">
        <v>83</v>
      </c>
      <c r="F4626" t="s">
        <v>534</v>
      </c>
      <c r="G4626">
        <v>31</v>
      </c>
      <c r="H4626">
        <v>2.60761138051748E-2</v>
      </c>
      <c r="I4626">
        <f>IF(OR(B4626="GAS",B4626="COL",B4626="LAN",B4626="RICE"),H4626*About!$B$113,IF(B4626="CROP",H4626*About!$B$114,'EPA Data'!H4626))</f>
        <v>2.60761138051748E-2</v>
      </c>
      <c r="J4626" s="9" t="str">
        <f>VLOOKUP(F4626,'Tech to Policy Mapping'!C:D,2,FALSE)</f>
        <v>F-gas inspection maintenance retrofitting</v>
      </c>
    </row>
    <row r="4627" spans="1:10" x14ac:dyDescent="0.45">
      <c r="A4627" t="s">
        <v>465</v>
      </c>
      <c r="B4627" t="s">
        <v>561</v>
      </c>
      <c r="C4627">
        <v>2040</v>
      </c>
      <c r="D4627" t="s">
        <v>82</v>
      </c>
      <c r="E4627" t="s">
        <v>83</v>
      </c>
      <c r="F4627" t="s">
        <v>515</v>
      </c>
      <c r="G4627">
        <v>31</v>
      </c>
      <c r="H4627">
        <v>0.47019898891448902</v>
      </c>
      <c r="I4627">
        <f>IF(OR(B4627="GAS",B4627="COL",B4627="LAN",B4627="RICE"),H4627*About!$B$113,IF(B4627="CROP",H4627*About!$B$114,'EPA Data'!H4627))</f>
        <v>0.47019898891448902</v>
      </c>
      <c r="J4627" s="9" t="str">
        <f>VLOOKUP(F4627,'Tech to Policy Mapping'!C:D,2,FALSE)</f>
        <v>F-gas destruction</v>
      </c>
    </row>
    <row r="4628" spans="1:10" x14ac:dyDescent="0.45">
      <c r="A4628" t="s">
        <v>465</v>
      </c>
      <c r="B4628" t="s">
        <v>561</v>
      </c>
      <c r="C4628">
        <v>2040</v>
      </c>
      <c r="D4628" t="s">
        <v>82</v>
      </c>
      <c r="E4628" t="s">
        <v>83</v>
      </c>
      <c r="F4628" t="s">
        <v>534</v>
      </c>
      <c r="G4628">
        <v>36</v>
      </c>
      <c r="H4628">
        <v>2.0661370828747701E-2</v>
      </c>
      <c r="I4628">
        <f>IF(OR(B4628="GAS",B4628="COL",B4628="LAN",B4628="RICE"),H4628*About!$B$113,IF(B4628="CROP",H4628*About!$B$114,'EPA Data'!H4628))</f>
        <v>2.0661370828747701E-2</v>
      </c>
      <c r="J4628" s="9" t="str">
        <f>VLOOKUP(F4628,'Tech to Policy Mapping'!C:D,2,FALSE)</f>
        <v>F-gas inspection maintenance retrofitting</v>
      </c>
    </row>
    <row r="4629" spans="1:10" x14ac:dyDescent="0.45">
      <c r="A4629" t="s">
        <v>465</v>
      </c>
      <c r="B4629" t="s">
        <v>561</v>
      </c>
      <c r="C4629">
        <v>2040</v>
      </c>
      <c r="D4629" t="s">
        <v>82</v>
      </c>
      <c r="E4629" t="s">
        <v>83</v>
      </c>
      <c r="F4629" t="s">
        <v>518</v>
      </c>
      <c r="G4629">
        <v>106</v>
      </c>
      <c r="H4629">
        <v>9.4433970749378204E-2</v>
      </c>
      <c r="I4629">
        <f>IF(OR(B4629="GAS",B4629="COL",B4629="LAN",B4629="RICE"),H4629*About!$B$113,IF(B4629="CROP",H4629*About!$B$114,'EPA Data'!H4629))</f>
        <v>9.4433970749378204E-2</v>
      </c>
      <c r="J4629" s="9" t="str">
        <f>VLOOKUP(F4629,'Tech to Policy Mapping'!C:D,2,FALSE)</f>
        <v>F-gas inspection maintenance retrofitting</v>
      </c>
    </row>
    <row r="4630" spans="1:10" x14ac:dyDescent="0.45">
      <c r="A4630" t="s">
        <v>465</v>
      </c>
      <c r="B4630" t="s">
        <v>561</v>
      </c>
      <c r="C4630">
        <v>2040</v>
      </c>
      <c r="D4630" t="s">
        <v>82</v>
      </c>
      <c r="E4630" t="s">
        <v>83</v>
      </c>
      <c r="F4630" t="s">
        <v>518</v>
      </c>
      <c r="G4630">
        <v>100000</v>
      </c>
      <c r="H4630" s="1">
        <v>9.9999999999999998E-13</v>
      </c>
      <c r="I4630">
        <f>IF(OR(B4630="GAS",B4630="COL",B4630="LAN",B4630="RICE"),H4630*About!$B$113,IF(B4630="CROP",H4630*About!$B$114,'EPA Data'!H4630))</f>
        <v>9.9999999999999998E-13</v>
      </c>
      <c r="J4630" s="9" t="str">
        <f>VLOOKUP(F4630,'Tech to Policy Mapping'!C:D,2,FALSE)</f>
        <v>F-gas inspection maintenance retrofitting</v>
      </c>
    </row>
    <row r="4631" spans="1:10" x14ac:dyDescent="0.45">
      <c r="A4631" t="s">
        <v>465</v>
      </c>
      <c r="B4631" t="s">
        <v>561</v>
      </c>
      <c r="C4631">
        <v>2045</v>
      </c>
      <c r="D4631" t="s">
        <v>82</v>
      </c>
      <c r="E4631" t="s">
        <v>83</v>
      </c>
      <c r="F4631" t="s">
        <v>562</v>
      </c>
      <c r="G4631">
        <v>-100000</v>
      </c>
      <c r="H4631">
        <v>0</v>
      </c>
      <c r="I4631">
        <f>IF(OR(B4631="GAS",B4631="COL",B4631="LAN",B4631="RICE"),H4631*About!$B$113,IF(B4631="CROP",H4631*About!$B$114,'EPA Data'!H4631))</f>
        <v>0</v>
      </c>
      <c r="J4631" s="9" t="str">
        <f>VLOOKUP(F4631,'Tech to Policy Mapping'!C:D,2,FALSE)</f>
        <v>F-gas inspection maintenance retrofitting</v>
      </c>
    </row>
    <row r="4632" spans="1:10" x14ac:dyDescent="0.45">
      <c r="A4632" t="s">
        <v>465</v>
      </c>
      <c r="B4632" t="s">
        <v>561</v>
      </c>
      <c r="C4632">
        <v>2045</v>
      </c>
      <c r="D4632" t="s">
        <v>82</v>
      </c>
      <c r="E4632" t="s">
        <v>83</v>
      </c>
      <c r="F4632" t="s">
        <v>562</v>
      </c>
      <c r="G4632">
        <v>-7</v>
      </c>
      <c r="H4632">
        <v>0</v>
      </c>
      <c r="I4632">
        <f>IF(OR(B4632="GAS",B4632="COL",B4632="LAN",B4632="RICE"),H4632*About!$B$113,IF(B4632="CROP",H4632*About!$B$114,'EPA Data'!H4632))</f>
        <v>0</v>
      </c>
      <c r="J4632" s="9" t="str">
        <f>VLOOKUP(F4632,'Tech to Policy Mapping'!C:D,2,FALSE)</f>
        <v>F-gas inspection maintenance retrofitting</v>
      </c>
    </row>
    <row r="4633" spans="1:10" x14ac:dyDescent="0.45">
      <c r="A4633" t="s">
        <v>465</v>
      </c>
      <c r="B4633" t="s">
        <v>561</v>
      </c>
      <c r="C4633">
        <v>2045</v>
      </c>
      <c r="D4633" t="s">
        <v>82</v>
      </c>
      <c r="E4633" t="s">
        <v>83</v>
      </c>
      <c r="F4633" t="s">
        <v>562</v>
      </c>
      <c r="G4633">
        <v>-7</v>
      </c>
      <c r="H4633">
        <v>4.2825717478990603E-2</v>
      </c>
      <c r="I4633">
        <f>IF(OR(B4633="GAS",B4633="COL",B4633="LAN",B4633="RICE"),H4633*About!$B$113,IF(B4633="CROP",H4633*About!$B$114,'EPA Data'!H4633))</f>
        <v>4.2825717478990603E-2</v>
      </c>
      <c r="J4633" s="9" t="str">
        <f>VLOOKUP(F4633,'Tech to Policy Mapping'!C:D,2,FALSE)</f>
        <v>F-gas inspection maintenance retrofitting</v>
      </c>
    </row>
    <row r="4634" spans="1:10" x14ac:dyDescent="0.45">
      <c r="A4634" t="s">
        <v>465</v>
      </c>
      <c r="B4634" t="s">
        <v>561</v>
      </c>
      <c r="C4634">
        <v>2045</v>
      </c>
      <c r="D4634" t="s">
        <v>82</v>
      </c>
      <c r="E4634" t="s">
        <v>83</v>
      </c>
      <c r="F4634" t="s">
        <v>519</v>
      </c>
      <c r="G4634">
        <v>8</v>
      </c>
      <c r="H4634">
        <v>2.35845260322094E-2</v>
      </c>
      <c r="I4634">
        <f>IF(OR(B4634="GAS",B4634="COL",B4634="LAN",B4634="RICE"),H4634*About!$B$113,IF(B4634="CROP",H4634*About!$B$114,'EPA Data'!H4634))</f>
        <v>2.35845260322094E-2</v>
      </c>
      <c r="J4634" s="9" t="str">
        <f>VLOOKUP(F4634,'Tech to Policy Mapping'!C:D,2,FALSE)</f>
        <v>F-gas destruction</v>
      </c>
    </row>
    <row r="4635" spans="1:10" x14ac:dyDescent="0.45">
      <c r="A4635" t="s">
        <v>465</v>
      </c>
      <c r="B4635" t="s">
        <v>561</v>
      </c>
      <c r="C4635">
        <v>2045</v>
      </c>
      <c r="D4635" t="s">
        <v>82</v>
      </c>
      <c r="E4635" t="s">
        <v>83</v>
      </c>
      <c r="F4635" t="s">
        <v>519</v>
      </c>
      <c r="G4635">
        <v>9</v>
      </c>
      <c r="H4635">
        <v>1.7665257677435899E-2</v>
      </c>
      <c r="I4635">
        <f>IF(OR(B4635="GAS",B4635="COL",B4635="LAN",B4635="RICE"),H4635*About!$B$113,IF(B4635="CROP",H4635*About!$B$114,'EPA Data'!H4635))</f>
        <v>1.7665257677435899E-2</v>
      </c>
      <c r="J4635" s="9" t="str">
        <f>VLOOKUP(F4635,'Tech to Policy Mapping'!C:D,2,FALSE)</f>
        <v>F-gas destruction</v>
      </c>
    </row>
    <row r="4636" spans="1:10" x14ac:dyDescent="0.45">
      <c r="A4636" t="s">
        <v>465</v>
      </c>
      <c r="B4636" t="s">
        <v>561</v>
      </c>
      <c r="C4636">
        <v>2045</v>
      </c>
      <c r="D4636" t="s">
        <v>82</v>
      </c>
      <c r="E4636" t="s">
        <v>83</v>
      </c>
      <c r="F4636" t="s">
        <v>516</v>
      </c>
      <c r="G4636">
        <v>10</v>
      </c>
      <c r="H4636">
        <v>6.10662996768951E-2</v>
      </c>
      <c r="I4636">
        <f>IF(OR(B4636="GAS",B4636="COL",B4636="LAN",B4636="RICE"),H4636*About!$B$113,IF(B4636="CROP",H4636*About!$B$114,'EPA Data'!H4636))</f>
        <v>6.10662996768951E-2</v>
      </c>
      <c r="J4636" s="9" t="str">
        <f>VLOOKUP(F4636,'Tech to Policy Mapping'!C:D,2,FALSE)</f>
        <v>F-gas destruction</v>
      </c>
    </row>
    <row r="4637" spans="1:10" x14ac:dyDescent="0.45">
      <c r="A4637" t="s">
        <v>465</v>
      </c>
      <c r="B4637" t="s">
        <v>561</v>
      </c>
      <c r="C4637">
        <v>2045</v>
      </c>
      <c r="D4637" t="s">
        <v>82</v>
      </c>
      <c r="E4637" t="s">
        <v>83</v>
      </c>
      <c r="F4637" t="s">
        <v>518</v>
      </c>
      <c r="G4637">
        <v>16</v>
      </c>
      <c r="H4637">
        <v>8.9011244475841494E-2</v>
      </c>
      <c r="I4637">
        <f>IF(OR(B4637="GAS",B4637="COL",B4637="LAN",B4637="RICE"),H4637*About!$B$113,IF(B4637="CROP",H4637*About!$B$114,'EPA Data'!H4637))</f>
        <v>8.9011244475841494E-2</v>
      </c>
      <c r="J4637" s="9" t="str">
        <f>VLOOKUP(F4637,'Tech to Policy Mapping'!C:D,2,FALSE)</f>
        <v>F-gas inspection maintenance retrofitting</v>
      </c>
    </row>
    <row r="4638" spans="1:10" x14ac:dyDescent="0.45">
      <c r="A4638" t="s">
        <v>465</v>
      </c>
      <c r="B4638" t="s">
        <v>561</v>
      </c>
      <c r="C4638">
        <v>2045</v>
      </c>
      <c r="D4638" t="s">
        <v>82</v>
      </c>
      <c r="E4638" t="s">
        <v>83</v>
      </c>
      <c r="F4638" t="s">
        <v>515</v>
      </c>
      <c r="G4638">
        <v>29</v>
      </c>
      <c r="H4638">
        <v>1.21686959266662</v>
      </c>
      <c r="I4638">
        <f>IF(OR(B4638="GAS",B4638="COL",B4638="LAN",B4638="RICE"),H4638*About!$B$113,IF(B4638="CROP",H4638*About!$B$114,'EPA Data'!H4638))</f>
        <v>1.21686959266662</v>
      </c>
      <c r="J4638" s="9" t="str">
        <f>VLOOKUP(F4638,'Tech to Policy Mapping'!C:D,2,FALSE)</f>
        <v>F-gas destruction</v>
      </c>
    </row>
    <row r="4639" spans="1:10" x14ac:dyDescent="0.45">
      <c r="A4639" t="s">
        <v>465</v>
      </c>
      <c r="B4639" t="s">
        <v>561</v>
      </c>
      <c r="C4639">
        <v>2045</v>
      </c>
      <c r="D4639" t="s">
        <v>82</v>
      </c>
      <c r="E4639" t="s">
        <v>83</v>
      </c>
      <c r="F4639" t="s">
        <v>534</v>
      </c>
      <c r="G4639">
        <v>33</v>
      </c>
      <c r="H4639">
        <v>2.4070804938674001E-2</v>
      </c>
      <c r="I4639">
        <f>IF(OR(B4639="GAS",B4639="COL",B4639="LAN",B4639="RICE"),H4639*About!$B$113,IF(B4639="CROP",H4639*About!$B$114,'EPA Data'!H4639))</f>
        <v>2.4070804938674001E-2</v>
      </c>
      <c r="J4639" s="9" t="str">
        <f>VLOOKUP(F4639,'Tech to Policy Mapping'!C:D,2,FALSE)</f>
        <v>F-gas inspection maintenance retrofitting</v>
      </c>
    </row>
    <row r="4640" spans="1:10" x14ac:dyDescent="0.45">
      <c r="A4640" t="s">
        <v>465</v>
      </c>
      <c r="B4640" t="s">
        <v>561</v>
      </c>
      <c r="C4640">
        <v>2045</v>
      </c>
      <c r="D4640" t="s">
        <v>82</v>
      </c>
      <c r="E4640" t="s">
        <v>83</v>
      </c>
      <c r="F4640" t="s">
        <v>515</v>
      </c>
      <c r="G4640">
        <v>33</v>
      </c>
      <c r="H4640">
        <v>0.41030424833297702</v>
      </c>
      <c r="I4640">
        <f>IF(OR(B4640="GAS",B4640="COL",B4640="LAN",B4640="RICE"),H4640*About!$B$113,IF(B4640="CROP",H4640*About!$B$114,'EPA Data'!H4640))</f>
        <v>0.41030424833297702</v>
      </c>
      <c r="J4640" s="9" t="str">
        <f>VLOOKUP(F4640,'Tech to Policy Mapping'!C:D,2,FALSE)</f>
        <v>F-gas destruction</v>
      </c>
    </row>
    <row r="4641" spans="1:10" x14ac:dyDescent="0.45">
      <c r="A4641" t="s">
        <v>465</v>
      </c>
      <c r="B4641" t="s">
        <v>561</v>
      </c>
      <c r="C4641">
        <v>2045</v>
      </c>
      <c r="D4641" t="s">
        <v>82</v>
      </c>
      <c r="E4641" t="s">
        <v>83</v>
      </c>
      <c r="F4641" t="s">
        <v>534</v>
      </c>
      <c r="G4641">
        <v>38</v>
      </c>
      <c r="H4641">
        <v>1.8029490485787399E-2</v>
      </c>
      <c r="I4641">
        <f>IF(OR(B4641="GAS",B4641="COL",B4641="LAN",B4641="RICE"),H4641*About!$B$113,IF(B4641="CROP",H4641*About!$B$114,'EPA Data'!H4641))</f>
        <v>1.8029490485787399E-2</v>
      </c>
      <c r="J4641" s="9" t="str">
        <f>VLOOKUP(F4641,'Tech to Policy Mapping'!C:D,2,FALSE)</f>
        <v>F-gas inspection maintenance retrofitting</v>
      </c>
    </row>
    <row r="4642" spans="1:10" x14ac:dyDescent="0.45">
      <c r="A4642" t="s">
        <v>465</v>
      </c>
      <c r="B4642" t="s">
        <v>561</v>
      </c>
      <c r="C4642">
        <v>2045</v>
      </c>
      <c r="D4642" t="s">
        <v>82</v>
      </c>
      <c r="E4642" t="s">
        <v>83</v>
      </c>
      <c r="F4642" t="s">
        <v>518</v>
      </c>
      <c r="G4642">
        <v>111</v>
      </c>
      <c r="H4642">
        <v>9.4176925718784305E-2</v>
      </c>
      <c r="I4642">
        <f>IF(OR(B4642="GAS",B4642="COL",B4642="LAN",B4642="RICE"),H4642*About!$B$113,IF(B4642="CROP",H4642*About!$B$114,'EPA Data'!H4642))</f>
        <v>9.4176925718784305E-2</v>
      </c>
      <c r="J4642" s="9" t="str">
        <f>VLOOKUP(F4642,'Tech to Policy Mapping'!C:D,2,FALSE)</f>
        <v>F-gas inspection maintenance retrofitting</v>
      </c>
    </row>
    <row r="4643" spans="1:10" x14ac:dyDescent="0.45">
      <c r="A4643" t="s">
        <v>465</v>
      </c>
      <c r="B4643" t="s">
        <v>561</v>
      </c>
      <c r="C4643">
        <v>2045</v>
      </c>
      <c r="D4643" t="s">
        <v>82</v>
      </c>
      <c r="E4643" t="s">
        <v>83</v>
      </c>
      <c r="F4643" t="s">
        <v>518</v>
      </c>
      <c r="G4643">
        <v>100000</v>
      </c>
      <c r="H4643" s="1">
        <v>9.9999999999999998E-13</v>
      </c>
      <c r="I4643">
        <f>IF(OR(B4643="GAS",B4643="COL",B4643="LAN",B4643="RICE"),H4643*About!$B$113,IF(B4643="CROP",H4643*About!$B$114,'EPA Data'!H4643))</f>
        <v>9.9999999999999998E-13</v>
      </c>
      <c r="J4643" s="9" t="str">
        <f>VLOOKUP(F4643,'Tech to Policy Mapping'!C:D,2,FALSE)</f>
        <v>F-gas inspection maintenance retrofitting</v>
      </c>
    </row>
    <row r="4644" spans="1:10" x14ac:dyDescent="0.45">
      <c r="A4644" t="s">
        <v>465</v>
      </c>
      <c r="B4644" t="s">
        <v>561</v>
      </c>
      <c r="C4644">
        <v>2050</v>
      </c>
      <c r="D4644" t="s">
        <v>82</v>
      </c>
      <c r="E4644" t="s">
        <v>83</v>
      </c>
      <c r="F4644" t="s">
        <v>562</v>
      </c>
      <c r="G4644">
        <v>-100000</v>
      </c>
      <c r="H4644">
        <v>0</v>
      </c>
      <c r="I4644">
        <f>IF(OR(B4644="GAS",B4644="COL",B4644="LAN",B4644="RICE"),H4644*About!$B$113,IF(B4644="CROP",H4644*About!$B$114,'EPA Data'!H4644))</f>
        <v>0</v>
      </c>
      <c r="J4644" s="9" t="str">
        <f>VLOOKUP(F4644,'Tech to Policy Mapping'!C:D,2,FALSE)</f>
        <v>F-gas inspection maintenance retrofitting</v>
      </c>
    </row>
    <row r="4645" spans="1:10" x14ac:dyDescent="0.45">
      <c r="A4645" t="s">
        <v>465</v>
      </c>
      <c r="B4645" t="s">
        <v>561</v>
      </c>
      <c r="C4645">
        <v>2050</v>
      </c>
      <c r="D4645" t="s">
        <v>82</v>
      </c>
      <c r="E4645" t="s">
        <v>83</v>
      </c>
      <c r="F4645" t="s">
        <v>562</v>
      </c>
      <c r="G4645">
        <v>-7</v>
      </c>
      <c r="H4645">
        <v>4.1432451456785202E-2</v>
      </c>
      <c r="I4645">
        <f>IF(OR(B4645="GAS",B4645="COL",B4645="LAN",B4645="RICE"),H4645*About!$B$113,IF(B4645="CROP",H4645*About!$B$114,'EPA Data'!H4645))</f>
        <v>4.1432451456785202E-2</v>
      </c>
      <c r="J4645" s="9" t="str">
        <f>VLOOKUP(F4645,'Tech to Policy Mapping'!C:D,2,FALSE)</f>
        <v>F-gas inspection maintenance retrofitting</v>
      </c>
    </row>
    <row r="4646" spans="1:10" x14ac:dyDescent="0.45">
      <c r="A4646" t="s">
        <v>465</v>
      </c>
      <c r="B4646" t="s">
        <v>561</v>
      </c>
      <c r="C4646">
        <v>2050</v>
      </c>
      <c r="D4646" t="s">
        <v>82</v>
      </c>
      <c r="E4646" t="s">
        <v>83</v>
      </c>
      <c r="F4646" t="s">
        <v>562</v>
      </c>
      <c r="G4646">
        <v>-7</v>
      </c>
      <c r="H4646">
        <v>0</v>
      </c>
      <c r="I4646">
        <f>IF(OR(B4646="GAS",B4646="COL",B4646="LAN",B4646="RICE"),H4646*About!$B$113,IF(B4646="CROP",H4646*About!$B$114,'EPA Data'!H4646))</f>
        <v>0</v>
      </c>
      <c r="J4646" s="9" t="str">
        <f>VLOOKUP(F4646,'Tech to Policy Mapping'!C:D,2,FALSE)</f>
        <v>F-gas inspection maintenance retrofitting</v>
      </c>
    </row>
    <row r="4647" spans="1:10" x14ac:dyDescent="0.45">
      <c r="A4647" t="s">
        <v>465</v>
      </c>
      <c r="B4647" t="s">
        <v>561</v>
      </c>
      <c r="C4647">
        <v>2050</v>
      </c>
      <c r="D4647" t="s">
        <v>82</v>
      </c>
      <c r="E4647" t="s">
        <v>83</v>
      </c>
      <c r="F4647" t="s">
        <v>519</v>
      </c>
      <c r="G4647">
        <v>8</v>
      </c>
      <c r="H4647">
        <v>1.8773365765809999E-2</v>
      </c>
      <c r="I4647">
        <f>IF(OR(B4647="GAS",B4647="COL",B4647="LAN",B4647="RICE"),H4647*About!$B$113,IF(B4647="CROP",H4647*About!$B$114,'EPA Data'!H4647))</f>
        <v>1.8773365765809999E-2</v>
      </c>
      <c r="J4647" s="9" t="str">
        <f>VLOOKUP(F4647,'Tech to Policy Mapping'!C:D,2,FALSE)</f>
        <v>F-gas destruction</v>
      </c>
    </row>
    <row r="4648" spans="1:10" x14ac:dyDescent="0.45">
      <c r="A4648" t="s">
        <v>465</v>
      </c>
      <c r="B4648" t="s">
        <v>561</v>
      </c>
      <c r="C4648">
        <v>2050</v>
      </c>
      <c r="D4648" t="s">
        <v>82</v>
      </c>
      <c r="E4648" t="s">
        <v>83</v>
      </c>
      <c r="F4648" t="s">
        <v>516</v>
      </c>
      <c r="G4648">
        <v>10</v>
      </c>
      <c r="H4648">
        <v>5.9079609811306E-2</v>
      </c>
      <c r="I4648">
        <f>IF(OR(B4648="GAS",B4648="COL",B4648="LAN",B4648="RICE"),H4648*About!$B$113,IF(B4648="CROP",H4648*About!$B$114,'EPA Data'!H4648))</f>
        <v>5.9079609811306E-2</v>
      </c>
      <c r="J4648" s="9" t="str">
        <f>VLOOKUP(F4648,'Tech to Policy Mapping'!C:D,2,FALSE)</f>
        <v>F-gas destruction</v>
      </c>
    </row>
    <row r="4649" spans="1:10" x14ac:dyDescent="0.45">
      <c r="A4649" t="s">
        <v>465</v>
      </c>
      <c r="B4649" t="s">
        <v>561</v>
      </c>
      <c r="C4649">
        <v>2050</v>
      </c>
      <c r="D4649" t="s">
        <v>82</v>
      </c>
      <c r="E4649" t="s">
        <v>83</v>
      </c>
      <c r="F4649" t="s">
        <v>519</v>
      </c>
      <c r="G4649">
        <v>10</v>
      </c>
      <c r="H4649">
        <v>1.4649040997028399E-2</v>
      </c>
      <c r="I4649">
        <f>IF(OR(B4649="GAS",B4649="COL",B4649="LAN",B4649="RICE"),H4649*About!$B$113,IF(B4649="CROP",H4649*About!$B$114,'EPA Data'!H4649))</f>
        <v>1.4649040997028399E-2</v>
      </c>
      <c r="J4649" s="9" t="str">
        <f>VLOOKUP(F4649,'Tech to Policy Mapping'!C:D,2,FALSE)</f>
        <v>F-gas destruction</v>
      </c>
    </row>
    <row r="4650" spans="1:10" x14ac:dyDescent="0.45">
      <c r="A4650" t="s">
        <v>465</v>
      </c>
      <c r="B4650" t="s">
        <v>561</v>
      </c>
      <c r="C4650">
        <v>2050</v>
      </c>
      <c r="D4650" t="s">
        <v>82</v>
      </c>
      <c r="E4650" t="s">
        <v>83</v>
      </c>
      <c r="F4650" t="s">
        <v>518</v>
      </c>
      <c r="G4650">
        <v>17</v>
      </c>
      <c r="H4650">
        <v>0.106279887259006</v>
      </c>
      <c r="I4650">
        <f>IF(OR(B4650="GAS",B4650="COL",B4650="LAN",B4650="RICE"),H4650*About!$B$113,IF(B4650="CROP",H4650*About!$B$114,'EPA Data'!H4650))</f>
        <v>0.106279887259006</v>
      </c>
      <c r="J4650" s="9" t="str">
        <f>VLOOKUP(F4650,'Tech to Policy Mapping'!C:D,2,FALSE)</f>
        <v>F-gas inspection maintenance retrofitting</v>
      </c>
    </row>
    <row r="4651" spans="1:10" x14ac:dyDescent="0.45">
      <c r="A4651" t="s">
        <v>465</v>
      </c>
      <c r="B4651" t="s">
        <v>561</v>
      </c>
      <c r="C4651">
        <v>2050</v>
      </c>
      <c r="D4651" t="s">
        <v>82</v>
      </c>
      <c r="E4651" t="s">
        <v>83</v>
      </c>
      <c r="F4651" t="s">
        <v>515</v>
      </c>
      <c r="G4651">
        <v>30</v>
      </c>
      <c r="H4651">
        <v>1.2874721288680999</v>
      </c>
      <c r="I4651">
        <f>IF(OR(B4651="GAS",B4651="COL",B4651="LAN",B4651="RICE"),H4651*About!$B$113,IF(B4651="CROP",H4651*About!$B$114,'EPA Data'!H4651))</f>
        <v>1.2874721288680999</v>
      </c>
      <c r="J4651" s="9" t="str">
        <f>VLOOKUP(F4651,'Tech to Policy Mapping'!C:D,2,FALSE)</f>
        <v>F-gas destruction</v>
      </c>
    </row>
    <row r="4652" spans="1:10" x14ac:dyDescent="0.45">
      <c r="A4652" t="s">
        <v>465</v>
      </c>
      <c r="B4652" t="s">
        <v>561</v>
      </c>
      <c r="C4652">
        <v>2050</v>
      </c>
      <c r="D4652" t="s">
        <v>82</v>
      </c>
      <c r="E4652" t="s">
        <v>83</v>
      </c>
      <c r="F4652" t="s">
        <v>534</v>
      </c>
      <c r="G4652">
        <v>34</v>
      </c>
      <c r="H4652">
        <v>1.9160443916916799E-2</v>
      </c>
      <c r="I4652">
        <f>IF(OR(B4652="GAS",B4652="COL",B4652="LAN",B4652="RICE"),H4652*About!$B$113,IF(B4652="CROP",H4652*About!$B$114,'EPA Data'!H4652))</f>
        <v>1.9160443916916799E-2</v>
      </c>
      <c r="J4652" s="9" t="str">
        <f>VLOOKUP(F4652,'Tech to Policy Mapping'!C:D,2,FALSE)</f>
        <v>F-gas inspection maintenance retrofitting</v>
      </c>
    </row>
    <row r="4653" spans="1:10" x14ac:dyDescent="0.45">
      <c r="A4653" t="s">
        <v>465</v>
      </c>
      <c r="B4653" t="s">
        <v>561</v>
      </c>
      <c r="C4653">
        <v>2050</v>
      </c>
      <c r="D4653" t="s">
        <v>82</v>
      </c>
      <c r="E4653" t="s">
        <v>83</v>
      </c>
      <c r="F4653" t="s">
        <v>515</v>
      </c>
      <c r="G4653">
        <v>35</v>
      </c>
      <c r="H4653">
        <v>0.34024772047996499</v>
      </c>
      <c r="I4653">
        <f>IF(OR(B4653="GAS",B4653="COL",B4653="LAN",B4653="RICE"),H4653*About!$B$113,IF(B4653="CROP",H4653*About!$B$114,'EPA Data'!H4653))</f>
        <v>0.34024772047996499</v>
      </c>
      <c r="J4653" s="9" t="str">
        <f>VLOOKUP(F4653,'Tech to Policy Mapping'!C:D,2,FALSE)</f>
        <v>F-gas destruction</v>
      </c>
    </row>
    <row r="4654" spans="1:10" x14ac:dyDescent="0.45">
      <c r="A4654" t="s">
        <v>465</v>
      </c>
      <c r="B4654" t="s">
        <v>561</v>
      </c>
      <c r="C4654">
        <v>2050</v>
      </c>
      <c r="D4654" t="s">
        <v>82</v>
      </c>
      <c r="E4654" t="s">
        <v>83</v>
      </c>
      <c r="F4654" t="s">
        <v>534</v>
      </c>
      <c r="G4654">
        <v>40</v>
      </c>
      <c r="H4654">
        <v>1.4951082877814799E-2</v>
      </c>
      <c r="I4654">
        <f>IF(OR(B4654="GAS",B4654="COL",B4654="LAN",B4654="RICE"),H4654*About!$B$113,IF(B4654="CROP",H4654*About!$B$114,'EPA Data'!H4654))</f>
        <v>1.4951082877814799E-2</v>
      </c>
      <c r="J4654" s="9" t="str">
        <f>VLOOKUP(F4654,'Tech to Policy Mapping'!C:D,2,FALSE)</f>
        <v>F-gas inspection maintenance retrofitting</v>
      </c>
    </row>
    <row r="4655" spans="1:10" x14ac:dyDescent="0.45">
      <c r="A4655" t="s">
        <v>465</v>
      </c>
      <c r="B4655" t="s">
        <v>561</v>
      </c>
      <c r="C4655">
        <v>2050</v>
      </c>
      <c r="D4655" t="s">
        <v>82</v>
      </c>
      <c r="E4655" t="s">
        <v>83</v>
      </c>
      <c r="F4655" t="s">
        <v>518</v>
      </c>
      <c r="G4655">
        <v>117</v>
      </c>
      <c r="H4655">
        <v>9.1113030910491902E-2</v>
      </c>
      <c r="I4655">
        <f>IF(OR(B4655="GAS",B4655="COL",B4655="LAN",B4655="RICE"),H4655*About!$B$113,IF(B4655="CROP",H4655*About!$B$114,'EPA Data'!H4655))</f>
        <v>9.1113030910491902E-2</v>
      </c>
      <c r="J4655" s="9" t="str">
        <f>VLOOKUP(F4655,'Tech to Policy Mapping'!C:D,2,FALSE)</f>
        <v>F-gas inspection maintenance retrofitting</v>
      </c>
    </row>
    <row r="4656" spans="1:10" x14ac:dyDescent="0.45">
      <c r="A4656" t="s">
        <v>465</v>
      </c>
      <c r="B4656" t="s">
        <v>561</v>
      </c>
      <c r="C4656">
        <v>2050</v>
      </c>
      <c r="D4656" t="s">
        <v>82</v>
      </c>
      <c r="E4656" t="s">
        <v>83</v>
      </c>
      <c r="F4656" t="s">
        <v>518</v>
      </c>
      <c r="G4656">
        <v>100000</v>
      </c>
      <c r="H4656" s="1">
        <v>9.9999999999999998E-13</v>
      </c>
      <c r="I4656">
        <f>IF(OR(B4656="GAS",B4656="COL",B4656="LAN",B4656="RICE"),H4656*About!$B$113,IF(B4656="CROP",H4656*About!$B$114,'EPA Data'!H4656))</f>
        <v>9.9999999999999998E-13</v>
      </c>
      <c r="J4656" s="9" t="str">
        <f>VLOOKUP(F4656,'Tech to Policy Mapping'!C:D,2,FALSE)</f>
        <v>F-gas inspection maintenance retrofitting</v>
      </c>
    </row>
    <row r="4657" spans="1:10" x14ac:dyDescent="0.45">
      <c r="A4657" t="s">
        <v>465</v>
      </c>
      <c r="B4657" t="s">
        <v>563</v>
      </c>
      <c r="C4657">
        <v>2015</v>
      </c>
      <c r="D4657" t="s">
        <v>82</v>
      </c>
      <c r="G4657">
        <v>-100000</v>
      </c>
      <c r="H4657">
        <v>0</v>
      </c>
      <c r="I4657">
        <f>IF(OR(B4657="GAS",B4657="COL",B4657="LAN",B4657="RICE"),H4657*About!$B$113,IF(B4657="CROP",H4657*About!$B$114,'EPA Data'!H4657))</f>
        <v>0</v>
      </c>
      <c r="J4657" s="9" t="e">
        <f>VLOOKUP(F4657,'Tech to Policy Mapping'!C:D,2,FALSE)</f>
        <v>#N/A</v>
      </c>
    </row>
    <row r="4658" spans="1:10" x14ac:dyDescent="0.45">
      <c r="A4658" t="s">
        <v>465</v>
      </c>
      <c r="B4658" t="s">
        <v>563</v>
      </c>
      <c r="C4658">
        <v>2015</v>
      </c>
      <c r="D4658" t="s">
        <v>82</v>
      </c>
      <c r="G4658">
        <v>100000</v>
      </c>
      <c r="H4658" s="1">
        <v>9.9999999999999998E-13</v>
      </c>
      <c r="I4658">
        <f>IF(OR(B4658="GAS",B4658="COL",B4658="LAN",B4658="RICE"),H4658*About!$B$113,IF(B4658="CROP",H4658*About!$B$114,'EPA Data'!H4658))</f>
        <v>9.9999999999999998E-13</v>
      </c>
      <c r="J4658" s="9" t="e">
        <f>VLOOKUP(F4658,'Tech to Policy Mapping'!C:D,2,FALSE)</f>
        <v>#N/A</v>
      </c>
    </row>
    <row r="4659" spans="1:10" x14ac:dyDescent="0.45">
      <c r="A4659" t="s">
        <v>465</v>
      </c>
      <c r="B4659" t="s">
        <v>563</v>
      </c>
      <c r="C4659">
        <v>2020</v>
      </c>
      <c r="D4659" t="s">
        <v>82</v>
      </c>
      <c r="E4659" t="s">
        <v>83</v>
      </c>
      <c r="F4659" t="s">
        <v>564</v>
      </c>
      <c r="G4659">
        <v>-100000</v>
      </c>
      <c r="H4659">
        <v>0</v>
      </c>
      <c r="I4659">
        <f>IF(OR(B4659="GAS",B4659="COL",B4659="LAN",B4659="RICE"),H4659*About!$B$113,IF(B4659="CROP",H4659*About!$B$114,'EPA Data'!H4659))</f>
        <v>0</v>
      </c>
      <c r="J4659" s="9" t="str">
        <f>VLOOKUP(F4659,'Tech to Policy Mapping'!C:D,2,FALSE)</f>
        <v>F-gas inspection maintenance retrofitting</v>
      </c>
    </row>
    <row r="4660" spans="1:10" x14ac:dyDescent="0.45">
      <c r="A4660" t="s">
        <v>465</v>
      </c>
      <c r="B4660" t="s">
        <v>563</v>
      </c>
      <c r="C4660">
        <v>2020</v>
      </c>
      <c r="D4660" t="s">
        <v>82</v>
      </c>
      <c r="E4660" t="s">
        <v>83</v>
      </c>
      <c r="F4660" t="s">
        <v>564</v>
      </c>
      <c r="G4660">
        <v>-11</v>
      </c>
      <c r="H4660">
        <v>8.8839484378695502E-2</v>
      </c>
      <c r="I4660">
        <f>IF(OR(B4660="GAS",B4660="COL",B4660="LAN",B4660="RICE"),H4660*About!$B$113,IF(B4660="CROP",H4660*About!$B$114,'EPA Data'!H4660))</f>
        <v>8.8839484378695502E-2</v>
      </c>
      <c r="J4660" s="9" t="str">
        <f>VLOOKUP(F4660,'Tech to Policy Mapping'!C:D,2,FALSE)</f>
        <v>F-gas inspection maintenance retrofitting</v>
      </c>
    </row>
    <row r="4661" spans="1:10" x14ac:dyDescent="0.45">
      <c r="A4661" t="s">
        <v>465</v>
      </c>
      <c r="B4661" t="s">
        <v>563</v>
      </c>
      <c r="C4661">
        <v>2020</v>
      </c>
      <c r="D4661" t="s">
        <v>82</v>
      </c>
      <c r="E4661" t="s">
        <v>83</v>
      </c>
      <c r="F4661" t="s">
        <v>564</v>
      </c>
      <c r="G4661">
        <v>-11</v>
      </c>
      <c r="H4661">
        <v>0</v>
      </c>
      <c r="I4661">
        <f>IF(OR(B4661="GAS",B4661="COL",B4661="LAN",B4661="RICE"),H4661*About!$B$113,IF(B4661="CROP",H4661*About!$B$114,'EPA Data'!H4661))</f>
        <v>0</v>
      </c>
      <c r="J4661" s="9" t="str">
        <f>VLOOKUP(F4661,'Tech to Policy Mapping'!C:D,2,FALSE)</f>
        <v>F-gas inspection maintenance retrofitting</v>
      </c>
    </row>
    <row r="4662" spans="1:10" x14ac:dyDescent="0.45">
      <c r="A4662" t="s">
        <v>465</v>
      </c>
      <c r="B4662" t="s">
        <v>563</v>
      </c>
      <c r="C4662">
        <v>2020</v>
      </c>
      <c r="D4662" t="s">
        <v>82</v>
      </c>
      <c r="E4662" t="s">
        <v>83</v>
      </c>
      <c r="F4662" t="s">
        <v>564</v>
      </c>
      <c r="G4662">
        <v>100000</v>
      </c>
      <c r="H4662" s="1">
        <v>9.9999999999999998E-13</v>
      </c>
      <c r="I4662">
        <f>IF(OR(B4662="GAS",B4662="COL",B4662="LAN",B4662="RICE"),H4662*About!$B$113,IF(B4662="CROP",H4662*About!$B$114,'EPA Data'!H4662))</f>
        <v>9.9999999999999998E-13</v>
      </c>
      <c r="J4662" s="9" t="str">
        <f>VLOOKUP(F4662,'Tech to Policy Mapping'!C:D,2,FALSE)</f>
        <v>F-gas inspection maintenance retrofitting</v>
      </c>
    </row>
    <row r="4663" spans="1:10" x14ac:dyDescent="0.45">
      <c r="A4663" t="s">
        <v>465</v>
      </c>
      <c r="B4663" t="s">
        <v>563</v>
      </c>
      <c r="C4663">
        <v>2025</v>
      </c>
      <c r="D4663" t="s">
        <v>82</v>
      </c>
      <c r="E4663" t="s">
        <v>83</v>
      </c>
      <c r="F4663" t="s">
        <v>564</v>
      </c>
      <c r="G4663">
        <v>-100000</v>
      </c>
      <c r="H4663">
        <v>0</v>
      </c>
      <c r="I4663">
        <f>IF(OR(B4663="GAS",B4663="COL",B4663="LAN",B4663="RICE"),H4663*About!$B$113,IF(B4663="CROP",H4663*About!$B$114,'EPA Data'!H4663))</f>
        <v>0</v>
      </c>
      <c r="J4663" s="9" t="str">
        <f>VLOOKUP(F4663,'Tech to Policy Mapping'!C:D,2,FALSE)</f>
        <v>F-gas inspection maintenance retrofitting</v>
      </c>
    </row>
    <row r="4664" spans="1:10" x14ac:dyDescent="0.45">
      <c r="A4664" t="s">
        <v>465</v>
      </c>
      <c r="B4664" t="s">
        <v>563</v>
      </c>
      <c r="C4664">
        <v>2025</v>
      </c>
      <c r="D4664" t="s">
        <v>82</v>
      </c>
      <c r="E4664" t="s">
        <v>83</v>
      </c>
      <c r="F4664" t="s">
        <v>564</v>
      </c>
      <c r="G4664">
        <v>-11</v>
      </c>
      <c r="H4664">
        <v>0</v>
      </c>
      <c r="I4664">
        <f>IF(OR(B4664="GAS",B4664="COL",B4664="LAN",B4664="RICE"),H4664*About!$B$113,IF(B4664="CROP",H4664*About!$B$114,'EPA Data'!H4664))</f>
        <v>0</v>
      </c>
      <c r="J4664" s="9" t="str">
        <f>VLOOKUP(F4664,'Tech to Policy Mapping'!C:D,2,FALSE)</f>
        <v>F-gas inspection maintenance retrofitting</v>
      </c>
    </row>
    <row r="4665" spans="1:10" x14ac:dyDescent="0.45">
      <c r="A4665" t="s">
        <v>465</v>
      </c>
      <c r="B4665" t="s">
        <v>563</v>
      </c>
      <c r="C4665">
        <v>2025</v>
      </c>
      <c r="D4665" t="s">
        <v>82</v>
      </c>
      <c r="E4665" t="s">
        <v>83</v>
      </c>
      <c r="F4665" t="s">
        <v>564</v>
      </c>
      <c r="G4665">
        <v>-11</v>
      </c>
      <c r="H4665">
        <v>0.13194863498210899</v>
      </c>
      <c r="I4665">
        <f>IF(OR(B4665="GAS",B4665="COL",B4665="LAN",B4665="RICE"),H4665*About!$B$113,IF(B4665="CROP",H4665*About!$B$114,'EPA Data'!H4665))</f>
        <v>0.13194863498210899</v>
      </c>
      <c r="J4665" s="9" t="str">
        <f>VLOOKUP(F4665,'Tech to Policy Mapping'!C:D,2,FALSE)</f>
        <v>F-gas inspection maintenance retrofitting</v>
      </c>
    </row>
    <row r="4666" spans="1:10" x14ac:dyDescent="0.45">
      <c r="A4666" t="s">
        <v>465</v>
      </c>
      <c r="B4666" t="s">
        <v>563</v>
      </c>
      <c r="C4666">
        <v>2025</v>
      </c>
      <c r="D4666" t="s">
        <v>82</v>
      </c>
      <c r="E4666" t="s">
        <v>83</v>
      </c>
      <c r="F4666" t="s">
        <v>564</v>
      </c>
      <c r="G4666">
        <v>100000</v>
      </c>
      <c r="H4666" s="1">
        <v>9.9999999999999998E-13</v>
      </c>
      <c r="I4666">
        <f>IF(OR(B4666="GAS",B4666="COL",B4666="LAN",B4666="RICE"),H4666*About!$B$113,IF(B4666="CROP",H4666*About!$B$114,'EPA Data'!H4666))</f>
        <v>9.9999999999999998E-13</v>
      </c>
      <c r="J4666" s="9" t="str">
        <f>VLOOKUP(F4666,'Tech to Policy Mapping'!C:D,2,FALSE)</f>
        <v>F-gas inspection maintenance retrofitting</v>
      </c>
    </row>
    <row r="4667" spans="1:10" x14ac:dyDescent="0.45">
      <c r="A4667" t="s">
        <v>465</v>
      </c>
      <c r="B4667" t="s">
        <v>563</v>
      </c>
      <c r="C4667">
        <v>2030</v>
      </c>
      <c r="D4667" t="s">
        <v>82</v>
      </c>
      <c r="E4667" t="s">
        <v>83</v>
      </c>
      <c r="F4667" t="s">
        <v>564</v>
      </c>
      <c r="G4667">
        <v>-100000</v>
      </c>
      <c r="H4667">
        <v>0</v>
      </c>
      <c r="I4667">
        <f>IF(OR(B4667="GAS",B4667="COL",B4667="LAN",B4667="RICE"),H4667*About!$B$113,IF(B4667="CROP",H4667*About!$B$114,'EPA Data'!H4667))</f>
        <v>0</v>
      </c>
      <c r="J4667" s="9" t="str">
        <f>VLOOKUP(F4667,'Tech to Policy Mapping'!C:D,2,FALSE)</f>
        <v>F-gas inspection maintenance retrofitting</v>
      </c>
    </row>
    <row r="4668" spans="1:10" x14ac:dyDescent="0.45">
      <c r="A4668" t="s">
        <v>465</v>
      </c>
      <c r="B4668" t="s">
        <v>563</v>
      </c>
      <c r="C4668">
        <v>2030</v>
      </c>
      <c r="D4668" t="s">
        <v>82</v>
      </c>
      <c r="E4668" t="s">
        <v>83</v>
      </c>
      <c r="F4668" t="s">
        <v>564</v>
      </c>
      <c r="G4668">
        <v>-11</v>
      </c>
      <c r="H4668">
        <v>0</v>
      </c>
      <c r="I4668">
        <f>IF(OR(B4668="GAS",B4668="COL",B4668="LAN",B4668="RICE"),H4668*About!$B$113,IF(B4668="CROP",H4668*About!$B$114,'EPA Data'!H4668))</f>
        <v>0</v>
      </c>
      <c r="J4668" s="9" t="str">
        <f>VLOOKUP(F4668,'Tech to Policy Mapping'!C:D,2,FALSE)</f>
        <v>F-gas inspection maintenance retrofitting</v>
      </c>
    </row>
    <row r="4669" spans="1:10" x14ac:dyDescent="0.45">
      <c r="A4669" t="s">
        <v>465</v>
      </c>
      <c r="B4669" t="s">
        <v>563</v>
      </c>
      <c r="C4669">
        <v>2030</v>
      </c>
      <c r="D4669" t="s">
        <v>82</v>
      </c>
      <c r="E4669" t="s">
        <v>83</v>
      </c>
      <c r="F4669" t="s">
        <v>564</v>
      </c>
      <c r="G4669">
        <v>-11</v>
      </c>
      <c r="H4669">
        <v>0.191519550979137</v>
      </c>
      <c r="I4669">
        <f>IF(OR(B4669="GAS",B4669="COL",B4669="LAN",B4669="RICE"),H4669*About!$B$113,IF(B4669="CROP",H4669*About!$B$114,'EPA Data'!H4669))</f>
        <v>0.191519550979137</v>
      </c>
      <c r="J4669" s="9" t="str">
        <f>VLOOKUP(F4669,'Tech to Policy Mapping'!C:D,2,FALSE)</f>
        <v>F-gas inspection maintenance retrofitting</v>
      </c>
    </row>
    <row r="4670" spans="1:10" x14ac:dyDescent="0.45">
      <c r="A4670" t="s">
        <v>465</v>
      </c>
      <c r="B4670" t="s">
        <v>563</v>
      </c>
      <c r="C4670">
        <v>2030</v>
      </c>
      <c r="D4670" t="s">
        <v>82</v>
      </c>
      <c r="E4670" t="s">
        <v>83</v>
      </c>
      <c r="F4670" t="s">
        <v>565</v>
      </c>
      <c r="G4670">
        <v>5</v>
      </c>
      <c r="H4670">
        <v>1.4767618849873499E-2</v>
      </c>
      <c r="I4670">
        <f>IF(OR(B4670="GAS",B4670="COL",B4670="LAN",B4670="RICE"),H4670*About!$B$113,IF(B4670="CROP",H4670*About!$B$114,'EPA Data'!H4670))</f>
        <v>1.4767618849873499E-2</v>
      </c>
      <c r="J4670" s="9" t="str">
        <f>VLOOKUP(F4670,'Tech to Policy Mapping'!C:D,2,FALSE)</f>
        <v>F-gas substitution</v>
      </c>
    </row>
    <row r="4671" spans="1:10" x14ac:dyDescent="0.45">
      <c r="A4671" t="s">
        <v>465</v>
      </c>
      <c r="B4671" t="s">
        <v>563</v>
      </c>
      <c r="C4671">
        <v>2030</v>
      </c>
      <c r="D4671" t="s">
        <v>82</v>
      </c>
      <c r="E4671" t="s">
        <v>83</v>
      </c>
      <c r="F4671" t="s">
        <v>566</v>
      </c>
      <c r="G4671">
        <v>15</v>
      </c>
      <c r="H4671">
        <v>1.4767618849873499E-2</v>
      </c>
      <c r="I4671">
        <f>IF(OR(B4671="GAS",B4671="COL",B4671="LAN",B4671="RICE"),H4671*About!$B$113,IF(B4671="CROP",H4671*About!$B$114,'EPA Data'!H4671))</f>
        <v>1.4767618849873499E-2</v>
      </c>
      <c r="J4671" s="9" t="str">
        <f>VLOOKUP(F4671,'Tech to Policy Mapping'!C:D,2,FALSE)</f>
        <v>F-gas substitution</v>
      </c>
    </row>
    <row r="4672" spans="1:10" x14ac:dyDescent="0.45">
      <c r="A4672" t="s">
        <v>465</v>
      </c>
      <c r="B4672" t="s">
        <v>563</v>
      </c>
      <c r="C4672">
        <v>2030</v>
      </c>
      <c r="D4672" t="s">
        <v>82</v>
      </c>
      <c r="E4672" t="s">
        <v>83</v>
      </c>
      <c r="F4672" t="s">
        <v>566</v>
      </c>
      <c r="G4672">
        <v>100000</v>
      </c>
      <c r="H4672" s="1">
        <v>9.9999999999999998E-13</v>
      </c>
      <c r="I4672">
        <f>IF(OR(B4672="GAS",B4672="COL",B4672="LAN",B4672="RICE"),H4672*About!$B$113,IF(B4672="CROP",H4672*About!$B$114,'EPA Data'!H4672))</f>
        <v>9.9999999999999998E-13</v>
      </c>
      <c r="J4672" s="9" t="str">
        <f>VLOOKUP(F4672,'Tech to Policy Mapping'!C:D,2,FALSE)</f>
        <v>F-gas substitution</v>
      </c>
    </row>
    <row r="4673" spans="1:10" x14ac:dyDescent="0.45">
      <c r="A4673" t="s">
        <v>465</v>
      </c>
      <c r="B4673" t="s">
        <v>563</v>
      </c>
      <c r="C4673">
        <v>2035</v>
      </c>
      <c r="D4673" t="s">
        <v>82</v>
      </c>
      <c r="E4673" t="s">
        <v>83</v>
      </c>
      <c r="F4673" t="s">
        <v>564</v>
      </c>
      <c r="G4673">
        <v>-100000</v>
      </c>
      <c r="H4673">
        <v>0</v>
      </c>
      <c r="I4673">
        <f>IF(OR(B4673="GAS",B4673="COL",B4673="LAN",B4673="RICE"),H4673*About!$B$113,IF(B4673="CROP",H4673*About!$B$114,'EPA Data'!H4673))</f>
        <v>0</v>
      </c>
      <c r="J4673" s="9" t="str">
        <f>VLOOKUP(F4673,'Tech to Policy Mapping'!C:D,2,FALSE)</f>
        <v>F-gas inspection maintenance retrofitting</v>
      </c>
    </row>
    <row r="4674" spans="1:10" x14ac:dyDescent="0.45">
      <c r="A4674" t="s">
        <v>465</v>
      </c>
      <c r="B4674" t="s">
        <v>563</v>
      </c>
      <c r="C4674">
        <v>2035</v>
      </c>
      <c r="D4674" t="s">
        <v>82</v>
      </c>
      <c r="E4674" t="s">
        <v>83</v>
      </c>
      <c r="F4674" t="s">
        <v>564</v>
      </c>
      <c r="G4674">
        <v>-11</v>
      </c>
      <c r="H4674">
        <v>0</v>
      </c>
      <c r="I4674">
        <f>IF(OR(B4674="GAS",B4674="COL",B4674="LAN",B4674="RICE"),H4674*About!$B$113,IF(B4674="CROP",H4674*About!$B$114,'EPA Data'!H4674))</f>
        <v>0</v>
      </c>
      <c r="J4674" s="9" t="str">
        <f>VLOOKUP(F4674,'Tech to Policy Mapping'!C:D,2,FALSE)</f>
        <v>F-gas inspection maintenance retrofitting</v>
      </c>
    </row>
    <row r="4675" spans="1:10" x14ac:dyDescent="0.45">
      <c r="A4675" t="s">
        <v>465</v>
      </c>
      <c r="B4675" t="s">
        <v>563</v>
      </c>
      <c r="C4675">
        <v>2035</v>
      </c>
      <c r="D4675" t="s">
        <v>82</v>
      </c>
      <c r="E4675" t="s">
        <v>83</v>
      </c>
      <c r="F4675" t="s">
        <v>564</v>
      </c>
      <c r="G4675">
        <v>-11</v>
      </c>
      <c r="H4675">
        <v>0.21545951813459399</v>
      </c>
      <c r="I4675">
        <f>IF(OR(B4675="GAS",B4675="COL",B4675="LAN",B4675="RICE"),H4675*About!$B$113,IF(B4675="CROP",H4675*About!$B$114,'EPA Data'!H4675))</f>
        <v>0.21545951813459399</v>
      </c>
      <c r="J4675" s="9" t="str">
        <f>VLOOKUP(F4675,'Tech to Policy Mapping'!C:D,2,FALSE)</f>
        <v>F-gas inspection maintenance retrofitting</v>
      </c>
    </row>
    <row r="4676" spans="1:10" x14ac:dyDescent="0.45">
      <c r="A4676" t="s">
        <v>465</v>
      </c>
      <c r="B4676" t="s">
        <v>563</v>
      </c>
      <c r="C4676">
        <v>2035</v>
      </c>
      <c r="D4676" t="s">
        <v>82</v>
      </c>
      <c r="E4676" t="s">
        <v>83</v>
      </c>
      <c r="F4676" t="s">
        <v>565</v>
      </c>
      <c r="G4676">
        <v>5</v>
      </c>
      <c r="H4676">
        <v>2.95352190732956E-2</v>
      </c>
      <c r="I4676">
        <f>IF(OR(B4676="GAS",B4676="COL",B4676="LAN",B4676="RICE"),H4676*About!$B$113,IF(B4676="CROP",H4676*About!$B$114,'EPA Data'!H4676))</f>
        <v>2.95352190732956E-2</v>
      </c>
      <c r="J4676" s="9" t="str">
        <f>VLOOKUP(F4676,'Tech to Policy Mapping'!C:D,2,FALSE)</f>
        <v>F-gas substitution</v>
      </c>
    </row>
    <row r="4677" spans="1:10" x14ac:dyDescent="0.45">
      <c r="A4677" t="s">
        <v>465</v>
      </c>
      <c r="B4677" t="s">
        <v>563</v>
      </c>
      <c r="C4677">
        <v>2035</v>
      </c>
      <c r="D4677" t="s">
        <v>82</v>
      </c>
      <c r="E4677" t="s">
        <v>83</v>
      </c>
      <c r="F4677" t="s">
        <v>566</v>
      </c>
      <c r="G4677">
        <v>15</v>
      </c>
      <c r="H4677">
        <v>2.95352190732956E-2</v>
      </c>
      <c r="I4677">
        <f>IF(OR(B4677="GAS",B4677="COL",B4677="LAN",B4677="RICE"),H4677*About!$B$113,IF(B4677="CROP",H4677*About!$B$114,'EPA Data'!H4677))</f>
        <v>2.95352190732956E-2</v>
      </c>
      <c r="J4677" s="9" t="str">
        <f>VLOOKUP(F4677,'Tech to Policy Mapping'!C:D,2,FALSE)</f>
        <v>F-gas substitution</v>
      </c>
    </row>
    <row r="4678" spans="1:10" x14ac:dyDescent="0.45">
      <c r="A4678" t="s">
        <v>465</v>
      </c>
      <c r="B4678" t="s">
        <v>563</v>
      </c>
      <c r="C4678">
        <v>2035</v>
      </c>
      <c r="D4678" t="s">
        <v>82</v>
      </c>
      <c r="E4678" t="s">
        <v>83</v>
      </c>
      <c r="F4678" t="s">
        <v>566</v>
      </c>
      <c r="G4678">
        <v>100000</v>
      </c>
      <c r="H4678" s="1">
        <v>9.9999999999999998E-13</v>
      </c>
      <c r="I4678">
        <f>IF(OR(B4678="GAS",B4678="COL",B4678="LAN",B4678="RICE"),H4678*About!$B$113,IF(B4678="CROP",H4678*About!$B$114,'EPA Data'!H4678))</f>
        <v>9.9999999999999998E-13</v>
      </c>
      <c r="J4678" s="9" t="str">
        <f>VLOOKUP(F4678,'Tech to Policy Mapping'!C:D,2,FALSE)</f>
        <v>F-gas substitution</v>
      </c>
    </row>
    <row r="4679" spans="1:10" x14ac:dyDescent="0.45">
      <c r="A4679" t="s">
        <v>465</v>
      </c>
      <c r="B4679" t="s">
        <v>563</v>
      </c>
      <c r="C4679">
        <v>2040</v>
      </c>
      <c r="D4679" t="s">
        <v>82</v>
      </c>
      <c r="E4679" t="s">
        <v>83</v>
      </c>
      <c r="F4679" t="s">
        <v>564</v>
      </c>
      <c r="G4679">
        <v>-100000</v>
      </c>
      <c r="H4679">
        <v>0</v>
      </c>
      <c r="I4679">
        <f>IF(OR(B4679="GAS",B4679="COL",B4679="LAN",B4679="RICE"),H4679*About!$B$113,IF(B4679="CROP",H4679*About!$B$114,'EPA Data'!H4679))</f>
        <v>0</v>
      </c>
      <c r="J4679" s="9" t="str">
        <f>VLOOKUP(F4679,'Tech to Policy Mapping'!C:D,2,FALSE)</f>
        <v>F-gas inspection maintenance retrofitting</v>
      </c>
    </row>
    <row r="4680" spans="1:10" x14ac:dyDescent="0.45">
      <c r="A4680" t="s">
        <v>465</v>
      </c>
      <c r="B4680" t="s">
        <v>563</v>
      </c>
      <c r="C4680">
        <v>2040</v>
      </c>
      <c r="D4680" t="s">
        <v>82</v>
      </c>
      <c r="E4680" t="s">
        <v>83</v>
      </c>
      <c r="F4680" t="s">
        <v>564</v>
      </c>
      <c r="G4680">
        <v>-11</v>
      </c>
      <c r="H4680">
        <v>0.294302448630332</v>
      </c>
      <c r="I4680">
        <f>IF(OR(B4680="GAS",B4680="COL",B4680="LAN",B4680="RICE"),H4680*About!$B$113,IF(B4680="CROP",H4680*About!$B$114,'EPA Data'!H4680))</f>
        <v>0.294302448630332</v>
      </c>
      <c r="J4680" s="9" t="str">
        <f>VLOOKUP(F4680,'Tech to Policy Mapping'!C:D,2,FALSE)</f>
        <v>F-gas inspection maintenance retrofitting</v>
      </c>
    </row>
    <row r="4681" spans="1:10" x14ac:dyDescent="0.45">
      <c r="A4681" t="s">
        <v>465</v>
      </c>
      <c r="B4681" t="s">
        <v>563</v>
      </c>
      <c r="C4681">
        <v>2040</v>
      </c>
      <c r="D4681" t="s">
        <v>82</v>
      </c>
      <c r="E4681" t="s">
        <v>83</v>
      </c>
      <c r="F4681" t="s">
        <v>564</v>
      </c>
      <c r="G4681">
        <v>-11</v>
      </c>
      <c r="H4681">
        <v>0</v>
      </c>
      <c r="I4681">
        <f>IF(OR(B4681="GAS",B4681="COL",B4681="LAN",B4681="RICE"),H4681*About!$B$113,IF(B4681="CROP",H4681*About!$B$114,'EPA Data'!H4681))</f>
        <v>0</v>
      </c>
      <c r="J4681" s="9" t="str">
        <f>VLOOKUP(F4681,'Tech to Policy Mapping'!C:D,2,FALSE)</f>
        <v>F-gas inspection maintenance retrofitting</v>
      </c>
    </row>
    <row r="4682" spans="1:10" x14ac:dyDescent="0.45">
      <c r="A4682" t="s">
        <v>465</v>
      </c>
      <c r="B4682" t="s">
        <v>563</v>
      </c>
      <c r="C4682">
        <v>2040</v>
      </c>
      <c r="D4682" t="s">
        <v>82</v>
      </c>
      <c r="E4682" t="s">
        <v>83</v>
      </c>
      <c r="F4682" t="s">
        <v>565</v>
      </c>
      <c r="G4682">
        <v>5</v>
      </c>
      <c r="H4682">
        <v>5.4462727159261697E-2</v>
      </c>
      <c r="I4682">
        <f>IF(OR(B4682="GAS",B4682="COL",B4682="LAN",B4682="RICE"),H4682*About!$B$113,IF(B4682="CROP",H4682*About!$B$114,'EPA Data'!H4682))</f>
        <v>5.4462727159261697E-2</v>
      </c>
      <c r="J4682" s="9" t="str">
        <f>VLOOKUP(F4682,'Tech to Policy Mapping'!C:D,2,FALSE)</f>
        <v>F-gas substitution</v>
      </c>
    </row>
    <row r="4683" spans="1:10" x14ac:dyDescent="0.45">
      <c r="A4683" t="s">
        <v>465</v>
      </c>
      <c r="B4683" t="s">
        <v>563</v>
      </c>
      <c r="C4683">
        <v>2040</v>
      </c>
      <c r="D4683" t="s">
        <v>82</v>
      </c>
      <c r="E4683" t="s">
        <v>83</v>
      </c>
      <c r="F4683" t="s">
        <v>566</v>
      </c>
      <c r="G4683">
        <v>15</v>
      </c>
      <c r="H4683">
        <v>5.4462727159261697E-2</v>
      </c>
      <c r="I4683">
        <f>IF(OR(B4683="GAS",B4683="COL",B4683="LAN",B4683="RICE"),H4683*About!$B$113,IF(B4683="CROP",H4683*About!$B$114,'EPA Data'!H4683))</f>
        <v>5.4462727159261697E-2</v>
      </c>
      <c r="J4683" s="9" t="str">
        <f>VLOOKUP(F4683,'Tech to Policy Mapping'!C:D,2,FALSE)</f>
        <v>F-gas substitution</v>
      </c>
    </row>
    <row r="4684" spans="1:10" x14ac:dyDescent="0.45">
      <c r="A4684" t="s">
        <v>465</v>
      </c>
      <c r="B4684" t="s">
        <v>563</v>
      </c>
      <c r="C4684">
        <v>2040</v>
      </c>
      <c r="D4684" t="s">
        <v>82</v>
      </c>
      <c r="E4684" t="s">
        <v>83</v>
      </c>
      <c r="F4684" t="s">
        <v>566</v>
      </c>
      <c r="G4684">
        <v>100000</v>
      </c>
      <c r="H4684" s="1">
        <v>9.9999999999999998E-13</v>
      </c>
      <c r="I4684">
        <f>IF(OR(B4684="GAS",B4684="COL",B4684="LAN",B4684="RICE"),H4684*About!$B$113,IF(B4684="CROP",H4684*About!$B$114,'EPA Data'!H4684))</f>
        <v>9.9999999999999998E-13</v>
      </c>
      <c r="J4684" s="9" t="str">
        <f>VLOOKUP(F4684,'Tech to Policy Mapping'!C:D,2,FALSE)</f>
        <v>F-gas substitution</v>
      </c>
    </row>
    <row r="4685" spans="1:10" x14ac:dyDescent="0.45">
      <c r="A4685" t="s">
        <v>465</v>
      </c>
      <c r="B4685" t="s">
        <v>563</v>
      </c>
      <c r="C4685">
        <v>2045</v>
      </c>
      <c r="D4685" t="s">
        <v>82</v>
      </c>
      <c r="E4685" t="s">
        <v>83</v>
      </c>
      <c r="F4685" t="s">
        <v>564</v>
      </c>
      <c r="G4685">
        <v>-100000</v>
      </c>
      <c r="H4685">
        <v>0</v>
      </c>
      <c r="I4685">
        <f>IF(OR(B4685="GAS",B4685="COL",B4685="LAN",B4685="RICE"),H4685*About!$B$113,IF(B4685="CROP",H4685*About!$B$114,'EPA Data'!H4685))</f>
        <v>0</v>
      </c>
      <c r="J4685" s="9" t="str">
        <f>VLOOKUP(F4685,'Tech to Policy Mapping'!C:D,2,FALSE)</f>
        <v>F-gas inspection maintenance retrofitting</v>
      </c>
    </row>
    <row r="4686" spans="1:10" x14ac:dyDescent="0.45">
      <c r="A4686" t="s">
        <v>465</v>
      </c>
      <c r="B4686" t="s">
        <v>563</v>
      </c>
      <c r="C4686">
        <v>2045</v>
      </c>
      <c r="D4686" t="s">
        <v>82</v>
      </c>
      <c r="E4686" t="s">
        <v>83</v>
      </c>
      <c r="F4686" t="s">
        <v>564</v>
      </c>
      <c r="G4686">
        <v>-11</v>
      </c>
      <c r="H4686">
        <v>0</v>
      </c>
      <c r="I4686">
        <f>IF(OR(B4686="GAS",B4686="COL",B4686="LAN",B4686="RICE"),H4686*About!$B$113,IF(B4686="CROP",H4686*About!$B$114,'EPA Data'!H4686))</f>
        <v>0</v>
      </c>
      <c r="J4686" s="9" t="str">
        <f>VLOOKUP(F4686,'Tech to Policy Mapping'!C:D,2,FALSE)</f>
        <v>F-gas inspection maintenance retrofitting</v>
      </c>
    </row>
    <row r="4687" spans="1:10" x14ac:dyDescent="0.45">
      <c r="A4687" t="s">
        <v>465</v>
      </c>
      <c r="B4687" t="s">
        <v>563</v>
      </c>
      <c r="C4687">
        <v>2045</v>
      </c>
      <c r="D4687" t="s">
        <v>82</v>
      </c>
      <c r="E4687" t="s">
        <v>83</v>
      </c>
      <c r="F4687" t="s">
        <v>564</v>
      </c>
      <c r="G4687">
        <v>-11</v>
      </c>
      <c r="H4687">
        <v>0.32001098245382298</v>
      </c>
      <c r="I4687">
        <f>IF(OR(B4687="GAS",B4687="COL",B4687="LAN",B4687="RICE"),H4687*About!$B$113,IF(B4687="CROP",H4687*About!$B$114,'EPA Data'!H4687))</f>
        <v>0.32001098245382298</v>
      </c>
      <c r="J4687" s="9" t="str">
        <f>VLOOKUP(F4687,'Tech to Policy Mapping'!C:D,2,FALSE)</f>
        <v>F-gas inspection maintenance retrofitting</v>
      </c>
    </row>
    <row r="4688" spans="1:10" x14ac:dyDescent="0.45">
      <c r="A4688" t="s">
        <v>465</v>
      </c>
      <c r="B4688" t="s">
        <v>563</v>
      </c>
      <c r="C4688">
        <v>2045</v>
      </c>
      <c r="D4688" t="s">
        <v>82</v>
      </c>
      <c r="E4688" t="s">
        <v>83</v>
      </c>
      <c r="F4688" t="s">
        <v>565</v>
      </c>
      <c r="G4688">
        <v>5</v>
      </c>
      <c r="H4688">
        <v>5.9220291674137102E-2</v>
      </c>
      <c r="I4688">
        <f>IF(OR(B4688="GAS",B4688="COL",B4688="LAN",B4688="RICE"),H4688*About!$B$113,IF(B4688="CROP",H4688*About!$B$114,'EPA Data'!H4688))</f>
        <v>5.9220291674137102E-2</v>
      </c>
      <c r="J4688" s="9" t="str">
        <f>VLOOKUP(F4688,'Tech to Policy Mapping'!C:D,2,FALSE)</f>
        <v>F-gas substitution</v>
      </c>
    </row>
    <row r="4689" spans="1:10" x14ac:dyDescent="0.45">
      <c r="A4689" t="s">
        <v>465</v>
      </c>
      <c r="B4689" t="s">
        <v>563</v>
      </c>
      <c r="C4689">
        <v>2045</v>
      </c>
      <c r="D4689" t="s">
        <v>82</v>
      </c>
      <c r="E4689" t="s">
        <v>83</v>
      </c>
      <c r="F4689" t="s">
        <v>566</v>
      </c>
      <c r="G4689">
        <v>15</v>
      </c>
      <c r="H4689">
        <v>5.9220291674137102E-2</v>
      </c>
      <c r="I4689">
        <f>IF(OR(B4689="GAS",B4689="COL",B4689="LAN",B4689="RICE"),H4689*About!$B$113,IF(B4689="CROP",H4689*About!$B$114,'EPA Data'!H4689))</f>
        <v>5.9220291674137102E-2</v>
      </c>
      <c r="J4689" s="9" t="str">
        <f>VLOOKUP(F4689,'Tech to Policy Mapping'!C:D,2,FALSE)</f>
        <v>F-gas substitution</v>
      </c>
    </row>
    <row r="4690" spans="1:10" x14ac:dyDescent="0.45">
      <c r="A4690" t="s">
        <v>465</v>
      </c>
      <c r="B4690" t="s">
        <v>563</v>
      </c>
      <c r="C4690">
        <v>2045</v>
      </c>
      <c r="D4690" t="s">
        <v>82</v>
      </c>
      <c r="E4690" t="s">
        <v>83</v>
      </c>
      <c r="F4690" t="s">
        <v>566</v>
      </c>
      <c r="G4690">
        <v>100000</v>
      </c>
      <c r="H4690" s="1">
        <v>9.9999999999999998E-13</v>
      </c>
      <c r="I4690">
        <f>IF(OR(B4690="GAS",B4690="COL",B4690="LAN",B4690="RICE"),H4690*About!$B$113,IF(B4690="CROP",H4690*About!$B$114,'EPA Data'!H4690))</f>
        <v>9.9999999999999998E-13</v>
      </c>
      <c r="J4690" s="9" t="str">
        <f>VLOOKUP(F4690,'Tech to Policy Mapping'!C:D,2,FALSE)</f>
        <v>F-gas substitution</v>
      </c>
    </row>
    <row r="4691" spans="1:10" x14ac:dyDescent="0.45">
      <c r="A4691" t="s">
        <v>465</v>
      </c>
      <c r="B4691" t="s">
        <v>563</v>
      </c>
      <c r="C4691">
        <v>2050</v>
      </c>
      <c r="D4691" t="s">
        <v>82</v>
      </c>
      <c r="E4691" t="s">
        <v>83</v>
      </c>
      <c r="F4691" t="s">
        <v>564</v>
      </c>
      <c r="G4691">
        <v>-100000</v>
      </c>
      <c r="H4691">
        <v>0</v>
      </c>
      <c r="I4691">
        <f>IF(OR(B4691="GAS",B4691="COL",B4691="LAN",B4691="RICE"),H4691*About!$B$113,IF(B4691="CROP",H4691*About!$B$114,'EPA Data'!H4691))</f>
        <v>0</v>
      </c>
      <c r="J4691" s="9" t="str">
        <f>VLOOKUP(F4691,'Tech to Policy Mapping'!C:D,2,FALSE)</f>
        <v>F-gas inspection maintenance retrofitting</v>
      </c>
    </row>
    <row r="4692" spans="1:10" x14ac:dyDescent="0.45">
      <c r="A4692" t="s">
        <v>465</v>
      </c>
      <c r="B4692" t="s">
        <v>563</v>
      </c>
      <c r="C4692">
        <v>2050</v>
      </c>
      <c r="D4692" t="s">
        <v>82</v>
      </c>
      <c r="E4692" t="s">
        <v>83</v>
      </c>
      <c r="F4692" t="s">
        <v>564</v>
      </c>
      <c r="G4692">
        <v>-11</v>
      </c>
      <c r="H4692">
        <v>0.33926688134670202</v>
      </c>
      <c r="I4692">
        <f>IF(OR(B4692="GAS",B4692="COL",B4692="LAN",B4692="RICE"),H4692*About!$B$113,IF(B4692="CROP",H4692*About!$B$114,'EPA Data'!H4692))</f>
        <v>0.33926688134670202</v>
      </c>
      <c r="J4692" s="9" t="str">
        <f>VLOOKUP(F4692,'Tech to Policy Mapping'!C:D,2,FALSE)</f>
        <v>F-gas inspection maintenance retrofitting</v>
      </c>
    </row>
    <row r="4693" spans="1:10" x14ac:dyDescent="0.45">
      <c r="A4693" t="s">
        <v>465</v>
      </c>
      <c r="B4693" t="s">
        <v>563</v>
      </c>
      <c r="C4693">
        <v>2050</v>
      </c>
      <c r="D4693" t="s">
        <v>82</v>
      </c>
      <c r="E4693" t="s">
        <v>83</v>
      </c>
      <c r="F4693" t="s">
        <v>564</v>
      </c>
      <c r="G4693">
        <v>-11</v>
      </c>
      <c r="H4693">
        <v>0</v>
      </c>
      <c r="I4693">
        <f>IF(OR(B4693="GAS",B4693="COL",B4693="LAN",B4693="RICE"),H4693*About!$B$113,IF(B4693="CROP",H4693*About!$B$114,'EPA Data'!H4693))</f>
        <v>0</v>
      </c>
      <c r="J4693" s="9" t="str">
        <f>VLOOKUP(F4693,'Tech to Policy Mapping'!C:D,2,FALSE)</f>
        <v>F-gas inspection maintenance retrofitting</v>
      </c>
    </row>
    <row r="4694" spans="1:10" x14ac:dyDescent="0.45">
      <c r="A4694" t="s">
        <v>465</v>
      </c>
      <c r="B4694" t="s">
        <v>563</v>
      </c>
      <c r="C4694">
        <v>2050</v>
      </c>
      <c r="D4694" t="s">
        <v>82</v>
      </c>
      <c r="E4694" t="s">
        <v>83</v>
      </c>
      <c r="F4694" t="s">
        <v>565</v>
      </c>
      <c r="G4694">
        <v>5</v>
      </c>
      <c r="H4694">
        <v>6.2783770263194996E-2</v>
      </c>
      <c r="I4694">
        <f>IF(OR(B4694="GAS",B4694="COL",B4694="LAN",B4694="RICE"),H4694*About!$B$113,IF(B4694="CROP",H4694*About!$B$114,'EPA Data'!H4694))</f>
        <v>6.2783770263194996E-2</v>
      </c>
      <c r="J4694" s="9" t="str">
        <f>VLOOKUP(F4694,'Tech to Policy Mapping'!C:D,2,FALSE)</f>
        <v>F-gas substitution</v>
      </c>
    </row>
    <row r="4695" spans="1:10" x14ac:dyDescent="0.45">
      <c r="A4695" t="s">
        <v>465</v>
      </c>
      <c r="B4695" t="s">
        <v>563</v>
      </c>
      <c r="C4695">
        <v>2050</v>
      </c>
      <c r="D4695" t="s">
        <v>82</v>
      </c>
      <c r="E4695" t="s">
        <v>83</v>
      </c>
      <c r="F4695" t="s">
        <v>566</v>
      </c>
      <c r="G4695">
        <v>15</v>
      </c>
      <c r="H4695">
        <v>6.2783770263194996E-2</v>
      </c>
      <c r="I4695">
        <f>IF(OR(B4695="GAS",B4695="COL",B4695="LAN",B4695="RICE"),H4695*About!$B$113,IF(B4695="CROP",H4695*About!$B$114,'EPA Data'!H4695))</f>
        <v>6.2783770263194996E-2</v>
      </c>
      <c r="J4695" s="9" t="str">
        <f>VLOOKUP(F4695,'Tech to Policy Mapping'!C:D,2,FALSE)</f>
        <v>F-gas substitution</v>
      </c>
    </row>
    <row r="4696" spans="1:10" x14ac:dyDescent="0.45">
      <c r="A4696" t="s">
        <v>465</v>
      </c>
      <c r="B4696" t="s">
        <v>563</v>
      </c>
      <c r="C4696">
        <v>2050</v>
      </c>
      <c r="D4696" t="s">
        <v>82</v>
      </c>
      <c r="E4696" t="s">
        <v>83</v>
      </c>
      <c r="F4696" t="s">
        <v>566</v>
      </c>
      <c r="G4696">
        <v>100000</v>
      </c>
      <c r="H4696" s="1">
        <v>9.9999999999999998E-13</v>
      </c>
      <c r="I4696">
        <f>IF(OR(B4696="GAS",B4696="COL",B4696="LAN",B4696="RICE"),H4696*About!$B$113,IF(B4696="CROP",H4696*About!$B$114,'EPA Data'!H4696))</f>
        <v>9.9999999999999998E-13</v>
      </c>
      <c r="J4696" s="9" t="str">
        <f>VLOOKUP(F4696,'Tech to Policy Mapping'!C:D,2,FALSE)</f>
        <v>F-gas substitution</v>
      </c>
    </row>
    <row r="4697" spans="1:10" x14ac:dyDescent="0.45">
      <c r="A4697" t="s">
        <v>567</v>
      </c>
      <c r="B4697" t="s">
        <v>568</v>
      </c>
      <c r="C4697">
        <v>2015</v>
      </c>
      <c r="D4697" t="s">
        <v>82</v>
      </c>
      <c r="E4697" t="s">
        <v>83</v>
      </c>
      <c r="F4697" t="s">
        <v>573</v>
      </c>
      <c r="G4697">
        <v>-100000</v>
      </c>
      <c r="H4697">
        <v>0</v>
      </c>
      <c r="I4697">
        <f>IF(OR(B4697="GAS",B4697="COL",B4697="LAN",B4697="RICE"),H4697*About!$B$113,IF(B4697="CROP",H4697*About!$B$114,'EPA Data'!H4697))</f>
        <v>0</v>
      </c>
      <c r="J4697" s="9" t="str">
        <f>VLOOKUP(F4697,'Tech to Policy Mapping'!C:D,2,FALSE)</f>
        <v>waste - methane capture</v>
      </c>
    </row>
    <row r="4698" spans="1:10" x14ac:dyDescent="0.45">
      <c r="A4698" t="s">
        <v>567</v>
      </c>
      <c r="B4698" t="s">
        <v>568</v>
      </c>
      <c r="C4698">
        <v>2015</v>
      </c>
      <c r="D4698" t="s">
        <v>82</v>
      </c>
      <c r="E4698" t="s">
        <v>83</v>
      </c>
      <c r="F4698" t="s">
        <v>573</v>
      </c>
      <c r="G4698">
        <v>-91</v>
      </c>
      <c r="H4698">
        <v>0.295351833105087</v>
      </c>
      <c r="I4698">
        <f>IF(OR(B4698="GAS",B4698="COL",B4698="LAN",B4698="RICE"),H4698*About!$B$113,IF(B4698="CROP",H4698*About!$B$114,'EPA Data'!H4698))</f>
        <v>0.33079405307769749</v>
      </c>
      <c r="J4698" s="9" t="str">
        <f>VLOOKUP(F4698,'Tech to Policy Mapping'!C:D,2,FALSE)</f>
        <v>waste - methane capture</v>
      </c>
    </row>
    <row r="4699" spans="1:10" x14ac:dyDescent="0.45">
      <c r="A4699" t="s">
        <v>567</v>
      </c>
      <c r="B4699" t="s">
        <v>568</v>
      </c>
      <c r="C4699">
        <v>2015</v>
      </c>
      <c r="D4699" t="s">
        <v>82</v>
      </c>
      <c r="E4699" t="s">
        <v>83</v>
      </c>
      <c r="F4699" t="s">
        <v>573</v>
      </c>
      <c r="G4699">
        <v>-91</v>
      </c>
      <c r="H4699">
        <v>0</v>
      </c>
      <c r="I4699">
        <f>IF(OR(B4699="GAS",B4699="COL",B4699="LAN",B4699="RICE"),H4699*About!$B$113,IF(B4699="CROP",H4699*About!$B$114,'EPA Data'!H4699))</f>
        <v>0</v>
      </c>
      <c r="J4699" s="9" t="str">
        <f>VLOOKUP(F4699,'Tech to Policy Mapping'!C:D,2,FALSE)</f>
        <v>waste - methane capture</v>
      </c>
    </row>
    <row r="4700" spans="1:10" x14ac:dyDescent="0.45">
      <c r="A4700" t="s">
        <v>567</v>
      </c>
      <c r="B4700" t="s">
        <v>568</v>
      </c>
      <c r="C4700">
        <v>2015</v>
      </c>
      <c r="D4700" t="s">
        <v>82</v>
      </c>
      <c r="E4700" t="s">
        <v>83</v>
      </c>
      <c r="F4700" t="s">
        <v>569</v>
      </c>
      <c r="G4700">
        <v>-85</v>
      </c>
      <c r="H4700">
        <v>0.33269518613815302</v>
      </c>
      <c r="I4700">
        <f>IF(OR(B4700="GAS",B4700="COL",B4700="LAN",B4700="RICE"),H4700*About!$B$113,IF(B4700="CROP",H4700*About!$B$114,'EPA Data'!H4700))</f>
        <v>0.37261860847473144</v>
      </c>
      <c r="J4700" s="9" t="str">
        <f>VLOOKUP(F4700,'Tech to Policy Mapping'!C:D,2,FALSE)</f>
        <v>waste - methane capture</v>
      </c>
    </row>
    <row r="4701" spans="1:10" x14ac:dyDescent="0.45">
      <c r="A4701" t="s">
        <v>567</v>
      </c>
      <c r="B4701" t="s">
        <v>568</v>
      </c>
      <c r="C4701">
        <v>2015</v>
      </c>
      <c r="D4701" t="s">
        <v>82</v>
      </c>
      <c r="E4701" t="s">
        <v>83</v>
      </c>
      <c r="F4701" t="s">
        <v>573</v>
      </c>
      <c r="G4701">
        <v>-84</v>
      </c>
      <c r="H4701">
        <v>0.66454166173934903</v>
      </c>
      <c r="I4701">
        <f>IF(OR(B4701="GAS",B4701="COL",B4701="LAN",B4701="RICE"),H4701*About!$B$113,IF(B4701="CROP",H4701*About!$B$114,'EPA Data'!H4701))</f>
        <v>0.74428666114807096</v>
      </c>
      <c r="J4701" s="9" t="str">
        <f>VLOOKUP(F4701,'Tech to Policy Mapping'!C:D,2,FALSE)</f>
        <v>waste - methane capture</v>
      </c>
    </row>
    <row r="4702" spans="1:10" x14ac:dyDescent="0.45">
      <c r="A4702" t="s">
        <v>567</v>
      </c>
      <c r="B4702" t="s">
        <v>568</v>
      </c>
      <c r="C4702">
        <v>2015</v>
      </c>
      <c r="D4702" t="s">
        <v>82</v>
      </c>
      <c r="E4702" t="s">
        <v>83</v>
      </c>
      <c r="F4702" t="s">
        <v>569</v>
      </c>
      <c r="G4702">
        <v>-81</v>
      </c>
      <c r="H4702">
        <v>0.74856412410735995</v>
      </c>
      <c r="I4702">
        <f>IF(OR(B4702="GAS",B4702="COL",B4702="LAN",B4702="RICE"),H4702*About!$B$113,IF(B4702="CROP",H4702*About!$B$114,'EPA Data'!H4702))</f>
        <v>0.83839181900024318</v>
      </c>
      <c r="J4702" s="9" t="str">
        <f>VLOOKUP(F4702,'Tech to Policy Mapping'!C:D,2,FALSE)</f>
        <v>waste - methane capture</v>
      </c>
    </row>
    <row r="4703" spans="1:10" x14ac:dyDescent="0.45">
      <c r="A4703" t="s">
        <v>567</v>
      </c>
      <c r="B4703" t="s">
        <v>568</v>
      </c>
      <c r="C4703">
        <v>2015</v>
      </c>
      <c r="D4703" t="s">
        <v>82</v>
      </c>
      <c r="E4703" t="s">
        <v>83</v>
      </c>
      <c r="F4703" t="s">
        <v>570</v>
      </c>
      <c r="G4703">
        <v>-81</v>
      </c>
      <c r="H4703">
        <v>0.33269518613815302</v>
      </c>
      <c r="I4703">
        <f>IF(OR(B4703="GAS",B4703="COL",B4703="LAN",B4703="RICE"),H4703*About!$B$113,IF(B4703="CROP",H4703*About!$B$114,'EPA Data'!H4703))</f>
        <v>0.37261860847473144</v>
      </c>
      <c r="J4703" s="9" t="str">
        <f>VLOOKUP(F4703,'Tech to Policy Mapping'!C:D,2,FALSE)</f>
        <v>waste - methane capture</v>
      </c>
    </row>
    <row r="4704" spans="1:10" x14ac:dyDescent="0.45">
      <c r="A4704" t="s">
        <v>567</v>
      </c>
      <c r="B4704" t="s">
        <v>568</v>
      </c>
      <c r="C4704">
        <v>2015</v>
      </c>
      <c r="D4704" t="s">
        <v>82</v>
      </c>
      <c r="E4704" t="s">
        <v>83</v>
      </c>
      <c r="F4704" t="s">
        <v>570</v>
      </c>
      <c r="G4704">
        <v>-76</v>
      </c>
      <c r="H4704">
        <v>0.74856412410735995</v>
      </c>
      <c r="I4704">
        <f>IF(OR(B4704="GAS",B4704="COL",B4704="LAN",B4704="RICE"),H4704*About!$B$113,IF(B4704="CROP",H4704*About!$B$114,'EPA Data'!H4704))</f>
        <v>0.83839181900024318</v>
      </c>
      <c r="J4704" s="9" t="str">
        <f>VLOOKUP(F4704,'Tech to Policy Mapping'!C:D,2,FALSE)</f>
        <v>waste - methane capture</v>
      </c>
    </row>
    <row r="4705" spans="1:10" x14ac:dyDescent="0.45">
      <c r="A4705" t="s">
        <v>567</v>
      </c>
      <c r="B4705" t="s">
        <v>568</v>
      </c>
      <c r="C4705">
        <v>2015</v>
      </c>
      <c r="D4705" t="s">
        <v>82</v>
      </c>
      <c r="E4705" t="s">
        <v>83</v>
      </c>
      <c r="F4705" t="s">
        <v>571</v>
      </c>
      <c r="G4705">
        <v>-71</v>
      </c>
      <c r="H4705">
        <v>0.33269518613815302</v>
      </c>
      <c r="I4705">
        <f>IF(OR(B4705="GAS",B4705="COL",B4705="LAN",B4705="RICE"),H4705*About!$B$113,IF(B4705="CROP",H4705*About!$B$114,'EPA Data'!H4705))</f>
        <v>0.37261860847473144</v>
      </c>
      <c r="J4705" s="9" t="str">
        <f>VLOOKUP(F4705,'Tech to Policy Mapping'!C:D,2,FALSE)</f>
        <v>waste - methane capture</v>
      </c>
    </row>
    <row r="4706" spans="1:10" x14ac:dyDescent="0.45">
      <c r="A4706" t="s">
        <v>567</v>
      </c>
      <c r="B4706" t="s">
        <v>568</v>
      </c>
      <c r="C4706">
        <v>2015</v>
      </c>
      <c r="D4706" t="s">
        <v>82</v>
      </c>
      <c r="E4706" t="s">
        <v>83</v>
      </c>
      <c r="F4706" t="s">
        <v>571</v>
      </c>
      <c r="G4706">
        <v>-68</v>
      </c>
      <c r="H4706">
        <v>0.74856412410735995</v>
      </c>
      <c r="I4706">
        <f>IF(OR(B4706="GAS",B4706="COL",B4706="LAN",B4706="RICE"),H4706*About!$B$113,IF(B4706="CROP",H4706*About!$B$114,'EPA Data'!H4706))</f>
        <v>0.83839181900024318</v>
      </c>
      <c r="J4706" s="9" t="str">
        <f>VLOOKUP(F4706,'Tech to Policy Mapping'!C:D,2,FALSE)</f>
        <v>waste - methane capture</v>
      </c>
    </row>
    <row r="4707" spans="1:10" x14ac:dyDescent="0.45">
      <c r="A4707" t="s">
        <v>567</v>
      </c>
      <c r="B4707" t="s">
        <v>568</v>
      </c>
      <c r="C4707">
        <v>2015</v>
      </c>
      <c r="D4707" t="s">
        <v>82</v>
      </c>
      <c r="E4707" t="s">
        <v>83</v>
      </c>
      <c r="F4707" t="s">
        <v>572</v>
      </c>
      <c r="G4707">
        <v>-65</v>
      </c>
      <c r="H4707">
        <v>0.33269518613815302</v>
      </c>
      <c r="I4707">
        <f>IF(OR(B4707="GAS",B4707="COL",B4707="LAN",B4707="RICE"),H4707*About!$B$113,IF(B4707="CROP",H4707*About!$B$114,'EPA Data'!H4707))</f>
        <v>0.37261860847473144</v>
      </c>
      <c r="J4707" s="9" t="str">
        <f>VLOOKUP(F4707,'Tech to Policy Mapping'!C:D,2,FALSE)</f>
        <v>waste - methane capture</v>
      </c>
    </row>
    <row r="4708" spans="1:10" x14ac:dyDescent="0.45">
      <c r="A4708" t="s">
        <v>567</v>
      </c>
      <c r="B4708" t="s">
        <v>568</v>
      </c>
      <c r="C4708">
        <v>2015</v>
      </c>
      <c r="D4708" t="s">
        <v>82</v>
      </c>
      <c r="E4708" t="s">
        <v>83</v>
      </c>
      <c r="F4708" t="s">
        <v>572</v>
      </c>
      <c r="G4708">
        <v>-62</v>
      </c>
      <c r="H4708">
        <v>0.74856412410735995</v>
      </c>
      <c r="I4708">
        <f>IF(OR(B4708="GAS",B4708="COL",B4708="LAN",B4708="RICE"),H4708*About!$B$113,IF(B4708="CROP",H4708*About!$B$114,'EPA Data'!H4708))</f>
        <v>0.83839181900024318</v>
      </c>
      <c r="J4708" s="9" t="str">
        <f>VLOOKUP(F4708,'Tech to Policy Mapping'!C:D,2,FALSE)</f>
        <v>waste - methane capture</v>
      </c>
    </row>
    <row r="4709" spans="1:10" x14ac:dyDescent="0.45">
      <c r="A4709" t="s">
        <v>567</v>
      </c>
      <c r="B4709" t="s">
        <v>568</v>
      </c>
      <c r="C4709">
        <v>2015</v>
      </c>
      <c r="D4709" t="s">
        <v>82</v>
      </c>
      <c r="E4709" t="s">
        <v>83</v>
      </c>
      <c r="F4709" t="s">
        <v>572</v>
      </c>
      <c r="G4709">
        <v>5</v>
      </c>
      <c r="H4709">
        <v>3.3269517123699202E-2</v>
      </c>
      <c r="I4709">
        <f>IF(OR(B4709="GAS",B4709="COL",B4709="LAN",B4709="RICE"),H4709*About!$B$113,IF(B4709="CROP",H4709*About!$B$114,'EPA Data'!H4709))</f>
        <v>3.7261859178543112E-2</v>
      </c>
      <c r="J4709" s="9" t="str">
        <f>VLOOKUP(F4709,'Tech to Policy Mapping'!C:D,2,FALSE)</f>
        <v>waste - methane capture</v>
      </c>
    </row>
    <row r="4710" spans="1:10" x14ac:dyDescent="0.45">
      <c r="A4710" t="s">
        <v>567</v>
      </c>
      <c r="B4710" t="s">
        <v>568</v>
      </c>
      <c r="C4710">
        <v>2015</v>
      </c>
      <c r="D4710" t="s">
        <v>82</v>
      </c>
      <c r="E4710" t="s">
        <v>83</v>
      </c>
      <c r="F4710" t="s">
        <v>574</v>
      </c>
      <c r="G4710">
        <v>7</v>
      </c>
      <c r="H4710">
        <v>0.33269518613815302</v>
      </c>
      <c r="I4710">
        <f>IF(OR(B4710="GAS",B4710="COL",B4710="LAN",B4710="RICE"),H4710*About!$B$113,IF(B4710="CROP",H4710*About!$B$114,'EPA Data'!H4710))</f>
        <v>0.37261860847473144</v>
      </c>
      <c r="J4710" s="9" t="str">
        <f>VLOOKUP(F4710,'Tech to Policy Mapping'!C:D,2,FALSE)</f>
        <v>waste - methane destruction</v>
      </c>
    </row>
    <row r="4711" spans="1:10" x14ac:dyDescent="0.45">
      <c r="A4711" t="s">
        <v>567</v>
      </c>
      <c r="B4711" t="s">
        <v>568</v>
      </c>
      <c r="C4711">
        <v>2015</v>
      </c>
      <c r="D4711" t="s">
        <v>82</v>
      </c>
      <c r="E4711" t="s">
        <v>83</v>
      </c>
      <c r="F4711" t="s">
        <v>571</v>
      </c>
      <c r="G4711">
        <v>9</v>
      </c>
      <c r="H4711">
        <v>3.3269517123699202E-2</v>
      </c>
      <c r="I4711">
        <f>IF(OR(B4711="GAS",B4711="COL",B4711="LAN",B4711="RICE"),H4711*About!$B$113,IF(B4711="CROP",H4711*About!$B$114,'EPA Data'!H4711))</f>
        <v>3.7261859178543112E-2</v>
      </c>
      <c r="J4711" s="9" t="str">
        <f>VLOOKUP(F4711,'Tech to Policy Mapping'!C:D,2,FALSE)</f>
        <v>waste - methane capture</v>
      </c>
    </row>
    <row r="4712" spans="1:10" x14ac:dyDescent="0.45">
      <c r="A4712" t="s">
        <v>567</v>
      </c>
      <c r="B4712" t="s">
        <v>568</v>
      </c>
      <c r="C4712">
        <v>2015</v>
      </c>
      <c r="D4712" t="s">
        <v>82</v>
      </c>
      <c r="E4712" t="s">
        <v>83</v>
      </c>
      <c r="F4712" t="s">
        <v>574</v>
      </c>
      <c r="G4712">
        <v>10</v>
      </c>
      <c r="H4712">
        <v>0.74856412410735995</v>
      </c>
      <c r="I4712">
        <f>IF(OR(B4712="GAS",B4712="COL",B4712="LAN",B4712="RICE"),H4712*About!$B$113,IF(B4712="CROP",H4712*About!$B$114,'EPA Data'!H4712))</f>
        <v>0.83839181900024318</v>
      </c>
      <c r="J4712" s="9" t="str">
        <f>VLOOKUP(F4712,'Tech to Policy Mapping'!C:D,2,FALSE)</f>
        <v>waste - methane destruction</v>
      </c>
    </row>
    <row r="4713" spans="1:10" x14ac:dyDescent="0.45">
      <c r="A4713" t="s">
        <v>567</v>
      </c>
      <c r="B4713" t="s">
        <v>568</v>
      </c>
      <c r="C4713">
        <v>2015</v>
      </c>
      <c r="D4713" t="s">
        <v>82</v>
      </c>
      <c r="E4713" t="s">
        <v>83</v>
      </c>
      <c r="F4713" t="s">
        <v>575</v>
      </c>
      <c r="G4713">
        <v>16</v>
      </c>
      <c r="H4713">
        <v>2.1079125404357901</v>
      </c>
      <c r="I4713">
        <f>IF(OR(B4713="GAS",B4713="COL",B4713="LAN",B4713="RICE"),H4713*About!$B$113,IF(B4713="CROP",H4713*About!$B$114,'EPA Data'!H4713))</f>
        <v>2.3608620452880853</v>
      </c>
      <c r="J4713" s="9" t="str">
        <f>VLOOKUP(F4713,'Tech to Policy Mapping'!C:D,2,FALSE)</f>
        <v>waste - methane destruction</v>
      </c>
    </row>
    <row r="4714" spans="1:10" x14ac:dyDescent="0.45">
      <c r="A4714" t="s">
        <v>567</v>
      </c>
      <c r="B4714" t="s">
        <v>568</v>
      </c>
      <c r="C4714">
        <v>2015</v>
      </c>
      <c r="D4714" t="s">
        <v>82</v>
      </c>
      <c r="E4714" t="s">
        <v>83</v>
      </c>
      <c r="F4714" t="s">
        <v>576</v>
      </c>
      <c r="G4714">
        <v>29</v>
      </c>
      <c r="H4714">
        <v>0.97629636526107699</v>
      </c>
      <c r="I4714">
        <f>IF(OR(B4714="GAS",B4714="COL",B4714="LAN",B4714="RICE"),H4714*About!$B$113,IF(B4714="CROP",H4714*About!$B$114,'EPA Data'!H4714))</f>
        <v>1.0934519290924063</v>
      </c>
      <c r="J4714" s="9" t="str">
        <f>VLOOKUP(F4714,'Tech to Policy Mapping'!C:D,2,FALSE)</f>
        <v>waste - methane destruction</v>
      </c>
    </row>
    <row r="4715" spans="1:10" x14ac:dyDescent="0.45">
      <c r="A4715" t="s">
        <v>567</v>
      </c>
      <c r="B4715" t="s">
        <v>568</v>
      </c>
      <c r="C4715">
        <v>2015</v>
      </c>
      <c r="D4715" t="s">
        <v>82</v>
      </c>
      <c r="E4715" t="s">
        <v>83</v>
      </c>
      <c r="F4715" t="s">
        <v>569</v>
      </c>
      <c r="G4715">
        <v>34</v>
      </c>
      <c r="H4715">
        <v>3.3269517123699202E-2</v>
      </c>
      <c r="I4715">
        <f>IF(OR(B4715="GAS",B4715="COL",B4715="LAN",B4715="RICE"),H4715*About!$B$113,IF(B4715="CROP",H4715*About!$B$114,'EPA Data'!H4715))</f>
        <v>3.7261859178543112E-2</v>
      </c>
      <c r="J4715" s="9" t="str">
        <f>VLOOKUP(F4715,'Tech to Policy Mapping'!C:D,2,FALSE)</f>
        <v>waste - methane capture</v>
      </c>
    </row>
    <row r="4716" spans="1:10" x14ac:dyDescent="0.45">
      <c r="A4716" t="s">
        <v>567</v>
      </c>
      <c r="B4716" t="s">
        <v>568</v>
      </c>
      <c r="C4716">
        <v>2015</v>
      </c>
      <c r="D4716" t="s">
        <v>82</v>
      </c>
      <c r="E4716" t="s">
        <v>83</v>
      </c>
      <c r="F4716" t="s">
        <v>577</v>
      </c>
      <c r="G4716">
        <v>49</v>
      </c>
      <c r="H4716">
        <v>2.1079125404357901</v>
      </c>
      <c r="I4716">
        <f>IF(OR(B4716="GAS",B4716="COL",B4716="LAN",B4716="RICE"),H4716*About!$B$113,IF(B4716="CROP",H4716*About!$B$114,'EPA Data'!H4716))</f>
        <v>2.3608620452880853</v>
      </c>
      <c r="J4716" s="9" t="str">
        <f>VLOOKUP(F4716,'Tech to Policy Mapping'!C:D,2,FALSE)</f>
        <v>waste - methane destruction</v>
      </c>
    </row>
    <row r="4717" spans="1:10" x14ac:dyDescent="0.45">
      <c r="A4717" t="s">
        <v>567</v>
      </c>
      <c r="B4717" t="s">
        <v>568</v>
      </c>
      <c r="C4717">
        <v>2015</v>
      </c>
      <c r="D4717" t="s">
        <v>82</v>
      </c>
      <c r="E4717" t="s">
        <v>83</v>
      </c>
      <c r="F4717" t="s">
        <v>570</v>
      </c>
      <c r="G4717">
        <v>63</v>
      </c>
      <c r="H4717">
        <v>3.3269517123699202E-2</v>
      </c>
      <c r="I4717">
        <f>IF(OR(B4717="GAS",B4717="COL",B4717="LAN",B4717="RICE"),H4717*About!$B$113,IF(B4717="CROP",H4717*About!$B$114,'EPA Data'!H4717))</f>
        <v>3.7261859178543112E-2</v>
      </c>
      <c r="J4717" s="9" t="str">
        <f>VLOOKUP(F4717,'Tech to Policy Mapping'!C:D,2,FALSE)</f>
        <v>waste - methane capture</v>
      </c>
    </row>
    <row r="4718" spans="1:10" x14ac:dyDescent="0.45">
      <c r="A4718" t="s">
        <v>567</v>
      </c>
      <c r="B4718" t="s">
        <v>568</v>
      </c>
      <c r="C4718">
        <v>2015</v>
      </c>
      <c r="D4718" t="s">
        <v>82</v>
      </c>
      <c r="E4718" t="s">
        <v>83</v>
      </c>
      <c r="F4718" t="s">
        <v>574</v>
      </c>
      <c r="G4718">
        <v>91</v>
      </c>
      <c r="H4718">
        <v>3.3269517123699202E-2</v>
      </c>
      <c r="I4718">
        <f>IF(OR(B4718="GAS",B4718="COL",B4718="LAN",B4718="RICE"),H4718*About!$B$113,IF(B4718="CROP",H4718*About!$B$114,'EPA Data'!H4718))</f>
        <v>3.7261859178543112E-2</v>
      </c>
      <c r="J4718" s="9" t="str">
        <f>VLOOKUP(F4718,'Tech to Policy Mapping'!C:D,2,FALSE)</f>
        <v>waste - methane destruction</v>
      </c>
    </row>
    <row r="4719" spans="1:10" x14ac:dyDescent="0.45">
      <c r="A4719" t="s">
        <v>567</v>
      </c>
      <c r="B4719" t="s">
        <v>568</v>
      </c>
      <c r="C4719">
        <v>2015</v>
      </c>
      <c r="D4719" t="s">
        <v>82</v>
      </c>
      <c r="E4719" t="s">
        <v>83</v>
      </c>
      <c r="F4719" t="s">
        <v>578</v>
      </c>
      <c r="G4719">
        <v>94</v>
      </c>
      <c r="H4719">
        <v>2.1079125404357901</v>
      </c>
      <c r="I4719">
        <f>IF(OR(B4719="GAS",B4719="COL",B4719="LAN",B4719="RICE"),H4719*About!$B$113,IF(B4719="CROP",H4719*About!$B$114,'EPA Data'!H4719))</f>
        <v>2.3608620452880853</v>
      </c>
      <c r="J4719" s="9" t="str">
        <f>VLOOKUP(F4719,'Tech to Policy Mapping'!C:D,2,FALSE)</f>
        <v>waste - methane capture</v>
      </c>
    </row>
    <row r="4720" spans="1:10" x14ac:dyDescent="0.45">
      <c r="A4720" t="s">
        <v>567</v>
      </c>
      <c r="B4720" t="s">
        <v>568</v>
      </c>
      <c r="C4720">
        <v>2015</v>
      </c>
      <c r="D4720" t="s">
        <v>82</v>
      </c>
      <c r="E4720" t="s">
        <v>83</v>
      </c>
      <c r="F4720" t="s">
        <v>573</v>
      </c>
      <c r="G4720">
        <v>97</v>
      </c>
      <c r="H4720">
        <v>2.95351836830378E-2</v>
      </c>
      <c r="I4720">
        <f>IF(OR(B4720="GAS",B4720="COL",B4720="LAN",B4720="RICE"),H4720*About!$B$113,IF(B4720="CROP",H4720*About!$B$114,'EPA Data'!H4720))</f>
        <v>3.3079405725002335E-2</v>
      </c>
      <c r="J4720" s="9" t="str">
        <f>VLOOKUP(F4720,'Tech to Policy Mapping'!C:D,2,FALSE)</f>
        <v>waste - methane capture</v>
      </c>
    </row>
    <row r="4721" spans="1:10" x14ac:dyDescent="0.45">
      <c r="A4721" t="s">
        <v>567</v>
      </c>
      <c r="B4721" t="s">
        <v>568</v>
      </c>
      <c r="C4721">
        <v>2015</v>
      </c>
      <c r="D4721" t="s">
        <v>82</v>
      </c>
      <c r="E4721" t="s">
        <v>83</v>
      </c>
      <c r="F4721" t="s">
        <v>579</v>
      </c>
      <c r="G4721">
        <v>144</v>
      </c>
      <c r="H4721">
        <v>2.2188553810119598</v>
      </c>
      <c r="I4721">
        <f>IF(OR(B4721="GAS",B4721="COL",B4721="LAN",B4721="RICE"),H4721*About!$B$113,IF(B4721="CROP",H4721*About!$B$114,'EPA Data'!H4721))</f>
        <v>2.485118026733395</v>
      </c>
      <c r="J4721" s="9" t="str">
        <f>VLOOKUP(F4721,'Tech to Policy Mapping'!C:D,2,FALSE)</f>
        <v>waste - methane capture</v>
      </c>
    </row>
    <row r="4722" spans="1:10" x14ac:dyDescent="0.45">
      <c r="A4722" t="s">
        <v>567</v>
      </c>
      <c r="B4722" t="s">
        <v>568</v>
      </c>
      <c r="C4722">
        <v>2015</v>
      </c>
      <c r="D4722" t="s">
        <v>82</v>
      </c>
      <c r="E4722" t="s">
        <v>83</v>
      </c>
      <c r="F4722" t="s">
        <v>580</v>
      </c>
      <c r="G4722">
        <v>147</v>
      </c>
      <c r="H4722">
        <v>2.1079125404357901</v>
      </c>
      <c r="I4722">
        <f>IF(OR(B4722="GAS",B4722="COL",B4722="LAN",B4722="RICE"),H4722*About!$B$113,IF(B4722="CROP",H4722*About!$B$114,'EPA Data'!H4722))</f>
        <v>2.3608620452880853</v>
      </c>
      <c r="J4722" s="9" t="str">
        <f>VLOOKUP(F4722,'Tech to Policy Mapping'!C:D,2,FALSE)</f>
        <v>waste - methane destruction</v>
      </c>
    </row>
    <row r="4723" spans="1:10" x14ac:dyDescent="0.45">
      <c r="A4723" t="s">
        <v>567</v>
      </c>
      <c r="B4723" t="s">
        <v>568</v>
      </c>
      <c r="C4723">
        <v>2015</v>
      </c>
      <c r="D4723" t="s">
        <v>82</v>
      </c>
      <c r="E4723" t="s">
        <v>83</v>
      </c>
      <c r="F4723" t="s">
        <v>580</v>
      </c>
      <c r="G4723">
        <v>100000</v>
      </c>
      <c r="H4723" s="1">
        <v>9.9999999999999998E-13</v>
      </c>
      <c r="I4723">
        <f>IF(OR(B4723="GAS",B4723="COL",B4723="LAN",B4723="RICE"),H4723*About!$B$113,IF(B4723="CROP",H4723*About!$B$114,'EPA Data'!H4723))</f>
        <v>1.1200000000000001E-12</v>
      </c>
      <c r="J4723" s="9" t="str">
        <f>VLOOKUP(F4723,'Tech to Policy Mapping'!C:D,2,FALSE)</f>
        <v>waste - methane destruction</v>
      </c>
    </row>
    <row r="4724" spans="1:10" x14ac:dyDescent="0.45">
      <c r="A4724" t="s">
        <v>567</v>
      </c>
      <c r="B4724" t="s">
        <v>568</v>
      </c>
      <c r="C4724">
        <v>2020</v>
      </c>
      <c r="D4724" t="s">
        <v>82</v>
      </c>
      <c r="E4724" t="s">
        <v>83</v>
      </c>
      <c r="F4724" t="s">
        <v>569</v>
      </c>
      <c r="G4724">
        <v>-100000</v>
      </c>
      <c r="H4724">
        <v>0</v>
      </c>
      <c r="I4724">
        <f>IF(OR(B4724="GAS",B4724="COL",B4724="LAN",B4724="RICE"),H4724*About!$B$113,IF(B4724="CROP",H4724*About!$B$114,'EPA Data'!H4724))</f>
        <v>0</v>
      </c>
      <c r="J4724" s="9" t="str">
        <f>VLOOKUP(F4724,'Tech to Policy Mapping'!C:D,2,FALSE)</f>
        <v>waste - methane capture</v>
      </c>
    </row>
    <row r="4725" spans="1:10" x14ac:dyDescent="0.45">
      <c r="A4725" t="s">
        <v>567</v>
      </c>
      <c r="B4725" t="s">
        <v>568</v>
      </c>
      <c r="C4725">
        <v>2020</v>
      </c>
      <c r="D4725" t="s">
        <v>82</v>
      </c>
      <c r="E4725" t="s">
        <v>83</v>
      </c>
      <c r="F4725" t="s">
        <v>569</v>
      </c>
      <c r="G4725">
        <v>-71</v>
      </c>
      <c r="H4725">
        <v>0</v>
      </c>
      <c r="I4725">
        <f>IF(OR(B4725="GAS",B4725="COL",B4725="LAN",B4725="RICE"),H4725*About!$B$113,IF(B4725="CROP",H4725*About!$B$114,'EPA Data'!H4725))</f>
        <v>0</v>
      </c>
      <c r="J4725" s="9" t="str">
        <f>VLOOKUP(F4725,'Tech to Policy Mapping'!C:D,2,FALSE)</f>
        <v>waste - methane capture</v>
      </c>
    </row>
    <row r="4726" spans="1:10" x14ac:dyDescent="0.45">
      <c r="A4726" t="s">
        <v>567</v>
      </c>
      <c r="B4726" t="s">
        <v>568</v>
      </c>
      <c r="C4726">
        <v>2020</v>
      </c>
      <c r="D4726" t="s">
        <v>82</v>
      </c>
      <c r="E4726" t="s">
        <v>83</v>
      </c>
      <c r="F4726" t="s">
        <v>569</v>
      </c>
      <c r="G4726">
        <v>-71</v>
      </c>
      <c r="H4726">
        <v>0.58644622564315796</v>
      </c>
      <c r="I4726">
        <f>IF(OR(B4726="GAS",B4726="COL",B4726="LAN",B4726="RICE"),H4726*About!$B$113,IF(B4726="CROP",H4726*About!$B$114,'EPA Data'!H4726))</f>
        <v>0.65681977272033698</v>
      </c>
      <c r="J4726" s="9" t="str">
        <f>VLOOKUP(F4726,'Tech to Policy Mapping'!C:D,2,FALSE)</f>
        <v>waste - methane capture</v>
      </c>
    </row>
    <row r="4727" spans="1:10" x14ac:dyDescent="0.45">
      <c r="A4727" t="s">
        <v>567</v>
      </c>
      <c r="B4727" t="s">
        <v>568</v>
      </c>
      <c r="C4727">
        <v>2020</v>
      </c>
      <c r="D4727" t="s">
        <v>82</v>
      </c>
      <c r="E4727" t="s">
        <v>83</v>
      </c>
      <c r="F4727" t="s">
        <v>570</v>
      </c>
      <c r="G4727">
        <v>-67</v>
      </c>
      <c r="H4727">
        <v>0.58644622564315796</v>
      </c>
      <c r="I4727">
        <f>IF(OR(B4727="GAS",B4727="COL",B4727="LAN",B4727="RICE"),H4727*About!$B$113,IF(B4727="CROP",H4727*About!$B$114,'EPA Data'!H4727))</f>
        <v>0.65681977272033698</v>
      </c>
      <c r="J4727" s="9" t="str">
        <f>VLOOKUP(F4727,'Tech to Policy Mapping'!C:D,2,FALSE)</f>
        <v>waste - methane capture</v>
      </c>
    </row>
    <row r="4728" spans="1:10" x14ac:dyDescent="0.45">
      <c r="A4728" t="s">
        <v>567</v>
      </c>
      <c r="B4728" t="s">
        <v>568</v>
      </c>
      <c r="C4728">
        <v>2020</v>
      </c>
      <c r="D4728" t="s">
        <v>82</v>
      </c>
      <c r="E4728" t="s">
        <v>83</v>
      </c>
      <c r="F4728" t="s">
        <v>569</v>
      </c>
      <c r="G4728">
        <v>-64</v>
      </c>
      <c r="H4728">
        <v>0.90654021501541104</v>
      </c>
      <c r="I4728">
        <f>IF(OR(B4728="GAS",B4728="COL",B4728="LAN",B4728="RICE"),H4728*About!$B$113,IF(B4728="CROP",H4728*About!$B$114,'EPA Data'!H4728))</f>
        <v>1.0153250408172605</v>
      </c>
      <c r="J4728" s="9" t="str">
        <f>VLOOKUP(F4728,'Tech to Policy Mapping'!C:D,2,FALSE)</f>
        <v>waste - methane capture</v>
      </c>
    </row>
    <row r="4729" spans="1:10" x14ac:dyDescent="0.45">
      <c r="A4729" t="s">
        <v>567</v>
      </c>
      <c r="B4729" t="s">
        <v>568</v>
      </c>
      <c r="C4729">
        <v>2020</v>
      </c>
      <c r="D4729" t="s">
        <v>82</v>
      </c>
      <c r="E4729" t="s">
        <v>83</v>
      </c>
      <c r="F4729" t="s">
        <v>573</v>
      </c>
      <c r="G4729">
        <v>-62</v>
      </c>
      <c r="H4729">
        <v>0.526652872562408</v>
      </c>
      <c r="I4729">
        <f>IF(OR(B4729="GAS",B4729="COL",B4729="LAN",B4729="RICE"),H4729*About!$B$113,IF(B4729="CROP",H4729*About!$B$114,'EPA Data'!H4729))</f>
        <v>0.58985121726989698</v>
      </c>
      <c r="J4729" s="9" t="str">
        <f>VLOOKUP(F4729,'Tech to Policy Mapping'!C:D,2,FALSE)</f>
        <v>waste - methane capture</v>
      </c>
    </row>
    <row r="4730" spans="1:10" x14ac:dyDescent="0.45">
      <c r="A4730" t="s">
        <v>567</v>
      </c>
      <c r="B4730" t="s">
        <v>568</v>
      </c>
      <c r="C4730">
        <v>2020</v>
      </c>
      <c r="D4730" t="s">
        <v>82</v>
      </c>
      <c r="E4730" t="s">
        <v>83</v>
      </c>
      <c r="F4730" t="s">
        <v>571</v>
      </c>
      <c r="G4730">
        <v>-61</v>
      </c>
      <c r="H4730">
        <v>0.57319551706313998</v>
      </c>
      <c r="I4730">
        <f>IF(OR(B4730="GAS",B4730="COL",B4730="LAN",B4730="RICE"),H4730*About!$B$113,IF(B4730="CROP",H4730*About!$B$114,'EPA Data'!H4730))</f>
        <v>0.64197897911071689</v>
      </c>
      <c r="J4730" s="9" t="str">
        <f>VLOOKUP(F4730,'Tech to Policy Mapping'!C:D,2,FALSE)</f>
        <v>waste - methane capture</v>
      </c>
    </row>
    <row r="4731" spans="1:10" x14ac:dyDescent="0.45">
      <c r="A4731" t="s">
        <v>567</v>
      </c>
      <c r="B4731" t="s">
        <v>568</v>
      </c>
      <c r="C4731">
        <v>2020</v>
      </c>
      <c r="D4731" t="s">
        <v>82</v>
      </c>
      <c r="E4731" t="s">
        <v>83</v>
      </c>
      <c r="F4731" t="s">
        <v>570</v>
      </c>
      <c r="G4731">
        <v>-60</v>
      </c>
      <c r="H4731">
        <v>0.90654021501541104</v>
      </c>
      <c r="I4731">
        <f>IF(OR(B4731="GAS",B4731="COL",B4731="LAN",B4731="RICE"),H4731*About!$B$113,IF(B4731="CROP",H4731*About!$B$114,'EPA Data'!H4731))</f>
        <v>1.0153250408172605</v>
      </c>
      <c r="J4731" s="9" t="str">
        <f>VLOOKUP(F4731,'Tech to Policy Mapping'!C:D,2,FALSE)</f>
        <v>waste - methane capture</v>
      </c>
    </row>
    <row r="4732" spans="1:10" x14ac:dyDescent="0.45">
      <c r="A4732" t="s">
        <v>567</v>
      </c>
      <c r="B4732" t="s">
        <v>568</v>
      </c>
      <c r="C4732">
        <v>2020</v>
      </c>
      <c r="D4732" t="s">
        <v>82</v>
      </c>
      <c r="E4732" t="s">
        <v>83</v>
      </c>
      <c r="F4732" t="s">
        <v>571</v>
      </c>
      <c r="G4732">
        <v>-57</v>
      </c>
      <c r="H4732">
        <v>0.88666415214538497</v>
      </c>
      <c r="I4732">
        <f>IF(OR(B4732="GAS",B4732="COL",B4732="LAN",B4732="RICE"),H4732*About!$B$113,IF(B4732="CROP",H4732*About!$B$114,'EPA Data'!H4732))</f>
        <v>0.99306385040283129</v>
      </c>
      <c r="J4732" s="9" t="str">
        <f>VLOOKUP(F4732,'Tech to Policy Mapping'!C:D,2,FALSE)</f>
        <v>waste - methane capture</v>
      </c>
    </row>
    <row r="4733" spans="1:10" x14ac:dyDescent="0.45">
      <c r="A4733" t="s">
        <v>567</v>
      </c>
      <c r="B4733" t="s">
        <v>568</v>
      </c>
      <c r="C4733">
        <v>2020</v>
      </c>
      <c r="D4733" t="s">
        <v>82</v>
      </c>
      <c r="E4733" t="s">
        <v>83</v>
      </c>
      <c r="F4733" t="s">
        <v>572</v>
      </c>
      <c r="G4733">
        <v>-56</v>
      </c>
      <c r="H4733">
        <v>0.57319551706313998</v>
      </c>
      <c r="I4733">
        <f>IF(OR(B4733="GAS",B4733="COL",B4733="LAN",B4733="RICE"),H4733*About!$B$113,IF(B4733="CROP",H4733*About!$B$114,'EPA Data'!H4733))</f>
        <v>0.64197897911071689</v>
      </c>
      <c r="J4733" s="9" t="str">
        <f>VLOOKUP(F4733,'Tech to Policy Mapping'!C:D,2,FALSE)</f>
        <v>waste - methane capture</v>
      </c>
    </row>
    <row r="4734" spans="1:10" x14ac:dyDescent="0.45">
      <c r="A4734" t="s">
        <v>567</v>
      </c>
      <c r="B4734" t="s">
        <v>568</v>
      </c>
      <c r="C4734">
        <v>2020</v>
      </c>
      <c r="D4734" t="s">
        <v>82</v>
      </c>
      <c r="E4734" t="s">
        <v>83</v>
      </c>
      <c r="F4734" t="s">
        <v>573</v>
      </c>
      <c r="G4734">
        <v>-54</v>
      </c>
      <c r="H4734">
        <v>0.816850125789642</v>
      </c>
      <c r="I4734">
        <f>IF(OR(B4734="GAS",B4734="COL",B4734="LAN",B4734="RICE"),H4734*About!$B$113,IF(B4734="CROP",H4734*About!$B$114,'EPA Data'!H4734))</f>
        <v>0.91487214088439917</v>
      </c>
      <c r="J4734" s="9" t="str">
        <f>VLOOKUP(F4734,'Tech to Policy Mapping'!C:D,2,FALSE)</f>
        <v>waste - methane capture</v>
      </c>
    </row>
    <row r="4735" spans="1:10" x14ac:dyDescent="0.45">
      <c r="A4735" t="s">
        <v>567</v>
      </c>
      <c r="B4735" t="s">
        <v>568</v>
      </c>
      <c r="C4735">
        <v>2020</v>
      </c>
      <c r="D4735" t="s">
        <v>82</v>
      </c>
      <c r="E4735" t="s">
        <v>83</v>
      </c>
      <c r="F4735" t="s">
        <v>572</v>
      </c>
      <c r="G4735">
        <v>-51</v>
      </c>
      <c r="H4735">
        <v>0.88666415214538497</v>
      </c>
      <c r="I4735">
        <f>IF(OR(B4735="GAS",B4735="COL",B4735="LAN",B4735="RICE"),H4735*About!$B$113,IF(B4735="CROP",H4735*About!$B$114,'EPA Data'!H4735))</f>
        <v>0.99306385040283129</v>
      </c>
      <c r="J4735" s="9" t="str">
        <f>VLOOKUP(F4735,'Tech to Policy Mapping'!C:D,2,FALSE)</f>
        <v>waste - methane capture</v>
      </c>
    </row>
    <row r="4736" spans="1:10" x14ac:dyDescent="0.45">
      <c r="A4736" t="s">
        <v>567</v>
      </c>
      <c r="B4736" t="s">
        <v>568</v>
      </c>
      <c r="C4736">
        <v>2020</v>
      </c>
      <c r="D4736" t="s">
        <v>82</v>
      </c>
      <c r="E4736" t="s">
        <v>83</v>
      </c>
      <c r="F4736" t="s">
        <v>572</v>
      </c>
      <c r="G4736">
        <v>6</v>
      </c>
      <c r="H4736">
        <v>3.5229027271270801E-2</v>
      </c>
      <c r="I4736">
        <f>IF(OR(B4736="GAS",B4736="COL",B4736="LAN",B4736="RICE"),H4736*About!$B$113,IF(B4736="CROP",H4736*About!$B$114,'EPA Data'!H4736))</f>
        <v>3.9456510543823299E-2</v>
      </c>
      <c r="J4736" s="9" t="str">
        <f>VLOOKUP(F4736,'Tech to Policy Mapping'!C:D,2,FALSE)</f>
        <v>waste - methane capture</v>
      </c>
    </row>
    <row r="4737" spans="1:10" x14ac:dyDescent="0.45">
      <c r="A4737" t="s">
        <v>567</v>
      </c>
      <c r="B4737" t="s">
        <v>568</v>
      </c>
      <c r="C4737">
        <v>2020</v>
      </c>
      <c r="D4737" t="s">
        <v>82</v>
      </c>
      <c r="E4737" t="s">
        <v>83</v>
      </c>
      <c r="F4737" t="s">
        <v>574</v>
      </c>
      <c r="G4737">
        <v>6</v>
      </c>
      <c r="H4737">
        <v>0.58644622564315796</v>
      </c>
      <c r="I4737">
        <f>IF(OR(B4737="GAS",B4737="COL",B4737="LAN",B4737="RICE"),H4737*About!$B$113,IF(B4737="CROP",H4737*About!$B$114,'EPA Data'!H4737))</f>
        <v>0.65681977272033698</v>
      </c>
      <c r="J4737" s="9" t="str">
        <f>VLOOKUP(F4737,'Tech to Policy Mapping'!C:D,2,FALSE)</f>
        <v>waste - methane destruction</v>
      </c>
    </row>
    <row r="4738" spans="1:10" x14ac:dyDescent="0.45">
      <c r="A4738" t="s">
        <v>567</v>
      </c>
      <c r="B4738" t="s">
        <v>568</v>
      </c>
      <c r="C4738">
        <v>2020</v>
      </c>
      <c r="D4738" t="s">
        <v>82</v>
      </c>
      <c r="E4738" t="s">
        <v>83</v>
      </c>
      <c r="F4738" t="s">
        <v>571</v>
      </c>
      <c r="G4738">
        <v>8</v>
      </c>
      <c r="H4738">
        <v>3.5229027271270801E-2</v>
      </c>
      <c r="I4738">
        <f>IF(OR(B4738="GAS",B4738="COL",B4738="LAN",B4738="RICE"),H4738*About!$B$113,IF(B4738="CROP",H4738*About!$B$114,'EPA Data'!H4738))</f>
        <v>3.9456510543823299E-2</v>
      </c>
      <c r="J4738" s="9" t="str">
        <f>VLOOKUP(F4738,'Tech to Policy Mapping'!C:D,2,FALSE)</f>
        <v>waste - methane capture</v>
      </c>
    </row>
    <row r="4739" spans="1:10" x14ac:dyDescent="0.45">
      <c r="A4739" t="s">
        <v>567</v>
      </c>
      <c r="B4739" t="s">
        <v>568</v>
      </c>
      <c r="C4739">
        <v>2020</v>
      </c>
      <c r="D4739" t="s">
        <v>82</v>
      </c>
      <c r="E4739" t="s">
        <v>83</v>
      </c>
      <c r="F4739" t="s">
        <v>574</v>
      </c>
      <c r="G4739">
        <v>9</v>
      </c>
      <c r="H4739">
        <v>0.90654021501541104</v>
      </c>
      <c r="I4739">
        <f>IF(OR(B4739="GAS",B4739="COL",B4739="LAN",B4739="RICE"),H4739*About!$B$113,IF(B4739="CROP",H4739*About!$B$114,'EPA Data'!H4739))</f>
        <v>1.0153250408172605</v>
      </c>
      <c r="J4739" s="9" t="str">
        <f>VLOOKUP(F4739,'Tech to Policy Mapping'!C:D,2,FALSE)</f>
        <v>waste - methane destruction</v>
      </c>
    </row>
    <row r="4740" spans="1:10" x14ac:dyDescent="0.45">
      <c r="A4740" t="s">
        <v>567</v>
      </c>
      <c r="B4740" t="s">
        <v>568</v>
      </c>
      <c r="C4740">
        <v>2020</v>
      </c>
      <c r="D4740" t="s">
        <v>82</v>
      </c>
      <c r="E4740" t="s">
        <v>83</v>
      </c>
      <c r="F4740" t="s">
        <v>575</v>
      </c>
      <c r="G4740">
        <v>15</v>
      </c>
      <c r="H4740">
        <v>2.3072030544281001</v>
      </c>
      <c r="I4740">
        <f>IF(OR(B4740="GAS",B4740="COL",B4740="LAN",B4740="RICE"),H4740*About!$B$113,IF(B4740="CROP",H4740*About!$B$114,'EPA Data'!H4740))</f>
        <v>2.5840674209594723</v>
      </c>
      <c r="J4740" s="9" t="str">
        <f>VLOOKUP(F4740,'Tech to Policy Mapping'!C:D,2,FALSE)</f>
        <v>waste - methane destruction</v>
      </c>
    </row>
    <row r="4741" spans="1:10" x14ac:dyDescent="0.45">
      <c r="A4741" t="s">
        <v>567</v>
      </c>
      <c r="B4741" t="s">
        <v>568</v>
      </c>
      <c r="C4741">
        <v>2020</v>
      </c>
      <c r="D4741" t="s">
        <v>82</v>
      </c>
      <c r="E4741" t="s">
        <v>83</v>
      </c>
      <c r="F4741" t="s">
        <v>569</v>
      </c>
      <c r="G4741">
        <v>25</v>
      </c>
      <c r="H4741">
        <v>3.5670720040798201E-2</v>
      </c>
      <c r="I4741">
        <f>IF(OR(B4741="GAS",B4741="COL",B4741="LAN",B4741="RICE"),H4741*About!$B$113,IF(B4741="CROP",H4741*About!$B$114,'EPA Data'!H4741))</f>
        <v>3.9951206445693992E-2</v>
      </c>
      <c r="J4741" s="9" t="str">
        <f>VLOOKUP(F4741,'Tech to Policy Mapping'!C:D,2,FALSE)</f>
        <v>waste - methane capture</v>
      </c>
    </row>
    <row r="4742" spans="1:10" x14ac:dyDescent="0.45">
      <c r="A4742" t="s">
        <v>567</v>
      </c>
      <c r="B4742" t="s">
        <v>568</v>
      </c>
      <c r="C4742">
        <v>2020</v>
      </c>
      <c r="D4742" t="s">
        <v>82</v>
      </c>
      <c r="E4742" t="s">
        <v>83</v>
      </c>
      <c r="F4742" t="s">
        <v>576</v>
      </c>
      <c r="G4742">
        <v>29</v>
      </c>
      <c r="H4742">
        <v>1.0685993432998599</v>
      </c>
      <c r="I4742">
        <f>IF(OR(B4742="GAS",B4742="COL",B4742="LAN",B4742="RICE"),H4742*About!$B$113,IF(B4742="CROP",H4742*About!$B$114,'EPA Data'!H4742))</f>
        <v>1.1968312644958432</v>
      </c>
      <c r="J4742" s="9" t="str">
        <f>VLOOKUP(F4742,'Tech to Policy Mapping'!C:D,2,FALSE)</f>
        <v>waste - methane destruction</v>
      </c>
    </row>
    <row r="4743" spans="1:10" x14ac:dyDescent="0.45">
      <c r="A4743" t="s">
        <v>567</v>
      </c>
      <c r="B4743" t="s">
        <v>568</v>
      </c>
      <c r="C4743">
        <v>2020</v>
      </c>
      <c r="D4743" t="s">
        <v>82</v>
      </c>
      <c r="E4743" t="s">
        <v>83</v>
      </c>
      <c r="F4743" t="s">
        <v>570</v>
      </c>
      <c r="G4743">
        <v>40</v>
      </c>
      <c r="H4743">
        <v>3.5670720040798201E-2</v>
      </c>
      <c r="I4743">
        <f>IF(OR(B4743="GAS",B4743="COL",B4743="LAN",B4743="RICE"),H4743*About!$B$113,IF(B4743="CROP",H4743*About!$B$114,'EPA Data'!H4743))</f>
        <v>3.9951206445693992E-2</v>
      </c>
      <c r="J4743" s="9" t="str">
        <f>VLOOKUP(F4743,'Tech to Policy Mapping'!C:D,2,FALSE)</f>
        <v>waste - methane capture</v>
      </c>
    </row>
    <row r="4744" spans="1:10" x14ac:dyDescent="0.45">
      <c r="A4744" t="s">
        <v>567</v>
      </c>
      <c r="B4744" t="s">
        <v>568</v>
      </c>
      <c r="C4744">
        <v>2020</v>
      </c>
      <c r="D4744" t="s">
        <v>82</v>
      </c>
      <c r="E4744" t="s">
        <v>83</v>
      </c>
      <c r="F4744" t="s">
        <v>577</v>
      </c>
      <c r="G4744">
        <v>41</v>
      </c>
      <c r="H4744">
        <v>2.3072030544281001</v>
      </c>
      <c r="I4744">
        <f>IF(OR(B4744="GAS",B4744="COL",B4744="LAN",B4744="RICE"),H4744*About!$B$113,IF(B4744="CROP",H4744*About!$B$114,'EPA Data'!H4744))</f>
        <v>2.5840674209594723</v>
      </c>
      <c r="J4744" s="9" t="str">
        <f>VLOOKUP(F4744,'Tech to Policy Mapping'!C:D,2,FALSE)</f>
        <v>waste - methane destruction</v>
      </c>
    </row>
    <row r="4745" spans="1:10" x14ac:dyDescent="0.45">
      <c r="A4745" t="s">
        <v>567</v>
      </c>
      <c r="B4745" t="s">
        <v>568</v>
      </c>
      <c r="C4745">
        <v>2020</v>
      </c>
      <c r="D4745" t="s">
        <v>82</v>
      </c>
      <c r="E4745" t="s">
        <v>83</v>
      </c>
      <c r="F4745" t="s">
        <v>574</v>
      </c>
      <c r="G4745">
        <v>49</v>
      </c>
      <c r="H4745">
        <v>3.5670720040798201E-2</v>
      </c>
      <c r="I4745">
        <f>IF(OR(B4745="GAS",B4745="COL",B4745="LAN",B4745="RICE"),H4745*About!$B$113,IF(B4745="CROP",H4745*About!$B$114,'EPA Data'!H4745))</f>
        <v>3.9951206445693992E-2</v>
      </c>
      <c r="J4745" s="9" t="str">
        <f>VLOOKUP(F4745,'Tech to Policy Mapping'!C:D,2,FALSE)</f>
        <v>waste - methane destruction</v>
      </c>
    </row>
    <row r="4746" spans="1:10" x14ac:dyDescent="0.45">
      <c r="A4746" t="s">
        <v>567</v>
      </c>
      <c r="B4746" t="s">
        <v>568</v>
      </c>
      <c r="C4746">
        <v>2020</v>
      </c>
      <c r="D4746" t="s">
        <v>82</v>
      </c>
      <c r="E4746" t="s">
        <v>83</v>
      </c>
      <c r="F4746" t="s">
        <v>573</v>
      </c>
      <c r="G4746">
        <v>61</v>
      </c>
      <c r="H4746">
        <v>3.3677607774734497E-2</v>
      </c>
      <c r="I4746">
        <f>IF(OR(B4746="GAS",B4746="COL",B4746="LAN",B4746="RICE"),H4746*About!$B$113,IF(B4746="CROP",H4746*About!$B$114,'EPA Data'!H4746))</f>
        <v>3.7718920707702643E-2</v>
      </c>
      <c r="J4746" s="9" t="str">
        <f>VLOOKUP(F4746,'Tech to Policy Mapping'!C:D,2,FALSE)</f>
        <v>waste - methane capture</v>
      </c>
    </row>
    <row r="4747" spans="1:10" x14ac:dyDescent="0.45">
      <c r="A4747" t="s">
        <v>567</v>
      </c>
      <c r="B4747" t="s">
        <v>568</v>
      </c>
      <c r="C4747">
        <v>2020</v>
      </c>
      <c r="D4747" t="s">
        <v>82</v>
      </c>
      <c r="E4747" t="s">
        <v>83</v>
      </c>
      <c r="F4747" t="s">
        <v>578</v>
      </c>
      <c r="G4747">
        <v>95</v>
      </c>
      <c r="H4747">
        <v>2.3072030544281001</v>
      </c>
      <c r="I4747">
        <f>IF(OR(B4747="GAS",B4747="COL",B4747="LAN",B4747="RICE"),H4747*About!$B$113,IF(B4747="CROP",H4747*About!$B$114,'EPA Data'!H4747))</f>
        <v>2.5840674209594723</v>
      </c>
      <c r="J4747" s="9" t="str">
        <f>VLOOKUP(F4747,'Tech to Policy Mapping'!C:D,2,FALSE)</f>
        <v>waste - methane capture</v>
      </c>
    </row>
    <row r="4748" spans="1:10" x14ac:dyDescent="0.45">
      <c r="A4748" t="s">
        <v>567</v>
      </c>
      <c r="B4748" t="s">
        <v>568</v>
      </c>
      <c r="C4748">
        <v>2020</v>
      </c>
      <c r="D4748" t="s">
        <v>82</v>
      </c>
      <c r="E4748" t="s">
        <v>83</v>
      </c>
      <c r="F4748" t="s">
        <v>579</v>
      </c>
      <c r="G4748">
        <v>143</v>
      </c>
      <c r="H4748">
        <v>2.4286348819732599</v>
      </c>
      <c r="I4748">
        <f>IF(OR(B4748="GAS",B4748="COL",B4748="LAN",B4748="RICE"),H4748*About!$B$113,IF(B4748="CROP",H4748*About!$B$114,'EPA Data'!H4748))</f>
        <v>2.7200710678100513</v>
      </c>
      <c r="J4748" s="9" t="str">
        <f>VLOOKUP(F4748,'Tech to Policy Mapping'!C:D,2,FALSE)</f>
        <v>waste - methane capture</v>
      </c>
    </row>
    <row r="4749" spans="1:10" x14ac:dyDescent="0.45">
      <c r="A4749" t="s">
        <v>567</v>
      </c>
      <c r="B4749" t="s">
        <v>568</v>
      </c>
      <c r="C4749">
        <v>2020</v>
      </c>
      <c r="D4749" t="s">
        <v>82</v>
      </c>
      <c r="E4749" t="s">
        <v>83</v>
      </c>
      <c r="F4749" t="s">
        <v>580</v>
      </c>
      <c r="G4749">
        <v>147</v>
      </c>
      <c r="H4749">
        <v>2.3072030544281001</v>
      </c>
      <c r="I4749">
        <f>IF(OR(B4749="GAS",B4749="COL",B4749="LAN",B4749="RICE"),H4749*About!$B$113,IF(B4749="CROP",H4749*About!$B$114,'EPA Data'!H4749))</f>
        <v>2.5840674209594723</v>
      </c>
      <c r="J4749" s="9" t="str">
        <f>VLOOKUP(F4749,'Tech to Policy Mapping'!C:D,2,FALSE)</f>
        <v>waste - methane destruction</v>
      </c>
    </row>
    <row r="4750" spans="1:10" x14ac:dyDescent="0.45">
      <c r="A4750" t="s">
        <v>567</v>
      </c>
      <c r="B4750" t="s">
        <v>568</v>
      </c>
      <c r="C4750">
        <v>2020</v>
      </c>
      <c r="D4750" t="s">
        <v>82</v>
      </c>
      <c r="E4750" t="s">
        <v>83</v>
      </c>
      <c r="F4750" t="s">
        <v>580</v>
      </c>
      <c r="G4750">
        <v>100000</v>
      </c>
      <c r="H4750" s="1">
        <v>9.9999999999999998E-13</v>
      </c>
      <c r="I4750">
        <f>IF(OR(B4750="GAS",B4750="COL",B4750="LAN",B4750="RICE"),H4750*About!$B$113,IF(B4750="CROP",H4750*About!$B$114,'EPA Data'!H4750))</f>
        <v>1.1200000000000001E-12</v>
      </c>
      <c r="J4750" s="9" t="str">
        <f>VLOOKUP(F4750,'Tech to Policy Mapping'!C:D,2,FALSE)</f>
        <v>waste - methane destruction</v>
      </c>
    </row>
    <row r="4751" spans="1:10" x14ac:dyDescent="0.45">
      <c r="A4751" t="s">
        <v>567</v>
      </c>
      <c r="B4751" t="s">
        <v>568</v>
      </c>
      <c r="C4751">
        <v>2025</v>
      </c>
      <c r="D4751" t="s">
        <v>82</v>
      </c>
      <c r="E4751" t="s">
        <v>83</v>
      </c>
      <c r="F4751" t="s">
        <v>573</v>
      </c>
      <c r="G4751">
        <v>-100000</v>
      </c>
      <c r="H4751">
        <v>0</v>
      </c>
      <c r="I4751">
        <f>IF(OR(B4751="GAS",B4751="COL",B4751="LAN",B4751="RICE"),H4751*About!$B$113,IF(B4751="CROP",H4751*About!$B$114,'EPA Data'!H4751))</f>
        <v>0</v>
      </c>
      <c r="J4751" s="9" t="str">
        <f>VLOOKUP(F4751,'Tech to Policy Mapping'!C:D,2,FALSE)</f>
        <v>waste - methane capture</v>
      </c>
    </row>
    <row r="4752" spans="1:10" x14ac:dyDescent="0.45">
      <c r="A4752" t="s">
        <v>567</v>
      </c>
      <c r="B4752" t="s">
        <v>568</v>
      </c>
      <c r="C4752">
        <v>2025</v>
      </c>
      <c r="D4752" t="s">
        <v>82</v>
      </c>
      <c r="E4752" t="s">
        <v>83</v>
      </c>
      <c r="F4752" t="s">
        <v>573</v>
      </c>
      <c r="G4752">
        <v>-78</v>
      </c>
      <c r="H4752">
        <v>0.60807311534881503</v>
      </c>
      <c r="I4752">
        <f>IF(OR(B4752="GAS",B4752="COL",B4752="LAN",B4752="RICE"),H4752*About!$B$113,IF(B4752="CROP",H4752*About!$B$114,'EPA Data'!H4752))</f>
        <v>0.68104188919067288</v>
      </c>
      <c r="J4752" s="9" t="str">
        <f>VLOOKUP(F4752,'Tech to Policy Mapping'!C:D,2,FALSE)</f>
        <v>waste - methane capture</v>
      </c>
    </row>
    <row r="4753" spans="1:10" x14ac:dyDescent="0.45">
      <c r="A4753" t="s">
        <v>567</v>
      </c>
      <c r="B4753" t="s">
        <v>568</v>
      </c>
      <c r="C4753">
        <v>2025</v>
      </c>
      <c r="D4753" t="s">
        <v>82</v>
      </c>
      <c r="E4753" t="s">
        <v>83</v>
      </c>
      <c r="F4753" t="s">
        <v>573</v>
      </c>
      <c r="G4753">
        <v>-78</v>
      </c>
      <c r="H4753">
        <v>0</v>
      </c>
      <c r="I4753">
        <f>IF(OR(B4753="GAS",B4753="COL",B4753="LAN",B4753="RICE"),H4753*About!$B$113,IF(B4753="CROP",H4753*About!$B$114,'EPA Data'!H4753))</f>
        <v>0</v>
      </c>
      <c r="J4753" s="9" t="str">
        <f>VLOOKUP(F4753,'Tech to Policy Mapping'!C:D,2,FALSE)</f>
        <v>waste - methane capture</v>
      </c>
    </row>
    <row r="4754" spans="1:10" x14ac:dyDescent="0.45">
      <c r="A4754" t="s">
        <v>567</v>
      </c>
      <c r="B4754" t="s">
        <v>568</v>
      </c>
      <c r="C4754">
        <v>2025</v>
      </c>
      <c r="D4754" t="s">
        <v>82</v>
      </c>
      <c r="E4754" t="s">
        <v>83</v>
      </c>
      <c r="F4754" t="s">
        <v>573</v>
      </c>
      <c r="G4754">
        <v>-67</v>
      </c>
      <c r="H4754">
        <v>0.96861714124679499</v>
      </c>
      <c r="I4754">
        <f>IF(OR(B4754="GAS",B4754="COL",B4754="LAN",B4754="RICE"),H4754*About!$B$113,IF(B4754="CROP",H4754*About!$B$114,'EPA Data'!H4754))</f>
        <v>1.0848511981964104</v>
      </c>
      <c r="J4754" s="9" t="str">
        <f>VLOOKUP(F4754,'Tech to Policy Mapping'!C:D,2,FALSE)</f>
        <v>waste - methane capture</v>
      </c>
    </row>
    <row r="4755" spans="1:10" x14ac:dyDescent="0.45">
      <c r="A4755" t="s">
        <v>567</v>
      </c>
      <c r="B4755" t="s">
        <v>568</v>
      </c>
      <c r="C4755">
        <v>2025</v>
      </c>
      <c r="D4755" t="s">
        <v>82</v>
      </c>
      <c r="E4755" t="s">
        <v>83</v>
      </c>
      <c r="F4755" t="s">
        <v>569</v>
      </c>
      <c r="G4755">
        <v>-66</v>
      </c>
      <c r="H4755">
        <v>0.67066669464111295</v>
      </c>
      <c r="I4755">
        <f>IF(OR(B4755="GAS",B4755="COL",B4755="LAN",B4755="RICE"),H4755*About!$B$113,IF(B4755="CROP",H4755*About!$B$114,'EPA Data'!H4755))</f>
        <v>0.75114669799804656</v>
      </c>
      <c r="J4755" s="9" t="str">
        <f>VLOOKUP(F4755,'Tech to Policy Mapping'!C:D,2,FALSE)</f>
        <v>waste - methane capture</v>
      </c>
    </row>
    <row r="4756" spans="1:10" x14ac:dyDescent="0.45">
      <c r="A4756" t="s">
        <v>567</v>
      </c>
      <c r="B4756" t="s">
        <v>568</v>
      </c>
      <c r="C4756">
        <v>2025</v>
      </c>
      <c r="D4756" t="s">
        <v>82</v>
      </c>
      <c r="E4756" t="s">
        <v>83</v>
      </c>
      <c r="F4756" t="s">
        <v>570</v>
      </c>
      <c r="G4756">
        <v>-63</v>
      </c>
      <c r="H4756">
        <v>0.67066669464111295</v>
      </c>
      <c r="I4756">
        <f>IF(OR(B4756="GAS",B4756="COL",B4756="LAN",B4756="RICE"),H4756*About!$B$113,IF(B4756="CROP",H4756*About!$B$114,'EPA Data'!H4756))</f>
        <v>0.75114669799804656</v>
      </c>
      <c r="J4756" s="9" t="str">
        <f>VLOOKUP(F4756,'Tech to Policy Mapping'!C:D,2,FALSE)</f>
        <v>waste - methane capture</v>
      </c>
    </row>
    <row r="4757" spans="1:10" x14ac:dyDescent="0.45">
      <c r="A4757" t="s">
        <v>567</v>
      </c>
      <c r="B4757" t="s">
        <v>568</v>
      </c>
      <c r="C4757">
        <v>2025</v>
      </c>
      <c r="D4757" t="s">
        <v>82</v>
      </c>
      <c r="E4757" t="s">
        <v>83</v>
      </c>
      <c r="F4757" t="s">
        <v>569</v>
      </c>
      <c r="G4757">
        <v>-59</v>
      </c>
      <c r="H4757">
        <v>1.0625075101852399</v>
      </c>
      <c r="I4757">
        <f>IF(OR(B4757="GAS",B4757="COL",B4757="LAN",B4757="RICE"),H4757*About!$B$113,IF(B4757="CROP",H4757*About!$B$114,'EPA Data'!H4757))</f>
        <v>1.1900084114074689</v>
      </c>
      <c r="J4757" s="9" t="str">
        <f>VLOOKUP(F4757,'Tech to Policy Mapping'!C:D,2,FALSE)</f>
        <v>waste - methane capture</v>
      </c>
    </row>
    <row r="4758" spans="1:10" x14ac:dyDescent="0.45">
      <c r="A4758" t="s">
        <v>567</v>
      </c>
      <c r="B4758" t="s">
        <v>568</v>
      </c>
      <c r="C4758">
        <v>2025</v>
      </c>
      <c r="D4758" t="s">
        <v>82</v>
      </c>
      <c r="E4758" t="s">
        <v>83</v>
      </c>
      <c r="F4758" t="s">
        <v>571</v>
      </c>
      <c r="G4758">
        <v>-57</v>
      </c>
      <c r="H4758">
        <v>0.64326924085616999</v>
      </c>
      <c r="I4758">
        <f>IF(OR(B4758="GAS",B4758="COL",B4758="LAN",B4758="RICE"),H4758*About!$B$113,IF(B4758="CROP",H4758*About!$B$114,'EPA Data'!H4758))</f>
        <v>0.72046154975891041</v>
      </c>
      <c r="J4758" s="9" t="str">
        <f>VLOOKUP(F4758,'Tech to Policy Mapping'!C:D,2,FALSE)</f>
        <v>waste - methane capture</v>
      </c>
    </row>
    <row r="4759" spans="1:10" x14ac:dyDescent="0.45">
      <c r="A4759" t="s">
        <v>567</v>
      </c>
      <c r="B4759" t="s">
        <v>568</v>
      </c>
      <c r="C4759">
        <v>2025</v>
      </c>
      <c r="D4759" t="s">
        <v>82</v>
      </c>
      <c r="E4759" t="s">
        <v>83</v>
      </c>
      <c r="F4759" t="s">
        <v>570</v>
      </c>
      <c r="G4759">
        <v>-55</v>
      </c>
      <c r="H4759">
        <v>1.0625075101852399</v>
      </c>
      <c r="I4759">
        <f>IF(OR(B4759="GAS",B4759="COL",B4759="LAN",B4759="RICE"),H4759*About!$B$113,IF(B4759="CROP",H4759*About!$B$114,'EPA Data'!H4759))</f>
        <v>1.1900084114074689</v>
      </c>
      <c r="J4759" s="9" t="str">
        <f>VLOOKUP(F4759,'Tech to Policy Mapping'!C:D,2,FALSE)</f>
        <v>waste - methane capture</v>
      </c>
    </row>
    <row r="4760" spans="1:10" x14ac:dyDescent="0.45">
      <c r="A4760" t="s">
        <v>567</v>
      </c>
      <c r="B4760" t="s">
        <v>568</v>
      </c>
      <c r="C4760">
        <v>2025</v>
      </c>
      <c r="D4760" t="s">
        <v>82</v>
      </c>
      <c r="E4760" t="s">
        <v>83</v>
      </c>
      <c r="F4760" t="s">
        <v>572</v>
      </c>
      <c r="G4760">
        <v>-52</v>
      </c>
      <c r="H4760">
        <v>0.64326924085616999</v>
      </c>
      <c r="I4760">
        <f>IF(OR(B4760="GAS",B4760="COL",B4760="LAN",B4760="RICE"),H4760*About!$B$113,IF(B4760="CROP",H4760*About!$B$114,'EPA Data'!H4760))</f>
        <v>0.72046154975891041</v>
      </c>
      <c r="J4760" s="9" t="str">
        <f>VLOOKUP(F4760,'Tech to Policy Mapping'!C:D,2,FALSE)</f>
        <v>waste - methane capture</v>
      </c>
    </row>
    <row r="4761" spans="1:10" x14ac:dyDescent="0.45">
      <c r="A4761" t="s">
        <v>567</v>
      </c>
      <c r="B4761" t="s">
        <v>568</v>
      </c>
      <c r="C4761">
        <v>2025</v>
      </c>
      <c r="D4761" t="s">
        <v>82</v>
      </c>
      <c r="E4761" t="s">
        <v>83</v>
      </c>
      <c r="F4761" t="s">
        <v>571</v>
      </c>
      <c r="G4761">
        <v>-51</v>
      </c>
      <c r="H4761">
        <v>1.0214112997055</v>
      </c>
      <c r="I4761">
        <f>IF(OR(B4761="GAS",B4761="COL",B4761="LAN",B4761="RICE"),H4761*About!$B$113,IF(B4761="CROP",H4761*About!$B$114,'EPA Data'!H4761))</f>
        <v>1.1439806556701602</v>
      </c>
      <c r="J4761" s="9" t="str">
        <f>VLOOKUP(F4761,'Tech to Policy Mapping'!C:D,2,FALSE)</f>
        <v>waste - methane capture</v>
      </c>
    </row>
    <row r="4762" spans="1:10" x14ac:dyDescent="0.45">
      <c r="A4762" t="s">
        <v>567</v>
      </c>
      <c r="B4762" t="s">
        <v>568</v>
      </c>
      <c r="C4762">
        <v>2025</v>
      </c>
      <c r="D4762" t="s">
        <v>82</v>
      </c>
      <c r="E4762" t="s">
        <v>83</v>
      </c>
      <c r="F4762" t="s">
        <v>572</v>
      </c>
      <c r="G4762">
        <v>-47</v>
      </c>
      <c r="H4762">
        <v>1.0214112997055</v>
      </c>
      <c r="I4762">
        <f>IF(OR(B4762="GAS",B4762="COL",B4762="LAN",B4762="RICE"),H4762*About!$B$113,IF(B4762="CROP",H4762*About!$B$114,'EPA Data'!H4762))</f>
        <v>1.1439806556701602</v>
      </c>
      <c r="J4762" s="9" t="str">
        <f>VLOOKUP(F4762,'Tech to Policy Mapping'!C:D,2,FALSE)</f>
        <v>waste - methane capture</v>
      </c>
    </row>
    <row r="4763" spans="1:10" x14ac:dyDescent="0.45">
      <c r="A4763" t="s">
        <v>567</v>
      </c>
      <c r="B4763" t="s">
        <v>568</v>
      </c>
      <c r="C4763">
        <v>2025</v>
      </c>
      <c r="D4763" t="s">
        <v>82</v>
      </c>
      <c r="E4763" t="s">
        <v>83</v>
      </c>
      <c r="F4763" t="s">
        <v>574</v>
      </c>
      <c r="G4763">
        <v>6</v>
      </c>
      <c r="H4763">
        <v>0.67066669464111295</v>
      </c>
      <c r="I4763">
        <f>IF(OR(B4763="GAS",B4763="COL",B4763="LAN",B4763="RICE"),H4763*About!$B$113,IF(B4763="CROP",H4763*About!$B$114,'EPA Data'!H4763))</f>
        <v>0.75114669799804656</v>
      </c>
      <c r="J4763" s="9" t="str">
        <f>VLOOKUP(F4763,'Tech to Policy Mapping'!C:D,2,FALSE)</f>
        <v>waste - methane destruction</v>
      </c>
    </row>
    <row r="4764" spans="1:10" x14ac:dyDescent="0.45">
      <c r="A4764" t="s">
        <v>567</v>
      </c>
      <c r="B4764" t="s">
        <v>568</v>
      </c>
      <c r="C4764">
        <v>2025</v>
      </c>
      <c r="D4764" t="s">
        <v>82</v>
      </c>
      <c r="E4764" t="s">
        <v>83</v>
      </c>
      <c r="F4764" t="s">
        <v>572</v>
      </c>
      <c r="G4764">
        <v>7</v>
      </c>
      <c r="H4764">
        <v>5.5346798151731498E-2</v>
      </c>
      <c r="I4764">
        <f>IF(OR(B4764="GAS",B4764="COL",B4764="LAN",B4764="RICE"),H4764*About!$B$113,IF(B4764="CROP",H4764*About!$B$114,'EPA Data'!H4764))</f>
        <v>6.1988413929939284E-2</v>
      </c>
      <c r="J4764" s="9" t="str">
        <f>VLOOKUP(F4764,'Tech to Policy Mapping'!C:D,2,FALSE)</f>
        <v>waste - methane capture</v>
      </c>
    </row>
    <row r="4765" spans="1:10" x14ac:dyDescent="0.45">
      <c r="A4765" t="s">
        <v>567</v>
      </c>
      <c r="B4765" t="s">
        <v>568</v>
      </c>
      <c r="C4765">
        <v>2025</v>
      </c>
      <c r="D4765" t="s">
        <v>82</v>
      </c>
      <c r="E4765" t="s">
        <v>83</v>
      </c>
      <c r="F4765" t="s">
        <v>574</v>
      </c>
      <c r="G4765">
        <v>9</v>
      </c>
      <c r="H4765">
        <v>1.0625075101852399</v>
      </c>
      <c r="I4765">
        <f>IF(OR(B4765="GAS",B4765="COL",B4765="LAN",B4765="RICE"),H4765*About!$B$113,IF(B4765="CROP",H4765*About!$B$114,'EPA Data'!H4765))</f>
        <v>1.1900084114074689</v>
      </c>
      <c r="J4765" s="9" t="str">
        <f>VLOOKUP(F4765,'Tech to Policy Mapping'!C:D,2,FALSE)</f>
        <v>waste - methane destruction</v>
      </c>
    </row>
    <row r="4766" spans="1:10" x14ac:dyDescent="0.45">
      <c r="A4766" t="s">
        <v>567</v>
      </c>
      <c r="B4766" t="s">
        <v>568</v>
      </c>
      <c r="C4766">
        <v>2025</v>
      </c>
      <c r="D4766" t="s">
        <v>82</v>
      </c>
      <c r="E4766" t="s">
        <v>83</v>
      </c>
      <c r="F4766" t="s">
        <v>571</v>
      </c>
      <c r="G4766">
        <v>10</v>
      </c>
      <c r="H4766">
        <v>5.5346798151731498E-2</v>
      </c>
      <c r="I4766">
        <f>IF(OR(B4766="GAS",B4766="COL",B4766="LAN",B4766="RICE"),H4766*About!$B$113,IF(B4766="CROP",H4766*About!$B$114,'EPA Data'!H4766))</f>
        <v>6.1988413929939284E-2</v>
      </c>
      <c r="J4766" s="9" t="str">
        <f>VLOOKUP(F4766,'Tech to Policy Mapping'!C:D,2,FALSE)</f>
        <v>waste - methane capture</v>
      </c>
    </row>
    <row r="4767" spans="1:10" x14ac:dyDescent="0.45">
      <c r="A4767" t="s">
        <v>567</v>
      </c>
      <c r="B4767" t="s">
        <v>568</v>
      </c>
      <c r="C4767">
        <v>2025</v>
      </c>
      <c r="D4767" t="s">
        <v>82</v>
      </c>
      <c r="E4767" t="s">
        <v>83</v>
      </c>
      <c r="F4767" t="s">
        <v>575</v>
      </c>
      <c r="G4767">
        <v>14</v>
      </c>
      <c r="H4767">
        <v>2.4765498638153001</v>
      </c>
      <c r="I4767">
        <f>IF(OR(B4767="GAS",B4767="COL",B4767="LAN",B4767="RICE"),H4767*About!$B$113,IF(B4767="CROP",H4767*About!$B$114,'EPA Data'!H4767))</f>
        <v>2.7737358474731364</v>
      </c>
      <c r="J4767" s="9" t="str">
        <f>VLOOKUP(F4767,'Tech to Policy Mapping'!C:D,2,FALSE)</f>
        <v>waste - methane destruction</v>
      </c>
    </row>
    <row r="4768" spans="1:10" x14ac:dyDescent="0.45">
      <c r="A4768" t="s">
        <v>567</v>
      </c>
      <c r="B4768" t="s">
        <v>568</v>
      </c>
      <c r="C4768">
        <v>2025</v>
      </c>
      <c r="D4768" t="s">
        <v>82</v>
      </c>
      <c r="E4768" t="s">
        <v>83</v>
      </c>
      <c r="F4768" t="s">
        <v>569</v>
      </c>
      <c r="G4768">
        <v>18</v>
      </c>
      <c r="H4768">
        <v>5.6260045617818798E-2</v>
      </c>
      <c r="I4768">
        <f>IF(OR(B4768="GAS",B4768="COL",B4768="LAN",B4768="RICE"),H4768*About!$B$113,IF(B4768="CROP",H4768*About!$B$114,'EPA Data'!H4768))</f>
        <v>6.3011251091957057E-2</v>
      </c>
      <c r="J4768" s="9" t="str">
        <f>VLOOKUP(F4768,'Tech to Policy Mapping'!C:D,2,FALSE)</f>
        <v>waste - methane capture</v>
      </c>
    </row>
    <row r="4769" spans="1:10" x14ac:dyDescent="0.45">
      <c r="A4769" t="s">
        <v>567</v>
      </c>
      <c r="B4769" t="s">
        <v>568</v>
      </c>
      <c r="C4769">
        <v>2025</v>
      </c>
      <c r="D4769" t="s">
        <v>82</v>
      </c>
      <c r="E4769" t="s">
        <v>83</v>
      </c>
      <c r="F4769" t="s">
        <v>570</v>
      </c>
      <c r="G4769">
        <v>28</v>
      </c>
      <c r="H4769">
        <v>5.6260045617818798E-2</v>
      </c>
      <c r="I4769">
        <f>IF(OR(B4769="GAS",B4769="COL",B4769="LAN",B4769="RICE"),H4769*About!$B$113,IF(B4769="CROP",H4769*About!$B$114,'EPA Data'!H4769))</f>
        <v>6.3011251091957057E-2</v>
      </c>
      <c r="J4769" s="9" t="str">
        <f>VLOOKUP(F4769,'Tech to Policy Mapping'!C:D,2,FALSE)</f>
        <v>waste - methane capture</v>
      </c>
    </row>
    <row r="4770" spans="1:10" x14ac:dyDescent="0.45">
      <c r="A4770" t="s">
        <v>567</v>
      </c>
      <c r="B4770" t="s">
        <v>568</v>
      </c>
      <c r="C4770">
        <v>2025</v>
      </c>
      <c r="D4770" t="s">
        <v>82</v>
      </c>
      <c r="E4770" t="s">
        <v>83</v>
      </c>
      <c r="F4770" t="s">
        <v>576</v>
      </c>
      <c r="G4770">
        <v>30</v>
      </c>
      <c r="H4770">
        <v>1.14703357219696</v>
      </c>
      <c r="I4770">
        <f>IF(OR(B4770="GAS",B4770="COL",B4770="LAN",B4770="RICE"),H4770*About!$B$113,IF(B4770="CROP",H4770*About!$B$114,'EPA Data'!H4770))</f>
        <v>1.2846776008605953</v>
      </c>
      <c r="J4770" s="9" t="str">
        <f>VLOOKUP(F4770,'Tech to Policy Mapping'!C:D,2,FALSE)</f>
        <v>waste - methane destruction</v>
      </c>
    </row>
    <row r="4771" spans="1:10" x14ac:dyDescent="0.45">
      <c r="A4771" t="s">
        <v>567</v>
      </c>
      <c r="B4771" t="s">
        <v>568</v>
      </c>
      <c r="C4771">
        <v>2025</v>
      </c>
      <c r="D4771" t="s">
        <v>82</v>
      </c>
      <c r="E4771" t="s">
        <v>83</v>
      </c>
      <c r="F4771" t="s">
        <v>573</v>
      </c>
      <c r="G4771">
        <v>35</v>
      </c>
      <c r="H4771">
        <v>5.41735962033272E-2</v>
      </c>
      <c r="I4771">
        <f>IF(OR(B4771="GAS",B4771="COL",B4771="LAN",B4771="RICE"),H4771*About!$B$113,IF(B4771="CROP",H4771*About!$B$114,'EPA Data'!H4771))</f>
        <v>6.0674427747726467E-2</v>
      </c>
      <c r="J4771" s="9" t="str">
        <f>VLOOKUP(F4771,'Tech to Policy Mapping'!C:D,2,FALSE)</f>
        <v>waste - methane capture</v>
      </c>
    </row>
    <row r="4772" spans="1:10" x14ac:dyDescent="0.45">
      <c r="A4772" t="s">
        <v>567</v>
      </c>
      <c r="B4772" t="s">
        <v>568</v>
      </c>
      <c r="C4772">
        <v>2025</v>
      </c>
      <c r="D4772" t="s">
        <v>82</v>
      </c>
      <c r="E4772" t="s">
        <v>83</v>
      </c>
      <c r="F4772" t="s">
        <v>574</v>
      </c>
      <c r="G4772">
        <v>35</v>
      </c>
      <c r="H4772">
        <v>5.6260045617818798E-2</v>
      </c>
      <c r="I4772">
        <f>IF(OR(B4772="GAS",B4772="COL",B4772="LAN",B4772="RICE"),H4772*About!$B$113,IF(B4772="CROP",H4772*About!$B$114,'EPA Data'!H4772))</f>
        <v>6.3011251091957057E-2</v>
      </c>
      <c r="J4772" s="9" t="str">
        <f>VLOOKUP(F4772,'Tech to Policy Mapping'!C:D,2,FALSE)</f>
        <v>waste - methane destruction</v>
      </c>
    </row>
    <row r="4773" spans="1:10" x14ac:dyDescent="0.45">
      <c r="A4773" t="s">
        <v>567</v>
      </c>
      <c r="B4773" t="s">
        <v>568</v>
      </c>
      <c r="C4773">
        <v>2025</v>
      </c>
      <c r="D4773" t="s">
        <v>82</v>
      </c>
      <c r="E4773" t="s">
        <v>83</v>
      </c>
      <c r="F4773" t="s">
        <v>577</v>
      </c>
      <c r="G4773">
        <v>37</v>
      </c>
      <c r="H4773">
        <v>2.4765498638153001</v>
      </c>
      <c r="I4773">
        <f>IF(OR(B4773="GAS",B4773="COL",B4773="LAN",B4773="RICE"),H4773*About!$B$113,IF(B4773="CROP",H4773*About!$B$114,'EPA Data'!H4773))</f>
        <v>2.7737358474731364</v>
      </c>
      <c r="J4773" s="9" t="str">
        <f>VLOOKUP(F4773,'Tech to Policy Mapping'!C:D,2,FALSE)</f>
        <v>waste - methane destruction</v>
      </c>
    </row>
    <row r="4774" spans="1:10" x14ac:dyDescent="0.45">
      <c r="A4774" t="s">
        <v>567</v>
      </c>
      <c r="B4774" t="s">
        <v>568</v>
      </c>
      <c r="C4774">
        <v>2025</v>
      </c>
      <c r="D4774" t="s">
        <v>82</v>
      </c>
      <c r="E4774" t="s">
        <v>83</v>
      </c>
      <c r="F4774" t="s">
        <v>578</v>
      </c>
      <c r="G4774">
        <v>95</v>
      </c>
      <c r="H4774">
        <v>2.4765498638153001</v>
      </c>
      <c r="I4774">
        <f>IF(OR(B4774="GAS",B4774="COL",B4774="LAN",B4774="RICE"),H4774*About!$B$113,IF(B4774="CROP",H4774*About!$B$114,'EPA Data'!H4774))</f>
        <v>2.7737358474731364</v>
      </c>
      <c r="J4774" s="9" t="str">
        <f>VLOOKUP(F4774,'Tech to Policy Mapping'!C:D,2,FALSE)</f>
        <v>waste - methane capture</v>
      </c>
    </row>
    <row r="4775" spans="1:10" x14ac:dyDescent="0.45">
      <c r="A4775" t="s">
        <v>567</v>
      </c>
      <c r="B4775" t="s">
        <v>568</v>
      </c>
      <c r="C4775">
        <v>2025</v>
      </c>
      <c r="D4775" t="s">
        <v>82</v>
      </c>
      <c r="E4775" t="s">
        <v>83</v>
      </c>
      <c r="F4775" t="s">
        <v>579</v>
      </c>
      <c r="G4775">
        <v>140</v>
      </c>
      <c r="H4775">
        <v>2.6068944931030198</v>
      </c>
      <c r="I4775">
        <f>IF(OR(B4775="GAS",B4775="COL",B4775="LAN",B4775="RICE"),H4775*About!$B$113,IF(B4775="CROP",H4775*About!$B$114,'EPA Data'!H4775))</f>
        <v>2.9197218322753824</v>
      </c>
      <c r="J4775" s="9" t="str">
        <f>VLOOKUP(F4775,'Tech to Policy Mapping'!C:D,2,FALSE)</f>
        <v>waste - methane capture</v>
      </c>
    </row>
    <row r="4776" spans="1:10" x14ac:dyDescent="0.45">
      <c r="A4776" t="s">
        <v>567</v>
      </c>
      <c r="B4776" t="s">
        <v>568</v>
      </c>
      <c r="C4776">
        <v>2025</v>
      </c>
      <c r="D4776" t="s">
        <v>82</v>
      </c>
      <c r="E4776" t="s">
        <v>83</v>
      </c>
      <c r="F4776" t="s">
        <v>580</v>
      </c>
      <c r="G4776">
        <v>148</v>
      </c>
      <c r="H4776">
        <v>2.4765498638153001</v>
      </c>
      <c r="I4776">
        <f>IF(OR(B4776="GAS",B4776="COL",B4776="LAN",B4776="RICE"),H4776*About!$B$113,IF(B4776="CROP",H4776*About!$B$114,'EPA Data'!H4776))</f>
        <v>2.7737358474731364</v>
      </c>
      <c r="J4776" s="9" t="str">
        <f>VLOOKUP(F4776,'Tech to Policy Mapping'!C:D,2,FALSE)</f>
        <v>waste - methane destruction</v>
      </c>
    </row>
    <row r="4777" spans="1:10" x14ac:dyDescent="0.45">
      <c r="A4777" t="s">
        <v>567</v>
      </c>
      <c r="B4777" t="s">
        <v>568</v>
      </c>
      <c r="C4777">
        <v>2025</v>
      </c>
      <c r="D4777" t="s">
        <v>82</v>
      </c>
      <c r="E4777" t="s">
        <v>83</v>
      </c>
      <c r="F4777" t="s">
        <v>580</v>
      </c>
      <c r="G4777">
        <v>100000</v>
      </c>
      <c r="H4777" s="1">
        <v>9.9999999999999998E-13</v>
      </c>
      <c r="I4777">
        <f>IF(OR(B4777="GAS",B4777="COL",B4777="LAN",B4777="RICE"),H4777*About!$B$113,IF(B4777="CROP",H4777*About!$B$114,'EPA Data'!H4777))</f>
        <v>1.1200000000000001E-12</v>
      </c>
      <c r="J4777" s="9" t="str">
        <f>VLOOKUP(F4777,'Tech to Policy Mapping'!C:D,2,FALSE)</f>
        <v>waste - methane destruction</v>
      </c>
    </row>
    <row r="4778" spans="1:10" x14ac:dyDescent="0.45">
      <c r="A4778" t="s">
        <v>567</v>
      </c>
      <c r="B4778" t="s">
        <v>568</v>
      </c>
      <c r="C4778">
        <v>2030</v>
      </c>
      <c r="D4778" t="s">
        <v>82</v>
      </c>
      <c r="E4778" t="s">
        <v>83</v>
      </c>
      <c r="F4778" t="s">
        <v>573</v>
      </c>
      <c r="G4778">
        <v>-100000</v>
      </c>
      <c r="H4778">
        <v>0</v>
      </c>
      <c r="I4778">
        <f>IF(OR(B4778="GAS",B4778="COL",B4778="LAN",B4778="RICE"),H4778*About!$B$113,IF(B4778="CROP",H4778*About!$B$114,'EPA Data'!H4778))</f>
        <v>0</v>
      </c>
      <c r="J4778" s="9" t="str">
        <f>VLOOKUP(F4778,'Tech to Policy Mapping'!C:D,2,FALSE)</f>
        <v>waste - methane capture</v>
      </c>
    </row>
    <row r="4779" spans="1:10" x14ac:dyDescent="0.45">
      <c r="A4779" t="s">
        <v>567</v>
      </c>
      <c r="B4779" t="s">
        <v>568</v>
      </c>
      <c r="C4779">
        <v>2030</v>
      </c>
      <c r="D4779" t="s">
        <v>82</v>
      </c>
      <c r="E4779" t="s">
        <v>83</v>
      </c>
      <c r="F4779" t="s">
        <v>573</v>
      </c>
      <c r="G4779">
        <v>-88</v>
      </c>
      <c r="H4779">
        <v>0</v>
      </c>
      <c r="I4779">
        <f>IF(OR(B4779="GAS",B4779="COL",B4779="LAN",B4779="RICE"),H4779*About!$B$113,IF(B4779="CROP",H4779*About!$B$114,'EPA Data'!H4779))</f>
        <v>0</v>
      </c>
      <c r="J4779" s="9" t="str">
        <f>VLOOKUP(F4779,'Tech to Policy Mapping'!C:D,2,FALSE)</f>
        <v>waste - methane capture</v>
      </c>
    </row>
    <row r="4780" spans="1:10" x14ac:dyDescent="0.45">
      <c r="A4780" t="s">
        <v>567</v>
      </c>
      <c r="B4780" t="s">
        <v>568</v>
      </c>
      <c r="C4780">
        <v>2030</v>
      </c>
      <c r="D4780" t="s">
        <v>82</v>
      </c>
      <c r="E4780" t="s">
        <v>83</v>
      </c>
      <c r="F4780" t="s">
        <v>573</v>
      </c>
      <c r="G4780">
        <v>-88</v>
      </c>
      <c r="H4780">
        <v>0.91398888826370195</v>
      </c>
      <c r="I4780">
        <f>IF(OR(B4780="GAS",B4780="COL",B4780="LAN",B4780="RICE"),H4780*About!$B$113,IF(B4780="CROP",H4780*About!$B$114,'EPA Data'!H4780))</f>
        <v>1.0236675548553462</v>
      </c>
      <c r="J4780" s="9" t="str">
        <f>VLOOKUP(F4780,'Tech to Policy Mapping'!C:D,2,FALSE)</f>
        <v>waste - methane capture</v>
      </c>
    </row>
    <row r="4781" spans="1:10" x14ac:dyDescent="0.45">
      <c r="A4781" t="s">
        <v>567</v>
      </c>
      <c r="B4781" t="s">
        <v>568</v>
      </c>
      <c r="C4781">
        <v>2030</v>
      </c>
      <c r="D4781" t="s">
        <v>82</v>
      </c>
      <c r="E4781" t="s">
        <v>83</v>
      </c>
      <c r="F4781" t="s">
        <v>573</v>
      </c>
      <c r="G4781">
        <v>-75</v>
      </c>
      <c r="H4781">
        <v>0.92997175455093295</v>
      </c>
      <c r="I4781">
        <f>IF(OR(B4781="GAS",B4781="COL",B4781="LAN",B4781="RICE"),H4781*About!$B$113,IF(B4781="CROP",H4781*About!$B$114,'EPA Data'!H4781))</f>
        <v>1.0415683650970451</v>
      </c>
      <c r="J4781" s="9" t="str">
        <f>VLOOKUP(F4781,'Tech to Policy Mapping'!C:D,2,FALSE)</f>
        <v>waste - methane capture</v>
      </c>
    </row>
    <row r="4782" spans="1:10" x14ac:dyDescent="0.45">
      <c r="A4782" t="s">
        <v>567</v>
      </c>
      <c r="B4782" t="s">
        <v>568</v>
      </c>
      <c r="C4782">
        <v>2030</v>
      </c>
      <c r="D4782" t="s">
        <v>82</v>
      </c>
      <c r="E4782" t="s">
        <v>83</v>
      </c>
      <c r="F4782" t="s">
        <v>569</v>
      </c>
      <c r="G4782">
        <v>-63</v>
      </c>
      <c r="H4782">
        <v>0.99997168779373102</v>
      </c>
      <c r="I4782">
        <f>IF(OR(B4782="GAS",B4782="COL",B4782="LAN",B4782="RICE"),H4782*About!$B$113,IF(B4782="CROP",H4782*About!$B$114,'EPA Data'!H4782))</f>
        <v>1.1199682903289789</v>
      </c>
      <c r="J4782" s="9" t="str">
        <f>VLOOKUP(F4782,'Tech to Policy Mapping'!C:D,2,FALSE)</f>
        <v>waste - methane capture</v>
      </c>
    </row>
    <row r="4783" spans="1:10" x14ac:dyDescent="0.45">
      <c r="A4783" t="s">
        <v>567</v>
      </c>
      <c r="B4783" t="s">
        <v>568</v>
      </c>
      <c r="C4783">
        <v>2030</v>
      </c>
      <c r="D4783" t="s">
        <v>82</v>
      </c>
      <c r="E4783" t="s">
        <v>83</v>
      </c>
      <c r="F4783" t="s">
        <v>570</v>
      </c>
      <c r="G4783">
        <v>-60</v>
      </c>
      <c r="H4783">
        <v>0.99997168779373102</v>
      </c>
      <c r="I4783">
        <f>IF(OR(B4783="GAS",B4783="COL",B4783="LAN",B4783="RICE"),H4783*About!$B$113,IF(B4783="CROP",H4783*About!$B$114,'EPA Data'!H4783))</f>
        <v>1.1199682903289789</v>
      </c>
      <c r="J4783" s="9" t="str">
        <f>VLOOKUP(F4783,'Tech to Policy Mapping'!C:D,2,FALSE)</f>
        <v>waste - methane capture</v>
      </c>
    </row>
    <row r="4784" spans="1:10" x14ac:dyDescent="0.45">
      <c r="A4784" t="s">
        <v>567</v>
      </c>
      <c r="B4784" t="s">
        <v>568</v>
      </c>
      <c r="C4784">
        <v>2030</v>
      </c>
      <c r="D4784" t="s">
        <v>82</v>
      </c>
      <c r="E4784" t="s">
        <v>83</v>
      </c>
      <c r="F4784" t="s">
        <v>571</v>
      </c>
      <c r="G4784">
        <v>-55</v>
      </c>
      <c r="H4784">
        <v>0.94421839714050204</v>
      </c>
      <c r="I4784">
        <f>IF(OR(B4784="GAS",B4784="COL",B4784="LAN",B4784="RICE"),H4784*About!$B$113,IF(B4784="CROP",H4784*About!$B$114,'EPA Data'!H4784))</f>
        <v>1.0575246047973623</v>
      </c>
      <c r="J4784" s="9" t="str">
        <f>VLOOKUP(F4784,'Tech to Policy Mapping'!C:D,2,FALSE)</f>
        <v>waste - methane capture</v>
      </c>
    </row>
    <row r="4785" spans="1:10" x14ac:dyDescent="0.45">
      <c r="A4785" t="s">
        <v>567</v>
      </c>
      <c r="B4785" t="s">
        <v>568</v>
      </c>
      <c r="C4785">
        <v>2030</v>
      </c>
      <c r="D4785" t="s">
        <v>82</v>
      </c>
      <c r="E4785" t="s">
        <v>83</v>
      </c>
      <c r="F4785" t="s">
        <v>569</v>
      </c>
      <c r="G4785">
        <v>-54</v>
      </c>
      <c r="H4785">
        <v>1.01058065891265</v>
      </c>
      <c r="I4785">
        <f>IF(OR(B4785="GAS",B4785="COL",B4785="LAN",B4785="RICE"),H4785*About!$B$113,IF(B4785="CROP",H4785*About!$B$114,'EPA Data'!H4785))</f>
        <v>1.1318503379821681</v>
      </c>
      <c r="J4785" s="9" t="str">
        <f>VLOOKUP(F4785,'Tech to Policy Mapping'!C:D,2,FALSE)</f>
        <v>waste - methane capture</v>
      </c>
    </row>
    <row r="4786" spans="1:10" x14ac:dyDescent="0.45">
      <c r="A4786" t="s">
        <v>567</v>
      </c>
      <c r="B4786" t="s">
        <v>568</v>
      </c>
      <c r="C4786">
        <v>2030</v>
      </c>
      <c r="D4786" t="s">
        <v>82</v>
      </c>
      <c r="E4786" t="s">
        <v>83</v>
      </c>
      <c r="F4786" t="s">
        <v>570</v>
      </c>
      <c r="G4786">
        <v>-51</v>
      </c>
      <c r="H4786">
        <v>1.01058065891265</v>
      </c>
      <c r="I4786">
        <f>IF(OR(B4786="GAS",B4786="COL",B4786="LAN",B4786="RICE"),H4786*About!$B$113,IF(B4786="CROP",H4786*About!$B$114,'EPA Data'!H4786))</f>
        <v>1.1318503379821681</v>
      </c>
      <c r="J4786" s="9" t="str">
        <f>VLOOKUP(F4786,'Tech to Policy Mapping'!C:D,2,FALSE)</f>
        <v>waste - methane capture</v>
      </c>
    </row>
    <row r="4787" spans="1:10" x14ac:dyDescent="0.45">
      <c r="A4787" t="s">
        <v>567</v>
      </c>
      <c r="B4787" t="s">
        <v>568</v>
      </c>
      <c r="C4787">
        <v>2030</v>
      </c>
      <c r="D4787" t="s">
        <v>82</v>
      </c>
      <c r="E4787" t="s">
        <v>83</v>
      </c>
      <c r="F4787" t="s">
        <v>572</v>
      </c>
      <c r="G4787">
        <v>-50</v>
      </c>
      <c r="H4787">
        <v>0.94421839714050204</v>
      </c>
      <c r="I4787">
        <f>IF(OR(B4787="GAS",B4787="COL",B4787="LAN",B4787="RICE"),H4787*About!$B$113,IF(B4787="CROP",H4787*About!$B$114,'EPA Data'!H4787))</f>
        <v>1.0575246047973623</v>
      </c>
      <c r="J4787" s="9" t="str">
        <f>VLOOKUP(F4787,'Tech to Policy Mapping'!C:D,2,FALSE)</f>
        <v>waste - methane capture</v>
      </c>
    </row>
    <row r="4788" spans="1:10" x14ac:dyDescent="0.45">
      <c r="A4788" t="s">
        <v>567</v>
      </c>
      <c r="B4788" t="s">
        <v>568</v>
      </c>
      <c r="C4788">
        <v>2030</v>
      </c>
      <c r="D4788" t="s">
        <v>82</v>
      </c>
      <c r="E4788" t="s">
        <v>83</v>
      </c>
      <c r="F4788" t="s">
        <v>571</v>
      </c>
      <c r="G4788">
        <v>-47</v>
      </c>
      <c r="H4788">
        <v>0.95831191539764404</v>
      </c>
      <c r="I4788">
        <f>IF(OR(B4788="GAS",B4788="COL",B4788="LAN",B4788="RICE"),H4788*About!$B$113,IF(B4788="CROP",H4788*About!$B$114,'EPA Data'!H4788))</f>
        <v>1.0733093452453615</v>
      </c>
      <c r="J4788" s="9" t="str">
        <f>VLOOKUP(F4788,'Tech to Policy Mapping'!C:D,2,FALSE)</f>
        <v>waste - methane capture</v>
      </c>
    </row>
    <row r="4789" spans="1:10" x14ac:dyDescent="0.45">
      <c r="A4789" t="s">
        <v>567</v>
      </c>
      <c r="B4789" t="s">
        <v>568</v>
      </c>
      <c r="C4789">
        <v>2030</v>
      </c>
      <c r="D4789" t="s">
        <v>82</v>
      </c>
      <c r="E4789" t="s">
        <v>83</v>
      </c>
      <c r="F4789" t="s">
        <v>572</v>
      </c>
      <c r="G4789">
        <v>-43</v>
      </c>
      <c r="H4789">
        <v>0.95831191539764404</v>
      </c>
      <c r="I4789">
        <f>IF(OR(B4789="GAS",B4789="COL",B4789="LAN",B4789="RICE"),H4789*About!$B$113,IF(B4789="CROP",H4789*About!$B$114,'EPA Data'!H4789))</f>
        <v>1.0733093452453615</v>
      </c>
      <c r="J4789" s="9" t="str">
        <f>VLOOKUP(F4789,'Tech to Policy Mapping'!C:D,2,FALSE)</f>
        <v>waste - methane capture</v>
      </c>
    </row>
    <row r="4790" spans="1:10" x14ac:dyDescent="0.45">
      <c r="A4790" t="s">
        <v>567</v>
      </c>
      <c r="B4790" t="s">
        <v>568</v>
      </c>
      <c r="C4790">
        <v>2030</v>
      </c>
      <c r="D4790" t="s">
        <v>82</v>
      </c>
      <c r="E4790" t="s">
        <v>83</v>
      </c>
      <c r="F4790" t="s">
        <v>574</v>
      </c>
      <c r="G4790">
        <v>6</v>
      </c>
      <c r="H4790">
        <v>0.99997168779373102</v>
      </c>
      <c r="I4790">
        <f>IF(OR(B4790="GAS",B4790="COL",B4790="LAN",B4790="RICE"),H4790*About!$B$113,IF(B4790="CROP",H4790*About!$B$114,'EPA Data'!H4790))</f>
        <v>1.1199682903289789</v>
      </c>
      <c r="J4790" s="9" t="str">
        <f>VLOOKUP(F4790,'Tech to Policy Mapping'!C:D,2,FALSE)</f>
        <v>waste - methane destruction</v>
      </c>
    </row>
    <row r="4791" spans="1:10" x14ac:dyDescent="0.45">
      <c r="A4791" t="s">
        <v>567</v>
      </c>
      <c r="B4791" t="s">
        <v>568</v>
      </c>
      <c r="C4791">
        <v>2030</v>
      </c>
      <c r="D4791" t="s">
        <v>82</v>
      </c>
      <c r="E4791" t="s">
        <v>83</v>
      </c>
      <c r="F4791" t="s">
        <v>574</v>
      </c>
      <c r="G4791">
        <v>8</v>
      </c>
      <c r="H4791">
        <v>1.01058065891265</v>
      </c>
      <c r="I4791">
        <f>IF(OR(B4791="GAS",B4791="COL",B4791="LAN",B4791="RICE"),H4791*About!$B$113,IF(B4791="CROP",H4791*About!$B$114,'EPA Data'!H4791))</f>
        <v>1.1318503379821681</v>
      </c>
      <c r="J4791" s="9" t="str">
        <f>VLOOKUP(F4791,'Tech to Policy Mapping'!C:D,2,FALSE)</f>
        <v>waste - methane destruction</v>
      </c>
    </row>
    <row r="4792" spans="1:10" x14ac:dyDescent="0.45">
      <c r="A4792" t="s">
        <v>567</v>
      </c>
      <c r="B4792" t="s">
        <v>568</v>
      </c>
      <c r="C4792">
        <v>2030</v>
      </c>
      <c r="D4792" t="s">
        <v>82</v>
      </c>
      <c r="E4792" t="s">
        <v>83</v>
      </c>
      <c r="F4792" t="s">
        <v>572</v>
      </c>
      <c r="G4792">
        <v>8</v>
      </c>
      <c r="H4792">
        <v>7.6242625713348403E-2</v>
      </c>
      <c r="I4792">
        <f>IF(OR(B4792="GAS",B4792="COL",B4792="LAN",B4792="RICE"),H4792*About!$B$113,IF(B4792="CROP",H4792*About!$B$114,'EPA Data'!H4792))</f>
        <v>8.5391740798950219E-2</v>
      </c>
      <c r="J4792" s="9" t="str">
        <f>VLOOKUP(F4792,'Tech to Policy Mapping'!C:D,2,FALSE)</f>
        <v>waste - methane capture</v>
      </c>
    </row>
    <row r="4793" spans="1:10" x14ac:dyDescent="0.45">
      <c r="A4793" t="s">
        <v>567</v>
      </c>
      <c r="B4793" t="s">
        <v>568</v>
      </c>
      <c r="C4793">
        <v>2030</v>
      </c>
      <c r="D4793" t="s">
        <v>82</v>
      </c>
      <c r="E4793" t="s">
        <v>83</v>
      </c>
      <c r="F4793" t="s">
        <v>571</v>
      </c>
      <c r="G4793">
        <v>11</v>
      </c>
      <c r="H4793">
        <v>7.6242625713348403E-2</v>
      </c>
      <c r="I4793">
        <f>IF(OR(B4793="GAS",B4793="COL",B4793="LAN",B4793="RICE"),H4793*About!$B$113,IF(B4793="CROP",H4793*About!$B$114,'EPA Data'!H4793))</f>
        <v>8.5391740798950219E-2</v>
      </c>
      <c r="J4793" s="9" t="str">
        <f>VLOOKUP(F4793,'Tech to Policy Mapping'!C:D,2,FALSE)</f>
        <v>waste - methane capture</v>
      </c>
    </row>
    <row r="4794" spans="1:10" x14ac:dyDescent="0.45">
      <c r="A4794" t="s">
        <v>567</v>
      </c>
      <c r="B4794" t="s">
        <v>568</v>
      </c>
      <c r="C4794">
        <v>2030</v>
      </c>
      <c r="D4794" t="s">
        <v>82</v>
      </c>
      <c r="E4794" t="s">
        <v>83</v>
      </c>
      <c r="F4794" t="s">
        <v>575</v>
      </c>
      <c r="G4794">
        <v>13</v>
      </c>
      <c r="H4794">
        <v>2.6162242889404301</v>
      </c>
      <c r="I4794">
        <f>IF(OR(B4794="GAS",B4794="COL",B4794="LAN",B4794="RICE"),H4794*About!$B$113,IF(B4794="CROP",H4794*About!$B$114,'EPA Data'!H4794))</f>
        <v>2.9301712036132819</v>
      </c>
      <c r="J4794" s="9" t="str">
        <f>VLOOKUP(F4794,'Tech to Policy Mapping'!C:D,2,FALSE)</f>
        <v>waste - methane destruction</v>
      </c>
    </row>
    <row r="4795" spans="1:10" x14ac:dyDescent="0.45">
      <c r="A4795" t="s">
        <v>567</v>
      </c>
      <c r="B4795" t="s">
        <v>568</v>
      </c>
      <c r="C4795">
        <v>2030</v>
      </c>
      <c r="D4795" t="s">
        <v>82</v>
      </c>
      <c r="E4795" t="s">
        <v>83</v>
      </c>
      <c r="F4795" t="s">
        <v>569</v>
      </c>
      <c r="G4795">
        <v>15</v>
      </c>
      <c r="H4795">
        <v>7.7636457979679094E-2</v>
      </c>
      <c r="I4795">
        <f>IF(OR(B4795="GAS",B4795="COL",B4795="LAN",B4795="RICE"),H4795*About!$B$113,IF(B4795="CROP",H4795*About!$B$114,'EPA Data'!H4795))</f>
        <v>8.6952832937240598E-2</v>
      </c>
      <c r="J4795" s="9" t="str">
        <f>VLOOKUP(F4795,'Tech to Policy Mapping'!C:D,2,FALSE)</f>
        <v>waste - methane capture</v>
      </c>
    </row>
    <row r="4796" spans="1:10" x14ac:dyDescent="0.45">
      <c r="A4796" t="s">
        <v>567</v>
      </c>
      <c r="B4796" t="s">
        <v>568</v>
      </c>
      <c r="C4796">
        <v>2030</v>
      </c>
      <c r="D4796" t="s">
        <v>82</v>
      </c>
      <c r="E4796" t="s">
        <v>83</v>
      </c>
      <c r="F4796" t="s">
        <v>570</v>
      </c>
      <c r="G4796">
        <v>22</v>
      </c>
      <c r="H4796">
        <v>7.7636457979679094E-2</v>
      </c>
      <c r="I4796">
        <f>IF(OR(B4796="GAS",B4796="COL",B4796="LAN",B4796="RICE"),H4796*About!$B$113,IF(B4796="CROP",H4796*About!$B$114,'EPA Data'!H4796))</f>
        <v>8.6952832937240598E-2</v>
      </c>
      <c r="J4796" s="9" t="str">
        <f>VLOOKUP(F4796,'Tech to Policy Mapping'!C:D,2,FALSE)</f>
        <v>waste - methane capture</v>
      </c>
    </row>
    <row r="4797" spans="1:10" x14ac:dyDescent="0.45">
      <c r="A4797" t="s">
        <v>567</v>
      </c>
      <c r="B4797" t="s">
        <v>568</v>
      </c>
      <c r="C4797">
        <v>2030</v>
      </c>
      <c r="D4797" t="s">
        <v>82</v>
      </c>
      <c r="E4797" t="s">
        <v>83</v>
      </c>
      <c r="F4797" t="s">
        <v>573</v>
      </c>
      <c r="G4797">
        <v>23</v>
      </c>
      <c r="H4797">
        <v>7.54868909716606E-2</v>
      </c>
      <c r="I4797">
        <f>IF(OR(B4797="GAS",B4797="COL",B4797="LAN",B4797="RICE"),H4797*About!$B$113,IF(B4797="CROP",H4797*About!$B$114,'EPA Data'!H4797))</f>
        <v>8.4545317888259877E-2</v>
      </c>
      <c r="J4797" s="9" t="str">
        <f>VLOOKUP(F4797,'Tech to Policy Mapping'!C:D,2,FALSE)</f>
        <v>waste - methane capture</v>
      </c>
    </row>
    <row r="4798" spans="1:10" x14ac:dyDescent="0.45">
      <c r="A4798" t="s">
        <v>567</v>
      </c>
      <c r="B4798" t="s">
        <v>568</v>
      </c>
      <c r="C4798">
        <v>2030</v>
      </c>
      <c r="D4798" t="s">
        <v>82</v>
      </c>
      <c r="E4798" t="s">
        <v>83</v>
      </c>
      <c r="F4798" t="s">
        <v>574</v>
      </c>
      <c r="G4798">
        <v>27</v>
      </c>
      <c r="H4798">
        <v>7.7636457979679094E-2</v>
      </c>
      <c r="I4798">
        <f>IF(OR(B4798="GAS",B4798="COL",B4798="LAN",B4798="RICE"),H4798*About!$B$113,IF(B4798="CROP",H4798*About!$B$114,'EPA Data'!H4798))</f>
        <v>8.6952832937240598E-2</v>
      </c>
      <c r="J4798" s="9" t="str">
        <f>VLOOKUP(F4798,'Tech to Policy Mapping'!C:D,2,FALSE)</f>
        <v>waste - methane destruction</v>
      </c>
    </row>
    <row r="4799" spans="1:10" x14ac:dyDescent="0.45">
      <c r="A4799" t="s">
        <v>567</v>
      </c>
      <c r="B4799" t="s">
        <v>568</v>
      </c>
      <c r="C4799">
        <v>2030</v>
      </c>
      <c r="D4799" t="s">
        <v>82</v>
      </c>
      <c r="E4799" t="s">
        <v>83</v>
      </c>
      <c r="F4799" t="s">
        <v>576</v>
      </c>
      <c r="G4799">
        <v>30</v>
      </c>
      <c r="H4799">
        <v>1.21172487735748</v>
      </c>
      <c r="I4799">
        <f>IF(OR(B4799="GAS",B4799="COL",B4799="LAN",B4799="RICE"),H4799*About!$B$113,IF(B4799="CROP",H4799*About!$B$114,'EPA Data'!H4799))</f>
        <v>1.3571318626403777</v>
      </c>
      <c r="J4799" s="9" t="str">
        <f>VLOOKUP(F4799,'Tech to Policy Mapping'!C:D,2,FALSE)</f>
        <v>waste - methane destruction</v>
      </c>
    </row>
    <row r="4800" spans="1:10" x14ac:dyDescent="0.45">
      <c r="A4800" t="s">
        <v>567</v>
      </c>
      <c r="B4800" t="s">
        <v>568</v>
      </c>
      <c r="C4800">
        <v>2030</v>
      </c>
      <c r="D4800" t="s">
        <v>82</v>
      </c>
      <c r="E4800" t="s">
        <v>83</v>
      </c>
      <c r="F4800" t="s">
        <v>577</v>
      </c>
      <c r="G4800">
        <v>32</v>
      </c>
      <c r="H4800">
        <v>2.6162242889404301</v>
      </c>
      <c r="I4800">
        <f>IF(OR(B4800="GAS",B4800="COL",B4800="LAN",B4800="RICE"),H4800*About!$B$113,IF(B4800="CROP",H4800*About!$B$114,'EPA Data'!H4800))</f>
        <v>2.9301712036132819</v>
      </c>
      <c r="J4800" s="9" t="str">
        <f>VLOOKUP(F4800,'Tech to Policy Mapping'!C:D,2,FALSE)</f>
        <v>waste - methane destruction</v>
      </c>
    </row>
    <row r="4801" spans="1:10" x14ac:dyDescent="0.45">
      <c r="A4801" t="s">
        <v>567</v>
      </c>
      <c r="B4801" t="s">
        <v>568</v>
      </c>
      <c r="C4801">
        <v>2030</v>
      </c>
      <c r="D4801" t="s">
        <v>82</v>
      </c>
      <c r="E4801" t="s">
        <v>83</v>
      </c>
      <c r="F4801" t="s">
        <v>578</v>
      </c>
      <c r="G4801">
        <v>95</v>
      </c>
      <c r="H4801">
        <v>2.6162242889404301</v>
      </c>
      <c r="I4801">
        <f>IF(OR(B4801="GAS",B4801="COL",B4801="LAN",B4801="RICE"),H4801*About!$B$113,IF(B4801="CROP",H4801*About!$B$114,'EPA Data'!H4801))</f>
        <v>2.9301712036132819</v>
      </c>
      <c r="J4801" s="9" t="str">
        <f>VLOOKUP(F4801,'Tech to Policy Mapping'!C:D,2,FALSE)</f>
        <v>waste - methane capture</v>
      </c>
    </row>
    <row r="4802" spans="1:10" x14ac:dyDescent="0.45">
      <c r="A4802" t="s">
        <v>567</v>
      </c>
      <c r="B4802" t="s">
        <v>568</v>
      </c>
      <c r="C4802">
        <v>2030</v>
      </c>
      <c r="D4802" t="s">
        <v>82</v>
      </c>
      <c r="E4802" t="s">
        <v>83</v>
      </c>
      <c r="F4802" t="s">
        <v>579</v>
      </c>
      <c r="G4802">
        <v>137</v>
      </c>
      <c r="H4802">
        <v>2.7539203166961599</v>
      </c>
      <c r="I4802">
        <f>IF(OR(B4802="GAS",B4802="COL",B4802="LAN",B4802="RICE"),H4802*About!$B$113,IF(B4802="CROP",H4802*About!$B$114,'EPA Data'!H4802))</f>
        <v>3.0843907546996996</v>
      </c>
      <c r="J4802" s="9" t="str">
        <f>VLOOKUP(F4802,'Tech to Policy Mapping'!C:D,2,FALSE)</f>
        <v>waste - methane capture</v>
      </c>
    </row>
    <row r="4803" spans="1:10" x14ac:dyDescent="0.45">
      <c r="A4803" t="s">
        <v>567</v>
      </c>
      <c r="B4803" t="s">
        <v>568</v>
      </c>
      <c r="C4803">
        <v>2030</v>
      </c>
      <c r="D4803" t="s">
        <v>82</v>
      </c>
      <c r="E4803" t="s">
        <v>83</v>
      </c>
      <c r="F4803" t="s">
        <v>580</v>
      </c>
      <c r="G4803">
        <v>147</v>
      </c>
      <c r="H4803">
        <v>2.6162242889404301</v>
      </c>
      <c r="I4803">
        <f>IF(OR(B4803="GAS",B4803="COL",B4803="LAN",B4803="RICE"),H4803*About!$B$113,IF(B4803="CROP",H4803*About!$B$114,'EPA Data'!H4803))</f>
        <v>2.9301712036132819</v>
      </c>
      <c r="J4803" s="9" t="str">
        <f>VLOOKUP(F4803,'Tech to Policy Mapping'!C:D,2,FALSE)</f>
        <v>waste - methane destruction</v>
      </c>
    </row>
    <row r="4804" spans="1:10" x14ac:dyDescent="0.45">
      <c r="A4804" t="s">
        <v>567</v>
      </c>
      <c r="B4804" t="s">
        <v>568</v>
      </c>
      <c r="C4804">
        <v>2030</v>
      </c>
      <c r="D4804" t="s">
        <v>82</v>
      </c>
      <c r="E4804" t="s">
        <v>83</v>
      </c>
      <c r="F4804" t="s">
        <v>580</v>
      </c>
      <c r="G4804">
        <v>100000</v>
      </c>
      <c r="H4804" s="1">
        <v>9.9999999999999998E-13</v>
      </c>
      <c r="I4804">
        <f>IF(OR(B4804="GAS",B4804="COL",B4804="LAN",B4804="RICE"),H4804*About!$B$113,IF(B4804="CROP",H4804*About!$B$114,'EPA Data'!H4804))</f>
        <v>1.1200000000000001E-12</v>
      </c>
      <c r="J4804" s="9" t="str">
        <f>VLOOKUP(F4804,'Tech to Policy Mapping'!C:D,2,FALSE)</f>
        <v>waste - methane destruction</v>
      </c>
    </row>
    <row r="4805" spans="1:10" x14ac:dyDescent="0.45">
      <c r="A4805" t="s">
        <v>567</v>
      </c>
      <c r="B4805" t="s">
        <v>568</v>
      </c>
      <c r="C4805">
        <v>2035</v>
      </c>
      <c r="D4805" t="s">
        <v>82</v>
      </c>
      <c r="E4805" t="s">
        <v>83</v>
      </c>
      <c r="F4805" t="s">
        <v>573</v>
      </c>
      <c r="G4805">
        <v>-100000</v>
      </c>
      <c r="H4805">
        <v>0</v>
      </c>
      <c r="I4805">
        <f>IF(OR(B4805="GAS",B4805="COL",B4805="LAN",B4805="RICE"),H4805*About!$B$113,IF(B4805="CROP",H4805*About!$B$114,'EPA Data'!H4805))</f>
        <v>0</v>
      </c>
      <c r="J4805" s="9" t="str">
        <f>VLOOKUP(F4805,'Tech to Policy Mapping'!C:D,2,FALSE)</f>
        <v>waste - methane capture</v>
      </c>
    </row>
    <row r="4806" spans="1:10" x14ac:dyDescent="0.45">
      <c r="A4806" t="s">
        <v>567</v>
      </c>
      <c r="B4806" t="s">
        <v>568</v>
      </c>
      <c r="C4806">
        <v>2035</v>
      </c>
      <c r="D4806" t="s">
        <v>82</v>
      </c>
      <c r="E4806" t="s">
        <v>83</v>
      </c>
      <c r="F4806" t="s">
        <v>573</v>
      </c>
      <c r="G4806">
        <v>-101</v>
      </c>
      <c r="H4806">
        <v>0</v>
      </c>
      <c r="I4806">
        <f>IF(OR(B4806="GAS",B4806="COL",B4806="LAN",B4806="RICE"),H4806*About!$B$113,IF(B4806="CROP",H4806*About!$B$114,'EPA Data'!H4806))</f>
        <v>0</v>
      </c>
      <c r="J4806" s="9" t="str">
        <f>VLOOKUP(F4806,'Tech to Policy Mapping'!C:D,2,FALSE)</f>
        <v>waste - methane capture</v>
      </c>
    </row>
    <row r="4807" spans="1:10" x14ac:dyDescent="0.45">
      <c r="A4807" t="s">
        <v>567</v>
      </c>
      <c r="B4807" t="s">
        <v>568</v>
      </c>
      <c r="C4807">
        <v>2035</v>
      </c>
      <c r="D4807" t="s">
        <v>82</v>
      </c>
      <c r="E4807" t="s">
        <v>83</v>
      </c>
      <c r="F4807" t="s">
        <v>573</v>
      </c>
      <c r="G4807">
        <v>-101</v>
      </c>
      <c r="H4807">
        <v>1.0102396011352499</v>
      </c>
      <c r="I4807">
        <f>IF(OR(B4807="GAS",B4807="COL",B4807="LAN",B4807="RICE"),H4807*About!$B$113,IF(B4807="CROP",H4807*About!$B$114,'EPA Data'!H4807))</f>
        <v>1.13146835327148</v>
      </c>
      <c r="J4807" s="9" t="str">
        <f>VLOOKUP(F4807,'Tech to Policy Mapping'!C:D,2,FALSE)</f>
        <v>waste - methane capture</v>
      </c>
    </row>
    <row r="4808" spans="1:10" x14ac:dyDescent="0.45">
      <c r="A4808" t="s">
        <v>567</v>
      </c>
      <c r="B4808" t="s">
        <v>568</v>
      </c>
      <c r="C4808">
        <v>2035</v>
      </c>
      <c r="D4808" t="s">
        <v>82</v>
      </c>
      <c r="E4808" t="s">
        <v>83</v>
      </c>
      <c r="F4808" t="s">
        <v>573</v>
      </c>
      <c r="G4808">
        <v>-86</v>
      </c>
      <c r="H4808">
        <v>1.04669785499572</v>
      </c>
      <c r="I4808">
        <f>IF(OR(B4808="GAS",B4808="COL",B4808="LAN",B4808="RICE"),H4808*About!$B$113,IF(B4808="CROP",H4808*About!$B$114,'EPA Data'!H4808))</f>
        <v>1.1723015975952065</v>
      </c>
      <c r="J4808" s="9" t="str">
        <f>VLOOKUP(F4808,'Tech to Policy Mapping'!C:D,2,FALSE)</f>
        <v>waste - methane capture</v>
      </c>
    </row>
    <row r="4809" spans="1:10" x14ac:dyDescent="0.45">
      <c r="A4809" t="s">
        <v>567</v>
      </c>
      <c r="B4809" t="s">
        <v>568</v>
      </c>
      <c r="C4809">
        <v>2035</v>
      </c>
      <c r="D4809" t="s">
        <v>82</v>
      </c>
      <c r="E4809" t="s">
        <v>83</v>
      </c>
      <c r="F4809" t="s">
        <v>569</v>
      </c>
      <c r="G4809">
        <v>-60</v>
      </c>
      <c r="H4809">
        <v>1.09767377376556</v>
      </c>
      <c r="I4809">
        <f>IF(OR(B4809="GAS",B4809="COL",B4809="LAN",B4809="RICE"),H4809*About!$B$113,IF(B4809="CROP",H4809*About!$B$114,'EPA Data'!H4809))</f>
        <v>1.2293946266174274</v>
      </c>
      <c r="J4809" s="9" t="str">
        <f>VLOOKUP(F4809,'Tech to Policy Mapping'!C:D,2,FALSE)</f>
        <v>waste - methane capture</v>
      </c>
    </row>
    <row r="4810" spans="1:10" x14ac:dyDescent="0.45">
      <c r="A4810" t="s">
        <v>567</v>
      </c>
      <c r="B4810" t="s">
        <v>568</v>
      </c>
      <c r="C4810">
        <v>2035</v>
      </c>
      <c r="D4810" t="s">
        <v>82</v>
      </c>
      <c r="E4810" t="s">
        <v>83</v>
      </c>
      <c r="F4810" t="s">
        <v>570</v>
      </c>
      <c r="G4810">
        <v>-57</v>
      </c>
      <c r="H4810">
        <v>1.09767377376556</v>
      </c>
      <c r="I4810">
        <f>IF(OR(B4810="GAS",B4810="COL",B4810="LAN",B4810="RICE"),H4810*About!$B$113,IF(B4810="CROP",H4810*About!$B$114,'EPA Data'!H4810))</f>
        <v>1.2293946266174274</v>
      </c>
      <c r="J4810" s="9" t="str">
        <f>VLOOKUP(F4810,'Tech to Policy Mapping'!C:D,2,FALSE)</f>
        <v>waste - methane capture</v>
      </c>
    </row>
    <row r="4811" spans="1:10" x14ac:dyDescent="0.45">
      <c r="A4811" t="s">
        <v>567</v>
      </c>
      <c r="B4811" t="s">
        <v>568</v>
      </c>
      <c r="C4811">
        <v>2035</v>
      </c>
      <c r="D4811" t="s">
        <v>82</v>
      </c>
      <c r="E4811" t="s">
        <v>83</v>
      </c>
      <c r="F4811" t="s">
        <v>571</v>
      </c>
      <c r="G4811">
        <v>-53</v>
      </c>
      <c r="H4811">
        <v>1.0230134725570601</v>
      </c>
      <c r="I4811">
        <f>IF(OR(B4811="GAS",B4811="COL",B4811="LAN",B4811="RICE"),H4811*About!$B$113,IF(B4811="CROP",H4811*About!$B$114,'EPA Data'!H4811))</f>
        <v>1.1457750892639074</v>
      </c>
      <c r="J4811" s="9" t="str">
        <f>VLOOKUP(F4811,'Tech to Policy Mapping'!C:D,2,FALSE)</f>
        <v>waste - methane capture</v>
      </c>
    </row>
    <row r="4812" spans="1:10" x14ac:dyDescent="0.45">
      <c r="A4812" t="s">
        <v>567</v>
      </c>
      <c r="B4812" t="s">
        <v>568</v>
      </c>
      <c r="C4812">
        <v>2035</v>
      </c>
      <c r="D4812" t="s">
        <v>82</v>
      </c>
      <c r="E4812" t="s">
        <v>83</v>
      </c>
      <c r="F4812" t="s">
        <v>569</v>
      </c>
      <c r="G4812">
        <v>-51</v>
      </c>
      <c r="H4812">
        <v>1.12866747379303</v>
      </c>
      <c r="I4812">
        <f>IF(OR(B4812="GAS",B4812="COL",B4812="LAN",B4812="RICE"),H4812*About!$B$113,IF(B4812="CROP",H4812*About!$B$114,'EPA Data'!H4812))</f>
        <v>1.2641075706481937</v>
      </c>
      <c r="J4812" s="9" t="str">
        <f>VLOOKUP(F4812,'Tech to Policy Mapping'!C:D,2,FALSE)</f>
        <v>waste - methane capture</v>
      </c>
    </row>
    <row r="4813" spans="1:10" x14ac:dyDescent="0.45">
      <c r="A4813" t="s">
        <v>567</v>
      </c>
      <c r="B4813" t="s">
        <v>568</v>
      </c>
      <c r="C4813">
        <v>2035</v>
      </c>
      <c r="D4813" t="s">
        <v>82</v>
      </c>
      <c r="E4813" t="s">
        <v>83</v>
      </c>
      <c r="F4813" t="s">
        <v>570</v>
      </c>
      <c r="G4813">
        <v>-48</v>
      </c>
      <c r="H4813">
        <v>1.12866747379303</v>
      </c>
      <c r="I4813">
        <f>IF(OR(B4813="GAS",B4813="COL",B4813="LAN",B4813="RICE"),H4813*About!$B$113,IF(B4813="CROP",H4813*About!$B$114,'EPA Data'!H4813))</f>
        <v>1.2641075706481937</v>
      </c>
      <c r="J4813" s="9" t="str">
        <f>VLOOKUP(F4813,'Tech to Policy Mapping'!C:D,2,FALSE)</f>
        <v>waste - methane capture</v>
      </c>
    </row>
    <row r="4814" spans="1:10" x14ac:dyDescent="0.45">
      <c r="A4814" t="s">
        <v>567</v>
      </c>
      <c r="B4814" t="s">
        <v>568</v>
      </c>
      <c r="C4814">
        <v>2035</v>
      </c>
      <c r="D4814" t="s">
        <v>82</v>
      </c>
      <c r="E4814" t="s">
        <v>83</v>
      </c>
      <c r="F4814" t="s">
        <v>572</v>
      </c>
      <c r="G4814">
        <v>-48</v>
      </c>
      <c r="H4814">
        <v>1.0230134725570601</v>
      </c>
      <c r="I4814">
        <f>IF(OR(B4814="GAS",B4814="COL",B4814="LAN",B4814="RICE"),H4814*About!$B$113,IF(B4814="CROP",H4814*About!$B$114,'EPA Data'!H4814))</f>
        <v>1.1457750892639074</v>
      </c>
      <c r="J4814" s="9" t="str">
        <f>VLOOKUP(F4814,'Tech to Policy Mapping'!C:D,2,FALSE)</f>
        <v>waste - methane capture</v>
      </c>
    </row>
    <row r="4815" spans="1:10" x14ac:dyDescent="0.45">
      <c r="A4815" t="s">
        <v>567</v>
      </c>
      <c r="B4815" t="s">
        <v>568</v>
      </c>
      <c r="C4815">
        <v>2035</v>
      </c>
      <c r="D4815" t="s">
        <v>82</v>
      </c>
      <c r="E4815" t="s">
        <v>83</v>
      </c>
      <c r="F4815" t="s">
        <v>571</v>
      </c>
      <c r="G4815">
        <v>-45</v>
      </c>
      <c r="H4815">
        <v>1.0586733818054199</v>
      </c>
      <c r="I4815">
        <f>IF(OR(B4815="GAS",B4815="COL",B4815="LAN",B4815="RICE"),H4815*About!$B$113,IF(B4815="CROP",H4815*About!$B$114,'EPA Data'!H4815))</f>
        <v>1.1857141876220705</v>
      </c>
      <c r="J4815" s="9" t="str">
        <f>VLOOKUP(F4815,'Tech to Policy Mapping'!C:D,2,FALSE)</f>
        <v>waste - methane capture</v>
      </c>
    </row>
    <row r="4816" spans="1:10" x14ac:dyDescent="0.45">
      <c r="A4816" t="s">
        <v>567</v>
      </c>
      <c r="B4816" t="s">
        <v>568</v>
      </c>
      <c r="C4816">
        <v>2035</v>
      </c>
      <c r="D4816" t="s">
        <v>82</v>
      </c>
      <c r="E4816" t="s">
        <v>83</v>
      </c>
      <c r="F4816" t="s">
        <v>572</v>
      </c>
      <c r="G4816">
        <v>-41</v>
      </c>
      <c r="H4816">
        <v>1.0586733818054199</v>
      </c>
      <c r="I4816">
        <f>IF(OR(B4816="GAS",B4816="COL",B4816="LAN",B4816="RICE"),H4816*About!$B$113,IF(B4816="CROP",H4816*About!$B$114,'EPA Data'!H4816))</f>
        <v>1.1857141876220705</v>
      </c>
      <c r="J4816" s="9" t="str">
        <f>VLOOKUP(F4816,'Tech to Policy Mapping'!C:D,2,FALSE)</f>
        <v>waste - methane capture</v>
      </c>
    </row>
    <row r="4817" spans="1:10" x14ac:dyDescent="0.45">
      <c r="A4817" t="s">
        <v>567</v>
      </c>
      <c r="B4817" t="s">
        <v>568</v>
      </c>
      <c r="C4817">
        <v>2035</v>
      </c>
      <c r="D4817" t="s">
        <v>82</v>
      </c>
      <c r="E4817" t="s">
        <v>83</v>
      </c>
      <c r="F4817" t="s">
        <v>574</v>
      </c>
      <c r="G4817">
        <v>6</v>
      </c>
      <c r="H4817">
        <v>1.09767377376556</v>
      </c>
      <c r="I4817">
        <f>IF(OR(B4817="GAS",B4817="COL",B4817="LAN",B4817="RICE"),H4817*About!$B$113,IF(B4817="CROP",H4817*About!$B$114,'EPA Data'!H4817))</f>
        <v>1.2293946266174274</v>
      </c>
      <c r="J4817" s="9" t="str">
        <f>VLOOKUP(F4817,'Tech to Policy Mapping'!C:D,2,FALSE)</f>
        <v>waste - methane destruction</v>
      </c>
    </row>
    <row r="4818" spans="1:10" x14ac:dyDescent="0.45">
      <c r="A4818" t="s">
        <v>567</v>
      </c>
      <c r="B4818" t="s">
        <v>568</v>
      </c>
      <c r="C4818">
        <v>2035</v>
      </c>
      <c r="D4818" t="s">
        <v>82</v>
      </c>
      <c r="E4818" t="s">
        <v>83</v>
      </c>
      <c r="F4818" t="s">
        <v>572</v>
      </c>
      <c r="G4818">
        <v>7</v>
      </c>
      <c r="H4818">
        <v>9.7286045551299993E-2</v>
      </c>
      <c r="I4818">
        <f>IF(OR(B4818="GAS",B4818="COL",B4818="LAN",B4818="RICE"),H4818*About!$B$113,IF(B4818="CROP",H4818*About!$B$114,'EPA Data'!H4818))</f>
        <v>0.10896037101745601</v>
      </c>
      <c r="J4818" s="9" t="str">
        <f>VLOOKUP(F4818,'Tech to Policy Mapping'!C:D,2,FALSE)</f>
        <v>waste - methane capture</v>
      </c>
    </row>
    <row r="4819" spans="1:10" x14ac:dyDescent="0.45">
      <c r="A4819" t="s">
        <v>567</v>
      </c>
      <c r="B4819" t="s">
        <v>568</v>
      </c>
      <c r="C4819">
        <v>2035</v>
      </c>
      <c r="D4819" t="s">
        <v>82</v>
      </c>
      <c r="E4819" t="s">
        <v>83</v>
      </c>
      <c r="F4819" t="s">
        <v>574</v>
      </c>
      <c r="G4819">
        <v>8</v>
      </c>
      <c r="H4819">
        <v>1.12866747379303</v>
      </c>
      <c r="I4819">
        <f>IF(OR(B4819="GAS",B4819="COL",B4819="LAN",B4819="RICE"),H4819*About!$B$113,IF(B4819="CROP",H4819*About!$B$114,'EPA Data'!H4819))</f>
        <v>1.2641075706481937</v>
      </c>
      <c r="J4819" s="9" t="str">
        <f>VLOOKUP(F4819,'Tech to Policy Mapping'!C:D,2,FALSE)</f>
        <v>waste - methane destruction</v>
      </c>
    </row>
    <row r="4820" spans="1:10" x14ac:dyDescent="0.45">
      <c r="A4820" t="s">
        <v>567</v>
      </c>
      <c r="B4820" t="s">
        <v>568</v>
      </c>
      <c r="C4820">
        <v>2035</v>
      </c>
      <c r="D4820" t="s">
        <v>82</v>
      </c>
      <c r="E4820" t="s">
        <v>83</v>
      </c>
      <c r="F4820" t="s">
        <v>571</v>
      </c>
      <c r="G4820">
        <v>10</v>
      </c>
      <c r="H4820">
        <v>9.7286045551299993E-2</v>
      </c>
      <c r="I4820">
        <f>IF(OR(B4820="GAS",B4820="COL",B4820="LAN",B4820="RICE"),H4820*About!$B$113,IF(B4820="CROP",H4820*About!$B$114,'EPA Data'!H4820))</f>
        <v>0.10896037101745601</v>
      </c>
      <c r="J4820" s="9" t="str">
        <f>VLOOKUP(F4820,'Tech to Policy Mapping'!C:D,2,FALSE)</f>
        <v>waste - methane capture</v>
      </c>
    </row>
    <row r="4821" spans="1:10" x14ac:dyDescent="0.45">
      <c r="A4821" t="s">
        <v>567</v>
      </c>
      <c r="B4821" t="s">
        <v>568</v>
      </c>
      <c r="C4821">
        <v>2035</v>
      </c>
      <c r="D4821" t="s">
        <v>82</v>
      </c>
      <c r="E4821" t="s">
        <v>83</v>
      </c>
      <c r="F4821" t="s">
        <v>575</v>
      </c>
      <c r="G4821">
        <v>12</v>
      </c>
      <c r="H4821">
        <v>2.7279059886932302</v>
      </c>
      <c r="I4821">
        <f>IF(OR(B4821="GAS",B4821="COL",B4821="LAN",B4821="RICE"),H4821*About!$B$113,IF(B4821="CROP",H4821*About!$B$114,'EPA Data'!H4821))</f>
        <v>3.055254707336418</v>
      </c>
      <c r="J4821" s="9" t="str">
        <f>VLOOKUP(F4821,'Tech to Policy Mapping'!C:D,2,FALSE)</f>
        <v>waste - methane destruction</v>
      </c>
    </row>
    <row r="4822" spans="1:10" x14ac:dyDescent="0.45">
      <c r="A4822" t="s">
        <v>567</v>
      </c>
      <c r="B4822" t="s">
        <v>568</v>
      </c>
      <c r="C4822">
        <v>2035</v>
      </c>
      <c r="D4822" t="s">
        <v>82</v>
      </c>
      <c r="E4822" t="s">
        <v>83</v>
      </c>
      <c r="F4822" t="s">
        <v>569</v>
      </c>
      <c r="G4822">
        <v>13</v>
      </c>
      <c r="H4822">
        <v>9.9152557551860795E-2</v>
      </c>
      <c r="I4822">
        <f>IF(OR(B4822="GAS",B4822="COL",B4822="LAN",B4822="RICE"),H4822*About!$B$113,IF(B4822="CROP",H4822*About!$B$114,'EPA Data'!H4822))</f>
        <v>0.1110508644580841</v>
      </c>
      <c r="J4822" s="9" t="str">
        <f>VLOOKUP(F4822,'Tech to Policy Mapping'!C:D,2,FALSE)</f>
        <v>waste - methane capture</v>
      </c>
    </row>
    <row r="4823" spans="1:10" x14ac:dyDescent="0.45">
      <c r="A4823" t="s">
        <v>567</v>
      </c>
      <c r="B4823" t="s">
        <v>568</v>
      </c>
      <c r="C4823">
        <v>2035</v>
      </c>
      <c r="D4823" t="s">
        <v>82</v>
      </c>
      <c r="E4823" t="s">
        <v>83</v>
      </c>
      <c r="F4823" t="s">
        <v>573</v>
      </c>
      <c r="G4823">
        <v>14</v>
      </c>
      <c r="H4823">
        <v>9.69666987657547E-2</v>
      </c>
      <c r="I4823">
        <f>IF(OR(B4823="GAS",B4823="COL",B4823="LAN",B4823="RICE"),H4823*About!$B$113,IF(B4823="CROP",H4823*About!$B$114,'EPA Data'!H4823))</f>
        <v>0.10860270261764528</v>
      </c>
      <c r="J4823" s="9" t="str">
        <f>VLOOKUP(F4823,'Tech to Policy Mapping'!C:D,2,FALSE)</f>
        <v>waste - methane capture</v>
      </c>
    </row>
    <row r="4824" spans="1:10" x14ac:dyDescent="0.45">
      <c r="A4824" t="s">
        <v>567</v>
      </c>
      <c r="B4824" t="s">
        <v>568</v>
      </c>
      <c r="C4824">
        <v>2035</v>
      </c>
      <c r="D4824" t="s">
        <v>82</v>
      </c>
      <c r="E4824" t="s">
        <v>83</v>
      </c>
      <c r="F4824" t="s">
        <v>570</v>
      </c>
      <c r="G4824">
        <v>19</v>
      </c>
      <c r="H4824">
        <v>9.9152557551860795E-2</v>
      </c>
      <c r="I4824">
        <f>IF(OR(B4824="GAS",B4824="COL",B4824="LAN",B4824="RICE"),H4824*About!$B$113,IF(B4824="CROP",H4824*About!$B$114,'EPA Data'!H4824))</f>
        <v>0.1110508644580841</v>
      </c>
      <c r="J4824" s="9" t="str">
        <f>VLOOKUP(F4824,'Tech to Policy Mapping'!C:D,2,FALSE)</f>
        <v>waste - methane capture</v>
      </c>
    </row>
    <row r="4825" spans="1:10" x14ac:dyDescent="0.45">
      <c r="A4825" t="s">
        <v>567</v>
      </c>
      <c r="B4825" t="s">
        <v>568</v>
      </c>
      <c r="C4825">
        <v>2035</v>
      </c>
      <c r="D4825" t="s">
        <v>82</v>
      </c>
      <c r="E4825" t="s">
        <v>83</v>
      </c>
      <c r="F4825" t="s">
        <v>574</v>
      </c>
      <c r="G4825">
        <v>23</v>
      </c>
      <c r="H4825">
        <v>9.9152557551860795E-2</v>
      </c>
      <c r="I4825">
        <f>IF(OR(B4825="GAS",B4825="COL",B4825="LAN",B4825="RICE"),H4825*About!$B$113,IF(B4825="CROP",H4825*About!$B$114,'EPA Data'!H4825))</f>
        <v>0.1110508644580841</v>
      </c>
      <c r="J4825" s="9" t="str">
        <f>VLOOKUP(F4825,'Tech to Policy Mapping'!C:D,2,FALSE)</f>
        <v>waste - methane destruction</v>
      </c>
    </row>
    <row r="4826" spans="1:10" x14ac:dyDescent="0.45">
      <c r="A4826" t="s">
        <v>567</v>
      </c>
      <c r="B4826" t="s">
        <v>568</v>
      </c>
      <c r="C4826">
        <v>2035</v>
      </c>
      <c r="D4826" t="s">
        <v>82</v>
      </c>
      <c r="E4826" t="s">
        <v>83</v>
      </c>
      <c r="F4826" t="s">
        <v>577</v>
      </c>
      <c r="G4826">
        <v>27</v>
      </c>
      <c r="H4826">
        <v>2.7279059886932302</v>
      </c>
      <c r="I4826">
        <f>IF(OR(B4826="GAS",B4826="COL",B4826="LAN",B4826="RICE"),H4826*About!$B$113,IF(B4826="CROP",H4826*About!$B$114,'EPA Data'!H4826))</f>
        <v>3.055254707336418</v>
      </c>
      <c r="J4826" s="9" t="str">
        <f>VLOOKUP(F4826,'Tech to Policy Mapping'!C:D,2,FALSE)</f>
        <v>waste - methane destruction</v>
      </c>
    </row>
    <row r="4827" spans="1:10" x14ac:dyDescent="0.45">
      <c r="A4827" t="s">
        <v>567</v>
      </c>
      <c r="B4827" t="s">
        <v>568</v>
      </c>
      <c r="C4827">
        <v>2035</v>
      </c>
      <c r="D4827" t="s">
        <v>82</v>
      </c>
      <c r="E4827" t="s">
        <v>83</v>
      </c>
      <c r="F4827" t="s">
        <v>576</v>
      </c>
      <c r="G4827">
        <v>30</v>
      </c>
      <c r="H4827">
        <v>1.2634512186050399</v>
      </c>
      <c r="I4827">
        <f>IF(OR(B4827="GAS",B4827="COL",B4827="LAN",B4827="RICE"),H4827*About!$B$113,IF(B4827="CROP",H4827*About!$B$114,'EPA Data'!H4827))</f>
        <v>1.4150653648376448</v>
      </c>
      <c r="J4827" s="9" t="str">
        <f>VLOOKUP(F4827,'Tech to Policy Mapping'!C:D,2,FALSE)</f>
        <v>waste - methane destruction</v>
      </c>
    </row>
    <row r="4828" spans="1:10" x14ac:dyDescent="0.45">
      <c r="A4828" t="s">
        <v>567</v>
      </c>
      <c r="B4828" t="s">
        <v>568</v>
      </c>
      <c r="C4828">
        <v>2035</v>
      </c>
      <c r="D4828" t="s">
        <v>82</v>
      </c>
      <c r="E4828" t="s">
        <v>83</v>
      </c>
      <c r="F4828" t="s">
        <v>578</v>
      </c>
      <c r="G4828">
        <v>94</v>
      </c>
      <c r="H4828">
        <v>2.7279059886932302</v>
      </c>
      <c r="I4828">
        <f>IF(OR(B4828="GAS",B4828="COL",B4828="LAN",B4828="RICE"),H4828*About!$B$113,IF(B4828="CROP",H4828*About!$B$114,'EPA Data'!H4828))</f>
        <v>3.055254707336418</v>
      </c>
      <c r="J4828" s="9" t="str">
        <f>VLOOKUP(F4828,'Tech to Policy Mapping'!C:D,2,FALSE)</f>
        <v>waste - methane capture</v>
      </c>
    </row>
    <row r="4829" spans="1:10" x14ac:dyDescent="0.45">
      <c r="A4829" t="s">
        <v>567</v>
      </c>
      <c r="B4829" t="s">
        <v>568</v>
      </c>
      <c r="C4829">
        <v>2035</v>
      </c>
      <c r="D4829" t="s">
        <v>82</v>
      </c>
      <c r="E4829" t="s">
        <v>83</v>
      </c>
      <c r="F4829" t="s">
        <v>579</v>
      </c>
      <c r="G4829">
        <v>132</v>
      </c>
      <c r="H4829">
        <v>2.8714799880981401</v>
      </c>
      <c r="I4829">
        <f>IF(OR(B4829="GAS",B4829="COL",B4829="LAN",B4829="RICE"),H4829*About!$B$113,IF(B4829="CROP",H4829*About!$B$114,'EPA Data'!H4829))</f>
        <v>3.2160575866699173</v>
      </c>
      <c r="J4829" s="9" t="str">
        <f>VLOOKUP(F4829,'Tech to Policy Mapping'!C:D,2,FALSE)</f>
        <v>waste - methane capture</v>
      </c>
    </row>
    <row r="4830" spans="1:10" x14ac:dyDescent="0.45">
      <c r="A4830" t="s">
        <v>567</v>
      </c>
      <c r="B4830" t="s">
        <v>568</v>
      </c>
      <c r="C4830">
        <v>2035</v>
      </c>
      <c r="D4830" t="s">
        <v>82</v>
      </c>
      <c r="E4830" t="s">
        <v>83</v>
      </c>
      <c r="F4830" t="s">
        <v>580</v>
      </c>
      <c r="G4830">
        <v>145</v>
      </c>
      <c r="H4830">
        <v>2.7279059886932302</v>
      </c>
      <c r="I4830">
        <f>IF(OR(B4830="GAS",B4830="COL",B4830="LAN",B4830="RICE"),H4830*About!$B$113,IF(B4830="CROP",H4830*About!$B$114,'EPA Data'!H4830))</f>
        <v>3.055254707336418</v>
      </c>
      <c r="J4830" s="9" t="str">
        <f>VLOOKUP(F4830,'Tech to Policy Mapping'!C:D,2,FALSE)</f>
        <v>waste - methane destruction</v>
      </c>
    </row>
    <row r="4831" spans="1:10" x14ac:dyDescent="0.45">
      <c r="A4831" t="s">
        <v>567</v>
      </c>
      <c r="B4831" t="s">
        <v>568</v>
      </c>
      <c r="C4831">
        <v>2035</v>
      </c>
      <c r="D4831" t="s">
        <v>82</v>
      </c>
      <c r="E4831" t="s">
        <v>83</v>
      </c>
      <c r="F4831" t="s">
        <v>580</v>
      </c>
      <c r="G4831">
        <v>100000</v>
      </c>
      <c r="H4831" s="1">
        <v>9.9999999999999998E-13</v>
      </c>
      <c r="I4831">
        <f>IF(OR(B4831="GAS",B4831="COL",B4831="LAN",B4831="RICE"),H4831*About!$B$113,IF(B4831="CROP",H4831*About!$B$114,'EPA Data'!H4831))</f>
        <v>1.1200000000000001E-12</v>
      </c>
      <c r="J4831" s="9" t="str">
        <f>VLOOKUP(F4831,'Tech to Policy Mapping'!C:D,2,FALSE)</f>
        <v>waste - methane destruction</v>
      </c>
    </row>
    <row r="4832" spans="1:10" x14ac:dyDescent="0.45">
      <c r="A4832" t="s">
        <v>567</v>
      </c>
      <c r="B4832" t="s">
        <v>568</v>
      </c>
      <c r="C4832">
        <v>2040</v>
      </c>
      <c r="D4832" t="s">
        <v>82</v>
      </c>
      <c r="E4832" t="s">
        <v>83</v>
      </c>
      <c r="F4832" t="s">
        <v>573</v>
      </c>
      <c r="G4832">
        <v>-100000</v>
      </c>
      <c r="H4832">
        <v>0</v>
      </c>
      <c r="I4832">
        <f>IF(OR(B4832="GAS",B4832="COL",B4832="LAN",B4832="RICE"),H4832*About!$B$113,IF(B4832="CROP",H4832*About!$B$114,'EPA Data'!H4832))</f>
        <v>0</v>
      </c>
      <c r="J4832" s="9" t="str">
        <f>VLOOKUP(F4832,'Tech to Policy Mapping'!C:D,2,FALSE)</f>
        <v>waste - methane capture</v>
      </c>
    </row>
    <row r="4833" spans="1:10" x14ac:dyDescent="0.45">
      <c r="A4833" t="s">
        <v>567</v>
      </c>
      <c r="B4833" t="s">
        <v>568</v>
      </c>
      <c r="C4833">
        <v>2040</v>
      </c>
      <c r="D4833" t="s">
        <v>82</v>
      </c>
      <c r="E4833" t="s">
        <v>83</v>
      </c>
      <c r="F4833" t="s">
        <v>573</v>
      </c>
      <c r="G4833">
        <v>-114</v>
      </c>
      <c r="H4833">
        <v>0</v>
      </c>
      <c r="I4833">
        <f>IF(OR(B4833="GAS",B4833="COL",B4833="LAN",B4833="RICE"),H4833*About!$B$113,IF(B4833="CROP",H4833*About!$B$114,'EPA Data'!H4833))</f>
        <v>0</v>
      </c>
      <c r="J4833" s="9" t="str">
        <f>VLOOKUP(F4833,'Tech to Policy Mapping'!C:D,2,FALSE)</f>
        <v>waste - methane capture</v>
      </c>
    </row>
    <row r="4834" spans="1:10" x14ac:dyDescent="0.45">
      <c r="A4834" t="s">
        <v>567</v>
      </c>
      <c r="B4834" t="s">
        <v>568</v>
      </c>
      <c r="C4834">
        <v>2040</v>
      </c>
      <c r="D4834" t="s">
        <v>82</v>
      </c>
      <c r="E4834" t="s">
        <v>83</v>
      </c>
      <c r="F4834" t="s">
        <v>573</v>
      </c>
      <c r="G4834">
        <v>-114</v>
      </c>
      <c r="H4834">
        <v>1.0985124111175499</v>
      </c>
      <c r="I4834">
        <f>IF(OR(B4834="GAS",B4834="COL",B4834="LAN",B4834="RICE"),H4834*About!$B$113,IF(B4834="CROP",H4834*About!$B$114,'EPA Data'!H4834))</f>
        <v>1.230333900451656</v>
      </c>
      <c r="J4834" s="9" t="str">
        <f>VLOOKUP(F4834,'Tech to Policy Mapping'!C:D,2,FALSE)</f>
        <v>waste - methane capture</v>
      </c>
    </row>
    <row r="4835" spans="1:10" x14ac:dyDescent="0.45">
      <c r="A4835" t="s">
        <v>567</v>
      </c>
      <c r="B4835" t="s">
        <v>568</v>
      </c>
      <c r="C4835">
        <v>2040</v>
      </c>
      <c r="D4835" t="s">
        <v>82</v>
      </c>
      <c r="E4835" t="s">
        <v>83</v>
      </c>
      <c r="F4835" t="s">
        <v>573</v>
      </c>
      <c r="G4835">
        <v>-97</v>
      </c>
      <c r="H4835">
        <v>1.1557319164276101</v>
      </c>
      <c r="I4835">
        <f>IF(OR(B4835="GAS",B4835="COL",B4835="LAN",B4835="RICE"),H4835*About!$B$113,IF(B4835="CROP",H4835*About!$B$114,'EPA Data'!H4835))</f>
        <v>1.2944197463989233</v>
      </c>
      <c r="J4835" s="9" t="str">
        <f>VLOOKUP(F4835,'Tech to Policy Mapping'!C:D,2,FALSE)</f>
        <v>waste - methane capture</v>
      </c>
    </row>
    <row r="4836" spans="1:10" x14ac:dyDescent="0.45">
      <c r="A4836" t="s">
        <v>567</v>
      </c>
      <c r="B4836" t="s">
        <v>568</v>
      </c>
      <c r="C4836">
        <v>2040</v>
      </c>
      <c r="D4836" t="s">
        <v>82</v>
      </c>
      <c r="E4836" t="s">
        <v>83</v>
      </c>
      <c r="F4836" t="s">
        <v>569</v>
      </c>
      <c r="G4836">
        <v>-57</v>
      </c>
      <c r="H4836">
        <v>1.18486535549163</v>
      </c>
      <c r="I4836">
        <f>IF(OR(B4836="GAS",B4836="COL",B4836="LAN",B4836="RICE"),H4836*About!$B$113,IF(B4836="CROP",H4836*About!$B$114,'EPA Data'!H4836))</f>
        <v>1.3270491981506256</v>
      </c>
      <c r="J4836" s="9" t="str">
        <f>VLOOKUP(F4836,'Tech to Policy Mapping'!C:D,2,FALSE)</f>
        <v>waste - methane capture</v>
      </c>
    </row>
    <row r="4837" spans="1:10" x14ac:dyDescent="0.45">
      <c r="A4837" t="s">
        <v>567</v>
      </c>
      <c r="B4837" t="s">
        <v>568</v>
      </c>
      <c r="C4837">
        <v>2040</v>
      </c>
      <c r="D4837" t="s">
        <v>82</v>
      </c>
      <c r="E4837" t="s">
        <v>83</v>
      </c>
      <c r="F4837" t="s">
        <v>570</v>
      </c>
      <c r="G4837">
        <v>-54</v>
      </c>
      <c r="H4837">
        <v>1.18486535549163</v>
      </c>
      <c r="I4837">
        <f>IF(OR(B4837="GAS",B4837="COL",B4837="LAN",B4837="RICE"),H4837*About!$B$113,IF(B4837="CROP",H4837*About!$B$114,'EPA Data'!H4837))</f>
        <v>1.3270491981506256</v>
      </c>
      <c r="J4837" s="9" t="str">
        <f>VLOOKUP(F4837,'Tech to Policy Mapping'!C:D,2,FALSE)</f>
        <v>waste - methane capture</v>
      </c>
    </row>
    <row r="4838" spans="1:10" x14ac:dyDescent="0.45">
      <c r="A4838" t="s">
        <v>567</v>
      </c>
      <c r="B4838" t="s">
        <v>568</v>
      </c>
      <c r="C4838">
        <v>2040</v>
      </c>
      <c r="D4838" t="s">
        <v>82</v>
      </c>
      <c r="E4838" t="s">
        <v>83</v>
      </c>
      <c r="F4838" t="s">
        <v>571</v>
      </c>
      <c r="G4838">
        <v>-51</v>
      </c>
      <c r="H4838">
        <v>1.0937385559082</v>
      </c>
      <c r="I4838">
        <f>IF(OR(B4838="GAS",B4838="COL",B4838="LAN",B4838="RICE"),H4838*About!$B$113,IF(B4838="CROP",H4838*About!$B$114,'EPA Data'!H4838))</f>
        <v>1.2249871826171841</v>
      </c>
      <c r="J4838" s="9" t="str">
        <f>VLOOKUP(F4838,'Tech to Policy Mapping'!C:D,2,FALSE)</f>
        <v>waste - methane capture</v>
      </c>
    </row>
    <row r="4839" spans="1:10" x14ac:dyDescent="0.45">
      <c r="A4839" t="s">
        <v>567</v>
      </c>
      <c r="B4839" t="s">
        <v>568</v>
      </c>
      <c r="C4839">
        <v>2040</v>
      </c>
      <c r="D4839" t="s">
        <v>82</v>
      </c>
      <c r="E4839" t="s">
        <v>83</v>
      </c>
      <c r="F4839" t="s">
        <v>569</v>
      </c>
      <c r="G4839">
        <v>-48</v>
      </c>
      <c r="H4839">
        <v>1.23819720745086</v>
      </c>
      <c r="I4839">
        <f>IF(OR(B4839="GAS",B4839="COL",B4839="LAN",B4839="RICE"),H4839*About!$B$113,IF(B4839="CROP",H4839*About!$B$114,'EPA Data'!H4839))</f>
        <v>1.3867808723449633</v>
      </c>
      <c r="J4839" s="9" t="str">
        <f>VLOOKUP(F4839,'Tech to Policy Mapping'!C:D,2,FALSE)</f>
        <v>waste - methane capture</v>
      </c>
    </row>
    <row r="4840" spans="1:10" x14ac:dyDescent="0.45">
      <c r="A4840" t="s">
        <v>567</v>
      </c>
      <c r="B4840" t="s">
        <v>568</v>
      </c>
      <c r="C4840">
        <v>2040</v>
      </c>
      <c r="D4840" t="s">
        <v>82</v>
      </c>
      <c r="E4840" t="s">
        <v>83</v>
      </c>
      <c r="F4840" t="s">
        <v>572</v>
      </c>
      <c r="G4840">
        <v>-46</v>
      </c>
      <c r="H4840">
        <v>1.0937385559082</v>
      </c>
      <c r="I4840">
        <f>IF(OR(B4840="GAS",B4840="COL",B4840="LAN",B4840="RICE"),H4840*About!$B$113,IF(B4840="CROP",H4840*About!$B$114,'EPA Data'!H4840))</f>
        <v>1.2249871826171841</v>
      </c>
      <c r="J4840" s="9" t="str">
        <f>VLOOKUP(F4840,'Tech to Policy Mapping'!C:D,2,FALSE)</f>
        <v>waste - methane capture</v>
      </c>
    </row>
    <row r="4841" spans="1:10" x14ac:dyDescent="0.45">
      <c r="A4841" t="s">
        <v>567</v>
      </c>
      <c r="B4841" t="s">
        <v>568</v>
      </c>
      <c r="C4841">
        <v>2040</v>
      </c>
      <c r="D4841" t="s">
        <v>82</v>
      </c>
      <c r="E4841" t="s">
        <v>83</v>
      </c>
      <c r="F4841" t="s">
        <v>570</v>
      </c>
      <c r="G4841">
        <v>-45</v>
      </c>
      <c r="H4841">
        <v>1.23819720745086</v>
      </c>
      <c r="I4841">
        <f>IF(OR(B4841="GAS",B4841="COL",B4841="LAN",B4841="RICE"),H4841*About!$B$113,IF(B4841="CROP",H4841*About!$B$114,'EPA Data'!H4841))</f>
        <v>1.3867808723449633</v>
      </c>
      <c r="J4841" s="9" t="str">
        <f>VLOOKUP(F4841,'Tech to Policy Mapping'!C:D,2,FALSE)</f>
        <v>waste - methane capture</v>
      </c>
    </row>
    <row r="4842" spans="1:10" x14ac:dyDescent="0.45">
      <c r="A4842" t="s">
        <v>567</v>
      </c>
      <c r="B4842" t="s">
        <v>568</v>
      </c>
      <c r="C4842">
        <v>2040</v>
      </c>
      <c r="D4842" t="s">
        <v>82</v>
      </c>
      <c r="E4842" t="s">
        <v>83</v>
      </c>
      <c r="F4842" t="s">
        <v>571</v>
      </c>
      <c r="G4842">
        <v>-42</v>
      </c>
      <c r="H4842">
        <v>1.15125644207</v>
      </c>
      <c r="I4842">
        <f>IF(OR(B4842="GAS",B4842="COL",B4842="LAN",B4842="RICE"),H4842*About!$B$113,IF(B4842="CROP",H4842*About!$B$114,'EPA Data'!H4842))</f>
        <v>1.2894072151184002</v>
      </c>
      <c r="J4842" s="9" t="str">
        <f>VLOOKUP(F4842,'Tech to Policy Mapping'!C:D,2,FALSE)</f>
        <v>waste - methane capture</v>
      </c>
    </row>
    <row r="4843" spans="1:10" x14ac:dyDescent="0.45">
      <c r="A4843" t="s">
        <v>567</v>
      </c>
      <c r="B4843" t="s">
        <v>568</v>
      </c>
      <c r="C4843">
        <v>2040</v>
      </c>
      <c r="D4843" t="s">
        <v>82</v>
      </c>
      <c r="E4843" t="s">
        <v>83</v>
      </c>
      <c r="F4843" t="s">
        <v>572</v>
      </c>
      <c r="G4843">
        <v>-38</v>
      </c>
      <c r="H4843">
        <v>1.15125644207</v>
      </c>
      <c r="I4843">
        <f>IF(OR(B4843="GAS",B4843="COL",B4843="LAN",B4843="RICE"),H4843*About!$B$113,IF(B4843="CROP",H4843*About!$B$114,'EPA Data'!H4843))</f>
        <v>1.2894072151184002</v>
      </c>
      <c r="J4843" s="9" t="str">
        <f>VLOOKUP(F4843,'Tech to Policy Mapping'!C:D,2,FALSE)</f>
        <v>waste - methane capture</v>
      </c>
    </row>
    <row r="4844" spans="1:10" x14ac:dyDescent="0.45">
      <c r="A4844" t="s">
        <v>567</v>
      </c>
      <c r="B4844" t="s">
        <v>568</v>
      </c>
      <c r="C4844">
        <v>2040</v>
      </c>
      <c r="D4844" t="s">
        <v>82</v>
      </c>
      <c r="E4844" t="s">
        <v>83</v>
      </c>
      <c r="F4844" t="s">
        <v>574</v>
      </c>
      <c r="G4844">
        <v>6</v>
      </c>
      <c r="H4844">
        <v>1.18486535549163</v>
      </c>
      <c r="I4844">
        <f>IF(OR(B4844="GAS",B4844="COL",B4844="LAN",B4844="RICE"),H4844*About!$B$113,IF(B4844="CROP",H4844*About!$B$114,'EPA Data'!H4844))</f>
        <v>1.3270491981506256</v>
      </c>
      <c r="J4844" s="9" t="str">
        <f>VLOOKUP(F4844,'Tech to Policy Mapping'!C:D,2,FALSE)</f>
        <v>waste - methane destruction</v>
      </c>
    </row>
    <row r="4845" spans="1:10" x14ac:dyDescent="0.45">
      <c r="A4845" t="s">
        <v>567</v>
      </c>
      <c r="B4845" t="s">
        <v>568</v>
      </c>
      <c r="C4845">
        <v>2040</v>
      </c>
      <c r="D4845" t="s">
        <v>82</v>
      </c>
      <c r="E4845" t="s">
        <v>83</v>
      </c>
      <c r="F4845" t="s">
        <v>572</v>
      </c>
      <c r="G4845">
        <v>7</v>
      </c>
      <c r="H4845">
        <v>0.11797457188367801</v>
      </c>
      <c r="I4845">
        <f>IF(OR(B4845="GAS",B4845="COL",B4845="LAN",B4845="RICE"),H4845*About!$B$113,IF(B4845="CROP",H4845*About!$B$114,'EPA Data'!H4845))</f>
        <v>0.13213152050971938</v>
      </c>
      <c r="J4845" s="9" t="str">
        <f>VLOOKUP(F4845,'Tech to Policy Mapping'!C:D,2,FALSE)</f>
        <v>waste - methane capture</v>
      </c>
    </row>
    <row r="4846" spans="1:10" x14ac:dyDescent="0.45">
      <c r="A4846" t="s">
        <v>567</v>
      </c>
      <c r="B4846" t="s">
        <v>568</v>
      </c>
      <c r="C4846">
        <v>2040</v>
      </c>
      <c r="D4846" t="s">
        <v>82</v>
      </c>
      <c r="E4846" t="s">
        <v>83</v>
      </c>
      <c r="F4846" t="s">
        <v>574</v>
      </c>
      <c r="G4846">
        <v>8</v>
      </c>
      <c r="H4846">
        <v>1.23819720745086</v>
      </c>
      <c r="I4846">
        <f>IF(OR(B4846="GAS",B4846="COL",B4846="LAN",B4846="RICE"),H4846*About!$B$113,IF(B4846="CROP",H4846*About!$B$114,'EPA Data'!H4846))</f>
        <v>1.3867808723449633</v>
      </c>
      <c r="J4846" s="9" t="str">
        <f>VLOOKUP(F4846,'Tech to Policy Mapping'!C:D,2,FALSE)</f>
        <v>waste - methane destruction</v>
      </c>
    </row>
    <row r="4847" spans="1:10" x14ac:dyDescent="0.45">
      <c r="A4847" t="s">
        <v>567</v>
      </c>
      <c r="B4847" t="s">
        <v>568</v>
      </c>
      <c r="C4847">
        <v>2040</v>
      </c>
      <c r="D4847" t="s">
        <v>82</v>
      </c>
      <c r="E4847" t="s">
        <v>83</v>
      </c>
      <c r="F4847" t="s">
        <v>573</v>
      </c>
      <c r="G4847">
        <v>9</v>
      </c>
      <c r="H4847">
        <v>0.11809391528368</v>
      </c>
      <c r="I4847">
        <f>IF(OR(B4847="GAS",B4847="COL",B4847="LAN",B4847="RICE"),H4847*About!$B$113,IF(B4847="CROP",H4847*About!$B$114,'EPA Data'!H4847))</f>
        <v>0.13226518511772162</v>
      </c>
      <c r="J4847" s="9" t="str">
        <f>VLOOKUP(F4847,'Tech to Policy Mapping'!C:D,2,FALSE)</f>
        <v>waste - methane capture</v>
      </c>
    </row>
    <row r="4848" spans="1:10" x14ac:dyDescent="0.45">
      <c r="A4848" t="s">
        <v>567</v>
      </c>
      <c r="B4848" t="s">
        <v>568</v>
      </c>
      <c r="C4848">
        <v>2040</v>
      </c>
      <c r="D4848" t="s">
        <v>82</v>
      </c>
      <c r="E4848" t="s">
        <v>83</v>
      </c>
      <c r="F4848" t="s">
        <v>575</v>
      </c>
      <c r="G4848">
        <v>10</v>
      </c>
      <c r="H4848">
        <v>2.8140552043914702</v>
      </c>
      <c r="I4848">
        <f>IF(OR(B4848="GAS",B4848="COL",B4848="LAN",B4848="RICE"),H4848*About!$B$113,IF(B4848="CROP",H4848*About!$B$114,'EPA Data'!H4848))</f>
        <v>3.1517418289184467</v>
      </c>
      <c r="J4848" s="9" t="str">
        <f>VLOOKUP(F4848,'Tech to Policy Mapping'!C:D,2,FALSE)</f>
        <v>waste - methane destruction</v>
      </c>
    </row>
    <row r="4849" spans="1:10" x14ac:dyDescent="0.45">
      <c r="A4849" t="s">
        <v>567</v>
      </c>
      <c r="B4849" t="s">
        <v>568</v>
      </c>
      <c r="C4849">
        <v>2040</v>
      </c>
      <c r="D4849" t="s">
        <v>82</v>
      </c>
      <c r="E4849" t="s">
        <v>83</v>
      </c>
      <c r="F4849" t="s">
        <v>571</v>
      </c>
      <c r="G4849">
        <v>10</v>
      </c>
      <c r="H4849">
        <v>0.11797457188367801</v>
      </c>
      <c r="I4849">
        <f>IF(OR(B4849="GAS",B4849="COL",B4849="LAN",B4849="RICE"),H4849*About!$B$113,IF(B4849="CROP",H4849*About!$B$114,'EPA Data'!H4849))</f>
        <v>0.13213152050971938</v>
      </c>
      <c r="J4849" s="9" t="str">
        <f>VLOOKUP(F4849,'Tech to Policy Mapping'!C:D,2,FALSE)</f>
        <v>waste - methane capture</v>
      </c>
    </row>
    <row r="4850" spans="1:10" x14ac:dyDescent="0.45">
      <c r="A4850" t="s">
        <v>567</v>
      </c>
      <c r="B4850" t="s">
        <v>568</v>
      </c>
      <c r="C4850">
        <v>2040</v>
      </c>
      <c r="D4850" t="s">
        <v>82</v>
      </c>
      <c r="E4850" t="s">
        <v>83</v>
      </c>
      <c r="F4850" t="s">
        <v>569</v>
      </c>
      <c r="G4850">
        <v>11</v>
      </c>
      <c r="H4850">
        <v>0.120292991399765</v>
      </c>
      <c r="I4850">
        <f>IF(OR(B4850="GAS",B4850="COL",B4850="LAN",B4850="RICE"),H4850*About!$B$113,IF(B4850="CROP",H4850*About!$B$114,'EPA Data'!H4850))</f>
        <v>0.1347281503677368</v>
      </c>
      <c r="J4850" s="9" t="str">
        <f>VLOOKUP(F4850,'Tech to Policy Mapping'!C:D,2,FALSE)</f>
        <v>waste - methane capture</v>
      </c>
    </row>
    <row r="4851" spans="1:10" x14ac:dyDescent="0.45">
      <c r="A4851" t="s">
        <v>567</v>
      </c>
      <c r="B4851" t="s">
        <v>568</v>
      </c>
      <c r="C4851">
        <v>2040</v>
      </c>
      <c r="D4851" t="s">
        <v>82</v>
      </c>
      <c r="E4851" t="s">
        <v>83</v>
      </c>
      <c r="F4851" t="s">
        <v>570</v>
      </c>
      <c r="G4851">
        <v>17</v>
      </c>
      <c r="H4851">
        <v>0.120292991399765</v>
      </c>
      <c r="I4851">
        <f>IF(OR(B4851="GAS",B4851="COL",B4851="LAN",B4851="RICE"),H4851*About!$B$113,IF(B4851="CROP",H4851*About!$B$114,'EPA Data'!H4851))</f>
        <v>0.1347281503677368</v>
      </c>
      <c r="J4851" s="9" t="str">
        <f>VLOOKUP(F4851,'Tech to Policy Mapping'!C:D,2,FALSE)</f>
        <v>waste - methane capture</v>
      </c>
    </row>
    <row r="4852" spans="1:10" x14ac:dyDescent="0.45">
      <c r="A4852" t="s">
        <v>567</v>
      </c>
      <c r="B4852" t="s">
        <v>568</v>
      </c>
      <c r="C4852">
        <v>2040</v>
      </c>
      <c r="D4852" t="s">
        <v>82</v>
      </c>
      <c r="E4852" t="s">
        <v>83</v>
      </c>
      <c r="F4852" t="s">
        <v>577</v>
      </c>
      <c r="G4852">
        <v>19</v>
      </c>
      <c r="H4852">
        <v>2.8140552043914702</v>
      </c>
      <c r="I4852">
        <f>IF(OR(B4852="GAS",B4852="COL",B4852="LAN",B4852="RICE"),H4852*About!$B$113,IF(B4852="CROP",H4852*About!$B$114,'EPA Data'!H4852))</f>
        <v>3.1517418289184467</v>
      </c>
      <c r="J4852" s="9" t="str">
        <f>VLOOKUP(F4852,'Tech to Policy Mapping'!C:D,2,FALSE)</f>
        <v>waste - methane destruction</v>
      </c>
    </row>
    <row r="4853" spans="1:10" x14ac:dyDescent="0.45">
      <c r="A4853" t="s">
        <v>567</v>
      </c>
      <c r="B4853" t="s">
        <v>568</v>
      </c>
      <c r="C4853">
        <v>2040</v>
      </c>
      <c r="D4853" t="s">
        <v>82</v>
      </c>
      <c r="E4853" t="s">
        <v>83</v>
      </c>
      <c r="F4853" t="s">
        <v>574</v>
      </c>
      <c r="G4853">
        <v>20</v>
      </c>
      <c r="H4853">
        <v>0.120292991399765</v>
      </c>
      <c r="I4853">
        <f>IF(OR(B4853="GAS",B4853="COL",B4853="LAN",B4853="RICE"),H4853*About!$B$113,IF(B4853="CROP",H4853*About!$B$114,'EPA Data'!H4853))</f>
        <v>0.1347281503677368</v>
      </c>
      <c r="J4853" s="9" t="str">
        <f>VLOOKUP(F4853,'Tech to Policy Mapping'!C:D,2,FALSE)</f>
        <v>waste - methane destruction</v>
      </c>
    </row>
    <row r="4854" spans="1:10" x14ac:dyDescent="0.45">
      <c r="A4854" t="s">
        <v>567</v>
      </c>
      <c r="B4854" t="s">
        <v>568</v>
      </c>
      <c r="C4854">
        <v>2040</v>
      </c>
      <c r="D4854" t="s">
        <v>82</v>
      </c>
      <c r="E4854" t="s">
        <v>83</v>
      </c>
      <c r="F4854" t="s">
        <v>576</v>
      </c>
      <c r="G4854">
        <v>30</v>
      </c>
      <c r="H4854">
        <v>1.3033518791198699</v>
      </c>
      <c r="I4854">
        <f>IF(OR(B4854="GAS",B4854="COL",B4854="LAN",B4854="RICE"),H4854*About!$B$113,IF(B4854="CROP",H4854*About!$B$114,'EPA Data'!H4854))</f>
        <v>1.4597541046142544</v>
      </c>
      <c r="J4854" s="9" t="str">
        <f>VLOOKUP(F4854,'Tech to Policy Mapping'!C:D,2,FALSE)</f>
        <v>waste - methane destruction</v>
      </c>
    </row>
    <row r="4855" spans="1:10" x14ac:dyDescent="0.45">
      <c r="A4855" t="s">
        <v>567</v>
      </c>
      <c r="B4855" t="s">
        <v>568</v>
      </c>
      <c r="C4855">
        <v>2040</v>
      </c>
      <c r="D4855" t="s">
        <v>82</v>
      </c>
      <c r="E4855" t="s">
        <v>83</v>
      </c>
      <c r="F4855" t="s">
        <v>578</v>
      </c>
      <c r="G4855">
        <v>93</v>
      </c>
      <c r="H4855">
        <v>2.8140552043914702</v>
      </c>
      <c r="I4855">
        <f>IF(OR(B4855="GAS",B4855="COL",B4855="LAN",B4855="RICE"),H4855*About!$B$113,IF(B4855="CROP",H4855*About!$B$114,'EPA Data'!H4855))</f>
        <v>3.1517418289184467</v>
      </c>
      <c r="J4855" s="9" t="str">
        <f>VLOOKUP(F4855,'Tech to Policy Mapping'!C:D,2,FALSE)</f>
        <v>waste - methane capture</v>
      </c>
    </row>
    <row r="4856" spans="1:10" x14ac:dyDescent="0.45">
      <c r="A4856" t="s">
        <v>567</v>
      </c>
      <c r="B4856" t="s">
        <v>568</v>
      </c>
      <c r="C4856">
        <v>2040</v>
      </c>
      <c r="D4856" t="s">
        <v>82</v>
      </c>
      <c r="E4856" t="s">
        <v>83</v>
      </c>
      <c r="F4856" t="s">
        <v>579</v>
      </c>
      <c r="G4856">
        <v>127</v>
      </c>
      <c r="H4856">
        <v>2.9621632099151598</v>
      </c>
      <c r="I4856">
        <f>IF(OR(B4856="GAS",B4856="COL",B4856="LAN",B4856="RICE"),H4856*About!$B$113,IF(B4856="CROP",H4856*About!$B$114,'EPA Data'!H4856))</f>
        <v>3.3176227951049793</v>
      </c>
      <c r="J4856" s="9" t="str">
        <f>VLOOKUP(F4856,'Tech to Policy Mapping'!C:D,2,FALSE)</f>
        <v>waste - methane capture</v>
      </c>
    </row>
    <row r="4857" spans="1:10" x14ac:dyDescent="0.45">
      <c r="A4857" t="s">
        <v>567</v>
      </c>
      <c r="B4857" t="s">
        <v>568</v>
      </c>
      <c r="C4857">
        <v>2040</v>
      </c>
      <c r="D4857" t="s">
        <v>82</v>
      </c>
      <c r="E4857" t="s">
        <v>83</v>
      </c>
      <c r="F4857" t="s">
        <v>580</v>
      </c>
      <c r="G4857">
        <v>142</v>
      </c>
      <c r="H4857">
        <v>2.8140552043914702</v>
      </c>
      <c r="I4857">
        <f>IF(OR(B4857="GAS",B4857="COL",B4857="LAN",B4857="RICE"),H4857*About!$B$113,IF(B4857="CROP",H4857*About!$B$114,'EPA Data'!H4857))</f>
        <v>3.1517418289184467</v>
      </c>
      <c r="J4857" s="9" t="str">
        <f>VLOOKUP(F4857,'Tech to Policy Mapping'!C:D,2,FALSE)</f>
        <v>waste - methane destruction</v>
      </c>
    </row>
    <row r="4858" spans="1:10" x14ac:dyDescent="0.45">
      <c r="A4858" t="s">
        <v>567</v>
      </c>
      <c r="B4858" t="s">
        <v>568</v>
      </c>
      <c r="C4858">
        <v>2040</v>
      </c>
      <c r="D4858" t="s">
        <v>82</v>
      </c>
      <c r="E4858" t="s">
        <v>83</v>
      </c>
      <c r="F4858" t="s">
        <v>580</v>
      </c>
      <c r="G4858">
        <v>100000</v>
      </c>
      <c r="H4858" s="1">
        <v>9.9999999999999998E-13</v>
      </c>
      <c r="I4858">
        <f>IF(OR(B4858="GAS",B4858="COL",B4858="LAN",B4858="RICE"),H4858*About!$B$113,IF(B4858="CROP",H4858*About!$B$114,'EPA Data'!H4858))</f>
        <v>1.1200000000000001E-12</v>
      </c>
      <c r="J4858" s="9" t="str">
        <f>VLOOKUP(F4858,'Tech to Policy Mapping'!C:D,2,FALSE)</f>
        <v>waste - methane destruction</v>
      </c>
    </row>
    <row r="4859" spans="1:10" x14ac:dyDescent="0.45">
      <c r="A4859" t="s">
        <v>567</v>
      </c>
      <c r="B4859" t="s">
        <v>568</v>
      </c>
      <c r="C4859">
        <v>2045</v>
      </c>
      <c r="D4859" t="s">
        <v>82</v>
      </c>
      <c r="E4859" t="s">
        <v>83</v>
      </c>
      <c r="F4859" t="s">
        <v>573</v>
      </c>
      <c r="G4859">
        <v>-100000</v>
      </c>
      <c r="H4859">
        <v>0</v>
      </c>
      <c r="I4859">
        <f>IF(OR(B4859="GAS",B4859="COL",B4859="LAN",B4859="RICE"),H4859*About!$B$113,IF(B4859="CROP",H4859*About!$B$114,'EPA Data'!H4859))</f>
        <v>0</v>
      </c>
      <c r="J4859" s="9" t="str">
        <f>VLOOKUP(F4859,'Tech to Policy Mapping'!C:D,2,FALSE)</f>
        <v>waste - methane capture</v>
      </c>
    </row>
    <row r="4860" spans="1:10" x14ac:dyDescent="0.45">
      <c r="A4860" t="s">
        <v>567</v>
      </c>
      <c r="B4860" t="s">
        <v>568</v>
      </c>
      <c r="C4860">
        <v>2045</v>
      </c>
      <c r="D4860" t="s">
        <v>82</v>
      </c>
      <c r="E4860" t="s">
        <v>83</v>
      </c>
      <c r="F4860" t="s">
        <v>573</v>
      </c>
      <c r="G4860">
        <v>-130</v>
      </c>
      <c r="H4860">
        <v>1.1780936717987001</v>
      </c>
      <c r="I4860">
        <f>IF(OR(B4860="GAS",B4860="COL",B4860="LAN",B4860="RICE"),H4860*About!$B$113,IF(B4860="CROP",H4860*About!$B$114,'EPA Data'!H4860))</f>
        <v>1.3194649124145441</v>
      </c>
      <c r="J4860" s="9" t="str">
        <f>VLOOKUP(F4860,'Tech to Policy Mapping'!C:D,2,FALSE)</f>
        <v>waste - methane capture</v>
      </c>
    </row>
    <row r="4861" spans="1:10" x14ac:dyDescent="0.45">
      <c r="A4861" t="s">
        <v>567</v>
      </c>
      <c r="B4861" t="s">
        <v>568</v>
      </c>
      <c r="C4861">
        <v>2045</v>
      </c>
      <c r="D4861" t="s">
        <v>82</v>
      </c>
      <c r="E4861" t="s">
        <v>83</v>
      </c>
      <c r="F4861" t="s">
        <v>573</v>
      </c>
      <c r="G4861">
        <v>-130</v>
      </c>
      <c r="H4861">
        <v>0</v>
      </c>
      <c r="I4861">
        <f>IF(OR(B4861="GAS",B4861="COL",B4861="LAN",B4861="RICE"),H4861*About!$B$113,IF(B4861="CROP",H4861*About!$B$114,'EPA Data'!H4861))</f>
        <v>0</v>
      </c>
      <c r="J4861" s="9" t="str">
        <f>VLOOKUP(F4861,'Tech to Policy Mapping'!C:D,2,FALSE)</f>
        <v>waste - methane capture</v>
      </c>
    </row>
    <row r="4862" spans="1:10" x14ac:dyDescent="0.45">
      <c r="A4862" t="s">
        <v>567</v>
      </c>
      <c r="B4862" t="s">
        <v>568</v>
      </c>
      <c r="C4862">
        <v>2045</v>
      </c>
      <c r="D4862" t="s">
        <v>82</v>
      </c>
      <c r="E4862" t="s">
        <v>83</v>
      </c>
      <c r="F4862" t="s">
        <v>573</v>
      </c>
      <c r="G4862">
        <v>-110</v>
      </c>
      <c r="H4862">
        <v>1.2558498382568299</v>
      </c>
      <c r="I4862">
        <f>IF(OR(B4862="GAS",B4862="COL",B4862="LAN",B4862="RICE"),H4862*About!$B$113,IF(B4862="CROP",H4862*About!$B$114,'EPA Data'!H4862))</f>
        <v>1.4065518188476496</v>
      </c>
      <c r="J4862" s="9" t="str">
        <f>VLOOKUP(F4862,'Tech to Policy Mapping'!C:D,2,FALSE)</f>
        <v>waste - methane capture</v>
      </c>
    </row>
    <row r="4863" spans="1:10" x14ac:dyDescent="0.45">
      <c r="A4863" t="s">
        <v>567</v>
      </c>
      <c r="B4863" t="s">
        <v>568</v>
      </c>
      <c r="C4863">
        <v>2045</v>
      </c>
      <c r="D4863" t="s">
        <v>82</v>
      </c>
      <c r="E4863" t="s">
        <v>83</v>
      </c>
      <c r="F4863" t="s">
        <v>569</v>
      </c>
      <c r="G4863">
        <v>-57</v>
      </c>
      <c r="H4863">
        <v>1.2113524675369201</v>
      </c>
      <c r="I4863">
        <f>IF(OR(B4863="GAS",B4863="COL",B4863="LAN",B4863="RICE"),H4863*About!$B$113,IF(B4863="CROP",H4863*About!$B$114,'EPA Data'!H4863))</f>
        <v>1.3567147636413506</v>
      </c>
      <c r="J4863" s="9" t="str">
        <f>VLOOKUP(F4863,'Tech to Policy Mapping'!C:D,2,FALSE)</f>
        <v>waste - methane capture</v>
      </c>
    </row>
    <row r="4864" spans="1:10" x14ac:dyDescent="0.45">
      <c r="A4864" t="s">
        <v>567</v>
      </c>
      <c r="B4864" t="s">
        <v>568</v>
      </c>
      <c r="C4864">
        <v>2045</v>
      </c>
      <c r="D4864" t="s">
        <v>82</v>
      </c>
      <c r="E4864" t="s">
        <v>83</v>
      </c>
      <c r="F4864" t="s">
        <v>570</v>
      </c>
      <c r="G4864">
        <v>-54</v>
      </c>
      <c r="H4864">
        <v>1.2113524675369201</v>
      </c>
      <c r="I4864">
        <f>IF(OR(B4864="GAS",B4864="COL",B4864="LAN",B4864="RICE"),H4864*About!$B$113,IF(B4864="CROP",H4864*About!$B$114,'EPA Data'!H4864))</f>
        <v>1.3567147636413506</v>
      </c>
      <c r="J4864" s="9" t="str">
        <f>VLOOKUP(F4864,'Tech to Policy Mapping'!C:D,2,FALSE)</f>
        <v>waste - methane capture</v>
      </c>
    </row>
    <row r="4865" spans="1:10" x14ac:dyDescent="0.45">
      <c r="A4865" t="s">
        <v>567</v>
      </c>
      <c r="B4865" t="s">
        <v>568</v>
      </c>
      <c r="C4865">
        <v>2045</v>
      </c>
      <c r="D4865" t="s">
        <v>82</v>
      </c>
      <c r="E4865" t="s">
        <v>83</v>
      </c>
      <c r="F4865" t="s">
        <v>571</v>
      </c>
      <c r="G4865">
        <v>-49</v>
      </c>
      <c r="H4865">
        <v>1.1561981439590401</v>
      </c>
      <c r="I4865">
        <f>IF(OR(B4865="GAS",B4865="COL",B4865="LAN",B4865="RICE"),H4865*About!$B$113,IF(B4865="CROP",H4865*About!$B$114,'EPA Data'!H4865))</f>
        <v>1.2949419212341251</v>
      </c>
      <c r="J4865" s="9" t="str">
        <f>VLOOKUP(F4865,'Tech to Policy Mapping'!C:D,2,FALSE)</f>
        <v>waste - methane capture</v>
      </c>
    </row>
    <row r="4866" spans="1:10" x14ac:dyDescent="0.45">
      <c r="A4866" t="s">
        <v>567</v>
      </c>
      <c r="B4866" t="s">
        <v>568</v>
      </c>
      <c r="C4866">
        <v>2045</v>
      </c>
      <c r="D4866" t="s">
        <v>82</v>
      </c>
      <c r="E4866" t="s">
        <v>83</v>
      </c>
      <c r="F4866" t="s">
        <v>572</v>
      </c>
      <c r="G4866">
        <v>-45</v>
      </c>
      <c r="H4866">
        <v>1.1561981439590401</v>
      </c>
      <c r="I4866">
        <f>IF(OR(B4866="GAS",B4866="COL",B4866="LAN",B4866="RICE"),H4866*About!$B$113,IF(B4866="CROP",H4866*About!$B$114,'EPA Data'!H4866))</f>
        <v>1.2949419212341251</v>
      </c>
      <c r="J4866" s="9" t="str">
        <f>VLOOKUP(F4866,'Tech to Policy Mapping'!C:D,2,FALSE)</f>
        <v>waste - methane capture</v>
      </c>
    </row>
    <row r="4867" spans="1:10" x14ac:dyDescent="0.45">
      <c r="A4867" t="s">
        <v>567</v>
      </c>
      <c r="B4867" t="s">
        <v>568</v>
      </c>
      <c r="C4867">
        <v>2045</v>
      </c>
      <c r="D4867" t="s">
        <v>82</v>
      </c>
      <c r="E4867" t="s">
        <v>83</v>
      </c>
      <c r="F4867" t="s">
        <v>569</v>
      </c>
      <c r="G4867">
        <v>-45</v>
      </c>
      <c r="H4867">
        <v>1.3380719423294001</v>
      </c>
      <c r="I4867">
        <f>IF(OR(B4867="GAS",B4867="COL",B4867="LAN",B4867="RICE"),H4867*About!$B$113,IF(B4867="CROP",H4867*About!$B$114,'EPA Data'!H4867))</f>
        <v>1.4986405754089283</v>
      </c>
      <c r="J4867" s="9" t="str">
        <f>VLOOKUP(F4867,'Tech to Policy Mapping'!C:D,2,FALSE)</f>
        <v>waste - methane capture</v>
      </c>
    </row>
    <row r="4868" spans="1:10" x14ac:dyDescent="0.45">
      <c r="A4868" t="s">
        <v>567</v>
      </c>
      <c r="B4868" t="s">
        <v>568</v>
      </c>
      <c r="C4868">
        <v>2045</v>
      </c>
      <c r="D4868" t="s">
        <v>82</v>
      </c>
      <c r="E4868" t="s">
        <v>83</v>
      </c>
      <c r="F4868" t="s">
        <v>570</v>
      </c>
      <c r="G4868">
        <v>-42</v>
      </c>
      <c r="H4868">
        <v>1.3380719423294001</v>
      </c>
      <c r="I4868">
        <f>IF(OR(B4868="GAS",B4868="COL",B4868="LAN",B4868="RICE"),H4868*About!$B$113,IF(B4868="CROP",H4868*About!$B$114,'EPA Data'!H4868))</f>
        <v>1.4986405754089283</v>
      </c>
      <c r="J4868" s="9" t="str">
        <f>VLOOKUP(F4868,'Tech to Policy Mapping'!C:D,2,FALSE)</f>
        <v>waste - methane capture</v>
      </c>
    </row>
    <row r="4869" spans="1:10" x14ac:dyDescent="0.45">
      <c r="A4869" t="s">
        <v>567</v>
      </c>
      <c r="B4869" t="s">
        <v>568</v>
      </c>
      <c r="C4869">
        <v>2045</v>
      </c>
      <c r="D4869" t="s">
        <v>82</v>
      </c>
      <c r="E4869" t="s">
        <v>83</v>
      </c>
      <c r="F4869" t="s">
        <v>571</v>
      </c>
      <c r="G4869">
        <v>-40</v>
      </c>
      <c r="H4869">
        <v>1.2353227138519201</v>
      </c>
      <c r="I4869">
        <f>IF(OR(B4869="GAS",B4869="COL",B4869="LAN",B4869="RICE"),H4869*About!$B$113,IF(B4869="CROP",H4869*About!$B$114,'EPA Data'!H4869))</f>
        <v>1.3835614395141507</v>
      </c>
      <c r="J4869" s="9" t="str">
        <f>VLOOKUP(F4869,'Tech to Policy Mapping'!C:D,2,FALSE)</f>
        <v>waste - methane capture</v>
      </c>
    </row>
    <row r="4870" spans="1:10" x14ac:dyDescent="0.45">
      <c r="A4870" t="s">
        <v>567</v>
      </c>
      <c r="B4870" t="s">
        <v>568</v>
      </c>
      <c r="C4870">
        <v>2045</v>
      </c>
      <c r="D4870" t="s">
        <v>82</v>
      </c>
      <c r="E4870" t="s">
        <v>83</v>
      </c>
      <c r="F4870" t="s">
        <v>572</v>
      </c>
      <c r="G4870">
        <v>-36</v>
      </c>
      <c r="H4870">
        <v>1.2353227138519201</v>
      </c>
      <c r="I4870">
        <f>IF(OR(B4870="GAS",B4870="COL",B4870="LAN",B4870="RICE"),H4870*About!$B$113,IF(B4870="CROP",H4870*About!$B$114,'EPA Data'!H4870))</f>
        <v>1.3835614395141507</v>
      </c>
      <c r="J4870" s="9" t="str">
        <f>VLOOKUP(F4870,'Tech to Policy Mapping'!C:D,2,FALSE)</f>
        <v>waste - methane capture</v>
      </c>
    </row>
    <row r="4871" spans="1:10" x14ac:dyDescent="0.45">
      <c r="A4871" t="s">
        <v>567</v>
      </c>
      <c r="B4871" t="s">
        <v>568</v>
      </c>
      <c r="C4871">
        <v>2045</v>
      </c>
      <c r="D4871" t="s">
        <v>82</v>
      </c>
      <c r="E4871" t="s">
        <v>83</v>
      </c>
      <c r="F4871" t="s">
        <v>573</v>
      </c>
      <c r="G4871">
        <v>4</v>
      </c>
      <c r="H4871">
        <v>0.13845100998878401</v>
      </c>
      <c r="I4871">
        <f>IF(OR(B4871="GAS",B4871="COL",B4871="LAN",B4871="RICE"),H4871*About!$B$113,IF(B4871="CROP",H4871*About!$B$114,'EPA Data'!H4871))</f>
        <v>0.15506513118743812</v>
      </c>
      <c r="J4871" s="9" t="str">
        <f>VLOOKUP(F4871,'Tech to Policy Mapping'!C:D,2,FALSE)</f>
        <v>waste - methane capture</v>
      </c>
    </row>
    <row r="4872" spans="1:10" x14ac:dyDescent="0.45">
      <c r="A4872" t="s">
        <v>567</v>
      </c>
      <c r="B4872" t="s">
        <v>568</v>
      </c>
      <c r="C4872">
        <v>2045</v>
      </c>
      <c r="D4872" t="s">
        <v>82</v>
      </c>
      <c r="E4872" t="s">
        <v>83</v>
      </c>
      <c r="F4872" t="s">
        <v>574</v>
      </c>
      <c r="G4872">
        <v>6</v>
      </c>
      <c r="H4872">
        <v>1.2113524675369201</v>
      </c>
      <c r="I4872">
        <f>IF(OR(B4872="GAS",B4872="COL",B4872="LAN",B4872="RICE"),H4872*About!$B$113,IF(B4872="CROP",H4872*About!$B$114,'EPA Data'!H4872))</f>
        <v>1.3567147636413506</v>
      </c>
      <c r="J4872" s="9" t="str">
        <f>VLOOKUP(F4872,'Tech to Policy Mapping'!C:D,2,FALSE)</f>
        <v>waste - methane destruction</v>
      </c>
    </row>
    <row r="4873" spans="1:10" x14ac:dyDescent="0.45">
      <c r="A4873" t="s">
        <v>567</v>
      </c>
      <c r="B4873" t="s">
        <v>568</v>
      </c>
      <c r="C4873">
        <v>2045</v>
      </c>
      <c r="D4873" t="s">
        <v>82</v>
      </c>
      <c r="E4873" t="s">
        <v>83</v>
      </c>
      <c r="F4873" t="s">
        <v>572</v>
      </c>
      <c r="G4873">
        <v>7</v>
      </c>
      <c r="H4873">
        <v>0.13790361583232799</v>
      </c>
      <c r="I4873">
        <f>IF(OR(B4873="GAS",B4873="COL",B4873="LAN",B4873="RICE"),H4873*About!$B$113,IF(B4873="CROP",H4873*About!$B$114,'EPA Data'!H4873))</f>
        <v>0.15445204973220736</v>
      </c>
      <c r="J4873" s="9" t="str">
        <f>VLOOKUP(F4873,'Tech to Policy Mapping'!C:D,2,FALSE)</f>
        <v>waste - methane capture</v>
      </c>
    </row>
    <row r="4874" spans="1:10" x14ac:dyDescent="0.45">
      <c r="A4874" t="s">
        <v>567</v>
      </c>
      <c r="B4874" t="s">
        <v>568</v>
      </c>
      <c r="C4874">
        <v>2045</v>
      </c>
      <c r="D4874" t="s">
        <v>82</v>
      </c>
      <c r="E4874" t="s">
        <v>83</v>
      </c>
      <c r="F4874" t="s">
        <v>574</v>
      </c>
      <c r="G4874">
        <v>8</v>
      </c>
      <c r="H4874">
        <v>1.3380719423294001</v>
      </c>
      <c r="I4874">
        <f>IF(OR(B4874="GAS",B4874="COL",B4874="LAN",B4874="RICE"),H4874*About!$B$113,IF(B4874="CROP",H4874*About!$B$114,'EPA Data'!H4874))</f>
        <v>1.4986405754089283</v>
      </c>
      <c r="J4874" s="9" t="str">
        <f>VLOOKUP(F4874,'Tech to Policy Mapping'!C:D,2,FALSE)</f>
        <v>waste - methane destruction</v>
      </c>
    </row>
    <row r="4875" spans="1:10" x14ac:dyDescent="0.45">
      <c r="A4875" t="s">
        <v>567</v>
      </c>
      <c r="B4875" t="s">
        <v>568</v>
      </c>
      <c r="C4875">
        <v>2045</v>
      </c>
      <c r="D4875" t="s">
        <v>82</v>
      </c>
      <c r="E4875" t="s">
        <v>83</v>
      </c>
      <c r="F4875" t="s">
        <v>575</v>
      </c>
      <c r="G4875">
        <v>8</v>
      </c>
      <c r="H4875">
        <v>2.8769619464874201</v>
      </c>
      <c r="I4875">
        <f>IF(OR(B4875="GAS",B4875="COL",B4875="LAN",B4875="RICE"),H4875*About!$B$113,IF(B4875="CROP",H4875*About!$B$114,'EPA Data'!H4875))</f>
        <v>3.2221973800659107</v>
      </c>
      <c r="J4875" s="9" t="str">
        <f>VLOOKUP(F4875,'Tech to Policy Mapping'!C:D,2,FALSE)</f>
        <v>waste - methane destruction</v>
      </c>
    </row>
    <row r="4876" spans="1:10" x14ac:dyDescent="0.45">
      <c r="A4876" t="s">
        <v>567</v>
      </c>
      <c r="B4876" t="s">
        <v>568</v>
      </c>
      <c r="C4876">
        <v>2045</v>
      </c>
      <c r="D4876" t="s">
        <v>82</v>
      </c>
      <c r="E4876" t="s">
        <v>83</v>
      </c>
      <c r="F4876" t="s">
        <v>571</v>
      </c>
      <c r="G4876">
        <v>9</v>
      </c>
      <c r="H4876">
        <v>0.13790361583232799</v>
      </c>
      <c r="I4876">
        <f>IF(OR(B4876="GAS",B4876="COL",B4876="LAN",B4876="RICE"),H4876*About!$B$113,IF(B4876="CROP",H4876*About!$B$114,'EPA Data'!H4876))</f>
        <v>0.15445204973220736</v>
      </c>
      <c r="J4876" s="9" t="str">
        <f>VLOOKUP(F4876,'Tech to Policy Mapping'!C:D,2,FALSE)</f>
        <v>waste - methane capture</v>
      </c>
    </row>
    <row r="4877" spans="1:10" x14ac:dyDescent="0.45">
      <c r="A4877" t="s">
        <v>567</v>
      </c>
      <c r="B4877" t="s">
        <v>568</v>
      </c>
      <c r="C4877">
        <v>2045</v>
      </c>
      <c r="D4877" t="s">
        <v>82</v>
      </c>
      <c r="E4877" t="s">
        <v>83</v>
      </c>
      <c r="F4877" t="s">
        <v>569</v>
      </c>
      <c r="G4877">
        <v>11</v>
      </c>
      <c r="H4877">
        <v>0.14064359664916901</v>
      </c>
      <c r="I4877">
        <f>IF(OR(B4877="GAS",B4877="COL",B4877="LAN",B4877="RICE"),H4877*About!$B$113,IF(B4877="CROP",H4877*About!$B$114,'EPA Data'!H4877))</f>
        <v>0.15752082824706931</v>
      </c>
      <c r="J4877" s="9" t="str">
        <f>VLOOKUP(F4877,'Tech to Policy Mapping'!C:D,2,FALSE)</f>
        <v>waste - methane capture</v>
      </c>
    </row>
    <row r="4878" spans="1:10" x14ac:dyDescent="0.45">
      <c r="A4878" t="s">
        <v>567</v>
      </c>
      <c r="B4878" t="s">
        <v>568</v>
      </c>
      <c r="C4878">
        <v>2045</v>
      </c>
      <c r="D4878" t="s">
        <v>82</v>
      </c>
      <c r="E4878" t="s">
        <v>83</v>
      </c>
      <c r="F4878" t="s">
        <v>577</v>
      </c>
      <c r="G4878">
        <v>11</v>
      </c>
      <c r="H4878">
        <v>2.8769619464874201</v>
      </c>
      <c r="I4878">
        <f>IF(OR(B4878="GAS",B4878="COL",B4878="LAN",B4878="RICE"),H4878*About!$B$113,IF(B4878="CROP",H4878*About!$B$114,'EPA Data'!H4878))</f>
        <v>3.2221973800659107</v>
      </c>
      <c r="J4878" s="9" t="str">
        <f>VLOOKUP(F4878,'Tech to Policy Mapping'!C:D,2,FALSE)</f>
        <v>waste - methane destruction</v>
      </c>
    </row>
    <row r="4879" spans="1:10" x14ac:dyDescent="0.45">
      <c r="A4879" t="s">
        <v>567</v>
      </c>
      <c r="B4879" t="s">
        <v>568</v>
      </c>
      <c r="C4879">
        <v>2045</v>
      </c>
      <c r="D4879" t="s">
        <v>82</v>
      </c>
      <c r="E4879" t="s">
        <v>83</v>
      </c>
      <c r="F4879" t="s">
        <v>570</v>
      </c>
      <c r="G4879">
        <v>15</v>
      </c>
      <c r="H4879">
        <v>0.14064359664916901</v>
      </c>
      <c r="I4879">
        <f>IF(OR(B4879="GAS",B4879="COL",B4879="LAN",B4879="RICE"),H4879*About!$B$113,IF(B4879="CROP",H4879*About!$B$114,'EPA Data'!H4879))</f>
        <v>0.15752082824706931</v>
      </c>
      <c r="J4879" s="9" t="str">
        <f>VLOOKUP(F4879,'Tech to Policy Mapping'!C:D,2,FALSE)</f>
        <v>waste - methane capture</v>
      </c>
    </row>
    <row r="4880" spans="1:10" x14ac:dyDescent="0.45">
      <c r="A4880" t="s">
        <v>567</v>
      </c>
      <c r="B4880" t="s">
        <v>568</v>
      </c>
      <c r="C4880">
        <v>2045</v>
      </c>
      <c r="D4880" t="s">
        <v>82</v>
      </c>
      <c r="E4880" t="s">
        <v>83</v>
      </c>
      <c r="F4880" t="s">
        <v>574</v>
      </c>
      <c r="G4880">
        <v>18</v>
      </c>
      <c r="H4880">
        <v>0.14064359664916901</v>
      </c>
      <c r="I4880">
        <f>IF(OR(B4880="GAS",B4880="COL",B4880="LAN",B4880="RICE"),H4880*About!$B$113,IF(B4880="CROP",H4880*About!$B$114,'EPA Data'!H4880))</f>
        <v>0.15752082824706931</v>
      </c>
      <c r="J4880" s="9" t="str">
        <f>VLOOKUP(F4880,'Tech to Policy Mapping'!C:D,2,FALSE)</f>
        <v>waste - methane destruction</v>
      </c>
    </row>
    <row r="4881" spans="1:10" x14ac:dyDescent="0.45">
      <c r="A4881" t="s">
        <v>567</v>
      </c>
      <c r="B4881" t="s">
        <v>568</v>
      </c>
      <c r="C4881">
        <v>2045</v>
      </c>
      <c r="D4881" t="s">
        <v>82</v>
      </c>
      <c r="E4881" t="s">
        <v>83</v>
      </c>
      <c r="F4881" t="s">
        <v>576</v>
      </c>
      <c r="G4881">
        <v>30</v>
      </c>
      <c r="H4881">
        <v>1.3324877023696899</v>
      </c>
      <c r="I4881">
        <f>IF(OR(B4881="GAS",B4881="COL",B4881="LAN",B4881="RICE"),H4881*About!$B$113,IF(B4881="CROP",H4881*About!$B$114,'EPA Data'!H4881))</f>
        <v>1.4923862266540528</v>
      </c>
      <c r="J4881" s="9" t="str">
        <f>VLOOKUP(F4881,'Tech to Policy Mapping'!C:D,2,FALSE)</f>
        <v>waste - methane destruction</v>
      </c>
    </row>
    <row r="4882" spans="1:10" x14ac:dyDescent="0.45">
      <c r="A4882" t="s">
        <v>567</v>
      </c>
      <c r="B4882" t="s">
        <v>568</v>
      </c>
      <c r="C4882">
        <v>2045</v>
      </c>
      <c r="D4882" t="s">
        <v>82</v>
      </c>
      <c r="E4882" t="s">
        <v>83</v>
      </c>
      <c r="F4882" t="s">
        <v>578</v>
      </c>
      <c r="G4882">
        <v>91</v>
      </c>
      <c r="H4882">
        <v>2.8769619464874201</v>
      </c>
      <c r="I4882">
        <f>IF(OR(B4882="GAS",B4882="COL",B4882="LAN",B4882="RICE"),H4882*About!$B$113,IF(B4882="CROP",H4882*About!$B$114,'EPA Data'!H4882))</f>
        <v>3.2221973800659107</v>
      </c>
      <c r="J4882" s="9" t="str">
        <f>VLOOKUP(F4882,'Tech to Policy Mapping'!C:D,2,FALSE)</f>
        <v>waste - methane capture</v>
      </c>
    </row>
    <row r="4883" spans="1:10" x14ac:dyDescent="0.45">
      <c r="A4883" t="s">
        <v>567</v>
      </c>
      <c r="B4883" t="s">
        <v>568</v>
      </c>
      <c r="C4883">
        <v>2045</v>
      </c>
      <c r="D4883" t="s">
        <v>82</v>
      </c>
      <c r="E4883" t="s">
        <v>83</v>
      </c>
      <c r="F4883" t="s">
        <v>579</v>
      </c>
      <c r="G4883">
        <v>121</v>
      </c>
      <c r="H4883">
        <v>3.02838110923767</v>
      </c>
      <c r="I4883">
        <f>IF(OR(B4883="GAS",B4883="COL",B4883="LAN",B4883="RICE"),H4883*About!$B$113,IF(B4883="CROP",H4883*About!$B$114,'EPA Data'!H4883))</f>
        <v>3.3917868423461908</v>
      </c>
      <c r="J4883" s="9" t="str">
        <f>VLOOKUP(F4883,'Tech to Policy Mapping'!C:D,2,FALSE)</f>
        <v>waste - methane capture</v>
      </c>
    </row>
    <row r="4884" spans="1:10" x14ac:dyDescent="0.45">
      <c r="A4884" t="s">
        <v>567</v>
      </c>
      <c r="B4884" t="s">
        <v>568</v>
      </c>
      <c r="C4884">
        <v>2045</v>
      </c>
      <c r="D4884" t="s">
        <v>82</v>
      </c>
      <c r="E4884" t="s">
        <v>83</v>
      </c>
      <c r="F4884" t="s">
        <v>580</v>
      </c>
      <c r="G4884">
        <v>138</v>
      </c>
      <c r="H4884">
        <v>2.8769619464874201</v>
      </c>
      <c r="I4884">
        <f>IF(OR(B4884="GAS",B4884="COL",B4884="LAN",B4884="RICE"),H4884*About!$B$113,IF(B4884="CROP",H4884*About!$B$114,'EPA Data'!H4884))</f>
        <v>3.2221973800659107</v>
      </c>
      <c r="J4884" s="9" t="str">
        <f>VLOOKUP(F4884,'Tech to Policy Mapping'!C:D,2,FALSE)</f>
        <v>waste - methane destruction</v>
      </c>
    </row>
    <row r="4885" spans="1:10" x14ac:dyDescent="0.45">
      <c r="A4885" t="s">
        <v>567</v>
      </c>
      <c r="B4885" t="s">
        <v>568</v>
      </c>
      <c r="C4885">
        <v>2045</v>
      </c>
      <c r="D4885" t="s">
        <v>82</v>
      </c>
      <c r="E4885" t="s">
        <v>83</v>
      </c>
      <c r="F4885" t="s">
        <v>580</v>
      </c>
      <c r="G4885">
        <v>100000</v>
      </c>
      <c r="H4885" s="1">
        <v>9.9999999999999998E-13</v>
      </c>
      <c r="I4885">
        <f>IF(OR(B4885="GAS",B4885="COL",B4885="LAN",B4885="RICE"),H4885*About!$B$113,IF(B4885="CROP",H4885*About!$B$114,'EPA Data'!H4885))</f>
        <v>1.1200000000000001E-12</v>
      </c>
      <c r="J4885" s="9" t="str">
        <f>VLOOKUP(F4885,'Tech to Policy Mapping'!C:D,2,FALSE)</f>
        <v>waste - methane destruction</v>
      </c>
    </row>
    <row r="4886" spans="1:10" x14ac:dyDescent="0.45">
      <c r="A4886" t="s">
        <v>567</v>
      </c>
      <c r="B4886" t="s">
        <v>568</v>
      </c>
      <c r="C4886">
        <v>2050</v>
      </c>
      <c r="D4886" t="s">
        <v>82</v>
      </c>
      <c r="E4886" t="s">
        <v>83</v>
      </c>
      <c r="F4886" t="s">
        <v>573</v>
      </c>
      <c r="G4886">
        <v>-100000</v>
      </c>
      <c r="H4886">
        <v>0</v>
      </c>
      <c r="I4886">
        <f>IF(OR(B4886="GAS",B4886="COL",B4886="LAN",B4886="RICE"),H4886*About!$B$113,IF(B4886="CROP",H4886*About!$B$114,'EPA Data'!H4886))</f>
        <v>0</v>
      </c>
      <c r="J4886" s="9" t="str">
        <f>VLOOKUP(F4886,'Tech to Policy Mapping'!C:D,2,FALSE)</f>
        <v>waste - methane capture</v>
      </c>
    </row>
    <row r="4887" spans="1:10" x14ac:dyDescent="0.45">
      <c r="A4887" t="s">
        <v>567</v>
      </c>
      <c r="B4887" t="s">
        <v>568</v>
      </c>
      <c r="C4887">
        <v>2050</v>
      </c>
      <c r="D4887" t="s">
        <v>82</v>
      </c>
      <c r="E4887" t="s">
        <v>83</v>
      </c>
      <c r="F4887" t="s">
        <v>573</v>
      </c>
      <c r="G4887">
        <v>-159</v>
      </c>
      <c r="H4887">
        <v>1.2287900447845399</v>
      </c>
      <c r="I4887">
        <f>IF(OR(B4887="GAS",B4887="COL",B4887="LAN",B4887="RICE"),H4887*About!$B$113,IF(B4887="CROP",H4887*About!$B$114,'EPA Data'!H4887))</f>
        <v>1.3762448501586848</v>
      </c>
      <c r="J4887" s="9" t="str">
        <f>VLOOKUP(F4887,'Tech to Policy Mapping'!C:D,2,FALSE)</f>
        <v>waste - methane capture</v>
      </c>
    </row>
    <row r="4888" spans="1:10" x14ac:dyDescent="0.45">
      <c r="A4888" t="s">
        <v>567</v>
      </c>
      <c r="B4888" t="s">
        <v>568</v>
      </c>
      <c r="C4888">
        <v>2050</v>
      </c>
      <c r="D4888" t="s">
        <v>82</v>
      </c>
      <c r="E4888" t="s">
        <v>83</v>
      </c>
      <c r="F4888" t="s">
        <v>573</v>
      </c>
      <c r="G4888">
        <v>-159</v>
      </c>
      <c r="H4888">
        <v>0</v>
      </c>
      <c r="I4888">
        <f>IF(OR(B4888="GAS",B4888="COL",B4888="LAN",B4888="RICE"),H4888*About!$B$113,IF(B4888="CROP",H4888*About!$B$114,'EPA Data'!H4888))</f>
        <v>0</v>
      </c>
      <c r="J4888" s="9" t="str">
        <f>VLOOKUP(F4888,'Tech to Policy Mapping'!C:D,2,FALSE)</f>
        <v>waste - methane capture</v>
      </c>
    </row>
    <row r="4889" spans="1:10" x14ac:dyDescent="0.45">
      <c r="A4889" t="s">
        <v>567</v>
      </c>
      <c r="B4889" t="s">
        <v>568</v>
      </c>
      <c r="C4889">
        <v>2050</v>
      </c>
      <c r="D4889" t="s">
        <v>82</v>
      </c>
      <c r="E4889" t="s">
        <v>83</v>
      </c>
      <c r="F4889" t="s">
        <v>573</v>
      </c>
      <c r="G4889">
        <v>-131</v>
      </c>
      <c r="H4889">
        <v>1.3459939956664999</v>
      </c>
      <c r="I4889">
        <f>IF(OR(B4889="GAS",B4889="COL",B4889="LAN",B4889="RICE"),H4889*About!$B$113,IF(B4889="CROP",H4889*About!$B$114,'EPA Data'!H4889))</f>
        <v>1.5075132751464801</v>
      </c>
      <c r="J4889" s="9" t="str">
        <f>VLOOKUP(F4889,'Tech to Policy Mapping'!C:D,2,FALSE)</f>
        <v>waste - methane capture</v>
      </c>
    </row>
    <row r="4890" spans="1:10" x14ac:dyDescent="0.45">
      <c r="A4890" t="s">
        <v>567</v>
      </c>
      <c r="B4890" t="s">
        <v>568</v>
      </c>
      <c r="C4890">
        <v>2050</v>
      </c>
      <c r="D4890" t="s">
        <v>82</v>
      </c>
      <c r="E4890" t="s">
        <v>83</v>
      </c>
      <c r="F4890" t="s">
        <v>569</v>
      </c>
      <c r="G4890">
        <v>-57</v>
      </c>
      <c r="H4890">
        <v>1.2287900447845399</v>
      </c>
      <c r="I4890">
        <f>IF(OR(B4890="GAS",B4890="COL",B4890="LAN",B4890="RICE"),H4890*About!$B$113,IF(B4890="CROP",H4890*About!$B$114,'EPA Data'!H4890))</f>
        <v>1.3762448501586848</v>
      </c>
      <c r="J4890" s="9" t="str">
        <f>VLOOKUP(F4890,'Tech to Policy Mapping'!C:D,2,FALSE)</f>
        <v>waste - methane capture</v>
      </c>
    </row>
    <row r="4891" spans="1:10" x14ac:dyDescent="0.45">
      <c r="A4891" t="s">
        <v>567</v>
      </c>
      <c r="B4891" t="s">
        <v>568</v>
      </c>
      <c r="C4891">
        <v>2050</v>
      </c>
      <c r="D4891" t="s">
        <v>82</v>
      </c>
      <c r="E4891" t="s">
        <v>83</v>
      </c>
      <c r="F4891" t="s">
        <v>570</v>
      </c>
      <c r="G4891">
        <v>-55</v>
      </c>
      <c r="H4891">
        <v>1.2287900447845399</v>
      </c>
      <c r="I4891">
        <f>IF(OR(B4891="GAS",B4891="COL",B4891="LAN",B4891="RICE"),H4891*About!$B$113,IF(B4891="CROP",H4891*About!$B$114,'EPA Data'!H4891))</f>
        <v>1.3762448501586848</v>
      </c>
      <c r="J4891" s="9" t="str">
        <f>VLOOKUP(F4891,'Tech to Policy Mapping'!C:D,2,FALSE)</f>
        <v>waste - methane capture</v>
      </c>
    </row>
    <row r="4892" spans="1:10" x14ac:dyDescent="0.45">
      <c r="A4892" t="s">
        <v>567</v>
      </c>
      <c r="B4892" t="s">
        <v>568</v>
      </c>
      <c r="C4892">
        <v>2050</v>
      </c>
      <c r="D4892" t="s">
        <v>82</v>
      </c>
      <c r="E4892" t="s">
        <v>83</v>
      </c>
      <c r="F4892" t="s">
        <v>571</v>
      </c>
      <c r="G4892">
        <v>-48</v>
      </c>
      <c r="H4892">
        <v>1.21015965938568</v>
      </c>
      <c r="I4892">
        <f>IF(OR(B4892="GAS",B4892="COL",B4892="LAN",B4892="RICE"),H4892*About!$B$113,IF(B4892="CROP",H4892*About!$B$114,'EPA Data'!H4892))</f>
        <v>1.3553788185119617</v>
      </c>
      <c r="J4892" s="9" t="str">
        <f>VLOOKUP(F4892,'Tech to Policy Mapping'!C:D,2,FALSE)</f>
        <v>waste - methane capture</v>
      </c>
    </row>
    <row r="4893" spans="1:10" x14ac:dyDescent="0.45">
      <c r="A4893" t="s">
        <v>567</v>
      </c>
      <c r="B4893" t="s">
        <v>568</v>
      </c>
      <c r="C4893">
        <v>2050</v>
      </c>
      <c r="D4893" t="s">
        <v>82</v>
      </c>
      <c r="E4893" t="s">
        <v>83</v>
      </c>
      <c r="F4893" t="s">
        <v>572</v>
      </c>
      <c r="G4893">
        <v>-44</v>
      </c>
      <c r="H4893">
        <v>1.21015965938568</v>
      </c>
      <c r="I4893">
        <f>IF(OR(B4893="GAS",B4893="COL",B4893="LAN",B4893="RICE"),H4893*About!$B$113,IF(B4893="CROP",H4893*About!$B$114,'EPA Data'!H4893))</f>
        <v>1.3553788185119617</v>
      </c>
      <c r="J4893" s="9" t="str">
        <f>VLOOKUP(F4893,'Tech to Policy Mapping'!C:D,2,FALSE)</f>
        <v>waste - methane capture</v>
      </c>
    </row>
    <row r="4894" spans="1:10" x14ac:dyDescent="0.45">
      <c r="A4894" t="s">
        <v>567</v>
      </c>
      <c r="B4894" t="s">
        <v>568</v>
      </c>
      <c r="C4894">
        <v>2050</v>
      </c>
      <c r="D4894" t="s">
        <v>82</v>
      </c>
      <c r="E4894" t="s">
        <v>83</v>
      </c>
      <c r="F4894" t="s">
        <v>569</v>
      </c>
      <c r="G4894">
        <v>-43</v>
      </c>
      <c r="H4894">
        <v>1.42733526229858</v>
      </c>
      <c r="I4894">
        <f>IF(OR(B4894="GAS",B4894="COL",B4894="LAN",B4894="RICE"),H4894*About!$B$113,IF(B4894="CROP",H4894*About!$B$114,'EPA Data'!H4894))</f>
        <v>1.5986154937744097</v>
      </c>
      <c r="J4894" s="9" t="str">
        <f>VLOOKUP(F4894,'Tech to Policy Mapping'!C:D,2,FALSE)</f>
        <v>waste - methane capture</v>
      </c>
    </row>
    <row r="4895" spans="1:10" x14ac:dyDescent="0.45">
      <c r="A4895" t="s">
        <v>567</v>
      </c>
      <c r="B4895" t="s">
        <v>568</v>
      </c>
      <c r="C4895">
        <v>2050</v>
      </c>
      <c r="D4895" t="s">
        <v>82</v>
      </c>
      <c r="E4895" t="s">
        <v>83</v>
      </c>
      <c r="F4895" t="s">
        <v>570</v>
      </c>
      <c r="G4895">
        <v>-40</v>
      </c>
      <c r="H4895">
        <v>1.42733526229858</v>
      </c>
      <c r="I4895">
        <f>IF(OR(B4895="GAS",B4895="COL",B4895="LAN",B4895="RICE"),H4895*About!$B$113,IF(B4895="CROP",H4895*About!$B$114,'EPA Data'!H4895))</f>
        <v>1.5986154937744097</v>
      </c>
      <c r="J4895" s="9" t="str">
        <f>VLOOKUP(F4895,'Tech to Policy Mapping'!C:D,2,FALSE)</f>
        <v>waste - methane capture</v>
      </c>
    </row>
    <row r="4896" spans="1:10" x14ac:dyDescent="0.45">
      <c r="A4896" t="s">
        <v>567</v>
      </c>
      <c r="B4896" t="s">
        <v>568</v>
      </c>
      <c r="C4896">
        <v>2050</v>
      </c>
      <c r="D4896" t="s">
        <v>82</v>
      </c>
      <c r="E4896" t="s">
        <v>83</v>
      </c>
      <c r="F4896" t="s">
        <v>571</v>
      </c>
      <c r="G4896">
        <v>-38</v>
      </c>
      <c r="H4896">
        <v>1.3101892471313401</v>
      </c>
      <c r="I4896">
        <f>IF(OR(B4896="GAS",B4896="COL",B4896="LAN",B4896="RICE"),H4896*About!$B$113,IF(B4896="CROP",H4896*About!$B$114,'EPA Data'!H4896))</f>
        <v>1.4674119567871011</v>
      </c>
      <c r="J4896" s="9" t="str">
        <f>VLOOKUP(F4896,'Tech to Policy Mapping'!C:D,2,FALSE)</f>
        <v>waste - methane capture</v>
      </c>
    </row>
    <row r="4897" spans="1:10" x14ac:dyDescent="0.45">
      <c r="A4897" t="s">
        <v>567</v>
      </c>
      <c r="B4897" t="s">
        <v>568</v>
      </c>
      <c r="C4897">
        <v>2050</v>
      </c>
      <c r="D4897" t="s">
        <v>82</v>
      </c>
      <c r="E4897" t="s">
        <v>83</v>
      </c>
      <c r="F4897" t="s">
        <v>572</v>
      </c>
      <c r="G4897">
        <v>-35</v>
      </c>
      <c r="H4897">
        <v>1.3101892471313401</v>
      </c>
      <c r="I4897">
        <f>IF(OR(B4897="GAS",B4897="COL",B4897="LAN",B4897="RICE"),H4897*About!$B$113,IF(B4897="CROP",H4897*About!$B$114,'EPA Data'!H4897))</f>
        <v>1.4674119567871011</v>
      </c>
      <c r="J4897" s="9" t="str">
        <f>VLOOKUP(F4897,'Tech to Policy Mapping'!C:D,2,FALSE)</f>
        <v>waste - methane capture</v>
      </c>
    </row>
    <row r="4898" spans="1:10" x14ac:dyDescent="0.45">
      <c r="A4898" t="s">
        <v>567</v>
      </c>
      <c r="B4898" t="s">
        <v>568</v>
      </c>
      <c r="C4898">
        <v>2050</v>
      </c>
      <c r="D4898" t="s">
        <v>82</v>
      </c>
      <c r="E4898" t="s">
        <v>83</v>
      </c>
      <c r="F4898" t="s">
        <v>573</v>
      </c>
      <c r="G4898">
        <v>-2</v>
      </c>
      <c r="H4898">
        <v>0.15768732130527499</v>
      </c>
      <c r="I4898">
        <f>IF(OR(B4898="GAS",B4898="COL",B4898="LAN",B4898="RICE"),H4898*About!$B$113,IF(B4898="CROP",H4898*About!$B$114,'EPA Data'!H4898))</f>
        <v>0.176609799861908</v>
      </c>
      <c r="J4898" s="9" t="str">
        <f>VLOOKUP(F4898,'Tech to Policy Mapping'!C:D,2,FALSE)</f>
        <v>waste - methane capture</v>
      </c>
    </row>
    <row r="4899" spans="1:10" x14ac:dyDescent="0.45">
      <c r="A4899" t="s">
        <v>567</v>
      </c>
      <c r="B4899" t="s">
        <v>568</v>
      </c>
      <c r="C4899">
        <v>2050</v>
      </c>
      <c r="D4899" t="s">
        <v>82</v>
      </c>
      <c r="E4899" t="s">
        <v>83</v>
      </c>
      <c r="F4899" t="s">
        <v>577</v>
      </c>
      <c r="G4899">
        <v>1</v>
      </c>
      <c r="H4899">
        <v>2.9183762073516801</v>
      </c>
      <c r="I4899">
        <f>IF(OR(B4899="GAS",B4899="COL",B4899="LAN",B4899="RICE"),H4899*About!$B$113,IF(B4899="CROP",H4899*About!$B$114,'EPA Data'!H4899))</f>
        <v>3.2685813522338822</v>
      </c>
      <c r="J4899" s="9" t="str">
        <f>VLOOKUP(F4899,'Tech to Policy Mapping'!C:D,2,FALSE)</f>
        <v>waste - methane destruction</v>
      </c>
    </row>
    <row r="4900" spans="1:10" x14ac:dyDescent="0.45">
      <c r="A4900" t="s">
        <v>567</v>
      </c>
      <c r="B4900" t="s">
        <v>568</v>
      </c>
      <c r="C4900">
        <v>2050</v>
      </c>
      <c r="D4900" t="s">
        <v>82</v>
      </c>
      <c r="E4900" t="s">
        <v>83</v>
      </c>
      <c r="F4900" t="s">
        <v>575</v>
      </c>
      <c r="G4900">
        <v>6</v>
      </c>
      <c r="H4900">
        <v>2.9183762073516801</v>
      </c>
      <c r="I4900">
        <f>IF(OR(B4900="GAS",B4900="COL",B4900="LAN",B4900="RICE"),H4900*About!$B$113,IF(B4900="CROP",H4900*About!$B$114,'EPA Data'!H4900))</f>
        <v>3.2685813522338822</v>
      </c>
      <c r="J4900" s="9" t="str">
        <f>VLOOKUP(F4900,'Tech to Policy Mapping'!C:D,2,FALSE)</f>
        <v>waste - methane destruction</v>
      </c>
    </row>
    <row r="4901" spans="1:10" x14ac:dyDescent="0.45">
      <c r="A4901" t="s">
        <v>567</v>
      </c>
      <c r="B4901" t="s">
        <v>568</v>
      </c>
      <c r="C4901">
        <v>2050</v>
      </c>
      <c r="D4901" t="s">
        <v>82</v>
      </c>
      <c r="E4901" t="s">
        <v>83</v>
      </c>
      <c r="F4901" t="s">
        <v>574</v>
      </c>
      <c r="G4901">
        <v>6</v>
      </c>
      <c r="H4901">
        <v>1.2287900447845399</v>
      </c>
      <c r="I4901">
        <f>IF(OR(B4901="GAS",B4901="COL",B4901="LAN",B4901="RICE"),H4901*About!$B$113,IF(B4901="CROP",H4901*About!$B$114,'EPA Data'!H4901))</f>
        <v>1.3762448501586848</v>
      </c>
      <c r="J4901" s="9" t="str">
        <f>VLOOKUP(F4901,'Tech to Policy Mapping'!C:D,2,FALSE)</f>
        <v>waste - methane destruction</v>
      </c>
    </row>
    <row r="4902" spans="1:10" x14ac:dyDescent="0.45">
      <c r="A4902" t="s">
        <v>567</v>
      </c>
      <c r="B4902" t="s">
        <v>568</v>
      </c>
      <c r="C4902">
        <v>2050</v>
      </c>
      <c r="D4902" t="s">
        <v>82</v>
      </c>
      <c r="E4902" t="s">
        <v>83</v>
      </c>
      <c r="F4902" t="s">
        <v>572</v>
      </c>
      <c r="G4902">
        <v>6</v>
      </c>
      <c r="H4902">
        <v>0.15673252940177901</v>
      </c>
      <c r="I4902">
        <f>IF(OR(B4902="GAS",B4902="COL",B4902="LAN",B4902="RICE"),H4902*About!$B$113,IF(B4902="CROP",H4902*About!$B$114,'EPA Data'!H4902))</f>
        <v>0.1755404329299925</v>
      </c>
      <c r="J4902" s="9" t="str">
        <f>VLOOKUP(F4902,'Tech to Policy Mapping'!C:D,2,FALSE)</f>
        <v>waste - methane capture</v>
      </c>
    </row>
    <row r="4903" spans="1:10" x14ac:dyDescent="0.45">
      <c r="A4903" t="s">
        <v>567</v>
      </c>
      <c r="B4903" t="s">
        <v>568</v>
      </c>
      <c r="C4903">
        <v>2050</v>
      </c>
      <c r="D4903" t="s">
        <v>82</v>
      </c>
      <c r="E4903" t="s">
        <v>83</v>
      </c>
      <c r="F4903" t="s">
        <v>574</v>
      </c>
      <c r="G4903">
        <v>8</v>
      </c>
      <c r="H4903">
        <v>1.42733526229858</v>
      </c>
      <c r="I4903">
        <f>IF(OR(B4903="GAS",B4903="COL",B4903="LAN",B4903="RICE"),H4903*About!$B$113,IF(B4903="CROP",H4903*About!$B$114,'EPA Data'!H4903))</f>
        <v>1.5986154937744097</v>
      </c>
      <c r="J4903" s="9" t="str">
        <f>VLOOKUP(F4903,'Tech to Policy Mapping'!C:D,2,FALSE)</f>
        <v>waste - methane destruction</v>
      </c>
    </row>
    <row r="4904" spans="1:10" x14ac:dyDescent="0.45">
      <c r="A4904" t="s">
        <v>567</v>
      </c>
      <c r="B4904" t="s">
        <v>568</v>
      </c>
      <c r="C4904">
        <v>2050</v>
      </c>
      <c r="D4904" t="s">
        <v>82</v>
      </c>
      <c r="E4904" t="s">
        <v>83</v>
      </c>
      <c r="F4904" t="s">
        <v>571</v>
      </c>
      <c r="G4904">
        <v>9</v>
      </c>
      <c r="H4904">
        <v>0.15673252940177901</v>
      </c>
      <c r="I4904">
        <f>IF(OR(B4904="GAS",B4904="COL",B4904="LAN",B4904="RICE"),H4904*About!$B$113,IF(B4904="CROP",H4904*About!$B$114,'EPA Data'!H4904))</f>
        <v>0.1755404329299925</v>
      </c>
      <c r="J4904" s="9" t="str">
        <f>VLOOKUP(F4904,'Tech to Policy Mapping'!C:D,2,FALSE)</f>
        <v>waste - methane capture</v>
      </c>
    </row>
    <row r="4905" spans="1:10" x14ac:dyDescent="0.45">
      <c r="A4905" t="s">
        <v>567</v>
      </c>
      <c r="B4905" t="s">
        <v>568</v>
      </c>
      <c r="C4905">
        <v>2050</v>
      </c>
      <c r="D4905" t="s">
        <v>82</v>
      </c>
      <c r="E4905" t="s">
        <v>83</v>
      </c>
      <c r="F4905" t="s">
        <v>569</v>
      </c>
      <c r="G4905">
        <v>10</v>
      </c>
      <c r="H4905">
        <v>0.15985642373561801</v>
      </c>
      <c r="I4905">
        <f>IF(OR(B4905="GAS",B4905="COL",B4905="LAN",B4905="RICE"),H4905*About!$B$113,IF(B4905="CROP",H4905*About!$B$114,'EPA Data'!H4905))</f>
        <v>0.1790391945838922</v>
      </c>
      <c r="J4905" s="9" t="str">
        <f>VLOOKUP(F4905,'Tech to Policy Mapping'!C:D,2,FALSE)</f>
        <v>waste - methane capture</v>
      </c>
    </row>
    <row r="4906" spans="1:10" x14ac:dyDescent="0.45">
      <c r="A4906" t="s">
        <v>567</v>
      </c>
      <c r="B4906" t="s">
        <v>568</v>
      </c>
      <c r="C4906">
        <v>2050</v>
      </c>
      <c r="D4906" t="s">
        <v>82</v>
      </c>
      <c r="E4906" t="s">
        <v>83</v>
      </c>
      <c r="F4906" t="s">
        <v>570</v>
      </c>
      <c r="G4906">
        <v>14</v>
      </c>
      <c r="H4906">
        <v>0.15985642373561801</v>
      </c>
      <c r="I4906">
        <f>IF(OR(B4906="GAS",B4906="COL",B4906="LAN",B4906="RICE"),H4906*About!$B$113,IF(B4906="CROP",H4906*About!$B$114,'EPA Data'!H4906))</f>
        <v>0.1790391945838922</v>
      </c>
      <c r="J4906" s="9" t="str">
        <f>VLOOKUP(F4906,'Tech to Policy Mapping'!C:D,2,FALSE)</f>
        <v>waste - methane capture</v>
      </c>
    </row>
    <row r="4907" spans="1:10" x14ac:dyDescent="0.45">
      <c r="A4907" t="s">
        <v>567</v>
      </c>
      <c r="B4907" t="s">
        <v>568</v>
      </c>
      <c r="C4907">
        <v>2050</v>
      </c>
      <c r="D4907" t="s">
        <v>82</v>
      </c>
      <c r="E4907" t="s">
        <v>83</v>
      </c>
      <c r="F4907" t="s">
        <v>574</v>
      </c>
      <c r="G4907">
        <v>17</v>
      </c>
      <c r="H4907">
        <v>0.15985642373561801</v>
      </c>
      <c r="I4907">
        <f>IF(OR(B4907="GAS",B4907="COL",B4907="LAN",B4907="RICE"),H4907*About!$B$113,IF(B4907="CROP",H4907*About!$B$114,'EPA Data'!H4907))</f>
        <v>0.1790391945838922</v>
      </c>
      <c r="J4907" s="9" t="str">
        <f>VLOOKUP(F4907,'Tech to Policy Mapping'!C:D,2,FALSE)</f>
        <v>waste - methane destruction</v>
      </c>
    </row>
    <row r="4908" spans="1:10" x14ac:dyDescent="0.45">
      <c r="A4908" t="s">
        <v>567</v>
      </c>
      <c r="B4908" t="s">
        <v>568</v>
      </c>
      <c r="C4908">
        <v>2050</v>
      </c>
      <c r="D4908" t="s">
        <v>82</v>
      </c>
      <c r="E4908" t="s">
        <v>83</v>
      </c>
      <c r="F4908" t="s">
        <v>576</v>
      </c>
      <c r="G4908">
        <v>30</v>
      </c>
      <c r="H4908">
        <v>1.35166907310485</v>
      </c>
      <c r="I4908">
        <f>IF(OR(B4908="GAS",B4908="COL",B4908="LAN",B4908="RICE"),H4908*About!$B$113,IF(B4908="CROP",H4908*About!$B$114,'EPA Data'!H4908))</f>
        <v>1.5138693618774322</v>
      </c>
      <c r="J4908" s="9" t="str">
        <f>VLOOKUP(F4908,'Tech to Policy Mapping'!C:D,2,FALSE)</f>
        <v>waste - methane destruction</v>
      </c>
    </row>
    <row r="4909" spans="1:10" x14ac:dyDescent="0.45">
      <c r="A4909" t="s">
        <v>567</v>
      </c>
      <c r="B4909" t="s">
        <v>568</v>
      </c>
      <c r="C4909">
        <v>2050</v>
      </c>
      <c r="D4909" t="s">
        <v>82</v>
      </c>
      <c r="E4909" t="s">
        <v>83</v>
      </c>
      <c r="F4909" t="s">
        <v>578</v>
      </c>
      <c r="G4909">
        <v>89</v>
      </c>
      <c r="H4909">
        <v>2.9183762073516801</v>
      </c>
      <c r="I4909">
        <f>IF(OR(B4909="GAS",B4909="COL",B4909="LAN",B4909="RICE"),H4909*About!$B$113,IF(B4909="CROP",H4909*About!$B$114,'EPA Data'!H4909))</f>
        <v>3.2685813522338822</v>
      </c>
      <c r="J4909" s="9" t="str">
        <f>VLOOKUP(F4909,'Tech to Policy Mapping'!C:D,2,FALSE)</f>
        <v>waste - methane capture</v>
      </c>
    </row>
    <row r="4910" spans="1:10" x14ac:dyDescent="0.45">
      <c r="A4910" t="s">
        <v>567</v>
      </c>
      <c r="B4910" t="s">
        <v>568</v>
      </c>
      <c r="C4910">
        <v>2050</v>
      </c>
      <c r="D4910" t="s">
        <v>82</v>
      </c>
      <c r="E4910" t="s">
        <v>83</v>
      </c>
      <c r="F4910" t="s">
        <v>579</v>
      </c>
      <c r="G4910">
        <v>114</v>
      </c>
      <c r="H4910">
        <v>3.0719749927520699</v>
      </c>
      <c r="I4910">
        <f>IF(OR(B4910="GAS",B4910="COL",B4910="LAN",B4910="RICE"),H4910*About!$B$113,IF(B4910="CROP",H4910*About!$B$114,'EPA Data'!H4910))</f>
        <v>3.4406119918823186</v>
      </c>
      <c r="J4910" s="9" t="str">
        <f>VLOOKUP(F4910,'Tech to Policy Mapping'!C:D,2,FALSE)</f>
        <v>waste - methane capture</v>
      </c>
    </row>
    <row r="4911" spans="1:10" x14ac:dyDescent="0.45">
      <c r="A4911" t="s">
        <v>567</v>
      </c>
      <c r="B4911" t="s">
        <v>568</v>
      </c>
      <c r="C4911">
        <v>2050</v>
      </c>
      <c r="D4911" t="s">
        <v>82</v>
      </c>
      <c r="E4911" t="s">
        <v>83</v>
      </c>
      <c r="F4911" t="s">
        <v>580</v>
      </c>
      <c r="G4911">
        <v>133</v>
      </c>
      <c r="H4911">
        <v>2.9183762073516801</v>
      </c>
      <c r="I4911">
        <f>IF(OR(B4911="GAS",B4911="COL",B4911="LAN",B4911="RICE"),H4911*About!$B$113,IF(B4911="CROP",H4911*About!$B$114,'EPA Data'!H4911))</f>
        <v>3.2685813522338822</v>
      </c>
      <c r="J4911" s="9" t="str">
        <f>VLOOKUP(F4911,'Tech to Policy Mapping'!C:D,2,FALSE)</f>
        <v>waste - methane destruction</v>
      </c>
    </row>
    <row r="4912" spans="1:10" x14ac:dyDescent="0.45">
      <c r="A4912" t="s">
        <v>567</v>
      </c>
      <c r="B4912" t="s">
        <v>568</v>
      </c>
      <c r="C4912">
        <v>2050</v>
      </c>
      <c r="D4912" t="s">
        <v>82</v>
      </c>
      <c r="E4912" t="s">
        <v>83</v>
      </c>
      <c r="F4912" t="s">
        <v>580</v>
      </c>
      <c r="G4912">
        <v>100000</v>
      </c>
      <c r="H4912" s="1">
        <v>9.9999999999999998E-13</v>
      </c>
      <c r="I4912">
        <f>IF(OR(B4912="GAS",B4912="COL",B4912="LAN",B4912="RICE"),H4912*About!$B$113,IF(B4912="CROP",H4912*About!$B$114,'EPA Data'!H4912))</f>
        <v>1.1200000000000001E-12</v>
      </c>
      <c r="J4912" s="9" t="str">
        <f>VLOOKUP(F4912,'Tech to Policy Mapping'!C:D,2,FALSE)</f>
        <v>waste - methane destruction</v>
      </c>
    </row>
    <row r="4913" spans="1:10" x14ac:dyDescent="0.45">
      <c r="A4913" t="s">
        <v>567</v>
      </c>
      <c r="B4913" t="s">
        <v>581</v>
      </c>
      <c r="C4913">
        <v>2015</v>
      </c>
      <c r="D4913" t="s">
        <v>82</v>
      </c>
      <c r="E4913" t="s">
        <v>83</v>
      </c>
      <c r="F4913" t="s">
        <v>582</v>
      </c>
      <c r="G4913">
        <v>-100000</v>
      </c>
      <c r="H4913">
        <v>0</v>
      </c>
      <c r="I4913">
        <f>IF(OR(B4913="GAS",B4913="COL",B4913="LAN",B4913="RICE"),H4913*About!$B$113,IF(B4913="CROP",H4913*About!$B$114,'EPA Data'!H4913))</f>
        <v>0</v>
      </c>
      <c r="J4913" s="9" t="str">
        <f>VLOOKUP(F4913,'Tech to Policy Mapping'!C:D,2,FALSE)</f>
        <v>waste - methane capture</v>
      </c>
    </row>
    <row r="4914" spans="1:10" x14ac:dyDescent="0.45">
      <c r="A4914" t="s">
        <v>567</v>
      </c>
      <c r="B4914" t="s">
        <v>581</v>
      </c>
      <c r="C4914">
        <v>2015</v>
      </c>
      <c r="D4914" t="s">
        <v>82</v>
      </c>
      <c r="E4914" t="s">
        <v>83</v>
      </c>
      <c r="F4914" t="s">
        <v>582</v>
      </c>
      <c r="G4914">
        <v>9</v>
      </c>
      <c r="H4914">
        <v>0</v>
      </c>
      <c r="I4914">
        <f>IF(OR(B4914="GAS",B4914="COL",B4914="LAN",B4914="RICE"),H4914*About!$B$113,IF(B4914="CROP",H4914*About!$B$114,'EPA Data'!H4914))</f>
        <v>0</v>
      </c>
      <c r="J4914" s="9" t="str">
        <f>VLOOKUP(F4914,'Tech to Policy Mapping'!C:D,2,FALSE)</f>
        <v>waste - methane capture</v>
      </c>
    </row>
    <row r="4915" spans="1:10" x14ac:dyDescent="0.45">
      <c r="A4915" t="s">
        <v>567</v>
      </c>
      <c r="B4915" t="s">
        <v>581</v>
      </c>
      <c r="C4915">
        <v>2015</v>
      </c>
      <c r="D4915" t="s">
        <v>82</v>
      </c>
      <c r="E4915" t="s">
        <v>83</v>
      </c>
      <c r="F4915" t="s">
        <v>582</v>
      </c>
      <c r="G4915">
        <v>9</v>
      </c>
      <c r="H4915">
        <v>8.7125368416309398E-2</v>
      </c>
      <c r="I4915">
        <f>IF(OR(B4915="GAS",B4915="COL",B4915="LAN",B4915="RICE"),H4915*About!$B$113,IF(B4915="CROP",H4915*About!$B$114,'EPA Data'!H4915))</f>
        <v>8.7125368416309398E-2</v>
      </c>
      <c r="J4915" s="9" t="str">
        <f>VLOOKUP(F4915,'Tech to Policy Mapping'!C:D,2,FALSE)</f>
        <v>waste - methane capture</v>
      </c>
    </row>
    <row r="4916" spans="1:10" x14ac:dyDescent="0.45">
      <c r="A4916" t="s">
        <v>567</v>
      </c>
      <c r="B4916" t="s">
        <v>581</v>
      </c>
      <c r="C4916">
        <v>2015</v>
      </c>
      <c r="D4916" t="s">
        <v>82</v>
      </c>
      <c r="E4916" t="s">
        <v>83</v>
      </c>
      <c r="F4916" t="s">
        <v>583</v>
      </c>
      <c r="G4916">
        <v>15</v>
      </c>
      <c r="H4916">
        <v>1.08906710147857</v>
      </c>
      <c r="I4916">
        <f>IF(OR(B4916="GAS",B4916="COL",B4916="LAN",B4916="RICE"),H4916*About!$B$113,IF(B4916="CROP",H4916*About!$B$114,'EPA Data'!H4916))</f>
        <v>1.08906710147857</v>
      </c>
      <c r="J4916" s="9" t="str">
        <f>VLOOKUP(F4916,'Tech to Policy Mapping'!C:D,2,FALSE)</f>
        <v>waste - methane capture</v>
      </c>
    </row>
    <row r="4917" spans="1:10" x14ac:dyDescent="0.45">
      <c r="A4917" t="s">
        <v>567</v>
      </c>
      <c r="B4917" t="s">
        <v>581</v>
      </c>
      <c r="C4917">
        <v>2015</v>
      </c>
      <c r="D4917" t="s">
        <v>82</v>
      </c>
      <c r="E4917" t="s">
        <v>83</v>
      </c>
      <c r="F4917" t="s">
        <v>583</v>
      </c>
      <c r="G4917">
        <v>19</v>
      </c>
      <c r="H4917">
        <v>3.3159656524658199</v>
      </c>
      <c r="I4917">
        <f>IF(OR(B4917="GAS",B4917="COL",B4917="LAN",B4917="RICE"),H4917*About!$B$113,IF(B4917="CROP",H4917*About!$B$114,'EPA Data'!H4917))</f>
        <v>3.3159656524658199</v>
      </c>
      <c r="J4917" s="9" t="str">
        <f>VLOOKUP(F4917,'Tech to Policy Mapping'!C:D,2,FALSE)</f>
        <v>waste - methane capture</v>
      </c>
    </row>
    <row r="4918" spans="1:10" x14ac:dyDescent="0.45">
      <c r="A4918" t="s">
        <v>567</v>
      </c>
      <c r="B4918" t="s">
        <v>581</v>
      </c>
      <c r="C4918">
        <v>2015</v>
      </c>
      <c r="D4918" t="s">
        <v>82</v>
      </c>
      <c r="E4918" t="s">
        <v>83</v>
      </c>
      <c r="F4918" t="s">
        <v>584</v>
      </c>
      <c r="G4918">
        <v>49</v>
      </c>
      <c r="H4918">
        <v>0.78022718429565396</v>
      </c>
      <c r="I4918">
        <f>IF(OR(B4918="GAS",B4918="COL",B4918="LAN",B4918="RICE"),H4918*About!$B$113,IF(B4918="CROP",H4918*About!$B$114,'EPA Data'!H4918))</f>
        <v>0.78022718429565396</v>
      </c>
      <c r="J4918" s="9" t="str">
        <f>VLOOKUP(F4918,'Tech to Policy Mapping'!C:D,2,FALSE)</f>
        <v>waste - methane capture</v>
      </c>
    </row>
    <row r="4919" spans="1:10" x14ac:dyDescent="0.45">
      <c r="A4919" t="s">
        <v>567</v>
      </c>
      <c r="B4919" t="s">
        <v>581</v>
      </c>
      <c r="C4919">
        <v>2015</v>
      </c>
      <c r="D4919" t="s">
        <v>82</v>
      </c>
      <c r="E4919" t="s">
        <v>83</v>
      </c>
      <c r="F4919" t="s">
        <v>585</v>
      </c>
      <c r="G4919">
        <v>100</v>
      </c>
      <c r="H4919">
        <v>0.54615902900695801</v>
      </c>
      <c r="I4919">
        <f>IF(OR(B4919="GAS",B4919="COL",B4919="LAN",B4919="RICE"),H4919*About!$B$113,IF(B4919="CROP",H4919*About!$B$114,'EPA Data'!H4919))</f>
        <v>0.54615902900695801</v>
      </c>
      <c r="J4919" s="9" t="str">
        <f>VLOOKUP(F4919,'Tech to Policy Mapping'!C:D,2,FALSE)</f>
        <v>waste - methane capture</v>
      </c>
    </row>
    <row r="4920" spans="1:10" x14ac:dyDescent="0.45">
      <c r="A4920" t="s">
        <v>567</v>
      </c>
      <c r="B4920" t="s">
        <v>581</v>
      </c>
      <c r="C4920">
        <v>2015</v>
      </c>
      <c r="D4920" t="s">
        <v>82</v>
      </c>
      <c r="E4920" t="s">
        <v>83</v>
      </c>
      <c r="F4920" t="s">
        <v>584</v>
      </c>
      <c r="G4920">
        <v>120</v>
      </c>
      <c r="H4920">
        <v>0.208060577511787</v>
      </c>
      <c r="I4920">
        <f>IF(OR(B4920="GAS",B4920="COL",B4920="LAN",B4920="RICE"),H4920*About!$B$113,IF(B4920="CROP",H4920*About!$B$114,'EPA Data'!H4920))</f>
        <v>0.208060577511787</v>
      </c>
      <c r="J4920" s="9" t="str">
        <f>VLOOKUP(F4920,'Tech to Policy Mapping'!C:D,2,FALSE)</f>
        <v>waste - methane capture</v>
      </c>
    </row>
    <row r="4921" spans="1:10" x14ac:dyDescent="0.45">
      <c r="A4921" t="s">
        <v>567</v>
      </c>
      <c r="B4921" t="s">
        <v>581</v>
      </c>
      <c r="C4921">
        <v>2015</v>
      </c>
      <c r="D4921" t="s">
        <v>82</v>
      </c>
      <c r="E4921" t="s">
        <v>83</v>
      </c>
      <c r="F4921" t="s">
        <v>585</v>
      </c>
      <c r="G4921">
        <v>236</v>
      </c>
      <c r="H4921">
        <v>0.23406815528869601</v>
      </c>
      <c r="I4921">
        <f>IF(OR(B4921="GAS",B4921="COL",B4921="LAN",B4921="RICE"),H4921*About!$B$113,IF(B4921="CROP",H4921*About!$B$114,'EPA Data'!H4921))</f>
        <v>0.23406815528869601</v>
      </c>
      <c r="J4921" s="9" t="str">
        <f>VLOOKUP(F4921,'Tech to Policy Mapping'!C:D,2,FALSE)</f>
        <v>waste - methane capture</v>
      </c>
    </row>
    <row r="4922" spans="1:10" x14ac:dyDescent="0.45">
      <c r="A4922" t="s">
        <v>567</v>
      </c>
      <c r="B4922" t="s">
        <v>581</v>
      </c>
      <c r="C4922">
        <v>2015</v>
      </c>
      <c r="D4922" t="s">
        <v>82</v>
      </c>
      <c r="E4922" t="s">
        <v>83</v>
      </c>
      <c r="F4922" t="s">
        <v>584</v>
      </c>
      <c r="G4922">
        <v>1250</v>
      </c>
      <c r="H4922">
        <v>13.916051864624</v>
      </c>
      <c r="I4922">
        <f>IF(OR(B4922="GAS",B4922="COL",B4922="LAN",B4922="RICE"),H4922*About!$B$113,IF(B4922="CROP",H4922*About!$B$114,'EPA Data'!H4922))</f>
        <v>13.916051864624</v>
      </c>
      <c r="J4922" s="9" t="str">
        <f>VLOOKUP(F4922,'Tech to Policy Mapping'!C:D,2,FALSE)</f>
        <v>waste - methane capture</v>
      </c>
    </row>
    <row r="4923" spans="1:10" x14ac:dyDescent="0.45">
      <c r="A4923" t="s">
        <v>567</v>
      </c>
      <c r="B4923" t="s">
        <v>581</v>
      </c>
      <c r="C4923">
        <v>2015</v>
      </c>
      <c r="D4923" t="s">
        <v>82</v>
      </c>
      <c r="E4923" t="s">
        <v>83</v>
      </c>
      <c r="F4923" t="s">
        <v>584</v>
      </c>
      <c r="G4923">
        <v>100000</v>
      </c>
      <c r="H4923" s="1">
        <v>9.9999999999999998E-13</v>
      </c>
      <c r="I4923">
        <f>IF(OR(B4923="GAS",B4923="COL",B4923="LAN",B4923="RICE"),H4923*About!$B$113,IF(B4923="CROP",H4923*About!$B$114,'EPA Data'!H4923))</f>
        <v>9.9999999999999998E-13</v>
      </c>
      <c r="J4923" s="9" t="str">
        <f>VLOOKUP(F4923,'Tech to Policy Mapping'!C:D,2,FALSE)</f>
        <v>waste - methane capture</v>
      </c>
    </row>
    <row r="4924" spans="1:10" x14ac:dyDescent="0.45">
      <c r="A4924" t="s">
        <v>567</v>
      </c>
      <c r="B4924" t="s">
        <v>581</v>
      </c>
      <c r="C4924">
        <v>2020</v>
      </c>
      <c r="D4924" t="s">
        <v>82</v>
      </c>
      <c r="E4924" t="s">
        <v>83</v>
      </c>
      <c r="F4924" t="s">
        <v>582</v>
      </c>
      <c r="G4924">
        <v>-100000</v>
      </c>
      <c r="H4924">
        <v>0</v>
      </c>
      <c r="I4924">
        <f>IF(OR(B4924="GAS",B4924="COL",B4924="LAN",B4924="RICE"),H4924*About!$B$113,IF(B4924="CROP",H4924*About!$B$114,'EPA Data'!H4924))</f>
        <v>0</v>
      </c>
      <c r="J4924" s="9" t="str">
        <f>VLOOKUP(F4924,'Tech to Policy Mapping'!C:D,2,FALSE)</f>
        <v>waste - methane capture</v>
      </c>
    </row>
    <row r="4925" spans="1:10" x14ac:dyDescent="0.45">
      <c r="A4925" t="s">
        <v>567</v>
      </c>
      <c r="B4925" t="s">
        <v>581</v>
      </c>
      <c r="C4925">
        <v>2020</v>
      </c>
      <c r="D4925" t="s">
        <v>82</v>
      </c>
      <c r="E4925" t="s">
        <v>83</v>
      </c>
      <c r="F4925" t="s">
        <v>582</v>
      </c>
      <c r="G4925">
        <v>10</v>
      </c>
      <c r="H4925">
        <v>0.11237525194883299</v>
      </c>
      <c r="I4925">
        <f>IF(OR(B4925="GAS",B4925="COL",B4925="LAN",B4925="RICE"),H4925*About!$B$113,IF(B4925="CROP",H4925*About!$B$114,'EPA Data'!H4925))</f>
        <v>0.11237525194883299</v>
      </c>
      <c r="J4925" s="9" t="str">
        <f>VLOOKUP(F4925,'Tech to Policy Mapping'!C:D,2,FALSE)</f>
        <v>waste - methane capture</v>
      </c>
    </row>
    <row r="4926" spans="1:10" x14ac:dyDescent="0.45">
      <c r="A4926" t="s">
        <v>567</v>
      </c>
      <c r="B4926" t="s">
        <v>581</v>
      </c>
      <c r="C4926">
        <v>2020</v>
      </c>
      <c r="D4926" t="s">
        <v>82</v>
      </c>
      <c r="E4926" t="s">
        <v>83</v>
      </c>
      <c r="F4926" t="s">
        <v>582</v>
      </c>
      <c r="G4926">
        <v>10</v>
      </c>
      <c r="H4926">
        <v>0</v>
      </c>
      <c r="I4926">
        <f>IF(OR(B4926="GAS",B4926="COL",B4926="LAN",B4926="RICE"),H4926*About!$B$113,IF(B4926="CROP",H4926*About!$B$114,'EPA Data'!H4926))</f>
        <v>0</v>
      </c>
      <c r="J4926" s="9" t="str">
        <f>VLOOKUP(F4926,'Tech to Policy Mapping'!C:D,2,FALSE)</f>
        <v>waste - methane capture</v>
      </c>
    </row>
    <row r="4927" spans="1:10" x14ac:dyDescent="0.45">
      <c r="A4927" t="s">
        <v>567</v>
      </c>
      <c r="B4927" t="s">
        <v>581</v>
      </c>
      <c r="C4927">
        <v>2020</v>
      </c>
      <c r="D4927" t="s">
        <v>82</v>
      </c>
      <c r="E4927" t="s">
        <v>83</v>
      </c>
      <c r="F4927" t="s">
        <v>583</v>
      </c>
      <c r="G4927">
        <v>14</v>
      </c>
      <c r="H4927">
        <v>1.40469062328338</v>
      </c>
      <c r="I4927">
        <f>IF(OR(B4927="GAS",B4927="COL",B4927="LAN",B4927="RICE"),H4927*About!$B$113,IF(B4927="CROP",H4927*About!$B$114,'EPA Data'!H4927))</f>
        <v>1.40469062328338</v>
      </c>
      <c r="J4927" s="9" t="str">
        <f>VLOOKUP(F4927,'Tech to Policy Mapping'!C:D,2,FALSE)</f>
        <v>waste - methane capture</v>
      </c>
    </row>
    <row r="4928" spans="1:10" x14ac:dyDescent="0.45">
      <c r="A4928" t="s">
        <v>567</v>
      </c>
      <c r="B4928" t="s">
        <v>581</v>
      </c>
      <c r="C4928">
        <v>2020</v>
      </c>
      <c r="D4928" t="s">
        <v>82</v>
      </c>
      <c r="E4928" t="s">
        <v>83</v>
      </c>
      <c r="F4928" t="s">
        <v>583</v>
      </c>
      <c r="G4928">
        <v>18</v>
      </c>
      <c r="H4928">
        <v>4.2769684791564897</v>
      </c>
      <c r="I4928">
        <f>IF(OR(B4928="GAS",B4928="COL",B4928="LAN",B4928="RICE"),H4928*About!$B$113,IF(B4928="CROP",H4928*About!$B$114,'EPA Data'!H4928))</f>
        <v>4.2769684791564897</v>
      </c>
      <c r="J4928" s="9" t="str">
        <f>VLOOKUP(F4928,'Tech to Policy Mapping'!C:D,2,FALSE)</f>
        <v>waste - methane capture</v>
      </c>
    </row>
    <row r="4929" spans="1:10" x14ac:dyDescent="0.45">
      <c r="A4929" t="s">
        <v>567</v>
      </c>
      <c r="B4929" t="s">
        <v>581</v>
      </c>
      <c r="C4929">
        <v>2020</v>
      </c>
      <c r="D4929" t="s">
        <v>82</v>
      </c>
      <c r="E4929" t="s">
        <v>83</v>
      </c>
      <c r="F4929" t="s">
        <v>584</v>
      </c>
      <c r="G4929">
        <v>46</v>
      </c>
      <c r="H4929">
        <v>1.0063455104827801</v>
      </c>
      <c r="I4929">
        <f>IF(OR(B4929="GAS",B4929="COL",B4929="LAN",B4929="RICE"),H4929*About!$B$113,IF(B4929="CROP",H4929*About!$B$114,'EPA Data'!H4929))</f>
        <v>1.0063455104827801</v>
      </c>
      <c r="J4929" s="9" t="str">
        <f>VLOOKUP(F4929,'Tech to Policy Mapping'!C:D,2,FALSE)</f>
        <v>waste - methane capture</v>
      </c>
    </row>
    <row r="4930" spans="1:10" x14ac:dyDescent="0.45">
      <c r="A4930" t="s">
        <v>567</v>
      </c>
      <c r="B4930" t="s">
        <v>581</v>
      </c>
      <c r="C4930">
        <v>2020</v>
      </c>
      <c r="D4930" t="s">
        <v>82</v>
      </c>
      <c r="E4930" t="s">
        <v>83</v>
      </c>
      <c r="F4930" t="s">
        <v>585</v>
      </c>
      <c r="G4930">
        <v>93</v>
      </c>
      <c r="H4930">
        <v>0.70444184541702204</v>
      </c>
      <c r="I4930">
        <f>IF(OR(B4930="GAS",B4930="COL",B4930="LAN",B4930="RICE"),H4930*About!$B$113,IF(B4930="CROP",H4930*About!$B$114,'EPA Data'!H4930))</f>
        <v>0.70444184541702204</v>
      </c>
      <c r="J4930" s="9" t="str">
        <f>VLOOKUP(F4930,'Tech to Policy Mapping'!C:D,2,FALSE)</f>
        <v>waste - methane capture</v>
      </c>
    </row>
    <row r="4931" spans="1:10" x14ac:dyDescent="0.45">
      <c r="A4931" t="s">
        <v>567</v>
      </c>
      <c r="B4931" t="s">
        <v>581</v>
      </c>
      <c r="C4931">
        <v>2020</v>
      </c>
      <c r="D4931" t="s">
        <v>82</v>
      </c>
      <c r="E4931" t="s">
        <v>83</v>
      </c>
      <c r="F4931" t="s">
        <v>584</v>
      </c>
      <c r="G4931">
        <v>111</v>
      </c>
      <c r="H4931">
        <v>0.26835879683494501</v>
      </c>
      <c r="I4931">
        <f>IF(OR(B4931="GAS",B4931="COL",B4931="LAN",B4931="RICE"),H4931*About!$B$113,IF(B4931="CROP",H4931*About!$B$114,'EPA Data'!H4931))</f>
        <v>0.26835879683494501</v>
      </c>
      <c r="J4931" s="9" t="str">
        <f>VLOOKUP(F4931,'Tech to Policy Mapping'!C:D,2,FALSE)</f>
        <v>waste - methane capture</v>
      </c>
    </row>
    <row r="4932" spans="1:10" x14ac:dyDescent="0.45">
      <c r="A4932" t="s">
        <v>567</v>
      </c>
      <c r="B4932" t="s">
        <v>581</v>
      </c>
      <c r="C4932">
        <v>2020</v>
      </c>
      <c r="D4932" t="s">
        <v>82</v>
      </c>
      <c r="E4932" t="s">
        <v>83</v>
      </c>
      <c r="F4932" t="s">
        <v>585</v>
      </c>
      <c r="G4932">
        <v>218</v>
      </c>
      <c r="H4932">
        <v>0.30190366506576499</v>
      </c>
      <c r="I4932">
        <f>IF(OR(B4932="GAS",B4932="COL",B4932="LAN",B4932="RICE"),H4932*About!$B$113,IF(B4932="CROP",H4932*About!$B$114,'EPA Data'!H4932))</f>
        <v>0.30190366506576499</v>
      </c>
      <c r="J4932" s="9" t="str">
        <f>VLOOKUP(F4932,'Tech to Policy Mapping'!C:D,2,FALSE)</f>
        <v>waste - methane capture</v>
      </c>
    </row>
    <row r="4933" spans="1:10" x14ac:dyDescent="0.45">
      <c r="A4933" t="s">
        <v>567</v>
      </c>
      <c r="B4933" t="s">
        <v>581</v>
      </c>
      <c r="C4933">
        <v>2020</v>
      </c>
      <c r="D4933" t="s">
        <v>82</v>
      </c>
      <c r="E4933" t="s">
        <v>83</v>
      </c>
      <c r="F4933" t="s">
        <v>584</v>
      </c>
      <c r="G4933">
        <v>1151</v>
      </c>
      <c r="H4933">
        <v>17.9490756988525</v>
      </c>
      <c r="I4933">
        <f>IF(OR(B4933="GAS",B4933="COL",B4933="LAN",B4933="RICE"),H4933*About!$B$113,IF(B4933="CROP",H4933*About!$B$114,'EPA Data'!H4933))</f>
        <v>17.9490756988525</v>
      </c>
      <c r="J4933" s="9" t="str">
        <f>VLOOKUP(F4933,'Tech to Policy Mapping'!C:D,2,FALSE)</f>
        <v>waste - methane capture</v>
      </c>
    </row>
    <row r="4934" spans="1:10" x14ac:dyDescent="0.45">
      <c r="A4934" t="s">
        <v>567</v>
      </c>
      <c r="B4934" t="s">
        <v>581</v>
      </c>
      <c r="C4934">
        <v>2020</v>
      </c>
      <c r="D4934" t="s">
        <v>82</v>
      </c>
      <c r="E4934" t="s">
        <v>83</v>
      </c>
      <c r="F4934" t="s">
        <v>584</v>
      </c>
      <c r="G4934">
        <v>100000</v>
      </c>
      <c r="H4934" s="1">
        <v>9.9999999999999998E-13</v>
      </c>
      <c r="I4934">
        <f>IF(OR(B4934="GAS",B4934="COL",B4934="LAN",B4934="RICE"),H4934*About!$B$113,IF(B4934="CROP",H4934*About!$B$114,'EPA Data'!H4934))</f>
        <v>9.9999999999999998E-13</v>
      </c>
      <c r="J4934" s="9" t="str">
        <f>VLOOKUP(F4934,'Tech to Policy Mapping'!C:D,2,FALSE)</f>
        <v>waste - methane capture</v>
      </c>
    </row>
    <row r="4935" spans="1:10" x14ac:dyDescent="0.45">
      <c r="A4935" t="s">
        <v>567</v>
      </c>
      <c r="B4935" t="s">
        <v>581</v>
      </c>
      <c r="C4935">
        <v>2025</v>
      </c>
      <c r="D4935" t="s">
        <v>82</v>
      </c>
      <c r="E4935" t="s">
        <v>83</v>
      </c>
      <c r="F4935" t="s">
        <v>582</v>
      </c>
      <c r="G4935">
        <v>-100000</v>
      </c>
      <c r="H4935">
        <v>0</v>
      </c>
      <c r="I4935">
        <f>IF(OR(B4935="GAS",B4935="COL",B4935="LAN",B4935="RICE"),H4935*About!$B$113,IF(B4935="CROP",H4935*About!$B$114,'EPA Data'!H4935))</f>
        <v>0</v>
      </c>
      <c r="J4935" s="9" t="str">
        <f>VLOOKUP(F4935,'Tech to Policy Mapping'!C:D,2,FALSE)</f>
        <v>waste - methane capture</v>
      </c>
    </row>
    <row r="4936" spans="1:10" x14ac:dyDescent="0.45">
      <c r="A4936" t="s">
        <v>567</v>
      </c>
      <c r="B4936" t="s">
        <v>581</v>
      </c>
      <c r="C4936">
        <v>2025</v>
      </c>
      <c r="D4936" t="s">
        <v>82</v>
      </c>
      <c r="E4936" t="s">
        <v>83</v>
      </c>
      <c r="F4936" t="s">
        <v>582</v>
      </c>
      <c r="G4936">
        <v>8</v>
      </c>
      <c r="H4936">
        <v>0</v>
      </c>
      <c r="I4936">
        <f>IF(OR(B4936="GAS",B4936="COL",B4936="LAN",B4936="RICE"),H4936*About!$B$113,IF(B4936="CROP",H4936*About!$B$114,'EPA Data'!H4936))</f>
        <v>0</v>
      </c>
      <c r="J4936" s="9" t="str">
        <f>VLOOKUP(F4936,'Tech to Policy Mapping'!C:D,2,FALSE)</f>
        <v>waste - methane capture</v>
      </c>
    </row>
    <row r="4937" spans="1:10" x14ac:dyDescent="0.45">
      <c r="A4937" t="s">
        <v>567</v>
      </c>
      <c r="B4937" t="s">
        <v>581</v>
      </c>
      <c r="C4937">
        <v>2025</v>
      </c>
      <c r="D4937" t="s">
        <v>82</v>
      </c>
      <c r="E4937" t="s">
        <v>83</v>
      </c>
      <c r="F4937" t="s">
        <v>582</v>
      </c>
      <c r="G4937">
        <v>8</v>
      </c>
      <c r="H4937">
        <v>0.13955722749233199</v>
      </c>
      <c r="I4937">
        <f>IF(OR(B4937="GAS",B4937="COL",B4937="LAN",B4937="RICE"),H4937*About!$B$113,IF(B4937="CROP",H4937*About!$B$114,'EPA Data'!H4937))</f>
        <v>0.13955722749233199</v>
      </c>
      <c r="J4937" s="9" t="str">
        <f>VLOOKUP(F4937,'Tech to Policy Mapping'!C:D,2,FALSE)</f>
        <v>waste - methane capture</v>
      </c>
    </row>
    <row r="4938" spans="1:10" x14ac:dyDescent="0.45">
      <c r="A4938" t="s">
        <v>567</v>
      </c>
      <c r="B4938" t="s">
        <v>581</v>
      </c>
      <c r="C4938">
        <v>2025</v>
      </c>
      <c r="D4938" t="s">
        <v>82</v>
      </c>
      <c r="E4938" t="s">
        <v>83</v>
      </c>
      <c r="F4938" t="s">
        <v>583</v>
      </c>
      <c r="G4938">
        <v>12</v>
      </c>
      <c r="H4938">
        <v>1.7444653511047301</v>
      </c>
      <c r="I4938">
        <f>IF(OR(B4938="GAS",B4938="COL",B4938="LAN",B4938="RICE"),H4938*About!$B$113,IF(B4938="CROP",H4938*About!$B$114,'EPA Data'!H4938))</f>
        <v>1.7444653511047301</v>
      </c>
      <c r="J4938" s="9" t="str">
        <f>VLOOKUP(F4938,'Tech to Policy Mapping'!C:D,2,FALSE)</f>
        <v>waste - methane capture</v>
      </c>
    </row>
    <row r="4939" spans="1:10" x14ac:dyDescent="0.45">
      <c r="A4939" t="s">
        <v>567</v>
      </c>
      <c r="B4939" t="s">
        <v>581</v>
      </c>
      <c r="C4939">
        <v>2025</v>
      </c>
      <c r="D4939" t="s">
        <v>82</v>
      </c>
      <c r="E4939" t="s">
        <v>83</v>
      </c>
      <c r="F4939" t="s">
        <v>583</v>
      </c>
      <c r="G4939">
        <v>16</v>
      </c>
      <c r="H4939">
        <v>5.3115062713623002</v>
      </c>
      <c r="I4939">
        <f>IF(OR(B4939="GAS",B4939="COL",B4939="LAN",B4939="RICE"),H4939*About!$B$113,IF(B4939="CROP",H4939*About!$B$114,'EPA Data'!H4939))</f>
        <v>5.3115062713623002</v>
      </c>
      <c r="J4939" s="9" t="str">
        <f>VLOOKUP(F4939,'Tech to Policy Mapping'!C:D,2,FALSE)</f>
        <v>waste - methane capture</v>
      </c>
    </row>
    <row r="4940" spans="1:10" x14ac:dyDescent="0.45">
      <c r="A4940" t="s">
        <v>567</v>
      </c>
      <c r="B4940" t="s">
        <v>581</v>
      </c>
      <c r="C4940">
        <v>2025</v>
      </c>
      <c r="D4940" t="s">
        <v>82</v>
      </c>
      <c r="E4940" t="s">
        <v>83</v>
      </c>
      <c r="F4940" t="s">
        <v>584</v>
      </c>
      <c r="G4940">
        <v>42</v>
      </c>
      <c r="H4940">
        <v>1.24976623058319</v>
      </c>
      <c r="I4940">
        <f>IF(OR(B4940="GAS",B4940="COL",B4940="LAN",B4940="RICE"),H4940*About!$B$113,IF(B4940="CROP",H4940*About!$B$114,'EPA Data'!H4940))</f>
        <v>1.24976623058319</v>
      </c>
      <c r="J4940" s="9" t="str">
        <f>VLOOKUP(F4940,'Tech to Policy Mapping'!C:D,2,FALSE)</f>
        <v>waste - methane capture</v>
      </c>
    </row>
    <row r="4941" spans="1:10" x14ac:dyDescent="0.45">
      <c r="A4941" t="s">
        <v>567</v>
      </c>
      <c r="B4941" t="s">
        <v>581</v>
      </c>
      <c r="C4941">
        <v>2025</v>
      </c>
      <c r="D4941" t="s">
        <v>82</v>
      </c>
      <c r="E4941" t="s">
        <v>83</v>
      </c>
      <c r="F4941" t="s">
        <v>585</v>
      </c>
      <c r="G4941">
        <v>85</v>
      </c>
      <c r="H4941">
        <v>0.874836325645446</v>
      </c>
      <c r="I4941">
        <f>IF(OR(B4941="GAS",B4941="COL",B4941="LAN",B4941="RICE"),H4941*About!$B$113,IF(B4941="CROP",H4941*About!$B$114,'EPA Data'!H4941))</f>
        <v>0.874836325645446</v>
      </c>
      <c r="J4941" s="9" t="str">
        <f>VLOOKUP(F4941,'Tech to Policy Mapping'!C:D,2,FALSE)</f>
        <v>waste - methane capture</v>
      </c>
    </row>
    <row r="4942" spans="1:10" x14ac:dyDescent="0.45">
      <c r="A4942" t="s">
        <v>567</v>
      </c>
      <c r="B4942" t="s">
        <v>581</v>
      </c>
      <c r="C4942">
        <v>2025</v>
      </c>
      <c r="D4942" t="s">
        <v>82</v>
      </c>
      <c r="E4942" t="s">
        <v>83</v>
      </c>
      <c r="F4942" t="s">
        <v>584</v>
      </c>
      <c r="G4942">
        <v>103</v>
      </c>
      <c r="H4942">
        <v>0.33327099680900502</v>
      </c>
      <c r="I4942">
        <f>IF(OR(B4942="GAS",B4942="COL",B4942="LAN",B4942="RICE"),H4942*About!$B$113,IF(B4942="CROP",H4942*About!$B$114,'EPA Data'!H4942))</f>
        <v>0.33327099680900502</v>
      </c>
      <c r="J4942" s="9" t="str">
        <f>VLOOKUP(F4942,'Tech to Policy Mapping'!C:D,2,FALSE)</f>
        <v>waste - methane capture</v>
      </c>
    </row>
    <row r="4943" spans="1:10" x14ac:dyDescent="0.45">
      <c r="A4943" t="s">
        <v>567</v>
      </c>
      <c r="B4943" t="s">
        <v>581</v>
      </c>
      <c r="C4943">
        <v>2025</v>
      </c>
      <c r="D4943" t="s">
        <v>82</v>
      </c>
      <c r="E4943" t="s">
        <v>83</v>
      </c>
      <c r="F4943" t="s">
        <v>585</v>
      </c>
      <c r="G4943">
        <v>202</v>
      </c>
      <c r="H4943">
        <v>0.37492984533309898</v>
      </c>
      <c r="I4943">
        <f>IF(OR(B4943="GAS",B4943="COL",B4943="LAN",B4943="RICE"),H4943*About!$B$113,IF(B4943="CROP",H4943*About!$B$114,'EPA Data'!H4943))</f>
        <v>0.37492984533309898</v>
      </c>
      <c r="J4943" s="9" t="str">
        <f>VLOOKUP(F4943,'Tech to Policy Mapping'!C:D,2,FALSE)</f>
        <v>waste - methane capture</v>
      </c>
    </row>
    <row r="4944" spans="1:10" x14ac:dyDescent="0.45">
      <c r="A4944" t="s">
        <v>567</v>
      </c>
      <c r="B4944" t="s">
        <v>581</v>
      </c>
      <c r="C4944">
        <v>2025</v>
      </c>
      <c r="D4944" t="s">
        <v>82</v>
      </c>
      <c r="E4944" t="s">
        <v>83</v>
      </c>
      <c r="F4944" t="s">
        <v>584</v>
      </c>
      <c r="G4944">
        <v>1071</v>
      </c>
      <c r="H4944">
        <v>22.290700912475501</v>
      </c>
      <c r="I4944">
        <f>IF(OR(B4944="GAS",B4944="COL",B4944="LAN",B4944="RICE"),H4944*About!$B$113,IF(B4944="CROP",H4944*About!$B$114,'EPA Data'!H4944))</f>
        <v>22.290700912475501</v>
      </c>
      <c r="J4944" s="9" t="str">
        <f>VLOOKUP(F4944,'Tech to Policy Mapping'!C:D,2,FALSE)</f>
        <v>waste - methane capture</v>
      </c>
    </row>
    <row r="4945" spans="1:10" x14ac:dyDescent="0.45">
      <c r="A4945" t="s">
        <v>567</v>
      </c>
      <c r="B4945" t="s">
        <v>581</v>
      </c>
      <c r="C4945">
        <v>2025</v>
      </c>
      <c r="D4945" t="s">
        <v>82</v>
      </c>
      <c r="E4945" t="s">
        <v>83</v>
      </c>
      <c r="F4945" t="s">
        <v>584</v>
      </c>
      <c r="G4945">
        <v>100000</v>
      </c>
      <c r="H4945" s="1">
        <v>9.9999999999999998E-13</v>
      </c>
      <c r="I4945">
        <f>IF(OR(B4945="GAS",B4945="COL",B4945="LAN",B4945="RICE"),H4945*About!$B$113,IF(B4945="CROP",H4945*About!$B$114,'EPA Data'!H4945))</f>
        <v>9.9999999999999998E-13</v>
      </c>
      <c r="J4945" s="9" t="str">
        <f>VLOOKUP(F4945,'Tech to Policy Mapping'!C:D,2,FALSE)</f>
        <v>waste - methane capture</v>
      </c>
    </row>
    <row r="4946" spans="1:10" x14ac:dyDescent="0.45">
      <c r="A4946" t="s">
        <v>567</v>
      </c>
      <c r="B4946" t="s">
        <v>581</v>
      </c>
      <c r="C4946">
        <v>2030</v>
      </c>
      <c r="D4946" t="s">
        <v>82</v>
      </c>
      <c r="E4946" t="s">
        <v>83</v>
      </c>
      <c r="F4946" t="s">
        <v>582</v>
      </c>
      <c r="G4946">
        <v>-100000</v>
      </c>
      <c r="H4946">
        <v>0</v>
      </c>
      <c r="I4946">
        <f>IF(OR(B4946="GAS",B4946="COL",B4946="LAN",B4946="RICE"),H4946*About!$B$113,IF(B4946="CROP",H4946*About!$B$114,'EPA Data'!H4946))</f>
        <v>0</v>
      </c>
      <c r="J4946" s="9" t="str">
        <f>VLOOKUP(F4946,'Tech to Policy Mapping'!C:D,2,FALSE)</f>
        <v>waste - methane capture</v>
      </c>
    </row>
    <row r="4947" spans="1:10" x14ac:dyDescent="0.45">
      <c r="A4947" t="s">
        <v>567</v>
      </c>
      <c r="B4947" t="s">
        <v>581</v>
      </c>
      <c r="C4947">
        <v>2030</v>
      </c>
      <c r="D4947" t="s">
        <v>82</v>
      </c>
      <c r="E4947" t="s">
        <v>83</v>
      </c>
      <c r="F4947" t="s">
        <v>582</v>
      </c>
      <c r="G4947">
        <v>6</v>
      </c>
      <c r="H4947">
        <v>0</v>
      </c>
      <c r="I4947">
        <f>IF(OR(B4947="GAS",B4947="COL",B4947="LAN",B4947="RICE"),H4947*About!$B$113,IF(B4947="CROP",H4947*About!$B$114,'EPA Data'!H4947))</f>
        <v>0</v>
      </c>
      <c r="J4947" s="9" t="str">
        <f>VLOOKUP(F4947,'Tech to Policy Mapping'!C:D,2,FALSE)</f>
        <v>waste - methane capture</v>
      </c>
    </row>
    <row r="4948" spans="1:10" x14ac:dyDescent="0.45">
      <c r="A4948" t="s">
        <v>567</v>
      </c>
      <c r="B4948" t="s">
        <v>581</v>
      </c>
      <c r="C4948">
        <v>2030</v>
      </c>
      <c r="D4948" t="s">
        <v>82</v>
      </c>
      <c r="E4948" t="s">
        <v>83</v>
      </c>
      <c r="F4948" t="s">
        <v>582</v>
      </c>
      <c r="G4948">
        <v>6</v>
      </c>
      <c r="H4948">
        <v>0.168260812759399</v>
      </c>
      <c r="I4948">
        <f>IF(OR(B4948="GAS",B4948="COL",B4948="LAN",B4948="RICE"),H4948*About!$B$113,IF(B4948="CROP",H4948*About!$B$114,'EPA Data'!H4948))</f>
        <v>0.168260812759399</v>
      </c>
      <c r="J4948" s="9" t="str">
        <f>VLOOKUP(F4948,'Tech to Policy Mapping'!C:D,2,FALSE)</f>
        <v>waste - methane capture</v>
      </c>
    </row>
    <row r="4949" spans="1:10" x14ac:dyDescent="0.45">
      <c r="A4949" t="s">
        <v>567</v>
      </c>
      <c r="B4949" t="s">
        <v>581</v>
      </c>
      <c r="C4949">
        <v>2030</v>
      </c>
      <c r="D4949" t="s">
        <v>82</v>
      </c>
      <c r="E4949" t="s">
        <v>83</v>
      </c>
      <c r="F4949" t="s">
        <v>583</v>
      </c>
      <c r="G4949">
        <v>10</v>
      </c>
      <c r="H4949">
        <v>2.1032600402832</v>
      </c>
      <c r="I4949">
        <f>IF(OR(B4949="GAS",B4949="COL",B4949="LAN",B4949="RICE"),H4949*About!$B$113,IF(B4949="CROP",H4949*About!$B$114,'EPA Data'!H4949))</f>
        <v>2.1032600402832</v>
      </c>
      <c r="J4949" s="9" t="str">
        <f>VLOOKUP(F4949,'Tech to Policy Mapping'!C:D,2,FALSE)</f>
        <v>waste - methane capture</v>
      </c>
    </row>
    <row r="4950" spans="1:10" x14ac:dyDescent="0.45">
      <c r="A4950" t="s">
        <v>567</v>
      </c>
      <c r="B4950" t="s">
        <v>581</v>
      </c>
      <c r="C4950">
        <v>2030</v>
      </c>
      <c r="D4950" t="s">
        <v>82</v>
      </c>
      <c r="E4950" t="s">
        <v>83</v>
      </c>
      <c r="F4950" t="s">
        <v>583</v>
      </c>
      <c r="G4950">
        <v>14</v>
      </c>
      <c r="H4950">
        <v>6.4039564132690403</v>
      </c>
      <c r="I4950">
        <f>IF(OR(B4950="GAS",B4950="COL",B4950="LAN",B4950="RICE"),H4950*About!$B$113,IF(B4950="CROP",H4950*About!$B$114,'EPA Data'!H4950))</f>
        <v>6.4039564132690403</v>
      </c>
      <c r="J4950" s="9" t="str">
        <f>VLOOKUP(F4950,'Tech to Policy Mapping'!C:D,2,FALSE)</f>
        <v>waste - methane capture</v>
      </c>
    </row>
    <row r="4951" spans="1:10" x14ac:dyDescent="0.45">
      <c r="A4951" t="s">
        <v>567</v>
      </c>
      <c r="B4951" t="s">
        <v>581</v>
      </c>
      <c r="C4951">
        <v>2030</v>
      </c>
      <c r="D4951" t="s">
        <v>82</v>
      </c>
      <c r="E4951" t="s">
        <v>83</v>
      </c>
      <c r="F4951" t="s">
        <v>584</v>
      </c>
      <c r="G4951">
        <v>38</v>
      </c>
      <c r="H4951">
        <v>1.50681328773498</v>
      </c>
      <c r="I4951">
        <f>IF(OR(B4951="GAS",B4951="COL",B4951="LAN",B4951="RICE"),H4951*About!$B$113,IF(B4951="CROP",H4951*About!$B$114,'EPA Data'!H4951))</f>
        <v>1.50681328773498</v>
      </c>
      <c r="J4951" s="9" t="str">
        <f>VLOOKUP(F4951,'Tech to Policy Mapping'!C:D,2,FALSE)</f>
        <v>waste - methane capture</v>
      </c>
    </row>
    <row r="4952" spans="1:10" x14ac:dyDescent="0.45">
      <c r="A4952" t="s">
        <v>567</v>
      </c>
      <c r="B4952" t="s">
        <v>581</v>
      </c>
      <c r="C4952">
        <v>2030</v>
      </c>
      <c r="D4952" t="s">
        <v>82</v>
      </c>
      <c r="E4952" t="s">
        <v>83</v>
      </c>
      <c r="F4952" t="s">
        <v>585</v>
      </c>
      <c r="G4952">
        <v>78</v>
      </c>
      <c r="H4952">
        <v>1.0547692775726301</v>
      </c>
      <c r="I4952">
        <f>IF(OR(B4952="GAS",B4952="COL",B4952="LAN",B4952="RICE"),H4952*About!$B$113,IF(B4952="CROP",H4952*About!$B$114,'EPA Data'!H4952))</f>
        <v>1.0547692775726301</v>
      </c>
      <c r="J4952" s="9" t="str">
        <f>VLOOKUP(F4952,'Tech to Policy Mapping'!C:D,2,FALSE)</f>
        <v>waste - methane capture</v>
      </c>
    </row>
    <row r="4953" spans="1:10" x14ac:dyDescent="0.45">
      <c r="A4953" t="s">
        <v>567</v>
      </c>
      <c r="B4953" t="s">
        <v>581</v>
      </c>
      <c r="C4953">
        <v>2030</v>
      </c>
      <c r="D4953" t="s">
        <v>82</v>
      </c>
      <c r="E4953" t="s">
        <v>83</v>
      </c>
      <c r="F4953" t="s">
        <v>584</v>
      </c>
      <c r="G4953">
        <v>95</v>
      </c>
      <c r="H4953">
        <v>0.40181687474250699</v>
      </c>
      <c r="I4953">
        <f>IF(OR(B4953="GAS",B4953="COL",B4953="LAN",B4953="RICE"),H4953*About!$B$113,IF(B4953="CROP",H4953*About!$B$114,'EPA Data'!H4953))</f>
        <v>0.40181687474250699</v>
      </c>
      <c r="J4953" s="9" t="str">
        <f>VLOOKUP(F4953,'Tech to Policy Mapping'!C:D,2,FALSE)</f>
        <v>waste - methane capture</v>
      </c>
    </row>
    <row r="4954" spans="1:10" x14ac:dyDescent="0.45">
      <c r="A4954" t="s">
        <v>567</v>
      </c>
      <c r="B4954" t="s">
        <v>581</v>
      </c>
      <c r="C4954">
        <v>2030</v>
      </c>
      <c r="D4954" t="s">
        <v>82</v>
      </c>
      <c r="E4954" t="s">
        <v>83</v>
      </c>
      <c r="F4954" t="s">
        <v>585</v>
      </c>
      <c r="G4954">
        <v>188</v>
      </c>
      <c r="H4954">
        <v>0.45204398036003102</v>
      </c>
      <c r="I4954">
        <f>IF(OR(B4954="GAS",B4954="COL",B4954="LAN",B4954="RICE"),H4954*About!$B$113,IF(B4954="CROP",H4954*About!$B$114,'EPA Data'!H4954))</f>
        <v>0.45204398036003102</v>
      </c>
      <c r="J4954" s="9" t="str">
        <f>VLOOKUP(F4954,'Tech to Policy Mapping'!C:D,2,FALSE)</f>
        <v>waste - methane capture</v>
      </c>
    </row>
    <row r="4955" spans="1:10" x14ac:dyDescent="0.45">
      <c r="A4955" t="s">
        <v>567</v>
      </c>
      <c r="B4955" t="s">
        <v>581</v>
      </c>
      <c r="C4955">
        <v>2030</v>
      </c>
      <c r="D4955" t="s">
        <v>82</v>
      </c>
      <c r="E4955" t="s">
        <v>83</v>
      </c>
      <c r="F4955" t="s">
        <v>584</v>
      </c>
      <c r="G4955">
        <v>1001</v>
      </c>
      <c r="H4955">
        <v>26.8753662109375</v>
      </c>
      <c r="I4955">
        <f>IF(OR(B4955="GAS",B4955="COL",B4955="LAN",B4955="RICE"),H4955*About!$B$113,IF(B4955="CROP",H4955*About!$B$114,'EPA Data'!H4955))</f>
        <v>26.8753662109375</v>
      </c>
      <c r="J4955" s="9" t="str">
        <f>VLOOKUP(F4955,'Tech to Policy Mapping'!C:D,2,FALSE)</f>
        <v>waste - methane capture</v>
      </c>
    </row>
    <row r="4956" spans="1:10" x14ac:dyDescent="0.45">
      <c r="A4956" t="s">
        <v>567</v>
      </c>
      <c r="B4956" t="s">
        <v>581</v>
      </c>
      <c r="C4956">
        <v>2030</v>
      </c>
      <c r="D4956" t="s">
        <v>82</v>
      </c>
      <c r="E4956" t="s">
        <v>83</v>
      </c>
      <c r="F4956" t="s">
        <v>584</v>
      </c>
      <c r="G4956">
        <v>100000</v>
      </c>
      <c r="H4956" s="1">
        <v>9.9999999999999998E-13</v>
      </c>
      <c r="I4956">
        <f>IF(OR(B4956="GAS",B4956="COL",B4956="LAN",B4956="RICE"),H4956*About!$B$113,IF(B4956="CROP",H4956*About!$B$114,'EPA Data'!H4956))</f>
        <v>9.9999999999999998E-13</v>
      </c>
      <c r="J4956" s="9" t="str">
        <f>VLOOKUP(F4956,'Tech to Policy Mapping'!C:D,2,FALSE)</f>
        <v>waste - methane capture</v>
      </c>
    </row>
    <row r="4957" spans="1:10" x14ac:dyDescent="0.45">
      <c r="A4957" t="s">
        <v>567</v>
      </c>
      <c r="B4957" t="s">
        <v>581</v>
      </c>
      <c r="C4957">
        <v>2035</v>
      </c>
      <c r="D4957" t="s">
        <v>82</v>
      </c>
      <c r="E4957" t="s">
        <v>83</v>
      </c>
      <c r="F4957" t="s">
        <v>582</v>
      </c>
      <c r="G4957">
        <v>-100000</v>
      </c>
      <c r="H4957">
        <v>0</v>
      </c>
      <c r="I4957">
        <f>IF(OR(B4957="GAS",B4957="COL",B4957="LAN",B4957="RICE"),H4957*About!$B$113,IF(B4957="CROP",H4957*About!$B$114,'EPA Data'!H4957))</f>
        <v>0</v>
      </c>
      <c r="J4957" s="9" t="str">
        <f>VLOOKUP(F4957,'Tech to Policy Mapping'!C:D,2,FALSE)</f>
        <v>waste - methane capture</v>
      </c>
    </row>
    <row r="4958" spans="1:10" x14ac:dyDescent="0.45">
      <c r="A4958" t="s">
        <v>567</v>
      </c>
      <c r="B4958" t="s">
        <v>581</v>
      </c>
      <c r="C4958">
        <v>2035</v>
      </c>
      <c r="D4958" t="s">
        <v>82</v>
      </c>
      <c r="E4958" t="s">
        <v>83</v>
      </c>
      <c r="F4958" t="s">
        <v>582</v>
      </c>
      <c r="G4958">
        <v>5</v>
      </c>
      <c r="H4958">
        <v>0</v>
      </c>
      <c r="I4958">
        <f>IF(OR(B4958="GAS",B4958="COL",B4958="LAN",B4958="RICE"),H4958*About!$B$113,IF(B4958="CROP",H4958*About!$B$114,'EPA Data'!H4958))</f>
        <v>0</v>
      </c>
      <c r="J4958" s="9" t="str">
        <f>VLOOKUP(F4958,'Tech to Policy Mapping'!C:D,2,FALSE)</f>
        <v>waste - methane capture</v>
      </c>
    </row>
    <row r="4959" spans="1:10" x14ac:dyDescent="0.45">
      <c r="A4959" t="s">
        <v>567</v>
      </c>
      <c r="B4959" t="s">
        <v>581</v>
      </c>
      <c r="C4959">
        <v>2035</v>
      </c>
      <c r="D4959" t="s">
        <v>82</v>
      </c>
      <c r="E4959" t="s">
        <v>83</v>
      </c>
      <c r="F4959" t="s">
        <v>582</v>
      </c>
      <c r="G4959">
        <v>5</v>
      </c>
      <c r="H4959">
        <v>0.16790463030338201</v>
      </c>
      <c r="I4959">
        <f>IF(OR(B4959="GAS",B4959="COL",B4959="LAN",B4959="RICE"),H4959*About!$B$113,IF(B4959="CROP",H4959*About!$B$114,'EPA Data'!H4959))</f>
        <v>0.16790463030338201</v>
      </c>
      <c r="J4959" s="9" t="str">
        <f>VLOOKUP(F4959,'Tech to Policy Mapping'!C:D,2,FALSE)</f>
        <v>waste - methane capture</v>
      </c>
    </row>
    <row r="4960" spans="1:10" x14ac:dyDescent="0.45">
      <c r="A4960" t="s">
        <v>567</v>
      </c>
      <c r="B4960" t="s">
        <v>581</v>
      </c>
      <c r="C4960">
        <v>2035</v>
      </c>
      <c r="D4960" t="s">
        <v>82</v>
      </c>
      <c r="E4960" t="s">
        <v>83</v>
      </c>
      <c r="F4960" t="s">
        <v>583</v>
      </c>
      <c r="G4960">
        <v>9</v>
      </c>
      <c r="H4960">
        <v>2.0988078117370601</v>
      </c>
      <c r="I4960">
        <f>IF(OR(B4960="GAS",B4960="COL",B4960="LAN",B4960="RICE"),H4960*About!$B$113,IF(B4960="CROP",H4960*About!$B$114,'EPA Data'!H4960))</f>
        <v>2.0988078117370601</v>
      </c>
      <c r="J4960" s="9" t="str">
        <f>VLOOKUP(F4960,'Tech to Policy Mapping'!C:D,2,FALSE)</f>
        <v>waste - methane capture</v>
      </c>
    </row>
    <row r="4961" spans="1:10" x14ac:dyDescent="0.45">
      <c r="A4961" t="s">
        <v>567</v>
      </c>
      <c r="B4961" t="s">
        <v>581</v>
      </c>
      <c r="C4961">
        <v>2035</v>
      </c>
      <c r="D4961" t="s">
        <v>82</v>
      </c>
      <c r="E4961" t="s">
        <v>83</v>
      </c>
      <c r="F4961" t="s">
        <v>583</v>
      </c>
      <c r="G4961">
        <v>12</v>
      </c>
      <c r="H4961">
        <v>6.3903999328613201</v>
      </c>
      <c r="I4961">
        <f>IF(OR(B4961="GAS",B4961="COL",B4961="LAN",B4961="RICE"),H4961*About!$B$113,IF(B4961="CROP",H4961*About!$B$114,'EPA Data'!H4961))</f>
        <v>6.3903999328613201</v>
      </c>
      <c r="J4961" s="9" t="str">
        <f>VLOOKUP(F4961,'Tech to Policy Mapping'!C:D,2,FALSE)</f>
        <v>waste - methane capture</v>
      </c>
    </row>
    <row r="4962" spans="1:10" x14ac:dyDescent="0.45">
      <c r="A4962" t="s">
        <v>567</v>
      </c>
      <c r="B4962" t="s">
        <v>581</v>
      </c>
      <c r="C4962">
        <v>2035</v>
      </c>
      <c r="D4962" t="s">
        <v>82</v>
      </c>
      <c r="E4962" t="s">
        <v>83</v>
      </c>
      <c r="F4962" t="s">
        <v>584</v>
      </c>
      <c r="G4962">
        <v>36</v>
      </c>
      <c r="H4962">
        <v>1.50362360477447</v>
      </c>
      <c r="I4962">
        <f>IF(OR(B4962="GAS",B4962="COL",B4962="LAN",B4962="RICE"),H4962*About!$B$113,IF(B4962="CROP",H4962*About!$B$114,'EPA Data'!H4962))</f>
        <v>1.50362360477447</v>
      </c>
      <c r="J4962" s="9" t="str">
        <f>VLOOKUP(F4962,'Tech to Policy Mapping'!C:D,2,FALSE)</f>
        <v>waste - methane capture</v>
      </c>
    </row>
    <row r="4963" spans="1:10" x14ac:dyDescent="0.45">
      <c r="A4963" t="s">
        <v>567</v>
      </c>
      <c r="B4963" t="s">
        <v>581</v>
      </c>
      <c r="C4963">
        <v>2035</v>
      </c>
      <c r="D4963" t="s">
        <v>82</v>
      </c>
      <c r="E4963" t="s">
        <v>83</v>
      </c>
      <c r="F4963" t="s">
        <v>585</v>
      </c>
      <c r="G4963">
        <v>76</v>
      </c>
      <c r="H4963">
        <v>1.0525364875793399</v>
      </c>
      <c r="I4963">
        <f>IF(OR(B4963="GAS",B4963="COL",B4963="LAN",B4963="RICE"),H4963*About!$B$113,IF(B4963="CROP",H4963*About!$B$114,'EPA Data'!H4963))</f>
        <v>1.0525364875793399</v>
      </c>
      <c r="J4963" s="9" t="str">
        <f>VLOOKUP(F4963,'Tech to Policy Mapping'!C:D,2,FALSE)</f>
        <v>waste - methane capture</v>
      </c>
    </row>
    <row r="4964" spans="1:10" x14ac:dyDescent="0.45">
      <c r="A4964" t="s">
        <v>567</v>
      </c>
      <c r="B4964" t="s">
        <v>581</v>
      </c>
      <c r="C4964">
        <v>2035</v>
      </c>
      <c r="D4964" t="s">
        <v>82</v>
      </c>
      <c r="E4964" t="s">
        <v>83</v>
      </c>
      <c r="F4964" t="s">
        <v>584</v>
      </c>
      <c r="G4964">
        <v>93</v>
      </c>
      <c r="H4964">
        <v>0.40096628665924</v>
      </c>
      <c r="I4964">
        <f>IF(OR(B4964="GAS",B4964="COL",B4964="LAN",B4964="RICE"),H4964*About!$B$113,IF(B4964="CROP",H4964*About!$B$114,'EPA Data'!H4964))</f>
        <v>0.40096628665924</v>
      </c>
      <c r="J4964" s="9" t="str">
        <f>VLOOKUP(F4964,'Tech to Policy Mapping'!C:D,2,FALSE)</f>
        <v>waste - methane capture</v>
      </c>
    </row>
    <row r="4965" spans="1:10" x14ac:dyDescent="0.45">
      <c r="A4965" t="s">
        <v>567</v>
      </c>
      <c r="B4965" t="s">
        <v>581</v>
      </c>
      <c r="C4965">
        <v>2035</v>
      </c>
      <c r="D4965" t="s">
        <v>82</v>
      </c>
      <c r="E4965" t="s">
        <v>83</v>
      </c>
      <c r="F4965" t="s">
        <v>585</v>
      </c>
      <c r="G4965">
        <v>184</v>
      </c>
      <c r="H4965">
        <v>0.45108705759048401</v>
      </c>
      <c r="I4965">
        <f>IF(OR(B4965="GAS",B4965="COL",B4965="LAN",B4965="RICE"),H4965*About!$B$113,IF(B4965="CROP",H4965*About!$B$114,'EPA Data'!H4965))</f>
        <v>0.45108705759048401</v>
      </c>
      <c r="J4965" s="9" t="str">
        <f>VLOOKUP(F4965,'Tech to Policy Mapping'!C:D,2,FALSE)</f>
        <v>waste - methane capture</v>
      </c>
    </row>
    <row r="4966" spans="1:10" x14ac:dyDescent="0.45">
      <c r="A4966" t="s">
        <v>567</v>
      </c>
      <c r="B4966" t="s">
        <v>581</v>
      </c>
      <c r="C4966">
        <v>2035</v>
      </c>
      <c r="D4966" t="s">
        <v>82</v>
      </c>
      <c r="E4966" t="s">
        <v>83</v>
      </c>
      <c r="F4966" t="s">
        <v>584</v>
      </c>
      <c r="G4966">
        <v>985</v>
      </c>
      <c r="H4966">
        <v>26.818475723266602</v>
      </c>
      <c r="I4966">
        <f>IF(OR(B4966="GAS",B4966="COL",B4966="LAN",B4966="RICE"),H4966*About!$B$113,IF(B4966="CROP",H4966*About!$B$114,'EPA Data'!H4966))</f>
        <v>26.818475723266602</v>
      </c>
      <c r="J4966" s="9" t="str">
        <f>VLOOKUP(F4966,'Tech to Policy Mapping'!C:D,2,FALSE)</f>
        <v>waste - methane capture</v>
      </c>
    </row>
    <row r="4967" spans="1:10" x14ac:dyDescent="0.45">
      <c r="A4967" t="s">
        <v>567</v>
      </c>
      <c r="B4967" t="s">
        <v>581</v>
      </c>
      <c r="C4967">
        <v>2035</v>
      </c>
      <c r="D4967" t="s">
        <v>82</v>
      </c>
      <c r="E4967" t="s">
        <v>83</v>
      </c>
      <c r="F4967" t="s">
        <v>584</v>
      </c>
      <c r="G4967">
        <v>100000</v>
      </c>
      <c r="H4967" s="1">
        <v>9.9999999999999998E-13</v>
      </c>
      <c r="I4967">
        <f>IF(OR(B4967="GAS",B4967="COL",B4967="LAN",B4967="RICE"),H4967*About!$B$113,IF(B4967="CROP",H4967*About!$B$114,'EPA Data'!H4967))</f>
        <v>9.9999999999999998E-13</v>
      </c>
      <c r="J4967" s="9" t="str">
        <f>VLOOKUP(F4967,'Tech to Policy Mapping'!C:D,2,FALSE)</f>
        <v>waste - methane capture</v>
      </c>
    </row>
    <row r="4968" spans="1:10" x14ac:dyDescent="0.45">
      <c r="A4968" t="s">
        <v>567</v>
      </c>
      <c r="B4968" t="s">
        <v>581</v>
      </c>
      <c r="C4968">
        <v>2040</v>
      </c>
      <c r="D4968" t="s">
        <v>82</v>
      </c>
      <c r="E4968" t="s">
        <v>83</v>
      </c>
      <c r="F4968" t="s">
        <v>582</v>
      </c>
      <c r="G4968">
        <v>-100000</v>
      </c>
      <c r="H4968">
        <v>0</v>
      </c>
      <c r="I4968">
        <f>IF(OR(B4968="GAS",B4968="COL",B4968="LAN",B4968="RICE"),H4968*About!$B$113,IF(B4968="CROP",H4968*About!$B$114,'EPA Data'!H4968))</f>
        <v>0</v>
      </c>
      <c r="J4968" s="9" t="str">
        <f>VLOOKUP(F4968,'Tech to Policy Mapping'!C:D,2,FALSE)</f>
        <v>waste - methane capture</v>
      </c>
    </row>
    <row r="4969" spans="1:10" x14ac:dyDescent="0.45">
      <c r="A4969" t="s">
        <v>567</v>
      </c>
      <c r="B4969" t="s">
        <v>581</v>
      </c>
      <c r="C4969">
        <v>2040</v>
      </c>
      <c r="D4969" t="s">
        <v>82</v>
      </c>
      <c r="E4969" t="s">
        <v>83</v>
      </c>
      <c r="F4969" t="s">
        <v>582</v>
      </c>
      <c r="G4969">
        <v>4</v>
      </c>
      <c r="H4969">
        <v>0</v>
      </c>
      <c r="I4969">
        <f>IF(OR(B4969="GAS",B4969="COL",B4969="LAN",B4969="RICE"),H4969*About!$B$113,IF(B4969="CROP",H4969*About!$B$114,'EPA Data'!H4969))</f>
        <v>0</v>
      </c>
      <c r="J4969" s="9" t="str">
        <f>VLOOKUP(F4969,'Tech to Policy Mapping'!C:D,2,FALSE)</f>
        <v>waste - methane capture</v>
      </c>
    </row>
    <row r="4970" spans="1:10" x14ac:dyDescent="0.45">
      <c r="A4970" t="s">
        <v>567</v>
      </c>
      <c r="B4970" t="s">
        <v>581</v>
      </c>
      <c r="C4970">
        <v>2040</v>
      </c>
      <c r="D4970" t="s">
        <v>82</v>
      </c>
      <c r="E4970" t="s">
        <v>83</v>
      </c>
      <c r="F4970" t="s">
        <v>582</v>
      </c>
      <c r="G4970">
        <v>4</v>
      </c>
      <c r="H4970">
        <v>0.16662923991680101</v>
      </c>
      <c r="I4970">
        <f>IF(OR(B4970="GAS",B4970="COL",B4970="LAN",B4970="RICE"),H4970*About!$B$113,IF(B4970="CROP",H4970*About!$B$114,'EPA Data'!H4970))</f>
        <v>0.16662923991680101</v>
      </c>
      <c r="J4970" s="9" t="str">
        <f>VLOOKUP(F4970,'Tech to Policy Mapping'!C:D,2,FALSE)</f>
        <v>waste - methane capture</v>
      </c>
    </row>
    <row r="4971" spans="1:10" x14ac:dyDescent="0.45">
      <c r="A4971" t="s">
        <v>567</v>
      </c>
      <c r="B4971" t="s">
        <v>581</v>
      </c>
      <c r="C4971">
        <v>2040</v>
      </c>
      <c r="D4971" t="s">
        <v>82</v>
      </c>
      <c r="E4971" t="s">
        <v>83</v>
      </c>
      <c r="F4971" t="s">
        <v>583</v>
      </c>
      <c r="G4971">
        <v>8</v>
      </c>
      <c r="H4971">
        <v>2.0828654766082701</v>
      </c>
      <c r="I4971">
        <f>IF(OR(B4971="GAS",B4971="COL",B4971="LAN",B4971="RICE"),H4971*About!$B$113,IF(B4971="CROP",H4971*About!$B$114,'EPA Data'!H4971))</f>
        <v>2.0828654766082701</v>
      </c>
      <c r="J4971" s="9" t="str">
        <f>VLOOKUP(F4971,'Tech to Policy Mapping'!C:D,2,FALSE)</f>
        <v>waste - methane capture</v>
      </c>
    </row>
    <row r="4972" spans="1:10" x14ac:dyDescent="0.45">
      <c r="A4972" t="s">
        <v>567</v>
      </c>
      <c r="B4972" t="s">
        <v>581</v>
      </c>
      <c r="C4972">
        <v>2040</v>
      </c>
      <c r="D4972" t="s">
        <v>82</v>
      </c>
      <c r="E4972" t="s">
        <v>83</v>
      </c>
      <c r="F4972" t="s">
        <v>583</v>
      </c>
      <c r="G4972">
        <v>11</v>
      </c>
      <c r="H4972">
        <v>6.3418588638305602</v>
      </c>
      <c r="I4972">
        <f>IF(OR(B4972="GAS",B4972="COL",B4972="LAN",B4972="RICE"),H4972*About!$B$113,IF(B4972="CROP",H4972*About!$B$114,'EPA Data'!H4972))</f>
        <v>6.3418588638305602</v>
      </c>
      <c r="J4972" s="9" t="str">
        <f>VLOOKUP(F4972,'Tech to Policy Mapping'!C:D,2,FALSE)</f>
        <v>waste - methane capture</v>
      </c>
    </row>
    <row r="4973" spans="1:10" x14ac:dyDescent="0.45">
      <c r="A4973" t="s">
        <v>567</v>
      </c>
      <c r="B4973" t="s">
        <v>581</v>
      </c>
      <c r="C4973">
        <v>2040</v>
      </c>
      <c r="D4973" t="s">
        <v>82</v>
      </c>
      <c r="E4973" t="s">
        <v>83</v>
      </c>
      <c r="F4973" t="s">
        <v>584</v>
      </c>
      <c r="G4973">
        <v>35</v>
      </c>
      <c r="H4973">
        <v>1.4922021627426101</v>
      </c>
      <c r="I4973">
        <f>IF(OR(B4973="GAS",B4973="COL",B4973="LAN",B4973="RICE"),H4973*About!$B$113,IF(B4973="CROP",H4973*About!$B$114,'EPA Data'!H4973))</f>
        <v>1.4922021627426101</v>
      </c>
      <c r="J4973" s="9" t="str">
        <f>VLOOKUP(F4973,'Tech to Policy Mapping'!C:D,2,FALSE)</f>
        <v>waste - methane capture</v>
      </c>
    </row>
    <row r="4974" spans="1:10" x14ac:dyDescent="0.45">
      <c r="A4974" t="s">
        <v>567</v>
      </c>
      <c r="B4974" t="s">
        <v>581</v>
      </c>
      <c r="C4974">
        <v>2040</v>
      </c>
      <c r="D4974" t="s">
        <v>82</v>
      </c>
      <c r="E4974" t="s">
        <v>83</v>
      </c>
      <c r="F4974" t="s">
        <v>585</v>
      </c>
      <c r="G4974">
        <v>74</v>
      </c>
      <c r="H4974">
        <v>1.0445414781570399</v>
      </c>
      <c r="I4974">
        <f>IF(OR(B4974="GAS",B4974="COL",B4974="LAN",B4974="RICE"),H4974*About!$B$113,IF(B4974="CROP",H4974*About!$B$114,'EPA Data'!H4974))</f>
        <v>1.0445414781570399</v>
      </c>
      <c r="J4974" s="9" t="str">
        <f>VLOOKUP(F4974,'Tech to Policy Mapping'!C:D,2,FALSE)</f>
        <v>waste - methane capture</v>
      </c>
    </row>
    <row r="4975" spans="1:10" x14ac:dyDescent="0.45">
      <c r="A4975" t="s">
        <v>567</v>
      </c>
      <c r="B4975" t="s">
        <v>581</v>
      </c>
      <c r="C4975">
        <v>2040</v>
      </c>
      <c r="D4975" t="s">
        <v>82</v>
      </c>
      <c r="E4975" t="s">
        <v>83</v>
      </c>
      <c r="F4975" t="s">
        <v>584</v>
      </c>
      <c r="G4975">
        <v>90</v>
      </c>
      <c r="H4975">
        <v>0.39792057871818498</v>
      </c>
      <c r="I4975">
        <f>IF(OR(B4975="GAS",B4975="COL",B4975="LAN",B4975="RICE"),H4975*About!$B$113,IF(B4975="CROP",H4975*About!$B$114,'EPA Data'!H4975))</f>
        <v>0.39792057871818498</v>
      </c>
      <c r="J4975" s="9" t="str">
        <f>VLOOKUP(F4975,'Tech to Policy Mapping'!C:D,2,FALSE)</f>
        <v>waste - methane capture</v>
      </c>
    </row>
    <row r="4976" spans="1:10" x14ac:dyDescent="0.45">
      <c r="A4976" t="s">
        <v>567</v>
      </c>
      <c r="B4976" t="s">
        <v>581</v>
      </c>
      <c r="C4976">
        <v>2040</v>
      </c>
      <c r="D4976" t="s">
        <v>82</v>
      </c>
      <c r="E4976" t="s">
        <v>83</v>
      </c>
      <c r="F4976" t="s">
        <v>585</v>
      </c>
      <c r="G4976">
        <v>180</v>
      </c>
      <c r="H4976">
        <v>0.44766062498092601</v>
      </c>
      <c r="I4976">
        <f>IF(OR(B4976="GAS",B4976="COL",B4976="LAN",B4976="RICE"),H4976*About!$B$113,IF(B4976="CROP",H4976*About!$B$114,'EPA Data'!H4976))</f>
        <v>0.44766062498092601</v>
      </c>
      <c r="J4976" s="9" t="str">
        <f>VLOOKUP(F4976,'Tech to Policy Mapping'!C:D,2,FALSE)</f>
        <v>waste - methane capture</v>
      </c>
    </row>
    <row r="4977" spans="1:10" x14ac:dyDescent="0.45">
      <c r="A4977" t="s">
        <v>567</v>
      </c>
      <c r="B4977" t="s">
        <v>581</v>
      </c>
      <c r="C4977">
        <v>2040</v>
      </c>
      <c r="D4977" t="s">
        <v>82</v>
      </c>
      <c r="E4977" t="s">
        <v>83</v>
      </c>
      <c r="F4977" t="s">
        <v>584</v>
      </c>
      <c r="G4977">
        <v>969</v>
      </c>
      <c r="H4977">
        <v>26.614763259887699</v>
      </c>
      <c r="I4977">
        <f>IF(OR(B4977="GAS",B4977="COL",B4977="LAN",B4977="RICE"),H4977*About!$B$113,IF(B4977="CROP",H4977*About!$B$114,'EPA Data'!H4977))</f>
        <v>26.614763259887699</v>
      </c>
      <c r="J4977" s="9" t="str">
        <f>VLOOKUP(F4977,'Tech to Policy Mapping'!C:D,2,FALSE)</f>
        <v>waste - methane capture</v>
      </c>
    </row>
    <row r="4978" spans="1:10" x14ac:dyDescent="0.45">
      <c r="A4978" t="s">
        <v>567</v>
      </c>
      <c r="B4978" t="s">
        <v>581</v>
      </c>
      <c r="C4978">
        <v>2040</v>
      </c>
      <c r="D4978" t="s">
        <v>82</v>
      </c>
      <c r="E4978" t="s">
        <v>83</v>
      </c>
      <c r="F4978" t="s">
        <v>584</v>
      </c>
      <c r="G4978">
        <v>100000</v>
      </c>
      <c r="H4978" s="1">
        <v>9.9999999999999998E-13</v>
      </c>
      <c r="I4978">
        <f>IF(OR(B4978="GAS",B4978="COL",B4978="LAN",B4978="RICE"),H4978*About!$B$113,IF(B4978="CROP",H4978*About!$B$114,'EPA Data'!H4978))</f>
        <v>9.9999999999999998E-13</v>
      </c>
      <c r="J4978" s="9" t="str">
        <f>VLOOKUP(F4978,'Tech to Policy Mapping'!C:D,2,FALSE)</f>
        <v>waste - methane capture</v>
      </c>
    </row>
    <row r="4979" spans="1:10" x14ac:dyDescent="0.45">
      <c r="A4979" t="s">
        <v>567</v>
      </c>
      <c r="B4979" t="s">
        <v>581</v>
      </c>
      <c r="C4979">
        <v>2045</v>
      </c>
      <c r="D4979" t="s">
        <v>82</v>
      </c>
      <c r="E4979" t="s">
        <v>83</v>
      </c>
      <c r="F4979" t="s">
        <v>582</v>
      </c>
      <c r="G4979">
        <v>-100000</v>
      </c>
      <c r="H4979">
        <v>0</v>
      </c>
      <c r="I4979">
        <f>IF(OR(B4979="GAS",B4979="COL",B4979="LAN",B4979="RICE"),H4979*About!$B$113,IF(B4979="CROP",H4979*About!$B$114,'EPA Data'!H4979))</f>
        <v>0</v>
      </c>
      <c r="J4979" s="9" t="str">
        <f>VLOOKUP(F4979,'Tech to Policy Mapping'!C:D,2,FALSE)</f>
        <v>waste - methane capture</v>
      </c>
    </row>
    <row r="4980" spans="1:10" x14ac:dyDescent="0.45">
      <c r="A4980" t="s">
        <v>567</v>
      </c>
      <c r="B4980" t="s">
        <v>581</v>
      </c>
      <c r="C4980">
        <v>2045</v>
      </c>
      <c r="D4980" t="s">
        <v>82</v>
      </c>
      <c r="E4980" t="s">
        <v>83</v>
      </c>
      <c r="F4980" t="s">
        <v>582</v>
      </c>
      <c r="G4980">
        <v>2</v>
      </c>
      <c r="H4980">
        <v>0.16455522179603499</v>
      </c>
      <c r="I4980">
        <f>IF(OR(B4980="GAS",B4980="COL",B4980="LAN",B4980="RICE"),H4980*About!$B$113,IF(B4980="CROP",H4980*About!$B$114,'EPA Data'!H4980))</f>
        <v>0.16455522179603499</v>
      </c>
      <c r="J4980" s="9" t="str">
        <f>VLOOKUP(F4980,'Tech to Policy Mapping'!C:D,2,FALSE)</f>
        <v>waste - methane capture</v>
      </c>
    </row>
    <row r="4981" spans="1:10" x14ac:dyDescent="0.45">
      <c r="A4981" t="s">
        <v>567</v>
      </c>
      <c r="B4981" t="s">
        <v>581</v>
      </c>
      <c r="C4981">
        <v>2045</v>
      </c>
      <c r="D4981" t="s">
        <v>82</v>
      </c>
      <c r="E4981" t="s">
        <v>83</v>
      </c>
      <c r="F4981" t="s">
        <v>582</v>
      </c>
      <c r="G4981">
        <v>2</v>
      </c>
      <c r="H4981">
        <v>0</v>
      </c>
      <c r="I4981">
        <f>IF(OR(B4981="GAS",B4981="COL",B4981="LAN",B4981="RICE"),H4981*About!$B$113,IF(B4981="CROP",H4981*About!$B$114,'EPA Data'!H4981))</f>
        <v>0</v>
      </c>
      <c r="J4981" s="9" t="str">
        <f>VLOOKUP(F4981,'Tech to Policy Mapping'!C:D,2,FALSE)</f>
        <v>waste - methane capture</v>
      </c>
    </row>
    <row r="4982" spans="1:10" x14ac:dyDescent="0.45">
      <c r="A4982" t="s">
        <v>567</v>
      </c>
      <c r="B4982" t="s">
        <v>581</v>
      </c>
      <c r="C4982">
        <v>2045</v>
      </c>
      <c r="D4982" t="s">
        <v>82</v>
      </c>
      <c r="E4982" t="s">
        <v>83</v>
      </c>
      <c r="F4982" t="s">
        <v>583</v>
      </c>
      <c r="G4982">
        <v>6</v>
      </c>
      <c r="H4982">
        <v>2.0569403171539302</v>
      </c>
      <c r="I4982">
        <f>IF(OR(B4982="GAS",B4982="COL",B4982="LAN",B4982="RICE"),H4982*About!$B$113,IF(B4982="CROP",H4982*About!$B$114,'EPA Data'!H4982))</f>
        <v>2.0569403171539302</v>
      </c>
      <c r="J4982" s="9" t="str">
        <f>VLOOKUP(F4982,'Tech to Policy Mapping'!C:D,2,FALSE)</f>
        <v>waste - methane capture</v>
      </c>
    </row>
    <row r="4983" spans="1:10" x14ac:dyDescent="0.45">
      <c r="A4983" t="s">
        <v>567</v>
      </c>
      <c r="B4983" t="s">
        <v>581</v>
      </c>
      <c r="C4983">
        <v>2045</v>
      </c>
      <c r="D4983" t="s">
        <v>82</v>
      </c>
      <c r="E4983" t="s">
        <v>83</v>
      </c>
      <c r="F4983" t="s">
        <v>583</v>
      </c>
      <c r="G4983">
        <v>9</v>
      </c>
      <c r="H4983">
        <v>6.2629227638244602</v>
      </c>
      <c r="I4983">
        <f>IF(OR(B4983="GAS",B4983="COL",B4983="LAN",B4983="RICE"),H4983*About!$B$113,IF(B4983="CROP",H4983*About!$B$114,'EPA Data'!H4983))</f>
        <v>6.2629227638244602</v>
      </c>
      <c r="J4983" s="9" t="str">
        <f>VLOOKUP(F4983,'Tech to Policy Mapping'!C:D,2,FALSE)</f>
        <v>waste - methane capture</v>
      </c>
    </row>
    <row r="4984" spans="1:10" x14ac:dyDescent="0.45">
      <c r="A4984" t="s">
        <v>567</v>
      </c>
      <c r="B4984" t="s">
        <v>581</v>
      </c>
      <c r="C4984">
        <v>2045</v>
      </c>
      <c r="D4984" t="s">
        <v>82</v>
      </c>
      <c r="E4984" t="s">
        <v>83</v>
      </c>
      <c r="F4984" t="s">
        <v>584</v>
      </c>
      <c r="G4984">
        <v>32</v>
      </c>
      <c r="H4984">
        <v>1.4736288785934399</v>
      </c>
      <c r="I4984">
        <f>IF(OR(B4984="GAS",B4984="COL",B4984="LAN",B4984="RICE"),H4984*About!$B$113,IF(B4984="CROP",H4984*About!$B$114,'EPA Data'!H4984))</f>
        <v>1.4736288785934399</v>
      </c>
      <c r="J4984" s="9" t="str">
        <f>VLOOKUP(F4984,'Tech to Policy Mapping'!C:D,2,FALSE)</f>
        <v>waste - methane capture</v>
      </c>
    </row>
    <row r="4985" spans="1:10" x14ac:dyDescent="0.45">
      <c r="A4985" t="s">
        <v>567</v>
      </c>
      <c r="B4985" t="s">
        <v>581</v>
      </c>
      <c r="C4985">
        <v>2045</v>
      </c>
      <c r="D4985" t="s">
        <v>82</v>
      </c>
      <c r="E4985" t="s">
        <v>83</v>
      </c>
      <c r="F4985" t="s">
        <v>585</v>
      </c>
      <c r="G4985">
        <v>71</v>
      </c>
      <c r="H4985">
        <v>1.0315402746200499</v>
      </c>
      <c r="I4985">
        <f>IF(OR(B4985="GAS",B4985="COL",B4985="LAN",B4985="RICE"),H4985*About!$B$113,IF(B4985="CROP",H4985*About!$B$114,'EPA Data'!H4985))</f>
        <v>1.0315402746200499</v>
      </c>
      <c r="J4985" s="9" t="str">
        <f>VLOOKUP(F4985,'Tech to Policy Mapping'!C:D,2,FALSE)</f>
        <v>waste - methane capture</v>
      </c>
    </row>
    <row r="4986" spans="1:10" x14ac:dyDescent="0.45">
      <c r="A4986" t="s">
        <v>567</v>
      </c>
      <c r="B4986" t="s">
        <v>581</v>
      </c>
      <c r="C4986">
        <v>2045</v>
      </c>
      <c r="D4986" t="s">
        <v>82</v>
      </c>
      <c r="E4986" t="s">
        <v>83</v>
      </c>
      <c r="F4986" t="s">
        <v>584</v>
      </c>
      <c r="G4986">
        <v>86</v>
      </c>
      <c r="H4986">
        <v>0.39296770095825201</v>
      </c>
      <c r="I4986">
        <f>IF(OR(B4986="GAS",B4986="COL",B4986="LAN",B4986="RICE"),H4986*About!$B$113,IF(B4986="CROP",H4986*About!$B$114,'EPA Data'!H4986))</f>
        <v>0.39296770095825201</v>
      </c>
      <c r="J4986" s="9" t="str">
        <f>VLOOKUP(F4986,'Tech to Policy Mapping'!C:D,2,FALSE)</f>
        <v>waste - methane capture</v>
      </c>
    </row>
    <row r="4987" spans="1:10" x14ac:dyDescent="0.45">
      <c r="A4987" t="s">
        <v>567</v>
      </c>
      <c r="B4987" t="s">
        <v>581</v>
      </c>
      <c r="C4987">
        <v>2045</v>
      </c>
      <c r="D4987" t="s">
        <v>82</v>
      </c>
      <c r="E4987" t="s">
        <v>83</v>
      </c>
      <c r="F4987" t="s">
        <v>585</v>
      </c>
      <c r="G4987">
        <v>174</v>
      </c>
      <c r="H4987">
        <v>0.442088663578033</v>
      </c>
      <c r="I4987">
        <f>IF(OR(B4987="GAS",B4987="COL",B4987="LAN",B4987="RICE"),H4987*About!$B$113,IF(B4987="CROP",H4987*About!$B$114,'EPA Data'!H4987))</f>
        <v>0.442088663578033</v>
      </c>
      <c r="J4987" s="9" t="str">
        <f>VLOOKUP(F4987,'Tech to Policy Mapping'!C:D,2,FALSE)</f>
        <v>waste - methane capture</v>
      </c>
    </row>
    <row r="4988" spans="1:10" x14ac:dyDescent="0.45">
      <c r="A4988" t="s">
        <v>567</v>
      </c>
      <c r="B4988" t="s">
        <v>581</v>
      </c>
      <c r="C4988">
        <v>2045</v>
      </c>
      <c r="D4988" t="s">
        <v>82</v>
      </c>
      <c r="E4988" t="s">
        <v>83</v>
      </c>
      <c r="F4988" t="s">
        <v>584</v>
      </c>
      <c r="G4988">
        <v>940</v>
      </c>
      <c r="H4988">
        <v>26.283493041992099</v>
      </c>
      <c r="I4988">
        <f>IF(OR(B4988="GAS",B4988="COL",B4988="LAN",B4988="RICE"),H4988*About!$B$113,IF(B4988="CROP",H4988*About!$B$114,'EPA Data'!H4988))</f>
        <v>26.283493041992099</v>
      </c>
      <c r="J4988" s="9" t="str">
        <f>VLOOKUP(F4988,'Tech to Policy Mapping'!C:D,2,FALSE)</f>
        <v>waste - methane capture</v>
      </c>
    </row>
    <row r="4989" spans="1:10" x14ac:dyDescent="0.45">
      <c r="A4989" t="s">
        <v>567</v>
      </c>
      <c r="B4989" t="s">
        <v>581</v>
      </c>
      <c r="C4989">
        <v>2045</v>
      </c>
      <c r="D4989" t="s">
        <v>82</v>
      </c>
      <c r="E4989" t="s">
        <v>83</v>
      </c>
      <c r="F4989" t="s">
        <v>584</v>
      </c>
      <c r="G4989">
        <v>100000</v>
      </c>
      <c r="H4989" s="1">
        <v>9.9999999999999998E-13</v>
      </c>
      <c r="I4989">
        <f>IF(OR(B4989="GAS",B4989="COL",B4989="LAN",B4989="RICE"),H4989*About!$B$113,IF(B4989="CROP",H4989*About!$B$114,'EPA Data'!H4989))</f>
        <v>9.9999999999999998E-13</v>
      </c>
      <c r="J4989" s="9" t="str">
        <f>VLOOKUP(F4989,'Tech to Policy Mapping'!C:D,2,FALSE)</f>
        <v>waste - methane capture</v>
      </c>
    </row>
    <row r="4990" spans="1:10" x14ac:dyDescent="0.45">
      <c r="A4990" t="s">
        <v>567</v>
      </c>
      <c r="B4990" t="s">
        <v>581</v>
      </c>
      <c r="C4990">
        <v>2050</v>
      </c>
      <c r="D4990" t="s">
        <v>82</v>
      </c>
      <c r="E4990" t="s">
        <v>83</v>
      </c>
      <c r="F4990" t="s">
        <v>582</v>
      </c>
      <c r="G4990">
        <v>-100000</v>
      </c>
      <c r="H4990">
        <v>0</v>
      </c>
      <c r="I4990">
        <f>IF(OR(B4990="GAS",B4990="COL",B4990="LAN",B4990="RICE"),H4990*About!$B$113,IF(B4990="CROP",H4990*About!$B$114,'EPA Data'!H4990))</f>
        <v>0</v>
      </c>
      <c r="J4990" s="9" t="str">
        <f>VLOOKUP(F4990,'Tech to Policy Mapping'!C:D,2,FALSE)</f>
        <v>waste - methane capture</v>
      </c>
    </row>
    <row r="4991" spans="1:10" x14ac:dyDescent="0.45">
      <c r="A4991" t="s">
        <v>567</v>
      </c>
      <c r="B4991" t="s">
        <v>581</v>
      </c>
      <c r="C4991">
        <v>2050</v>
      </c>
      <c r="D4991" t="s">
        <v>82</v>
      </c>
      <c r="E4991" t="s">
        <v>83</v>
      </c>
      <c r="F4991" t="s">
        <v>582</v>
      </c>
      <c r="G4991">
        <v>0</v>
      </c>
      <c r="H4991">
        <v>0</v>
      </c>
      <c r="I4991">
        <f>IF(OR(B4991="GAS",B4991="COL",B4991="LAN",B4991="RICE"),H4991*About!$B$113,IF(B4991="CROP",H4991*About!$B$114,'EPA Data'!H4991))</f>
        <v>0</v>
      </c>
      <c r="J4991" s="9" t="str">
        <f>VLOOKUP(F4991,'Tech to Policy Mapping'!C:D,2,FALSE)</f>
        <v>waste - methane capture</v>
      </c>
    </row>
    <row r="4992" spans="1:10" x14ac:dyDescent="0.45">
      <c r="A4992" t="s">
        <v>567</v>
      </c>
      <c r="B4992" t="s">
        <v>581</v>
      </c>
      <c r="C4992">
        <v>2050</v>
      </c>
      <c r="D4992" t="s">
        <v>82</v>
      </c>
      <c r="E4992" t="s">
        <v>83</v>
      </c>
      <c r="F4992" t="s">
        <v>582</v>
      </c>
      <c r="G4992">
        <v>0</v>
      </c>
      <c r="H4992">
        <v>0.16167505085468201</v>
      </c>
      <c r="I4992">
        <f>IF(OR(B4992="GAS",B4992="COL",B4992="LAN",B4992="RICE"),H4992*About!$B$113,IF(B4992="CROP",H4992*About!$B$114,'EPA Data'!H4992))</f>
        <v>0.16167505085468201</v>
      </c>
      <c r="J4992" s="9" t="str">
        <f>VLOOKUP(F4992,'Tech to Policy Mapping'!C:D,2,FALSE)</f>
        <v>waste - methane capture</v>
      </c>
    </row>
    <row r="4993" spans="1:10" x14ac:dyDescent="0.45">
      <c r="A4993" t="s">
        <v>567</v>
      </c>
      <c r="B4993" t="s">
        <v>581</v>
      </c>
      <c r="C4993">
        <v>2050</v>
      </c>
      <c r="D4993" t="s">
        <v>82</v>
      </c>
      <c r="E4993" t="s">
        <v>83</v>
      </c>
      <c r="F4993" t="s">
        <v>583</v>
      </c>
      <c r="G4993">
        <v>3</v>
      </c>
      <c r="H4993">
        <v>2.0209381580352699</v>
      </c>
      <c r="I4993">
        <f>IF(OR(B4993="GAS",B4993="COL",B4993="LAN",B4993="RICE"),H4993*About!$B$113,IF(B4993="CROP",H4993*About!$B$114,'EPA Data'!H4993))</f>
        <v>2.0209381580352699</v>
      </c>
      <c r="J4993" s="9" t="str">
        <f>VLOOKUP(F4993,'Tech to Policy Mapping'!C:D,2,FALSE)</f>
        <v>waste - methane capture</v>
      </c>
    </row>
    <row r="4994" spans="1:10" x14ac:dyDescent="0.45">
      <c r="A4994" t="s">
        <v>567</v>
      </c>
      <c r="B4994" t="s">
        <v>581</v>
      </c>
      <c r="C4994">
        <v>2050</v>
      </c>
      <c r="D4994" t="s">
        <v>82</v>
      </c>
      <c r="E4994" t="s">
        <v>83</v>
      </c>
      <c r="F4994" t="s">
        <v>583</v>
      </c>
      <c r="G4994">
        <v>7</v>
      </c>
      <c r="H4994">
        <v>6.1533041000366202</v>
      </c>
      <c r="I4994">
        <f>IF(OR(B4994="GAS",B4994="COL",B4994="LAN",B4994="RICE"),H4994*About!$B$113,IF(B4994="CROP",H4994*About!$B$114,'EPA Data'!H4994))</f>
        <v>6.1533041000366202</v>
      </c>
      <c r="J4994" s="9" t="str">
        <f>VLOOKUP(F4994,'Tech to Policy Mapping'!C:D,2,FALSE)</f>
        <v>waste - methane capture</v>
      </c>
    </row>
    <row r="4995" spans="1:10" x14ac:dyDescent="0.45">
      <c r="A4995" t="s">
        <v>567</v>
      </c>
      <c r="B4995" t="s">
        <v>581</v>
      </c>
      <c r="C4995">
        <v>2050</v>
      </c>
      <c r="D4995" t="s">
        <v>82</v>
      </c>
      <c r="E4995" t="s">
        <v>83</v>
      </c>
      <c r="F4995" t="s">
        <v>584</v>
      </c>
      <c r="G4995">
        <v>29</v>
      </c>
      <c r="H4995">
        <v>1.44783627986908</v>
      </c>
      <c r="I4995">
        <f>IF(OR(B4995="GAS",B4995="COL",B4995="LAN",B4995="RICE"),H4995*About!$B$113,IF(B4995="CROP",H4995*About!$B$114,'EPA Data'!H4995))</f>
        <v>1.44783627986908</v>
      </c>
      <c r="J4995" s="9" t="str">
        <f>VLOOKUP(F4995,'Tech to Policy Mapping'!C:D,2,FALSE)</f>
        <v>waste - methane capture</v>
      </c>
    </row>
    <row r="4996" spans="1:10" x14ac:dyDescent="0.45">
      <c r="A4996" t="s">
        <v>567</v>
      </c>
      <c r="B4996" t="s">
        <v>581</v>
      </c>
      <c r="C4996">
        <v>2050</v>
      </c>
      <c r="D4996" t="s">
        <v>82</v>
      </c>
      <c r="E4996" t="s">
        <v>83</v>
      </c>
      <c r="F4996" t="s">
        <v>585</v>
      </c>
      <c r="G4996">
        <v>66</v>
      </c>
      <c r="H4996">
        <v>1.0134854316711399</v>
      </c>
      <c r="I4996">
        <f>IF(OR(B4996="GAS",B4996="COL",B4996="LAN",B4996="RICE"),H4996*About!$B$113,IF(B4996="CROP",H4996*About!$B$114,'EPA Data'!H4996))</f>
        <v>1.0134854316711399</v>
      </c>
      <c r="J4996" s="9" t="str">
        <f>VLOOKUP(F4996,'Tech to Policy Mapping'!C:D,2,FALSE)</f>
        <v>waste - methane capture</v>
      </c>
    </row>
    <row r="4997" spans="1:10" x14ac:dyDescent="0.45">
      <c r="A4997" t="s">
        <v>567</v>
      </c>
      <c r="B4997" t="s">
        <v>581</v>
      </c>
      <c r="C4997">
        <v>2050</v>
      </c>
      <c r="D4997" t="s">
        <v>82</v>
      </c>
      <c r="E4997" t="s">
        <v>83</v>
      </c>
      <c r="F4997" t="s">
        <v>584</v>
      </c>
      <c r="G4997">
        <v>81</v>
      </c>
      <c r="H4997">
        <v>0.38608965277671797</v>
      </c>
      <c r="I4997">
        <f>IF(OR(B4997="GAS",B4997="COL",B4997="LAN",B4997="RICE"),H4997*About!$B$113,IF(B4997="CROP",H4997*About!$B$114,'EPA Data'!H4997))</f>
        <v>0.38608965277671797</v>
      </c>
      <c r="J4997" s="9" t="str">
        <f>VLOOKUP(F4997,'Tech to Policy Mapping'!C:D,2,FALSE)</f>
        <v>waste - methane capture</v>
      </c>
    </row>
    <row r="4998" spans="1:10" x14ac:dyDescent="0.45">
      <c r="A4998" t="s">
        <v>567</v>
      </c>
      <c r="B4998" t="s">
        <v>581</v>
      </c>
      <c r="C4998">
        <v>2050</v>
      </c>
      <c r="D4998" t="s">
        <v>82</v>
      </c>
      <c r="E4998" t="s">
        <v>83</v>
      </c>
      <c r="F4998" t="s">
        <v>585</v>
      </c>
      <c r="G4998">
        <v>167</v>
      </c>
      <c r="H4998">
        <v>0.43435087800025901</v>
      </c>
      <c r="I4998">
        <f>IF(OR(B4998="GAS",B4998="COL",B4998="LAN",B4998="RICE"),H4998*About!$B$113,IF(B4998="CROP",H4998*About!$B$114,'EPA Data'!H4998))</f>
        <v>0.43435087800025901</v>
      </c>
      <c r="J4998" s="9" t="str">
        <f>VLOOKUP(F4998,'Tech to Policy Mapping'!C:D,2,FALSE)</f>
        <v>waste - methane capture</v>
      </c>
    </row>
    <row r="4999" spans="1:10" x14ac:dyDescent="0.45">
      <c r="A4999" t="s">
        <v>567</v>
      </c>
      <c r="B4999" t="s">
        <v>581</v>
      </c>
      <c r="C4999">
        <v>2050</v>
      </c>
      <c r="D4999" t="s">
        <v>82</v>
      </c>
      <c r="E4999" t="s">
        <v>83</v>
      </c>
      <c r="F4999" t="s">
        <v>584</v>
      </c>
      <c r="G4999">
        <v>910</v>
      </c>
      <c r="H4999">
        <v>25.823459625244102</v>
      </c>
      <c r="I4999">
        <f>IF(OR(B4999="GAS",B4999="COL",B4999="LAN",B4999="RICE"),H4999*About!$B$113,IF(B4999="CROP",H4999*About!$B$114,'EPA Data'!H4999))</f>
        <v>25.823459625244102</v>
      </c>
      <c r="J4999" s="9" t="str">
        <f>VLOOKUP(F4999,'Tech to Policy Mapping'!C:D,2,FALSE)</f>
        <v>waste - methane capture</v>
      </c>
    </row>
    <row r="5000" spans="1:10" x14ac:dyDescent="0.45">
      <c r="A5000" t="s">
        <v>567</v>
      </c>
      <c r="B5000" t="s">
        <v>581</v>
      </c>
      <c r="C5000">
        <v>2050</v>
      </c>
      <c r="D5000" t="s">
        <v>82</v>
      </c>
      <c r="E5000" t="s">
        <v>83</v>
      </c>
      <c r="F5000" t="s">
        <v>584</v>
      </c>
      <c r="G5000">
        <v>100000</v>
      </c>
      <c r="H5000" s="1">
        <v>9.9999999999999998E-13</v>
      </c>
      <c r="I5000">
        <f>IF(OR(B5000="GAS",B5000="COL",B5000="LAN",B5000="RICE"),H5000*About!$B$113,IF(B5000="CROP",H5000*About!$B$114,'EPA Data'!H5000))</f>
        <v>9.9999999999999998E-13</v>
      </c>
      <c r="J5000" s="9" t="str">
        <f>VLOOKUP(F5000,'Tech to Policy Mapping'!C:D,2,FALSE)</f>
        <v>waste - methane capture</v>
      </c>
    </row>
  </sheetData>
  <autoFilter ref="A1:J5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5"/>
  <sheetViews>
    <sheetView workbookViewId="0">
      <pane ySplit="1" topLeftCell="A2" activePane="bottomLeft" state="frozen"/>
      <selection pane="bottomLeft"/>
    </sheetView>
  </sheetViews>
  <sheetFormatPr defaultColWidth="8.86328125" defaultRowHeight="14.25" x14ac:dyDescent="0.45"/>
  <cols>
    <col min="1" max="1" width="17" customWidth="1"/>
    <col min="3" max="3" width="53.265625" customWidth="1"/>
    <col min="4" max="4" width="37.73046875" customWidth="1"/>
    <col min="5" max="5" width="108" customWidth="1"/>
  </cols>
  <sheetData>
    <row r="1" spans="1:5" x14ac:dyDescent="0.45">
      <c r="A1" s="3" t="s">
        <v>0</v>
      </c>
      <c r="B1" s="3" t="s">
        <v>1</v>
      </c>
      <c r="C1" s="3" t="s">
        <v>5</v>
      </c>
      <c r="D1" s="6" t="s">
        <v>588</v>
      </c>
      <c r="E1" s="7" t="s">
        <v>591</v>
      </c>
    </row>
    <row r="2" spans="1:5" x14ac:dyDescent="0.45">
      <c r="A2" t="s">
        <v>8</v>
      </c>
      <c r="B2" t="s">
        <v>9</v>
      </c>
      <c r="C2" t="s">
        <v>11</v>
      </c>
      <c r="D2" t="s">
        <v>590</v>
      </c>
    </row>
    <row r="3" spans="1:5" x14ac:dyDescent="0.45">
      <c r="A3" t="s">
        <v>8</v>
      </c>
      <c r="B3" t="s">
        <v>9</v>
      </c>
      <c r="C3" t="s">
        <v>12</v>
      </c>
      <c r="D3" t="s">
        <v>590</v>
      </c>
    </row>
    <row r="4" spans="1:5" x14ac:dyDescent="0.45">
      <c r="A4" t="s">
        <v>8</v>
      </c>
      <c r="B4" t="s">
        <v>9</v>
      </c>
      <c r="C4" t="s">
        <v>13</v>
      </c>
      <c r="D4" t="s">
        <v>590</v>
      </c>
    </row>
    <row r="5" spans="1:5" x14ac:dyDescent="0.45">
      <c r="A5" t="s">
        <v>8</v>
      </c>
      <c r="B5" t="s">
        <v>9</v>
      </c>
      <c r="C5" t="s">
        <v>14</v>
      </c>
      <c r="D5" t="s">
        <v>590</v>
      </c>
    </row>
    <row r="6" spans="1:5" x14ac:dyDescent="0.45">
      <c r="A6" t="s">
        <v>8</v>
      </c>
      <c r="B6" t="s">
        <v>9</v>
      </c>
      <c r="C6" t="s">
        <v>15</v>
      </c>
      <c r="D6" t="s">
        <v>590</v>
      </c>
    </row>
    <row r="7" spans="1:5" x14ac:dyDescent="0.45">
      <c r="A7" t="s">
        <v>8</v>
      </c>
      <c r="B7" t="s">
        <v>9</v>
      </c>
      <c r="C7" t="s">
        <v>31</v>
      </c>
      <c r="D7" t="s">
        <v>590</v>
      </c>
    </row>
    <row r="8" spans="1:5" x14ac:dyDescent="0.45">
      <c r="A8" t="s">
        <v>8</v>
      </c>
      <c r="B8" t="s">
        <v>353</v>
      </c>
      <c r="C8" t="s">
        <v>354</v>
      </c>
      <c r="D8" t="s">
        <v>589</v>
      </c>
    </row>
    <row r="9" spans="1:5" x14ac:dyDescent="0.45">
      <c r="A9" t="s">
        <v>8</v>
      </c>
      <c r="B9" t="s">
        <v>353</v>
      </c>
      <c r="C9" t="s">
        <v>355</v>
      </c>
      <c r="D9" t="s">
        <v>589</v>
      </c>
    </row>
    <row r="10" spans="1:5" x14ac:dyDescent="0.45">
      <c r="A10" t="s">
        <v>8</v>
      </c>
      <c r="B10" t="s">
        <v>353</v>
      </c>
      <c r="C10" t="s">
        <v>356</v>
      </c>
      <c r="D10" t="s">
        <v>589</v>
      </c>
    </row>
    <row r="11" spans="1:5" x14ac:dyDescent="0.45">
      <c r="A11" t="s">
        <v>8</v>
      </c>
      <c r="B11" t="s">
        <v>353</v>
      </c>
      <c r="C11" t="s">
        <v>357</v>
      </c>
      <c r="D11" t="s">
        <v>589</v>
      </c>
    </row>
    <row r="12" spans="1:5" x14ac:dyDescent="0.45">
      <c r="A12" t="s">
        <v>8</v>
      </c>
      <c r="B12" t="s">
        <v>353</v>
      </c>
      <c r="C12" t="s">
        <v>358</v>
      </c>
      <c r="D12" t="s">
        <v>589</v>
      </c>
    </row>
    <row r="13" spans="1:5" x14ac:dyDescent="0.45">
      <c r="A13" t="s">
        <v>8</v>
      </c>
      <c r="B13" t="s">
        <v>353</v>
      </c>
      <c r="C13" t="s">
        <v>359</v>
      </c>
      <c r="D13" t="s">
        <v>589</v>
      </c>
    </row>
    <row r="14" spans="1:5" x14ac:dyDescent="0.45">
      <c r="A14" t="s">
        <v>8</v>
      </c>
      <c r="B14" t="s">
        <v>353</v>
      </c>
      <c r="C14" t="s">
        <v>360</v>
      </c>
      <c r="D14" t="s">
        <v>589</v>
      </c>
    </row>
    <row r="15" spans="1:5" x14ac:dyDescent="0.45">
      <c r="A15" t="s">
        <v>8</v>
      </c>
      <c r="B15" t="s">
        <v>353</v>
      </c>
      <c r="C15" t="s">
        <v>361</v>
      </c>
      <c r="D15" t="s">
        <v>589</v>
      </c>
    </row>
    <row r="16" spans="1:5" x14ac:dyDescent="0.45">
      <c r="A16" t="s">
        <v>8</v>
      </c>
      <c r="B16" t="s">
        <v>353</v>
      </c>
      <c r="C16" t="s">
        <v>362</v>
      </c>
      <c r="D16" t="s">
        <v>589</v>
      </c>
    </row>
    <row r="17" spans="1:4" x14ac:dyDescent="0.45">
      <c r="A17" t="s">
        <v>8</v>
      </c>
      <c r="B17" t="s">
        <v>353</v>
      </c>
      <c r="C17" t="s">
        <v>363</v>
      </c>
      <c r="D17" t="s">
        <v>589</v>
      </c>
    </row>
    <row r="18" spans="1:4" x14ac:dyDescent="0.45">
      <c r="A18" t="s">
        <v>8</v>
      </c>
      <c r="B18" t="s">
        <v>353</v>
      </c>
      <c r="C18" t="s">
        <v>364</v>
      </c>
      <c r="D18" t="s">
        <v>589</v>
      </c>
    </row>
    <row r="19" spans="1:4" x14ac:dyDescent="0.45">
      <c r="A19" t="s">
        <v>8</v>
      </c>
      <c r="B19" t="s">
        <v>353</v>
      </c>
      <c r="C19" t="s">
        <v>365</v>
      </c>
      <c r="D19" t="s">
        <v>589</v>
      </c>
    </row>
    <row r="20" spans="1:4" x14ac:dyDescent="0.45">
      <c r="A20" t="s">
        <v>8</v>
      </c>
      <c r="B20" t="s">
        <v>353</v>
      </c>
      <c r="C20" t="s">
        <v>366</v>
      </c>
      <c r="D20" t="s">
        <v>589</v>
      </c>
    </row>
    <row r="21" spans="1:4" x14ac:dyDescent="0.45">
      <c r="A21" t="s">
        <v>8</v>
      </c>
      <c r="B21" t="s">
        <v>353</v>
      </c>
      <c r="C21" t="s">
        <v>367</v>
      </c>
      <c r="D21" t="s">
        <v>589</v>
      </c>
    </row>
    <row r="22" spans="1:4" x14ac:dyDescent="0.45">
      <c r="A22" t="s">
        <v>8</v>
      </c>
      <c r="B22" t="s">
        <v>353</v>
      </c>
      <c r="C22" t="s">
        <v>368</v>
      </c>
      <c r="D22" t="s">
        <v>589</v>
      </c>
    </row>
    <row r="23" spans="1:4" x14ac:dyDescent="0.45">
      <c r="A23" t="s">
        <v>8</v>
      </c>
      <c r="B23" t="s">
        <v>353</v>
      </c>
      <c r="C23" t="s">
        <v>369</v>
      </c>
      <c r="D23" t="s">
        <v>589</v>
      </c>
    </row>
    <row r="24" spans="1:4" x14ac:dyDescent="0.45">
      <c r="A24" t="s">
        <v>8</v>
      </c>
      <c r="B24" t="s">
        <v>391</v>
      </c>
      <c r="C24" t="s">
        <v>392</v>
      </c>
      <c r="D24" t="s">
        <v>590</v>
      </c>
    </row>
    <row r="25" spans="1:4" x14ac:dyDescent="0.45">
      <c r="A25" t="s">
        <v>8</v>
      </c>
      <c r="B25" t="s">
        <v>391</v>
      </c>
      <c r="C25" t="s">
        <v>393</v>
      </c>
      <c r="D25" t="s">
        <v>590</v>
      </c>
    </row>
    <row r="26" spans="1:4" x14ac:dyDescent="0.45">
      <c r="A26" t="s">
        <v>8</v>
      </c>
      <c r="B26" t="s">
        <v>391</v>
      </c>
      <c r="C26" t="s">
        <v>394</v>
      </c>
      <c r="D26" t="s">
        <v>590</v>
      </c>
    </row>
    <row r="27" spans="1:4" x14ac:dyDescent="0.45">
      <c r="A27" t="s">
        <v>8</v>
      </c>
      <c r="B27" t="s">
        <v>391</v>
      </c>
      <c r="C27" t="s">
        <v>395</v>
      </c>
      <c r="D27" t="s">
        <v>590</v>
      </c>
    </row>
    <row r="28" spans="1:4" x14ac:dyDescent="0.45">
      <c r="A28" t="s">
        <v>8</v>
      </c>
      <c r="B28" t="s">
        <v>391</v>
      </c>
      <c r="C28" t="s">
        <v>396</v>
      </c>
      <c r="D28" t="s">
        <v>590</v>
      </c>
    </row>
    <row r="29" spans="1:4" x14ac:dyDescent="0.45">
      <c r="A29" t="s">
        <v>8</v>
      </c>
      <c r="B29" t="s">
        <v>391</v>
      </c>
      <c r="C29" t="s">
        <v>397</v>
      </c>
      <c r="D29" t="s">
        <v>590</v>
      </c>
    </row>
    <row r="30" spans="1:4" x14ac:dyDescent="0.45">
      <c r="A30" t="s">
        <v>8</v>
      </c>
      <c r="B30" t="s">
        <v>391</v>
      </c>
      <c r="C30" t="s">
        <v>398</v>
      </c>
      <c r="D30" t="s">
        <v>590</v>
      </c>
    </row>
    <row r="31" spans="1:4" x14ac:dyDescent="0.45">
      <c r="A31" t="s">
        <v>8</v>
      </c>
      <c r="B31" t="s">
        <v>391</v>
      </c>
      <c r="C31" t="s">
        <v>399</v>
      </c>
      <c r="D31" t="s">
        <v>590</v>
      </c>
    </row>
    <row r="32" spans="1:4" x14ac:dyDescent="0.45">
      <c r="A32" t="s">
        <v>8</v>
      </c>
      <c r="B32" t="s">
        <v>391</v>
      </c>
      <c r="C32" t="s">
        <v>400</v>
      </c>
      <c r="D32" t="s">
        <v>590</v>
      </c>
    </row>
    <row r="33" spans="1:4" x14ac:dyDescent="0.45">
      <c r="A33" t="s">
        <v>8</v>
      </c>
      <c r="B33" t="s">
        <v>391</v>
      </c>
      <c r="C33" t="s">
        <v>401</v>
      </c>
      <c r="D33" t="s">
        <v>590</v>
      </c>
    </row>
    <row r="34" spans="1:4" x14ac:dyDescent="0.45">
      <c r="A34" t="s">
        <v>8</v>
      </c>
      <c r="B34" t="s">
        <v>391</v>
      </c>
      <c r="C34" t="s">
        <v>402</v>
      </c>
      <c r="D34" t="s">
        <v>590</v>
      </c>
    </row>
    <row r="35" spans="1:4" x14ac:dyDescent="0.45">
      <c r="A35" t="s">
        <v>8</v>
      </c>
      <c r="B35" t="s">
        <v>391</v>
      </c>
      <c r="C35" t="s">
        <v>403</v>
      </c>
      <c r="D35" t="s">
        <v>590</v>
      </c>
    </row>
    <row r="36" spans="1:4" x14ac:dyDescent="0.45">
      <c r="A36" t="s">
        <v>8</v>
      </c>
      <c r="B36" t="s">
        <v>391</v>
      </c>
      <c r="C36" t="s">
        <v>404</v>
      </c>
      <c r="D36" t="s">
        <v>590</v>
      </c>
    </row>
    <row r="37" spans="1:4" x14ac:dyDescent="0.45">
      <c r="A37" t="s">
        <v>8</v>
      </c>
      <c r="B37" t="s">
        <v>391</v>
      </c>
      <c r="C37" t="s">
        <v>405</v>
      </c>
      <c r="D37" t="s">
        <v>590</v>
      </c>
    </row>
    <row r="38" spans="1:4" x14ac:dyDescent="0.45">
      <c r="A38" t="s">
        <v>8</v>
      </c>
      <c r="B38" t="s">
        <v>391</v>
      </c>
      <c r="C38" t="s">
        <v>406</v>
      </c>
      <c r="D38" t="s">
        <v>590</v>
      </c>
    </row>
    <row r="39" spans="1:4" x14ac:dyDescent="0.45">
      <c r="A39" t="s">
        <v>8</v>
      </c>
      <c r="B39" t="s">
        <v>391</v>
      </c>
      <c r="C39" t="s">
        <v>407</v>
      </c>
      <c r="D39" t="s">
        <v>590</v>
      </c>
    </row>
    <row r="40" spans="1:4" x14ac:dyDescent="0.45">
      <c r="A40" t="s">
        <v>8</v>
      </c>
      <c r="B40" t="s">
        <v>391</v>
      </c>
      <c r="C40" t="s">
        <v>408</v>
      </c>
      <c r="D40" t="s">
        <v>590</v>
      </c>
    </row>
    <row r="41" spans="1:4" x14ac:dyDescent="0.45">
      <c r="A41" t="s">
        <v>8</v>
      </c>
      <c r="B41" t="s">
        <v>391</v>
      </c>
      <c r="C41" t="s">
        <v>409</v>
      </c>
      <c r="D41" t="s">
        <v>590</v>
      </c>
    </row>
    <row r="42" spans="1:4" x14ac:dyDescent="0.45">
      <c r="A42" t="s">
        <v>8</v>
      </c>
      <c r="B42" t="s">
        <v>391</v>
      </c>
      <c r="C42" t="s">
        <v>410</v>
      </c>
      <c r="D42" t="s">
        <v>590</v>
      </c>
    </row>
    <row r="43" spans="1:4" x14ac:dyDescent="0.45">
      <c r="A43" t="s">
        <v>8</v>
      </c>
      <c r="B43" t="s">
        <v>391</v>
      </c>
      <c r="C43" t="s">
        <v>411</v>
      </c>
      <c r="D43" t="s">
        <v>590</v>
      </c>
    </row>
    <row r="44" spans="1:4" x14ac:dyDescent="0.45">
      <c r="A44" t="s">
        <v>8</v>
      </c>
      <c r="B44" t="s">
        <v>391</v>
      </c>
      <c r="C44" t="s">
        <v>412</v>
      </c>
      <c r="D44" t="s">
        <v>590</v>
      </c>
    </row>
    <row r="45" spans="1:4" x14ac:dyDescent="0.45">
      <c r="A45" t="s">
        <v>8</v>
      </c>
      <c r="B45" t="s">
        <v>391</v>
      </c>
      <c r="C45" t="s">
        <v>413</v>
      </c>
      <c r="D45" t="s">
        <v>590</v>
      </c>
    </row>
    <row r="46" spans="1:4" x14ac:dyDescent="0.45">
      <c r="A46" t="s">
        <v>8</v>
      </c>
      <c r="B46" t="s">
        <v>391</v>
      </c>
      <c r="C46" t="s">
        <v>414</v>
      </c>
      <c r="D46" t="s">
        <v>590</v>
      </c>
    </row>
    <row r="47" spans="1:4" x14ac:dyDescent="0.45">
      <c r="A47" t="s">
        <v>8</v>
      </c>
      <c r="B47" t="s">
        <v>391</v>
      </c>
      <c r="C47" t="s">
        <v>415</v>
      </c>
      <c r="D47" t="s">
        <v>590</v>
      </c>
    </row>
    <row r="48" spans="1:4" x14ac:dyDescent="0.45">
      <c r="A48" t="s">
        <v>8</v>
      </c>
      <c r="B48" t="s">
        <v>391</v>
      </c>
      <c r="C48" t="s">
        <v>14</v>
      </c>
      <c r="D48" t="s">
        <v>590</v>
      </c>
    </row>
    <row r="49" spans="1:5" x14ac:dyDescent="0.45">
      <c r="A49" t="s">
        <v>8</v>
      </c>
      <c r="B49" t="s">
        <v>391</v>
      </c>
      <c r="C49" t="s">
        <v>13</v>
      </c>
      <c r="D49" t="s">
        <v>590</v>
      </c>
    </row>
    <row r="50" spans="1:5" x14ac:dyDescent="0.45">
      <c r="A50" t="s">
        <v>8</v>
      </c>
      <c r="B50" t="s">
        <v>391</v>
      </c>
      <c r="C50" t="s">
        <v>416</v>
      </c>
      <c r="D50" t="s">
        <v>590</v>
      </c>
    </row>
    <row r="51" spans="1:5" x14ac:dyDescent="0.45">
      <c r="A51" t="s">
        <v>8</v>
      </c>
      <c r="B51" t="s">
        <v>391</v>
      </c>
      <c r="C51" t="s">
        <v>417</v>
      </c>
      <c r="D51" t="s">
        <v>590</v>
      </c>
    </row>
    <row r="52" spans="1:5" x14ac:dyDescent="0.45">
      <c r="A52" t="s">
        <v>8</v>
      </c>
      <c r="B52" t="s">
        <v>391</v>
      </c>
      <c r="C52" t="s">
        <v>418</v>
      </c>
      <c r="D52" t="s">
        <v>590</v>
      </c>
    </row>
    <row r="53" spans="1:5" x14ac:dyDescent="0.45">
      <c r="A53" t="s">
        <v>8</v>
      </c>
      <c r="B53" t="s">
        <v>391</v>
      </c>
      <c r="C53" t="s">
        <v>15</v>
      </c>
      <c r="D53" t="s">
        <v>590</v>
      </c>
    </row>
    <row r="54" spans="1:5" x14ac:dyDescent="0.45">
      <c r="A54" t="s">
        <v>8</v>
      </c>
      <c r="B54" t="s">
        <v>391</v>
      </c>
      <c r="C54" t="s">
        <v>419</v>
      </c>
      <c r="D54" t="s">
        <v>590</v>
      </c>
    </row>
    <row r="55" spans="1:5" x14ac:dyDescent="0.45">
      <c r="A55" t="s">
        <v>8</v>
      </c>
      <c r="B55" t="s">
        <v>391</v>
      </c>
      <c r="C55" t="s">
        <v>420</v>
      </c>
      <c r="D55" t="s">
        <v>590</v>
      </c>
    </row>
    <row r="56" spans="1:5" x14ac:dyDescent="0.45">
      <c r="A56" t="s">
        <v>8</v>
      </c>
      <c r="B56" t="s">
        <v>391</v>
      </c>
      <c r="C56" t="s">
        <v>421</v>
      </c>
      <c r="D56" t="s">
        <v>590</v>
      </c>
    </row>
    <row r="57" spans="1:5" x14ac:dyDescent="0.45">
      <c r="A57" t="s">
        <v>8</v>
      </c>
      <c r="B57" t="s">
        <v>391</v>
      </c>
      <c r="C57" t="s">
        <v>422</v>
      </c>
      <c r="D57" t="s">
        <v>590</v>
      </c>
    </row>
    <row r="58" spans="1:5" x14ac:dyDescent="0.45">
      <c r="A58" t="s">
        <v>8</v>
      </c>
      <c r="B58" t="s">
        <v>391</v>
      </c>
      <c r="C58" t="s">
        <v>11</v>
      </c>
      <c r="D58" t="s">
        <v>590</v>
      </c>
    </row>
    <row r="59" spans="1:5" x14ac:dyDescent="0.45">
      <c r="A59" t="s">
        <v>8</v>
      </c>
      <c r="B59" t="s">
        <v>391</v>
      </c>
      <c r="C59" t="s">
        <v>424</v>
      </c>
      <c r="D59" t="s">
        <v>590</v>
      </c>
    </row>
    <row r="60" spans="1:5" x14ac:dyDescent="0.45">
      <c r="A60" t="s">
        <v>425</v>
      </c>
      <c r="B60" t="s">
        <v>85</v>
      </c>
      <c r="C60" t="s">
        <v>426</v>
      </c>
      <c r="D60" t="s">
        <v>623</v>
      </c>
      <c r="E60" t="s">
        <v>592</v>
      </c>
    </row>
    <row r="61" spans="1:5" x14ac:dyDescent="0.45">
      <c r="A61" t="s">
        <v>425</v>
      </c>
      <c r="B61" t="s">
        <v>85</v>
      </c>
      <c r="C61" t="s">
        <v>427</v>
      </c>
      <c r="D61" t="s">
        <v>623</v>
      </c>
      <c r="E61" t="s">
        <v>593</v>
      </c>
    </row>
    <row r="62" spans="1:5" x14ac:dyDescent="0.45">
      <c r="A62" t="s">
        <v>425</v>
      </c>
      <c r="B62" t="s">
        <v>85</v>
      </c>
      <c r="C62" t="s">
        <v>428</v>
      </c>
      <c r="D62" t="s">
        <v>624</v>
      </c>
      <c r="E62" t="s">
        <v>594</v>
      </c>
    </row>
    <row r="63" spans="1:5" x14ac:dyDescent="0.45">
      <c r="A63" t="s">
        <v>425</v>
      </c>
      <c r="B63" t="s">
        <v>85</v>
      </c>
      <c r="C63" t="s">
        <v>429</v>
      </c>
      <c r="D63" t="s">
        <v>624</v>
      </c>
      <c r="E63" t="s">
        <v>595</v>
      </c>
    </row>
    <row r="64" spans="1:5" x14ac:dyDescent="0.45">
      <c r="A64" t="s">
        <v>425</v>
      </c>
      <c r="B64" t="s">
        <v>85</v>
      </c>
      <c r="C64" t="s">
        <v>430</v>
      </c>
      <c r="D64" t="s">
        <v>623</v>
      </c>
      <c r="E64" t="s">
        <v>596</v>
      </c>
    </row>
    <row r="65" spans="1:5" x14ac:dyDescent="0.45">
      <c r="A65" t="s">
        <v>425</v>
      </c>
      <c r="B65" t="s">
        <v>85</v>
      </c>
      <c r="C65" t="s">
        <v>431</v>
      </c>
      <c r="D65" t="s">
        <v>624</v>
      </c>
      <c r="E65" t="s">
        <v>595</v>
      </c>
    </row>
    <row r="66" spans="1:5" x14ac:dyDescent="0.45">
      <c r="A66" t="s">
        <v>425</v>
      </c>
      <c r="B66" t="s">
        <v>85</v>
      </c>
      <c r="C66" t="s">
        <v>432</v>
      </c>
      <c r="D66" t="s">
        <v>623</v>
      </c>
      <c r="E66" t="s">
        <v>597</v>
      </c>
    </row>
    <row r="67" spans="1:5" x14ac:dyDescent="0.45">
      <c r="A67" t="s">
        <v>425</v>
      </c>
      <c r="B67" t="s">
        <v>433</v>
      </c>
      <c r="C67" t="s">
        <v>434</v>
      </c>
      <c r="D67" t="s">
        <v>724</v>
      </c>
      <c r="E67" t="s">
        <v>598</v>
      </c>
    </row>
    <row r="68" spans="1:5" x14ac:dyDescent="0.45">
      <c r="A68" t="s">
        <v>425</v>
      </c>
      <c r="B68" t="s">
        <v>433</v>
      </c>
      <c r="C68" t="s">
        <v>435</v>
      </c>
      <c r="D68" t="s">
        <v>724</v>
      </c>
      <c r="E68" s="8" t="s">
        <v>599</v>
      </c>
    </row>
    <row r="69" spans="1:5" x14ac:dyDescent="0.45">
      <c r="A69" t="s">
        <v>425</v>
      </c>
      <c r="B69" t="s">
        <v>433</v>
      </c>
      <c r="C69" t="s">
        <v>436</v>
      </c>
      <c r="D69" t="s">
        <v>726</v>
      </c>
      <c r="E69" s="8" t="s">
        <v>600</v>
      </c>
    </row>
    <row r="70" spans="1:5" x14ac:dyDescent="0.45">
      <c r="A70" t="s">
        <v>425</v>
      </c>
      <c r="B70" t="s">
        <v>433</v>
      </c>
      <c r="C70" t="s">
        <v>437</v>
      </c>
      <c r="D70" t="s">
        <v>725</v>
      </c>
      <c r="E70" s="8" t="s">
        <v>601</v>
      </c>
    </row>
    <row r="71" spans="1:5" x14ac:dyDescent="0.45">
      <c r="A71" t="s">
        <v>425</v>
      </c>
      <c r="B71" t="s">
        <v>433</v>
      </c>
      <c r="C71" t="s">
        <v>438</v>
      </c>
      <c r="D71" t="s">
        <v>724</v>
      </c>
      <c r="E71" s="8" t="s">
        <v>602</v>
      </c>
    </row>
    <row r="72" spans="1:5" x14ac:dyDescent="0.45">
      <c r="A72" t="s">
        <v>425</v>
      </c>
      <c r="B72" t="s">
        <v>433</v>
      </c>
      <c r="C72" t="s">
        <v>439</v>
      </c>
      <c r="D72" t="s">
        <v>725</v>
      </c>
      <c r="E72" s="8" t="s">
        <v>603</v>
      </c>
    </row>
    <row r="73" spans="1:5" x14ac:dyDescent="0.45">
      <c r="A73" t="s">
        <v>425</v>
      </c>
      <c r="B73" t="s">
        <v>433</v>
      </c>
      <c r="C73" t="s">
        <v>440</v>
      </c>
      <c r="D73" t="s">
        <v>724</v>
      </c>
      <c r="E73" s="8" t="s">
        <v>604</v>
      </c>
    </row>
    <row r="74" spans="1:5" x14ac:dyDescent="0.45">
      <c r="A74" t="s">
        <v>425</v>
      </c>
      <c r="B74" t="s">
        <v>433</v>
      </c>
      <c r="C74" t="s">
        <v>441</v>
      </c>
      <c r="D74" t="s">
        <v>724</v>
      </c>
      <c r="E74" s="8" t="s">
        <v>601</v>
      </c>
    </row>
    <row r="75" spans="1:5" x14ac:dyDescent="0.45">
      <c r="A75" t="s">
        <v>425</v>
      </c>
      <c r="B75" t="s">
        <v>433</v>
      </c>
      <c r="C75" t="s">
        <v>442</v>
      </c>
      <c r="D75" t="s">
        <v>724</v>
      </c>
      <c r="E75" s="8" t="s">
        <v>601</v>
      </c>
    </row>
    <row r="76" spans="1:5" x14ac:dyDescent="0.45">
      <c r="A76" t="s">
        <v>425</v>
      </c>
      <c r="B76" t="s">
        <v>433</v>
      </c>
      <c r="C76" t="s">
        <v>443</v>
      </c>
      <c r="D76" t="s">
        <v>725</v>
      </c>
      <c r="E76" s="8" t="s">
        <v>601</v>
      </c>
    </row>
    <row r="77" spans="1:5" x14ac:dyDescent="0.45">
      <c r="A77" t="s">
        <v>425</v>
      </c>
      <c r="B77" t="s">
        <v>433</v>
      </c>
      <c r="C77" t="s">
        <v>444</v>
      </c>
      <c r="D77" t="s">
        <v>725</v>
      </c>
      <c r="E77" s="8" t="s">
        <v>605</v>
      </c>
    </row>
    <row r="78" spans="1:5" x14ac:dyDescent="0.45">
      <c r="A78" t="s">
        <v>425</v>
      </c>
      <c r="B78" t="s">
        <v>433</v>
      </c>
      <c r="C78" t="s">
        <v>445</v>
      </c>
      <c r="D78" t="s">
        <v>728</v>
      </c>
      <c r="E78" t="s">
        <v>606</v>
      </c>
    </row>
    <row r="79" spans="1:5" x14ac:dyDescent="0.45">
      <c r="A79" t="s">
        <v>425</v>
      </c>
      <c r="B79" t="s">
        <v>433</v>
      </c>
      <c r="C79" t="s">
        <v>446</v>
      </c>
      <c r="D79" t="s">
        <v>724</v>
      </c>
      <c r="E79" s="8" t="s">
        <v>607</v>
      </c>
    </row>
    <row r="80" spans="1:5" x14ac:dyDescent="0.45">
      <c r="A80" t="s">
        <v>425</v>
      </c>
      <c r="B80" t="s">
        <v>433</v>
      </c>
      <c r="C80" t="s">
        <v>447</v>
      </c>
      <c r="D80" t="s">
        <v>726</v>
      </c>
      <c r="E80" s="8" t="s">
        <v>601</v>
      </c>
    </row>
    <row r="81" spans="1:5" x14ac:dyDescent="0.45">
      <c r="A81" t="s">
        <v>425</v>
      </c>
      <c r="B81" t="s">
        <v>433</v>
      </c>
      <c r="C81" t="s">
        <v>448</v>
      </c>
      <c r="D81" t="s">
        <v>724</v>
      </c>
      <c r="E81" s="8" t="s">
        <v>608</v>
      </c>
    </row>
    <row r="82" spans="1:5" x14ac:dyDescent="0.45">
      <c r="A82" t="s">
        <v>425</v>
      </c>
      <c r="B82" t="s">
        <v>433</v>
      </c>
      <c r="C82" t="s">
        <v>449</v>
      </c>
      <c r="D82" t="s">
        <v>726</v>
      </c>
      <c r="E82" s="8" t="s">
        <v>601</v>
      </c>
    </row>
    <row r="83" spans="1:5" x14ac:dyDescent="0.45">
      <c r="A83" t="s">
        <v>425</v>
      </c>
      <c r="B83" t="s">
        <v>433</v>
      </c>
      <c r="C83" t="s">
        <v>450</v>
      </c>
      <c r="D83" t="s">
        <v>725</v>
      </c>
      <c r="E83" s="8" t="s">
        <v>609</v>
      </c>
    </row>
    <row r="84" spans="1:5" x14ac:dyDescent="0.45">
      <c r="A84" t="s">
        <v>425</v>
      </c>
      <c r="B84" t="s">
        <v>433</v>
      </c>
      <c r="C84" t="s">
        <v>451</v>
      </c>
      <c r="D84" t="s">
        <v>724</v>
      </c>
      <c r="E84" t="s">
        <v>610</v>
      </c>
    </row>
    <row r="85" spans="1:5" x14ac:dyDescent="0.45">
      <c r="A85" t="s">
        <v>425</v>
      </c>
      <c r="B85" t="s">
        <v>433</v>
      </c>
      <c r="C85" t="s">
        <v>452</v>
      </c>
      <c r="D85" t="s">
        <v>725</v>
      </c>
      <c r="E85" s="8" t="s">
        <v>609</v>
      </c>
    </row>
    <row r="86" spans="1:5" x14ac:dyDescent="0.45">
      <c r="A86" t="s">
        <v>425</v>
      </c>
      <c r="B86" t="s">
        <v>433</v>
      </c>
      <c r="C86" t="s">
        <v>453</v>
      </c>
      <c r="D86" t="s">
        <v>724</v>
      </c>
      <c r="E86" s="8" t="s">
        <v>611</v>
      </c>
    </row>
    <row r="87" spans="1:5" x14ac:dyDescent="0.45">
      <c r="A87" t="s">
        <v>425</v>
      </c>
      <c r="B87" t="s">
        <v>433</v>
      </c>
      <c r="C87" t="s">
        <v>454</v>
      </c>
      <c r="D87" t="s">
        <v>726</v>
      </c>
      <c r="E87" t="s">
        <v>612</v>
      </c>
    </row>
    <row r="88" spans="1:5" x14ac:dyDescent="0.45">
      <c r="A88" t="s">
        <v>425</v>
      </c>
      <c r="B88" t="s">
        <v>433</v>
      </c>
      <c r="C88" t="s">
        <v>455</v>
      </c>
      <c r="D88" t="s">
        <v>724</v>
      </c>
      <c r="E88" t="s">
        <v>613</v>
      </c>
    </row>
    <row r="89" spans="1:5" x14ac:dyDescent="0.45">
      <c r="A89" t="s">
        <v>425</v>
      </c>
      <c r="B89" t="s">
        <v>433</v>
      </c>
      <c r="C89" t="s">
        <v>456</v>
      </c>
      <c r="D89" t="s">
        <v>724</v>
      </c>
      <c r="E89" s="8" t="s">
        <v>614</v>
      </c>
    </row>
    <row r="90" spans="1:5" x14ac:dyDescent="0.45">
      <c r="A90" t="s">
        <v>425</v>
      </c>
      <c r="B90" t="s">
        <v>433</v>
      </c>
      <c r="C90" t="s">
        <v>457</v>
      </c>
      <c r="D90" t="s">
        <v>724</v>
      </c>
      <c r="E90" t="s">
        <v>615</v>
      </c>
    </row>
    <row r="91" spans="1:5" x14ac:dyDescent="0.45">
      <c r="A91" t="s">
        <v>425</v>
      </c>
      <c r="B91" t="s">
        <v>433</v>
      </c>
      <c r="C91" t="s">
        <v>458</v>
      </c>
      <c r="D91" t="s">
        <v>724</v>
      </c>
      <c r="E91" s="8" t="s">
        <v>601</v>
      </c>
    </row>
    <row r="92" spans="1:5" x14ac:dyDescent="0.45">
      <c r="A92" t="s">
        <v>425</v>
      </c>
      <c r="B92" t="s">
        <v>433</v>
      </c>
      <c r="C92" t="s">
        <v>459</v>
      </c>
      <c r="D92" t="s">
        <v>727</v>
      </c>
      <c r="E92" t="s">
        <v>616</v>
      </c>
    </row>
    <row r="93" spans="1:5" x14ac:dyDescent="0.45">
      <c r="A93" t="s">
        <v>425</v>
      </c>
      <c r="B93" t="s">
        <v>433</v>
      </c>
      <c r="C93" t="s">
        <v>460</v>
      </c>
      <c r="D93" t="s">
        <v>724</v>
      </c>
      <c r="E93" t="s">
        <v>610</v>
      </c>
    </row>
    <row r="94" spans="1:5" x14ac:dyDescent="0.45">
      <c r="A94" t="s">
        <v>465</v>
      </c>
      <c r="B94" t="s">
        <v>466</v>
      </c>
      <c r="C94" t="s">
        <v>467</v>
      </c>
      <c r="D94" t="s">
        <v>718</v>
      </c>
    </row>
    <row r="95" spans="1:5" x14ac:dyDescent="0.45">
      <c r="A95" t="s">
        <v>465</v>
      </c>
      <c r="B95" t="s">
        <v>466</v>
      </c>
      <c r="C95" t="s">
        <v>468</v>
      </c>
      <c r="D95" t="s">
        <v>718</v>
      </c>
    </row>
    <row r="96" spans="1:5" x14ac:dyDescent="0.45">
      <c r="A96" t="s">
        <v>465</v>
      </c>
      <c r="B96" t="s">
        <v>466</v>
      </c>
      <c r="C96" t="s">
        <v>469</v>
      </c>
      <c r="D96" t="s">
        <v>718</v>
      </c>
    </row>
    <row r="97" spans="1:5" x14ac:dyDescent="0.45">
      <c r="A97" t="s">
        <v>465</v>
      </c>
      <c r="B97" t="s">
        <v>466</v>
      </c>
      <c r="C97" t="s">
        <v>470</v>
      </c>
      <c r="D97" t="s">
        <v>718</v>
      </c>
    </row>
    <row r="98" spans="1:5" x14ac:dyDescent="0.45">
      <c r="A98" t="s">
        <v>465</v>
      </c>
      <c r="B98" t="s">
        <v>466</v>
      </c>
      <c r="C98" t="s">
        <v>471</v>
      </c>
      <c r="D98" t="s">
        <v>718</v>
      </c>
    </row>
    <row r="99" spans="1:5" x14ac:dyDescent="0.45">
      <c r="A99" t="s">
        <v>465</v>
      </c>
      <c r="B99" t="s">
        <v>466</v>
      </c>
      <c r="C99" t="s">
        <v>472</v>
      </c>
      <c r="D99" t="s">
        <v>718</v>
      </c>
    </row>
    <row r="100" spans="1:5" x14ac:dyDescent="0.45">
      <c r="A100" t="s">
        <v>465</v>
      </c>
      <c r="B100" t="s">
        <v>466</v>
      </c>
      <c r="C100" t="s">
        <v>473</v>
      </c>
      <c r="D100" t="s">
        <v>718</v>
      </c>
    </row>
    <row r="101" spans="1:5" x14ac:dyDescent="0.45">
      <c r="A101" t="s">
        <v>465</v>
      </c>
      <c r="B101" t="s">
        <v>466</v>
      </c>
      <c r="C101" t="s">
        <v>474</v>
      </c>
      <c r="D101" t="s">
        <v>718</v>
      </c>
    </row>
    <row r="102" spans="1:5" x14ac:dyDescent="0.45">
      <c r="A102" t="s">
        <v>465</v>
      </c>
      <c r="B102" t="s">
        <v>492</v>
      </c>
      <c r="C102" t="s">
        <v>493</v>
      </c>
      <c r="D102" t="s">
        <v>979</v>
      </c>
      <c r="E102" t="s">
        <v>861</v>
      </c>
    </row>
    <row r="103" spans="1:5" x14ac:dyDescent="0.45">
      <c r="A103" t="s">
        <v>465</v>
      </c>
      <c r="B103" t="s">
        <v>492</v>
      </c>
      <c r="C103" t="s">
        <v>494</v>
      </c>
      <c r="D103" t="s">
        <v>979</v>
      </c>
      <c r="E103" t="s">
        <v>862</v>
      </c>
    </row>
    <row r="104" spans="1:5" x14ac:dyDescent="0.45">
      <c r="A104" t="s">
        <v>465</v>
      </c>
      <c r="B104" t="s">
        <v>495</v>
      </c>
      <c r="C104" t="s">
        <v>496</v>
      </c>
      <c r="D104" t="s">
        <v>979</v>
      </c>
      <c r="E104" t="s">
        <v>863</v>
      </c>
    </row>
    <row r="105" spans="1:5" x14ac:dyDescent="0.45">
      <c r="A105" t="s">
        <v>465</v>
      </c>
      <c r="B105" t="s">
        <v>495</v>
      </c>
      <c r="C105" t="s">
        <v>497</v>
      </c>
      <c r="D105" t="s">
        <v>719</v>
      </c>
      <c r="E105" t="s">
        <v>617</v>
      </c>
    </row>
    <row r="106" spans="1:5" x14ac:dyDescent="0.45">
      <c r="A106" t="s">
        <v>465</v>
      </c>
      <c r="B106" t="s">
        <v>495</v>
      </c>
      <c r="C106" t="s">
        <v>498</v>
      </c>
      <c r="D106" t="s">
        <v>979</v>
      </c>
      <c r="E106" t="s">
        <v>864</v>
      </c>
    </row>
    <row r="107" spans="1:5" x14ac:dyDescent="0.45">
      <c r="A107" t="s">
        <v>465</v>
      </c>
      <c r="B107" t="s">
        <v>495</v>
      </c>
      <c r="C107" t="s">
        <v>499</v>
      </c>
      <c r="D107" t="s">
        <v>979</v>
      </c>
      <c r="E107" t="s">
        <v>865</v>
      </c>
    </row>
    <row r="108" spans="1:5" x14ac:dyDescent="0.45">
      <c r="A108" t="s">
        <v>465</v>
      </c>
      <c r="B108" t="s">
        <v>495</v>
      </c>
      <c r="C108" t="s">
        <v>500</v>
      </c>
      <c r="D108" t="s">
        <v>718</v>
      </c>
      <c r="E108" t="s">
        <v>618</v>
      </c>
    </row>
    <row r="109" spans="1:5" x14ac:dyDescent="0.45">
      <c r="A109" t="s">
        <v>465</v>
      </c>
      <c r="B109" t="s">
        <v>495</v>
      </c>
      <c r="C109" t="s">
        <v>501</v>
      </c>
      <c r="D109" t="s">
        <v>979</v>
      </c>
      <c r="E109" t="s">
        <v>866</v>
      </c>
    </row>
    <row r="110" spans="1:5" x14ac:dyDescent="0.45">
      <c r="A110" t="s">
        <v>465</v>
      </c>
      <c r="B110" t="s">
        <v>504</v>
      </c>
      <c r="C110" t="s">
        <v>505</v>
      </c>
      <c r="D110" t="s">
        <v>718</v>
      </c>
    </row>
    <row r="111" spans="1:5" x14ac:dyDescent="0.45">
      <c r="A111" t="s">
        <v>465</v>
      </c>
      <c r="B111" t="s">
        <v>504</v>
      </c>
      <c r="C111" t="s">
        <v>506</v>
      </c>
      <c r="D111" t="s">
        <v>718</v>
      </c>
    </row>
    <row r="112" spans="1:5" x14ac:dyDescent="0.45">
      <c r="A112" t="s">
        <v>465</v>
      </c>
      <c r="B112" t="s">
        <v>504</v>
      </c>
      <c r="C112" t="s">
        <v>507</v>
      </c>
      <c r="D112" t="s">
        <v>718</v>
      </c>
    </row>
    <row r="113" spans="1:5" x14ac:dyDescent="0.45">
      <c r="A113" t="s">
        <v>465</v>
      </c>
      <c r="B113" t="s">
        <v>508</v>
      </c>
      <c r="C113" t="s">
        <v>509</v>
      </c>
      <c r="D113" t="s">
        <v>718</v>
      </c>
    </row>
    <row r="114" spans="1:5" x14ac:dyDescent="0.45">
      <c r="A114" t="s">
        <v>465</v>
      </c>
      <c r="B114" t="s">
        <v>508</v>
      </c>
      <c r="C114" t="s">
        <v>510</v>
      </c>
      <c r="D114" t="s">
        <v>718</v>
      </c>
    </row>
    <row r="115" spans="1:5" x14ac:dyDescent="0.45">
      <c r="A115" t="s">
        <v>465</v>
      </c>
      <c r="B115" t="s">
        <v>508</v>
      </c>
      <c r="C115" t="s">
        <v>511</v>
      </c>
      <c r="D115" t="s">
        <v>718</v>
      </c>
    </row>
    <row r="116" spans="1:5" x14ac:dyDescent="0.45">
      <c r="A116" t="s">
        <v>465</v>
      </c>
      <c r="B116" t="s">
        <v>508</v>
      </c>
      <c r="C116" t="s">
        <v>513</v>
      </c>
      <c r="D116" t="s">
        <v>718</v>
      </c>
    </row>
    <row r="117" spans="1:5" x14ac:dyDescent="0.45">
      <c r="A117" t="s">
        <v>465</v>
      </c>
      <c r="B117" t="s">
        <v>514</v>
      </c>
      <c r="C117" t="s">
        <v>515</v>
      </c>
      <c r="D117" t="s">
        <v>720</v>
      </c>
    </row>
    <row r="118" spans="1:5" x14ac:dyDescent="0.45">
      <c r="A118" t="s">
        <v>465</v>
      </c>
      <c r="B118" t="s">
        <v>514</v>
      </c>
      <c r="C118" t="s">
        <v>516</v>
      </c>
      <c r="D118" t="s">
        <v>720</v>
      </c>
    </row>
    <row r="119" spans="1:5" x14ac:dyDescent="0.45">
      <c r="A119" t="s">
        <v>465</v>
      </c>
      <c r="B119" t="s">
        <v>514</v>
      </c>
      <c r="C119" t="s">
        <v>517</v>
      </c>
      <c r="D119" t="s">
        <v>720</v>
      </c>
    </row>
    <row r="120" spans="1:5" x14ac:dyDescent="0.45">
      <c r="A120" t="s">
        <v>465</v>
      </c>
      <c r="B120" t="s">
        <v>514</v>
      </c>
      <c r="C120" t="s">
        <v>518</v>
      </c>
      <c r="D120" t="s">
        <v>979</v>
      </c>
      <c r="E120" t="s">
        <v>866</v>
      </c>
    </row>
    <row r="121" spans="1:5" x14ac:dyDescent="0.45">
      <c r="A121" t="s">
        <v>465</v>
      </c>
      <c r="B121" t="s">
        <v>514</v>
      </c>
      <c r="C121" t="s">
        <v>519</v>
      </c>
      <c r="D121" t="s">
        <v>720</v>
      </c>
    </row>
    <row r="122" spans="1:5" x14ac:dyDescent="0.45">
      <c r="A122" t="s">
        <v>465</v>
      </c>
      <c r="B122" t="s">
        <v>514</v>
      </c>
      <c r="C122" t="s">
        <v>520</v>
      </c>
      <c r="D122" t="s">
        <v>720</v>
      </c>
    </row>
    <row r="123" spans="1:5" x14ac:dyDescent="0.45">
      <c r="A123" t="s">
        <v>465</v>
      </c>
      <c r="B123" t="s">
        <v>521</v>
      </c>
      <c r="C123" t="s">
        <v>522</v>
      </c>
      <c r="D123" t="s">
        <v>720</v>
      </c>
    </row>
    <row r="124" spans="1:5" x14ac:dyDescent="0.45">
      <c r="A124" t="s">
        <v>465</v>
      </c>
      <c r="B124" t="s">
        <v>523</v>
      </c>
      <c r="C124" t="s">
        <v>524</v>
      </c>
      <c r="D124" t="s">
        <v>718</v>
      </c>
    </row>
    <row r="125" spans="1:5" x14ac:dyDescent="0.45">
      <c r="A125" t="s">
        <v>465</v>
      </c>
      <c r="B125" t="s">
        <v>523</v>
      </c>
      <c r="C125" t="s">
        <v>525</v>
      </c>
      <c r="D125" t="s">
        <v>718</v>
      </c>
    </row>
    <row r="126" spans="1:5" x14ac:dyDescent="0.45">
      <c r="A126" t="s">
        <v>465</v>
      </c>
      <c r="B126" t="s">
        <v>523</v>
      </c>
      <c r="C126" t="s">
        <v>526</v>
      </c>
      <c r="D126" t="s">
        <v>718</v>
      </c>
    </row>
    <row r="127" spans="1:5" x14ac:dyDescent="0.45">
      <c r="A127" t="s">
        <v>465</v>
      </c>
      <c r="B127" t="s">
        <v>527</v>
      </c>
      <c r="C127" t="s">
        <v>528</v>
      </c>
      <c r="D127" t="s">
        <v>720</v>
      </c>
    </row>
    <row r="128" spans="1:5" x14ac:dyDescent="0.45">
      <c r="A128" t="s">
        <v>465</v>
      </c>
      <c r="B128" t="s">
        <v>527</v>
      </c>
      <c r="C128" t="s">
        <v>529</v>
      </c>
      <c r="D128" t="s">
        <v>720</v>
      </c>
    </row>
    <row r="129" spans="1:5" x14ac:dyDescent="0.45">
      <c r="A129" t="s">
        <v>465</v>
      </c>
      <c r="B129" t="s">
        <v>527</v>
      </c>
      <c r="C129" t="s">
        <v>530</v>
      </c>
      <c r="D129" t="s">
        <v>720</v>
      </c>
    </row>
    <row r="130" spans="1:5" x14ac:dyDescent="0.45">
      <c r="A130" t="s">
        <v>465</v>
      </c>
      <c r="B130" t="s">
        <v>527</v>
      </c>
      <c r="C130" t="s">
        <v>531</v>
      </c>
      <c r="D130" t="s">
        <v>720</v>
      </c>
    </row>
    <row r="131" spans="1:5" x14ac:dyDescent="0.45">
      <c r="A131" t="s">
        <v>465</v>
      </c>
      <c r="B131" t="s">
        <v>527</v>
      </c>
      <c r="C131" t="s">
        <v>532</v>
      </c>
      <c r="D131" t="s">
        <v>720</v>
      </c>
    </row>
    <row r="132" spans="1:5" x14ac:dyDescent="0.45">
      <c r="A132" t="s">
        <v>465</v>
      </c>
      <c r="B132" t="s">
        <v>533</v>
      </c>
      <c r="C132" t="s">
        <v>515</v>
      </c>
      <c r="D132" t="s">
        <v>720</v>
      </c>
    </row>
    <row r="133" spans="1:5" x14ac:dyDescent="0.45">
      <c r="A133" t="s">
        <v>465</v>
      </c>
      <c r="B133" t="s">
        <v>533</v>
      </c>
      <c r="C133" t="s">
        <v>518</v>
      </c>
      <c r="D133" t="s">
        <v>720</v>
      </c>
    </row>
    <row r="134" spans="1:5" x14ac:dyDescent="0.45">
      <c r="A134" t="s">
        <v>465</v>
      </c>
      <c r="B134" t="s">
        <v>533</v>
      </c>
      <c r="C134" t="s">
        <v>534</v>
      </c>
      <c r="D134" t="s">
        <v>979</v>
      </c>
      <c r="E134" t="s">
        <v>866</v>
      </c>
    </row>
    <row r="135" spans="1:5" x14ac:dyDescent="0.45">
      <c r="A135" t="s">
        <v>465</v>
      </c>
      <c r="B135" t="s">
        <v>533</v>
      </c>
      <c r="C135" t="s">
        <v>519</v>
      </c>
      <c r="D135" t="s">
        <v>720</v>
      </c>
    </row>
    <row r="136" spans="1:5" x14ac:dyDescent="0.45">
      <c r="A136" t="s">
        <v>465</v>
      </c>
      <c r="B136" t="s">
        <v>535</v>
      </c>
      <c r="C136" t="s">
        <v>536</v>
      </c>
      <c r="D136" t="s">
        <v>718</v>
      </c>
    </row>
    <row r="137" spans="1:5" x14ac:dyDescent="0.45">
      <c r="A137" t="s">
        <v>465</v>
      </c>
      <c r="B137" t="s">
        <v>535</v>
      </c>
      <c r="C137" t="s">
        <v>537</v>
      </c>
      <c r="D137" t="s">
        <v>718</v>
      </c>
    </row>
    <row r="138" spans="1:5" x14ac:dyDescent="0.45">
      <c r="A138" t="s">
        <v>465</v>
      </c>
      <c r="B138" t="s">
        <v>535</v>
      </c>
      <c r="C138" t="s">
        <v>538</v>
      </c>
      <c r="D138" t="s">
        <v>719</v>
      </c>
    </row>
    <row r="139" spans="1:5" x14ac:dyDescent="0.45">
      <c r="A139" t="s">
        <v>465</v>
      </c>
      <c r="B139" t="s">
        <v>535</v>
      </c>
      <c r="C139" t="s">
        <v>539</v>
      </c>
      <c r="D139" t="s">
        <v>718</v>
      </c>
    </row>
    <row r="140" spans="1:5" x14ac:dyDescent="0.45">
      <c r="A140" t="s">
        <v>465</v>
      </c>
      <c r="B140" t="s">
        <v>535</v>
      </c>
      <c r="C140" t="s">
        <v>540</v>
      </c>
      <c r="D140" t="s">
        <v>718</v>
      </c>
    </row>
    <row r="141" spans="1:5" x14ac:dyDescent="0.45">
      <c r="A141" t="s">
        <v>465</v>
      </c>
      <c r="B141" t="s">
        <v>535</v>
      </c>
      <c r="C141" t="s">
        <v>541</v>
      </c>
      <c r="D141" t="s">
        <v>718</v>
      </c>
    </row>
    <row r="142" spans="1:5" x14ac:dyDescent="0.45">
      <c r="A142" t="s">
        <v>465</v>
      </c>
      <c r="B142" t="s">
        <v>535</v>
      </c>
      <c r="C142" t="s">
        <v>542</v>
      </c>
      <c r="D142" t="s">
        <v>718</v>
      </c>
    </row>
    <row r="143" spans="1:5" x14ac:dyDescent="0.45">
      <c r="A143" t="s">
        <v>465</v>
      </c>
      <c r="B143" t="s">
        <v>535</v>
      </c>
      <c r="C143" t="s">
        <v>543</v>
      </c>
      <c r="D143" t="s">
        <v>718</v>
      </c>
    </row>
    <row r="144" spans="1:5" x14ac:dyDescent="0.45">
      <c r="A144" t="s">
        <v>465</v>
      </c>
      <c r="B144" t="s">
        <v>535</v>
      </c>
      <c r="C144" t="s">
        <v>544</v>
      </c>
      <c r="D144" t="s">
        <v>718</v>
      </c>
    </row>
    <row r="145" spans="1:4" x14ac:dyDescent="0.45">
      <c r="A145" t="s">
        <v>465</v>
      </c>
      <c r="B145" t="s">
        <v>535</v>
      </c>
      <c r="C145" t="s">
        <v>545</v>
      </c>
      <c r="D145" t="s">
        <v>719</v>
      </c>
    </row>
    <row r="146" spans="1:4" x14ac:dyDescent="0.45">
      <c r="A146" t="s">
        <v>465</v>
      </c>
      <c r="B146" t="s">
        <v>535</v>
      </c>
      <c r="C146" t="s">
        <v>546</v>
      </c>
      <c r="D146" t="s">
        <v>719</v>
      </c>
    </row>
    <row r="147" spans="1:4" x14ac:dyDescent="0.45">
      <c r="A147" t="s">
        <v>465</v>
      </c>
      <c r="B147" t="s">
        <v>535</v>
      </c>
      <c r="C147" t="s">
        <v>547</v>
      </c>
      <c r="D147" t="s">
        <v>718</v>
      </c>
    </row>
    <row r="148" spans="1:4" x14ac:dyDescent="0.45">
      <c r="A148" t="s">
        <v>465</v>
      </c>
      <c r="B148" t="s">
        <v>535</v>
      </c>
      <c r="C148" t="s">
        <v>548</v>
      </c>
      <c r="D148" t="s">
        <v>718</v>
      </c>
    </row>
    <row r="149" spans="1:4" x14ac:dyDescent="0.45">
      <c r="A149" t="s">
        <v>465</v>
      </c>
      <c r="B149" t="s">
        <v>535</v>
      </c>
      <c r="C149" t="s">
        <v>549</v>
      </c>
      <c r="D149" t="s">
        <v>718</v>
      </c>
    </row>
    <row r="150" spans="1:4" x14ac:dyDescent="0.45">
      <c r="A150" t="s">
        <v>465</v>
      </c>
      <c r="B150" t="s">
        <v>535</v>
      </c>
      <c r="C150" t="s">
        <v>550</v>
      </c>
      <c r="D150" t="s">
        <v>718</v>
      </c>
    </row>
    <row r="151" spans="1:4" x14ac:dyDescent="0.45">
      <c r="A151" t="s">
        <v>465</v>
      </c>
      <c r="B151" t="s">
        <v>535</v>
      </c>
      <c r="C151" t="s">
        <v>551</v>
      </c>
      <c r="D151" t="s">
        <v>718</v>
      </c>
    </row>
    <row r="152" spans="1:4" x14ac:dyDescent="0.45">
      <c r="A152" t="s">
        <v>465</v>
      </c>
      <c r="B152" t="s">
        <v>535</v>
      </c>
      <c r="C152" t="s">
        <v>552</v>
      </c>
      <c r="D152" t="s">
        <v>718</v>
      </c>
    </row>
    <row r="153" spans="1:4" x14ac:dyDescent="0.45">
      <c r="A153" t="s">
        <v>465</v>
      </c>
      <c r="B153" t="s">
        <v>535</v>
      </c>
      <c r="C153" t="s">
        <v>553</v>
      </c>
      <c r="D153" t="s">
        <v>718</v>
      </c>
    </row>
    <row r="154" spans="1:4" x14ac:dyDescent="0.45">
      <c r="A154" t="s">
        <v>465</v>
      </c>
      <c r="B154" t="s">
        <v>535</v>
      </c>
      <c r="C154" t="s">
        <v>554</v>
      </c>
      <c r="D154" t="s">
        <v>718</v>
      </c>
    </row>
    <row r="155" spans="1:4" x14ac:dyDescent="0.45">
      <c r="A155" t="s">
        <v>465</v>
      </c>
      <c r="B155" t="s">
        <v>535</v>
      </c>
      <c r="C155" t="s">
        <v>555</v>
      </c>
      <c r="D155" t="s">
        <v>718</v>
      </c>
    </row>
    <row r="156" spans="1:4" x14ac:dyDescent="0.45">
      <c r="A156" t="s">
        <v>465</v>
      </c>
      <c r="B156" t="s">
        <v>535</v>
      </c>
      <c r="C156" t="s">
        <v>556</v>
      </c>
      <c r="D156" t="s">
        <v>718</v>
      </c>
    </row>
    <row r="157" spans="1:4" x14ac:dyDescent="0.45">
      <c r="A157" t="s">
        <v>465</v>
      </c>
      <c r="B157" t="s">
        <v>535</v>
      </c>
      <c r="C157" t="s">
        <v>557</v>
      </c>
      <c r="D157" t="s">
        <v>718</v>
      </c>
    </row>
    <row r="158" spans="1:4" x14ac:dyDescent="0.45">
      <c r="A158" t="s">
        <v>465</v>
      </c>
      <c r="B158" t="s">
        <v>535</v>
      </c>
      <c r="C158" t="s">
        <v>558</v>
      </c>
      <c r="D158" t="s">
        <v>718</v>
      </c>
    </row>
    <row r="159" spans="1:4" x14ac:dyDescent="0.45">
      <c r="A159" t="s">
        <v>465</v>
      </c>
      <c r="B159" t="s">
        <v>535</v>
      </c>
      <c r="C159" t="s">
        <v>559</v>
      </c>
      <c r="D159" t="s">
        <v>718</v>
      </c>
    </row>
    <row r="160" spans="1:4" x14ac:dyDescent="0.45">
      <c r="A160" t="s">
        <v>465</v>
      </c>
      <c r="B160" t="s">
        <v>535</v>
      </c>
      <c r="C160" t="s">
        <v>560</v>
      </c>
      <c r="D160" t="s">
        <v>718</v>
      </c>
    </row>
    <row r="161" spans="1:5" x14ac:dyDescent="0.45">
      <c r="A161" t="s">
        <v>465</v>
      </c>
      <c r="B161" t="s">
        <v>561</v>
      </c>
      <c r="C161" t="s">
        <v>562</v>
      </c>
      <c r="D161" t="s">
        <v>979</v>
      </c>
      <c r="E161" t="s">
        <v>866</v>
      </c>
    </row>
    <row r="162" spans="1:5" x14ac:dyDescent="0.45">
      <c r="A162" t="s">
        <v>465</v>
      </c>
      <c r="B162" t="s">
        <v>561</v>
      </c>
      <c r="C162" t="s">
        <v>519</v>
      </c>
      <c r="D162" t="s">
        <v>720</v>
      </c>
    </row>
    <row r="163" spans="1:5" x14ac:dyDescent="0.45">
      <c r="A163" t="s">
        <v>465</v>
      </c>
      <c r="B163" t="s">
        <v>561</v>
      </c>
      <c r="C163" t="s">
        <v>516</v>
      </c>
      <c r="D163" t="s">
        <v>718</v>
      </c>
    </row>
    <row r="164" spans="1:5" x14ac:dyDescent="0.45">
      <c r="A164" t="s">
        <v>465</v>
      </c>
      <c r="B164" t="s">
        <v>561</v>
      </c>
      <c r="C164" t="s">
        <v>518</v>
      </c>
      <c r="D164" t="s">
        <v>979</v>
      </c>
      <c r="E164" t="s">
        <v>866</v>
      </c>
    </row>
    <row r="165" spans="1:5" x14ac:dyDescent="0.45">
      <c r="A165" t="s">
        <v>465</v>
      </c>
      <c r="B165" t="s">
        <v>561</v>
      </c>
      <c r="C165" t="s">
        <v>515</v>
      </c>
      <c r="D165" t="s">
        <v>720</v>
      </c>
    </row>
    <row r="166" spans="1:5" x14ac:dyDescent="0.45">
      <c r="A166" t="s">
        <v>465</v>
      </c>
      <c r="B166" t="s">
        <v>561</v>
      </c>
      <c r="C166" t="s">
        <v>534</v>
      </c>
      <c r="D166" t="s">
        <v>720</v>
      </c>
    </row>
    <row r="167" spans="1:5" x14ac:dyDescent="0.45">
      <c r="A167" t="s">
        <v>465</v>
      </c>
      <c r="B167" t="s">
        <v>563</v>
      </c>
      <c r="C167" t="s">
        <v>564</v>
      </c>
      <c r="D167" t="s">
        <v>979</v>
      </c>
      <c r="E167" t="s">
        <v>866</v>
      </c>
    </row>
    <row r="168" spans="1:5" x14ac:dyDescent="0.45">
      <c r="A168" t="s">
        <v>465</v>
      </c>
      <c r="B168" t="s">
        <v>563</v>
      </c>
      <c r="C168" t="s">
        <v>565</v>
      </c>
      <c r="D168" t="s">
        <v>718</v>
      </c>
    </row>
    <row r="169" spans="1:5" x14ac:dyDescent="0.45">
      <c r="A169" t="s">
        <v>465</v>
      </c>
      <c r="B169" t="s">
        <v>563</v>
      </c>
      <c r="C169" t="s">
        <v>566</v>
      </c>
      <c r="D169" t="s">
        <v>718</v>
      </c>
    </row>
    <row r="170" spans="1:5" x14ac:dyDescent="0.45">
      <c r="A170" t="s">
        <v>567</v>
      </c>
      <c r="B170" t="s">
        <v>568</v>
      </c>
      <c r="C170" t="s">
        <v>569</v>
      </c>
      <c r="D170" t="s">
        <v>625</v>
      </c>
    </row>
    <row r="171" spans="1:5" x14ac:dyDescent="0.45">
      <c r="A171" t="s">
        <v>567</v>
      </c>
      <c r="B171" t="s">
        <v>568</v>
      </c>
      <c r="C171" t="s">
        <v>570</v>
      </c>
      <c r="D171" t="s">
        <v>625</v>
      </c>
    </row>
    <row r="172" spans="1:5" x14ac:dyDescent="0.45">
      <c r="A172" t="s">
        <v>567</v>
      </c>
      <c r="B172" t="s">
        <v>568</v>
      </c>
      <c r="C172" t="s">
        <v>571</v>
      </c>
      <c r="D172" t="s">
        <v>625</v>
      </c>
    </row>
    <row r="173" spans="1:5" x14ac:dyDescent="0.45">
      <c r="A173" t="s">
        <v>567</v>
      </c>
      <c r="B173" t="s">
        <v>568</v>
      </c>
      <c r="C173" t="s">
        <v>572</v>
      </c>
      <c r="D173" t="s">
        <v>625</v>
      </c>
    </row>
    <row r="174" spans="1:5" x14ac:dyDescent="0.45">
      <c r="A174" t="s">
        <v>567</v>
      </c>
      <c r="B174" t="s">
        <v>568</v>
      </c>
      <c r="C174" t="s">
        <v>573</v>
      </c>
      <c r="D174" t="s">
        <v>625</v>
      </c>
    </row>
    <row r="175" spans="1:5" x14ac:dyDescent="0.45">
      <c r="A175" t="s">
        <v>567</v>
      </c>
      <c r="B175" t="s">
        <v>568</v>
      </c>
      <c r="C175" t="s">
        <v>574</v>
      </c>
      <c r="D175" t="s">
        <v>626</v>
      </c>
    </row>
    <row r="176" spans="1:5" x14ac:dyDescent="0.45">
      <c r="A176" t="s">
        <v>567</v>
      </c>
      <c r="B176" t="s">
        <v>568</v>
      </c>
      <c r="C176" t="s">
        <v>575</v>
      </c>
      <c r="D176" t="s">
        <v>626</v>
      </c>
    </row>
    <row r="177" spans="1:4" x14ac:dyDescent="0.45">
      <c r="A177" t="s">
        <v>567</v>
      </c>
      <c r="B177" t="s">
        <v>568</v>
      </c>
      <c r="C177" t="s">
        <v>576</v>
      </c>
      <c r="D177" t="s">
        <v>626</v>
      </c>
    </row>
    <row r="178" spans="1:4" x14ac:dyDescent="0.45">
      <c r="A178" t="s">
        <v>567</v>
      </c>
      <c r="B178" t="s">
        <v>568</v>
      </c>
      <c r="C178" t="s">
        <v>577</v>
      </c>
      <c r="D178" t="s">
        <v>626</v>
      </c>
    </row>
    <row r="179" spans="1:4" x14ac:dyDescent="0.45">
      <c r="A179" t="s">
        <v>567</v>
      </c>
      <c r="B179" t="s">
        <v>568</v>
      </c>
      <c r="C179" t="s">
        <v>578</v>
      </c>
      <c r="D179" t="s">
        <v>625</v>
      </c>
    </row>
    <row r="180" spans="1:4" x14ac:dyDescent="0.45">
      <c r="A180" t="s">
        <v>567</v>
      </c>
      <c r="B180" t="s">
        <v>568</v>
      </c>
      <c r="C180" t="s">
        <v>579</v>
      </c>
      <c r="D180" t="s">
        <v>625</v>
      </c>
    </row>
    <row r="181" spans="1:4" x14ac:dyDescent="0.45">
      <c r="A181" t="s">
        <v>567</v>
      </c>
      <c r="B181" t="s">
        <v>568</v>
      </c>
      <c r="C181" t="s">
        <v>580</v>
      </c>
      <c r="D181" t="s">
        <v>626</v>
      </c>
    </row>
    <row r="182" spans="1:4" x14ac:dyDescent="0.45">
      <c r="A182" t="s">
        <v>567</v>
      </c>
      <c r="B182" t="s">
        <v>581</v>
      </c>
      <c r="C182" t="s">
        <v>582</v>
      </c>
      <c r="D182" t="s">
        <v>625</v>
      </c>
    </row>
    <row r="183" spans="1:4" x14ac:dyDescent="0.45">
      <c r="A183" t="s">
        <v>567</v>
      </c>
      <c r="B183" t="s">
        <v>581</v>
      </c>
      <c r="C183" t="s">
        <v>583</v>
      </c>
      <c r="D183" t="s">
        <v>625</v>
      </c>
    </row>
    <row r="184" spans="1:4" x14ac:dyDescent="0.45">
      <c r="A184" t="s">
        <v>567</v>
      </c>
      <c r="B184" t="s">
        <v>581</v>
      </c>
      <c r="C184" t="s">
        <v>584</v>
      </c>
      <c r="D184" t="s">
        <v>625</v>
      </c>
    </row>
    <row r="185" spans="1:4" x14ac:dyDescent="0.45">
      <c r="A185" t="s">
        <v>567</v>
      </c>
      <c r="B185" t="s">
        <v>581</v>
      </c>
      <c r="C185" t="s">
        <v>585</v>
      </c>
      <c r="D185" t="s">
        <v>625</v>
      </c>
    </row>
  </sheetData>
  <hyperlinks>
    <hyperlink ref="E68" r:id="rId1" display="glycol circulation to remove water from methane also absorbs methane, proportional to its flow rate. Increasing the circulation rate reduces the amount of methane capture in the glycol, avoiding emissions"/>
    <hyperlink ref="E69" r:id="rId2" display="switching to dry seals reduces leakage of high pressure methane during compression and transmission"/>
    <hyperlink ref="E70" r:id="rId3" display="directed inspection and maintenance helps estimate and reduce fugitive emissions of methane"/>
    <hyperlink ref="E75" r:id="rId4" display="directed inspection and maintenance helps estimate and reduce fugitive emissions of methane"/>
    <hyperlink ref="E80" r:id="rId5" display="directed inspection and maintenance helps estimate and reduce fugitive emissions of methane"/>
    <hyperlink ref="E74" r:id="rId6" display="directed inspection and maintenance helps estimate and reduce fugitive emissions of methane"/>
    <hyperlink ref="E76" r:id="rId7" display="directed inspection and maintenance helps estimate and reduce fugitive emissions of methane"/>
    <hyperlink ref="E71" r:id="rId8"/>
    <hyperlink ref="E72" r:id="rId9"/>
    <hyperlink ref="E73" r:id="rId10"/>
    <hyperlink ref="E77" r:id="rId11"/>
    <hyperlink ref="E79" r:id="rId12"/>
    <hyperlink ref="E81" r:id="rId13"/>
    <hyperlink ref="E82" r:id="rId14" display="directed inspection and maintenance helps estimate and reduce fugitive emissions of methane"/>
    <hyperlink ref="E83" r:id="rId15"/>
    <hyperlink ref="E85" r:id="rId16"/>
    <hyperlink ref="E86" r:id="rId17"/>
    <hyperlink ref="E89" r:id="rId18"/>
    <hyperlink ref="E91" r:id="rId19" display="directed inspection and maintenance helps estimate and reduce fugitive emissions of methan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86"/>
  <sheetViews>
    <sheetView zoomScale="55" zoomScaleNormal="55" workbookViewId="0"/>
  </sheetViews>
  <sheetFormatPr defaultColWidth="8.86328125" defaultRowHeight="14.25" x14ac:dyDescent="0.45"/>
  <cols>
    <col min="1" max="1" width="48" customWidth="1"/>
    <col min="2" max="2" width="20.73046875" customWidth="1"/>
    <col min="3" max="3" width="12.3984375" bestFit="1" customWidth="1"/>
    <col min="4" max="24" width="13.73046875" bestFit="1" customWidth="1"/>
    <col min="25" max="37" width="14.73046875" bestFit="1" customWidth="1"/>
  </cols>
  <sheetData>
    <row r="1" spans="1:37" x14ac:dyDescent="0.45">
      <c r="A1" s="3" t="s">
        <v>708</v>
      </c>
      <c r="B1" s="9"/>
      <c r="C1" s="9"/>
      <c r="D1" s="9"/>
      <c r="E1" s="9"/>
      <c r="F1" s="9"/>
      <c r="G1" s="9"/>
      <c r="H1" s="9"/>
      <c r="I1" s="9"/>
    </row>
    <row r="2" spans="1:37" x14ac:dyDescent="0.45">
      <c r="A2" t="s">
        <v>710</v>
      </c>
      <c r="B2" s="38">
        <v>2015</v>
      </c>
      <c r="C2" s="38">
        <v>2020</v>
      </c>
      <c r="D2" s="38">
        <v>2025</v>
      </c>
      <c r="E2" s="38">
        <v>2030</v>
      </c>
      <c r="F2" s="38">
        <v>2035</v>
      </c>
      <c r="G2" s="38">
        <v>2040</v>
      </c>
      <c r="H2" s="38">
        <v>2045</v>
      </c>
      <c r="I2" s="38">
        <v>2050</v>
      </c>
    </row>
    <row r="3" spans="1:37" x14ac:dyDescent="0.45">
      <c r="A3" t="s">
        <v>695</v>
      </c>
      <c r="B3">
        <v>215</v>
      </c>
      <c r="C3">
        <v>285</v>
      </c>
      <c r="D3">
        <v>373</v>
      </c>
      <c r="E3">
        <v>420</v>
      </c>
      <c r="F3">
        <v>463</v>
      </c>
      <c r="G3">
        <v>500</v>
      </c>
      <c r="H3">
        <v>531</v>
      </c>
      <c r="I3">
        <v>556</v>
      </c>
    </row>
    <row r="4" spans="1:37" x14ac:dyDescent="0.45">
      <c r="A4" t="s">
        <v>765</v>
      </c>
      <c r="B4">
        <v>212</v>
      </c>
      <c r="C4">
        <v>255</v>
      </c>
      <c r="D4">
        <v>311</v>
      </c>
      <c r="E4">
        <v>324</v>
      </c>
      <c r="F4">
        <v>351</v>
      </c>
      <c r="G4">
        <v>379</v>
      </c>
      <c r="H4">
        <v>403</v>
      </c>
      <c r="I4">
        <v>422</v>
      </c>
    </row>
    <row r="5" spans="1:37" x14ac:dyDescent="0.45">
      <c r="A5" t="s">
        <v>766</v>
      </c>
      <c r="B5">
        <v>212</v>
      </c>
      <c r="C5">
        <v>252</v>
      </c>
      <c r="D5">
        <v>305</v>
      </c>
      <c r="E5">
        <v>313</v>
      </c>
      <c r="F5">
        <v>335</v>
      </c>
      <c r="G5">
        <v>359</v>
      </c>
      <c r="H5">
        <v>379</v>
      </c>
      <c r="I5">
        <v>394</v>
      </c>
    </row>
    <row r="7" spans="1:37" x14ac:dyDescent="0.45">
      <c r="A7" s="3" t="s">
        <v>735</v>
      </c>
      <c r="B7" s="3"/>
      <c r="C7" s="3"/>
      <c r="D7" s="3"/>
      <c r="E7" s="3"/>
      <c r="F7" s="3"/>
      <c r="G7" s="3"/>
      <c r="H7" s="3"/>
      <c r="I7" s="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row>
    <row r="8" spans="1:37" s="23" customFormat="1" x14ac:dyDescent="0.45">
      <c r="A8" s="40" t="s">
        <v>710</v>
      </c>
      <c r="B8" s="40">
        <f>B2</f>
        <v>2015</v>
      </c>
      <c r="C8" s="40">
        <f t="shared" ref="C8:I8" si="0">C2</f>
        <v>2020</v>
      </c>
      <c r="D8" s="40">
        <f t="shared" si="0"/>
        <v>2025</v>
      </c>
      <c r="E8" s="40">
        <f t="shared" si="0"/>
        <v>2030</v>
      </c>
      <c r="F8" s="40">
        <f t="shared" si="0"/>
        <v>2035</v>
      </c>
      <c r="G8" s="40">
        <f t="shared" si="0"/>
        <v>2040</v>
      </c>
      <c r="H8" s="40">
        <f t="shared" si="0"/>
        <v>2045</v>
      </c>
      <c r="I8" s="40">
        <f t="shared" si="0"/>
        <v>2050</v>
      </c>
    </row>
    <row r="9" spans="1:37" x14ac:dyDescent="0.45">
      <c r="A9" t="s">
        <v>709</v>
      </c>
      <c r="B9" s="2">
        <f t="shared" ref="B9:I9" si="1">B3-B4</f>
        <v>3</v>
      </c>
      <c r="C9" s="2">
        <f t="shared" si="1"/>
        <v>30</v>
      </c>
      <c r="D9" s="2">
        <f t="shared" si="1"/>
        <v>62</v>
      </c>
      <c r="E9" s="2">
        <f t="shared" si="1"/>
        <v>96</v>
      </c>
      <c r="F9" s="2">
        <f t="shared" si="1"/>
        <v>112</v>
      </c>
      <c r="G9" s="2">
        <f t="shared" si="1"/>
        <v>121</v>
      </c>
      <c r="H9" s="2">
        <f t="shared" si="1"/>
        <v>128</v>
      </c>
      <c r="I9" s="2">
        <f t="shared" si="1"/>
        <v>134</v>
      </c>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row>
    <row r="10" spans="1:37" x14ac:dyDescent="0.45">
      <c r="A10" t="s">
        <v>696</v>
      </c>
      <c r="B10" s="44">
        <f>$B$9*($C10/SUM($C$10:$C$14))</f>
        <v>2.4406779661016951</v>
      </c>
      <c r="C10" s="52">
        <v>24</v>
      </c>
      <c r="D10" s="44">
        <f>$D$9*($C10/SUM($C$10:$C$14))</f>
        <v>50.440677966101696</v>
      </c>
      <c r="E10" s="44">
        <f>$E$9*($C10/SUM($C$10:$C$14))</f>
        <v>78.101694915254242</v>
      </c>
      <c r="F10" s="44">
        <f>$F$9*($C10/SUM($C$10:$C$14))</f>
        <v>91.118644067796623</v>
      </c>
      <c r="G10" s="44">
        <f>$G$9*($C10/SUM($C$10:$C$14))</f>
        <v>98.440677966101703</v>
      </c>
      <c r="H10" s="44">
        <f>$H$9*($C10/SUM($C$10:$C$14))</f>
        <v>104.13559322033899</v>
      </c>
      <c r="I10" s="44">
        <f>$I$9*($C10/SUM($C$10:$C$14))</f>
        <v>109.01694915254238</v>
      </c>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row>
    <row r="11" spans="1:37" x14ac:dyDescent="0.45">
      <c r="A11" t="s">
        <v>697</v>
      </c>
      <c r="B11" s="44">
        <f>$B$9*($C11/SUM($C$10:$C$14))</f>
        <v>0.10169491525423729</v>
      </c>
      <c r="C11" s="52">
        <v>1</v>
      </c>
      <c r="D11" s="44">
        <f>$D$9*($C11/SUM($C$10:$C$14))</f>
        <v>2.1016949152542375</v>
      </c>
      <c r="E11" s="44">
        <f>$E$9*($C11/SUM($C$10:$C$14))</f>
        <v>3.2542372881355934</v>
      </c>
      <c r="F11" s="44">
        <f>$F$9*($C11/SUM($C$10:$C$14))</f>
        <v>3.7966101694915255</v>
      </c>
      <c r="G11" s="44">
        <f>$G$9*($C11/SUM($C$10:$C$14))</f>
        <v>4.101694915254237</v>
      </c>
      <c r="H11" s="44">
        <f>$H$9*($C11/SUM($C$10:$C$14))</f>
        <v>4.3389830508474576</v>
      </c>
      <c r="I11" s="44">
        <f>$I$9*($C11/SUM($C$10:$C$14))</f>
        <v>4.5423728813559325</v>
      </c>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row>
    <row r="12" spans="1:37" x14ac:dyDescent="0.45">
      <c r="A12" t="s">
        <v>698</v>
      </c>
      <c r="B12" s="44">
        <f>$B$9*($C12/SUM($C$10:$C$14))</f>
        <v>0.30508474576271188</v>
      </c>
      <c r="C12" s="52">
        <v>3</v>
      </c>
      <c r="D12" s="44">
        <f>$D$9*($C12/SUM($C$10:$C$14))</f>
        <v>6.3050847457627119</v>
      </c>
      <c r="E12" s="44">
        <f>$E$9*($C12/SUM($C$10:$C$14))</f>
        <v>9.7627118644067803</v>
      </c>
      <c r="F12" s="44">
        <f>$F$9*($C12/SUM($C$10:$C$14))</f>
        <v>11.389830508474578</v>
      </c>
      <c r="G12" s="44">
        <f>$G$9*($C12/SUM($C$10:$C$14))</f>
        <v>12.305084745762713</v>
      </c>
      <c r="H12" s="44">
        <f>$H$9*($C12/SUM($C$10:$C$14))</f>
        <v>13.016949152542374</v>
      </c>
      <c r="I12" s="44">
        <f>$I$9*($C12/SUM($C$10:$C$14))</f>
        <v>13.627118644067798</v>
      </c>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row>
    <row r="13" spans="1:37" x14ac:dyDescent="0.45">
      <c r="A13" t="s">
        <v>699</v>
      </c>
      <c r="B13" s="44">
        <f>$B$9*($C13/SUM($C$10:$C$14))</f>
        <v>5.0847457627118647E-2</v>
      </c>
      <c r="C13" s="52">
        <v>0.5</v>
      </c>
      <c r="D13" s="44">
        <f>$D$9*($C13/SUM($C$10:$C$14))</f>
        <v>1.0508474576271187</v>
      </c>
      <c r="E13" s="44">
        <f>$E$9*($C13/SUM($C$10:$C$14))</f>
        <v>1.6271186440677967</v>
      </c>
      <c r="F13" s="44">
        <f>$F$9*($C13/SUM($C$10:$C$14))</f>
        <v>1.8983050847457628</v>
      </c>
      <c r="G13" s="44">
        <f>$G$9*($C13/SUM($C$10:$C$14))</f>
        <v>2.0508474576271185</v>
      </c>
      <c r="H13" s="44">
        <f>$H$9*($C13/SUM($C$10:$C$14))</f>
        <v>2.1694915254237288</v>
      </c>
      <c r="I13" s="44">
        <f>$I$9*($C13/SUM($C$10:$C$14))</f>
        <v>2.2711864406779663</v>
      </c>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row>
    <row r="14" spans="1:37" x14ac:dyDescent="0.45">
      <c r="A14" t="s">
        <v>700</v>
      </c>
      <c r="B14" s="44">
        <f>$B$9*($C14/SUM($C$10:$C$14))</f>
        <v>0.10169491525423729</v>
      </c>
      <c r="C14" s="52">
        <v>1</v>
      </c>
      <c r="D14" s="44">
        <f>$D$9*($C14/SUM($C$10:$C$14))</f>
        <v>2.1016949152542375</v>
      </c>
      <c r="E14" s="44">
        <f>$E$9*($C14/SUM($C$10:$C$14))</f>
        <v>3.2542372881355934</v>
      </c>
      <c r="F14" s="44">
        <f>$F$9*($C14/SUM($C$10:$C$14))</f>
        <v>3.7966101694915255</v>
      </c>
      <c r="G14" s="44">
        <f>$G$9*($C14/SUM($C$10:$C$14))</f>
        <v>4.101694915254237</v>
      </c>
      <c r="H14" s="44">
        <f>$H$9*($C14/SUM($C$10:$C$14))</f>
        <v>4.3389830508474576</v>
      </c>
      <c r="I14" s="44">
        <f>$I$9*($C14/SUM($C$10:$C$14))</f>
        <v>4.5423728813559325</v>
      </c>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row>
    <row r="15" spans="1:37" x14ac:dyDescent="0.45">
      <c r="B15" s="41"/>
      <c r="C15" s="41"/>
      <c r="D15" s="41"/>
      <c r="E15" s="41"/>
      <c r="F15" s="41"/>
      <c r="G15" s="45"/>
      <c r="H15" s="41"/>
      <c r="I15" s="41"/>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row>
    <row r="16" spans="1:37" x14ac:dyDescent="0.45">
      <c r="A16" s="3" t="s">
        <v>736</v>
      </c>
      <c r="B16" s="9"/>
      <c r="C16" s="9"/>
      <c r="D16" s="9"/>
      <c r="E16" s="9"/>
      <c r="F16" s="9"/>
      <c r="G16" s="9"/>
      <c r="H16" s="9"/>
      <c r="I16" s="9"/>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row>
    <row r="17" spans="1:37" x14ac:dyDescent="0.45">
      <c r="A17" t="s">
        <v>710</v>
      </c>
      <c r="B17">
        <f>B8</f>
        <v>2015</v>
      </c>
      <c r="C17">
        <f t="shared" ref="C17:I17" si="2">C8</f>
        <v>2020</v>
      </c>
      <c r="D17">
        <f t="shared" si="2"/>
        <v>2025</v>
      </c>
      <c r="E17">
        <f t="shared" si="2"/>
        <v>2030</v>
      </c>
      <c r="F17">
        <f t="shared" si="2"/>
        <v>2035</v>
      </c>
      <c r="G17">
        <f t="shared" si="2"/>
        <v>2040</v>
      </c>
      <c r="H17">
        <f t="shared" si="2"/>
        <v>2045</v>
      </c>
      <c r="I17">
        <f t="shared" si="2"/>
        <v>2050</v>
      </c>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row>
    <row r="18" spans="1:37" x14ac:dyDescent="0.45">
      <c r="A18" t="s">
        <v>711</v>
      </c>
      <c r="B18" s="2">
        <f t="shared" ref="B18:I18" si="3">B4-B5</f>
        <v>0</v>
      </c>
      <c r="C18" s="2">
        <f t="shared" si="3"/>
        <v>3</v>
      </c>
      <c r="D18" s="2">
        <f t="shared" si="3"/>
        <v>6</v>
      </c>
      <c r="E18" s="2">
        <f t="shared" si="3"/>
        <v>11</v>
      </c>
      <c r="F18" s="2">
        <f t="shared" si="3"/>
        <v>16</v>
      </c>
      <c r="G18" s="2">
        <f t="shared" si="3"/>
        <v>20</v>
      </c>
      <c r="H18" s="2">
        <f t="shared" si="3"/>
        <v>24</v>
      </c>
      <c r="I18" s="2">
        <f t="shared" si="3"/>
        <v>28</v>
      </c>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row>
    <row r="19" spans="1:37" x14ac:dyDescent="0.45">
      <c r="A19" s="38" t="s">
        <v>701</v>
      </c>
      <c r="B19" s="44">
        <f>$B$18*($D19/SUM($D$19:$D$22))</f>
        <v>0</v>
      </c>
      <c r="C19" s="44">
        <f>$C$18*($D19/SUM($D$19:$D$22))</f>
        <v>2.4285714285714288</v>
      </c>
      <c r="D19" s="52">
        <v>5.0999999999999996</v>
      </c>
      <c r="E19" s="44">
        <f>$E$18*($D19/SUM($D$19:$D$22))</f>
        <v>8.9047619047619069</v>
      </c>
      <c r="F19" s="44">
        <f>$F$18*($D19/SUM($D$19:$D$22))</f>
        <v>12.952380952380954</v>
      </c>
      <c r="G19" s="44">
        <f>$G$18*($D19/SUM($D$19:$D$22))</f>
        <v>16.190476190476193</v>
      </c>
      <c r="H19" s="44">
        <f>$H$18*($D19/SUM($D$19:$D$22))</f>
        <v>19.428571428571431</v>
      </c>
      <c r="I19" s="44">
        <f>$I$18*($D19/SUM($D$19:$D$22))</f>
        <v>22.666666666666671</v>
      </c>
    </row>
    <row r="20" spans="1:37" x14ac:dyDescent="0.45">
      <c r="A20" t="s">
        <v>702</v>
      </c>
      <c r="B20" s="44">
        <f>$B$18*($D20/SUM($D$19:$D$22))</f>
        <v>0</v>
      </c>
      <c r="C20" s="44">
        <f>$C$18*($D20/SUM($D$19:$D$22))</f>
        <v>0.14285714285714288</v>
      </c>
      <c r="D20" s="52">
        <v>0.3</v>
      </c>
      <c r="E20" s="44">
        <f>$E$18*($D20/SUM($D$19:$D$22))</f>
        <v>0.52380952380952384</v>
      </c>
      <c r="F20" s="44">
        <f>$F$18*($D20/SUM($D$19:$D$22))</f>
        <v>0.76190476190476197</v>
      </c>
      <c r="G20" s="44">
        <f>$G$18*($D20/SUM($D$19:$D$22))</f>
        <v>0.95238095238095244</v>
      </c>
      <c r="H20" s="44">
        <f>$H$18*($D20/SUM($D$19:$D$22))</f>
        <v>1.142857142857143</v>
      </c>
      <c r="I20" s="44">
        <f>$I$18*($D20/SUM($D$19:$D$22))</f>
        <v>1.3333333333333335</v>
      </c>
    </row>
    <row r="21" spans="1:37" x14ac:dyDescent="0.45">
      <c r="A21" t="s">
        <v>703</v>
      </c>
      <c r="B21" s="44">
        <f>$B$18*($D21/SUM($D$19:$D$22))</f>
        <v>0</v>
      </c>
      <c r="C21" s="44">
        <f>$C$18*($D21/SUM($D$19:$D$22))</f>
        <v>4.761904761904763E-2</v>
      </c>
      <c r="D21" s="52">
        <v>0.1</v>
      </c>
      <c r="E21" s="44">
        <f>$E$18*($D21/SUM($D$19:$D$22))</f>
        <v>0.17460317460317462</v>
      </c>
      <c r="F21" s="44">
        <f>$F$18*($D21/SUM($D$19:$D$22))</f>
        <v>0.25396825396825401</v>
      </c>
      <c r="G21" s="44">
        <f>$G$18*($D21/SUM($D$19:$D$22))</f>
        <v>0.3174603174603175</v>
      </c>
      <c r="H21" s="44">
        <f>$H$18*($D21/SUM($D$19:$D$22))</f>
        <v>0.38095238095238104</v>
      </c>
      <c r="I21" s="44">
        <f>$I$18*($D21/SUM($D$19:$D$22))</f>
        <v>0.44444444444444453</v>
      </c>
    </row>
    <row r="22" spans="1:37" x14ac:dyDescent="0.45">
      <c r="A22" t="s">
        <v>704</v>
      </c>
      <c r="B22" s="44">
        <f>$B$18*($D22/SUM($D$19:$D$22))</f>
        <v>0</v>
      </c>
      <c r="C22" s="44">
        <f>$C$18*($D22/SUM($D$19:$D$22))</f>
        <v>0.38095238095238104</v>
      </c>
      <c r="D22" s="52">
        <v>0.8</v>
      </c>
      <c r="E22" s="44">
        <f>$E$18*($D22/SUM($D$19:$D$22))</f>
        <v>1.396825396825397</v>
      </c>
      <c r="F22" s="44">
        <f>$F$18*($D22/SUM($D$19:$D$22))</f>
        <v>2.0317460317460321</v>
      </c>
      <c r="G22" s="44">
        <f>$G$18*($D22/SUM($D$19:$D$22))</f>
        <v>2.53968253968254</v>
      </c>
      <c r="H22" s="44">
        <f>$H$18*($D22/SUM($D$19:$D$22))</f>
        <v>3.0476190476190483</v>
      </c>
      <c r="I22" s="44">
        <f>$I$18*($D22/SUM($D$19:$D$22))</f>
        <v>3.5555555555555562</v>
      </c>
    </row>
    <row r="24" spans="1:37" x14ac:dyDescent="0.45">
      <c r="A24" s="3" t="s">
        <v>712</v>
      </c>
      <c r="B24" s="3"/>
      <c r="C24" s="9"/>
    </row>
    <row r="25" spans="1:37" s="23" customFormat="1" ht="28.5" x14ac:dyDescent="0.45">
      <c r="A25" s="39"/>
      <c r="B25" s="50" t="s">
        <v>722</v>
      </c>
      <c r="C25" s="39" t="s">
        <v>721</v>
      </c>
    </row>
    <row r="26" spans="1:37" ht="57" x14ac:dyDescent="0.45">
      <c r="A26" t="s">
        <v>704</v>
      </c>
      <c r="B26" s="21" t="s">
        <v>540</v>
      </c>
      <c r="C26" s="46" t="e">
        <f>'EPA Data'!#REF!</f>
        <v>#REF!</v>
      </c>
    </row>
    <row r="27" spans="1:37" ht="28.5" x14ac:dyDescent="0.45">
      <c r="A27" t="s">
        <v>707</v>
      </c>
      <c r="B27" s="21" t="s">
        <v>723</v>
      </c>
      <c r="C27" s="46" t="e">
        <f>('EPA Data'!#REF!*'EPA Data'!#REF!+'EPA Data'!#REF!*'EPA Data'!#REF!)/SUM('EPA Data'!#REF!,'EPA Data'!#REF!)</f>
        <v>#REF!</v>
      </c>
    </row>
    <row r="28" spans="1:37" ht="42.75" x14ac:dyDescent="0.45">
      <c r="A28" t="s">
        <v>706</v>
      </c>
      <c r="B28" s="21" t="s">
        <v>509</v>
      </c>
      <c r="C28" s="46" t="e">
        <f>'EPA Data'!#REF!</f>
        <v>#REF!</v>
      </c>
    </row>
    <row r="29" spans="1:37" x14ac:dyDescent="0.45">
      <c r="A29" t="s">
        <v>700</v>
      </c>
      <c r="B29" s="21" t="s">
        <v>552</v>
      </c>
      <c r="C29" s="46" t="e">
        <f>'EPA Data'!#REF!</f>
        <v>#REF!</v>
      </c>
    </row>
    <row r="30" spans="1:37" ht="28.5" x14ac:dyDescent="0.45">
      <c r="A30" s="38" t="s">
        <v>705</v>
      </c>
      <c r="B30" s="49" t="s">
        <v>734</v>
      </c>
      <c r="C30" s="46" t="e">
        <f>SUMPRODUCT('EPA Data'!#REF!,'EPA Data'!#REF!)/SUM('EPA Data'!#REF!)</f>
        <v>#REF!</v>
      </c>
    </row>
    <row r="31" spans="1:37" ht="57" x14ac:dyDescent="0.45">
      <c r="A31" s="38" t="s">
        <v>739</v>
      </c>
      <c r="B31" s="21" t="s">
        <v>538</v>
      </c>
      <c r="C31">
        <v>13</v>
      </c>
    </row>
    <row r="33" spans="1:68" x14ac:dyDescent="0.45">
      <c r="A33" s="3" t="s">
        <v>740</v>
      </c>
      <c r="B33" s="3"/>
    </row>
    <row r="34" spans="1:68" x14ac:dyDescent="0.45">
      <c r="A34" t="s">
        <v>741</v>
      </c>
      <c r="B34">
        <v>10</v>
      </c>
    </row>
    <row r="35" spans="1:68" x14ac:dyDescent="0.45">
      <c r="A35" t="s">
        <v>742</v>
      </c>
      <c r="B35">
        <v>0.75</v>
      </c>
    </row>
    <row r="36" spans="1:68" x14ac:dyDescent="0.45">
      <c r="A36" t="s">
        <v>743</v>
      </c>
      <c r="B36">
        <v>0.1</v>
      </c>
    </row>
    <row r="38" spans="1:68" x14ac:dyDescent="0.45">
      <c r="A38" s="3" t="s">
        <v>737</v>
      </c>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23"/>
    </row>
    <row r="39" spans="1:68" x14ac:dyDescent="0.45">
      <c r="A39" t="s">
        <v>717</v>
      </c>
      <c r="B39" s="10" t="s">
        <v>619</v>
      </c>
      <c r="C39" s="10" t="s">
        <v>620</v>
      </c>
      <c r="D39" s="2">
        <v>2015</v>
      </c>
      <c r="E39" s="2"/>
      <c r="F39" s="2"/>
      <c r="G39" s="2"/>
      <c r="H39" s="2"/>
      <c r="I39" s="2">
        <v>2020</v>
      </c>
      <c r="J39" s="2"/>
      <c r="K39" s="2"/>
      <c r="L39" s="2"/>
      <c r="M39" s="2"/>
      <c r="N39" s="2">
        <v>2025</v>
      </c>
      <c r="O39" s="2"/>
      <c r="P39" s="2"/>
      <c r="Q39" s="2"/>
      <c r="R39" s="2"/>
      <c r="S39" s="2">
        <v>2030</v>
      </c>
      <c r="T39" s="2"/>
      <c r="U39" s="2"/>
      <c r="V39" s="2"/>
      <c r="W39" s="2"/>
      <c r="X39" s="2">
        <v>2035</v>
      </c>
      <c r="Y39" s="2"/>
      <c r="Z39" s="2"/>
      <c r="AA39" s="2"/>
      <c r="AB39" s="2"/>
      <c r="AC39" s="2">
        <v>2040</v>
      </c>
      <c r="AD39" s="2"/>
      <c r="AE39" s="2"/>
      <c r="AF39" s="2"/>
      <c r="AG39" s="2"/>
      <c r="AH39" s="2">
        <v>2045</v>
      </c>
      <c r="AI39" s="2"/>
      <c r="AJ39" s="2"/>
      <c r="AK39" s="2"/>
      <c r="AL39" s="2"/>
      <c r="AM39" s="2">
        <v>2050</v>
      </c>
    </row>
    <row r="40" spans="1:68" x14ac:dyDescent="0.45">
      <c r="B40" s="11">
        <v>-1150</v>
      </c>
      <c r="C40" s="11">
        <f>B40+50</f>
        <v>-1100</v>
      </c>
      <c r="D40" s="47">
        <v>0</v>
      </c>
      <c r="E40" s="47"/>
      <c r="F40" s="47"/>
      <c r="G40" s="47"/>
      <c r="H40" s="47"/>
      <c r="I40" s="47">
        <v>0</v>
      </c>
      <c r="J40" s="47"/>
      <c r="K40" s="47"/>
      <c r="L40" s="47"/>
      <c r="M40" s="47"/>
      <c r="N40" s="47">
        <v>0</v>
      </c>
      <c r="O40" s="47"/>
      <c r="P40" s="47"/>
      <c r="Q40" s="47"/>
      <c r="R40" s="47"/>
      <c r="S40" s="47">
        <v>0</v>
      </c>
      <c r="T40" s="47"/>
      <c r="U40" s="47"/>
      <c r="V40" s="47"/>
      <c r="W40" s="47"/>
      <c r="X40" s="47">
        <v>0</v>
      </c>
      <c r="Y40" s="47"/>
      <c r="Z40" s="47"/>
      <c r="AA40" s="47"/>
      <c r="AB40" s="47"/>
      <c r="AC40" s="47">
        <v>0</v>
      </c>
      <c r="AD40" s="47"/>
      <c r="AE40" s="47"/>
      <c r="AF40" s="47"/>
      <c r="AG40" s="47"/>
      <c r="AH40" s="47">
        <v>0</v>
      </c>
      <c r="AI40" s="47"/>
      <c r="AJ40" s="47"/>
      <c r="AK40" s="47"/>
      <c r="AL40" s="47"/>
      <c r="AM40" s="47">
        <v>0</v>
      </c>
    </row>
    <row r="41" spans="1:68" x14ac:dyDescent="0.45">
      <c r="B41" s="12">
        <f>C40</f>
        <v>-1100</v>
      </c>
      <c r="C41" s="11">
        <f t="shared" ref="C41:C104" si="4">B41+50</f>
        <v>-1050</v>
      </c>
      <c r="D41" s="47">
        <v>0</v>
      </c>
      <c r="E41" s="47"/>
      <c r="F41" s="47"/>
      <c r="G41" s="47"/>
      <c r="H41" s="47"/>
      <c r="I41" s="47">
        <v>0</v>
      </c>
      <c r="J41" s="47"/>
      <c r="K41" s="47"/>
      <c r="L41" s="47"/>
      <c r="M41" s="47"/>
      <c r="N41" s="47">
        <v>0</v>
      </c>
      <c r="O41" s="47"/>
      <c r="P41" s="47"/>
      <c r="Q41" s="47"/>
      <c r="R41" s="47"/>
      <c r="S41" s="47">
        <v>0</v>
      </c>
      <c r="T41" s="47"/>
      <c r="U41" s="47"/>
      <c r="V41" s="47"/>
      <c r="W41" s="47"/>
      <c r="X41" s="47">
        <v>0</v>
      </c>
      <c r="Y41" s="47"/>
      <c r="Z41" s="47"/>
      <c r="AA41" s="47"/>
      <c r="AB41" s="47"/>
      <c r="AC41" s="47">
        <v>0</v>
      </c>
      <c r="AD41" s="47"/>
      <c r="AE41" s="47"/>
      <c r="AF41" s="47"/>
      <c r="AG41" s="47"/>
      <c r="AH41" s="47">
        <v>0</v>
      </c>
      <c r="AI41" s="47"/>
      <c r="AJ41" s="47"/>
      <c r="AK41" s="47"/>
      <c r="AL41" s="47"/>
      <c r="AM41" s="47">
        <v>0</v>
      </c>
    </row>
    <row r="42" spans="1:68" x14ac:dyDescent="0.45">
      <c r="B42" s="12">
        <f t="shared" ref="B42:B111" si="5">C41</f>
        <v>-1050</v>
      </c>
      <c r="C42" s="11">
        <f t="shared" si="4"/>
        <v>-1000</v>
      </c>
      <c r="D42" s="47">
        <v>0</v>
      </c>
      <c r="E42" s="47"/>
      <c r="F42" s="47"/>
      <c r="G42" s="47"/>
      <c r="H42" s="47"/>
      <c r="I42" s="47">
        <v>0</v>
      </c>
      <c r="J42" s="47"/>
      <c r="K42" s="47"/>
      <c r="L42" s="47"/>
      <c r="M42" s="47"/>
      <c r="N42" s="47">
        <v>0</v>
      </c>
      <c r="O42" s="47"/>
      <c r="P42" s="47"/>
      <c r="Q42" s="47"/>
      <c r="R42" s="47"/>
      <c r="S42" s="47">
        <v>0</v>
      </c>
      <c r="T42" s="47"/>
      <c r="U42" s="47"/>
      <c r="V42" s="47"/>
      <c r="W42" s="47"/>
      <c r="X42" s="47">
        <v>0</v>
      </c>
      <c r="Y42" s="47"/>
      <c r="Z42" s="47"/>
      <c r="AA42" s="47"/>
      <c r="AB42" s="47"/>
      <c r="AC42" s="47">
        <v>0</v>
      </c>
      <c r="AD42" s="47"/>
      <c r="AE42" s="47"/>
      <c r="AF42" s="47"/>
      <c r="AG42" s="47"/>
      <c r="AH42" s="47">
        <v>0</v>
      </c>
      <c r="AI42" s="47"/>
      <c r="AJ42" s="47"/>
      <c r="AK42" s="47"/>
      <c r="AL42" s="47"/>
      <c r="AM42" s="47">
        <v>0</v>
      </c>
    </row>
    <row r="43" spans="1:68" x14ac:dyDescent="0.45">
      <c r="B43" s="12">
        <f t="shared" si="5"/>
        <v>-1000</v>
      </c>
      <c r="C43" s="11">
        <f t="shared" si="4"/>
        <v>-950</v>
      </c>
      <c r="D43" s="47">
        <v>0</v>
      </c>
      <c r="E43" s="47"/>
      <c r="F43" s="47"/>
      <c r="G43" s="47"/>
      <c r="H43" s="47"/>
      <c r="I43" s="47">
        <v>0</v>
      </c>
      <c r="J43" s="47"/>
      <c r="K43" s="47"/>
      <c r="L43" s="47"/>
      <c r="M43" s="47"/>
      <c r="N43" s="47">
        <v>0</v>
      </c>
      <c r="O43" s="47"/>
      <c r="P43" s="47"/>
      <c r="Q43" s="47"/>
      <c r="R43" s="47"/>
      <c r="S43" s="47">
        <v>0</v>
      </c>
      <c r="T43" s="47"/>
      <c r="U43" s="47"/>
      <c r="V43" s="47"/>
      <c r="W43" s="47"/>
      <c r="X43" s="47">
        <v>0</v>
      </c>
      <c r="Y43" s="47"/>
      <c r="Z43" s="47"/>
      <c r="AA43" s="47"/>
      <c r="AB43" s="47"/>
      <c r="AC43" s="47">
        <v>0</v>
      </c>
      <c r="AD43" s="47"/>
      <c r="AE43" s="47"/>
      <c r="AF43" s="47"/>
      <c r="AG43" s="47"/>
      <c r="AH43" s="47">
        <v>0</v>
      </c>
      <c r="AI43" s="47"/>
      <c r="AJ43" s="47"/>
      <c r="AK43" s="47"/>
      <c r="AL43" s="47"/>
      <c r="AM43" s="47">
        <v>0</v>
      </c>
    </row>
    <row r="44" spans="1:68" x14ac:dyDescent="0.45">
      <c r="B44" s="12">
        <f t="shared" si="5"/>
        <v>-950</v>
      </c>
      <c r="C44" s="11">
        <f t="shared" si="4"/>
        <v>-900</v>
      </c>
      <c r="D44" s="47">
        <v>0</v>
      </c>
      <c r="E44" s="47"/>
      <c r="F44" s="47"/>
      <c r="G44" s="47"/>
      <c r="H44" s="47"/>
      <c r="I44" s="47">
        <v>0</v>
      </c>
      <c r="J44" s="47"/>
      <c r="K44" s="47"/>
      <c r="L44" s="47"/>
      <c r="M44" s="47"/>
      <c r="N44" s="47">
        <v>0</v>
      </c>
      <c r="O44" s="47"/>
      <c r="P44" s="47"/>
      <c r="Q44" s="47"/>
      <c r="R44" s="47"/>
      <c r="S44" s="47">
        <v>0</v>
      </c>
      <c r="T44" s="47"/>
      <c r="U44" s="47"/>
      <c r="V44" s="47"/>
      <c r="W44" s="47"/>
      <c r="X44" s="47">
        <v>0</v>
      </c>
      <c r="Y44" s="47"/>
      <c r="Z44" s="47"/>
      <c r="AA44" s="47"/>
      <c r="AB44" s="47"/>
      <c r="AC44" s="47">
        <v>0</v>
      </c>
      <c r="AD44" s="47"/>
      <c r="AE44" s="47"/>
      <c r="AF44" s="47"/>
      <c r="AG44" s="47"/>
      <c r="AH44" s="47">
        <v>0</v>
      </c>
      <c r="AI44" s="47"/>
      <c r="AJ44" s="47"/>
      <c r="AK44" s="47"/>
      <c r="AL44" s="47"/>
      <c r="AM44" s="47">
        <v>0</v>
      </c>
    </row>
    <row r="45" spans="1:68" x14ac:dyDescent="0.45">
      <c r="B45" s="12">
        <f t="shared" si="5"/>
        <v>-900</v>
      </c>
      <c r="C45" s="11">
        <f t="shared" si="4"/>
        <v>-850</v>
      </c>
      <c r="D45" s="47">
        <v>0</v>
      </c>
      <c r="E45" s="47"/>
      <c r="F45" s="47"/>
      <c r="G45" s="47"/>
      <c r="H45" s="47"/>
      <c r="I45" s="47">
        <v>0</v>
      </c>
      <c r="J45" s="47"/>
      <c r="K45" s="47"/>
      <c r="L45" s="47"/>
      <c r="M45" s="47"/>
      <c r="N45" s="47">
        <v>0</v>
      </c>
      <c r="O45" s="47"/>
      <c r="P45" s="47"/>
      <c r="Q45" s="47"/>
      <c r="R45" s="47"/>
      <c r="S45" s="47">
        <v>0</v>
      </c>
      <c r="T45" s="47"/>
      <c r="U45" s="47"/>
      <c r="V45" s="47"/>
      <c r="W45" s="47"/>
      <c r="X45" s="47">
        <v>0</v>
      </c>
      <c r="Y45" s="47"/>
      <c r="Z45" s="47"/>
      <c r="AA45" s="47"/>
      <c r="AB45" s="47"/>
      <c r="AC45" s="47">
        <v>0</v>
      </c>
      <c r="AD45" s="47"/>
      <c r="AE45" s="47"/>
      <c r="AF45" s="47"/>
      <c r="AG45" s="47"/>
      <c r="AH45" s="47">
        <v>0</v>
      </c>
      <c r="AI45" s="47"/>
      <c r="AJ45" s="47"/>
      <c r="AK45" s="47"/>
      <c r="AL45" s="47"/>
      <c r="AM45" s="47">
        <v>0</v>
      </c>
    </row>
    <row r="46" spans="1:68" x14ac:dyDescent="0.45">
      <c r="B46" s="12">
        <f t="shared" si="5"/>
        <v>-850</v>
      </c>
      <c r="C46" s="11">
        <f t="shared" si="4"/>
        <v>-800</v>
      </c>
      <c r="D46" s="47">
        <v>0</v>
      </c>
      <c r="E46" s="47"/>
      <c r="F46" s="47"/>
      <c r="G46" s="47"/>
      <c r="H46" s="47"/>
      <c r="I46" s="47">
        <v>0</v>
      </c>
      <c r="J46" s="47"/>
      <c r="K46" s="47"/>
      <c r="L46" s="47"/>
      <c r="M46" s="47"/>
      <c r="N46" s="47">
        <v>0</v>
      </c>
      <c r="O46" s="47"/>
      <c r="P46" s="47"/>
      <c r="Q46" s="47"/>
      <c r="R46" s="47"/>
      <c r="S46" s="47">
        <v>0</v>
      </c>
      <c r="T46" s="47"/>
      <c r="U46" s="47"/>
      <c r="V46" s="47"/>
      <c r="W46" s="47"/>
      <c r="X46" s="47">
        <v>0</v>
      </c>
      <c r="Y46" s="47"/>
      <c r="Z46" s="47"/>
      <c r="AA46" s="47"/>
      <c r="AB46" s="47"/>
      <c r="AC46" s="47">
        <v>0</v>
      </c>
      <c r="AD46" s="47"/>
      <c r="AE46" s="47"/>
      <c r="AF46" s="47"/>
      <c r="AG46" s="47"/>
      <c r="AH46" s="47">
        <v>0</v>
      </c>
      <c r="AI46" s="47"/>
      <c r="AJ46" s="47"/>
      <c r="AK46" s="47"/>
      <c r="AL46" s="47"/>
      <c r="AM46" s="47">
        <v>0</v>
      </c>
    </row>
    <row r="47" spans="1:68" x14ac:dyDescent="0.45">
      <c r="B47" s="12">
        <f t="shared" si="5"/>
        <v>-800</v>
      </c>
      <c r="C47" s="11">
        <f t="shared" si="4"/>
        <v>-750</v>
      </c>
      <c r="D47" s="47">
        <v>0</v>
      </c>
      <c r="E47" s="47"/>
      <c r="F47" s="47"/>
      <c r="G47" s="47"/>
      <c r="H47" s="47"/>
      <c r="I47" s="47">
        <v>0</v>
      </c>
      <c r="J47" s="47"/>
      <c r="K47" s="47"/>
      <c r="L47" s="47"/>
      <c r="M47" s="47"/>
      <c r="N47" s="47">
        <v>0</v>
      </c>
      <c r="O47" s="47"/>
      <c r="P47" s="47"/>
      <c r="Q47" s="47"/>
      <c r="R47" s="47"/>
      <c r="S47" s="47">
        <v>0</v>
      </c>
      <c r="T47" s="47"/>
      <c r="U47" s="47"/>
      <c r="V47" s="47"/>
      <c r="W47" s="47"/>
      <c r="X47" s="47">
        <v>0</v>
      </c>
      <c r="Y47" s="47"/>
      <c r="Z47" s="47"/>
      <c r="AA47" s="47"/>
      <c r="AB47" s="47"/>
      <c r="AC47" s="47">
        <v>0</v>
      </c>
      <c r="AD47" s="47"/>
      <c r="AE47" s="47"/>
      <c r="AF47" s="47"/>
      <c r="AG47" s="47"/>
      <c r="AH47" s="47">
        <v>0</v>
      </c>
      <c r="AI47" s="47"/>
      <c r="AJ47" s="47"/>
      <c r="AK47" s="47"/>
      <c r="AL47" s="47"/>
      <c r="AM47" s="47">
        <v>0</v>
      </c>
    </row>
    <row r="48" spans="1:68" x14ac:dyDescent="0.45">
      <c r="B48" s="12">
        <f t="shared" si="5"/>
        <v>-750</v>
      </c>
      <c r="C48" s="11">
        <f t="shared" si="4"/>
        <v>-700</v>
      </c>
      <c r="D48" s="47">
        <v>0</v>
      </c>
      <c r="E48" s="47"/>
      <c r="F48" s="47"/>
      <c r="G48" s="47"/>
      <c r="H48" s="47"/>
      <c r="I48" s="47">
        <v>0</v>
      </c>
      <c r="J48" s="47"/>
      <c r="K48" s="47"/>
      <c r="L48" s="47"/>
      <c r="M48" s="47"/>
      <c r="N48" s="47">
        <v>0</v>
      </c>
      <c r="O48" s="47"/>
      <c r="P48" s="47"/>
      <c r="Q48" s="47"/>
      <c r="R48" s="47"/>
      <c r="S48" s="47">
        <v>0</v>
      </c>
      <c r="T48" s="47"/>
      <c r="U48" s="47"/>
      <c r="V48" s="47"/>
      <c r="W48" s="47"/>
      <c r="X48" s="47">
        <v>0</v>
      </c>
      <c r="Y48" s="47"/>
      <c r="Z48" s="47"/>
      <c r="AA48" s="47"/>
      <c r="AB48" s="47"/>
      <c r="AC48" s="47">
        <v>0</v>
      </c>
      <c r="AD48" s="47"/>
      <c r="AE48" s="47"/>
      <c r="AF48" s="47"/>
      <c r="AG48" s="47"/>
      <c r="AH48" s="47">
        <v>0</v>
      </c>
      <c r="AI48" s="47"/>
      <c r="AJ48" s="47"/>
      <c r="AK48" s="47"/>
      <c r="AL48" s="47"/>
      <c r="AM48" s="47">
        <v>0</v>
      </c>
    </row>
    <row r="49" spans="2:39" x14ac:dyDescent="0.45">
      <c r="B49" s="12">
        <f t="shared" si="5"/>
        <v>-700</v>
      </c>
      <c r="C49" s="11">
        <f t="shared" si="4"/>
        <v>-650</v>
      </c>
      <c r="D49" s="47">
        <v>0</v>
      </c>
      <c r="E49" s="47"/>
      <c r="F49" s="47"/>
      <c r="G49" s="47"/>
      <c r="H49" s="47"/>
      <c r="I49" s="47">
        <v>0</v>
      </c>
      <c r="J49" s="47"/>
      <c r="K49" s="47"/>
      <c r="L49" s="47"/>
      <c r="M49" s="47"/>
      <c r="N49" s="47">
        <v>0</v>
      </c>
      <c r="O49" s="47"/>
      <c r="P49" s="47"/>
      <c r="Q49" s="47"/>
      <c r="R49" s="47"/>
      <c r="S49" s="47">
        <v>0</v>
      </c>
      <c r="T49" s="47"/>
      <c r="U49" s="47"/>
      <c r="V49" s="47"/>
      <c r="W49" s="47"/>
      <c r="X49" s="47">
        <v>0</v>
      </c>
      <c r="Y49" s="47"/>
      <c r="Z49" s="47"/>
      <c r="AA49" s="47"/>
      <c r="AB49" s="47"/>
      <c r="AC49" s="47">
        <v>0</v>
      </c>
      <c r="AD49" s="47"/>
      <c r="AE49" s="47"/>
      <c r="AF49" s="47"/>
      <c r="AG49" s="47"/>
      <c r="AH49" s="47">
        <v>0</v>
      </c>
      <c r="AI49" s="47"/>
      <c r="AJ49" s="47"/>
      <c r="AK49" s="47"/>
      <c r="AL49" s="47"/>
      <c r="AM49" s="47">
        <v>0</v>
      </c>
    </row>
    <row r="50" spans="2:39" x14ac:dyDescent="0.45">
      <c r="B50" s="12">
        <f t="shared" si="5"/>
        <v>-650</v>
      </c>
      <c r="C50" s="11">
        <f t="shared" si="4"/>
        <v>-600</v>
      </c>
      <c r="D50" s="47">
        <v>0</v>
      </c>
      <c r="E50" s="47"/>
      <c r="F50" s="47"/>
      <c r="G50" s="47"/>
      <c r="H50" s="47"/>
      <c r="I50" s="47">
        <v>0</v>
      </c>
      <c r="J50" s="47"/>
      <c r="K50" s="47"/>
      <c r="L50" s="47"/>
      <c r="M50" s="47"/>
      <c r="N50" s="47">
        <v>0</v>
      </c>
      <c r="O50" s="47"/>
      <c r="P50" s="47"/>
      <c r="Q50" s="47"/>
      <c r="R50" s="47"/>
      <c r="S50" s="47">
        <v>0</v>
      </c>
      <c r="T50" s="47"/>
      <c r="U50" s="47"/>
      <c r="V50" s="47"/>
      <c r="W50" s="47"/>
      <c r="X50" s="47">
        <v>0</v>
      </c>
      <c r="Y50" s="47"/>
      <c r="Z50" s="47"/>
      <c r="AA50" s="47"/>
      <c r="AB50" s="47"/>
      <c r="AC50" s="47">
        <v>0</v>
      </c>
      <c r="AD50" s="47"/>
      <c r="AE50" s="47"/>
      <c r="AF50" s="47"/>
      <c r="AG50" s="47"/>
      <c r="AH50" s="47">
        <v>0</v>
      </c>
      <c r="AI50" s="47"/>
      <c r="AJ50" s="47"/>
      <c r="AK50" s="47"/>
      <c r="AL50" s="47"/>
      <c r="AM50" s="47">
        <v>0</v>
      </c>
    </row>
    <row r="51" spans="2:39" x14ac:dyDescent="0.45">
      <c r="B51" s="12">
        <f t="shared" si="5"/>
        <v>-600</v>
      </c>
      <c r="C51" s="11">
        <f t="shared" si="4"/>
        <v>-550</v>
      </c>
      <c r="D51" s="47">
        <v>0</v>
      </c>
      <c r="E51" s="47"/>
      <c r="F51" s="47"/>
      <c r="G51" s="47"/>
      <c r="H51" s="47"/>
      <c r="I51" s="47">
        <v>0</v>
      </c>
      <c r="J51" s="47"/>
      <c r="K51" s="47"/>
      <c r="L51" s="47"/>
      <c r="M51" s="47"/>
      <c r="N51" s="47">
        <v>0</v>
      </c>
      <c r="O51" s="47"/>
      <c r="P51" s="47"/>
      <c r="Q51" s="47"/>
      <c r="R51" s="47"/>
      <c r="S51" s="47">
        <v>0</v>
      </c>
      <c r="T51" s="47"/>
      <c r="U51" s="47"/>
      <c r="V51" s="47"/>
      <c r="W51" s="47"/>
      <c r="X51" s="47">
        <v>0</v>
      </c>
      <c r="Y51" s="47"/>
      <c r="Z51" s="47"/>
      <c r="AA51" s="47"/>
      <c r="AB51" s="47"/>
      <c r="AC51" s="47">
        <v>0</v>
      </c>
      <c r="AD51" s="47"/>
      <c r="AE51" s="47"/>
      <c r="AF51" s="47"/>
      <c r="AG51" s="47"/>
      <c r="AH51" s="47">
        <v>0</v>
      </c>
      <c r="AI51" s="47"/>
      <c r="AJ51" s="47"/>
      <c r="AK51" s="47"/>
      <c r="AL51" s="47"/>
      <c r="AM51" s="47">
        <v>0</v>
      </c>
    </row>
    <row r="52" spans="2:39" x14ac:dyDescent="0.45">
      <c r="B52" s="12">
        <f t="shared" si="5"/>
        <v>-550</v>
      </c>
      <c r="C52" s="11">
        <f t="shared" si="4"/>
        <v>-500</v>
      </c>
      <c r="D52" s="47">
        <v>0</v>
      </c>
      <c r="E52" s="47"/>
      <c r="F52" s="47"/>
      <c r="G52" s="47"/>
      <c r="H52" s="47"/>
      <c r="I52" s="47">
        <v>0</v>
      </c>
      <c r="J52" s="47"/>
      <c r="K52" s="47"/>
      <c r="L52" s="47"/>
      <c r="M52" s="47"/>
      <c r="N52" s="47">
        <v>0</v>
      </c>
      <c r="O52" s="47"/>
      <c r="P52" s="47"/>
      <c r="Q52" s="47"/>
      <c r="R52" s="47"/>
      <c r="S52" s="47">
        <v>0</v>
      </c>
      <c r="T52" s="47"/>
      <c r="U52" s="47"/>
      <c r="V52" s="47"/>
      <c r="W52" s="47"/>
      <c r="X52" s="47">
        <v>0</v>
      </c>
      <c r="Y52" s="47"/>
      <c r="Z52" s="47"/>
      <c r="AA52" s="47"/>
      <c r="AB52" s="47"/>
      <c r="AC52" s="47">
        <v>0</v>
      </c>
      <c r="AD52" s="47"/>
      <c r="AE52" s="47"/>
      <c r="AF52" s="47"/>
      <c r="AG52" s="47"/>
      <c r="AH52" s="47">
        <v>0</v>
      </c>
      <c r="AI52" s="47"/>
      <c r="AJ52" s="47"/>
      <c r="AK52" s="47"/>
      <c r="AL52" s="47"/>
      <c r="AM52" s="47">
        <v>0</v>
      </c>
    </row>
    <row r="53" spans="2:39" x14ac:dyDescent="0.45">
      <c r="B53" s="12">
        <f t="shared" si="5"/>
        <v>-500</v>
      </c>
      <c r="C53" s="11">
        <f t="shared" si="4"/>
        <v>-450</v>
      </c>
      <c r="D53" s="47">
        <v>0</v>
      </c>
      <c r="E53" s="47"/>
      <c r="F53" s="47"/>
      <c r="G53" s="47"/>
      <c r="H53" s="47"/>
      <c r="I53" s="47">
        <v>0</v>
      </c>
      <c r="J53" s="47"/>
      <c r="K53" s="47"/>
      <c r="L53" s="47"/>
      <c r="M53" s="47"/>
      <c r="N53" s="47">
        <v>0</v>
      </c>
      <c r="O53" s="47"/>
      <c r="P53" s="47"/>
      <c r="Q53" s="47"/>
      <c r="R53" s="47"/>
      <c r="S53" s="47">
        <v>0</v>
      </c>
      <c r="T53" s="47"/>
      <c r="U53" s="47"/>
      <c r="V53" s="47"/>
      <c r="W53" s="47"/>
      <c r="X53" s="47">
        <v>0</v>
      </c>
      <c r="Y53" s="47"/>
      <c r="Z53" s="47"/>
      <c r="AA53" s="47"/>
      <c r="AB53" s="47"/>
      <c r="AC53" s="47">
        <v>0</v>
      </c>
      <c r="AD53" s="47"/>
      <c r="AE53" s="47"/>
      <c r="AF53" s="47"/>
      <c r="AG53" s="47"/>
      <c r="AH53" s="47">
        <v>0</v>
      </c>
      <c r="AI53" s="47"/>
      <c r="AJ53" s="47"/>
      <c r="AK53" s="47"/>
      <c r="AL53" s="47"/>
      <c r="AM53" s="47">
        <v>0</v>
      </c>
    </row>
    <row r="54" spans="2:39" x14ac:dyDescent="0.45">
      <c r="B54" s="12">
        <f t="shared" si="5"/>
        <v>-450</v>
      </c>
      <c r="C54" s="11">
        <f t="shared" si="4"/>
        <v>-400</v>
      </c>
      <c r="D54" s="47">
        <v>0</v>
      </c>
      <c r="E54" s="47"/>
      <c r="F54" s="47"/>
      <c r="G54" s="47"/>
      <c r="H54" s="47"/>
      <c r="I54" s="47">
        <v>0</v>
      </c>
      <c r="J54" s="47"/>
      <c r="K54" s="47"/>
      <c r="L54" s="47"/>
      <c r="M54" s="47"/>
      <c r="N54" s="47">
        <v>0</v>
      </c>
      <c r="O54" s="47"/>
      <c r="P54" s="47"/>
      <c r="Q54" s="47"/>
      <c r="R54" s="47"/>
      <c r="S54" s="47">
        <v>0</v>
      </c>
      <c r="T54" s="47"/>
      <c r="U54" s="47"/>
      <c r="V54" s="47"/>
      <c r="W54" s="47"/>
      <c r="X54" s="47">
        <v>0</v>
      </c>
      <c r="Y54" s="47"/>
      <c r="Z54" s="47"/>
      <c r="AA54" s="47"/>
      <c r="AB54" s="47"/>
      <c r="AC54" s="47">
        <v>0</v>
      </c>
      <c r="AD54" s="47"/>
      <c r="AE54" s="47"/>
      <c r="AF54" s="47"/>
      <c r="AG54" s="47"/>
      <c r="AH54" s="47">
        <v>0</v>
      </c>
      <c r="AI54" s="47"/>
      <c r="AJ54" s="47"/>
      <c r="AK54" s="47"/>
      <c r="AL54" s="47"/>
      <c r="AM54" s="47">
        <v>0</v>
      </c>
    </row>
    <row r="55" spans="2:39" x14ac:dyDescent="0.45">
      <c r="B55" s="12">
        <f t="shared" si="5"/>
        <v>-400</v>
      </c>
      <c r="C55" s="11">
        <f t="shared" si="4"/>
        <v>-350</v>
      </c>
      <c r="D55" s="47">
        <v>0</v>
      </c>
      <c r="E55" s="47"/>
      <c r="F55" s="47"/>
      <c r="G55" s="47"/>
      <c r="H55" s="47"/>
      <c r="I55" s="47">
        <v>0</v>
      </c>
      <c r="J55" s="47"/>
      <c r="K55" s="47"/>
      <c r="L55" s="47"/>
      <c r="M55" s="47"/>
      <c r="N55" s="47">
        <v>0</v>
      </c>
      <c r="O55" s="47"/>
      <c r="P55" s="47"/>
      <c r="Q55" s="47"/>
      <c r="R55" s="47"/>
      <c r="S55" s="47">
        <v>0</v>
      </c>
      <c r="T55" s="47"/>
      <c r="U55" s="47"/>
      <c r="V55" s="47"/>
      <c r="W55" s="47"/>
      <c r="X55" s="47">
        <v>0</v>
      </c>
      <c r="Y55" s="47"/>
      <c r="Z55" s="47"/>
      <c r="AA55" s="47"/>
      <c r="AB55" s="47"/>
      <c r="AC55" s="47">
        <v>0</v>
      </c>
      <c r="AD55" s="47"/>
      <c r="AE55" s="47"/>
      <c r="AF55" s="47"/>
      <c r="AG55" s="47"/>
      <c r="AH55" s="47">
        <v>0</v>
      </c>
      <c r="AI55" s="47"/>
      <c r="AJ55" s="47"/>
      <c r="AK55" s="47"/>
      <c r="AL55" s="47"/>
      <c r="AM55" s="47">
        <v>0</v>
      </c>
    </row>
    <row r="56" spans="2:39" x14ac:dyDescent="0.45">
      <c r="B56" s="12">
        <f t="shared" si="5"/>
        <v>-350</v>
      </c>
      <c r="C56" s="11">
        <f t="shared" si="4"/>
        <v>-300</v>
      </c>
      <c r="D56" s="47">
        <v>0</v>
      </c>
      <c r="E56" s="47"/>
      <c r="F56" s="47"/>
      <c r="G56" s="47"/>
      <c r="H56" s="47"/>
      <c r="I56" s="47">
        <v>0</v>
      </c>
      <c r="J56" s="47"/>
      <c r="K56" s="47"/>
      <c r="L56" s="47"/>
      <c r="M56" s="47"/>
      <c r="N56" s="47">
        <v>0</v>
      </c>
      <c r="O56" s="47"/>
      <c r="P56" s="47"/>
      <c r="Q56" s="47"/>
      <c r="R56" s="47"/>
      <c r="S56" s="47">
        <v>0</v>
      </c>
      <c r="T56" s="47"/>
      <c r="U56" s="47"/>
      <c r="V56" s="47"/>
      <c r="W56" s="47"/>
      <c r="X56" s="47">
        <v>0</v>
      </c>
      <c r="Y56" s="47"/>
      <c r="Z56" s="47"/>
      <c r="AA56" s="47"/>
      <c r="AB56" s="47"/>
      <c r="AC56" s="47">
        <v>0</v>
      </c>
      <c r="AD56" s="47"/>
      <c r="AE56" s="47"/>
      <c r="AF56" s="47"/>
      <c r="AG56" s="47"/>
      <c r="AH56" s="47">
        <v>0</v>
      </c>
      <c r="AI56" s="47"/>
      <c r="AJ56" s="47"/>
      <c r="AK56" s="47"/>
      <c r="AL56" s="47"/>
      <c r="AM56" s="47">
        <v>0</v>
      </c>
    </row>
    <row r="57" spans="2:39" x14ac:dyDescent="0.45">
      <c r="B57" s="12">
        <f t="shared" si="5"/>
        <v>-300</v>
      </c>
      <c r="C57" s="11">
        <f t="shared" si="4"/>
        <v>-250</v>
      </c>
      <c r="D57" s="47">
        <v>0</v>
      </c>
      <c r="E57" s="47"/>
      <c r="F57" s="47"/>
      <c r="G57" s="47"/>
      <c r="H57" s="47"/>
      <c r="I57" s="47">
        <v>0</v>
      </c>
      <c r="J57" s="47"/>
      <c r="K57" s="47"/>
      <c r="L57" s="47"/>
      <c r="M57" s="47"/>
      <c r="N57" s="47">
        <v>0</v>
      </c>
      <c r="O57" s="47"/>
      <c r="P57" s="47"/>
      <c r="Q57" s="47"/>
      <c r="R57" s="47"/>
      <c r="S57" s="47">
        <v>0</v>
      </c>
      <c r="T57" s="47"/>
      <c r="U57" s="47"/>
      <c r="V57" s="47"/>
      <c r="W57" s="47"/>
      <c r="X57" s="47">
        <v>0</v>
      </c>
      <c r="Y57" s="47"/>
      <c r="Z57" s="47"/>
      <c r="AA57" s="47"/>
      <c r="AB57" s="47"/>
      <c r="AC57" s="47">
        <v>0</v>
      </c>
      <c r="AD57" s="47"/>
      <c r="AE57" s="47"/>
      <c r="AF57" s="47"/>
      <c r="AG57" s="47"/>
      <c r="AH57" s="47">
        <v>0</v>
      </c>
      <c r="AI57" s="47"/>
      <c r="AJ57" s="47"/>
      <c r="AK57" s="47"/>
      <c r="AL57" s="47"/>
      <c r="AM57" s="47">
        <v>0</v>
      </c>
    </row>
    <row r="58" spans="2:39" x14ac:dyDescent="0.45">
      <c r="B58" s="12">
        <f t="shared" si="5"/>
        <v>-250</v>
      </c>
      <c r="C58" s="11">
        <f t="shared" si="4"/>
        <v>-200</v>
      </c>
      <c r="D58" s="47">
        <v>0</v>
      </c>
      <c r="E58" s="47"/>
      <c r="F58" s="47"/>
      <c r="G58" s="47"/>
      <c r="H58" s="47"/>
      <c r="I58" s="47">
        <v>0</v>
      </c>
      <c r="J58" s="47"/>
      <c r="K58" s="47"/>
      <c r="L58" s="47"/>
      <c r="M58" s="47"/>
      <c r="N58" s="47">
        <v>0</v>
      </c>
      <c r="O58" s="47"/>
      <c r="P58" s="47"/>
      <c r="Q58" s="47"/>
      <c r="R58" s="47"/>
      <c r="S58" s="47">
        <v>0</v>
      </c>
      <c r="T58" s="47"/>
      <c r="U58" s="47"/>
      <c r="V58" s="47"/>
      <c r="W58" s="47"/>
      <c r="X58" s="47">
        <v>0</v>
      </c>
      <c r="Y58" s="47"/>
      <c r="Z58" s="47"/>
      <c r="AA58" s="47"/>
      <c r="AB58" s="47"/>
      <c r="AC58" s="47">
        <v>0</v>
      </c>
      <c r="AD58" s="47"/>
      <c r="AE58" s="47"/>
      <c r="AF58" s="47"/>
      <c r="AG58" s="47"/>
      <c r="AH58" s="47">
        <v>0</v>
      </c>
      <c r="AI58" s="47"/>
      <c r="AJ58" s="47"/>
      <c r="AK58" s="47"/>
      <c r="AL58" s="47"/>
      <c r="AM58" s="47">
        <v>0</v>
      </c>
    </row>
    <row r="59" spans="2:39" x14ac:dyDescent="0.45">
      <c r="B59" s="12">
        <f t="shared" si="5"/>
        <v>-200</v>
      </c>
      <c r="C59" s="11">
        <f t="shared" si="4"/>
        <v>-150</v>
      </c>
      <c r="D59" s="47">
        <v>0</v>
      </c>
      <c r="E59" s="47"/>
      <c r="F59" s="47"/>
      <c r="G59" s="47"/>
      <c r="H59" s="47"/>
      <c r="I59" s="47">
        <v>0</v>
      </c>
      <c r="J59" s="47"/>
      <c r="K59" s="47"/>
      <c r="L59" s="47"/>
      <c r="M59" s="47"/>
      <c r="N59" s="47">
        <v>0</v>
      </c>
      <c r="O59" s="47"/>
      <c r="P59" s="47"/>
      <c r="Q59" s="47"/>
      <c r="R59" s="47"/>
      <c r="S59" s="47">
        <v>0</v>
      </c>
      <c r="T59" s="47"/>
      <c r="U59" s="47"/>
      <c r="V59" s="47"/>
      <c r="W59" s="47"/>
      <c r="X59" s="47">
        <v>0</v>
      </c>
      <c r="Y59" s="47"/>
      <c r="Z59" s="47"/>
      <c r="AA59" s="47"/>
      <c r="AB59" s="47"/>
      <c r="AC59" s="47">
        <v>0</v>
      </c>
      <c r="AD59" s="47"/>
      <c r="AE59" s="47"/>
      <c r="AF59" s="47"/>
      <c r="AG59" s="47"/>
      <c r="AH59" s="47">
        <v>0</v>
      </c>
      <c r="AI59" s="47"/>
      <c r="AJ59" s="47"/>
      <c r="AK59" s="47"/>
      <c r="AL59" s="47"/>
      <c r="AM59" s="47">
        <v>0</v>
      </c>
    </row>
    <row r="60" spans="2:39" x14ac:dyDescent="0.45">
      <c r="B60" s="12">
        <f t="shared" si="5"/>
        <v>-150</v>
      </c>
      <c r="C60" s="11">
        <f t="shared" si="4"/>
        <v>-100</v>
      </c>
      <c r="D60" s="47">
        <v>0</v>
      </c>
      <c r="E60" s="47"/>
      <c r="F60" s="47"/>
      <c r="G60" s="47"/>
      <c r="H60" s="47"/>
      <c r="I60" s="47">
        <v>0</v>
      </c>
      <c r="J60" s="47"/>
      <c r="K60" s="47"/>
      <c r="L60" s="47"/>
      <c r="M60" s="47"/>
      <c r="N60" s="47">
        <v>0</v>
      </c>
      <c r="O60" s="47"/>
      <c r="P60" s="47"/>
      <c r="Q60" s="47"/>
      <c r="R60" s="47"/>
      <c r="S60" s="47">
        <v>0</v>
      </c>
      <c r="T60" s="47"/>
      <c r="U60" s="47"/>
      <c r="V60" s="47"/>
      <c r="W60" s="47"/>
      <c r="X60" s="47">
        <v>0</v>
      </c>
      <c r="Y60" s="47"/>
      <c r="Z60" s="47"/>
      <c r="AA60" s="47"/>
      <c r="AB60" s="47"/>
      <c r="AC60" s="47">
        <v>0</v>
      </c>
      <c r="AD60" s="47"/>
      <c r="AE60" s="47"/>
      <c r="AF60" s="47"/>
      <c r="AG60" s="47"/>
      <c r="AH60" s="47">
        <v>0</v>
      </c>
      <c r="AI60" s="47"/>
      <c r="AJ60" s="47"/>
      <c r="AK60" s="47"/>
      <c r="AL60" s="47"/>
      <c r="AM60" s="47">
        <v>0</v>
      </c>
    </row>
    <row r="61" spans="2:39" x14ac:dyDescent="0.45">
      <c r="B61" s="15">
        <f t="shared" si="5"/>
        <v>-100</v>
      </c>
      <c r="C61" s="16">
        <f>B61+10</f>
        <v>-90</v>
      </c>
      <c r="D61" s="47">
        <v>0</v>
      </c>
      <c r="E61" s="47"/>
      <c r="F61" s="47"/>
      <c r="G61" s="47"/>
      <c r="H61" s="47"/>
      <c r="I61" s="47">
        <v>0</v>
      </c>
      <c r="J61" s="47"/>
      <c r="K61" s="47"/>
      <c r="L61" s="47"/>
      <c r="M61" s="47"/>
      <c r="N61" s="47">
        <v>0</v>
      </c>
      <c r="O61" s="47"/>
      <c r="P61" s="47"/>
      <c r="Q61" s="47"/>
      <c r="R61" s="47"/>
      <c r="S61" s="47">
        <v>0</v>
      </c>
      <c r="T61" s="47"/>
      <c r="U61" s="47"/>
      <c r="V61" s="47"/>
      <c r="W61" s="47"/>
      <c r="X61" s="47">
        <v>0</v>
      </c>
      <c r="Y61" s="47"/>
      <c r="Z61" s="47"/>
      <c r="AA61" s="47"/>
      <c r="AB61" s="47"/>
      <c r="AC61" s="47">
        <v>0</v>
      </c>
      <c r="AD61" s="47"/>
      <c r="AE61" s="47"/>
      <c r="AF61" s="47"/>
      <c r="AG61" s="47"/>
      <c r="AH61" s="47">
        <v>0</v>
      </c>
      <c r="AI61" s="47"/>
      <c r="AJ61" s="47"/>
      <c r="AK61" s="47"/>
      <c r="AL61" s="47"/>
      <c r="AM61" s="47">
        <v>0</v>
      </c>
    </row>
    <row r="62" spans="2:39" x14ac:dyDescent="0.45">
      <c r="B62" s="15">
        <f t="shared" si="5"/>
        <v>-90</v>
      </c>
      <c r="C62" s="16">
        <f t="shared" ref="C62:C81" si="6">B62+10</f>
        <v>-80</v>
      </c>
      <c r="D62" s="47">
        <v>0</v>
      </c>
      <c r="E62" s="47"/>
      <c r="F62" s="47"/>
      <c r="G62" s="47"/>
      <c r="H62" s="47"/>
      <c r="I62" s="47">
        <v>0</v>
      </c>
      <c r="J62" s="47"/>
      <c r="K62" s="47"/>
      <c r="L62" s="47"/>
      <c r="M62" s="47"/>
      <c r="N62" s="47">
        <v>0</v>
      </c>
      <c r="O62" s="47"/>
      <c r="P62" s="47"/>
      <c r="Q62" s="47"/>
      <c r="R62" s="47"/>
      <c r="S62" s="47">
        <v>0</v>
      </c>
      <c r="T62" s="47"/>
      <c r="U62" s="47"/>
      <c r="V62" s="47"/>
      <c r="W62" s="47"/>
      <c r="X62" s="47">
        <v>0</v>
      </c>
      <c r="Y62" s="47"/>
      <c r="Z62" s="47"/>
      <c r="AA62" s="47"/>
      <c r="AB62" s="47"/>
      <c r="AC62" s="47">
        <v>0</v>
      </c>
      <c r="AD62" s="47"/>
      <c r="AE62" s="47"/>
      <c r="AF62" s="47"/>
      <c r="AG62" s="47"/>
      <c r="AH62" s="47">
        <v>0</v>
      </c>
      <c r="AI62" s="47"/>
      <c r="AJ62" s="47"/>
      <c r="AK62" s="47"/>
      <c r="AL62" s="47"/>
      <c r="AM62" s="47">
        <v>0</v>
      </c>
    </row>
    <row r="63" spans="2:39" x14ac:dyDescent="0.45">
      <c r="B63" s="15">
        <f t="shared" si="5"/>
        <v>-80</v>
      </c>
      <c r="C63" s="16">
        <f t="shared" si="6"/>
        <v>-70</v>
      </c>
      <c r="D63" s="47">
        <v>0</v>
      </c>
      <c r="E63" s="47"/>
      <c r="F63" s="47"/>
      <c r="G63" s="47"/>
      <c r="H63" s="47"/>
      <c r="I63" s="47">
        <v>0</v>
      </c>
      <c r="J63" s="47"/>
      <c r="K63" s="47"/>
      <c r="L63" s="47"/>
      <c r="M63" s="47"/>
      <c r="N63" s="47">
        <v>0</v>
      </c>
      <c r="O63" s="47"/>
      <c r="P63" s="47"/>
      <c r="Q63" s="47"/>
      <c r="R63" s="47"/>
      <c r="S63" s="47">
        <v>0</v>
      </c>
      <c r="T63" s="47"/>
      <c r="U63" s="47"/>
      <c r="V63" s="47"/>
      <c r="W63" s="47"/>
      <c r="X63" s="47">
        <v>0</v>
      </c>
      <c r="Y63" s="47"/>
      <c r="Z63" s="47"/>
      <c r="AA63" s="47"/>
      <c r="AB63" s="47"/>
      <c r="AC63" s="47">
        <v>0</v>
      </c>
      <c r="AD63" s="47"/>
      <c r="AE63" s="47"/>
      <c r="AF63" s="47"/>
      <c r="AG63" s="47"/>
      <c r="AH63" s="47">
        <v>0</v>
      </c>
      <c r="AI63" s="47"/>
      <c r="AJ63" s="47"/>
      <c r="AK63" s="47"/>
      <c r="AL63" s="47"/>
      <c r="AM63" s="47">
        <v>0</v>
      </c>
    </row>
    <row r="64" spans="2:39" x14ac:dyDescent="0.45">
      <c r="B64" s="15">
        <f t="shared" si="5"/>
        <v>-70</v>
      </c>
      <c r="C64" s="16">
        <f t="shared" si="6"/>
        <v>-60</v>
      </c>
      <c r="D64" s="47">
        <v>0</v>
      </c>
      <c r="E64" s="47"/>
      <c r="F64" s="47"/>
      <c r="G64" s="47"/>
      <c r="H64" s="47"/>
      <c r="I64" s="47">
        <v>0</v>
      </c>
      <c r="J64" s="47"/>
      <c r="K64" s="47"/>
      <c r="L64" s="47"/>
      <c r="M64" s="47"/>
      <c r="N64" s="47">
        <v>0</v>
      </c>
      <c r="O64" s="47"/>
      <c r="P64" s="47"/>
      <c r="Q64" s="47"/>
      <c r="R64" s="47"/>
      <c r="S64" s="47">
        <v>0</v>
      </c>
      <c r="T64" s="47"/>
      <c r="U64" s="47"/>
      <c r="V64" s="47"/>
      <c r="W64" s="47"/>
      <c r="X64" s="47">
        <v>0</v>
      </c>
      <c r="Y64" s="47"/>
      <c r="Z64" s="47"/>
      <c r="AA64" s="47"/>
      <c r="AB64" s="47"/>
      <c r="AC64" s="47">
        <v>0</v>
      </c>
      <c r="AD64" s="47"/>
      <c r="AE64" s="47"/>
      <c r="AF64" s="47"/>
      <c r="AG64" s="47"/>
      <c r="AH64" s="47">
        <v>0</v>
      </c>
      <c r="AI64" s="47"/>
      <c r="AJ64" s="47"/>
      <c r="AK64" s="47"/>
      <c r="AL64" s="47"/>
      <c r="AM64" s="47">
        <v>0</v>
      </c>
    </row>
    <row r="65" spans="1:41" x14ac:dyDescent="0.45">
      <c r="A65" t="str">
        <f>A26</f>
        <v>Cold Storage</v>
      </c>
      <c r="B65" s="15">
        <f t="shared" si="5"/>
        <v>-60</v>
      </c>
      <c r="C65" s="16">
        <f t="shared" si="6"/>
        <v>-50</v>
      </c>
      <c r="D65" s="41">
        <f t="shared" ref="D65" si="7">B22</f>
        <v>0</v>
      </c>
      <c r="E65" s="41"/>
      <c r="F65" s="41"/>
      <c r="G65" s="41"/>
      <c r="H65" s="41"/>
      <c r="I65" s="41">
        <f>C22</f>
        <v>0.38095238095238104</v>
      </c>
      <c r="J65" s="41"/>
      <c r="K65" s="41"/>
      <c r="L65" s="41"/>
      <c r="M65" s="41"/>
      <c r="N65" s="41">
        <f>D22</f>
        <v>0.8</v>
      </c>
      <c r="O65" s="41"/>
      <c r="P65" s="41"/>
      <c r="Q65" s="41"/>
      <c r="R65" s="41"/>
      <c r="S65" s="41">
        <f>E22</f>
        <v>1.396825396825397</v>
      </c>
      <c r="T65" s="41"/>
      <c r="U65" s="41"/>
      <c r="V65" s="41"/>
      <c r="W65" s="41"/>
      <c r="X65" s="41">
        <f>F22</f>
        <v>2.0317460317460321</v>
      </c>
      <c r="Y65" s="41"/>
      <c r="Z65" s="41"/>
      <c r="AA65" s="41"/>
      <c r="AB65" s="41"/>
      <c r="AC65" s="41">
        <f>G22</f>
        <v>2.53968253968254</v>
      </c>
      <c r="AD65" s="41"/>
      <c r="AE65" s="41"/>
      <c r="AF65" s="41"/>
      <c r="AG65" s="41"/>
      <c r="AH65" s="41">
        <f>H22</f>
        <v>3.0476190476190483</v>
      </c>
      <c r="AI65" s="41"/>
      <c r="AJ65" s="41"/>
      <c r="AK65" s="41"/>
      <c r="AL65" s="41"/>
      <c r="AM65" s="41">
        <f>I22</f>
        <v>3.5555555555555562</v>
      </c>
      <c r="AO65" s="41"/>
    </row>
    <row r="66" spans="1:41" x14ac:dyDescent="0.45">
      <c r="B66" s="15">
        <f t="shared" si="5"/>
        <v>-50</v>
      </c>
      <c r="C66" s="16">
        <f t="shared" si="6"/>
        <v>-40</v>
      </c>
      <c r="D66" s="47">
        <v>0</v>
      </c>
      <c r="E66" s="47"/>
      <c r="F66" s="47"/>
      <c r="G66" s="47"/>
      <c r="H66" s="47"/>
      <c r="I66" s="47">
        <v>0</v>
      </c>
      <c r="J66" s="47"/>
      <c r="K66" s="47"/>
      <c r="L66" s="47"/>
      <c r="M66" s="47"/>
      <c r="N66" s="47">
        <v>0</v>
      </c>
      <c r="O66" s="47"/>
      <c r="P66" s="47"/>
      <c r="Q66" s="47"/>
      <c r="R66" s="47"/>
      <c r="S66" s="47">
        <v>0</v>
      </c>
      <c r="T66" s="47"/>
      <c r="U66" s="47"/>
      <c r="V66" s="47"/>
      <c r="W66" s="47"/>
      <c r="X66" s="47">
        <v>0</v>
      </c>
      <c r="Y66" s="47"/>
      <c r="Z66" s="47"/>
      <c r="AA66" s="47"/>
      <c r="AB66" s="47"/>
      <c r="AC66" s="47">
        <v>0</v>
      </c>
      <c r="AD66" s="47"/>
      <c r="AE66" s="47"/>
      <c r="AF66" s="47"/>
      <c r="AG66" s="47"/>
      <c r="AH66" s="47">
        <v>0</v>
      </c>
      <c r="AI66" s="47"/>
      <c r="AJ66" s="47"/>
      <c r="AK66" s="47"/>
      <c r="AL66" s="47"/>
      <c r="AM66" s="47">
        <v>0</v>
      </c>
    </row>
    <row r="67" spans="1:41" x14ac:dyDescent="0.45">
      <c r="B67" s="15">
        <f t="shared" si="5"/>
        <v>-40</v>
      </c>
      <c r="C67" s="16">
        <f t="shared" si="6"/>
        <v>-30</v>
      </c>
      <c r="D67" s="47">
        <v>0</v>
      </c>
      <c r="E67" s="47"/>
      <c r="F67" s="47"/>
      <c r="G67" s="47"/>
      <c r="H67" s="47"/>
      <c r="I67" s="47">
        <v>0</v>
      </c>
      <c r="J67" s="47"/>
      <c r="K67" s="47"/>
      <c r="L67" s="47"/>
      <c r="M67" s="47"/>
      <c r="N67" s="47">
        <v>0</v>
      </c>
      <c r="O67" s="47"/>
      <c r="P67" s="47"/>
      <c r="Q67" s="47"/>
      <c r="R67" s="47"/>
      <c r="S67" s="47">
        <v>0</v>
      </c>
      <c r="T67" s="47"/>
      <c r="U67" s="47"/>
      <c r="V67" s="47"/>
      <c r="W67" s="47"/>
      <c r="X67" s="47">
        <v>0</v>
      </c>
      <c r="Y67" s="47"/>
      <c r="Z67" s="47"/>
      <c r="AA67" s="47"/>
      <c r="AB67" s="47"/>
      <c r="AC67" s="47">
        <v>0</v>
      </c>
      <c r="AD67" s="47"/>
      <c r="AE67" s="47"/>
      <c r="AF67" s="47"/>
      <c r="AG67" s="47"/>
      <c r="AH67" s="47">
        <v>0</v>
      </c>
      <c r="AI67" s="47"/>
      <c r="AJ67" s="47"/>
      <c r="AK67" s="47"/>
      <c r="AL67" s="47"/>
      <c r="AM67" s="47">
        <v>0</v>
      </c>
    </row>
    <row r="68" spans="1:41" x14ac:dyDescent="0.45">
      <c r="B68" s="15">
        <f t="shared" si="5"/>
        <v>-30</v>
      </c>
      <c r="C68" s="16">
        <f t="shared" si="6"/>
        <v>-20</v>
      </c>
      <c r="D68" s="47">
        <v>0</v>
      </c>
      <c r="E68" s="47"/>
      <c r="F68" s="47"/>
      <c r="G68" s="47"/>
      <c r="H68" s="47"/>
      <c r="I68" s="47">
        <v>0</v>
      </c>
      <c r="J68" s="47"/>
      <c r="K68" s="47"/>
      <c r="L68" s="47"/>
      <c r="M68" s="47"/>
      <c r="N68" s="47">
        <v>0</v>
      </c>
      <c r="O68" s="47"/>
      <c r="P68" s="47"/>
      <c r="Q68" s="47"/>
      <c r="R68" s="47"/>
      <c r="S68" s="47">
        <v>0</v>
      </c>
      <c r="T68" s="47"/>
      <c r="U68" s="47"/>
      <c r="V68" s="47"/>
      <c r="W68" s="47"/>
      <c r="X68" s="47">
        <v>0</v>
      </c>
      <c r="Y68" s="47"/>
      <c r="Z68" s="47"/>
      <c r="AA68" s="47"/>
      <c r="AB68" s="47"/>
      <c r="AC68" s="47">
        <v>0</v>
      </c>
      <c r="AD68" s="47"/>
      <c r="AE68" s="47"/>
      <c r="AF68" s="47"/>
      <c r="AG68" s="47"/>
      <c r="AH68" s="47">
        <v>0</v>
      </c>
      <c r="AI68" s="47"/>
      <c r="AJ68" s="47"/>
      <c r="AK68" s="47"/>
      <c r="AL68" s="47"/>
      <c r="AM68" s="47">
        <v>0</v>
      </c>
    </row>
    <row r="69" spans="1:41" x14ac:dyDescent="0.45">
      <c r="B69" s="15">
        <f t="shared" si="5"/>
        <v>-20</v>
      </c>
      <c r="C69" s="16">
        <f t="shared" si="6"/>
        <v>-10</v>
      </c>
      <c r="D69" s="47">
        <v>0</v>
      </c>
      <c r="E69" s="47"/>
      <c r="F69" s="47"/>
      <c r="G69" s="47"/>
      <c r="H69" s="47"/>
      <c r="I69" s="47">
        <v>0</v>
      </c>
      <c r="J69" s="47"/>
      <c r="K69" s="47"/>
      <c r="L69" s="47"/>
      <c r="M69" s="47"/>
      <c r="N69" s="47">
        <v>0</v>
      </c>
      <c r="O69" s="47"/>
      <c r="P69" s="47"/>
      <c r="Q69" s="47"/>
      <c r="R69" s="47"/>
      <c r="S69" s="47">
        <v>0</v>
      </c>
      <c r="T69" s="47"/>
      <c r="U69" s="47"/>
      <c r="V69" s="47"/>
      <c r="W69" s="47"/>
      <c r="X69" s="47">
        <v>0</v>
      </c>
      <c r="Y69" s="47"/>
      <c r="Z69" s="47"/>
      <c r="AA69" s="47"/>
      <c r="AB69" s="47"/>
      <c r="AC69" s="47">
        <v>0</v>
      </c>
      <c r="AD69" s="47"/>
      <c r="AE69" s="47"/>
      <c r="AF69" s="47"/>
      <c r="AG69" s="47"/>
      <c r="AH69" s="47">
        <v>0</v>
      </c>
      <c r="AI69" s="47"/>
      <c r="AJ69" s="47"/>
      <c r="AK69" s="47"/>
      <c r="AL69" s="47"/>
      <c r="AM69" s="47">
        <v>0</v>
      </c>
    </row>
    <row r="70" spans="1:41" x14ac:dyDescent="0.45">
      <c r="A70" t="str">
        <f>A27</f>
        <v>Other Refrigeration</v>
      </c>
      <c r="B70" s="15">
        <f t="shared" si="5"/>
        <v>-10</v>
      </c>
      <c r="C70" s="16">
        <f t="shared" si="6"/>
        <v>0</v>
      </c>
      <c r="D70" s="41">
        <f t="shared" ref="D70" si="8">SUM(B10,B11,B20,B21)</f>
        <v>2.5423728813559325</v>
      </c>
      <c r="E70" s="41"/>
      <c r="F70" s="41"/>
      <c r="G70" s="41"/>
      <c r="H70" s="41"/>
      <c r="I70" s="41">
        <f>SUM(C10,C11,C20,C21)</f>
        <v>25.19047619047619</v>
      </c>
      <c r="J70" s="41"/>
      <c r="K70" s="41"/>
      <c r="L70" s="41"/>
      <c r="M70" s="41"/>
      <c r="N70" s="41">
        <f>SUM(D10,D11,D20,D21)</f>
        <v>52.942372881355929</v>
      </c>
      <c r="O70" s="41"/>
      <c r="P70" s="41"/>
      <c r="Q70" s="41"/>
      <c r="R70" s="41"/>
      <c r="S70" s="41">
        <f>SUM(E10,E11,E20,E21)</f>
        <v>82.054344901802537</v>
      </c>
      <c r="T70" s="41"/>
      <c r="U70" s="41"/>
      <c r="V70" s="41"/>
      <c r="W70" s="41"/>
      <c r="X70" s="41">
        <f>SUM(F10,F11,F20,F21)</f>
        <v>95.931127253161165</v>
      </c>
      <c r="Y70" s="41"/>
      <c r="Z70" s="41"/>
      <c r="AA70" s="41"/>
      <c r="AB70" s="41"/>
      <c r="AC70" s="41">
        <f>SUM(G10,G11,G20,G21)</f>
        <v>103.81221415119721</v>
      </c>
      <c r="AD70" s="41"/>
      <c r="AE70" s="41"/>
      <c r="AF70" s="41"/>
      <c r="AG70" s="41"/>
      <c r="AH70" s="41">
        <f>SUM(H10,H11,H20,H21)</f>
        <v>109.99838579499597</v>
      </c>
      <c r="AI70" s="41"/>
      <c r="AJ70" s="41"/>
      <c r="AK70" s="41"/>
      <c r="AL70" s="41"/>
      <c r="AM70" s="41">
        <f>SUM(I10,I11,I20,I21)</f>
        <v>115.33709981167608</v>
      </c>
    </row>
    <row r="71" spans="1:41" x14ac:dyDescent="0.45">
      <c r="B71" s="17">
        <f t="shared" si="5"/>
        <v>0</v>
      </c>
      <c r="C71" s="18">
        <f>B71</f>
        <v>0</v>
      </c>
      <c r="D71" s="47">
        <v>0</v>
      </c>
      <c r="E71" s="47"/>
      <c r="F71" s="47"/>
      <c r="G71" s="47"/>
      <c r="H71" s="47"/>
      <c r="I71" s="47">
        <v>0</v>
      </c>
      <c r="J71" s="47"/>
      <c r="K71" s="47"/>
      <c r="L71" s="47"/>
      <c r="M71" s="47"/>
      <c r="N71" s="47">
        <v>0</v>
      </c>
      <c r="O71" s="47"/>
      <c r="P71" s="47"/>
      <c r="Q71" s="47"/>
      <c r="R71" s="47"/>
      <c r="S71" s="47">
        <v>0</v>
      </c>
      <c r="T71" s="47"/>
      <c r="U71" s="47"/>
      <c r="V71" s="47"/>
      <c r="W71" s="47"/>
      <c r="X71" s="47">
        <v>0</v>
      </c>
      <c r="Y71" s="47"/>
      <c r="Z71" s="47"/>
      <c r="AA71" s="47"/>
      <c r="AB71" s="47"/>
      <c r="AC71" s="47">
        <v>0</v>
      </c>
      <c r="AD71" s="47"/>
      <c r="AE71" s="47"/>
      <c r="AF71" s="47"/>
      <c r="AG71" s="47"/>
      <c r="AH71" s="47">
        <v>0</v>
      </c>
      <c r="AI71" s="47"/>
      <c r="AJ71" s="47"/>
      <c r="AK71" s="47"/>
      <c r="AL71" s="47"/>
      <c r="AM71" s="47">
        <v>0</v>
      </c>
    </row>
    <row r="72" spans="1:41" x14ac:dyDescent="0.45">
      <c r="B72" s="19">
        <v>0.1</v>
      </c>
      <c r="C72" s="20">
        <f>B72+9.9</f>
        <v>10</v>
      </c>
      <c r="D72" s="47">
        <v>0</v>
      </c>
      <c r="E72" s="47"/>
      <c r="F72" s="47"/>
      <c r="G72" s="47"/>
      <c r="H72" s="47"/>
      <c r="I72" s="47">
        <v>0</v>
      </c>
      <c r="J72" s="47"/>
      <c r="K72" s="47"/>
      <c r="L72" s="47"/>
      <c r="M72" s="47"/>
      <c r="N72" s="47">
        <v>0</v>
      </c>
      <c r="O72" s="47"/>
      <c r="P72" s="47"/>
      <c r="Q72" s="47"/>
      <c r="R72" s="47"/>
      <c r="S72" s="47">
        <v>0</v>
      </c>
      <c r="T72" s="47"/>
      <c r="U72" s="47"/>
      <c r="V72" s="47"/>
      <c r="W72" s="47"/>
      <c r="X72" s="47">
        <v>0</v>
      </c>
      <c r="Y72" s="47"/>
      <c r="Z72" s="47"/>
      <c r="AA72" s="47"/>
      <c r="AB72" s="47"/>
      <c r="AC72" s="47">
        <v>0</v>
      </c>
      <c r="AD72" s="47"/>
      <c r="AE72" s="47"/>
      <c r="AF72" s="47"/>
      <c r="AG72" s="47"/>
      <c r="AH72" s="47">
        <v>0</v>
      </c>
      <c r="AI72" s="47"/>
      <c r="AJ72" s="47"/>
      <c r="AK72" s="47"/>
      <c r="AL72" s="47"/>
      <c r="AM72" s="47">
        <v>0</v>
      </c>
    </row>
    <row r="73" spans="1:41" x14ac:dyDescent="0.45">
      <c r="A73" t="str">
        <f>A28</f>
        <v>Foam</v>
      </c>
      <c r="B73" s="15">
        <f t="shared" si="5"/>
        <v>10</v>
      </c>
      <c r="C73" s="16">
        <f t="shared" si="6"/>
        <v>20</v>
      </c>
      <c r="D73" s="41">
        <f t="shared" ref="D73" si="9">B12+B19</f>
        <v>0.30508474576271188</v>
      </c>
      <c r="E73" s="41"/>
      <c r="F73" s="41"/>
      <c r="G73" s="41"/>
      <c r="H73" s="41"/>
      <c r="I73" s="41">
        <f>C12+C19</f>
        <v>5.4285714285714288</v>
      </c>
      <c r="J73" s="41"/>
      <c r="K73" s="41"/>
      <c r="L73" s="41"/>
      <c r="M73" s="41"/>
      <c r="N73" s="41">
        <f>D12+D19</f>
        <v>11.405084745762711</v>
      </c>
      <c r="O73" s="41"/>
      <c r="P73" s="41"/>
      <c r="Q73" s="41"/>
      <c r="R73" s="41"/>
      <c r="S73" s="41">
        <f>E12+E19</f>
        <v>18.667473769168687</v>
      </c>
      <c r="T73" s="41"/>
      <c r="U73" s="41"/>
      <c r="V73" s="41"/>
      <c r="W73" s="41"/>
      <c r="X73" s="41">
        <f>F12+F19</f>
        <v>24.34221146085553</v>
      </c>
      <c r="Y73" s="41"/>
      <c r="Z73" s="41"/>
      <c r="AA73" s="41"/>
      <c r="AB73" s="41"/>
      <c r="AC73" s="41">
        <f>G12+G19</f>
        <v>28.495560936238906</v>
      </c>
      <c r="AD73" s="41"/>
      <c r="AE73" s="41"/>
      <c r="AF73" s="41"/>
      <c r="AG73" s="41"/>
      <c r="AH73" s="41">
        <f>H12+H19</f>
        <v>32.445520581113804</v>
      </c>
      <c r="AI73" s="41"/>
      <c r="AJ73" s="41"/>
      <c r="AK73" s="41"/>
      <c r="AL73" s="41"/>
      <c r="AM73" s="41">
        <f>I12+I19</f>
        <v>36.293785310734471</v>
      </c>
    </row>
    <row r="74" spans="1:41" x14ac:dyDescent="0.45">
      <c r="A74" t="str">
        <f>A29</f>
        <v>MVAC</v>
      </c>
      <c r="B74" s="15">
        <f t="shared" si="5"/>
        <v>20</v>
      </c>
      <c r="C74" s="16">
        <f t="shared" si="6"/>
        <v>30</v>
      </c>
      <c r="D74" s="41">
        <f t="shared" ref="D74" si="10">B14</f>
        <v>0.10169491525423729</v>
      </c>
      <c r="E74" s="41"/>
      <c r="F74" s="41"/>
      <c r="G74" s="41"/>
      <c r="H74" s="41"/>
      <c r="I74" s="41">
        <f>C14</f>
        <v>1</v>
      </c>
      <c r="J74" s="41"/>
      <c r="K74" s="41"/>
      <c r="L74" s="41"/>
      <c r="M74" s="41"/>
      <c r="N74" s="41">
        <f>D14</f>
        <v>2.1016949152542375</v>
      </c>
      <c r="O74" s="41"/>
      <c r="P74" s="41"/>
      <c r="Q74" s="41"/>
      <c r="R74" s="41"/>
      <c r="S74" s="41">
        <f>E14</f>
        <v>3.2542372881355934</v>
      </c>
      <c r="T74" s="41"/>
      <c r="U74" s="41"/>
      <c r="V74" s="41"/>
      <c r="W74" s="41"/>
      <c r="X74" s="41">
        <f>F14</f>
        <v>3.7966101694915255</v>
      </c>
      <c r="Y74" s="41"/>
      <c r="Z74" s="41"/>
      <c r="AA74" s="41"/>
      <c r="AB74" s="41"/>
      <c r="AC74" s="41">
        <f>G14</f>
        <v>4.101694915254237</v>
      </c>
      <c r="AD74" s="41"/>
      <c r="AE74" s="41"/>
      <c r="AF74" s="41"/>
      <c r="AG74" s="41"/>
      <c r="AH74" s="41">
        <f>H14</f>
        <v>4.3389830508474576</v>
      </c>
      <c r="AI74" s="41"/>
      <c r="AJ74" s="41"/>
      <c r="AK74" s="41"/>
      <c r="AL74" s="41"/>
      <c r="AM74" s="41">
        <f>I14</f>
        <v>4.5423728813559325</v>
      </c>
    </row>
    <row r="75" spans="1:41" x14ac:dyDescent="0.45">
      <c r="B75" s="15">
        <f t="shared" si="5"/>
        <v>30</v>
      </c>
      <c r="C75" s="16">
        <f t="shared" si="6"/>
        <v>40</v>
      </c>
      <c r="D75" s="47">
        <v>0</v>
      </c>
      <c r="E75" s="47"/>
      <c r="F75" s="47"/>
      <c r="G75" s="47"/>
      <c r="H75" s="47"/>
      <c r="I75" s="47">
        <v>0</v>
      </c>
      <c r="J75" s="47"/>
      <c r="K75" s="47"/>
      <c r="L75" s="47"/>
      <c r="M75" s="47"/>
      <c r="N75" s="47">
        <v>0</v>
      </c>
      <c r="O75" s="47"/>
      <c r="P75" s="47"/>
      <c r="Q75" s="47"/>
      <c r="R75" s="47"/>
      <c r="S75" s="47">
        <v>0</v>
      </c>
      <c r="T75" s="47"/>
      <c r="U75" s="47"/>
      <c r="V75" s="47"/>
      <c r="W75" s="47"/>
      <c r="X75" s="47">
        <v>0</v>
      </c>
      <c r="Y75" s="47"/>
      <c r="Z75" s="47"/>
      <c r="AA75" s="47"/>
      <c r="AB75" s="47"/>
      <c r="AC75" s="47">
        <v>0</v>
      </c>
      <c r="AD75" s="47"/>
      <c r="AE75" s="47"/>
      <c r="AF75" s="47"/>
      <c r="AG75" s="47"/>
      <c r="AH75" s="47">
        <v>0</v>
      </c>
      <c r="AI75" s="47"/>
      <c r="AJ75" s="47"/>
      <c r="AK75" s="47"/>
      <c r="AL75" s="47"/>
      <c r="AM75" s="47">
        <v>0</v>
      </c>
    </row>
    <row r="76" spans="1:41" x14ac:dyDescent="0.45">
      <c r="B76" s="15">
        <f t="shared" si="5"/>
        <v>40</v>
      </c>
      <c r="C76" s="16">
        <f t="shared" si="6"/>
        <v>50</v>
      </c>
      <c r="D76" s="47">
        <v>0</v>
      </c>
      <c r="E76" s="47"/>
      <c r="F76" s="47"/>
      <c r="G76" s="47"/>
      <c r="H76" s="47"/>
      <c r="I76" s="47">
        <v>0</v>
      </c>
      <c r="J76" s="47"/>
      <c r="K76" s="47"/>
      <c r="L76" s="47"/>
      <c r="M76" s="47"/>
      <c r="N76" s="47">
        <v>0</v>
      </c>
      <c r="O76" s="47"/>
      <c r="P76" s="47"/>
      <c r="Q76" s="47"/>
      <c r="R76" s="47"/>
      <c r="S76" s="47">
        <v>0</v>
      </c>
      <c r="T76" s="47"/>
      <c r="U76" s="47"/>
      <c r="V76" s="47"/>
      <c r="W76" s="47"/>
      <c r="X76" s="47">
        <v>0</v>
      </c>
      <c r="Y76" s="47"/>
      <c r="Z76" s="47"/>
      <c r="AA76" s="47"/>
      <c r="AB76" s="47"/>
      <c r="AC76" s="47">
        <v>0</v>
      </c>
      <c r="AD76" s="47"/>
      <c r="AE76" s="47"/>
      <c r="AF76" s="47"/>
      <c r="AG76" s="47"/>
      <c r="AH76" s="47">
        <v>0</v>
      </c>
      <c r="AI76" s="47"/>
      <c r="AJ76" s="47"/>
      <c r="AK76" s="47"/>
      <c r="AL76" s="47"/>
      <c r="AM76" s="47">
        <v>0</v>
      </c>
    </row>
    <row r="77" spans="1:41" x14ac:dyDescent="0.45">
      <c r="B77" s="15">
        <f t="shared" si="5"/>
        <v>50</v>
      </c>
      <c r="C77" s="16">
        <f t="shared" si="6"/>
        <v>60</v>
      </c>
      <c r="D77" s="47">
        <v>0</v>
      </c>
      <c r="E77" s="47"/>
      <c r="F77" s="47"/>
      <c r="G77" s="47"/>
      <c r="H77" s="47"/>
      <c r="I77" s="47">
        <v>0</v>
      </c>
      <c r="J77" s="47"/>
      <c r="K77" s="47"/>
      <c r="L77" s="47"/>
      <c r="M77" s="47"/>
      <c r="N77" s="47">
        <v>0</v>
      </c>
      <c r="O77" s="47"/>
      <c r="P77" s="47"/>
      <c r="Q77" s="47"/>
      <c r="R77" s="47"/>
      <c r="S77" s="47">
        <v>0</v>
      </c>
      <c r="T77" s="47"/>
      <c r="U77" s="47"/>
      <c r="V77" s="47"/>
      <c r="W77" s="47"/>
      <c r="X77" s="47">
        <v>0</v>
      </c>
      <c r="Y77" s="47"/>
      <c r="Z77" s="47"/>
      <c r="AA77" s="47"/>
      <c r="AB77" s="47"/>
      <c r="AC77" s="47">
        <v>0</v>
      </c>
      <c r="AD77" s="47"/>
      <c r="AE77" s="47"/>
      <c r="AF77" s="47"/>
      <c r="AG77" s="47"/>
      <c r="AH77" s="47">
        <v>0</v>
      </c>
      <c r="AI77" s="47"/>
      <c r="AJ77" s="47"/>
      <c r="AK77" s="47"/>
      <c r="AL77" s="47"/>
      <c r="AM77" s="47">
        <v>0</v>
      </c>
    </row>
    <row r="78" spans="1:41" x14ac:dyDescent="0.45">
      <c r="B78" s="15">
        <f t="shared" si="5"/>
        <v>60</v>
      </c>
      <c r="C78" s="16">
        <f t="shared" si="6"/>
        <v>70</v>
      </c>
      <c r="D78" s="47">
        <v>0</v>
      </c>
      <c r="E78" s="47"/>
      <c r="F78" s="47"/>
      <c r="G78" s="47"/>
      <c r="H78" s="47"/>
      <c r="I78" s="47">
        <v>0</v>
      </c>
      <c r="J78" s="47"/>
      <c r="K78" s="47"/>
      <c r="L78" s="47"/>
      <c r="M78" s="47"/>
      <c r="N78" s="47">
        <v>0</v>
      </c>
      <c r="O78" s="47"/>
      <c r="P78" s="47"/>
      <c r="Q78" s="47"/>
      <c r="R78" s="47"/>
      <c r="S78" s="47">
        <v>0</v>
      </c>
      <c r="T78" s="47"/>
      <c r="U78" s="47"/>
      <c r="V78" s="47"/>
      <c r="W78" s="47"/>
      <c r="X78" s="47">
        <v>0</v>
      </c>
      <c r="Y78" s="47"/>
      <c r="Z78" s="47"/>
      <c r="AA78" s="47"/>
      <c r="AB78" s="47"/>
      <c r="AC78" s="47">
        <v>0</v>
      </c>
      <c r="AD78" s="47"/>
      <c r="AE78" s="47"/>
      <c r="AF78" s="47"/>
      <c r="AG78" s="47"/>
      <c r="AH78" s="47">
        <v>0</v>
      </c>
      <c r="AI78" s="47"/>
      <c r="AJ78" s="47"/>
      <c r="AK78" s="47"/>
      <c r="AL78" s="47"/>
      <c r="AM78" s="47">
        <v>0</v>
      </c>
    </row>
    <row r="79" spans="1:41" x14ac:dyDescent="0.45">
      <c r="B79" s="15">
        <f t="shared" si="5"/>
        <v>70</v>
      </c>
      <c r="C79" s="16">
        <f t="shared" si="6"/>
        <v>80</v>
      </c>
      <c r="D79" s="47">
        <v>0</v>
      </c>
      <c r="E79" s="47"/>
      <c r="F79" s="47"/>
      <c r="G79" s="47"/>
      <c r="H79" s="47"/>
      <c r="I79" s="47">
        <v>0</v>
      </c>
      <c r="J79" s="47"/>
      <c r="K79" s="47"/>
      <c r="L79" s="47"/>
      <c r="M79" s="47"/>
      <c r="N79" s="47">
        <v>0</v>
      </c>
      <c r="O79" s="47"/>
      <c r="P79" s="47"/>
      <c r="Q79" s="47"/>
      <c r="R79" s="47"/>
      <c r="S79" s="47">
        <v>0</v>
      </c>
      <c r="T79" s="47"/>
      <c r="U79" s="47"/>
      <c r="V79" s="47"/>
      <c r="W79" s="47"/>
      <c r="X79" s="47">
        <v>0</v>
      </c>
      <c r="Y79" s="47"/>
      <c r="Z79" s="47"/>
      <c r="AA79" s="47"/>
      <c r="AB79" s="47"/>
      <c r="AC79" s="47">
        <v>0</v>
      </c>
      <c r="AD79" s="47"/>
      <c r="AE79" s="47"/>
      <c r="AF79" s="47"/>
      <c r="AG79" s="47"/>
      <c r="AH79" s="47">
        <v>0</v>
      </c>
      <c r="AI79" s="47"/>
      <c r="AJ79" s="47"/>
      <c r="AK79" s="47"/>
      <c r="AL79" s="47"/>
      <c r="AM79" s="47">
        <v>0</v>
      </c>
    </row>
    <row r="80" spans="1:41" x14ac:dyDescent="0.45">
      <c r="B80" s="15">
        <f t="shared" si="5"/>
        <v>80</v>
      </c>
      <c r="C80" s="16">
        <f t="shared" si="6"/>
        <v>90</v>
      </c>
      <c r="D80" s="47">
        <v>0</v>
      </c>
      <c r="E80" s="47"/>
      <c r="F80" s="47"/>
      <c r="G80" s="47"/>
      <c r="H80" s="47"/>
      <c r="I80" s="47">
        <v>0</v>
      </c>
      <c r="J80" s="47"/>
      <c r="K80" s="47"/>
      <c r="L80" s="47"/>
      <c r="M80" s="47"/>
      <c r="N80" s="47">
        <v>0</v>
      </c>
      <c r="O80" s="47"/>
      <c r="P80" s="47"/>
      <c r="Q80" s="47"/>
      <c r="R80" s="47"/>
      <c r="S80" s="47">
        <v>0</v>
      </c>
      <c r="T80" s="47"/>
      <c r="U80" s="47"/>
      <c r="V80" s="47"/>
      <c r="W80" s="47"/>
      <c r="X80" s="47">
        <v>0</v>
      </c>
      <c r="Y80" s="47"/>
      <c r="Z80" s="47"/>
      <c r="AA80" s="47"/>
      <c r="AB80" s="47"/>
      <c r="AC80" s="47">
        <v>0</v>
      </c>
      <c r="AD80" s="47"/>
      <c r="AE80" s="47"/>
      <c r="AF80" s="47"/>
      <c r="AG80" s="47"/>
      <c r="AH80" s="47">
        <v>0</v>
      </c>
      <c r="AI80" s="47"/>
      <c r="AJ80" s="47"/>
      <c r="AK80" s="47"/>
      <c r="AL80" s="47"/>
      <c r="AM80" s="47">
        <v>0</v>
      </c>
    </row>
    <row r="81" spans="1:39" x14ac:dyDescent="0.45">
      <c r="B81" s="15">
        <f t="shared" si="5"/>
        <v>90</v>
      </c>
      <c r="C81" s="16">
        <f t="shared" si="6"/>
        <v>100</v>
      </c>
      <c r="D81" s="47">
        <v>0</v>
      </c>
      <c r="E81" s="47"/>
      <c r="F81" s="47"/>
      <c r="G81" s="47"/>
      <c r="H81" s="47"/>
      <c r="I81" s="47">
        <v>0</v>
      </c>
      <c r="J81" s="47"/>
      <c r="K81" s="47"/>
      <c r="L81" s="47"/>
      <c r="M81" s="47"/>
      <c r="N81" s="47">
        <v>0</v>
      </c>
      <c r="O81" s="47"/>
      <c r="P81" s="47"/>
      <c r="Q81" s="47"/>
      <c r="R81" s="47"/>
      <c r="S81" s="47">
        <v>0</v>
      </c>
      <c r="T81" s="47"/>
      <c r="U81" s="47"/>
      <c r="V81" s="47"/>
      <c r="W81" s="47"/>
      <c r="X81" s="47">
        <v>0</v>
      </c>
      <c r="Y81" s="47"/>
      <c r="Z81" s="47"/>
      <c r="AA81" s="47"/>
      <c r="AB81" s="47"/>
      <c r="AC81" s="47">
        <v>0</v>
      </c>
      <c r="AD81" s="47"/>
      <c r="AE81" s="47"/>
      <c r="AF81" s="47"/>
      <c r="AG81" s="47"/>
      <c r="AH81" s="47">
        <v>0</v>
      </c>
      <c r="AI81" s="47"/>
      <c r="AJ81" s="47"/>
      <c r="AK81" s="47"/>
      <c r="AL81" s="47"/>
      <c r="AM81" s="47">
        <v>0</v>
      </c>
    </row>
    <row r="82" spans="1:39" x14ac:dyDescent="0.45">
      <c r="A82" t="str">
        <f>A30</f>
        <v>Aerosols</v>
      </c>
      <c r="B82" s="12">
        <f>C81</f>
        <v>100</v>
      </c>
      <c r="C82" s="11">
        <f t="shared" si="4"/>
        <v>150</v>
      </c>
      <c r="D82" s="41">
        <f t="shared" ref="D82" si="11">B13</f>
        <v>5.0847457627118647E-2</v>
      </c>
      <c r="E82" s="41"/>
      <c r="F82" s="41"/>
      <c r="G82" s="41"/>
      <c r="H82" s="41"/>
      <c r="I82" s="41">
        <f>C13</f>
        <v>0.5</v>
      </c>
      <c r="J82" s="41"/>
      <c r="K82" s="41"/>
      <c r="L82" s="41"/>
      <c r="M82" s="41"/>
      <c r="N82" s="41">
        <f>D13</f>
        <v>1.0508474576271187</v>
      </c>
      <c r="O82" s="41"/>
      <c r="P82" s="41"/>
      <c r="Q82" s="41"/>
      <c r="R82" s="41"/>
      <c r="S82" s="41">
        <f>E13</f>
        <v>1.6271186440677967</v>
      </c>
      <c r="T82" s="41"/>
      <c r="U82" s="41"/>
      <c r="V82" s="41"/>
      <c r="W82" s="41"/>
      <c r="X82" s="41">
        <f>F13</f>
        <v>1.8983050847457628</v>
      </c>
      <c r="Y82" s="41"/>
      <c r="Z82" s="41"/>
      <c r="AA82" s="41"/>
      <c r="AB82" s="41"/>
      <c r="AC82" s="41">
        <f>G13</f>
        <v>2.0508474576271185</v>
      </c>
      <c r="AD82" s="41"/>
      <c r="AE82" s="41"/>
      <c r="AF82" s="41"/>
      <c r="AG82" s="41"/>
      <c r="AH82" s="41">
        <f>H13</f>
        <v>2.1694915254237288</v>
      </c>
      <c r="AI82" s="41"/>
      <c r="AJ82" s="41"/>
      <c r="AK82" s="41"/>
      <c r="AL82" s="41"/>
      <c r="AM82" s="41">
        <f>I13</f>
        <v>2.2711864406779663</v>
      </c>
    </row>
    <row r="83" spans="1:39" x14ac:dyDescent="0.45">
      <c r="B83" s="12">
        <f t="shared" si="5"/>
        <v>150</v>
      </c>
      <c r="C83" s="11">
        <f t="shared" si="4"/>
        <v>200</v>
      </c>
      <c r="D83" s="47">
        <v>0</v>
      </c>
      <c r="E83" s="47"/>
      <c r="F83" s="47"/>
      <c r="G83" s="47"/>
      <c r="H83" s="47"/>
      <c r="I83" s="47">
        <v>0</v>
      </c>
      <c r="J83" s="47"/>
      <c r="K83" s="47"/>
      <c r="L83" s="47"/>
      <c r="M83" s="47"/>
      <c r="N83" s="47">
        <v>0</v>
      </c>
      <c r="O83" s="47"/>
      <c r="P83" s="47"/>
      <c r="Q83" s="47"/>
      <c r="R83" s="47"/>
      <c r="S83" s="47">
        <v>0</v>
      </c>
      <c r="T83" s="47"/>
      <c r="U83" s="47"/>
      <c r="V83" s="47"/>
      <c r="W83" s="47"/>
      <c r="X83" s="47">
        <v>0</v>
      </c>
      <c r="Y83" s="47"/>
      <c r="Z83" s="47"/>
      <c r="AA83" s="47"/>
      <c r="AB83" s="47"/>
      <c r="AC83" s="47">
        <v>0</v>
      </c>
      <c r="AD83" s="47"/>
      <c r="AE83" s="47"/>
      <c r="AF83" s="47"/>
      <c r="AG83" s="47"/>
      <c r="AH83" s="47">
        <v>0</v>
      </c>
      <c r="AI83" s="47"/>
      <c r="AJ83" s="47"/>
      <c r="AK83" s="47"/>
      <c r="AL83" s="47"/>
      <c r="AM83" s="47">
        <v>0</v>
      </c>
    </row>
    <row r="84" spans="1:39" x14ac:dyDescent="0.45">
      <c r="B84" s="12">
        <f t="shared" si="5"/>
        <v>200</v>
      </c>
      <c r="C84" s="11">
        <f t="shared" si="4"/>
        <v>250</v>
      </c>
      <c r="D84" s="47">
        <v>0</v>
      </c>
      <c r="E84" s="47"/>
      <c r="F84" s="47"/>
      <c r="G84" s="47"/>
      <c r="H84" s="47"/>
      <c r="I84" s="47">
        <v>0</v>
      </c>
      <c r="J84" s="47"/>
      <c r="K84" s="47"/>
      <c r="L84" s="47"/>
      <c r="M84" s="47"/>
      <c r="N84" s="47">
        <v>0</v>
      </c>
      <c r="O84" s="47"/>
      <c r="P84" s="47"/>
      <c r="Q84" s="47"/>
      <c r="R84" s="47"/>
      <c r="S84" s="47">
        <v>0</v>
      </c>
      <c r="T84" s="47"/>
      <c r="U84" s="47"/>
      <c r="V84" s="47"/>
      <c r="W84" s="47"/>
      <c r="X84" s="47">
        <v>0</v>
      </c>
      <c r="Y84" s="47"/>
      <c r="Z84" s="47"/>
      <c r="AA84" s="47"/>
      <c r="AB84" s="47"/>
      <c r="AC84" s="47">
        <v>0</v>
      </c>
      <c r="AD84" s="47"/>
      <c r="AE84" s="47"/>
      <c r="AF84" s="47"/>
      <c r="AG84" s="47"/>
      <c r="AH84" s="47">
        <v>0</v>
      </c>
      <c r="AI84" s="47"/>
      <c r="AJ84" s="47"/>
      <c r="AK84" s="47"/>
      <c r="AL84" s="47"/>
      <c r="AM84" s="47">
        <v>0</v>
      </c>
    </row>
    <row r="85" spans="1:39" x14ac:dyDescent="0.45">
      <c r="B85" s="12">
        <f t="shared" si="5"/>
        <v>250</v>
      </c>
      <c r="C85" s="11">
        <f t="shared" si="4"/>
        <v>300</v>
      </c>
      <c r="D85" s="47">
        <v>0</v>
      </c>
      <c r="E85" s="47"/>
      <c r="F85" s="47"/>
      <c r="G85" s="47"/>
      <c r="H85" s="47"/>
      <c r="I85" s="47">
        <v>0</v>
      </c>
      <c r="J85" s="47"/>
      <c r="K85" s="47"/>
      <c r="L85" s="47"/>
      <c r="M85" s="47"/>
      <c r="N85" s="47">
        <v>0</v>
      </c>
      <c r="O85" s="47"/>
      <c r="P85" s="47"/>
      <c r="Q85" s="47"/>
      <c r="R85" s="47"/>
      <c r="S85" s="47">
        <v>0</v>
      </c>
      <c r="T85" s="47"/>
      <c r="U85" s="47"/>
      <c r="V85" s="47"/>
      <c r="W85" s="47"/>
      <c r="X85" s="47">
        <v>0</v>
      </c>
      <c r="Y85" s="47"/>
      <c r="Z85" s="47"/>
      <c r="AA85" s="47"/>
      <c r="AB85" s="47"/>
      <c r="AC85" s="47">
        <v>0</v>
      </c>
      <c r="AD85" s="47"/>
      <c r="AE85" s="47"/>
      <c r="AF85" s="47"/>
      <c r="AG85" s="47"/>
      <c r="AH85" s="47">
        <v>0</v>
      </c>
      <c r="AI85" s="47"/>
      <c r="AJ85" s="47"/>
      <c r="AK85" s="47"/>
      <c r="AL85" s="47"/>
      <c r="AM85" s="47">
        <v>0</v>
      </c>
    </row>
    <row r="86" spans="1:39" x14ac:dyDescent="0.45">
      <c r="B86" s="12">
        <f t="shared" si="5"/>
        <v>300</v>
      </c>
      <c r="C86" s="11">
        <f t="shared" si="4"/>
        <v>350</v>
      </c>
      <c r="D86" s="47">
        <v>0</v>
      </c>
      <c r="E86" s="47"/>
      <c r="F86" s="47"/>
      <c r="G86" s="47"/>
      <c r="H86" s="47"/>
      <c r="I86" s="47">
        <v>0</v>
      </c>
      <c r="J86" s="47"/>
      <c r="K86" s="47"/>
      <c r="L86" s="47"/>
      <c r="M86" s="47"/>
      <c r="N86" s="47">
        <v>0</v>
      </c>
      <c r="O86" s="47"/>
      <c r="P86" s="47"/>
      <c r="Q86" s="47"/>
      <c r="R86" s="47"/>
      <c r="S86" s="47">
        <v>0</v>
      </c>
      <c r="T86" s="47"/>
      <c r="U86" s="47"/>
      <c r="V86" s="47"/>
      <c r="W86" s="47"/>
      <c r="X86" s="47">
        <v>0</v>
      </c>
      <c r="Y86" s="47"/>
      <c r="Z86" s="47"/>
      <c r="AA86" s="47"/>
      <c r="AB86" s="47"/>
      <c r="AC86" s="47">
        <v>0</v>
      </c>
      <c r="AD86" s="47"/>
      <c r="AE86" s="47"/>
      <c r="AF86" s="47"/>
      <c r="AG86" s="47"/>
      <c r="AH86" s="47">
        <v>0</v>
      </c>
      <c r="AI86" s="47"/>
      <c r="AJ86" s="47"/>
      <c r="AK86" s="47"/>
      <c r="AL86" s="47"/>
      <c r="AM86" s="47">
        <v>0</v>
      </c>
    </row>
    <row r="87" spans="1:39" x14ac:dyDescent="0.45">
      <c r="B87" s="12">
        <f t="shared" si="5"/>
        <v>350</v>
      </c>
      <c r="C87" s="11">
        <f t="shared" si="4"/>
        <v>400</v>
      </c>
      <c r="D87" s="47">
        <v>0</v>
      </c>
      <c r="E87" s="47"/>
      <c r="F87" s="47"/>
      <c r="G87" s="47"/>
      <c r="H87" s="47"/>
      <c r="I87" s="47">
        <v>0</v>
      </c>
      <c r="J87" s="47"/>
      <c r="K87" s="47"/>
      <c r="L87" s="47"/>
      <c r="M87" s="47"/>
      <c r="N87" s="47">
        <v>0</v>
      </c>
      <c r="O87" s="47"/>
      <c r="P87" s="47"/>
      <c r="Q87" s="47"/>
      <c r="R87" s="47"/>
      <c r="S87" s="47">
        <v>0</v>
      </c>
      <c r="T87" s="47"/>
      <c r="U87" s="47"/>
      <c r="V87" s="47"/>
      <c r="W87" s="47"/>
      <c r="X87" s="47">
        <v>0</v>
      </c>
      <c r="Y87" s="47"/>
      <c r="Z87" s="47"/>
      <c r="AA87" s="47"/>
      <c r="AB87" s="47"/>
      <c r="AC87" s="47">
        <v>0</v>
      </c>
      <c r="AD87" s="47"/>
      <c r="AE87" s="47"/>
      <c r="AF87" s="47"/>
      <c r="AG87" s="47"/>
      <c r="AH87" s="47">
        <v>0</v>
      </c>
      <c r="AI87" s="47"/>
      <c r="AJ87" s="47"/>
      <c r="AK87" s="47"/>
      <c r="AL87" s="47"/>
      <c r="AM87" s="47">
        <v>0</v>
      </c>
    </row>
    <row r="88" spans="1:39" x14ac:dyDescent="0.45">
      <c r="B88" s="12">
        <f t="shared" si="5"/>
        <v>400</v>
      </c>
      <c r="C88" s="11">
        <f t="shared" si="4"/>
        <v>450</v>
      </c>
      <c r="D88" s="47">
        <v>0</v>
      </c>
      <c r="E88" s="47"/>
      <c r="F88" s="47"/>
      <c r="G88" s="47"/>
      <c r="H88" s="47"/>
      <c r="I88" s="47">
        <v>0</v>
      </c>
      <c r="J88" s="47"/>
      <c r="K88" s="47"/>
      <c r="L88" s="47"/>
      <c r="M88" s="47"/>
      <c r="N88" s="47">
        <v>0</v>
      </c>
      <c r="O88" s="47"/>
      <c r="P88" s="47"/>
      <c r="Q88" s="47"/>
      <c r="R88" s="47"/>
      <c r="S88" s="47">
        <v>0</v>
      </c>
      <c r="T88" s="47"/>
      <c r="U88" s="47"/>
      <c r="V88" s="47"/>
      <c r="W88" s="47"/>
      <c r="X88" s="47">
        <v>0</v>
      </c>
      <c r="Y88" s="47"/>
      <c r="Z88" s="47"/>
      <c r="AA88" s="47"/>
      <c r="AB88" s="47"/>
      <c r="AC88" s="47">
        <v>0</v>
      </c>
      <c r="AD88" s="47"/>
      <c r="AE88" s="47"/>
      <c r="AF88" s="47"/>
      <c r="AG88" s="47"/>
      <c r="AH88" s="47">
        <v>0</v>
      </c>
      <c r="AI88" s="47"/>
      <c r="AJ88" s="47"/>
      <c r="AK88" s="47"/>
      <c r="AL88" s="47"/>
      <c r="AM88" s="47">
        <v>0</v>
      </c>
    </row>
    <row r="89" spans="1:39" x14ac:dyDescent="0.45">
      <c r="B89" s="12">
        <f t="shared" si="5"/>
        <v>450</v>
      </c>
      <c r="C89" s="11">
        <f t="shared" si="4"/>
        <v>500</v>
      </c>
      <c r="D89" s="47">
        <v>0</v>
      </c>
      <c r="E89" s="47"/>
      <c r="F89" s="47"/>
      <c r="G89" s="47"/>
      <c r="H89" s="47"/>
      <c r="I89" s="47">
        <v>0</v>
      </c>
      <c r="J89" s="47"/>
      <c r="K89" s="47"/>
      <c r="L89" s="47"/>
      <c r="M89" s="47"/>
      <c r="N89" s="47">
        <v>0</v>
      </c>
      <c r="O89" s="47"/>
      <c r="P89" s="47"/>
      <c r="Q89" s="47"/>
      <c r="R89" s="47"/>
      <c r="S89" s="47">
        <v>0</v>
      </c>
      <c r="T89" s="47"/>
      <c r="U89" s="47"/>
      <c r="V89" s="47"/>
      <c r="W89" s="47"/>
      <c r="X89" s="47">
        <v>0</v>
      </c>
      <c r="Y89" s="47"/>
      <c r="Z89" s="47"/>
      <c r="AA89" s="47"/>
      <c r="AB89" s="47"/>
      <c r="AC89" s="47">
        <v>0</v>
      </c>
      <c r="AD89" s="47"/>
      <c r="AE89" s="47"/>
      <c r="AF89" s="47"/>
      <c r="AG89" s="47"/>
      <c r="AH89" s="47">
        <v>0</v>
      </c>
      <c r="AI89" s="47"/>
      <c r="AJ89" s="47"/>
      <c r="AK89" s="47"/>
      <c r="AL89" s="47"/>
      <c r="AM89" s="47">
        <v>0</v>
      </c>
    </row>
    <row r="90" spans="1:39" x14ac:dyDescent="0.45">
      <c r="B90" s="12">
        <f t="shared" si="5"/>
        <v>500</v>
      </c>
      <c r="C90" s="11">
        <f t="shared" si="4"/>
        <v>550</v>
      </c>
      <c r="D90" s="47">
        <v>0</v>
      </c>
      <c r="E90" s="47"/>
      <c r="F90" s="47"/>
      <c r="G90" s="47"/>
      <c r="H90" s="47"/>
      <c r="I90" s="47">
        <v>0</v>
      </c>
      <c r="J90" s="47"/>
      <c r="K90" s="47"/>
      <c r="L90" s="47"/>
      <c r="M90" s="47"/>
      <c r="N90" s="47">
        <v>0</v>
      </c>
      <c r="O90" s="47"/>
      <c r="P90" s="47"/>
      <c r="Q90" s="47"/>
      <c r="R90" s="47"/>
      <c r="S90" s="47">
        <v>0</v>
      </c>
      <c r="T90" s="47"/>
      <c r="U90" s="47"/>
      <c r="V90" s="47"/>
      <c r="W90" s="47"/>
      <c r="X90" s="47">
        <v>0</v>
      </c>
      <c r="Y90" s="47"/>
      <c r="Z90" s="47"/>
      <c r="AA90" s="47"/>
      <c r="AB90" s="47"/>
      <c r="AC90" s="47">
        <v>0</v>
      </c>
      <c r="AD90" s="47"/>
      <c r="AE90" s="47"/>
      <c r="AF90" s="47"/>
      <c r="AG90" s="47"/>
      <c r="AH90" s="47">
        <v>0</v>
      </c>
      <c r="AI90" s="47"/>
      <c r="AJ90" s="47"/>
      <c r="AK90" s="47"/>
      <c r="AL90" s="47"/>
      <c r="AM90" s="47">
        <v>0</v>
      </c>
    </row>
    <row r="91" spans="1:39" x14ac:dyDescent="0.45">
      <c r="B91" s="12">
        <f t="shared" si="5"/>
        <v>550</v>
      </c>
      <c r="C91" s="11">
        <f t="shared" si="4"/>
        <v>600</v>
      </c>
      <c r="D91" s="47">
        <v>0</v>
      </c>
      <c r="E91" s="47"/>
      <c r="F91" s="47"/>
      <c r="G91" s="47"/>
      <c r="H91" s="47"/>
      <c r="I91" s="47">
        <v>0</v>
      </c>
      <c r="J91" s="47"/>
      <c r="K91" s="47"/>
      <c r="L91" s="47"/>
      <c r="M91" s="47"/>
      <c r="N91" s="47">
        <v>0</v>
      </c>
      <c r="O91" s="47"/>
      <c r="P91" s="47"/>
      <c r="Q91" s="47"/>
      <c r="R91" s="47"/>
      <c r="S91" s="47">
        <v>0</v>
      </c>
      <c r="T91" s="47"/>
      <c r="U91" s="47"/>
      <c r="V91" s="47"/>
      <c r="W91" s="47"/>
      <c r="X91" s="47">
        <v>0</v>
      </c>
      <c r="Y91" s="47"/>
      <c r="Z91" s="47"/>
      <c r="AA91" s="47"/>
      <c r="AB91" s="47"/>
      <c r="AC91" s="47">
        <v>0</v>
      </c>
      <c r="AD91" s="47"/>
      <c r="AE91" s="47"/>
      <c r="AF91" s="47"/>
      <c r="AG91" s="47"/>
      <c r="AH91" s="47">
        <v>0</v>
      </c>
      <c r="AI91" s="47"/>
      <c r="AJ91" s="47"/>
      <c r="AK91" s="47"/>
      <c r="AL91" s="47"/>
      <c r="AM91" s="47">
        <v>0</v>
      </c>
    </row>
    <row r="92" spans="1:39" x14ac:dyDescent="0.45">
      <c r="B92" s="12">
        <f t="shared" si="5"/>
        <v>600</v>
      </c>
      <c r="C92" s="11">
        <f t="shared" si="4"/>
        <v>650</v>
      </c>
      <c r="D92" s="47">
        <v>0</v>
      </c>
      <c r="E92" s="47"/>
      <c r="F92" s="47"/>
      <c r="G92" s="47"/>
      <c r="H92" s="47"/>
      <c r="I92" s="47">
        <v>0</v>
      </c>
      <c r="J92" s="47"/>
      <c r="K92" s="47"/>
      <c r="L92" s="47"/>
      <c r="M92" s="47"/>
      <c r="N92" s="47">
        <v>0</v>
      </c>
      <c r="O92" s="47"/>
      <c r="P92" s="47"/>
      <c r="Q92" s="47"/>
      <c r="R92" s="47"/>
      <c r="S92" s="47">
        <v>0</v>
      </c>
      <c r="T92" s="47"/>
      <c r="U92" s="47"/>
      <c r="V92" s="47"/>
      <c r="W92" s="47"/>
      <c r="X92" s="47">
        <v>0</v>
      </c>
      <c r="Y92" s="47"/>
      <c r="Z92" s="47"/>
      <c r="AA92" s="47"/>
      <c r="AB92" s="47"/>
      <c r="AC92" s="47">
        <v>0</v>
      </c>
      <c r="AD92" s="47"/>
      <c r="AE92" s="47"/>
      <c r="AF92" s="47"/>
      <c r="AG92" s="47"/>
      <c r="AH92" s="47">
        <v>0</v>
      </c>
      <c r="AI92" s="47"/>
      <c r="AJ92" s="47"/>
      <c r="AK92" s="47"/>
      <c r="AL92" s="47"/>
      <c r="AM92" s="47">
        <v>0</v>
      </c>
    </row>
    <row r="93" spans="1:39" x14ac:dyDescent="0.45">
      <c r="B93" s="12">
        <f t="shared" si="5"/>
        <v>650</v>
      </c>
      <c r="C93" s="11">
        <f t="shared" si="4"/>
        <v>700</v>
      </c>
      <c r="D93" s="47">
        <v>0</v>
      </c>
      <c r="E93" s="47"/>
      <c r="F93" s="47"/>
      <c r="G93" s="47"/>
      <c r="H93" s="47"/>
      <c r="I93" s="47">
        <v>0</v>
      </c>
      <c r="J93" s="47"/>
      <c r="K93" s="47"/>
      <c r="L93" s="47"/>
      <c r="M93" s="47"/>
      <c r="N93" s="47">
        <v>0</v>
      </c>
      <c r="O93" s="47"/>
      <c r="P93" s="47"/>
      <c r="Q93" s="47"/>
      <c r="R93" s="47"/>
      <c r="S93" s="47">
        <v>0</v>
      </c>
      <c r="T93" s="47"/>
      <c r="U93" s="47"/>
      <c r="V93" s="47"/>
      <c r="W93" s="47"/>
      <c r="X93" s="47">
        <v>0</v>
      </c>
      <c r="Y93" s="47"/>
      <c r="Z93" s="47"/>
      <c r="AA93" s="47"/>
      <c r="AB93" s="47"/>
      <c r="AC93" s="47">
        <v>0</v>
      </c>
      <c r="AD93" s="47"/>
      <c r="AE93" s="47"/>
      <c r="AF93" s="47"/>
      <c r="AG93" s="47"/>
      <c r="AH93" s="47">
        <v>0</v>
      </c>
      <c r="AI93" s="47"/>
      <c r="AJ93" s="47"/>
      <c r="AK93" s="47"/>
      <c r="AL93" s="47"/>
      <c r="AM93" s="47">
        <v>0</v>
      </c>
    </row>
    <row r="94" spans="1:39" x14ac:dyDescent="0.45">
      <c r="B94" s="12">
        <f t="shared" si="5"/>
        <v>700</v>
      </c>
      <c r="C94" s="11">
        <f t="shared" si="4"/>
        <v>750</v>
      </c>
      <c r="D94" s="47">
        <v>0</v>
      </c>
      <c r="E94" s="47"/>
      <c r="F94" s="47"/>
      <c r="G94" s="47"/>
      <c r="H94" s="47"/>
      <c r="I94" s="47">
        <v>0</v>
      </c>
      <c r="J94" s="47"/>
      <c r="K94" s="47"/>
      <c r="L94" s="47"/>
      <c r="M94" s="47"/>
      <c r="N94" s="47">
        <v>0</v>
      </c>
      <c r="O94" s="47"/>
      <c r="P94" s="47"/>
      <c r="Q94" s="47"/>
      <c r="R94" s="47"/>
      <c r="S94" s="47">
        <v>0</v>
      </c>
      <c r="T94" s="47"/>
      <c r="U94" s="47"/>
      <c r="V94" s="47"/>
      <c r="W94" s="47"/>
      <c r="X94" s="47">
        <v>0</v>
      </c>
      <c r="Y94" s="47"/>
      <c r="Z94" s="47"/>
      <c r="AA94" s="47"/>
      <c r="AB94" s="47"/>
      <c r="AC94" s="47">
        <v>0</v>
      </c>
      <c r="AD94" s="47"/>
      <c r="AE94" s="47"/>
      <c r="AF94" s="47"/>
      <c r="AG94" s="47"/>
      <c r="AH94" s="47">
        <v>0</v>
      </c>
      <c r="AI94" s="47"/>
      <c r="AJ94" s="47"/>
      <c r="AK94" s="47"/>
      <c r="AL94" s="47"/>
      <c r="AM94" s="47">
        <v>0</v>
      </c>
    </row>
    <row r="95" spans="1:39" x14ac:dyDescent="0.45">
      <c r="B95" s="12">
        <f t="shared" si="5"/>
        <v>750</v>
      </c>
      <c r="C95" s="11">
        <f t="shared" si="4"/>
        <v>800</v>
      </c>
      <c r="D95" s="47">
        <v>0</v>
      </c>
      <c r="E95" s="47"/>
      <c r="F95" s="47"/>
      <c r="G95" s="47"/>
      <c r="H95" s="47"/>
      <c r="I95" s="47">
        <v>0</v>
      </c>
      <c r="J95" s="47"/>
      <c r="K95" s="47"/>
      <c r="L95" s="47"/>
      <c r="M95" s="47"/>
      <c r="N95" s="47">
        <v>0</v>
      </c>
      <c r="O95" s="47"/>
      <c r="P95" s="47"/>
      <c r="Q95" s="47"/>
      <c r="R95" s="47"/>
      <c r="S95" s="47">
        <v>0</v>
      </c>
      <c r="T95" s="47"/>
      <c r="U95" s="47"/>
      <c r="V95" s="47"/>
      <c r="W95" s="47"/>
      <c r="X95" s="47">
        <v>0</v>
      </c>
      <c r="Y95" s="47"/>
      <c r="Z95" s="47"/>
      <c r="AA95" s="47"/>
      <c r="AB95" s="47"/>
      <c r="AC95" s="47">
        <v>0</v>
      </c>
      <c r="AD95" s="47"/>
      <c r="AE95" s="47"/>
      <c r="AF95" s="47"/>
      <c r="AG95" s="47"/>
      <c r="AH95" s="47">
        <v>0</v>
      </c>
      <c r="AI95" s="47"/>
      <c r="AJ95" s="47"/>
      <c r="AK95" s="47"/>
      <c r="AL95" s="47"/>
      <c r="AM95" s="47">
        <v>0</v>
      </c>
    </row>
    <row r="96" spans="1:39" x14ac:dyDescent="0.45">
      <c r="B96" s="12">
        <f t="shared" si="5"/>
        <v>800</v>
      </c>
      <c r="C96" s="11">
        <f t="shared" si="4"/>
        <v>850</v>
      </c>
      <c r="D96" s="47">
        <v>0</v>
      </c>
      <c r="E96" s="47"/>
      <c r="F96" s="47"/>
      <c r="G96" s="47"/>
      <c r="H96" s="47"/>
      <c r="I96" s="47">
        <v>0</v>
      </c>
      <c r="J96" s="47"/>
      <c r="K96" s="47"/>
      <c r="L96" s="47"/>
      <c r="M96" s="47"/>
      <c r="N96" s="47">
        <v>0</v>
      </c>
      <c r="O96" s="47"/>
      <c r="P96" s="47"/>
      <c r="Q96" s="47"/>
      <c r="R96" s="47"/>
      <c r="S96" s="47">
        <v>0</v>
      </c>
      <c r="T96" s="47"/>
      <c r="U96" s="47"/>
      <c r="V96" s="47"/>
      <c r="W96" s="47"/>
      <c r="X96" s="47">
        <v>0</v>
      </c>
      <c r="Y96" s="47"/>
      <c r="Z96" s="47"/>
      <c r="AA96" s="47"/>
      <c r="AB96" s="47"/>
      <c r="AC96" s="47">
        <v>0</v>
      </c>
      <c r="AD96" s="47"/>
      <c r="AE96" s="47"/>
      <c r="AF96" s="47"/>
      <c r="AG96" s="47"/>
      <c r="AH96" s="47">
        <v>0</v>
      </c>
      <c r="AI96" s="47"/>
      <c r="AJ96" s="47"/>
      <c r="AK96" s="47"/>
      <c r="AL96" s="47"/>
      <c r="AM96" s="47">
        <v>0</v>
      </c>
    </row>
    <row r="97" spans="2:39" x14ac:dyDescent="0.45">
      <c r="B97" s="12">
        <f t="shared" si="5"/>
        <v>850</v>
      </c>
      <c r="C97" s="11">
        <f t="shared" si="4"/>
        <v>900</v>
      </c>
      <c r="D97" s="47">
        <v>0</v>
      </c>
      <c r="E97" s="47"/>
      <c r="F97" s="47"/>
      <c r="G97" s="47"/>
      <c r="H97" s="47"/>
      <c r="I97" s="47">
        <v>0</v>
      </c>
      <c r="J97" s="47"/>
      <c r="K97" s="47"/>
      <c r="L97" s="47"/>
      <c r="M97" s="47"/>
      <c r="N97" s="47">
        <v>0</v>
      </c>
      <c r="O97" s="47"/>
      <c r="P97" s="47"/>
      <c r="Q97" s="47"/>
      <c r="R97" s="47"/>
      <c r="S97" s="47">
        <v>0</v>
      </c>
      <c r="T97" s="47"/>
      <c r="U97" s="47"/>
      <c r="V97" s="47"/>
      <c r="W97" s="47"/>
      <c r="X97" s="47">
        <v>0</v>
      </c>
      <c r="Y97" s="47"/>
      <c r="Z97" s="47"/>
      <c r="AA97" s="47"/>
      <c r="AB97" s="47"/>
      <c r="AC97" s="47">
        <v>0</v>
      </c>
      <c r="AD97" s="47"/>
      <c r="AE97" s="47"/>
      <c r="AF97" s="47"/>
      <c r="AG97" s="47"/>
      <c r="AH97" s="47">
        <v>0</v>
      </c>
      <c r="AI97" s="47"/>
      <c r="AJ97" s="47"/>
      <c r="AK97" s="47"/>
      <c r="AL97" s="47"/>
      <c r="AM97" s="47">
        <v>0</v>
      </c>
    </row>
    <row r="98" spans="2:39" x14ac:dyDescent="0.45">
      <c r="B98" s="12">
        <f t="shared" si="5"/>
        <v>900</v>
      </c>
      <c r="C98" s="11">
        <f t="shared" si="4"/>
        <v>950</v>
      </c>
      <c r="D98" s="47">
        <v>0</v>
      </c>
      <c r="E98" s="47"/>
      <c r="F98" s="47"/>
      <c r="G98" s="47"/>
      <c r="H98" s="47"/>
      <c r="I98" s="47">
        <v>0</v>
      </c>
      <c r="J98" s="47"/>
      <c r="K98" s="47"/>
      <c r="L98" s="47"/>
      <c r="M98" s="47"/>
      <c r="N98" s="47">
        <v>0</v>
      </c>
      <c r="O98" s="47"/>
      <c r="P98" s="47"/>
      <c r="Q98" s="47"/>
      <c r="R98" s="47"/>
      <c r="S98" s="47">
        <v>0</v>
      </c>
      <c r="T98" s="47"/>
      <c r="U98" s="47"/>
      <c r="V98" s="47"/>
      <c r="W98" s="47"/>
      <c r="X98" s="47">
        <v>0</v>
      </c>
      <c r="Y98" s="47"/>
      <c r="Z98" s="47"/>
      <c r="AA98" s="47"/>
      <c r="AB98" s="47"/>
      <c r="AC98" s="47">
        <v>0</v>
      </c>
      <c r="AD98" s="47"/>
      <c r="AE98" s="47"/>
      <c r="AF98" s="47"/>
      <c r="AG98" s="47"/>
      <c r="AH98" s="47">
        <v>0</v>
      </c>
      <c r="AI98" s="47"/>
      <c r="AJ98" s="47"/>
      <c r="AK98" s="47"/>
      <c r="AL98" s="47"/>
      <c r="AM98" s="47">
        <v>0</v>
      </c>
    </row>
    <row r="99" spans="2:39" x14ac:dyDescent="0.45">
      <c r="B99" s="12">
        <f t="shared" si="5"/>
        <v>950</v>
      </c>
      <c r="C99" s="11">
        <f t="shared" si="4"/>
        <v>1000</v>
      </c>
      <c r="D99" s="47">
        <v>0</v>
      </c>
      <c r="E99" s="47"/>
      <c r="F99" s="47"/>
      <c r="G99" s="47"/>
      <c r="H99" s="47"/>
      <c r="I99" s="47">
        <v>0</v>
      </c>
      <c r="J99" s="47"/>
      <c r="K99" s="47"/>
      <c r="L99" s="47"/>
      <c r="M99" s="47"/>
      <c r="N99" s="47">
        <v>0</v>
      </c>
      <c r="O99" s="47"/>
      <c r="P99" s="47"/>
      <c r="Q99" s="47"/>
      <c r="R99" s="47"/>
      <c r="S99" s="47">
        <v>0</v>
      </c>
      <c r="T99" s="47"/>
      <c r="U99" s="47"/>
      <c r="V99" s="47"/>
      <c r="W99" s="47"/>
      <c r="X99" s="47">
        <v>0</v>
      </c>
      <c r="Y99" s="47"/>
      <c r="Z99" s="47"/>
      <c r="AA99" s="47"/>
      <c r="AB99" s="47"/>
      <c r="AC99" s="47">
        <v>0</v>
      </c>
      <c r="AD99" s="47"/>
      <c r="AE99" s="47"/>
      <c r="AF99" s="47"/>
      <c r="AG99" s="47"/>
      <c r="AH99" s="47">
        <v>0</v>
      </c>
      <c r="AI99" s="47"/>
      <c r="AJ99" s="47"/>
      <c r="AK99" s="47"/>
      <c r="AL99" s="47"/>
      <c r="AM99" s="47">
        <v>0</v>
      </c>
    </row>
    <row r="100" spans="2:39" x14ac:dyDescent="0.45">
      <c r="B100" s="12">
        <f t="shared" si="5"/>
        <v>1000</v>
      </c>
      <c r="C100" s="11">
        <f t="shared" si="4"/>
        <v>1050</v>
      </c>
      <c r="D100" s="47">
        <v>0</v>
      </c>
      <c r="E100" s="47"/>
      <c r="F100" s="47"/>
      <c r="G100" s="47"/>
      <c r="H100" s="47"/>
      <c r="I100" s="47">
        <v>0</v>
      </c>
      <c r="J100" s="47"/>
      <c r="K100" s="47"/>
      <c r="L100" s="47"/>
      <c r="M100" s="47"/>
      <c r="N100" s="47">
        <v>0</v>
      </c>
      <c r="O100" s="47"/>
      <c r="P100" s="47"/>
      <c r="Q100" s="47"/>
      <c r="R100" s="47"/>
      <c r="S100" s="47">
        <v>0</v>
      </c>
      <c r="T100" s="47"/>
      <c r="U100" s="47"/>
      <c r="V100" s="47"/>
      <c r="W100" s="47"/>
      <c r="X100" s="47">
        <v>0</v>
      </c>
      <c r="Y100" s="47"/>
      <c r="Z100" s="47"/>
      <c r="AA100" s="47"/>
      <c r="AB100" s="47"/>
      <c r="AC100" s="47">
        <v>0</v>
      </c>
      <c r="AD100" s="47"/>
      <c r="AE100" s="47"/>
      <c r="AF100" s="47"/>
      <c r="AG100" s="47"/>
      <c r="AH100" s="47">
        <v>0</v>
      </c>
      <c r="AI100" s="47"/>
      <c r="AJ100" s="47"/>
      <c r="AK100" s="47"/>
      <c r="AL100" s="47"/>
      <c r="AM100" s="47">
        <v>0</v>
      </c>
    </row>
    <row r="101" spans="2:39" x14ac:dyDescent="0.45">
      <c r="B101" s="12">
        <f t="shared" si="5"/>
        <v>1050</v>
      </c>
      <c r="C101" s="11">
        <f t="shared" si="4"/>
        <v>1100</v>
      </c>
      <c r="D101" s="47">
        <v>0</v>
      </c>
      <c r="E101" s="47"/>
      <c r="F101" s="47"/>
      <c r="G101" s="47"/>
      <c r="H101" s="47"/>
      <c r="I101" s="47">
        <v>0</v>
      </c>
      <c r="J101" s="47"/>
      <c r="K101" s="47"/>
      <c r="L101" s="47"/>
      <c r="M101" s="47"/>
      <c r="N101" s="47">
        <v>0</v>
      </c>
      <c r="O101" s="47"/>
      <c r="P101" s="47"/>
      <c r="Q101" s="47"/>
      <c r="R101" s="47"/>
      <c r="S101" s="47">
        <v>0</v>
      </c>
      <c r="T101" s="47"/>
      <c r="U101" s="47"/>
      <c r="V101" s="47"/>
      <c r="W101" s="47"/>
      <c r="X101" s="47">
        <v>0</v>
      </c>
      <c r="Y101" s="47"/>
      <c r="Z101" s="47"/>
      <c r="AA101" s="47"/>
      <c r="AB101" s="47"/>
      <c r="AC101" s="47">
        <v>0</v>
      </c>
      <c r="AD101" s="47"/>
      <c r="AE101" s="47"/>
      <c r="AF101" s="47"/>
      <c r="AG101" s="47"/>
      <c r="AH101" s="47">
        <v>0</v>
      </c>
      <c r="AI101" s="47"/>
      <c r="AJ101" s="47"/>
      <c r="AK101" s="47"/>
      <c r="AL101" s="47"/>
      <c r="AM101" s="47">
        <v>0</v>
      </c>
    </row>
    <row r="102" spans="2:39" x14ac:dyDescent="0.45">
      <c r="B102" s="12">
        <f t="shared" si="5"/>
        <v>1100</v>
      </c>
      <c r="C102" s="11">
        <f t="shared" si="4"/>
        <v>1150</v>
      </c>
      <c r="D102" s="47">
        <v>0</v>
      </c>
      <c r="E102" s="47"/>
      <c r="F102" s="47"/>
      <c r="G102" s="47"/>
      <c r="H102" s="47"/>
      <c r="I102" s="47">
        <v>0</v>
      </c>
      <c r="J102" s="47"/>
      <c r="K102" s="47"/>
      <c r="L102" s="47"/>
      <c r="M102" s="47"/>
      <c r="N102" s="47">
        <v>0</v>
      </c>
      <c r="O102" s="47"/>
      <c r="P102" s="47"/>
      <c r="Q102" s="47"/>
      <c r="R102" s="47"/>
      <c r="S102" s="47">
        <v>0</v>
      </c>
      <c r="T102" s="47"/>
      <c r="U102" s="47"/>
      <c r="V102" s="47"/>
      <c r="W102" s="47"/>
      <c r="X102" s="47">
        <v>0</v>
      </c>
      <c r="Y102" s="47"/>
      <c r="Z102" s="47"/>
      <c r="AA102" s="47"/>
      <c r="AB102" s="47"/>
      <c r="AC102" s="47">
        <v>0</v>
      </c>
      <c r="AD102" s="47"/>
      <c r="AE102" s="47"/>
      <c r="AF102" s="47"/>
      <c r="AG102" s="47"/>
      <c r="AH102" s="47">
        <v>0</v>
      </c>
      <c r="AI102" s="47"/>
      <c r="AJ102" s="47"/>
      <c r="AK102" s="47"/>
      <c r="AL102" s="47"/>
      <c r="AM102" s="47">
        <v>0</v>
      </c>
    </row>
    <row r="103" spans="2:39" x14ac:dyDescent="0.45">
      <c r="B103" s="12">
        <f t="shared" si="5"/>
        <v>1150</v>
      </c>
      <c r="C103" s="11">
        <f t="shared" si="4"/>
        <v>1200</v>
      </c>
      <c r="D103" s="47">
        <v>0</v>
      </c>
      <c r="E103" s="47"/>
      <c r="F103" s="47"/>
      <c r="G103" s="47"/>
      <c r="H103" s="47"/>
      <c r="I103" s="47">
        <v>0</v>
      </c>
      <c r="J103" s="47"/>
      <c r="K103" s="47"/>
      <c r="L103" s="47"/>
      <c r="M103" s="47"/>
      <c r="N103" s="47">
        <v>0</v>
      </c>
      <c r="O103" s="47"/>
      <c r="P103" s="47"/>
      <c r="Q103" s="47"/>
      <c r="R103" s="47"/>
      <c r="S103" s="47">
        <v>0</v>
      </c>
      <c r="T103" s="47"/>
      <c r="U103" s="47"/>
      <c r="V103" s="47"/>
      <c r="W103" s="47"/>
      <c r="X103" s="47">
        <v>0</v>
      </c>
      <c r="Y103" s="47"/>
      <c r="Z103" s="47"/>
      <c r="AA103" s="47"/>
      <c r="AB103" s="47"/>
      <c r="AC103" s="47">
        <v>0</v>
      </c>
      <c r="AD103" s="47"/>
      <c r="AE103" s="47"/>
      <c r="AF103" s="47"/>
      <c r="AG103" s="47"/>
      <c r="AH103" s="47">
        <v>0</v>
      </c>
      <c r="AI103" s="47"/>
      <c r="AJ103" s="47"/>
      <c r="AK103" s="47"/>
      <c r="AL103" s="47"/>
      <c r="AM103" s="47">
        <v>0</v>
      </c>
    </row>
    <row r="104" spans="2:39" x14ac:dyDescent="0.45">
      <c r="B104" s="12">
        <f t="shared" si="5"/>
        <v>1200</v>
      </c>
      <c r="C104" s="11">
        <f t="shared" si="4"/>
        <v>1250</v>
      </c>
      <c r="D104" s="47">
        <v>0</v>
      </c>
      <c r="E104" s="47"/>
      <c r="F104" s="47"/>
      <c r="G104" s="47"/>
      <c r="H104" s="47"/>
      <c r="I104" s="47">
        <v>0</v>
      </c>
      <c r="J104" s="47"/>
      <c r="K104" s="47"/>
      <c r="L104" s="47"/>
      <c r="M104" s="47"/>
      <c r="N104" s="47">
        <v>0</v>
      </c>
      <c r="O104" s="47"/>
      <c r="P104" s="47"/>
      <c r="Q104" s="47"/>
      <c r="R104" s="47"/>
      <c r="S104" s="47">
        <v>0</v>
      </c>
      <c r="T104" s="47"/>
      <c r="U104" s="47"/>
      <c r="V104" s="47"/>
      <c r="W104" s="47"/>
      <c r="X104" s="47">
        <v>0</v>
      </c>
      <c r="Y104" s="47"/>
      <c r="Z104" s="47"/>
      <c r="AA104" s="47"/>
      <c r="AB104" s="47"/>
      <c r="AC104" s="47">
        <v>0</v>
      </c>
      <c r="AD104" s="47"/>
      <c r="AE104" s="47"/>
      <c r="AF104" s="47"/>
      <c r="AG104" s="47"/>
      <c r="AH104" s="47">
        <v>0</v>
      </c>
      <c r="AI104" s="47"/>
      <c r="AJ104" s="47"/>
      <c r="AK104" s="47"/>
      <c r="AL104" s="47"/>
      <c r="AM104" s="47">
        <v>0</v>
      </c>
    </row>
    <row r="105" spans="2:39" x14ac:dyDescent="0.45">
      <c r="B105" s="12">
        <f t="shared" si="5"/>
        <v>1250</v>
      </c>
      <c r="C105" s="11">
        <f t="shared" ref="C105:C111" si="12">B105+50</f>
        <v>1300</v>
      </c>
      <c r="D105" s="47">
        <v>0</v>
      </c>
      <c r="E105" s="47"/>
      <c r="F105" s="47"/>
      <c r="G105" s="47"/>
      <c r="H105" s="47"/>
      <c r="I105" s="47">
        <v>0</v>
      </c>
      <c r="J105" s="47"/>
      <c r="K105" s="47"/>
      <c r="L105" s="47"/>
      <c r="M105" s="47"/>
      <c r="N105" s="47">
        <v>0</v>
      </c>
      <c r="O105" s="47"/>
      <c r="P105" s="47"/>
      <c r="Q105" s="47"/>
      <c r="R105" s="47"/>
      <c r="S105" s="47">
        <v>0</v>
      </c>
      <c r="T105" s="47"/>
      <c r="U105" s="47"/>
      <c r="V105" s="47"/>
      <c r="W105" s="47"/>
      <c r="X105" s="47">
        <v>0</v>
      </c>
      <c r="Y105" s="47"/>
      <c r="Z105" s="47"/>
      <c r="AA105" s="47"/>
      <c r="AB105" s="47"/>
      <c r="AC105" s="47">
        <v>0</v>
      </c>
      <c r="AD105" s="47"/>
      <c r="AE105" s="47"/>
      <c r="AF105" s="47"/>
      <c r="AG105" s="47"/>
      <c r="AH105" s="47">
        <v>0</v>
      </c>
      <c r="AI105" s="47"/>
      <c r="AJ105" s="47"/>
      <c r="AK105" s="47"/>
      <c r="AL105" s="47"/>
      <c r="AM105" s="47">
        <v>0</v>
      </c>
    </row>
    <row r="106" spans="2:39" x14ac:dyDescent="0.45">
      <c r="B106" s="12">
        <f t="shared" si="5"/>
        <v>1300</v>
      </c>
      <c r="C106" s="11">
        <f t="shared" si="12"/>
        <v>1350</v>
      </c>
      <c r="D106" s="47">
        <v>0</v>
      </c>
      <c r="E106" s="47"/>
      <c r="F106" s="47"/>
      <c r="G106" s="47"/>
      <c r="H106" s="47"/>
      <c r="I106" s="47">
        <v>0</v>
      </c>
      <c r="J106" s="47"/>
      <c r="K106" s="47"/>
      <c r="L106" s="47"/>
      <c r="M106" s="47"/>
      <c r="N106" s="47">
        <v>0</v>
      </c>
      <c r="O106" s="47"/>
      <c r="P106" s="47"/>
      <c r="Q106" s="47"/>
      <c r="R106" s="47"/>
      <c r="S106" s="47">
        <v>0</v>
      </c>
      <c r="T106" s="47"/>
      <c r="U106" s="47"/>
      <c r="V106" s="47"/>
      <c r="W106" s="47"/>
      <c r="X106" s="47">
        <v>0</v>
      </c>
      <c r="Y106" s="47"/>
      <c r="Z106" s="47"/>
      <c r="AA106" s="47"/>
      <c r="AB106" s="47"/>
      <c r="AC106" s="47">
        <v>0</v>
      </c>
      <c r="AD106" s="47"/>
      <c r="AE106" s="47"/>
      <c r="AF106" s="47"/>
      <c r="AG106" s="47"/>
      <c r="AH106" s="47">
        <v>0</v>
      </c>
      <c r="AI106" s="47"/>
      <c r="AJ106" s="47"/>
      <c r="AK106" s="47"/>
      <c r="AL106" s="47"/>
      <c r="AM106" s="47">
        <v>0</v>
      </c>
    </row>
    <row r="107" spans="2:39" x14ac:dyDescent="0.45">
      <c r="B107" s="12">
        <f t="shared" si="5"/>
        <v>1350</v>
      </c>
      <c r="C107" s="11">
        <f t="shared" si="12"/>
        <v>1400</v>
      </c>
      <c r="D107" s="47">
        <v>0</v>
      </c>
      <c r="E107" s="47"/>
      <c r="F107" s="47"/>
      <c r="G107" s="47"/>
      <c r="H107" s="47"/>
      <c r="I107" s="47">
        <v>0</v>
      </c>
      <c r="J107" s="47"/>
      <c r="K107" s="47"/>
      <c r="L107" s="47"/>
      <c r="M107" s="47"/>
      <c r="N107" s="47">
        <v>0</v>
      </c>
      <c r="O107" s="47"/>
      <c r="P107" s="47"/>
      <c r="Q107" s="47"/>
      <c r="R107" s="47"/>
      <c r="S107" s="47">
        <v>0</v>
      </c>
      <c r="T107" s="47"/>
      <c r="U107" s="47"/>
      <c r="V107" s="47"/>
      <c r="W107" s="47"/>
      <c r="X107" s="47">
        <v>0</v>
      </c>
      <c r="Y107" s="47"/>
      <c r="Z107" s="47"/>
      <c r="AA107" s="47"/>
      <c r="AB107" s="47"/>
      <c r="AC107" s="47">
        <v>0</v>
      </c>
      <c r="AD107" s="47"/>
      <c r="AE107" s="47"/>
      <c r="AF107" s="47"/>
      <c r="AG107" s="47"/>
      <c r="AH107" s="47">
        <v>0</v>
      </c>
      <c r="AI107" s="47"/>
      <c r="AJ107" s="47"/>
      <c r="AK107" s="47"/>
      <c r="AL107" s="47"/>
      <c r="AM107" s="47">
        <v>0</v>
      </c>
    </row>
    <row r="108" spans="2:39" x14ac:dyDescent="0.45">
      <c r="B108" s="12">
        <f t="shared" si="5"/>
        <v>1400</v>
      </c>
      <c r="C108" s="11">
        <f t="shared" si="12"/>
        <v>1450</v>
      </c>
      <c r="D108" s="47">
        <v>0</v>
      </c>
      <c r="E108" s="47"/>
      <c r="F108" s="47"/>
      <c r="G108" s="47"/>
      <c r="H108" s="47"/>
      <c r="I108" s="47">
        <v>0</v>
      </c>
      <c r="J108" s="47"/>
      <c r="K108" s="47"/>
      <c r="L108" s="47"/>
      <c r="M108" s="47"/>
      <c r="N108" s="47">
        <v>0</v>
      </c>
      <c r="O108" s="47"/>
      <c r="P108" s="47"/>
      <c r="Q108" s="47"/>
      <c r="R108" s="47"/>
      <c r="S108" s="47">
        <v>0</v>
      </c>
      <c r="T108" s="47"/>
      <c r="U108" s="47"/>
      <c r="V108" s="47"/>
      <c r="W108" s="47"/>
      <c r="X108" s="47">
        <v>0</v>
      </c>
      <c r="Y108" s="47"/>
      <c r="Z108" s="47"/>
      <c r="AA108" s="47"/>
      <c r="AB108" s="47"/>
      <c r="AC108" s="47">
        <v>0</v>
      </c>
      <c r="AD108" s="47"/>
      <c r="AE108" s="47"/>
      <c r="AF108" s="47"/>
      <c r="AG108" s="47"/>
      <c r="AH108" s="47">
        <v>0</v>
      </c>
      <c r="AI108" s="47"/>
      <c r="AJ108" s="47"/>
      <c r="AK108" s="47"/>
      <c r="AL108" s="47"/>
      <c r="AM108" s="47">
        <v>0</v>
      </c>
    </row>
    <row r="109" spans="2:39" x14ac:dyDescent="0.45">
      <c r="B109" s="12">
        <f t="shared" si="5"/>
        <v>1450</v>
      </c>
      <c r="C109" s="11">
        <f t="shared" si="12"/>
        <v>1500</v>
      </c>
      <c r="D109" s="47">
        <v>0</v>
      </c>
      <c r="E109" s="47"/>
      <c r="F109" s="47"/>
      <c r="G109" s="47"/>
      <c r="H109" s="47"/>
      <c r="I109" s="47">
        <v>0</v>
      </c>
      <c r="J109" s="47"/>
      <c r="K109" s="47"/>
      <c r="L109" s="47"/>
      <c r="M109" s="47"/>
      <c r="N109" s="47">
        <v>0</v>
      </c>
      <c r="O109" s="47"/>
      <c r="P109" s="47"/>
      <c r="Q109" s="47"/>
      <c r="R109" s="47"/>
      <c r="S109" s="47">
        <v>0</v>
      </c>
      <c r="T109" s="47"/>
      <c r="U109" s="47"/>
      <c r="V109" s="47"/>
      <c r="W109" s="47"/>
      <c r="X109" s="47">
        <v>0</v>
      </c>
      <c r="Y109" s="47"/>
      <c r="Z109" s="47"/>
      <c r="AA109" s="47"/>
      <c r="AB109" s="47"/>
      <c r="AC109" s="47">
        <v>0</v>
      </c>
      <c r="AD109" s="47"/>
      <c r="AE109" s="47"/>
      <c r="AF109" s="47"/>
      <c r="AG109" s="47"/>
      <c r="AH109" s="47">
        <v>0</v>
      </c>
      <c r="AI109" s="47"/>
      <c r="AJ109" s="47"/>
      <c r="AK109" s="47"/>
      <c r="AL109" s="47"/>
      <c r="AM109" s="47">
        <v>0</v>
      </c>
    </row>
    <row r="110" spans="2:39" x14ac:dyDescent="0.45">
      <c r="B110" s="12">
        <f t="shared" si="5"/>
        <v>1500</v>
      </c>
      <c r="C110" s="11">
        <f t="shared" si="12"/>
        <v>1550</v>
      </c>
      <c r="D110" s="47">
        <v>0</v>
      </c>
      <c r="E110" s="47"/>
      <c r="F110" s="47"/>
      <c r="G110" s="47"/>
      <c r="H110" s="47"/>
      <c r="I110" s="47">
        <v>0</v>
      </c>
      <c r="J110" s="47"/>
      <c r="K110" s="47"/>
      <c r="L110" s="47"/>
      <c r="M110" s="47"/>
      <c r="N110" s="47">
        <v>0</v>
      </c>
      <c r="O110" s="47"/>
      <c r="P110" s="47"/>
      <c r="Q110" s="47"/>
      <c r="R110" s="47"/>
      <c r="S110" s="47">
        <v>0</v>
      </c>
      <c r="T110" s="47"/>
      <c r="U110" s="47"/>
      <c r="V110" s="47"/>
      <c r="W110" s="47"/>
      <c r="X110" s="47">
        <v>0</v>
      </c>
      <c r="Y110" s="47"/>
      <c r="Z110" s="47"/>
      <c r="AA110" s="47"/>
      <c r="AB110" s="47"/>
      <c r="AC110" s="47">
        <v>0</v>
      </c>
      <c r="AD110" s="47"/>
      <c r="AE110" s="47"/>
      <c r="AF110" s="47"/>
      <c r="AG110" s="47"/>
      <c r="AH110" s="47">
        <v>0</v>
      </c>
      <c r="AI110" s="47"/>
      <c r="AJ110" s="47"/>
      <c r="AK110" s="47"/>
      <c r="AL110" s="47"/>
      <c r="AM110" s="47">
        <v>0</v>
      </c>
    </row>
    <row r="111" spans="2:39" x14ac:dyDescent="0.45">
      <c r="B111" s="12">
        <f t="shared" si="5"/>
        <v>1550</v>
      </c>
      <c r="C111" s="11">
        <f t="shared" si="12"/>
        <v>1600</v>
      </c>
      <c r="D111" s="47">
        <v>0</v>
      </c>
      <c r="E111" s="47"/>
      <c r="F111" s="47"/>
      <c r="G111" s="47"/>
      <c r="H111" s="47"/>
      <c r="I111" s="47">
        <v>0</v>
      </c>
      <c r="J111" s="47"/>
      <c r="K111" s="47"/>
      <c r="L111" s="47"/>
      <c r="M111" s="47"/>
      <c r="N111" s="47">
        <v>0</v>
      </c>
      <c r="O111" s="47"/>
      <c r="P111" s="47"/>
      <c r="Q111" s="47"/>
      <c r="R111" s="47"/>
      <c r="S111" s="47">
        <v>0</v>
      </c>
      <c r="T111" s="47"/>
      <c r="U111" s="47"/>
      <c r="V111" s="47"/>
      <c r="W111" s="47"/>
      <c r="X111" s="47">
        <v>0</v>
      </c>
      <c r="Y111" s="47"/>
      <c r="Z111" s="47"/>
      <c r="AA111" s="47"/>
      <c r="AB111" s="47"/>
      <c r="AC111" s="47">
        <v>0</v>
      </c>
      <c r="AD111" s="47"/>
      <c r="AE111" s="47"/>
      <c r="AF111" s="47"/>
      <c r="AG111" s="47"/>
      <c r="AH111" s="47">
        <v>0</v>
      </c>
      <c r="AI111" s="47"/>
      <c r="AJ111" s="47"/>
      <c r="AK111" s="47"/>
      <c r="AL111" s="47"/>
      <c r="AM111" s="47">
        <v>0</v>
      </c>
    </row>
    <row r="113" spans="1:39" x14ac:dyDescent="0.45">
      <c r="A113" s="3" t="s">
        <v>738</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row>
    <row r="114" spans="1:39" x14ac:dyDescent="0.45">
      <c r="A114" t="s">
        <v>717</v>
      </c>
      <c r="B114" s="10" t="s">
        <v>619</v>
      </c>
      <c r="C114" s="10" t="s">
        <v>620</v>
      </c>
      <c r="D114" s="2">
        <v>2015</v>
      </c>
      <c r="E114" s="2"/>
      <c r="F114" s="2"/>
      <c r="G114" s="2"/>
      <c r="H114" s="2"/>
      <c r="I114" s="2">
        <v>2020</v>
      </c>
      <c r="J114" s="2"/>
      <c r="K114" s="2"/>
      <c r="L114" s="2"/>
      <c r="M114" s="2"/>
      <c r="N114" s="2">
        <v>2025</v>
      </c>
      <c r="O114" s="2"/>
      <c r="P114" s="2"/>
      <c r="Q114" s="2"/>
      <c r="R114" s="2"/>
      <c r="S114" s="2">
        <v>2030</v>
      </c>
      <c r="T114" s="2"/>
      <c r="U114" s="2"/>
      <c r="V114" s="2"/>
      <c r="W114" s="2"/>
      <c r="X114" s="2">
        <v>2035</v>
      </c>
      <c r="Y114" s="2"/>
      <c r="Z114" s="2"/>
      <c r="AA114" s="2"/>
      <c r="AB114" s="2"/>
      <c r="AC114" s="2">
        <v>2040</v>
      </c>
      <c r="AD114" s="2"/>
      <c r="AE114" s="2"/>
      <c r="AF114" s="2"/>
      <c r="AG114" s="2"/>
      <c r="AH114" s="2">
        <v>2045</v>
      </c>
      <c r="AI114" s="2"/>
      <c r="AJ114" s="2"/>
      <c r="AK114" s="2"/>
      <c r="AL114" s="2"/>
      <c r="AM114" s="2">
        <v>2050</v>
      </c>
    </row>
    <row r="115" spans="1:39" x14ac:dyDescent="0.45">
      <c r="B115" s="11">
        <v>-1150</v>
      </c>
      <c r="C115" s="11">
        <f>B115+50</f>
        <v>-1100</v>
      </c>
      <c r="D115" s="47">
        <v>0</v>
      </c>
      <c r="E115" s="47"/>
      <c r="F115" s="47"/>
      <c r="G115" s="47"/>
      <c r="H115" s="47"/>
      <c r="I115" s="47">
        <v>0</v>
      </c>
      <c r="J115" s="47"/>
      <c r="K115" s="47"/>
      <c r="L115" s="47"/>
      <c r="M115" s="47"/>
      <c r="N115" s="47">
        <v>0</v>
      </c>
      <c r="O115" s="47"/>
      <c r="P115" s="47"/>
      <c r="Q115" s="47"/>
      <c r="R115" s="47"/>
      <c r="S115" s="47">
        <v>0</v>
      </c>
      <c r="T115" s="47"/>
      <c r="U115" s="47"/>
      <c r="V115" s="47"/>
      <c r="W115" s="47"/>
      <c r="X115" s="47">
        <v>0</v>
      </c>
      <c r="Y115" s="47"/>
      <c r="Z115" s="47"/>
      <c r="AA115" s="47"/>
      <c r="AB115" s="47"/>
      <c r="AC115" s="47">
        <v>0</v>
      </c>
      <c r="AD115" s="47"/>
      <c r="AE115" s="47"/>
      <c r="AF115" s="47"/>
      <c r="AG115" s="47"/>
      <c r="AH115" s="47">
        <v>0</v>
      </c>
      <c r="AI115" s="47"/>
      <c r="AJ115" s="47"/>
      <c r="AK115" s="47"/>
      <c r="AL115" s="47"/>
      <c r="AM115" s="47">
        <v>0</v>
      </c>
    </row>
    <row r="116" spans="1:39" x14ac:dyDescent="0.45">
      <c r="B116" s="12">
        <f>C115</f>
        <v>-1100</v>
      </c>
      <c r="C116" s="11">
        <f t="shared" ref="C116:C135" si="13">B116+50</f>
        <v>-1050</v>
      </c>
      <c r="D116" s="47">
        <v>0</v>
      </c>
      <c r="E116" s="47"/>
      <c r="F116" s="47"/>
      <c r="G116" s="47"/>
      <c r="H116" s="47"/>
      <c r="I116" s="47">
        <v>0</v>
      </c>
      <c r="J116" s="47"/>
      <c r="K116" s="47"/>
      <c r="L116" s="47"/>
      <c r="M116" s="47"/>
      <c r="N116" s="47">
        <v>0</v>
      </c>
      <c r="O116" s="47"/>
      <c r="P116" s="47"/>
      <c r="Q116" s="47"/>
      <c r="R116" s="47"/>
      <c r="S116" s="47">
        <v>0</v>
      </c>
      <c r="T116" s="47"/>
      <c r="U116" s="47"/>
      <c r="V116" s="47"/>
      <c r="W116" s="47"/>
      <c r="X116" s="47">
        <v>0</v>
      </c>
      <c r="Y116" s="47"/>
      <c r="Z116" s="47"/>
      <c r="AA116" s="47"/>
      <c r="AB116" s="47"/>
      <c r="AC116" s="47">
        <v>0</v>
      </c>
      <c r="AD116" s="47"/>
      <c r="AE116" s="47"/>
      <c r="AF116" s="47"/>
      <c r="AG116" s="47"/>
      <c r="AH116" s="47">
        <v>0</v>
      </c>
      <c r="AI116" s="47"/>
      <c r="AJ116" s="47"/>
      <c r="AK116" s="47"/>
      <c r="AL116" s="47"/>
      <c r="AM116" s="47">
        <v>0</v>
      </c>
    </row>
    <row r="117" spans="1:39" x14ac:dyDescent="0.45">
      <c r="B117" s="12">
        <f t="shared" ref="B117:B146" si="14">C116</f>
        <v>-1050</v>
      </c>
      <c r="C117" s="11">
        <f t="shared" si="13"/>
        <v>-1000</v>
      </c>
      <c r="D117" s="47">
        <v>0</v>
      </c>
      <c r="E117" s="47"/>
      <c r="F117" s="47"/>
      <c r="G117" s="47"/>
      <c r="H117" s="47"/>
      <c r="I117" s="47">
        <v>0</v>
      </c>
      <c r="J117" s="47"/>
      <c r="K117" s="47"/>
      <c r="L117" s="47"/>
      <c r="M117" s="47"/>
      <c r="N117" s="47">
        <v>0</v>
      </c>
      <c r="O117" s="47"/>
      <c r="P117" s="47"/>
      <c r="Q117" s="47"/>
      <c r="R117" s="47"/>
      <c r="S117" s="47">
        <v>0</v>
      </c>
      <c r="T117" s="47"/>
      <c r="U117" s="47"/>
      <c r="V117" s="47"/>
      <c r="W117" s="47"/>
      <c r="X117" s="47">
        <v>0</v>
      </c>
      <c r="Y117" s="47"/>
      <c r="Z117" s="47"/>
      <c r="AA117" s="47"/>
      <c r="AB117" s="47"/>
      <c r="AC117" s="47">
        <v>0</v>
      </c>
      <c r="AD117" s="47"/>
      <c r="AE117" s="47"/>
      <c r="AF117" s="47"/>
      <c r="AG117" s="47"/>
      <c r="AH117" s="47">
        <v>0</v>
      </c>
      <c r="AI117" s="47"/>
      <c r="AJ117" s="47"/>
      <c r="AK117" s="47"/>
      <c r="AL117" s="47"/>
      <c r="AM117" s="47">
        <v>0</v>
      </c>
    </row>
    <row r="118" spans="1:39" x14ac:dyDescent="0.45">
      <c r="B118" s="12">
        <f t="shared" si="14"/>
        <v>-1000</v>
      </c>
      <c r="C118" s="11">
        <f t="shared" si="13"/>
        <v>-950</v>
      </c>
      <c r="D118" s="47">
        <v>0</v>
      </c>
      <c r="E118" s="47"/>
      <c r="F118" s="47"/>
      <c r="G118" s="47"/>
      <c r="H118" s="47"/>
      <c r="I118" s="47">
        <v>0</v>
      </c>
      <c r="J118" s="47"/>
      <c r="K118" s="47"/>
      <c r="L118" s="47"/>
      <c r="M118" s="47"/>
      <c r="N118" s="47">
        <v>0</v>
      </c>
      <c r="O118" s="47"/>
      <c r="P118" s="47"/>
      <c r="Q118" s="47"/>
      <c r="R118" s="47"/>
      <c r="S118" s="47">
        <v>0</v>
      </c>
      <c r="T118" s="47"/>
      <c r="U118" s="47"/>
      <c r="V118" s="47"/>
      <c r="W118" s="47"/>
      <c r="X118" s="47">
        <v>0</v>
      </c>
      <c r="Y118" s="47"/>
      <c r="Z118" s="47"/>
      <c r="AA118" s="47"/>
      <c r="AB118" s="47"/>
      <c r="AC118" s="47">
        <v>0</v>
      </c>
      <c r="AD118" s="47"/>
      <c r="AE118" s="47"/>
      <c r="AF118" s="47"/>
      <c r="AG118" s="47"/>
      <c r="AH118" s="47">
        <v>0</v>
      </c>
      <c r="AI118" s="47"/>
      <c r="AJ118" s="47"/>
      <c r="AK118" s="47"/>
      <c r="AL118" s="47"/>
      <c r="AM118" s="47">
        <v>0</v>
      </c>
    </row>
    <row r="119" spans="1:39" x14ac:dyDescent="0.45">
      <c r="B119" s="12">
        <f t="shared" si="14"/>
        <v>-950</v>
      </c>
      <c r="C119" s="11">
        <f t="shared" si="13"/>
        <v>-900</v>
      </c>
      <c r="D119" s="47">
        <v>0</v>
      </c>
      <c r="E119" s="47"/>
      <c r="F119" s="47"/>
      <c r="G119" s="47"/>
      <c r="H119" s="47"/>
      <c r="I119" s="47">
        <v>0</v>
      </c>
      <c r="J119" s="47"/>
      <c r="K119" s="47"/>
      <c r="L119" s="47"/>
      <c r="M119" s="47"/>
      <c r="N119" s="47">
        <v>0</v>
      </c>
      <c r="O119" s="47"/>
      <c r="P119" s="47"/>
      <c r="Q119" s="47"/>
      <c r="R119" s="47"/>
      <c r="S119" s="47">
        <v>0</v>
      </c>
      <c r="T119" s="47"/>
      <c r="U119" s="47"/>
      <c r="V119" s="47"/>
      <c r="W119" s="47"/>
      <c r="X119" s="47">
        <v>0</v>
      </c>
      <c r="Y119" s="47"/>
      <c r="Z119" s="47"/>
      <c r="AA119" s="47"/>
      <c r="AB119" s="47"/>
      <c r="AC119" s="47">
        <v>0</v>
      </c>
      <c r="AD119" s="47"/>
      <c r="AE119" s="47"/>
      <c r="AF119" s="47"/>
      <c r="AG119" s="47"/>
      <c r="AH119" s="47">
        <v>0</v>
      </c>
      <c r="AI119" s="47"/>
      <c r="AJ119" s="47"/>
      <c r="AK119" s="47"/>
      <c r="AL119" s="47"/>
      <c r="AM119" s="47">
        <v>0</v>
      </c>
    </row>
    <row r="120" spans="1:39" x14ac:dyDescent="0.45">
      <c r="B120" s="12">
        <f t="shared" si="14"/>
        <v>-900</v>
      </c>
      <c r="C120" s="11">
        <f t="shared" si="13"/>
        <v>-850</v>
      </c>
      <c r="D120" s="47">
        <v>0</v>
      </c>
      <c r="E120" s="47"/>
      <c r="F120" s="47"/>
      <c r="G120" s="47"/>
      <c r="H120" s="47"/>
      <c r="I120" s="47">
        <v>0</v>
      </c>
      <c r="J120" s="47"/>
      <c r="K120" s="47"/>
      <c r="L120" s="47"/>
      <c r="M120" s="47"/>
      <c r="N120" s="47">
        <v>0</v>
      </c>
      <c r="O120" s="47"/>
      <c r="P120" s="47"/>
      <c r="Q120" s="47"/>
      <c r="R120" s="47"/>
      <c r="S120" s="47">
        <v>0</v>
      </c>
      <c r="T120" s="47"/>
      <c r="U120" s="47"/>
      <c r="V120" s="47"/>
      <c r="W120" s="47"/>
      <c r="X120" s="47">
        <v>0</v>
      </c>
      <c r="Y120" s="47"/>
      <c r="Z120" s="47"/>
      <c r="AA120" s="47"/>
      <c r="AB120" s="47"/>
      <c r="AC120" s="47">
        <v>0</v>
      </c>
      <c r="AD120" s="47"/>
      <c r="AE120" s="47"/>
      <c r="AF120" s="47"/>
      <c r="AG120" s="47"/>
      <c r="AH120" s="47">
        <v>0</v>
      </c>
      <c r="AI120" s="47"/>
      <c r="AJ120" s="47"/>
      <c r="AK120" s="47"/>
      <c r="AL120" s="47"/>
      <c r="AM120" s="47">
        <v>0</v>
      </c>
    </row>
    <row r="121" spans="1:39" x14ac:dyDescent="0.45">
      <c r="B121" s="12">
        <f t="shared" si="14"/>
        <v>-850</v>
      </c>
      <c r="C121" s="11">
        <f t="shared" si="13"/>
        <v>-800</v>
      </c>
      <c r="D121" s="47">
        <v>0</v>
      </c>
      <c r="E121" s="47"/>
      <c r="F121" s="47"/>
      <c r="G121" s="47"/>
      <c r="H121" s="47"/>
      <c r="I121" s="47">
        <v>0</v>
      </c>
      <c r="J121" s="47"/>
      <c r="K121" s="47"/>
      <c r="L121" s="47"/>
      <c r="M121" s="47"/>
      <c r="N121" s="47">
        <v>0</v>
      </c>
      <c r="O121" s="47"/>
      <c r="P121" s="47"/>
      <c r="Q121" s="47"/>
      <c r="R121" s="47"/>
      <c r="S121" s="47">
        <v>0</v>
      </c>
      <c r="T121" s="47"/>
      <c r="U121" s="47"/>
      <c r="V121" s="47"/>
      <c r="W121" s="47"/>
      <c r="X121" s="47">
        <v>0</v>
      </c>
      <c r="Y121" s="47"/>
      <c r="Z121" s="47"/>
      <c r="AA121" s="47"/>
      <c r="AB121" s="47"/>
      <c r="AC121" s="47">
        <v>0</v>
      </c>
      <c r="AD121" s="47"/>
      <c r="AE121" s="47"/>
      <c r="AF121" s="47"/>
      <c r="AG121" s="47"/>
      <c r="AH121" s="47">
        <v>0</v>
      </c>
      <c r="AI121" s="47"/>
      <c r="AJ121" s="47"/>
      <c r="AK121" s="47"/>
      <c r="AL121" s="47"/>
      <c r="AM121" s="47">
        <v>0</v>
      </c>
    </row>
    <row r="122" spans="1:39" x14ac:dyDescent="0.45">
      <c r="B122" s="12">
        <f t="shared" si="14"/>
        <v>-800</v>
      </c>
      <c r="C122" s="11">
        <f t="shared" si="13"/>
        <v>-750</v>
      </c>
      <c r="D122" s="47">
        <v>0</v>
      </c>
      <c r="E122" s="47"/>
      <c r="F122" s="47"/>
      <c r="G122" s="47"/>
      <c r="H122" s="47"/>
      <c r="I122" s="47">
        <v>0</v>
      </c>
      <c r="J122" s="47"/>
      <c r="K122" s="47"/>
      <c r="L122" s="47"/>
      <c r="M122" s="47"/>
      <c r="N122" s="47">
        <v>0</v>
      </c>
      <c r="O122" s="47"/>
      <c r="P122" s="47"/>
      <c r="Q122" s="47"/>
      <c r="R122" s="47"/>
      <c r="S122" s="47">
        <v>0</v>
      </c>
      <c r="T122" s="47"/>
      <c r="U122" s="47"/>
      <c r="V122" s="47"/>
      <c r="W122" s="47"/>
      <c r="X122" s="47">
        <v>0</v>
      </c>
      <c r="Y122" s="47"/>
      <c r="Z122" s="47"/>
      <c r="AA122" s="47"/>
      <c r="AB122" s="47"/>
      <c r="AC122" s="47">
        <v>0</v>
      </c>
      <c r="AD122" s="47"/>
      <c r="AE122" s="47"/>
      <c r="AF122" s="47"/>
      <c r="AG122" s="47"/>
      <c r="AH122" s="47">
        <v>0</v>
      </c>
      <c r="AI122" s="47"/>
      <c r="AJ122" s="47"/>
      <c r="AK122" s="47"/>
      <c r="AL122" s="47"/>
      <c r="AM122" s="47">
        <v>0</v>
      </c>
    </row>
    <row r="123" spans="1:39" x14ac:dyDescent="0.45">
      <c r="B123" s="12">
        <f t="shared" si="14"/>
        <v>-750</v>
      </c>
      <c r="C123" s="11">
        <f t="shared" si="13"/>
        <v>-700</v>
      </c>
      <c r="D123" s="47">
        <v>0</v>
      </c>
      <c r="E123" s="47"/>
      <c r="F123" s="47"/>
      <c r="G123" s="47"/>
      <c r="H123" s="47"/>
      <c r="I123" s="47">
        <v>0</v>
      </c>
      <c r="J123" s="47"/>
      <c r="K123" s="47"/>
      <c r="L123" s="47"/>
      <c r="M123" s="47"/>
      <c r="N123" s="47">
        <v>0</v>
      </c>
      <c r="O123" s="47"/>
      <c r="P123" s="47"/>
      <c r="Q123" s="47"/>
      <c r="R123" s="47"/>
      <c r="S123" s="47">
        <v>0</v>
      </c>
      <c r="T123" s="47"/>
      <c r="U123" s="47"/>
      <c r="V123" s="47"/>
      <c r="W123" s="47"/>
      <c r="X123" s="47">
        <v>0</v>
      </c>
      <c r="Y123" s="47"/>
      <c r="Z123" s="47"/>
      <c r="AA123" s="47"/>
      <c r="AB123" s="47"/>
      <c r="AC123" s="47">
        <v>0</v>
      </c>
      <c r="AD123" s="47"/>
      <c r="AE123" s="47"/>
      <c r="AF123" s="47"/>
      <c r="AG123" s="47"/>
      <c r="AH123" s="47">
        <v>0</v>
      </c>
      <c r="AI123" s="47"/>
      <c r="AJ123" s="47"/>
      <c r="AK123" s="47"/>
      <c r="AL123" s="47"/>
      <c r="AM123" s="47">
        <v>0</v>
      </c>
    </row>
    <row r="124" spans="1:39" x14ac:dyDescent="0.45">
      <c r="B124" s="12">
        <f t="shared" si="14"/>
        <v>-700</v>
      </c>
      <c r="C124" s="11">
        <f t="shared" si="13"/>
        <v>-650</v>
      </c>
      <c r="D124" s="47">
        <v>0</v>
      </c>
      <c r="E124" s="47"/>
      <c r="F124" s="47"/>
      <c r="G124" s="47"/>
      <c r="H124" s="47"/>
      <c r="I124" s="47">
        <v>0</v>
      </c>
      <c r="J124" s="47"/>
      <c r="K124" s="47"/>
      <c r="L124" s="47"/>
      <c r="M124" s="47"/>
      <c r="N124" s="47">
        <v>0</v>
      </c>
      <c r="O124" s="47"/>
      <c r="P124" s="47"/>
      <c r="Q124" s="47"/>
      <c r="R124" s="47"/>
      <c r="S124" s="47">
        <v>0</v>
      </c>
      <c r="T124" s="47"/>
      <c r="U124" s="47"/>
      <c r="V124" s="47"/>
      <c r="W124" s="47"/>
      <c r="X124" s="47">
        <v>0</v>
      </c>
      <c r="Y124" s="47"/>
      <c r="Z124" s="47"/>
      <c r="AA124" s="47"/>
      <c r="AB124" s="47"/>
      <c r="AC124" s="47">
        <v>0</v>
      </c>
      <c r="AD124" s="47"/>
      <c r="AE124" s="47"/>
      <c r="AF124" s="47"/>
      <c r="AG124" s="47"/>
      <c r="AH124" s="47">
        <v>0</v>
      </c>
      <c r="AI124" s="47"/>
      <c r="AJ124" s="47"/>
      <c r="AK124" s="47"/>
      <c r="AL124" s="47"/>
      <c r="AM124" s="47">
        <v>0</v>
      </c>
    </row>
    <row r="125" spans="1:39" x14ac:dyDescent="0.45">
      <c r="B125" s="12">
        <f t="shared" si="14"/>
        <v>-650</v>
      </c>
      <c r="C125" s="11">
        <f t="shared" si="13"/>
        <v>-600</v>
      </c>
      <c r="D125" s="47">
        <v>0</v>
      </c>
      <c r="E125" s="47"/>
      <c r="F125" s="47"/>
      <c r="G125" s="47"/>
      <c r="H125" s="47"/>
      <c r="I125" s="47">
        <v>0</v>
      </c>
      <c r="J125" s="47"/>
      <c r="K125" s="47"/>
      <c r="L125" s="47"/>
      <c r="M125" s="47"/>
      <c r="N125" s="47">
        <v>0</v>
      </c>
      <c r="O125" s="47"/>
      <c r="P125" s="47"/>
      <c r="Q125" s="47"/>
      <c r="R125" s="47"/>
      <c r="S125" s="47">
        <v>0</v>
      </c>
      <c r="T125" s="47"/>
      <c r="U125" s="47"/>
      <c r="V125" s="47"/>
      <c r="W125" s="47"/>
      <c r="X125" s="47">
        <v>0</v>
      </c>
      <c r="Y125" s="47"/>
      <c r="Z125" s="47"/>
      <c r="AA125" s="47"/>
      <c r="AB125" s="47"/>
      <c r="AC125" s="47">
        <v>0</v>
      </c>
      <c r="AD125" s="47"/>
      <c r="AE125" s="47"/>
      <c r="AF125" s="47"/>
      <c r="AG125" s="47"/>
      <c r="AH125" s="47">
        <v>0</v>
      </c>
      <c r="AI125" s="47"/>
      <c r="AJ125" s="47"/>
      <c r="AK125" s="47"/>
      <c r="AL125" s="47"/>
      <c r="AM125" s="47">
        <v>0</v>
      </c>
    </row>
    <row r="126" spans="1:39" x14ac:dyDescent="0.45">
      <c r="B126" s="12">
        <f t="shared" si="14"/>
        <v>-600</v>
      </c>
      <c r="C126" s="11">
        <f t="shared" si="13"/>
        <v>-550</v>
      </c>
      <c r="D126" s="47">
        <v>0</v>
      </c>
      <c r="E126" s="47"/>
      <c r="F126" s="47"/>
      <c r="G126" s="47"/>
      <c r="H126" s="47"/>
      <c r="I126" s="47">
        <v>0</v>
      </c>
      <c r="J126" s="47"/>
      <c r="K126" s="47"/>
      <c r="L126" s="47"/>
      <c r="M126" s="47"/>
      <c r="N126" s="47">
        <v>0</v>
      </c>
      <c r="O126" s="47"/>
      <c r="P126" s="47"/>
      <c r="Q126" s="47"/>
      <c r="R126" s="47"/>
      <c r="S126" s="47">
        <v>0</v>
      </c>
      <c r="T126" s="47"/>
      <c r="U126" s="47"/>
      <c r="V126" s="47"/>
      <c r="W126" s="47"/>
      <c r="X126" s="47">
        <v>0</v>
      </c>
      <c r="Y126" s="47"/>
      <c r="Z126" s="47"/>
      <c r="AA126" s="47"/>
      <c r="AB126" s="47"/>
      <c r="AC126" s="47">
        <v>0</v>
      </c>
      <c r="AD126" s="47"/>
      <c r="AE126" s="47"/>
      <c r="AF126" s="47"/>
      <c r="AG126" s="47"/>
      <c r="AH126" s="47">
        <v>0</v>
      </c>
      <c r="AI126" s="47"/>
      <c r="AJ126" s="47"/>
      <c r="AK126" s="47"/>
      <c r="AL126" s="47"/>
      <c r="AM126" s="47">
        <v>0</v>
      </c>
    </row>
    <row r="127" spans="1:39" x14ac:dyDescent="0.45">
      <c r="B127" s="12">
        <f t="shared" si="14"/>
        <v>-550</v>
      </c>
      <c r="C127" s="11">
        <f t="shared" si="13"/>
        <v>-500</v>
      </c>
      <c r="D127" s="47">
        <v>0</v>
      </c>
      <c r="E127" s="47"/>
      <c r="F127" s="47"/>
      <c r="G127" s="47"/>
      <c r="H127" s="47"/>
      <c r="I127" s="47">
        <v>0</v>
      </c>
      <c r="J127" s="47"/>
      <c r="K127" s="47"/>
      <c r="L127" s="47"/>
      <c r="M127" s="47"/>
      <c r="N127" s="47">
        <v>0</v>
      </c>
      <c r="O127" s="47"/>
      <c r="P127" s="47"/>
      <c r="Q127" s="47"/>
      <c r="R127" s="47"/>
      <c r="S127" s="47">
        <v>0</v>
      </c>
      <c r="T127" s="47"/>
      <c r="U127" s="47"/>
      <c r="V127" s="47"/>
      <c r="W127" s="47"/>
      <c r="X127" s="47">
        <v>0</v>
      </c>
      <c r="Y127" s="47"/>
      <c r="Z127" s="47"/>
      <c r="AA127" s="47"/>
      <c r="AB127" s="47"/>
      <c r="AC127" s="47">
        <v>0</v>
      </c>
      <c r="AD127" s="47"/>
      <c r="AE127" s="47"/>
      <c r="AF127" s="47"/>
      <c r="AG127" s="47"/>
      <c r="AH127" s="47">
        <v>0</v>
      </c>
      <c r="AI127" s="47"/>
      <c r="AJ127" s="47"/>
      <c r="AK127" s="47"/>
      <c r="AL127" s="47"/>
      <c r="AM127" s="47">
        <v>0</v>
      </c>
    </row>
    <row r="128" spans="1:39" x14ac:dyDescent="0.45">
      <c r="B128" s="12">
        <f t="shared" si="14"/>
        <v>-500</v>
      </c>
      <c r="C128" s="11">
        <f t="shared" si="13"/>
        <v>-450</v>
      </c>
      <c r="D128" s="47">
        <v>0</v>
      </c>
      <c r="E128" s="47"/>
      <c r="F128" s="47"/>
      <c r="G128" s="47"/>
      <c r="H128" s="47"/>
      <c r="I128" s="47">
        <v>0</v>
      </c>
      <c r="J128" s="47"/>
      <c r="K128" s="47"/>
      <c r="L128" s="47"/>
      <c r="M128" s="47"/>
      <c r="N128" s="47">
        <v>0</v>
      </c>
      <c r="O128" s="47"/>
      <c r="P128" s="47"/>
      <c r="Q128" s="47"/>
      <c r="R128" s="47"/>
      <c r="S128" s="47">
        <v>0</v>
      </c>
      <c r="T128" s="47"/>
      <c r="U128" s="47"/>
      <c r="V128" s="47"/>
      <c r="W128" s="47"/>
      <c r="X128" s="47">
        <v>0</v>
      </c>
      <c r="Y128" s="47"/>
      <c r="Z128" s="47"/>
      <c r="AA128" s="47"/>
      <c r="AB128" s="47"/>
      <c r="AC128" s="47">
        <v>0</v>
      </c>
      <c r="AD128" s="47"/>
      <c r="AE128" s="47"/>
      <c r="AF128" s="47"/>
      <c r="AG128" s="47"/>
      <c r="AH128" s="47">
        <v>0</v>
      </c>
      <c r="AI128" s="47"/>
      <c r="AJ128" s="47"/>
      <c r="AK128" s="47"/>
      <c r="AL128" s="47"/>
      <c r="AM128" s="47">
        <v>0</v>
      </c>
    </row>
    <row r="129" spans="2:39" x14ac:dyDescent="0.45">
      <c r="B129" s="12">
        <f t="shared" si="14"/>
        <v>-450</v>
      </c>
      <c r="C129" s="11">
        <f t="shared" si="13"/>
        <v>-400</v>
      </c>
      <c r="D129" s="47">
        <v>0</v>
      </c>
      <c r="E129" s="47"/>
      <c r="F129" s="47"/>
      <c r="G129" s="47"/>
      <c r="H129" s="47"/>
      <c r="I129" s="47">
        <v>0</v>
      </c>
      <c r="J129" s="47"/>
      <c r="K129" s="47"/>
      <c r="L129" s="47"/>
      <c r="M129" s="47"/>
      <c r="N129" s="47">
        <v>0</v>
      </c>
      <c r="O129" s="47"/>
      <c r="P129" s="47"/>
      <c r="Q129" s="47"/>
      <c r="R129" s="47"/>
      <c r="S129" s="47">
        <v>0</v>
      </c>
      <c r="T129" s="47"/>
      <c r="U129" s="47"/>
      <c r="V129" s="47"/>
      <c r="W129" s="47"/>
      <c r="X129" s="47">
        <v>0</v>
      </c>
      <c r="Y129" s="47"/>
      <c r="Z129" s="47"/>
      <c r="AA129" s="47"/>
      <c r="AB129" s="47"/>
      <c r="AC129" s="47">
        <v>0</v>
      </c>
      <c r="AD129" s="47"/>
      <c r="AE129" s="47"/>
      <c r="AF129" s="47"/>
      <c r="AG129" s="47"/>
      <c r="AH129" s="47">
        <v>0</v>
      </c>
      <c r="AI129" s="47"/>
      <c r="AJ129" s="47"/>
      <c r="AK129" s="47"/>
      <c r="AL129" s="47"/>
      <c r="AM129" s="47">
        <v>0</v>
      </c>
    </row>
    <row r="130" spans="2:39" x14ac:dyDescent="0.45">
      <c r="B130" s="12">
        <f t="shared" si="14"/>
        <v>-400</v>
      </c>
      <c r="C130" s="11">
        <f t="shared" si="13"/>
        <v>-350</v>
      </c>
      <c r="D130" s="47">
        <v>0</v>
      </c>
      <c r="E130" s="47"/>
      <c r="F130" s="47"/>
      <c r="G130" s="47"/>
      <c r="H130" s="47"/>
      <c r="I130" s="47">
        <v>0</v>
      </c>
      <c r="J130" s="47"/>
      <c r="K130" s="47"/>
      <c r="L130" s="47"/>
      <c r="M130" s="47"/>
      <c r="N130" s="47">
        <v>0</v>
      </c>
      <c r="O130" s="47"/>
      <c r="P130" s="47"/>
      <c r="Q130" s="47"/>
      <c r="R130" s="47"/>
      <c r="S130" s="47">
        <v>0</v>
      </c>
      <c r="T130" s="47"/>
      <c r="U130" s="47"/>
      <c r="V130" s="47"/>
      <c r="W130" s="47"/>
      <c r="X130" s="47">
        <v>0</v>
      </c>
      <c r="Y130" s="47"/>
      <c r="Z130" s="47"/>
      <c r="AA130" s="47"/>
      <c r="AB130" s="47"/>
      <c r="AC130" s="47">
        <v>0</v>
      </c>
      <c r="AD130" s="47"/>
      <c r="AE130" s="47"/>
      <c r="AF130" s="47"/>
      <c r="AG130" s="47"/>
      <c r="AH130" s="47">
        <v>0</v>
      </c>
      <c r="AI130" s="47"/>
      <c r="AJ130" s="47"/>
      <c r="AK130" s="47"/>
      <c r="AL130" s="47"/>
      <c r="AM130" s="47">
        <v>0</v>
      </c>
    </row>
    <row r="131" spans="2:39" x14ac:dyDescent="0.45">
      <c r="B131" s="12">
        <f t="shared" si="14"/>
        <v>-350</v>
      </c>
      <c r="C131" s="11">
        <f t="shared" si="13"/>
        <v>-300</v>
      </c>
      <c r="D131" s="47">
        <v>0</v>
      </c>
      <c r="E131" s="47"/>
      <c r="F131" s="47"/>
      <c r="G131" s="47"/>
      <c r="H131" s="47"/>
      <c r="I131" s="47">
        <v>0</v>
      </c>
      <c r="J131" s="47"/>
      <c r="K131" s="47"/>
      <c r="L131" s="47"/>
      <c r="M131" s="47"/>
      <c r="N131" s="47">
        <v>0</v>
      </c>
      <c r="O131" s="47"/>
      <c r="P131" s="47"/>
      <c r="Q131" s="47"/>
      <c r="R131" s="47"/>
      <c r="S131" s="47">
        <v>0</v>
      </c>
      <c r="T131" s="47"/>
      <c r="U131" s="47"/>
      <c r="V131" s="47"/>
      <c r="W131" s="47"/>
      <c r="X131" s="47">
        <v>0</v>
      </c>
      <c r="Y131" s="47"/>
      <c r="Z131" s="47"/>
      <c r="AA131" s="47"/>
      <c r="AB131" s="47"/>
      <c r="AC131" s="47">
        <v>0</v>
      </c>
      <c r="AD131" s="47"/>
      <c r="AE131" s="47"/>
      <c r="AF131" s="47"/>
      <c r="AG131" s="47"/>
      <c r="AH131" s="47">
        <v>0</v>
      </c>
      <c r="AI131" s="47"/>
      <c r="AJ131" s="47"/>
      <c r="AK131" s="47"/>
      <c r="AL131" s="47"/>
      <c r="AM131" s="47">
        <v>0</v>
      </c>
    </row>
    <row r="132" spans="2:39" x14ac:dyDescent="0.45">
      <c r="B132" s="12">
        <f t="shared" si="14"/>
        <v>-300</v>
      </c>
      <c r="C132" s="11">
        <f t="shared" si="13"/>
        <v>-250</v>
      </c>
      <c r="D132" s="47">
        <v>0</v>
      </c>
      <c r="E132" s="47"/>
      <c r="F132" s="47"/>
      <c r="G132" s="47"/>
      <c r="H132" s="47"/>
      <c r="I132" s="47">
        <v>0</v>
      </c>
      <c r="J132" s="47"/>
      <c r="K132" s="47"/>
      <c r="L132" s="47"/>
      <c r="M132" s="47"/>
      <c r="N132" s="47">
        <v>0</v>
      </c>
      <c r="O132" s="47"/>
      <c r="P132" s="47"/>
      <c r="Q132" s="47"/>
      <c r="R132" s="47"/>
      <c r="S132" s="47">
        <v>0</v>
      </c>
      <c r="T132" s="47"/>
      <c r="U132" s="47"/>
      <c r="V132" s="47"/>
      <c r="W132" s="47"/>
      <c r="X132" s="47">
        <v>0</v>
      </c>
      <c r="Y132" s="47"/>
      <c r="Z132" s="47"/>
      <c r="AA132" s="47"/>
      <c r="AB132" s="47"/>
      <c r="AC132" s="47">
        <v>0</v>
      </c>
      <c r="AD132" s="47"/>
      <c r="AE132" s="47"/>
      <c r="AF132" s="47"/>
      <c r="AG132" s="47"/>
      <c r="AH132" s="47">
        <v>0</v>
      </c>
      <c r="AI132" s="47"/>
      <c r="AJ132" s="47"/>
      <c r="AK132" s="47"/>
      <c r="AL132" s="47"/>
      <c r="AM132" s="47">
        <v>0</v>
      </c>
    </row>
    <row r="133" spans="2:39" x14ac:dyDescent="0.45">
      <c r="B133" s="12">
        <f t="shared" si="14"/>
        <v>-250</v>
      </c>
      <c r="C133" s="11">
        <f t="shared" si="13"/>
        <v>-200</v>
      </c>
      <c r="D133" s="47">
        <v>0</v>
      </c>
      <c r="E133" s="47"/>
      <c r="F133" s="47"/>
      <c r="G133" s="47"/>
      <c r="H133" s="47"/>
      <c r="I133" s="47">
        <v>0</v>
      </c>
      <c r="J133" s="47"/>
      <c r="K133" s="47"/>
      <c r="L133" s="47"/>
      <c r="M133" s="47"/>
      <c r="N133" s="47">
        <v>0</v>
      </c>
      <c r="O133" s="47"/>
      <c r="P133" s="47"/>
      <c r="Q133" s="47"/>
      <c r="R133" s="47"/>
      <c r="S133" s="47">
        <v>0</v>
      </c>
      <c r="T133" s="47"/>
      <c r="U133" s="47"/>
      <c r="V133" s="47"/>
      <c r="W133" s="47"/>
      <c r="X133" s="47">
        <v>0</v>
      </c>
      <c r="Y133" s="47"/>
      <c r="Z133" s="47"/>
      <c r="AA133" s="47"/>
      <c r="AB133" s="47"/>
      <c r="AC133" s="47">
        <v>0</v>
      </c>
      <c r="AD133" s="47"/>
      <c r="AE133" s="47"/>
      <c r="AF133" s="47"/>
      <c r="AG133" s="47"/>
      <c r="AH133" s="47">
        <v>0</v>
      </c>
      <c r="AI133" s="47"/>
      <c r="AJ133" s="47"/>
      <c r="AK133" s="47"/>
      <c r="AL133" s="47"/>
      <c r="AM133" s="47">
        <v>0</v>
      </c>
    </row>
    <row r="134" spans="2:39" x14ac:dyDescent="0.45">
      <c r="B134" s="12">
        <f t="shared" si="14"/>
        <v>-200</v>
      </c>
      <c r="C134" s="11">
        <f t="shared" si="13"/>
        <v>-150</v>
      </c>
      <c r="D134" s="47">
        <v>0</v>
      </c>
      <c r="E134" s="47"/>
      <c r="F134" s="47"/>
      <c r="G134" s="47"/>
      <c r="H134" s="47"/>
      <c r="I134" s="47">
        <v>0</v>
      </c>
      <c r="J134" s="47"/>
      <c r="K134" s="47"/>
      <c r="L134" s="47"/>
      <c r="M134" s="47"/>
      <c r="N134" s="47">
        <v>0</v>
      </c>
      <c r="O134" s="47"/>
      <c r="P134" s="47"/>
      <c r="Q134" s="47"/>
      <c r="R134" s="47"/>
      <c r="S134" s="47">
        <v>0</v>
      </c>
      <c r="T134" s="47"/>
      <c r="U134" s="47"/>
      <c r="V134" s="47"/>
      <c r="W134" s="47"/>
      <c r="X134" s="47">
        <v>0</v>
      </c>
      <c r="Y134" s="47"/>
      <c r="Z134" s="47"/>
      <c r="AA134" s="47"/>
      <c r="AB134" s="47"/>
      <c r="AC134" s="47">
        <v>0</v>
      </c>
      <c r="AD134" s="47"/>
      <c r="AE134" s="47"/>
      <c r="AF134" s="47"/>
      <c r="AG134" s="47"/>
      <c r="AH134" s="47">
        <v>0</v>
      </c>
      <c r="AI134" s="47"/>
      <c r="AJ134" s="47"/>
      <c r="AK134" s="47"/>
      <c r="AL134" s="47"/>
      <c r="AM134" s="47">
        <v>0</v>
      </c>
    </row>
    <row r="135" spans="2:39" x14ac:dyDescent="0.45">
      <c r="B135" s="12">
        <f t="shared" si="14"/>
        <v>-150</v>
      </c>
      <c r="C135" s="11">
        <f t="shared" si="13"/>
        <v>-100</v>
      </c>
      <c r="D135" s="47">
        <v>0</v>
      </c>
      <c r="E135" s="47"/>
      <c r="F135" s="47"/>
      <c r="G135" s="47"/>
      <c r="H135" s="47"/>
      <c r="I135" s="47">
        <v>0</v>
      </c>
      <c r="J135" s="47"/>
      <c r="K135" s="47"/>
      <c r="L135" s="47"/>
      <c r="M135" s="47"/>
      <c r="N135" s="47">
        <v>0</v>
      </c>
      <c r="O135" s="47"/>
      <c r="P135" s="47"/>
      <c r="Q135" s="47"/>
      <c r="R135" s="47"/>
      <c r="S135" s="47">
        <v>0</v>
      </c>
      <c r="T135" s="47"/>
      <c r="U135" s="47"/>
      <c r="V135" s="47"/>
      <c r="W135" s="47"/>
      <c r="X135" s="47">
        <v>0</v>
      </c>
      <c r="Y135" s="47"/>
      <c r="Z135" s="47"/>
      <c r="AA135" s="47"/>
      <c r="AB135" s="47"/>
      <c r="AC135" s="47">
        <v>0</v>
      </c>
      <c r="AD135" s="47"/>
      <c r="AE135" s="47"/>
      <c r="AF135" s="47"/>
      <c r="AG135" s="47"/>
      <c r="AH135" s="47">
        <v>0</v>
      </c>
      <c r="AI135" s="47"/>
      <c r="AJ135" s="47"/>
      <c r="AK135" s="47"/>
      <c r="AL135" s="47"/>
      <c r="AM135" s="47">
        <v>0</v>
      </c>
    </row>
    <row r="136" spans="2:39" x14ac:dyDescent="0.45">
      <c r="B136" s="15">
        <f t="shared" si="14"/>
        <v>-100</v>
      </c>
      <c r="C136" s="16">
        <f>B136+10</f>
        <v>-90</v>
      </c>
      <c r="D136" s="47">
        <v>0</v>
      </c>
      <c r="E136" s="47"/>
      <c r="F136" s="47"/>
      <c r="G136" s="47"/>
      <c r="H136" s="47"/>
      <c r="I136" s="47">
        <v>0</v>
      </c>
      <c r="J136" s="47"/>
      <c r="K136" s="47"/>
      <c r="L136" s="47"/>
      <c r="M136" s="47"/>
      <c r="N136" s="47">
        <v>0</v>
      </c>
      <c r="O136" s="47"/>
      <c r="P136" s="47"/>
      <c r="Q136" s="47"/>
      <c r="R136" s="47"/>
      <c r="S136" s="47">
        <v>0</v>
      </c>
      <c r="T136" s="47"/>
      <c r="U136" s="47"/>
      <c r="V136" s="47"/>
      <c r="W136" s="47"/>
      <c r="X136" s="47">
        <v>0</v>
      </c>
      <c r="Y136" s="47"/>
      <c r="Z136" s="47"/>
      <c r="AA136" s="47"/>
      <c r="AB136" s="47"/>
      <c r="AC136" s="47">
        <v>0</v>
      </c>
      <c r="AD136" s="47"/>
      <c r="AE136" s="47"/>
      <c r="AF136" s="47"/>
      <c r="AG136" s="47"/>
      <c r="AH136" s="47">
        <v>0</v>
      </c>
      <c r="AI136" s="47"/>
      <c r="AJ136" s="47"/>
      <c r="AK136" s="47"/>
      <c r="AL136" s="47"/>
      <c r="AM136" s="47">
        <v>0</v>
      </c>
    </row>
    <row r="137" spans="2:39" x14ac:dyDescent="0.45">
      <c r="B137" s="15">
        <f t="shared" si="14"/>
        <v>-90</v>
      </c>
      <c r="C137" s="16">
        <f t="shared" ref="C137:C145" si="15">B137+10</f>
        <v>-80</v>
      </c>
      <c r="D137" s="47">
        <v>0</v>
      </c>
      <c r="E137" s="47"/>
      <c r="F137" s="47"/>
      <c r="G137" s="47"/>
      <c r="H137" s="47"/>
      <c r="I137" s="47">
        <v>0</v>
      </c>
      <c r="J137" s="47"/>
      <c r="K137" s="47"/>
      <c r="L137" s="47"/>
      <c r="M137" s="47"/>
      <c r="N137" s="47">
        <v>0</v>
      </c>
      <c r="O137" s="47"/>
      <c r="P137" s="47"/>
      <c r="Q137" s="47"/>
      <c r="R137" s="47"/>
      <c r="S137" s="47">
        <v>0</v>
      </c>
      <c r="T137" s="47"/>
      <c r="U137" s="47"/>
      <c r="V137" s="47"/>
      <c r="W137" s="47"/>
      <c r="X137" s="47">
        <v>0</v>
      </c>
      <c r="Y137" s="47"/>
      <c r="Z137" s="47"/>
      <c r="AA137" s="47"/>
      <c r="AB137" s="47"/>
      <c r="AC137" s="47">
        <v>0</v>
      </c>
      <c r="AD137" s="47"/>
      <c r="AE137" s="47"/>
      <c r="AF137" s="47"/>
      <c r="AG137" s="47"/>
      <c r="AH137" s="47">
        <v>0</v>
      </c>
      <c r="AI137" s="47"/>
      <c r="AJ137" s="47"/>
      <c r="AK137" s="47"/>
      <c r="AL137" s="47"/>
      <c r="AM137" s="47">
        <v>0</v>
      </c>
    </row>
    <row r="138" spans="2:39" x14ac:dyDescent="0.45">
      <c r="B138" s="15">
        <f t="shared" si="14"/>
        <v>-80</v>
      </c>
      <c r="C138" s="16">
        <f t="shared" si="15"/>
        <v>-70</v>
      </c>
      <c r="D138" s="47">
        <v>0</v>
      </c>
      <c r="E138" s="47"/>
      <c r="F138" s="47"/>
      <c r="G138" s="47"/>
      <c r="H138" s="47"/>
      <c r="I138" s="47">
        <v>0</v>
      </c>
      <c r="J138" s="47"/>
      <c r="K138" s="47"/>
      <c r="L138" s="47"/>
      <c r="M138" s="47"/>
      <c r="N138" s="47">
        <v>0</v>
      </c>
      <c r="O138" s="47"/>
      <c r="P138" s="47"/>
      <c r="Q138" s="47"/>
      <c r="R138" s="47"/>
      <c r="S138" s="47">
        <v>0</v>
      </c>
      <c r="T138" s="47"/>
      <c r="U138" s="47"/>
      <c r="V138" s="47"/>
      <c r="W138" s="47"/>
      <c r="X138" s="47">
        <v>0</v>
      </c>
      <c r="Y138" s="47"/>
      <c r="Z138" s="47"/>
      <c r="AA138" s="47"/>
      <c r="AB138" s="47"/>
      <c r="AC138" s="47">
        <v>0</v>
      </c>
      <c r="AD138" s="47"/>
      <c r="AE138" s="47"/>
      <c r="AF138" s="47"/>
      <c r="AG138" s="47"/>
      <c r="AH138" s="47">
        <v>0</v>
      </c>
      <c r="AI138" s="47"/>
      <c r="AJ138" s="47"/>
      <c r="AK138" s="47"/>
      <c r="AL138" s="47"/>
      <c r="AM138" s="47">
        <v>0</v>
      </c>
    </row>
    <row r="139" spans="2:39" x14ac:dyDescent="0.45">
      <c r="B139" s="15">
        <f t="shared" si="14"/>
        <v>-70</v>
      </c>
      <c r="C139" s="16">
        <f t="shared" si="15"/>
        <v>-60</v>
      </c>
      <c r="D139" s="47">
        <v>0</v>
      </c>
      <c r="E139" s="47"/>
      <c r="F139" s="47"/>
      <c r="G139" s="47"/>
      <c r="H139" s="47"/>
      <c r="I139" s="47">
        <v>0</v>
      </c>
      <c r="J139" s="47"/>
      <c r="K139" s="47"/>
      <c r="L139" s="47"/>
      <c r="M139" s="47"/>
      <c r="N139" s="47">
        <v>0</v>
      </c>
      <c r="O139" s="47"/>
      <c r="P139" s="47"/>
      <c r="Q139" s="47"/>
      <c r="R139" s="47"/>
      <c r="S139" s="47">
        <v>0</v>
      </c>
      <c r="T139" s="47"/>
      <c r="U139" s="47"/>
      <c r="V139" s="47"/>
      <c r="W139" s="47"/>
      <c r="X139" s="47">
        <v>0</v>
      </c>
      <c r="Y139" s="47"/>
      <c r="Z139" s="47"/>
      <c r="AA139" s="47"/>
      <c r="AB139" s="47"/>
      <c r="AC139" s="47">
        <v>0</v>
      </c>
      <c r="AD139" s="47"/>
      <c r="AE139" s="47"/>
      <c r="AF139" s="47"/>
      <c r="AG139" s="47"/>
      <c r="AH139" s="47">
        <v>0</v>
      </c>
      <c r="AI139" s="47"/>
      <c r="AJ139" s="47"/>
      <c r="AK139" s="47"/>
      <c r="AL139" s="47"/>
      <c r="AM139" s="47">
        <v>0</v>
      </c>
    </row>
    <row r="140" spans="2:39" x14ac:dyDescent="0.45">
      <c r="B140" s="15">
        <f t="shared" si="14"/>
        <v>-60</v>
      </c>
      <c r="C140" s="16">
        <f t="shared" si="15"/>
        <v>-50</v>
      </c>
      <c r="D140" s="47">
        <v>0</v>
      </c>
      <c r="E140" s="47"/>
      <c r="F140" s="47"/>
      <c r="G140" s="47"/>
      <c r="H140" s="47"/>
      <c r="I140" s="47">
        <v>0</v>
      </c>
      <c r="J140" s="47"/>
      <c r="K140" s="47"/>
      <c r="L140" s="47"/>
      <c r="M140" s="47"/>
      <c r="N140" s="47">
        <v>0</v>
      </c>
      <c r="O140" s="47"/>
      <c r="P140" s="47"/>
      <c r="Q140" s="47"/>
      <c r="R140" s="47"/>
      <c r="S140" s="47">
        <v>0</v>
      </c>
      <c r="T140" s="47"/>
      <c r="U140" s="47"/>
      <c r="V140" s="47"/>
      <c r="W140" s="47"/>
      <c r="X140" s="47">
        <v>0</v>
      </c>
      <c r="Y140" s="47"/>
      <c r="Z140" s="47"/>
      <c r="AA140" s="47"/>
      <c r="AB140" s="47"/>
      <c r="AC140" s="47">
        <v>0</v>
      </c>
      <c r="AD140" s="47"/>
      <c r="AE140" s="47"/>
      <c r="AF140" s="47"/>
      <c r="AG140" s="47"/>
      <c r="AH140" s="47">
        <v>0</v>
      </c>
      <c r="AI140" s="47"/>
      <c r="AJ140" s="47"/>
      <c r="AK140" s="47"/>
      <c r="AL140" s="47"/>
      <c r="AM140" s="47">
        <v>0</v>
      </c>
    </row>
    <row r="141" spans="2:39" x14ac:dyDescent="0.45">
      <c r="B141" s="15">
        <f t="shared" si="14"/>
        <v>-50</v>
      </c>
      <c r="C141" s="16">
        <f t="shared" si="15"/>
        <v>-40</v>
      </c>
      <c r="D141" s="47">
        <v>0</v>
      </c>
      <c r="E141" s="47"/>
      <c r="F141" s="47"/>
      <c r="G141" s="47"/>
      <c r="H141" s="47"/>
      <c r="I141" s="47">
        <v>0</v>
      </c>
      <c r="J141" s="47"/>
      <c r="K141" s="47"/>
      <c r="L141" s="47"/>
      <c r="M141" s="47"/>
      <c r="N141" s="47">
        <v>0</v>
      </c>
      <c r="O141" s="47"/>
      <c r="P141" s="47"/>
      <c r="Q141" s="47"/>
      <c r="R141" s="47"/>
      <c r="S141" s="47">
        <v>0</v>
      </c>
      <c r="T141" s="47"/>
      <c r="U141" s="47"/>
      <c r="V141" s="47"/>
      <c r="W141" s="47"/>
      <c r="X141" s="47">
        <v>0</v>
      </c>
      <c r="Y141" s="47"/>
      <c r="Z141" s="47"/>
      <c r="AA141" s="47"/>
      <c r="AB141" s="47"/>
      <c r="AC141" s="47">
        <v>0</v>
      </c>
      <c r="AD141" s="47"/>
      <c r="AE141" s="47"/>
      <c r="AF141" s="47"/>
      <c r="AG141" s="47"/>
      <c r="AH141" s="47">
        <v>0</v>
      </c>
      <c r="AI141" s="47"/>
      <c r="AJ141" s="47"/>
      <c r="AK141" s="47"/>
      <c r="AL141" s="47"/>
      <c r="AM141" s="47">
        <v>0</v>
      </c>
    </row>
    <row r="142" spans="2:39" x14ac:dyDescent="0.45">
      <c r="B142" s="15">
        <f t="shared" si="14"/>
        <v>-40</v>
      </c>
      <c r="C142" s="16">
        <f t="shared" si="15"/>
        <v>-30</v>
      </c>
      <c r="D142" s="47">
        <v>0</v>
      </c>
      <c r="E142" s="47"/>
      <c r="F142" s="47"/>
      <c r="G142" s="47"/>
      <c r="H142" s="47"/>
      <c r="I142" s="47">
        <v>0</v>
      </c>
      <c r="J142" s="47"/>
      <c r="K142" s="47"/>
      <c r="L142" s="47"/>
      <c r="M142" s="47"/>
      <c r="N142" s="47">
        <v>0</v>
      </c>
      <c r="O142" s="47"/>
      <c r="P142" s="47"/>
      <c r="Q142" s="47"/>
      <c r="R142" s="47"/>
      <c r="S142" s="47">
        <v>0</v>
      </c>
      <c r="T142" s="47"/>
      <c r="U142" s="47"/>
      <c r="V142" s="47"/>
      <c r="W142" s="47"/>
      <c r="X142" s="47">
        <v>0</v>
      </c>
      <c r="Y142" s="47"/>
      <c r="Z142" s="47"/>
      <c r="AA142" s="47"/>
      <c r="AB142" s="47"/>
      <c r="AC142" s="47">
        <v>0</v>
      </c>
      <c r="AD142" s="47"/>
      <c r="AE142" s="47"/>
      <c r="AF142" s="47"/>
      <c r="AG142" s="47"/>
      <c r="AH142" s="47">
        <v>0</v>
      </c>
      <c r="AI142" s="47"/>
      <c r="AJ142" s="47"/>
      <c r="AK142" s="47"/>
      <c r="AL142" s="47"/>
      <c r="AM142" s="47">
        <v>0</v>
      </c>
    </row>
    <row r="143" spans="2:39" x14ac:dyDescent="0.45">
      <c r="B143" s="15">
        <f t="shared" si="14"/>
        <v>-30</v>
      </c>
      <c r="C143" s="16">
        <f t="shared" si="15"/>
        <v>-20</v>
      </c>
      <c r="D143" s="47">
        <v>0</v>
      </c>
      <c r="E143" s="47"/>
      <c r="F143" s="47"/>
      <c r="G143" s="47"/>
      <c r="H143" s="47"/>
      <c r="I143" s="47">
        <v>0</v>
      </c>
      <c r="J143" s="47"/>
      <c r="K143" s="47"/>
      <c r="L143" s="47"/>
      <c r="M143" s="47"/>
      <c r="N143" s="47">
        <v>0</v>
      </c>
      <c r="O143" s="47"/>
      <c r="P143" s="47"/>
      <c r="Q143" s="47"/>
      <c r="R143" s="47"/>
      <c r="S143" s="47">
        <v>0</v>
      </c>
      <c r="T143" s="47"/>
      <c r="U143" s="47"/>
      <c r="V143" s="47"/>
      <c r="W143" s="47"/>
      <c r="X143" s="47">
        <v>0</v>
      </c>
      <c r="Y143" s="47"/>
      <c r="Z143" s="47"/>
      <c r="AA143" s="47"/>
      <c r="AB143" s="47"/>
      <c r="AC143" s="47">
        <v>0</v>
      </c>
      <c r="AD143" s="47"/>
      <c r="AE143" s="47"/>
      <c r="AF143" s="47"/>
      <c r="AG143" s="47"/>
      <c r="AH143" s="47">
        <v>0</v>
      </c>
      <c r="AI143" s="47"/>
      <c r="AJ143" s="47"/>
      <c r="AK143" s="47"/>
      <c r="AL143" s="47"/>
      <c r="AM143" s="47">
        <v>0</v>
      </c>
    </row>
    <row r="144" spans="2:39" x14ac:dyDescent="0.45">
      <c r="B144" s="15">
        <f t="shared" si="14"/>
        <v>-20</v>
      </c>
      <c r="C144" s="16">
        <f t="shared" si="15"/>
        <v>-10</v>
      </c>
      <c r="D144" s="47">
        <v>0</v>
      </c>
      <c r="E144" s="47"/>
      <c r="F144" s="47"/>
      <c r="G144" s="47"/>
      <c r="H144" s="47"/>
      <c r="I144" s="47">
        <v>0</v>
      </c>
      <c r="J144" s="47"/>
      <c r="K144" s="47"/>
      <c r="L144" s="47"/>
      <c r="M144" s="47"/>
      <c r="N144" s="47">
        <v>0</v>
      </c>
      <c r="O144" s="47"/>
      <c r="P144" s="47"/>
      <c r="Q144" s="47"/>
      <c r="R144" s="47"/>
      <c r="S144" s="47">
        <v>0</v>
      </c>
      <c r="T144" s="47"/>
      <c r="U144" s="47"/>
      <c r="V144" s="47"/>
      <c r="W144" s="47"/>
      <c r="X144" s="47">
        <v>0</v>
      </c>
      <c r="Y144" s="47"/>
      <c r="Z144" s="47"/>
      <c r="AA144" s="47"/>
      <c r="AB144" s="47"/>
      <c r="AC144" s="47">
        <v>0</v>
      </c>
      <c r="AD144" s="47"/>
      <c r="AE144" s="47"/>
      <c r="AF144" s="47"/>
      <c r="AG144" s="47"/>
      <c r="AH144" s="47">
        <v>0</v>
      </c>
      <c r="AI144" s="47"/>
      <c r="AJ144" s="47"/>
      <c r="AK144" s="47"/>
      <c r="AL144" s="47"/>
      <c r="AM144" s="47">
        <v>0</v>
      </c>
    </row>
    <row r="145" spans="1:39" x14ac:dyDescent="0.45">
      <c r="B145" s="15">
        <f t="shared" si="14"/>
        <v>-10</v>
      </c>
      <c r="C145" s="16">
        <f t="shared" si="15"/>
        <v>0</v>
      </c>
      <c r="D145" s="47">
        <v>0</v>
      </c>
      <c r="E145" s="47"/>
      <c r="F145" s="47"/>
      <c r="G145" s="47"/>
      <c r="H145" s="47"/>
      <c r="I145" s="47">
        <v>0</v>
      </c>
      <c r="J145" s="47"/>
      <c r="K145" s="47"/>
      <c r="L145" s="47"/>
      <c r="M145" s="47"/>
      <c r="N145" s="47">
        <v>0</v>
      </c>
      <c r="O145" s="47"/>
      <c r="P145" s="47"/>
      <c r="Q145" s="47"/>
      <c r="R145" s="47"/>
      <c r="S145" s="47">
        <v>0</v>
      </c>
      <c r="T145" s="47"/>
      <c r="U145" s="47"/>
      <c r="V145" s="47"/>
      <c r="W145" s="47"/>
      <c r="X145" s="47">
        <v>0</v>
      </c>
      <c r="Y145" s="47"/>
      <c r="Z145" s="47"/>
      <c r="AA145" s="47"/>
      <c r="AB145" s="47"/>
      <c r="AC145" s="47">
        <v>0</v>
      </c>
      <c r="AD145" s="47"/>
      <c r="AE145" s="47"/>
      <c r="AF145" s="47"/>
      <c r="AG145" s="47"/>
      <c r="AH145" s="47">
        <v>0</v>
      </c>
      <c r="AI145" s="47"/>
      <c r="AJ145" s="47"/>
      <c r="AK145" s="47"/>
      <c r="AL145" s="47"/>
      <c r="AM145" s="47">
        <v>0</v>
      </c>
    </row>
    <row r="146" spans="1:39" x14ac:dyDescent="0.45">
      <c r="B146" s="17">
        <f t="shared" si="14"/>
        <v>0</v>
      </c>
      <c r="C146" s="18">
        <f>B146</f>
        <v>0</v>
      </c>
      <c r="D146" s="47">
        <v>0</v>
      </c>
      <c r="E146" s="47"/>
      <c r="F146" s="47"/>
      <c r="G146" s="47"/>
      <c r="H146" s="47"/>
      <c r="I146" s="47">
        <v>0</v>
      </c>
      <c r="J146" s="47"/>
      <c r="K146" s="47"/>
      <c r="L146" s="47"/>
      <c r="M146" s="47"/>
      <c r="N146" s="47">
        <v>0</v>
      </c>
      <c r="O146" s="47"/>
      <c r="P146" s="47"/>
      <c r="Q146" s="47"/>
      <c r="R146" s="47"/>
      <c r="S146" s="47">
        <v>0</v>
      </c>
      <c r="T146" s="47"/>
      <c r="U146" s="47"/>
      <c r="V146" s="47"/>
      <c r="W146" s="47"/>
      <c r="X146" s="47">
        <v>0</v>
      </c>
      <c r="Y146" s="47"/>
      <c r="Z146" s="47"/>
      <c r="AA146" s="47"/>
      <c r="AB146" s="47"/>
      <c r="AC146" s="47">
        <v>0</v>
      </c>
      <c r="AD146" s="47"/>
      <c r="AE146" s="47"/>
      <c r="AF146" s="47"/>
      <c r="AG146" s="47"/>
      <c r="AH146" s="47">
        <v>0</v>
      </c>
      <c r="AI146" s="47"/>
      <c r="AJ146" s="47"/>
      <c r="AK146" s="47"/>
      <c r="AL146" s="47"/>
      <c r="AM146" s="47">
        <v>0</v>
      </c>
    </row>
    <row r="147" spans="1:39" x14ac:dyDescent="0.45">
      <c r="B147" s="19">
        <v>0.1</v>
      </c>
      <c r="C147" s="20">
        <f>B147+9.9</f>
        <v>10</v>
      </c>
      <c r="D147" s="47">
        <v>0</v>
      </c>
      <c r="E147" s="47"/>
      <c r="F147" s="47"/>
      <c r="G147" s="47"/>
      <c r="H147" s="47"/>
      <c r="I147" s="47">
        <v>0</v>
      </c>
      <c r="J147" s="47"/>
      <c r="K147" s="47"/>
      <c r="L147" s="47"/>
      <c r="M147" s="47"/>
      <c r="N147" s="47">
        <v>0</v>
      </c>
      <c r="O147" s="47"/>
      <c r="P147" s="47"/>
      <c r="Q147" s="47"/>
      <c r="R147" s="47"/>
      <c r="S147" s="47">
        <v>0</v>
      </c>
      <c r="T147" s="47"/>
      <c r="U147" s="47"/>
      <c r="V147" s="47"/>
      <c r="W147" s="47"/>
      <c r="X147" s="47">
        <v>0</v>
      </c>
      <c r="Y147" s="47"/>
      <c r="Z147" s="47"/>
      <c r="AA147" s="47"/>
      <c r="AB147" s="47"/>
      <c r="AC147" s="47">
        <v>0</v>
      </c>
      <c r="AD147" s="47"/>
      <c r="AE147" s="47"/>
      <c r="AF147" s="47"/>
      <c r="AG147" s="47"/>
      <c r="AH147" s="47">
        <v>0</v>
      </c>
      <c r="AI147" s="47"/>
      <c r="AJ147" s="47"/>
      <c r="AK147" s="47"/>
      <c r="AL147" s="47"/>
      <c r="AM147" s="47">
        <v>0</v>
      </c>
    </row>
    <row r="148" spans="1:39" x14ac:dyDescent="0.45">
      <c r="A148" t="s">
        <v>739</v>
      </c>
      <c r="B148" s="15">
        <f t="shared" ref="B148:B156" si="16">C147</f>
        <v>10</v>
      </c>
      <c r="C148" s="16">
        <f t="shared" ref="C148:C156" si="17">B148+10</f>
        <v>20</v>
      </c>
      <c r="D148" s="47">
        <v>0</v>
      </c>
      <c r="E148" s="47"/>
      <c r="F148" s="47"/>
      <c r="G148" s="47"/>
      <c r="H148" s="47"/>
      <c r="I148" s="47">
        <v>0</v>
      </c>
      <c r="J148" s="47"/>
      <c r="K148" s="47"/>
      <c r="L148" s="47"/>
      <c r="M148" s="47"/>
      <c r="N148" s="48">
        <f>(SUM(D65,D70)/$B$36)*$B$35/$B$34</f>
        <v>1.9067796610169494</v>
      </c>
      <c r="O148" s="48"/>
      <c r="P148" s="48"/>
      <c r="Q148" s="48"/>
      <c r="R148" s="48"/>
      <c r="S148" s="48">
        <f>(SUM(I65,I70)/$B$36)*$B$35/$B$34</f>
        <v>19.178571428571427</v>
      </c>
      <c r="T148" s="48"/>
      <c r="U148" s="48"/>
      <c r="V148" s="48"/>
      <c r="W148" s="48"/>
      <c r="X148" s="48">
        <f>(SUM(N65,N70)/$B$36)*$B$35/$B$34</f>
        <v>40.306779661016947</v>
      </c>
      <c r="Y148" s="48"/>
      <c r="Z148" s="48"/>
      <c r="AA148" s="48"/>
      <c r="AB148" s="48"/>
      <c r="AC148" s="48">
        <f>(SUM(S65,S70)/$B$36)*$B$35/$B$34</f>
        <v>62.588377723970936</v>
      </c>
      <c r="AD148" s="48"/>
      <c r="AE148" s="48"/>
      <c r="AF148" s="48"/>
      <c r="AG148" s="48"/>
      <c r="AH148" s="48">
        <f>(SUM(X65,X70)/$B$36)*$B$35/$B$34</f>
        <v>73.472154963680396</v>
      </c>
      <c r="AI148" s="48"/>
      <c r="AJ148" s="48"/>
      <c r="AK148" s="48"/>
      <c r="AL148" s="48"/>
      <c r="AM148" s="48">
        <f t="shared" ref="AM148" si="18">(SUM(AC65,AC70)/$B$36)*$B$35/$B$34</f>
        <v>79.763922518159802</v>
      </c>
    </row>
    <row r="149" spans="1:39" x14ac:dyDescent="0.45">
      <c r="B149" s="15">
        <f t="shared" si="16"/>
        <v>20</v>
      </c>
      <c r="C149" s="16">
        <f t="shared" si="17"/>
        <v>30</v>
      </c>
      <c r="D149" s="47">
        <v>0</v>
      </c>
      <c r="E149" s="47"/>
      <c r="F149" s="47"/>
      <c r="G149" s="47"/>
      <c r="H149" s="47"/>
      <c r="I149" s="47">
        <v>0</v>
      </c>
      <c r="J149" s="47"/>
      <c r="K149" s="47"/>
      <c r="L149" s="47"/>
      <c r="M149" s="47"/>
      <c r="N149" s="47">
        <v>0</v>
      </c>
      <c r="O149" s="47"/>
      <c r="P149" s="47"/>
      <c r="Q149" s="47"/>
      <c r="R149" s="47"/>
      <c r="S149" s="47">
        <v>0</v>
      </c>
      <c r="T149" s="47"/>
      <c r="U149" s="47"/>
      <c r="V149" s="47"/>
      <c r="W149" s="47"/>
      <c r="X149" s="47">
        <v>0</v>
      </c>
      <c r="Y149" s="47"/>
      <c r="Z149" s="47"/>
      <c r="AA149" s="47"/>
      <c r="AB149" s="47"/>
      <c r="AC149" s="47">
        <v>0</v>
      </c>
      <c r="AD149" s="47"/>
      <c r="AE149" s="47"/>
      <c r="AF149" s="47"/>
      <c r="AG149" s="47"/>
      <c r="AH149" s="47">
        <v>0</v>
      </c>
      <c r="AI149" s="47"/>
      <c r="AJ149" s="47"/>
      <c r="AK149" s="47"/>
      <c r="AL149" s="47"/>
      <c r="AM149" s="47">
        <v>0</v>
      </c>
    </row>
    <row r="150" spans="1:39" x14ac:dyDescent="0.45">
      <c r="B150" s="15">
        <f t="shared" si="16"/>
        <v>30</v>
      </c>
      <c r="C150" s="16">
        <f t="shared" si="17"/>
        <v>40</v>
      </c>
      <c r="D150" s="47">
        <v>0</v>
      </c>
      <c r="E150" s="47"/>
      <c r="F150" s="47"/>
      <c r="G150" s="47"/>
      <c r="H150" s="47"/>
      <c r="I150" s="47">
        <v>0</v>
      </c>
      <c r="J150" s="47"/>
      <c r="K150" s="47"/>
      <c r="L150" s="47"/>
      <c r="M150" s="47"/>
      <c r="N150" s="47">
        <v>0</v>
      </c>
      <c r="O150" s="47"/>
      <c r="P150" s="47"/>
      <c r="Q150" s="47"/>
      <c r="R150" s="47"/>
      <c r="S150" s="47">
        <v>0</v>
      </c>
      <c r="T150" s="47"/>
      <c r="U150" s="47"/>
      <c r="V150" s="47"/>
      <c r="W150" s="47"/>
      <c r="X150" s="47">
        <v>0</v>
      </c>
      <c r="Y150" s="47"/>
      <c r="Z150" s="47"/>
      <c r="AA150" s="47"/>
      <c r="AB150" s="47"/>
      <c r="AC150" s="47">
        <v>0</v>
      </c>
      <c r="AD150" s="47"/>
      <c r="AE150" s="47"/>
      <c r="AF150" s="47"/>
      <c r="AG150" s="47"/>
      <c r="AH150" s="47">
        <v>0</v>
      </c>
      <c r="AI150" s="47"/>
      <c r="AJ150" s="47"/>
      <c r="AK150" s="47"/>
      <c r="AL150" s="47"/>
      <c r="AM150" s="47">
        <v>0</v>
      </c>
    </row>
    <row r="151" spans="1:39" x14ac:dyDescent="0.45">
      <c r="B151" s="15">
        <f t="shared" si="16"/>
        <v>40</v>
      </c>
      <c r="C151" s="16">
        <f t="shared" si="17"/>
        <v>50</v>
      </c>
      <c r="D151" s="47">
        <v>0</v>
      </c>
      <c r="E151" s="47"/>
      <c r="F151" s="47"/>
      <c r="G151" s="47"/>
      <c r="H151" s="47"/>
      <c r="I151" s="47">
        <v>0</v>
      </c>
      <c r="J151" s="47"/>
      <c r="K151" s="47"/>
      <c r="L151" s="47"/>
      <c r="M151" s="47"/>
      <c r="N151" s="47">
        <v>0</v>
      </c>
      <c r="O151" s="47"/>
      <c r="P151" s="47"/>
      <c r="Q151" s="47"/>
      <c r="R151" s="47"/>
      <c r="S151" s="47">
        <v>0</v>
      </c>
      <c r="T151" s="47"/>
      <c r="U151" s="47"/>
      <c r="V151" s="47"/>
      <c r="W151" s="47"/>
      <c r="X151" s="47">
        <v>0</v>
      </c>
      <c r="Y151" s="47"/>
      <c r="Z151" s="47"/>
      <c r="AA151" s="47"/>
      <c r="AB151" s="47"/>
      <c r="AC151" s="47">
        <v>0</v>
      </c>
      <c r="AD151" s="47"/>
      <c r="AE151" s="47"/>
      <c r="AF151" s="47"/>
      <c r="AG151" s="47"/>
      <c r="AH151" s="47">
        <v>0</v>
      </c>
      <c r="AI151" s="47"/>
      <c r="AJ151" s="47"/>
      <c r="AK151" s="47"/>
      <c r="AL151" s="47"/>
      <c r="AM151" s="47">
        <v>0</v>
      </c>
    </row>
    <row r="152" spans="1:39" x14ac:dyDescent="0.45">
      <c r="B152" s="15">
        <f t="shared" si="16"/>
        <v>50</v>
      </c>
      <c r="C152" s="16">
        <f t="shared" si="17"/>
        <v>60</v>
      </c>
      <c r="D152" s="47">
        <v>0</v>
      </c>
      <c r="E152" s="47"/>
      <c r="F152" s="47"/>
      <c r="G152" s="47"/>
      <c r="H152" s="47"/>
      <c r="I152" s="47">
        <v>0</v>
      </c>
      <c r="J152" s="47"/>
      <c r="K152" s="47"/>
      <c r="L152" s="47"/>
      <c r="M152" s="47"/>
      <c r="N152" s="47">
        <v>0</v>
      </c>
      <c r="O152" s="47"/>
      <c r="P152" s="47"/>
      <c r="Q152" s="47"/>
      <c r="R152" s="47"/>
      <c r="S152" s="47">
        <v>0</v>
      </c>
      <c r="T152" s="47"/>
      <c r="U152" s="47"/>
      <c r="V152" s="47"/>
      <c r="W152" s="47"/>
      <c r="X152" s="47">
        <v>0</v>
      </c>
      <c r="Y152" s="47"/>
      <c r="Z152" s="47"/>
      <c r="AA152" s="47"/>
      <c r="AB152" s="47"/>
      <c r="AC152" s="47">
        <v>0</v>
      </c>
      <c r="AD152" s="47"/>
      <c r="AE152" s="47"/>
      <c r="AF152" s="47"/>
      <c r="AG152" s="47"/>
      <c r="AH152" s="47">
        <v>0</v>
      </c>
      <c r="AI152" s="47"/>
      <c r="AJ152" s="47"/>
      <c r="AK152" s="47"/>
      <c r="AL152" s="47"/>
      <c r="AM152" s="47">
        <v>0</v>
      </c>
    </row>
    <row r="153" spans="1:39" x14ac:dyDescent="0.45">
      <c r="B153" s="15">
        <f t="shared" si="16"/>
        <v>60</v>
      </c>
      <c r="C153" s="16">
        <f t="shared" si="17"/>
        <v>70</v>
      </c>
      <c r="D153" s="47">
        <v>0</v>
      </c>
      <c r="E153" s="47"/>
      <c r="F153" s="47"/>
      <c r="G153" s="47"/>
      <c r="H153" s="47"/>
      <c r="I153" s="47">
        <v>0</v>
      </c>
      <c r="J153" s="47"/>
      <c r="K153" s="47"/>
      <c r="L153" s="47"/>
      <c r="M153" s="47"/>
      <c r="N153" s="47">
        <v>0</v>
      </c>
      <c r="O153" s="47"/>
      <c r="P153" s="47"/>
      <c r="Q153" s="47"/>
      <c r="R153" s="47"/>
      <c r="S153" s="47">
        <v>0</v>
      </c>
      <c r="T153" s="47"/>
      <c r="U153" s="47"/>
      <c r="V153" s="47"/>
      <c r="W153" s="47"/>
      <c r="X153" s="47">
        <v>0</v>
      </c>
      <c r="Y153" s="47"/>
      <c r="Z153" s="47"/>
      <c r="AA153" s="47"/>
      <c r="AB153" s="47"/>
      <c r="AC153" s="47">
        <v>0</v>
      </c>
      <c r="AD153" s="47"/>
      <c r="AE153" s="47"/>
      <c r="AF153" s="47"/>
      <c r="AG153" s="47"/>
      <c r="AH153" s="47">
        <v>0</v>
      </c>
      <c r="AI153" s="47"/>
      <c r="AJ153" s="47"/>
      <c r="AK153" s="47"/>
      <c r="AL153" s="47"/>
      <c r="AM153" s="47">
        <v>0</v>
      </c>
    </row>
    <row r="154" spans="1:39" x14ac:dyDescent="0.45">
      <c r="B154" s="15">
        <f t="shared" si="16"/>
        <v>70</v>
      </c>
      <c r="C154" s="16">
        <f t="shared" si="17"/>
        <v>80</v>
      </c>
      <c r="D154" s="47">
        <v>0</v>
      </c>
      <c r="E154" s="47"/>
      <c r="F154" s="47"/>
      <c r="G154" s="47"/>
      <c r="H154" s="47"/>
      <c r="I154" s="47">
        <v>0</v>
      </c>
      <c r="J154" s="47"/>
      <c r="K154" s="47"/>
      <c r="L154" s="47"/>
      <c r="M154" s="47"/>
      <c r="N154" s="47">
        <v>0</v>
      </c>
      <c r="O154" s="47"/>
      <c r="P154" s="47"/>
      <c r="Q154" s="47"/>
      <c r="R154" s="47"/>
      <c r="S154" s="47">
        <v>0</v>
      </c>
      <c r="T154" s="47"/>
      <c r="U154" s="47"/>
      <c r="V154" s="47"/>
      <c r="W154" s="47"/>
      <c r="X154" s="47">
        <v>0</v>
      </c>
      <c r="Y154" s="47"/>
      <c r="Z154" s="47"/>
      <c r="AA154" s="47"/>
      <c r="AB154" s="47"/>
      <c r="AC154" s="47">
        <v>0</v>
      </c>
      <c r="AD154" s="47"/>
      <c r="AE154" s="47"/>
      <c r="AF154" s="47"/>
      <c r="AG154" s="47"/>
      <c r="AH154" s="47">
        <v>0</v>
      </c>
      <c r="AI154" s="47"/>
      <c r="AJ154" s="47"/>
      <c r="AK154" s="47"/>
      <c r="AL154" s="47"/>
      <c r="AM154" s="47">
        <v>0</v>
      </c>
    </row>
    <row r="155" spans="1:39" x14ac:dyDescent="0.45">
      <c r="B155" s="15">
        <f t="shared" si="16"/>
        <v>80</v>
      </c>
      <c r="C155" s="16">
        <f t="shared" si="17"/>
        <v>90</v>
      </c>
      <c r="D155" s="47">
        <v>0</v>
      </c>
      <c r="E155" s="47"/>
      <c r="F155" s="47"/>
      <c r="G155" s="47"/>
      <c r="H155" s="47"/>
      <c r="I155" s="47">
        <v>0</v>
      </c>
      <c r="J155" s="47"/>
      <c r="K155" s="47"/>
      <c r="L155" s="47"/>
      <c r="M155" s="47"/>
      <c r="N155" s="47">
        <v>0</v>
      </c>
      <c r="O155" s="47"/>
      <c r="P155" s="47"/>
      <c r="Q155" s="47"/>
      <c r="R155" s="47"/>
      <c r="S155" s="47">
        <v>0</v>
      </c>
      <c r="T155" s="47"/>
      <c r="U155" s="47"/>
      <c r="V155" s="47"/>
      <c r="W155" s="47"/>
      <c r="X155" s="47">
        <v>0</v>
      </c>
      <c r="Y155" s="47"/>
      <c r="Z155" s="47"/>
      <c r="AA155" s="47"/>
      <c r="AB155" s="47"/>
      <c r="AC155" s="47">
        <v>0</v>
      </c>
      <c r="AD155" s="47"/>
      <c r="AE155" s="47"/>
      <c r="AF155" s="47"/>
      <c r="AG155" s="47"/>
      <c r="AH155" s="47">
        <v>0</v>
      </c>
      <c r="AI155" s="47"/>
      <c r="AJ155" s="47"/>
      <c r="AK155" s="47"/>
      <c r="AL155" s="47"/>
      <c r="AM155" s="47">
        <v>0</v>
      </c>
    </row>
    <row r="156" spans="1:39" x14ac:dyDescent="0.45">
      <c r="B156" s="15">
        <f t="shared" si="16"/>
        <v>90</v>
      </c>
      <c r="C156" s="16">
        <f t="shared" si="17"/>
        <v>100</v>
      </c>
      <c r="D156" s="47">
        <v>0</v>
      </c>
      <c r="E156" s="47"/>
      <c r="F156" s="47"/>
      <c r="G156" s="47"/>
      <c r="H156" s="47"/>
      <c r="I156" s="47">
        <v>0</v>
      </c>
      <c r="J156" s="47"/>
      <c r="K156" s="47"/>
      <c r="L156" s="47"/>
      <c r="M156" s="47"/>
      <c r="N156" s="47">
        <v>0</v>
      </c>
      <c r="O156" s="47"/>
      <c r="P156" s="47"/>
      <c r="Q156" s="47"/>
      <c r="R156" s="47"/>
      <c r="S156" s="47">
        <v>0</v>
      </c>
      <c r="T156" s="47"/>
      <c r="U156" s="47"/>
      <c r="V156" s="47"/>
      <c r="W156" s="47"/>
      <c r="X156" s="47">
        <v>0</v>
      </c>
      <c r="Y156" s="47"/>
      <c r="Z156" s="47"/>
      <c r="AA156" s="47"/>
      <c r="AB156" s="47"/>
      <c r="AC156" s="47">
        <v>0</v>
      </c>
      <c r="AD156" s="47"/>
      <c r="AE156" s="47"/>
      <c r="AF156" s="47"/>
      <c r="AG156" s="47"/>
      <c r="AH156" s="47">
        <v>0</v>
      </c>
      <c r="AI156" s="47"/>
      <c r="AJ156" s="47"/>
      <c r="AK156" s="47"/>
      <c r="AL156" s="47"/>
      <c r="AM156" s="47">
        <v>0</v>
      </c>
    </row>
    <row r="157" spans="1:39" x14ac:dyDescent="0.45">
      <c r="B157" s="12">
        <f>C156</f>
        <v>100</v>
      </c>
      <c r="C157" s="11">
        <f t="shared" ref="C157:C186" si="19">B157+50</f>
        <v>150</v>
      </c>
      <c r="D157" s="47">
        <v>0</v>
      </c>
      <c r="E157" s="47"/>
      <c r="F157" s="47"/>
      <c r="G157" s="47"/>
      <c r="H157" s="47"/>
      <c r="I157" s="47">
        <v>0</v>
      </c>
      <c r="J157" s="47"/>
      <c r="K157" s="47"/>
      <c r="L157" s="47"/>
      <c r="M157" s="47"/>
      <c r="N157" s="47">
        <v>0</v>
      </c>
      <c r="O157" s="47"/>
      <c r="P157" s="47"/>
      <c r="Q157" s="47"/>
      <c r="R157" s="47"/>
      <c r="S157" s="47">
        <v>0</v>
      </c>
      <c r="T157" s="47"/>
      <c r="U157" s="47"/>
      <c r="V157" s="47"/>
      <c r="W157" s="47"/>
      <c r="X157" s="47">
        <v>0</v>
      </c>
      <c r="Y157" s="47"/>
      <c r="Z157" s="47"/>
      <c r="AA157" s="47"/>
      <c r="AB157" s="47"/>
      <c r="AC157" s="47">
        <v>0</v>
      </c>
      <c r="AD157" s="47"/>
      <c r="AE157" s="47"/>
      <c r="AF157" s="47"/>
      <c r="AG157" s="47"/>
      <c r="AH157" s="47">
        <v>0</v>
      </c>
      <c r="AI157" s="47"/>
      <c r="AJ157" s="47"/>
      <c r="AK157" s="47"/>
      <c r="AL157" s="47"/>
      <c r="AM157" s="47">
        <v>0</v>
      </c>
    </row>
    <row r="158" spans="1:39" x14ac:dyDescent="0.45">
      <c r="B158" s="12">
        <f t="shared" ref="B158:B186" si="20">C157</f>
        <v>150</v>
      </c>
      <c r="C158" s="11">
        <f t="shared" si="19"/>
        <v>200</v>
      </c>
      <c r="D158" s="47">
        <v>0</v>
      </c>
      <c r="E158" s="47"/>
      <c r="F158" s="47"/>
      <c r="G158" s="47"/>
      <c r="H158" s="47"/>
      <c r="I158" s="47">
        <v>0</v>
      </c>
      <c r="J158" s="47"/>
      <c r="K158" s="47"/>
      <c r="L158" s="47"/>
      <c r="M158" s="47"/>
      <c r="N158" s="47">
        <v>0</v>
      </c>
      <c r="O158" s="47"/>
      <c r="P158" s="47"/>
      <c r="Q158" s="47"/>
      <c r="R158" s="47"/>
      <c r="S158" s="47">
        <v>0</v>
      </c>
      <c r="T158" s="47"/>
      <c r="U158" s="47"/>
      <c r="V158" s="47"/>
      <c r="W158" s="47"/>
      <c r="X158" s="47">
        <v>0</v>
      </c>
      <c r="Y158" s="47"/>
      <c r="Z158" s="47"/>
      <c r="AA158" s="47"/>
      <c r="AB158" s="47"/>
      <c r="AC158" s="47">
        <v>0</v>
      </c>
      <c r="AD158" s="47"/>
      <c r="AE158" s="47"/>
      <c r="AF158" s="47"/>
      <c r="AG158" s="47"/>
      <c r="AH158" s="47">
        <v>0</v>
      </c>
      <c r="AI158" s="47"/>
      <c r="AJ158" s="47"/>
      <c r="AK158" s="47"/>
      <c r="AL158" s="47"/>
      <c r="AM158" s="47">
        <v>0</v>
      </c>
    </row>
    <row r="159" spans="1:39" x14ac:dyDescent="0.45">
      <c r="B159" s="12">
        <f t="shared" si="20"/>
        <v>200</v>
      </c>
      <c r="C159" s="11">
        <f t="shared" si="19"/>
        <v>250</v>
      </c>
      <c r="D159" s="47">
        <v>0</v>
      </c>
      <c r="E159" s="47"/>
      <c r="F159" s="47"/>
      <c r="G159" s="47"/>
      <c r="H159" s="47"/>
      <c r="I159" s="47">
        <v>0</v>
      </c>
      <c r="J159" s="47"/>
      <c r="K159" s="47"/>
      <c r="L159" s="47"/>
      <c r="M159" s="47"/>
      <c r="N159" s="47">
        <v>0</v>
      </c>
      <c r="O159" s="47"/>
      <c r="P159" s="47"/>
      <c r="Q159" s="47"/>
      <c r="R159" s="47"/>
      <c r="S159" s="47">
        <v>0</v>
      </c>
      <c r="T159" s="47"/>
      <c r="U159" s="47"/>
      <c r="V159" s="47"/>
      <c r="W159" s="47"/>
      <c r="X159" s="47">
        <v>0</v>
      </c>
      <c r="Y159" s="47"/>
      <c r="Z159" s="47"/>
      <c r="AA159" s="47"/>
      <c r="AB159" s="47"/>
      <c r="AC159" s="47">
        <v>0</v>
      </c>
      <c r="AD159" s="47"/>
      <c r="AE159" s="47"/>
      <c r="AF159" s="47"/>
      <c r="AG159" s="47"/>
      <c r="AH159" s="47">
        <v>0</v>
      </c>
      <c r="AI159" s="47"/>
      <c r="AJ159" s="47"/>
      <c r="AK159" s="47"/>
      <c r="AL159" s="47"/>
      <c r="AM159" s="47">
        <v>0</v>
      </c>
    </row>
    <row r="160" spans="1:39" x14ac:dyDescent="0.45">
      <c r="B160" s="12">
        <f t="shared" si="20"/>
        <v>250</v>
      </c>
      <c r="C160" s="11">
        <f t="shared" si="19"/>
        <v>300</v>
      </c>
      <c r="D160" s="47">
        <v>0</v>
      </c>
      <c r="E160" s="47"/>
      <c r="F160" s="47"/>
      <c r="G160" s="47"/>
      <c r="H160" s="47"/>
      <c r="I160" s="47">
        <v>0</v>
      </c>
      <c r="J160" s="47"/>
      <c r="K160" s="47"/>
      <c r="L160" s="47"/>
      <c r="M160" s="47"/>
      <c r="N160" s="47">
        <v>0</v>
      </c>
      <c r="O160" s="47"/>
      <c r="P160" s="47"/>
      <c r="Q160" s="47"/>
      <c r="R160" s="47"/>
      <c r="S160" s="47">
        <v>0</v>
      </c>
      <c r="T160" s="47"/>
      <c r="U160" s="47"/>
      <c r="V160" s="47"/>
      <c r="W160" s="47"/>
      <c r="X160" s="47">
        <v>0</v>
      </c>
      <c r="Y160" s="47"/>
      <c r="Z160" s="47"/>
      <c r="AA160" s="47"/>
      <c r="AB160" s="47"/>
      <c r="AC160" s="47">
        <v>0</v>
      </c>
      <c r="AD160" s="47"/>
      <c r="AE160" s="47"/>
      <c r="AF160" s="47"/>
      <c r="AG160" s="47"/>
      <c r="AH160" s="47">
        <v>0</v>
      </c>
      <c r="AI160" s="47"/>
      <c r="AJ160" s="47"/>
      <c r="AK160" s="47"/>
      <c r="AL160" s="47"/>
      <c r="AM160" s="47">
        <v>0</v>
      </c>
    </row>
    <row r="161" spans="2:39" x14ac:dyDescent="0.45">
      <c r="B161" s="12">
        <f t="shared" si="20"/>
        <v>300</v>
      </c>
      <c r="C161" s="11">
        <f t="shared" si="19"/>
        <v>350</v>
      </c>
      <c r="D161" s="47">
        <v>0</v>
      </c>
      <c r="E161" s="47"/>
      <c r="F161" s="47"/>
      <c r="G161" s="47"/>
      <c r="H161" s="47"/>
      <c r="I161" s="47">
        <v>0</v>
      </c>
      <c r="J161" s="47"/>
      <c r="K161" s="47"/>
      <c r="L161" s="47"/>
      <c r="M161" s="47"/>
      <c r="N161" s="47">
        <v>0</v>
      </c>
      <c r="O161" s="47"/>
      <c r="P161" s="47"/>
      <c r="Q161" s="47"/>
      <c r="R161" s="47"/>
      <c r="S161" s="47">
        <v>0</v>
      </c>
      <c r="T161" s="47"/>
      <c r="U161" s="47"/>
      <c r="V161" s="47"/>
      <c r="W161" s="47"/>
      <c r="X161" s="47">
        <v>0</v>
      </c>
      <c r="Y161" s="47"/>
      <c r="Z161" s="47"/>
      <c r="AA161" s="47"/>
      <c r="AB161" s="47"/>
      <c r="AC161" s="47">
        <v>0</v>
      </c>
      <c r="AD161" s="47"/>
      <c r="AE161" s="47"/>
      <c r="AF161" s="47"/>
      <c r="AG161" s="47"/>
      <c r="AH161" s="47">
        <v>0</v>
      </c>
      <c r="AI161" s="47"/>
      <c r="AJ161" s="47"/>
      <c r="AK161" s="47"/>
      <c r="AL161" s="47"/>
      <c r="AM161" s="47">
        <v>0</v>
      </c>
    </row>
    <row r="162" spans="2:39" x14ac:dyDescent="0.45">
      <c r="B162" s="12">
        <f t="shared" si="20"/>
        <v>350</v>
      </c>
      <c r="C162" s="11">
        <f t="shared" si="19"/>
        <v>400</v>
      </c>
      <c r="D162" s="47">
        <v>0</v>
      </c>
      <c r="E162" s="47"/>
      <c r="F162" s="47"/>
      <c r="G162" s="47"/>
      <c r="H162" s="47"/>
      <c r="I162" s="47">
        <v>0</v>
      </c>
      <c r="J162" s="47"/>
      <c r="K162" s="47"/>
      <c r="L162" s="47"/>
      <c r="M162" s="47"/>
      <c r="N162" s="47">
        <v>0</v>
      </c>
      <c r="O162" s="47"/>
      <c r="P162" s="47"/>
      <c r="Q162" s="47"/>
      <c r="R162" s="47"/>
      <c r="S162" s="47">
        <v>0</v>
      </c>
      <c r="T162" s="47"/>
      <c r="U162" s="47"/>
      <c r="V162" s="47"/>
      <c r="W162" s="47"/>
      <c r="X162" s="47">
        <v>0</v>
      </c>
      <c r="Y162" s="47"/>
      <c r="Z162" s="47"/>
      <c r="AA162" s="47"/>
      <c r="AB162" s="47"/>
      <c r="AC162" s="47">
        <v>0</v>
      </c>
      <c r="AD162" s="47"/>
      <c r="AE162" s="47"/>
      <c r="AF162" s="47"/>
      <c r="AG162" s="47"/>
      <c r="AH162" s="47">
        <v>0</v>
      </c>
      <c r="AI162" s="47"/>
      <c r="AJ162" s="47"/>
      <c r="AK162" s="47"/>
      <c r="AL162" s="47"/>
      <c r="AM162" s="47">
        <v>0</v>
      </c>
    </row>
    <row r="163" spans="2:39" x14ac:dyDescent="0.45">
      <c r="B163" s="12">
        <f t="shared" si="20"/>
        <v>400</v>
      </c>
      <c r="C163" s="11">
        <f t="shared" si="19"/>
        <v>450</v>
      </c>
      <c r="D163" s="47">
        <v>0</v>
      </c>
      <c r="E163" s="47"/>
      <c r="F163" s="47"/>
      <c r="G163" s="47"/>
      <c r="H163" s="47"/>
      <c r="I163" s="47">
        <v>0</v>
      </c>
      <c r="J163" s="47"/>
      <c r="K163" s="47"/>
      <c r="L163" s="47"/>
      <c r="M163" s="47"/>
      <c r="N163" s="47">
        <v>0</v>
      </c>
      <c r="O163" s="47"/>
      <c r="P163" s="47"/>
      <c r="Q163" s="47"/>
      <c r="R163" s="47"/>
      <c r="S163" s="47">
        <v>0</v>
      </c>
      <c r="T163" s="47"/>
      <c r="U163" s="47"/>
      <c r="V163" s="47"/>
      <c r="W163" s="47"/>
      <c r="X163" s="47">
        <v>0</v>
      </c>
      <c r="Y163" s="47"/>
      <c r="Z163" s="47"/>
      <c r="AA163" s="47"/>
      <c r="AB163" s="47"/>
      <c r="AC163" s="47">
        <v>0</v>
      </c>
      <c r="AD163" s="47"/>
      <c r="AE163" s="47"/>
      <c r="AF163" s="47"/>
      <c r="AG163" s="47"/>
      <c r="AH163" s="47">
        <v>0</v>
      </c>
      <c r="AI163" s="47"/>
      <c r="AJ163" s="47"/>
      <c r="AK163" s="47"/>
      <c r="AL163" s="47"/>
      <c r="AM163" s="47">
        <v>0</v>
      </c>
    </row>
    <row r="164" spans="2:39" x14ac:dyDescent="0.45">
      <c r="B164" s="12">
        <f t="shared" si="20"/>
        <v>450</v>
      </c>
      <c r="C164" s="11">
        <f t="shared" si="19"/>
        <v>500</v>
      </c>
      <c r="D164" s="47">
        <v>0</v>
      </c>
      <c r="E164" s="47"/>
      <c r="F164" s="47"/>
      <c r="G164" s="47"/>
      <c r="H164" s="47"/>
      <c r="I164" s="47">
        <v>0</v>
      </c>
      <c r="J164" s="47"/>
      <c r="K164" s="47"/>
      <c r="L164" s="47"/>
      <c r="M164" s="47"/>
      <c r="N164" s="47">
        <v>0</v>
      </c>
      <c r="O164" s="47"/>
      <c r="P164" s="47"/>
      <c r="Q164" s="47"/>
      <c r="R164" s="47"/>
      <c r="S164" s="47">
        <v>0</v>
      </c>
      <c r="T164" s="47"/>
      <c r="U164" s="47"/>
      <c r="V164" s="47"/>
      <c r="W164" s="47"/>
      <c r="X164" s="47">
        <v>0</v>
      </c>
      <c r="Y164" s="47"/>
      <c r="Z164" s="47"/>
      <c r="AA164" s="47"/>
      <c r="AB164" s="47"/>
      <c r="AC164" s="47">
        <v>0</v>
      </c>
      <c r="AD164" s="47"/>
      <c r="AE164" s="47"/>
      <c r="AF164" s="47"/>
      <c r="AG164" s="47"/>
      <c r="AH164" s="47">
        <v>0</v>
      </c>
      <c r="AI164" s="47"/>
      <c r="AJ164" s="47"/>
      <c r="AK164" s="47"/>
      <c r="AL164" s="47"/>
      <c r="AM164" s="47">
        <v>0</v>
      </c>
    </row>
    <row r="165" spans="2:39" x14ac:dyDescent="0.45">
      <c r="B165" s="12">
        <f t="shared" si="20"/>
        <v>500</v>
      </c>
      <c r="C165" s="11">
        <f t="shared" si="19"/>
        <v>550</v>
      </c>
      <c r="D165" s="47">
        <v>0</v>
      </c>
      <c r="E165" s="47"/>
      <c r="F165" s="47"/>
      <c r="G165" s="47"/>
      <c r="H165" s="47"/>
      <c r="I165" s="47">
        <v>0</v>
      </c>
      <c r="J165" s="47"/>
      <c r="K165" s="47"/>
      <c r="L165" s="47"/>
      <c r="M165" s="47"/>
      <c r="N165" s="47">
        <v>0</v>
      </c>
      <c r="O165" s="47"/>
      <c r="P165" s="47"/>
      <c r="Q165" s="47"/>
      <c r="R165" s="47"/>
      <c r="S165" s="47">
        <v>0</v>
      </c>
      <c r="T165" s="47"/>
      <c r="U165" s="47"/>
      <c r="V165" s="47"/>
      <c r="W165" s="47"/>
      <c r="X165" s="47">
        <v>0</v>
      </c>
      <c r="Y165" s="47"/>
      <c r="Z165" s="47"/>
      <c r="AA165" s="47"/>
      <c r="AB165" s="47"/>
      <c r="AC165" s="47">
        <v>0</v>
      </c>
      <c r="AD165" s="47"/>
      <c r="AE165" s="47"/>
      <c r="AF165" s="47"/>
      <c r="AG165" s="47"/>
      <c r="AH165" s="47">
        <v>0</v>
      </c>
      <c r="AI165" s="47"/>
      <c r="AJ165" s="47"/>
      <c r="AK165" s="47"/>
      <c r="AL165" s="47"/>
      <c r="AM165" s="47">
        <v>0</v>
      </c>
    </row>
    <row r="166" spans="2:39" x14ac:dyDescent="0.45">
      <c r="B166" s="12">
        <f t="shared" si="20"/>
        <v>550</v>
      </c>
      <c r="C166" s="11">
        <f t="shared" si="19"/>
        <v>600</v>
      </c>
      <c r="D166" s="47">
        <v>0</v>
      </c>
      <c r="E166" s="47"/>
      <c r="F166" s="47"/>
      <c r="G166" s="47"/>
      <c r="H166" s="47"/>
      <c r="I166" s="47">
        <v>0</v>
      </c>
      <c r="J166" s="47"/>
      <c r="K166" s="47"/>
      <c r="L166" s="47"/>
      <c r="M166" s="47"/>
      <c r="N166" s="47">
        <v>0</v>
      </c>
      <c r="O166" s="47"/>
      <c r="P166" s="47"/>
      <c r="Q166" s="47"/>
      <c r="R166" s="47"/>
      <c r="S166" s="47">
        <v>0</v>
      </c>
      <c r="T166" s="47"/>
      <c r="U166" s="47"/>
      <c r="V166" s="47"/>
      <c r="W166" s="47"/>
      <c r="X166" s="47">
        <v>0</v>
      </c>
      <c r="Y166" s="47"/>
      <c r="Z166" s="47"/>
      <c r="AA166" s="47"/>
      <c r="AB166" s="47"/>
      <c r="AC166" s="47">
        <v>0</v>
      </c>
      <c r="AD166" s="47"/>
      <c r="AE166" s="47"/>
      <c r="AF166" s="47"/>
      <c r="AG166" s="47"/>
      <c r="AH166" s="47">
        <v>0</v>
      </c>
      <c r="AI166" s="47"/>
      <c r="AJ166" s="47"/>
      <c r="AK166" s="47"/>
      <c r="AL166" s="47"/>
      <c r="AM166" s="47">
        <v>0</v>
      </c>
    </row>
    <row r="167" spans="2:39" x14ac:dyDescent="0.45">
      <c r="B167" s="12">
        <f t="shared" si="20"/>
        <v>600</v>
      </c>
      <c r="C167" s="11">
        <f t="shared" si="19"/>
        <v>650</v>
      </c>
      <c r="D167" s="47">
        <v>0</v>
      </c>
      <c r="E167" s="47"/>
      <c r="F167" s="47"/>
      <c r="G167" s="47"/>
      <c r="H167" s="47"/>
      <c r="I167" s="47">
        <v>0</v>
      </c>
      <c r="J167" s="47"/>
      <c r="K167" s="47"/>
      <c r="L167" s="47"/>
      <c r="M167" s="47"/>
      <c r="N167" s="47">
        <v>0</v>
      </c>
      <c r="O167" s="47"/>
      <c r="P167" s="47"/>
      <c r="Q167" s="47"/>
      <c r="R167" s="47"/>
      <c r="S167" s="47">
        <v>0</v>
      </c>
      <c r="T167" s="47"/>
      <c r="U167" s="47"/>
      <c r="V167" s="47"/>
      <c r="W167" s="47"/>
      <c r="X167" s="47">
        <v>0</v>
      </c>
      <c r="Y167" s="47"/>
      <c r="Z167" s="47"/>
      <c r="AA167" s="47"/>
      <c r="AB167" s="47"/>
      <c r="AC167" s="47">
        <v>0</v>
      </c>
      <c r="AD167" s="47"/>
      <c r="AE167" s="47"/>
      <c r="AF167" s="47"/>
      <c r="AG167" s="47"/>
      <c r="AH167" s="47">
        <v>0</v>
      </c>
      <c r="AI167" s="47"/>
      <c r="AJ167" s="47"/>
      <c r="AK167" s="47"/>
      <c r="AL167" s="47"/>
      <c r="AM167" s="47">
        <v>0</v>
      </c>
    </row>
    <row r="168" spans="2:39" x14ac:dyDescent="0.45">
      <c r="B168" s="12">
        <f t="shared" si="20"/>
        <v>650</v>
      </c>
      <c r="C168" s="11">
        <f t="shared" si="19"/>
        <v>700</v>
      </c>
      <c r="D168" s="47">
        <v>0</v>
      </c>
      <c r="E168" s="47"/>
      <c r="F168" s="47"/>
      <c r="G168" s="47"/>
      <c r="H168" s="47"/>
      <c r="I168" s="47">
        <v>0</v>
      </c>
      <c r="J168" s="47"/>
      <c r="K168" s="47"/>
      <c r="L168" s="47"/>
      <c r="M168" s="47"/>
      <c r="N168" s="47">
        <v>0</v>
      </c>
      <c r="O168" s="47"/>
      <c r="P168" s="47"/>
      <c r="Q168" s="47"/>
      <c r="R168" s="47"/>
      <c r="S168" s="47">
        <v>0</v>
      </c>
      <c r="T168" s="47"/>
      <c r="U168" s="47"/>
      <c r="V168" s="47"/>
      <c r="W168" s="47"/>
      <c r="X168" s="47">
        <v>0</v>
      </c>
      <c r="Y168" s="47"/>
      <c r="Z168" s="47"/>
      <c r="AA168" s="47"/>
      <c r="AB168" s="47"/>
      <c r="AC168" s="47">
        <v>0</v>
      </c>
      <c r="AD168" s="47"/>
      <c r="AE168" s="47"/>
      <c r="AF168" s="47"/>
      <c r="AG168" s="47"/>
      <c r="AH168" s="47">
        <v>0</v>
      </c>
      <c r="AI168" s="47"/>
      <c r="AJ168" s="47"/>
      <c r="AK168" s="47"/>
      <c r="AL168" s="47"/>
      <c r="AM168" s="47">
        <v>0</v>
      </c>
    </row>
    <row r="169" spans="2:39" x14ac:dyDescent="0.45">
      <c r="B169" s="12">
        <f t="shared" si="20"/>
        <v>700</v>
      </c>
      <c r="C169" s="11">
        <f t="shared" si="19"/>
        <v>750</v>
      </c>
      <c r="D169" s="47">
        <v>0</v>
      </c>
      <c r="E169" s="47"/>
      <c r="F169" s="47"/>
      <c r="G169" s="47"/>
      <c r="H169" s="47"/>
      <c r="I169" s="47">
        <v>0</v>
      </c>
      <c r="J169" s="47"/>
      <c r="K169" s="47"/>
      <c r="L169" s="47"/>
      <c r="M169" s="47"/>
      <c r="N169" s="47">
        <v>0</v>
      </c>
      <c r="O169" s="47"/>
      <c r="P169" s="47"/>
      <c r="Q169" s="47"/>
      <c r="R169" s="47"/>
      <c r="S169" s="47">
        <v>0</v>
      </c>
      <c r="T169" s="47"/>
      <c r="U169" s="47"/>
      <c r="V169" s="47"/>
      <c r="W169" s="47"/>
      <c r="X169" s="47">
        <v>0</v>
      </c>
      <c r="Y169" s="47"/>
      <c r="Z169" s="47"/>
      <c r="AA169" s="47"/>
      <c r="AB169" s="47"/>
      <c r="AC169" s="47">
        <v>0</v>
      </c>
      <c r="AD169" s="47"/>
      <c r="AE169" s="47"/>
      <c r="AF169" s="47"/>
      <c r="AG169" s="47"/>
      <c r="AH169" s="47">
        <v>0</v>
      </c>
      <c r="AI169" s="47"/>
      <c r="AJ169" s="47"/>
      <c r="AK169" s="47"/>
      <c r="AL169" s="47"/>
      <c r="AM169" s="47">
        <v>0</v>
      </c>
    </row>
    <row r="170" spans="2:39" x14ac:dyDescent="0.45">
      <c r="B170" s="12">
        <f t="shared" si="20"/>
        <v>750</v>
      </c>
      <c r="C170" s="11">
        <f t="shared" si="19"/>
        <v>800</v>
      </c>
      <c r="D170" s="47">
        <v>0</v>
      </c>
      <c r="E170" s="47"/>
      <c r="F170" s="47"/>
      <c r="G170" s="47"/>
      <c r="H170" s="47"/>
      <c r="I170" s="47">
        <v>0</v>
      </c>
      <c r="J170" s="47"/>
      <c r="K170" s="47"/>
      <c r="L170" s="47"/>
      <c r="M170" s="47"/>
      <c r="N170" s="47">
        <v>0</v>
      </c>
      <c r="O170" s="47"/>
      <c r="P170" s="47"/>
      <c r="Q170" s="47"/>
      <c r="R170" s="47"/>
      <c r="S170" s="47">
        <v>0</v>
      </c>
      <c r="T170" s="47"/>
      <c r="U170" s="47"/>
      <c r="V170" s="47"/>
      <c r="W170" s="47"/>
      <c r="X170" s="47">
        <v>0</v>
      </c>
      <c r="Y170" s="47"/>
      <c r="Z170" s="47"/>
      <c r="AA170" s="47"/>
      <c r="AB170" s="47"/>
      <c r="AC170" s="47">
        <v>0</v>
      </c>
      <c r="AD170" s="47"/>
      <c r="AE170" s="47"/>
      <c r="AF170" s="47"/>
      <c r="AG170" s="47"/>
      <c r="AH170" s="47">
        <v>0</v>
      </c>
      <c r="AI170" s="47"/>
      <c r="AJ170" s="47"/>
      <c r="AK170" s="47"/>
      <c r="AL170" s="47"/>
      <c r="AM170" s="47">
        <v>0</v>
      </c>
    </row>
    <row r="171" spans="2:39" x14ac:dyDescent="0.45">
      <c r="B171" s="12">
        <f t="shared" si="20"/>
        <v>800</v>
      </c>
      <c r="C171" s="11">
        <f t="shared" si="19"/>
        <v>850</v>
      </c>
      <c r="D171" s="47">
        <v>0</v>
      </c>
      <c r="E171" s="47"/>
      <c r="F171" s="47"/>
      <c r="G171" s="47"/>
      <c r="H171" s="47"/>
      <c r="I171" s="47">
        <v>0</v>
      </c>
      <c r="J171" s="47"/>
      <c r="K171" s="47"/>
      <c r="L171" s="47"/>
      <c r="M171" s="47"/>
      <c r="N171" s="47">
        <v>0</v>
      </c>
      <c r="O171" s="47"/>
      <c r="P171" s="47"/>
      <c r="Q171" s="47"/>
      <c r="R171" s="47"/>
      <c r="S171" s="47">
        <v>0</v>
      </c>
      <c r="T171" s="47"/>
      <c r="U171" s="47"/>
      <c r="V171" s="47"/>
      <c r="W171" s="47"/>
      <c r="X171" s="47">
        <v>0</v>
      </c>
      <c r="Y171" s="47"/>
      <c r="Z171" s="47"/>
      <c r="AA171" s="47"/>
      <c r="AB171" s="47"/>
      <c r="AC171" s="47">
        <v>0</v>
      </c>
      <c r="AD171" s="47"/>
      <c r="AE171" s="47"/>
      <c r="AF171" s="47"/>
      <c r="AG171" s="47"/>
      <c r="AH171" s="47">
        <v>0</v>
      </c>
      <c r="AI171" s="47"/>
      <c r="AJ171" s="47"/>
      <c r="AK171" s="47"/>
      <c r="AL171" s="47"/>
      <c r="AM171" s="47">
        <v>0</v>
      </c>
    </row>
    <row r="172" spans="2:39" x14ac:dyDescent="0.45">
      <c r="B172" s="12">
        <f t="shared" si="20"/>
        <v>850</v>
      </c>
      <c r="C172" s="11">
        <f t="shared" si="19"/>
        <v>900</v>
      </c>
      <c r="D172" s="47">
        <v>0</v>
      </c>
      <c r="E172" s="47"/>
      <c r="F172" s="47"/>
      <c r="G172" s="47"/>
      <c r="H172" s="47"/>
      <c r="I172" s="47">
        <v>0</v>
      </c>
      <c r="J172" s="47"/>
      <c r="K172" s="47"/>
      <c r="L172" s="47"/>
      <c r="M172" s="47"/>
      <c r="N172" s="47">
        <v>0</v>
      </c>
      <c r="O172" s="47"/>
      <c r="P172" s="47"/>
      <c r="Q172" s="47"/>
      <c r="R172" s="47"/>
      <c r="S172" s="47">
        <v>0</v>
      </c>
      <c r="T172" s="47"/>
      <c r="U172" s="47"/>
      <c r="V172" s="47"/>
      <c r="W172" s="47"/>
      <c r="X172" s="47">
        <v>0</v>
      </c>
      <c r="Y172" s="47"/>
      <c r="Z172" s="47"/>
      <c r="AA172" s="47"/>
      <c r="AB172" s="47"/>
      <c r="AC172" s="47">
        <v>0</v>
      </c>
      <c r="AD172" s="47"/>
      <c r="AE172" s="47"/>
      <c r="AF172" s="47"/>
      <c r="AG172" s="47"/>
      <c r="AH172" s="47">
        <v>0</v>
      </c>
      <c r="AI172" s="47"/>
      <c r="AJ172" s="47"/>
      <c r="AK172" s="47"/>
      <c r="AL172" s="47"/>
      <c r="AM172" s="47">
        <v>0</v>
      </c>
    </row>
    <row r="173" spans="2:39" x14ac:dyDescent="0.45">
      <c r="B173" s="12">
        <f t="shared" si="20"/>
        <v>900</v>
      </c>
      <c r="C173" s="11">
        <f t="shared" si="19"/>
        <v>950</v>
      </c>
      <c r="D173" s="47">
        <v>0</v>
      </c>
      <c r="E173" s="47"/>
      <c r="F173" s="47"/>
      <c r="G173" s="47"/>
      <c r="H173" s="47"/>
      <c r="I173" s="47">
        <v>0</v>
      </c>
      <c r="J173" s="47"/>
      <c r="K173" s="47"/>
      <c r="L173" s="47"/>
      <c r="M173" s="47"/>
      <c r="N173" s="47">
        <v>0</v>
      </c>
      <c r="O173" s="47"/>
      <c r="P173" s="47"/>
      <c r="Q173" s="47"/>
      <c r="R173" s="47"/>
      <c r="S173" s="47">
        <v>0</v>
      </c>
      <c r="T173" s="47"/>
      <c r="U173" s="47"/>
      <c r="V173" s="47"/>
      <c r="W173" s="47"/>
      <c r="X173" s="47">
        <v>0</v>
      </c>
      <c r="Y173" s="47"/>
      <c r="Z173" s="47"/>
      <c r="AA173" s="47"/>
      <c r="AB173" s="47"/>
      <c r="AC173" s="47">
        <v>0</v>
      </c>
      <c r="AD173" s="47"/>
      <c r="AE173" s="47"/>
      <c r="AF173" s="47"/>
      <c r="AG173" s="47"/>
      <c r="AH173" s="47">
        <v>0</v>
      </c>
      <c r="AI173" s="47"/>
      <c r="AJ173" s="47"/>
      <c r="AK173" s="47"/>
      <c r="AL173" s="47"/>
      <c r="AM173" s="47">
        <v>0</v>
      </c>
    </row>
    <row r="174" spans="2:39" x14ac:dyDescent="0.45">
      <c r="B174" s="12">
        <f t="shared" si="20"/>
        <v>950</v>
      </c>
      <c r="C174" s="11">
        <f t="shared" si="19"/>
        <v>1000</v>
      </c>
      <c r="D174" s="47">
        <v>0</v>
      </c>
      <c r="E174" s="47"/>
      <c r="F174" s="47"/>
      <c r="G174" s="47"/>
      <c r="H174" s="47"/>
      <c r="I174" s="47">
        <v>0</v>
      </c>
      <c r="J174" s="47"/>
      <c r="K174" s="47"/>
      <c r="L174" s="47"/>
      <c r="M174" s="47"/>
      <c r="N174" s="47">
        <v>0</v>
      </c>
      <c r="O174" s="47"/>
      <c r="P174" s="47"/>
      <c r="Q174" s="47"/>
      <c r="R174" s="47"/>
      <c r="S174" s="47">
        <v>0</v>
      </c>
      <c r="T174" s="47"/>
      <c r="U174" s="47"/>
      <c r="V174" s="47"/>
      <c r="W174" s="47"/>
      <c r="X174" s="47">
        <v>0</v>
      </c>
      <c r="Y174" s="47"/>
      <c r="Z174" s="47"/>
      <c r="AA174" s="47"/>
      <c r="AB174" s="47"/>
      <c r="AC174" s="47">
        <v>0</v>
      </c>
      <c r="AD174" s="47"/>
      <c r="AE174" s="47"/>
      <c r="AF174" s="47"/>
      <c r="AG174" s="47"/>
      <c r="AH174" s="47">
        <v>0</v>
      </c>
      <c r="AI174" s="47"/>
      <c r="AJ174" s="47"/>
      <c r="AK174" s="47"/>
      <c r="AL174" s="47"/>
      <c r="AM174" s="47">
        <v>0</v>
      </c>
    </row>
    <row r="175" spans="2:39" x14ac:dyDescent="0.45">
      <c r="B175" s="12">
        <f t="shared" si="20"/>
        <v>1000</v>
      </c>
      <c r="C175" s="11">
        <f t="shared" si="19"/>
        <v>1050</v>
      </c>
      <c r="D175" s="47">
        <v>0</v>
      </c>
      <c r="E175" s="47"/>
      <c r="F175" s="47"/>
      <c r="G175" s="47"/>
      <c r="H175" s="47"/>
      <c r="I175" s="47">
        <v>0</v>
      </c>
      <c r="J175" s="47"/>
      <c r="K175" s="47"/>
      <c r="L175" s="47"/>
      <c r="M175" s="47"/>
      <c r="N175" s="47">
        <v>0</v>
      </c>
      <c r="O175" s="47"/>
      <c r="P175" s="47"/>
      <c r="Q175" s="47"/>
      <c r="R175" s="47"/>
      <c r="S175" s="47">
        <v>0</v>
      </c>
      <c r="T175" s="47"/>
      <c r="U175" s="47"/>
      <c r="V175" s="47"/>
      <c r="W175" s="47"/>
      <c r="X175" s="47">
        <v>0</v>
      </c>
      <c r="Y175" s="47"/>
      <c r="Z175" s="47"/>
      <c r="AA175" s="47"/>
      <c r="AB175" s="47"/>
      <c r="AC175" s="47">
        <v>0</v>
      </c>
      <c r="AD175" s="47"/>
      <c r="AE175" s="47"/>
      <c r="AF175" s="47"/>
      <c r="AG175" s="47"/>
      <c r="AH175" s="47">
        <v>0</v>
      </c>
      <c r="AI175" s="47"/>
      <c r="AJ175" s="47"/>
      <c r="AK175" s="47"/>
      <c r="AL175" s="47"/>
      <c r="AM175" s="47">
        <v>0</v>
      </c>
    </row>
    <row r="176" spans="2:39" x14ac:dyDescent="0.45">
      <c r="B176" s="12">
        <f t="shared" si="20"/>
        <v>1050</v>
      </c>
      <c r="C176" s="11">
        <f t="shared" si="19"/>
        <v>1100</v>
      </c>
      <c r="D176" s="47">
        <v>0</v>
      </c>
      <c r="E176" s="47"/>
      <c r="F176" s="47"/>
      <c r="G176" s="47"/>
      <c r="H176" s="47"/>
      <c r="I176" s="47">
        <v>0</v>
      </c>
      <c r="J176" s="47"/>
      <c r="K176" s="47"/>
      <c r="L176" s="47"/>
      <c r="M176" s="47"/>
      <c r="N176" s="47">
        <v>0</v>
      </c>
      <c r="O176" s="47"/>
      <c r="P176" s="47"/>
      <c r="Q176" s="47"/>
      <c r="R176" s="47"/>
      <c r="S176" s="47">
        <v>0</v>
      </c>
      <c r="T176" s="47"/>
      <c r="U176" s="47"/>
      <c r="V176" s="47"/>
      <c r="W176" s="47"/>
      <c r="X176" s="47">
        <v>0</v>
      </c>
      <c r="Y176" s="47"/>
      <c r="Z176" s="47"/>
      <c r="AA176" s="47"/>
      <c r="AB176" s="47"/>
      <c r="AC176" s="47">
        <v>0</v>
      </c>
      <c r="AD176" s="47"/>
      <c r="AE176" s="47"/>
      <c r="AF176" s="47"/>
      <c r="AG176" s="47"/>
      <c r="AH176" s="47">
        <v>0</v>
      </c>
      <c r="AI176" s="47"/>
      <c r="AJ176" s="47"/>
      <c r="AK176" s="47"/>
      <c r="AL176" s="47"/>
      <c r="AM176" s="47">
        <v>0</v>
      </c>
    </row>
    <row r="177" spans="2:39" x14ac:dyDescent="0.45">
      <c r="B177" s="12">
        <f t="shared" si="20"/>
        <v>1100</v>
      </c>
      <c r="C177" s="11">
        <f t="shared" si="19"/>
        <v>1150</v>
      </c>
      <c r="D177" s="47">
        <v>0</v>
      </c>
      <c r="E177" s="47"/>
      <c r="F177" s="47"/>
      <c r="G177" s="47"/>
      <c r="H177" s="47"/>
      <c r="I177" s="47">
        <v>0</v>
      </c>
      <c r="J177" s="47"/>
      <c r="K177" s="47"/>
      <c r="L177" s="47"/>
      <c r="M177" s="47"/>
      <c r="N177" s="47">
        <v>0</v>
      </c>
      <c r="O177" s="47"/>
      <c r="P177" s="47"/>
      <c r="Q177" s="47"/>
      <c r="R177" s="47"/>
      <c r="S177" s="47">
        <v>0</v>
      </c>
      <c r="T177" s="47"/>
      <c r="U177" s="47"/>
      <c r="V177" s="47"/>
      <c r="W177" s="47"/>
      <c r="X177" s="47">
        <v>0</v>
      </c>
      <c r="Y177" s="47"/>
      <c r="Z177" s="47"/>
      <c r="AA177" s="47"/>
      <c r="AB177" s="47"/>
      <c r="AC177" s="47">
        <v>0</v>
      </c>
      <c r="AD177" s="47"/>
      <c r="AE177" s="47"/>
      <c r="AF177" s="47"/>
      <c r="AG177" s="47"/>
      <c r="AH177" s="47">
        <v>0</v>
      </c>
      <c r="AI177" s="47"/>
      <c r="AJ177" s="47"/>
      <c r="AK177" s="47"/>
      <c r="AL177" s="47"/>
      <c r="AM177" s="47">
        <v>0</v>
      </c>
    </row>
    <row r="178" spans="2:39" x14ac:dyDescent="0.45">
      <c r="B178" s="12">
        <f t="shared" si="20"/>
        <v>1150</v>
      </c>
      <c r="C178" s="11">
        <f t="shared" si="19"/>
        <v>1200</v>
      </c>
      <c r="D178" s="47">
        <v>0</v>
      </c>
      <c r="E178" s="47"/>
      <c r="F178" s="47"/>
      <c r="G178" s="47"/>
      <c r="H178" s="47"/>
      <c r="I178" s="47">
        <v>0</v>
      </c>
      <c r="J178" s="47"/>
      <c r="K178" s="47"/>
      <c r="L178" s="47"/>
      <c r="M178" s="47"/>
      <c r="N178" s="47">
        <v>0</v>
      </c>
      <c r="O178" s="47"/>
      <c r="P178" s="47"/>
      <c r="Q178" s="47"/>
      <c r="R178" s="47"/>
      <c r="S178" s="47">
        <v>0</v>
      </c>
      <c r="T178" s="47"/>
      <c r="U178" s="47"/>
      <c r="V178" s="47"/>
      <c r="W178" s="47"/>
      <c r="X178" s="47">
        <v>0</v>
      </c>
      <c r="Y178" s="47"/>
      <c r="Z178" s="47"/>
      <c r="AA178" s="47"/>
      <c r="AB178" s="47"/>
      <c r="AC178" s="47">
        <v>0</v>
      </c>
      <c r="AD178" s="47"/>
      <c r="AE178" s="47"/>
      <c r="AF178" s="47"/>
      <c r="AG178" s="47"/>
      <c r="AH178" s="47">
        <v>0</v>
      </c>
      <c r="AI178" s="47"/>
      <c r="AJ178" s="47"/>
      <c r="AK178" s="47"/>
      <c r="AL178" s="47"/>
      <c r="AM178" s="47">
        <v>0</v>
      </c>
    </row>
    <row r="179" spans="2:39" x14ac:dyDescent="0.45">
      <c r="B179" s="12">
        <f t="shared" si="20"/>
        <v>1200</v>
      </c>
      <c r="C179" s="11">
        <f t="shared" si="19"/>
        <v>1250</v>
      </c>
      <c r="D179" s="47">
        <v>0</v>
      </c>
      <c r="E179" s="47"/>
      <c r="F179" s="47"/>
      <c r="G179" s="47"/>
      <c r="H179" s="47"/>
      <c r="I179" s="47">
        <v>0</v>
      </c>
      <c r="J179" s="47"/>
      <c r="K179" s="47"/>
      <c r="L179" s="47"/>
      <c r="M179" s="47"/>
      <c r="N179" s="47">
        <v>0</v>
      </c>
      <c r="O179" s="47"/>
      <c r="P179" s="47"/>
      <c r="Q179" s="47"/>
      <c r="R179" s="47"/>
      <c r="S179" s="47">
        <v>0</v>
      </c>
      <c r="T179" s="47"/>
      <c r="U179" s="47"/>
      <c r="V179" s="47"/>
      <c r="W179" s="47"/>
      <c r="X179" s="47">
        <v>0</v>
      </c>
      <c r="Y179" s="47"/>
      <c r="Z179" s="47"/>
      <c r="AA179" s="47"/>
      <c r="AB179" s="47"/>
      <c r="AC179" s="47">
        <v>0</v>
      </c>
      <c r="AD179" s="47"/>
      <c r="AE179" s="47"/>
      <c r="AF179" s="47"/>
      <c r="AG179" s="47"/>
      <c r="AH179" s="47">
        <v>0</v>
      </c>
      <c r="AI179" s="47"/>
      <c r="AJ179" s="47"/>
      <c r="AK179" s="47"/>
      <c r="AL179" s="47"/>
      <c r="AM179" s="47">
        <v>0</v>
      </c>
    </row>
    <row r="180" spans="2:39" x14ac:dyDescent="0.45">
      <c r="B180" s="12">
        <f t="shared" si="20"/>
        <v>1250</v>
      </c>
      <c r="C180" s="11">
        <f t="shared" si="19"/>
        <v>1300</v>
      </c>
      <c r="D180" s="47">
        <v>0</v>
      </c>
      <c r="E180" s="47"/>
      <c r="F180" s="47"/>
      <c r="G180" s="47"/>
      <c r="H180" s="47"/>
      <c r="I180" s="47">
        <v>0</v>
      </c>
      <c r="J180" s="47"/>
      <c r="K180" s="47"/>
      <c r="L180" s="47"/>
      <c r="M180" s="47"/>
      <c r="N180" s="47">
        <v>0</v>
      </c>
      <c r="O180" s="47"/>
      <c r="P180" s="47"/>
      <c r="Q180" s="47"/>
      <c r="R180" s="47"/>
      <c r="S180" s="47">
        <v>0</v>
      </c>
      <c r="T180" s="47"/>
      <c r="U180" s="47"/>
      <c r="V180" s="47"/>
      <c r="W180" s="47"/>
      <c r="X180" s="47">
        <v>0</v>
      </c>
      <c r="Y180" s="47"/>
      <c r="Z180" s="47"/>
      <c r="AA180" s="47"/>
      <c r="AB180" s="47"/>
      <c r="AC180" s="47">
        <v>0</v>
      </c>
      <c r="AD180" s="47"/>
      <c r="AE180" s="47"/>
      <c r="AF180" s="47"/>
      <c r="AG180" s="47"/>
      <c r="AH180" s="47">
        <v>0</v>
      </c>
      <c r="AI180" s="47"/>
      <c r="AJ180" s="47"/>
      <c r="AK180" s="47"/>
      <c r="AL180" s="47"/>
      <c r="AM180" s="47">
        <v>0</v>
      </c>
    </row>
    <row r="181" spans="2:39" x14ac:dyDescent="0.45">
      <c r="B181" s="12">
        <f t="shared" si="20"/>
        <v>1300</v>
      </c>
      <c r="C181" s="11">
        <f t="shared" si="19"/>
        <v>1350</v>
      </c>
      <c r="D181" s="47">
        <v>0</v>
      </c>
      <c r="E181" s="47"/>
      <c r="F181" s="47"/>
      <c r="G181" s="47"/>
      <c r="H181" s="47"/>
      <c r="I181" s="47">
        <v>0</v>
      </c>
      <c r="J181" s="47"/>
      <c r="K181" s="47"/>
      <c r="L181" s="47"/>
      <c r="M181" s="47"/>
      <c r="N181" s="47">
        <v>0</v>
      </c>
      <c r="O181" s="47"/>
      <c r="P181" s="47"/>
      <c r="Q181" s="47"/>
      <c r="R181" s="47"/>
      <c r="S181" s="47">
        <v>0</v>
      </c>
      <c r="T181" s="47"/>
      <c r="U181" s="47"/>
      <c r="V181" s="47"/>
      <c r="W181" s="47"/>
      <c r="X181" s="47">
        <v>0</v>
      </c>
      <c r="Y181" s="47"/>
      <c r="Z181" s="47"/>
      <c r="AA181" s="47"/>
      <c r="AB181" s="47"/>
      <c r="AC181" s="47">
        <v>0</v>
      </c>
      <c r="AD181" s="47"/>
      <c r="AE181" s="47"/>
      <c r="AF181" s="47"/>
      <c r="AG181" s="47"/>
      <c r="AH181" s="47">
        <v>0</v>
      </c>
      <c r="AI181" s="47"/>
      <c r="AJ181" s="47"/>
      <c r="AK181" s="47"/>
      <c r="AL181" s="47"/>
      <c r="AM181" s="47">
        <v>0</v>
      </c>
    </row>
    <row r="182" spans="2:39" x14ac:dyDescent="0.45">
      <c r="B182" s="12">
        <f t="shared" si="20"/>
        <v>1350</v>
      </c>
      <c r="C182" s="11">
        <f t="shared" si="19"/>
        <v>1400</v>
      </c>
      <c r="D182" s="47">
        <v>0</v>
      </c>
      <c r="E182" s="47"/>
      <c r="F182" s="47"/>
      <c r="G182" s="47"/>
      <c r="H182" s="47"/>
      <c r="I182" s="47">
        <v>0</v>
      </c>
      <c r="J182" s="47"/>
      <c r="K182" s="47"/>
      <c r="L182" s="47"/>
      <c r="M182" s="47"/>
      <c r="N182" s="47">
        <v>0</v>
      </c>
      <c r="O182" s="47"/>
      <c r="P182" s="47"/>
      <c r="Q182" s="47"/>
      <c r="R182" s="47"/>
      <c r="S182" s="47">
        <v>0</v>
      </c>
      <c r="T182" s="47"/>
      <c r="U182" s="47"/>
      <c r="V182" s="47"/>
      <c r="W182" s="47"/>
      <c r="X182" s="47">
        <v>0</v>
      </c>
      <c r="Y182" s="47"/>
      <c r="Z182" s="47"/>
      <c r="AA182" s="47"/>
      <c r="AB182" s="47"/>
      <c r="AC182" s="47">
        <v>0</v>
      </c>
      <c r="AD182" s="47"/>
      <c r="AE182" s="47"/>
      <c r="AF182" s="47"/>
      <c r="AG182" s="47"/>
      <c r="AH182" s="47">
        <v>0</v>
      </c>
      <c r="AI182" s="47"/>
      <c r="AJ182" s="47"/>
      <c r="AK182" s="47"/>
      <c r="AL182" s="47"/>
      <c r="AM182" s="47">
        <v>0</v>
      </c>
    </row>
    <row r="183" spans="2:39" x14ac:dyDescent="0.45">
      <c r="B183" s="12">
        <f t="shared" si="20"/>
        <v>1400</v>
      </c>
      <c r="C183" s="11">
        <f t="shared" si="19"/>
        <v>1450</v>
      </c>
      <c r="D183" s="47">
        <v>0</v>
      </c>
      <c r="E183" s="47"/>
      <c r="F183" s="47"/>
      <c r="G183" s="47"/>
      <c r="H183" s="47"/>
      <c r="I183" s="47">
        <v>0</v>
      </c>
      <c r="J183" s="47"/>
      <c r="K183" s="47"/>
      <c r="L183" s="47"/>
      <c r="M183" s="47"/>
      <c r="N183" s="47">
        <v>0</v>
      </c>
      <c r="O183" s="47"/>
      <c r="P183" s="47"/>
      <c r="Q183" s="47"/>
      <c r="R183" s="47"/>
      <c r="S183" s="47">
        <v>0</v>
      </c>
      <c r="T183" s="47"/>
      <c r="U183" s="47"/>
      <c r="V183" s="47"/>
      <c r="W183" s="47"/>
      <c r="X183" s="47">
        <v>0</v>
      </c>
      <c r="Y183" s="47"/>
      <c r="Z183" s="47"/>
      <c r="AA183" s="47"/>
      <c r="AB183" s="47"/>
      <c r="AC183" s="47">
        <v>0</v>
      </c>
      <c r="AD183" s="47"/>
      <c r="AE183" s="47"/>
      <c r="AF183" s="47"/>
      <c r="AG183" s="47"/>
      <c r="AH183" s="47">
        <v>0</v>
      </c>
      <c r="AI183" s="47"/>
      <c r="AJ183" s="47"/>
      <c r="AK183" s="47"/>
      <c r="AL183" s="47"/>
      <c r="AM183" s="47">
        <v>0</v>
      </c>
    </row>
    <row r="184" spans="2:39" x14ac:dyDescent="0.45">
      <c r="B184" s="12">
        <f t="shared" si="20"/>
        <v>1450</v>
      </c>
      <c r="C184" s="11">
        <f t="shared" si="19"/>
        <v>1500</v>
      </c>
      <c r="D184" s="47">
        <v>0</v>
      </c>
      <c r="E184" s="47"/>
      <c r="F184" s="47"/>
      <c r="G184" s="47"/>
      <c r="H184" s="47"/>
      <c r="I184" s="47">
        <v>0</v>
      </c>
      <c r="J184" s="47"/>
      <c r="K184" s="47"/>
      <c r="L184" s="47"/>
      <c r="M184" s="47"/>
      <c r="N184" s="47">
        <v>0</v>
      </c>
      <c r="O184" s="47"/>
      <c r="P184" s="47"/>
      <c r="Q184" s="47"/>
      <c r="R184" s="47"/>
      <c r="S184" s="47">
        <v>0</v>
      </c>
      <c r="T184" s="47"/>
      <c r="U184" s="47"/>
      <c r="V184" s="47"/>
      <c r="W184" s="47"/>
      <c r="X184" s="47">
        <v>0</v>
      </c>
      <c r="Y184" s="47"/>
      <c r="Z184" s="47"/>
      <c r="AA184" s="47"/>
      <c r="AB184" s="47"/>
      <c r="AC184" s="47">
        <v>0</v>
      </c>
      <c r="AD184" s="47"/>
      <c r="AE184" s="47"/>
      <c r="AF184" s="47"/>
      <c r="AG184" s="47"/>
      <c r="AH184" s="47">
        <v>0</v>
      </c>
      <c r="AI184" s="47"/>
      <c r="AJ184" s="47"/>
      <c r="AK184" s="47"/>
      <c r="AL184" s="47"/>
      <c r="AM184" s="47">
        <v>0</v>
      </c>
    </row>
    <row r="185" spans="2:39" x14ac:dyDescent="0.45">
      <c r="B185" s="12">
        <f t="shared" si="20"/>
        <v>1500</v>
      </c>
      <c r="C185" s="11">
        <f t="shared" si="19"/>
        <v>1550</v>
      </c>
      <c r="D185" s="47">
        <v>0</v>
      </c>
      <c r="E185" s="47"/>
      <c r="F185" s="47"/>
      <c r="G185" s="47"/>
      <c r="H185" s="47"/>
      <c r="I185" s="47">
        <v>0</v>
      </c>
      <c r="J185" s="47"/>
      <c r="K185" s="47"/>
      <c r="L185" s="47"/>
      <c r="M185" s="47"/>
      <c r="N185" s="47">
        <v>0</v>
      </c>
      <c r="O185" s="47"/>
      <c r="P185" s="47"/>
      <c r="Q185" s="47"/>
      <c r="R185" s="47"/>
      <c r="S185" s="47">
        <v>0</v>
      </c>
      <c r="T185" s="47"/>
      <c r="U185" s="47"/>
      <c r="V185" s="47"/>
      <c r="W185" s="47"/>
      <c r="X185" s="47">
        <v>0</v>
      </c>
      <c r="Y185" s="47"/>
      <c r="Z185" s="47"/>
      <c r="AA185" s="47"/>
      <c r="AB185" s="47"/>
      <c r="AC185" s="47">
        <v>0</v>
      </c>
      <c r="AD185" s="47"/>
      <c r="AE185" s="47"/>
      <c r="AF185" s="47"/>
      <c r="AG185" s="47"/>
      <c r="AH185" s="47">
        <v>0</v>
      </c>
      <c r="AI185" s="47"/>
      <c r="AJ185" s="47"/>
      <c r="AK185" s="47"/>
      <c r="AL185" s="47"/>
      <c r="AM185" s="47">
        <v>0</v>
      </c>
    </row>
    <row r="186" spans="2:39" x14ac:dyDescent="0.45">
      <c r="B186" s="12">
        <f t="shared" si="20"/>
        <v>1550</v>
      </c>
      <c r="C186" s="11">
        <f t="shared" si="19"/>
        <v>1600</v>
      </c>
      <c r="D186" s="47">
        <v>0</v>
      </c>
      <c r="E186" s="47"/>
      <c r="F186" s="47"/>
      <c r="G186" s="47"/>
      <c r="H186" s="47"/>
      <c r="I186" s="47">
        <v>0</v>
      </c>
      <c r="J186" s="47"/>
      <c r="K186" s="47"/>
      <c r="L186" s="47"/>
      <c r="M186" s="47"/>
      <c r="N186" s="47">
        <v>0</v>
      </c>
      <c r="O186" s="47"/>
      <c r="P186" s="47"/>
      <c r="Q186" s="47"/>
      <c r="R186" s="47"/>
      <c r="S186" s="47">
        <v>0</v>
      </c>
      <c r="T186" s="47"/>
      <c r="U186" s="47"/>
      <c r="V186" s="47"/>
      <c r="W186" s="47"/>
      <c r="X186" s="47">
        <v>0</v>
      </c>
      <c r="Y186" s="47"/>
      <c r="Z186" s="47"/>
      <c r="AA186" s="47"/>
      <c r="AB186" s="47"/>
      <c r="AC186" s="47">
        <v>0</v>
      </c>
      <c r="AD186" s="47"/>
      <c r="AE186" s="47"/>
      <c r="AF186" s="47"/>
      <c r="AG186" s="47"/>
      <c r="AH186" s="47">
        <v>0</v>
      </c>
      <c r="AI186" s="47"/>
      <c r="AJ186" s="47"/>
      <c r="AK186" s="47"/>
      <c r="AL186" s="47"/>
      <c r="AM186" s="47">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90"/>
  <sheetViews>
    <sheetView workbookViewId="0"/>
  </sheetViews>
  <sheetFormatPr defaultColWidth="8.86328125" defaultRowHeight="14.25" x14ac:dyDescent="0.45"/>
  <cols>
    <col min="1" max="1" width="55.3984375" customWidth="1"/>
    <col min="2" max="2" width="20" customWidth="1"/>
  </cols>
  <sheetData>
    <row r="1" spans="1:2" x14ac:dyDescent="0.45">
      <c r="A1" t="s">
        <v>767</v>
      </c>
    </row>
    <row r="2" spans="1:2" x14ac:dyDescent="0.45">
      <c r="A2" t="s">
        <v>768</v>
      </c>
    </row>
    <row r="3" spans="1:2" x14ac:dyDescent="0.45">
      <c r="A3" t="s">
        <v>769</v>
      </c>
    </row>
    <row r="5" spans="1:2" x14ac:dyDescent="0.45">
      <c r="A5" t="s">
        <v>770</v>
      </c>
    </row>
    <row r="6" spans="1:2" x14ac:dyDescent="0.45">
      <c r="A6" t="s">
        <v>771</v>
      </c>
    </row>
    <row r="7" spans="1:2" x14ac:dyDescent="0.45">
      <c r="A7" t="s">
        <v>772</v>
      </c>
    </row>
    <row r="9" spans="1:2" x14ac:dyDescent="0.45">
      <c r="A9" s="62" t="s">
        <v>773</v>
      </c>
      <c r="B9" s="33"/>
    </row>
    <row r="11" spans="1:2" x14ac:dyDescent="0.45">
      <c r="A11" s="3" t="s">
        <v>721</v>
      </c>
      <c r="B11" s="9"/>
    </row>
    <row r="12" spans="1:2" x14ac:dyDescent="0.45">
      <c r="A12" t="s">
        <v>774</v>
      </c>
      <c r="B12">
        <v>0.83</v>
      </c>
    </row>
    <row r="13" spans="1:2" x14ac:dyDescent="0.45">
      <c r="A13" t="s">
        <v>775</v>
      </c>
      <c r="B13">
        <v>0.26500000000000001</v>
      </c>
    </row>
    <row r="14" spans="1:2" x14ac:dyDescent="0.45">
      <c r="A14" t="s">
        <v>776</v>
      </c>
      <c r="B14" s="60">
        <f>B12/B13</f>
        <v>3.132075471698113</v>
      </c>
    </row>
    <row r="16" spans="1:2" x14ac:dyDescent="0.45">
      <c r="A16" s="3" t="s">
        <v>777</v>
      </c>
      <c r="B16" s="9"/>
    </row>
    <row r="18" spans="1:2" x14ac:dyDescent="0.45">
      <c r="A18" s="2" t="s">
        <v>798</v>
      </c>
      <c r="B18" s="13" t="s">
        <v>799</v>
      </c>
    </row>
    <row r="19" spans="1:2" x14ac:dyDescent="0.45">
      <c r="A19" t="s">
        <v>800</v>
      </c>
      <c r="B19" s="59">
        <v>0.79</v>
      </c>
    </row>
    <row r="20" spans="1:2" x14ac:dyDescent="0.45">
      <c r="A20" s="38" t="s">
        <v>810</v>
      </c>
      <c r="B20" s="59">
        <v>0.84</v>
      </c>
    </row>
    <row r="21" spans="1:2" x14ac:dyDescent="0.45">
      <c r="A21" s="38" t="s">
        <v>801</v>
      </c>
      <c r="B21" s="59">
        <v>0.74</v>
      </c>
    </row>
    <row r="22" spans="1:2" x14ac:dyDescent="0.45">
      <c r="A22" s="38" t="s">
        <v>802</v>
      </c>
      <c r="B22" s="59">
        <v>0.8</v>
      </c>
    </row>
    <row r="23" spans="1:2" x14ac:dyDescent="0.45">
      <c r="A23" s="38" t="s">
        <v>784</v>
      </c>
      <c r="B23" s="59">
        <v>0.76</v>
      </c>
    </row>
    <row r="24" spans="1:2" x14ac:dyDescent="0.45">
      <c r="A24" s="38" t="s">
        <v>803</v>
      </c>
      <c r="B24" s="59">
        <v>0.83</v>
      </c>
    </row>
    <row r="25" spans="1:2" x14ac:dyDescent="0.45">
      <c r="A25" s="38" t="s">
        <v>804</v>
      </c>
      <c r="B25" s="59">
        <v>0.74</v>
      </c>
    </row>
    <row r="26" spans="1:2" x14ac:dyDescent="0.45">
      <c r="A26" s="38" t="s">
        <v>786</v>
      </c>
      <c r="B26" s="59">
        <v>0.84</v>
      </c>
    </row>
    <row r="28" spans="1:2" x14ac:dyDescent="0.45">
      <c r="A28" t="s">
        <v>811</v>
      </c>
      <c r="B28" s="43" t="str">
        <f>VLOOKUP('Country Selector'!$A$2,'Country Selector'!$C$2:$J$196,6,FALSE)</f>
        <v>China and India</v>
      </c>
    </row>
    <row r="29" spans="1:2" x14ac:dyDescent="0.45">
      <c r="A29" t="s">
        <v>812</v>
      </c>
      <c r="B29" s="63">
        <f>VLOOKUP($B$28,$A$19:$B$26,2,FALSE)</f>
        <v>0.74</v>
      </c>
    </row>
    <row r="31" spans="1:2" x14ac:dyDescent="0.45">
      <c r="A31" t="s">
        <v>813</v>
      </c>
      <c r="B31" s="59">
        <v>0.6</v>
      </c>
    </row>
    <row r="32" spans="1:2" x14ac:dyDescent="0.45">
      <c r="A32" t="s">
        <v>814</v>
      </c>
      <c r="B32" s="64">
        <f>(B29-B31)/B29</f>
        <v>0.1891891891891892</v>
      </c>
    </row>
    <row r="37" spans="1:4" x14ac:dyDescent="0.45">
      <c r="A37" s="2" t="s">
        <v>845</v>
      </c>
    </row>
    <row r="38" spans="1:4" x14ac:dyDescent="0.45">
      <c r="A38" s="65" t="s">
        <v>839</v>
      </c>
    </row>
    <row r="39" spans="1:4" x14ac:dyDescent="0.45">
      <c r="A39" s="38"/>
      <c r="B39" s="38"/>
      <c r="C39" s="38"/>
      <c r="D39" s="38"/>
    </row>
    <row r="40" spans="1:4" x14ac:dyDescent="0.45">
      <c r="A40" s="2" t="s">
        <v>841</v>
      </c>
      <c r="B40" s="2" t="s">
        <v>840</v>
      </c>
      <c r="C40" s="2">
        <v>2015</v>
      </c>
    </row>
    <row r="41" spans="1:4" x14ac:dyDescent="0.45">
      <c r="A41" t="e">
        <f>INDEX('Country Selector'!$C$2:$C$196,MATCH($B41,'Country Selector'!$I$2:$I$196,0))</f>
        <v>#N/A</v>
      </c>
      <c r="B41" t="s">
        <v>815</v>
      </c>
      <c r="C41" s="1">
        <v>5.4099999999999999E-3</v>
      </c>
    </row>
    <row r="42" spans="1:4" x14ac:dyDescent="0.45">
      <c r="A42" t="str">
        <f>INDEX('Country Selector'!$C$2:$C$196,MATCH($B42,'Country Selector'!$I$2:$I$196,0))</f>
        <v>Afghanistan</v>
      </c>
      <c r="B42" t="s">
        <v>17</v>
      </c>
      <c r="C42" s="1">
        <v>31.6</v>
      </c>
    </row>
    <row r="43" spans="1:4" x14ac:dyDescent="0.45">
      <c r="A43" t="str">
        <f>INDEX('Country Selector'!$C$2:$C$196,MATCH($B43,'Country Selector'!$I$2:$I$196,0))</f>
        <v>Angola</v>
      </c>
      <c r="B43" t="s">
        <v>25</v>
      </c>
      <c r="C43" s="1">
        <v>988</v>
      </c>
    </row>
    <row r="44" spans="1:4" x14ac:dyDescent="0.45">
      <c r="A44" t="e">
        <f>INDEX('Country Selector'!$C$2:$C$196,MATCH($B44,'Country Selector'!$I$2:$I$196,0))</f>
        <v>#N/A</v>
      </c>
      <c r="B44" t="s">
        <v>816</v>
      </c>
      <c r="C44" s="1">
        <v>7.5699999999999997E-4</v>
      </c>
    </row>
    <row r="45" spans="1:4" x14ac:dyDescent="0.45">
      <c r="A45" t="str">
        <f>INDEX('Country Selector'!$C$2:$C$196,MATCH($B45,'Country Selector'!$I$2:$I$196,0))</f>
        <v>Albania</v>
      </c>
      <c r="B45" t="s">
        <v>19</v>
      </c>
      <c r="C45" s="1">
        <v>1100</v>
      </c>
    </row>
    <row r="46" spans="1:4" x14ac:dyDescent="0.45">
      <c r="A46" t="str">
        <f>INDEX('Country Selector'!$C$2:$C$196,MATCH($B46,'Country Selector'!$I$2:$I$196,0))</f>
        <v>Andorra</v>
      </c>
      <c r="B46" t="s">
        <v>23</v>
      </c>
      <c r="C46" s="1">
        <v>17.100000000000001</v>
      </c>
    </row>
    <row r="47" spans="1:4" x14ac:dyDescent="0.45">
      <c r="A47" t="e">
        <f>INDEX('Country Selector'!$C$2:$C$196,MATCH($B47,'Country Selector'!$I$2:$I$196,0))</f>
        <v>#N/A</v>
      </c>
      <c r="B47" t="s">
        <v>817</v>
      </c>
      <c r="C47" s="1">
        <v>314000</v>
      </c>
    </row>
    <row r="48" spans="1:4" x14ac:dyDescent="0.45">
      <c r="A48" t="e">
        <f>INDEX('Country Selector'!$C$2:$C$196,MATCH($B48,'Country Selector'!$I$2:$I$196,0))</f>
        <v>#N/A</v>
      </c>
      <c r="B48" t="s">
        <v>818</v>
      </c>
      <c r="C48" s="1">
        <v>1.15E-3</v>
      </c>
    </row>
    <row r="49" spans="1:3" x14ac:dyDescent="0.45">
      <c r="A49" t="e">
        <f>INDEX('Country Selector'!$C$2:$C$196,MATCH($B49,'Country Selector'!$I$2:$I$196,0))</f>
        <v>#N/A</v>
      </c>
      <c r="B49" t="s">
        <v>819</v>
      </c>
      <c r="C49" s="1">
        <v>4310</v>
      </c>
    </row>
    <row r="50" spans="1:3" x14ac:dyDescent="0.45">
      <c r="A50" t="str">
        <f>INDEX('Country Selector'!$C$2:$C$196,MATCH($B50,'Country Selector'!$I$2:$I$196,0))</f>
        <v>United Arab Emirates</v>
      </c>
      <c r="B50" t="s">
        <v>333</v>
      </c>
      <c r="C50" s="1">
        <v>10300</v>
      </c>
    </row>
    <row r="51" spans="1:3" x14ac:dyDescent="0.45">
      <c r="A51" t="str">
        <f>INDEX('Country Selector'!$C$2:$C$196,MATCH($B51,'Country Selector'!$I$2:$I$196,0))</f>
        <v>Argentina</v>
      </c>
      <c r="B51" t="s">
        <v>28</v>
      </c>
      <c r="C51" s="1">
        <v>7120</v>
      </c>
    </row>
    <row r="52" spans="1:3" x14ac:dyDescent="0.45">
      <c r="A52" t="str">
        <f>INDEX('Country Selector'!$C$2:$C$196,MATCH($B52,'Country Selector'!$I$2:$I$196,0))</f>
        <v>Armenia</v>
      </c>
      <c r="B52" t="s">
        <v>30</v>
      </c>
      <c r="C52" s="1">
        <v>208</v>
      </c>
    </row>
    <row r="53" spans="1:3" x14ac:dyDescent="0.45">
      <c r="A53" t="str">
        <f>INDEX('Country Selector'!$C$2:$C$196,MATCH($B53,'Country Selector'!$I$2:$I$196,0))</f>
        <v>Antigua and Barbuda</v>
      </c>
      <c r="B53" t="s">
        <v>502</v>
      </c>
      <c r="C53" s="1">
        <v>4.62E-3</v>
      </c>
    </row>
    <row r="54" spans="1:3" x14ac:dyDescent="0.45">
      <c r="A54" t="str">
        <f>INDEX('Country Selector'!$C$2:$C$196,MATCH($B54,'Country Selector'!$I$2:$I$196,0))</f>
        <v>Australia</v>
      </c>
      <c r="B54" t="s">
        <v>33</v>
      </c>
      <c r="C54" s="1">
        <v>5640</v>
      </c>
    </row>
    <row r="55" spans="1:3" x14ac:dyDescent="0.45">
      <c r="A55" t="str">
        <f>INDEX('Country Selector'!$C$2:$C$196,MATCH($B55,'Country Selector'!$I$2:$I$196,0))</f>
        <v>Austria</v>
      </c>
      <c r="B55" t="s">
        <v>35</v>
      </c>
      <c r="C55" s="1">
        <v>2740</v>
      </c>
    </row>
    <row r="56" spans="1:3" x14ac:dyDescent="0.45">
      <c r="A56" t="str">
        <f>INDEX('Country Selector'!$C$2:$C$196,MATCH($B56,'Country Selector'!$I$2:$I$196,0))</f>
        <v>Azerbaijan</v>
      </c>
      <c r="B56" t="s">
        <v>37</v>
      </c>
      <c r="C56" s="1">
        <v>1280</v>
      </c>
    </row>
    <row r="57" spans="1:3" x14ac:dyDescent="0.45">
      <c r="A57" t="e">
        <f>INDEX('Country Selector'!$C$2:$C$196,MATCH($B57,'Country Selector'!$I$2:$I$196,0))</f>
        <v>#N/A</v>
      </c>
      <c r="B57" t="s">
        <v>820</v>
      </c>
      <c r="C57" s="1">
        <v>1020000</v>
      </c>
    </row>
    <row r="58" spans="1:3" x14ac:dyDescent="0.45">
      <c r="A58" t="str">
        <f>INDEX('Country Selector'!$C$2:$C$196,MATCH($B58,'Country Selector'!$I$2:$I$196,0))</f>
        <v>Burundi</v>
      </c>
      <c r="B58" t="s">
        <v>69</v>
      </c>
      <c r="C58" s="1">
        <v>40.700000000000003</v>
      </c>
    </row>
    <row r="59" spans="1:3" x14ac:dyDescent="0.45">
      <c r="A59" t="str">
        <f>INDEX('Country Selector'!$C$2:$C$196,MATCH($B59,'Country Selector'!$I$2:$I$196,0))</f>
        <v>Belgium</v>
      </c>
      <c r="B59" t="s">
        <v>46</v>
      </c>
      <c r="C59" s="1">
        <v>4400</v>
      </c>
    </row>
    <row r="60" spans="1:3" x14ac:dyDescent="0.45">
      <c r="A60" t="str">
        <f>INDEX('Country Selector'!$C$2:$C$196,MATCH($B60,'Country Selector'!$I$2:$I$196,0))</f>
        <v>Benin</v>
      </c>
      <c r="B60" t="s">
        <v>50</v>
      </c>
      <c r="C60" s="1">
        <v>698</v>
      </c>
    </row>
    <row r="61" spans="1:3" x14ac:dyDescent="0.45">
      <c r="A61" t="str">
        <f>INDEX('Country Selector'!$C$2:$C$196,MATCH($B61,'Country Selector'!$I$2:$I$196,0))</f>
        <v>Burkina Faso</v>
      </c>
      <c r="B61" t="s">
        <v>65</v>
      </c>
      <c r="C61" s="1">
        <v>102</v>
      </c>
    </row>
    <row r="62" spans="1:3" x14ac:dyDescent="0.45">
      <c r="A62" t="str">
        <f>INDEX('Country Selector'!$C$2:$C$196,MATCH($B62,'Country Selector'!$I$2:$I$196,0))</f>
        <v>Bangladesh</v>
      </c>
      <c r="B62" t="s">
        <v>41</v>
      </c>
      <c r="C62" s="1">
        <v>282</v>
      </c>
    </row>
    <row r="63" spans="1:3" x14ac:dyDescent="0.45">
      <c r="A63" t="str">
        <f>INDEX('Country Selector'!$C$2:$C$196,MATCH($B63,'Country Selector'!$I$2:$I$196,0))</f>
        <v>Bulgaria</v>
      </c>
      <c r="B63" t="s">
        <v>63</v>
      </c>
      <c r="C63" s="1">
        <v>2390</v>
      </c>
    </row>
    <row r="64" spans="1:3" x14ac:dyDescent="0.45">
      <c r="A64" t="str">
        <f>INDEX('Country Selector'!$C$2:$C$196,MATCH($B64,'Country Selector'!$I$2:$I$196,0))</f>
        <v>Bahrain</v>
      </c>
      <c r="B64" t="s">
        <v>371</v>
      </c>
      <c r="C64" s="1">
        <v>524</v>
      </c>
    </row>
    <row r="65" spans="1:3" x14ac:dyDescent="0.45">
      <c r="A65" t="str">
        <f>INDEX('Country Selector'!$C$2:$C$196,MATCH($B65,'Country Selector'!$I$2:$I$196,0))</f>
        <v>Bahamas</v>
      </c>
      <c r="B65" t="s">
        <v>370</v>
      </c>
      <c r="C65" s="1">
        <v>0</v>
      </c>
    </row>
    <row r="66" spans="1:3" x14ac:dyDescent="0.45">
      <c r="A66" t="str">
        <f>INDEX('Country Selector'!$C$2:$C$196,MATCH($B66,'Country Selector'!$I$2:$I$196,0))</f>
        <v>Bosnia and Herzegovina</v>
      </c>
      <c r="B66" t="s">
        <v>56</v>
      </c>
      <c r="C66" s="1">
        <v>700</v>
      </c>
    </row>
    <row r="67" spans="1:3" x14ac:dyDescent="0.45">
      <c r="A67" t="str">
        <f>INDEX('Country Selector'!$C$2:$C$196,MATCH($B67,'Country Selector'!$I$2:$I$196,0))</f>
        <v>Belarus</v>
      </c>
      <c r="B67" t="s">
        <v>44</v>
      </c>
      <c r="C67" s="1">
        <v>2890</v>
      </c>
    </row>
    <row r="68" spans="1:3" x14ac:dyDescent="0.45">
      <c r="A68" t="str">
        <f>INDEX('Country Selector'!$C$2:$C$196,MATCH($B68,'Country Selector'!$I$2:$I$196,0))</f>
        <v>Belize</v>
      </c>
      <c r="B68" t="s">
        <v>48</v>
      </c>
      <c r="C68" s="1">
        <v>1.35</v>
      </c>
    </row>
    <row r="69" spans="1:3" x14ac:dyDescent="0.45">
      <c r="A69" t="str">
        <f>INDEX('Country Selector'!$C$2:$C$196,MATCH($B69,'Country Selector'!$I$2:$I$196,0))</f>
        <v>Bolivia</v>
      </c>
      <c r="B69" t="s">
        <v>54</v>
      </c>
      <c r="C69" s="1">
        <v>1980</v>
      </c>
    </row>
    <row r="70" spans="1:3" x14ac:dyDescent="0.45">
      <c r="A70" t="str">
        <f>INDEX('Country Selector'!$C$2:$C$196,MATCH($B70,'Country Selector'!$I$2:$I$196,0))</f>
        <v>Brazil</v>
      </c>
      <c r="B70" t="s">
        <v>60</v>
      </c>
      <c r="C70" s="1">
        <v>30100</v>
      </c>
    </row>
    <row r="71" spans="1:3" x14ac:dyDescent="0.45">
      <c r="A71" t="str">
        <f>INDEX('Country Selector'!$C$2:$C$196,MATCH($B71,'Country Selector'!$I$2:$I$196,0))</f>
        <v>Barbados</v>
      </c>
      <c r="B71" t="s">
        <v>372</v>
      </c>
      <c r="C71" s="1">
        <v>62.7</v>
      </c>
    </row>
    <row r="72" spans="1:3" x14ac:dyDescent="0.45">
      <c r="A72" t="str">
        <f>INDEX('Country Selector'!$C$2:$C$196,MATCH($B72,'Country Selector'!$I$2:$I$196,0))</f>
        <v>Brunei</v>
      </c>
      <c r="B72" t="s">
        <v>423</v>
      </c>
      <c r="C72" s="1">
        <v>161</v>
      </c>
    </row>
    <row r="73" spans="1:3" x14ac:dyDescent="0.45">
      <c r="A73" t="str">
        <f>INDEX('Country Selector'!$C$2:$C$196,MATCH($B73,'Country Selector'!$I$2:$I$196,0))</f>
        <v>Bhutan</v>
      </c>
      <c r="B73" t="s">
        <v>52</v>
      </c>
      <c r="C73" s="1">
        <v>302</v>
      </c>
    </row>
    <row r="74" spans="1:3" x14ac:dyDescent="0.45">
      <c r="A74" t="str">
        <f>INDEX('Country Selector'!$C$2:$C$196,MATCH($B74,'Country Selector'!$I$2:$I$196,0))</f>
        <v>Botswana</v>
      </c>
      <c r="B74" t="s">
        <v>58</v>
      </c>
      <c r="C74" s="1">
        <v>142</v>
      </c>
    </row>
    <row r="75" spans="1:3" x14ac:dyDescent="0.45">
      <c r="A75" t="str">
        <f>INDEX('Country Selector'!$C$2:$C$196,MATCH($B75,'Country Selector'!$I$2:$I$196,0))</f>
        <v>Central Africa &amp; Middle Eastn Republic</v>
      </c>
      <c r="B75" t="s">
        <v>77</v>
      </c>
      <c r="C75" s="1">
        <v>0.24</v>
      </c>
    </row>
    <row r="76" spans="1:3" x14ac:dyDescent="0.45">
      <c r="A76" t="str">
        <f>INDEX('Country Selector'!$C$2:$C$196,MATCH($B76,'Country Selector'!$I$2:$I$196,0))</f>
        <v>Canada</v>
      </c>
      <c r="B76" t="s">
        <v>75</v>
      </c>
      <c r="C76" s="1">
        <v>8070</v>
      </c>
    </row>
    <row r="77" spans="1:3" x14ac:dyDescent="0.45">
      <c r="A77" t="str">
        <f>INDEX('Country Selector'!$C$2:$C$196,MATCH($B77,'Country Selector'!$I$2:$I$196,0))</f>
        <v>Switzerland</v>
      </c>
      <c r="B77" t="s">
        <v>306</v>
      </c>
      <c r="C77" s="1">
        <v>1850</v>
      </c>
    </row>
    <row r="78" spans="1:3" x14ac:dyDescent="0.45">
      <c r="A78" t="str">
        <f>INDEX('Country Selector'!$C$2:$C$196,MATCH($B78,'Country Selector'!$I$2:$I$196,0))</f>
        <v>Chile</v>
      </c>
      <c r="B78" t="s">
        <v>81</v>
      </c>
      <c r="C78" s="1">
        <v>2030</v>
      </c>
    </row>
    <row r="79" spans="1:3" x14ac:dyDescent="0.45">
      <c r="A79" t="str">
        <f>INDEX('Country Selector'!$C$2:$C$196,MATCH($B79,'Country Selector'!$I$2:$I$196,0))</f>
        <v>China</v>
      </c>
      <c r="B79" t="s">
        <v>83</v>
      </c>
      <c r="C79" s="1">
        <v>856000</v>
      </c>
    </row>
    <row r="80" spans="1:3" x14ac:dyDescent="0.45">
      <c r="A80" t="str">
        <f>INDEX('Country Selector'!$C$2:$C$196,MATCH($B80,'Country Selector'!$I$2:$I$196,0))</f>
        <v>Cote d'Ivoire</v>
      </c>
      <c r="B80" t="s">
        <v>94</v>
      </c>
      <c r="C80" s="1">
        <v>1050</v>
      </c>
    </row>
    <row r="81" spans="1:3" x14ac:dyDescent="0.45">
      <c r="A81" t="str">
        <f>INDEX('Country Selector'!$C$2:$C$196,MATCH($B81,'Country Selector'!$I$2:$I$196,0))</f>
        <v>Cameroon</v>
      </c>
      <c r="B81" t="s">
        <v>73</v>
      </c>
      <c r="C81" s="1">
        <v>621</v>
      </c>
    </row>
    <row r="82" spans="1:3" x14ac:dyDescent="0.45">
      <c r="A82" t="str">
        <f>INDEX('Country Selector'!$C$2:$C$196,MATCH($B82,'Country Selector'!$I$2:$I$196,0))</f>
        <v>Congo (Kinshasa)</v>
      </c>
      <c r="B82" t="s">
        <v>90</v>
      </c>
      <c r="C82" s="1">
        <v>155</v>
      </c>
    </row>
    <row r="83" spans="1:3" x14ac:dyDescent="0.45">
      <c r="A83" t="str">
        <f>INDEX('Country Selector'!$C$2:$C$196,MATCH($B83,'Country Selector'!$I$2:$I$196,0))</f>
        <v>Congo (Brazzaville)</v>
      </c>
      <c r="B83" t="s">
        <v>88</v>
      </c>
      <c r="C83" s="1">
        <v>273</v>
      </c>
    </row>
    <row r="84" spans="1:3" x14ac:dyDescent="0.45">
      <c r="A84" t="e">
        <f>INDEX('Country Selector'!$C$2:$C$196,MATCH($B84,'Country Selector'!$I$2:$I$196,0))</f>
        <v>#N/A</v>
      </c>
      <c r="B84" t="s">
        <v>821</v>
      </c>
      <c r="C84" s="1">
        <v>1.07E-3</v>
      </c>
    </row>
    <row r="85" spans="1:3" x14ac:dyDescent="0.45">
      <c r="A85" t="str">
        <f>INDEX('Country Selector'!$C$2:$C$196,MATCH($B85,'Country Selector'!$I$2:$I$196,0))</f>
        <v>Colombia</v>
      </c>
      <c r="B85" t="s">
        <v>85</v>
      </c>
      <c r="C85" s="1">
        <v>6050</v>
      </c>
    </row>
    <row r="86" spans="1:3" x14ac:dyDescent="0.45">
      <c r="A86" t="str">
        <f>INDEX('Country Selector'!$C$2:$C$196,MATCH($B86,'Country Selector'!$I$2:$I$196,0))</f>
        <v>Comoros</v>
      </c>
      <c r="B86" t="s">
        <v>373</v>
      </c>
      <c r="C86" s="1">
        <v>3.8699999999999998E-2</v>
      </c>
    </row>
    <row r="87" spans="1:3" x14ac:dyDescent="0.45">
      <c r="A87" t="str">
        <f>INDEX('Country Selector'!$C$2:$C$196,MATCH($B87,'Country Selector'!$I$2:$I$196,0))</f>
        <v>Cape Verde</v>
      </c>
      <c r="B87" t="s">
        <v>475</v>
      </c>
      <c r="C87" s="1">
        <v>0</v>
      </c>
    </row>
    <row r="88" spans="1:3" x14ac:dyDescent="0.45">
      <c r="A88" t="str">
        <f>INDEX('Country Selector'!$C$2:$C$196,MATCH($B88,'Country Selector'!$I$2:$I$196,0))</f>
        <v>Costa Rica</v>
      </c>
      <c r="B88" t="s">
        <v>92</v>
      </c>
      <c r="C88" s="1">
        <v>375</v>
      </c>
    </row>
    <row r="89" spans="1:3" x14ac:dyDescent="0.45">
      <c r="A89" t="str">
        <f>INDEX('Country Selector'!$C$2:$C$196,MATCH($B89,'Country Selector'!$I$2:$I$196,0))</f>
        <v>Cuba</v>
      </c>
      <c r="B89" t="s">
        <v>98</v>
      </c>
      <c r="C89" s="1">
        <v>1090</v>
      </c>
    </row>
    <row r="90" spans="1:3" x14ac:dyDescent="0.45">
      <c r="A90" t="str">
        <f>INDEX('Country Selector'!$C$2:$C$196,MATCH($B90,'Country Selector'!$I$2:$I$196,0))</f>
        <v>Cyprus</v>
      </c>
      <c r="B90" t="s">
        <v>374</v>
      </c>
      <c r="C90" s="1">
        <v>888</v>
      </c>
    </row>
    <row r="91" spans="1:3" x14ac:dyDescent="0.45">
      <c r="A91" t="str">
        <f>INDEX('Country Selector'!$C$2:$C$196,MATCH($B91,'Country Selector'!$I$2:$I$196,0))</f>
        <v>Czech Republic</v>
      </c>
      <c r="B91" t="s">
        <v>101</v>
      </c>
      <c r="C91" s="1">
        <v>2580</v>
      </c>
    </row>
    <row r="92" spans="1:3" x14ac:dyDescent="0.45">
      <c r="A92" t="str">
        <f>INDEX('Country Selector'!$C$2:$C$196,MATCH($B92,'Country Selector'!$I$2:$I$196,0))</f>
        <v>Germany</v>
      </c>
      <c r="B92" t="s">
        <v>134</v>
      </c>
      <c r="C92" s="1">
        <v>19600</v>
      </c>
    </row>
    <row r="93" spans="1:3" x14ac:dyDescent="0.45">
      <c r="A93" t="str">
        <f>INDEX('Country Selector'!$C$2:$C$196,MATCH($B93,'Country Selector'!$I$2:$I$196,0))</f>
        <v>Djibouti</v>
      </c>
      <c r="B93" t="s">
        <v>375</v>
      </c>
      <c r="C93" s="1">
        <v>145</v>
      </c>
    </row>
    <row r="94" spans="1:3" x14ac:dyDescent="0.45">
      <c r="A94" t="str">
        <f>INDEX('Country Selector'!$C$2:$C$196,MATCH($B94,'Country Selector'!$I$2:$I$196,0))</f>
        <v>Dominica</v>
      </c>
      <c r="B94" t="s">
        <v>503</v>
      </c>
      <c r="C94" s="1">
        <v>3.5899999999999999E-3</v>
      </c>
    </row>
    <row r="95" spans="1:3" x14ac:dyDescent="0.45">
      <c r="A95" t="str">
        <f>INDEX('Country Selector'!$C$2:$C$196,MATCH($B95,'Country Selector'!$I$2:$I$196,0))</f>
        <v>Denmark</v>
      </c>
      <c r="B95" t="s">
        <v>103</v>
      </c>
      <c r="C95" s="1">
        <v>1050</v>
      </c>
    </row>
    <row r="96" spans="1:3" x14ac:dyDescent="0.45">
      <c r="A96" t="str">
        <f>INDEX('Country Selector'!$C$2:$C$196,MATCH($B96,'Country Selector'!$I$2:$I$196,0))</f>
        <v>Dominican Republic</v>
      </c>
      <c r="B96" t="s">
        <v>107</v>
      </c>
      <c r="C96" s="1">
        <v>2070</v>
      </c>
    </row>
    <row r="97" spans="1:3" x14ac:dyDescent="0.45">
      <c r="A97" t="str">
        <f>INDEX('Country Selector'!$C$2:$C$196,MATCH($B97,'Country Selector'!$I$2:$I$196,0))</f>
        <v>Algeria</v>
      </c>
      <c r="B97" t="s">
        <v>21</v>
      </c>
      <c r="C97" s="1">
        <v>9160</v>
      </c>
    </row>
    <row r="98" spans="1:3" x14ac:dyDescent="0.45">
      <c r="A98" t="e">
        <f>INDEX('Country Selector'!$C$2:$C$196,MATCH($B98,'Country Selector'!$I$2:$I$196,0))</f>
        <v>#N/A</v>
      </c>
      <c r="B98" t="s">
        <v>822</v>
      </c>
      <c r="C98" s="1">
        <v>1740000</v>
      </c>
    </row>
    <row r="99" spans="1:3" x14ac:dyDescent="0.45">
      <c r="A99" t="str">
        <f>INDEX('Country Selector'!$C$2:$C$196,MATCH($B99,'Country Selector'!$I$2:$I$196,0))</f>
        <v>Ecuador</v>
      </c>
      <c r="B99" t="s">
        <v>109</v>
      </c>
      <c r="C99" s="1">
        <v>2450</v>
      </c>
    </row>
    <row r="100" spans="1:3" x14ac:dyDescent="0.45">
      <c r="A100" t="str">
        <f>INDEX('Country Selector'!$C$2:$C$196,MATCH($B100,'Country Selector'!$I$2:$I$196,0))</f>
        <v>Egypt</v>
      </c>
      <c r="B100" t="s">
        <v>111</v>
      </c>
      <c r="C100" s="1">
        <v>20500</v>
      </c>
    </row>
    <row r="101" spans="1:3" x14ac:dyDescent="0.45">
      <c r="A101" t="str">
        <f>INDEX('Country Selector'!$C$2:$C$196,MATCH($B101,'Country Selector'!$I$2:$I$196,0))</f>
        <v>Eritrea</v>
      </c>
      <c r="B101" t="s">
        <v>117</v>
      </c>
      <c r="C101" s="1">
        <v>121</v>
      </c>
    </row>
    <row r="102" spans="1:3" x14ac:dyDescent="0.45">
      <c r="A102" t="str">
        <f>INDEX('Country Selector'!$C$2:$C$196,MATCH($B102,'Country Selector'!$I$2:$I$196,0))</f>
        <v>Spain</v>
      </c>
      <c r="B102" t="s">
        <v>295</v>
      </c>
      <c r="C102" s="1">
        <v>12100</v>
      </c>
    </row>
    <row r="103" spans="1:3" x14ac:dyDescent="0.45">
      <c r="A103" t="str">
        <f>INDEX('Country Selector'!$C$2:$C$196,MATCH($B103,'Country Selector'!$I$2:$I$196,0))</f>
        <v>Estonia</v>
      </c>
      <c r="B103" t="s">
        <v>119</v>
      </c>
      <c r="C103" s="1">
        <v>263</v>
      </c>
    </row>
    <row r="104" spans="1:3" x14ac:dyDescent="0.45">
      <c r="A104" t="str">
        <f>INDEX('Country Selector'!$C$2:$C$196,MATCH($B104,'Country Selector'!$I$2:$I$196,0))</f>
        <v>Ethiopia</v>
      </c>
      <c r="B104" t="s">
        <v>121</v>
      </c>
      <c r="C104" s="1">
        <v>1360</v>
      </c>
    </row>
    <row r="105" spans="1:3" x14ac:dyDescent="0.45">
      <c r="A105" t="e">
        <f>INDEX('Country Selector'!$C$2:$C$196,MATCH($B105,'Country Selector'!$I$2:$I$196,0))</f>
        <v>#N/A</v>
      </c>
      <c r="B105" t="s">
        <v>823</v>
      </c>
      <c r="C105" s="1">
        <v>109000</v>
      </c>
    </row>
    <row r="106" spans="1:3" x14ac:dyDescent="0.45">
      <c r="A106" t="str">
        <f>INDEX('Country Selector'!$C$2:$C$196,MATCH($B106,'Country Selector'!$I$2:$I$196,0))</f>
        <v>Finland</v>
      </c>
      <c r="B106" t="s">
        <v>124</v>
      </c>
      <c r="C106" s="1">
        <v>964</v>
      </c>
    </row>
    <row r="107" spans="1:3" x14ac:dyDescent="0.45">
      <c r="A107" t="str">
        <f>INDEX('Country Selector'!$C$2:$C$196,MATCH($B107,'Country Selector'!$I$2:$I$196,0))</f>
        <v>Fiji</v>
      </c>
      <c r="B107" t="s">
        <v>476</v>
      </c>
      <c r="C107" s="1">
        <v>79.2</v>
      </c>
    </row>
    <row r="108" spans="1:3" x14ac:dyDescent="0.45">
      <c r="A108" t="str">
        <f>INDEX('Country Selector'!$C$2:$C$196,MATCH($B108,'Country Selector'!$I$2:$I$196,0))</f>
        <v>France</v>
      </c>
      <c r="B108" t="s">
        <v>126</v>
      </c>
      <c r="C108" s="1">
        <v>9740</v>
      </c>
    </row>
    <row r="109" spans="1:3" x14ac:dyDescent="0.45">
      <c r="A109" t="str">
        <f>INDEX('Country Selector'!$C$2:$C$196,MATCH($B109,'Country Selector'!$I$2:$I$196,0))</f>
        <v>Micronesia (Federated States of)</v>
      </c>
      <c r="B109" t="s">
        <v>483</v>
      </c>
      <c r="C109" s="1">
        <v>5.11E-3</v>
      </c>
    </row>
    <row r="110" spans="1:3" x14ac:dyDescent="0.45">
      <c r="A110" t="str">
        <f>INDEX('Country Selector'!$C$2:$C$196,MATCH($B110,'Country Selector'!$I$2:$I$196,0))</f>
        <v>Gabon</v>
      </c>
      <c r="B110" t="s">
        <v>128</v>
      </c>
      <c r="C110" s="1">
        <v>57.8</v>
      </c>
    </row>
    <row r="111" spans="1:3" x14ac:dyDescent="0.45">
      <c r="A111" t="str">
        <f>INDEX('Country Selector'!$C$2:$C$196,MATCH($B111,'Country Selector'!$I$2:$I$196,0))</f>
        <v>United Kingdom</v>
      </c>
      <c r="B111" t="s">
        <v>335</v>
      </c>
      <c r="C111" s="1">
        <v>6640</v>
      </c>
    </row>
    <row r="112" spans="1:3" x14ac:dyDescent="0.45">
      <c r="A112" t="str">
        <f>INDEX('Country Selector'!$C$2:$C$196,MATCH($B112,'Country Selector'!$I$2:$I$196,0))</f>
        <v>Georgia</v>
      </c>
      <c r="B112" t="s">
        <v>132</v>
      </c>
      <c r="C112" s="1">
        <v>1620</v>
      </c>
    </row>
    <row r="113" spans="1:3" x14ac:dyDescent="0.45">
      <c r="A113" t="str">
        <f>INDEX('Country Selector'!$C$2:$C$196,MATCH($B113,'Country Selector'!$I$2:$I$196,0))</f>
        <v>Ghana</v>
      </c>
      <c r="B113" t="s">
        <v>136</v>
      </c>
      <c r="C113" s="1">
        <v>182</v>
      </c>
    </row>
    <row r="114" spans="1:3" x14ac:dyDescent="0.45">
      <c r="A114" t="str">
        <f>INDEX('Country Selector'!$C$2:$C$196,MATCH($B114,'Country Selector'!$I$2:$I$196,0))</f>
        <v>Guinea</v>
      </c>
      <c r="B114" t="s">
        <v>143</v>
      </c>
      <c r="C114" s="1">
        <v>223</v>
      </c>
    </row>
    <row r="115" spans="1:3" x14ac:dyDescent="0.45">
      <c r="A115" t="str">
        <f>INDEX('Country Selector'!$C$2:$C$196,MATCH($B115,'Country Selector'!$I$2:$I$196,0))</f>
        <v>Gambia</v>
      </c>
      <c r="B115" t="s">
        <v>130</v>
      </c>
      <c r="C115" s="1">
        <v>9.6000000000000002E-2</v>
      </c>
    </row>
    <row r="116" spans="1:3" x14ac:dyDescent="0.45">
      <c r="A116" t="str">
        <f>INDEX('Country Selector'!$C$2:$C$196,MATCH($B116,'Country Selector'!$I$2:$I$196,0))</f>
        <v>Guinea-Bissau</v>
      </c>
      <c r="B116" t="s">
        <v>145</v>
      </c>
      <c r="C116" s="1">
        <v>8.9599999999999999E-2</v>
      </c>
    </row>
    <row r="117" spans="1:3" x14ac:dyDescent="0.45">
      <c r="A117" t="str">
        <f>INDEX('Country Selector'!$C$2:$C$196,MATCH($B117,'Country Selector'!$I$2:$I$196,0))</f>
        <v>Equatorial Guinea</v>
      </c>
      <c r="B117" t="s">
        <v>115</v>
      </c>
      <c r="C117" s="1">
        <v>4.1300000000000003E-2</v>
      </c>
    </row>
    <row r="118" spans="1:3" x14ac:dyDescent="0.45">
      <c r="A118" t="str">
        <f>INDEX('Country Selector'!$C$2:$C$196,MATCH($B118,'Country Selector'!$I$2:$I$196,0))</f>
        <v>Greece</v>
      </c>
      <c r="B118" t="s">
        <v>138</v>
      </c>
      <c r="C118" s="1">
        <v>3960</v>
      </c>
    </row>
    <row r="119" spans="1:3" x14ac:dyDescent="0.45">
      <c r="A119" t="str">
        <f>INDEX('Country Selector'!$C$2:$C$196,MATCH($B119,'Country Selector'!$I$2:$I$196,0))</f>
        <v>Grenada</v>
      </c>
      <c r="B119" t="s">
        <v>477</v>
      </c>
      <c r="C119" s="1">
        <v>5.3E-3</v>
      </c>
    </row>
    <row r="120" spans="1:3" x14ac:dyDescent="0.45">
      <c r="A120" t="str">
        <f>INDEX('Country Selector'!$C$2:$C$196,MATCH($B120,'Country Selector'!$I$2:$I$196,0))</f>
        <v>Guatemala</v>
      </c>
      <c r="B120" t="s">
        <v>141</v>
      </c>
      <c r="C120" s="1">
        <v>2120</v>
      </c>
    </row>
    <row r="121" spans="1:3" x14ac:dyDescent="0.45">
      <c r="A121" t="str">
        <f>INDEX('Country Selector'!$C$2:$C$196,MATCH($B121,'Country Selector'!$I$2:$I$196,0))</f>
        <v>Guyana</v>
      </c>
      <c r="B121" t="s">
        <v>147</v>
      </c>
      <c r="C121" s="1">
        <v>3.7900000000000003E-2</v>
      </c>
    </row>
    <row r="122" spans="1:3" x14ac:dyDescent="0.45">
      <c r="A122" t="e">
        <f>INDEX('Country Selector'!$C$2:$C$196,MATCH($B122,'Country Selector'!$I$2:$I$196,0))</f>
        <v>#N/A</v>
      </c>
      <c r="B122" t="s">
        <v>824</v>
      </c>
      <c r="C122" s="1">
        <v>724</v>
      </c>
    </row>
    <row r="123" spans="1:3" x14ac:dyDescent="0.45">
      <c r="A123" t="str">
        <f>INDEX('Country Selector'!$C$2:$C$196,MATCH($B123,'Country Selector'!$I$2:$I$196,0))</f>
        <v>Honduras</v>
      </c>
      <c r="B123" t="s">
        <v>152</v>
      </c>
      <c r="C123" s="1">
        <v>658</v>
      </c>
    </row>
    <row r="124" spans="1:3" x14ac:dyDescent="0.45">
      <c r="A124" t="str">
        <f>INDEX('Country Selector'!$C$2:$C$196,MATCH($B124,'Country Selector'!$I$2:$I$196,0))</f>
        <v>Croatia</v>
      </c>
      <c r="B124" t="s">
        <v>96</v>
      </c>
      <c r="C124" s="1">
        <v>1340</v>
      </c>
    </row>
    <row r="125" spans="1:3" x14ac:dyDescent="0.45">
      <c r="A125" t="str">
        <f>INDEX('Country Selector'!$C$2:$C$196,MATCH($B125,'Country Selector'!$I$2:$I$196,0))</f>
        <v>Haiti</v>
      </c>
      <c r="B125" t="s">
        <v>149</v>
      </c>
      <c r="C125" s="1">
        <v>117</v>
      </c>
    </row>
    <row r="126" spans="1:3" x14ac:dyDescent="0.45">
      <c r="A126" t="str">
        <f>INDEX('Country Selector'!$C$2:$C$196,MATCH($B126,'Country Selector'!$I$2:$I$196,0))</f>
        <v>Hungary</v>
      </c>
      <c r="B126" t="s">
        <v>154</v>
      </c>
      <c r="C126" s="1">
        <v>1140</v>
      </c>
    </row>
    <row r="127" spans="1:3" x14ac:dyDescent="0.45">
      <c r="A127" t="str">
        <f>INDEX('Country Selector'!$C$2:$C$196,MATCH($B127,'Country Selector'!$I$2:$I$196,0))</f>
        <v>Indonesia</v>
      </c>
      <c r="B127" t="s">
        <v>159</v>
      </c>
      <c r="C127" s="1">
        <v>28500</v>
      </c>
    </row>
    <row r="128" spans="1:3" x14ac:dyDescent="0.45">
      <c r="A128" t="str">
        <f>INDEX('Country Selector'!$C$2:$C$196,MATCH($B128,'Country Selector'!$I$2:$I$196,0))</f>
        <v>India</v>
      </c>
      <c r="B128" t="s">
        <v>157</v>
      </c>
      <c r="C128" s="1">
        <v>128000</v>
      </c>
    </row>
    <row r="129" spans="1:3" x14ac:dyDescent="0.45">
      <c r="A129" t="str">
        <f>INDEX('Country Selector'!$C$2:$C$196,MATCH($B129,'Country Selector'!$I$2:$I$196,0))</f>
        <v>Ireland</v>
      </c>
      <c r="B129" t="s">
        <v>165</v>
      </c>
      <c r="C129" s="1">
        <v>1830</v>
      </c>
    </row>
    <row r="130" spans="1:3" x14ac:dyDescent="0.45">
      <c r="A130" t="str">
        <f>INDEX('Country Selector'!$C$2:$C$196,MATCH($B130,'Country Selector'!$I$2:$I$196,0))</f>
        <v>Iran</v>
      </c>
      <c r="B130" t="s">
        <v>161</v>
      </c>
      <c r="C130" s="1">
        <v>20300</v>
      </c>
    </row>
    <row r="131" spans="1:3" x14ac:dyDescent="0.45">
      <c r="A131" t="str">
        <f>INDEX('Country Selector'!$C$2:$C$196,MATCH($B131,'Country Selector'!$I$2:$I$196,0))</f>
        <v>Iraq</v>
      </c>
      <c r="B131" t="s">
        <v>163</v>
      </c>
      <c r="C131" s="1">
        <v>5040</v>
      </c>
    </row>
    <row r="132" spans="1:3" x14ac:dyDescent="0.45">
      <c r="A132" t="str">
        <f>INDEX('Country Selector'!$C$2:$C$196,MATCH($B132,'Country Selector'!$I$2:$I$196,0))</f>
        <v>Iceland</v>
      </c>
      <c r="B132" t="s">
        <v>376</v>
      </c>
      <c r="C132" s="1">
        <v>0.71699999999999997</v>
      </c>
    </row>
    <row r="133" spans="1:3" x14ac:dyDescent="0.45">
      <c r="A133" t="str">
        <f>INDEX('Country Selector'!$C$2:$C$196,MATCH($B133,'Country Selector'!$I$2:$I$196,0))</f>
        <v>Israel</v>
      </c>
      <c r="B133" t="s">
        <v>167</v>
      </c>
      <c r="C133" s="1">
        <v>2380</v>
      </c>
    </row>
    <row r="134" spans="1:3" x14ac:dyDescent="0.45">
      <c r="A134" t="str">
        <f>INDEX('Country Selector'!$C$2:$C$196,MATCH($B134,'Country Selector'!$I$2:$I$196,0))</f>
        <v>Italy</v>
      </c>
      <c r="B134" t="s">
        <v>169</v>
      </c>
      <c r="C134" s="1">
        <v>11200</v>
      </c>
    </row>
    <row r="135" spans="1:3" x14ac:dyDescent="0.45">
      <c r="A135" t="str">
        <f>INDEX('Country Selector'!$C$2:$C$196,MATCH($B135,'Country Selector'!$I$2:$I$196,0))</f>
        <v>Jamaica</v>
      </c>
      <c r="B135" t="s">
        <v>377</v>
      </c>
      <c r="C135" s="1">
        <v>418</v>
      </c>
    </row>
    <row r="136" spans="1:3" x14ac:dyDescent="0.45">
      <c r="A136" t="str">
        <f>INDEX('Country Selector'!$C$2:$C$196,MATCH($B136,'Country Selector'!$I$2:$I$196,0))</f>
        <v>Jordan</v>
      </c>
      <c r="B136" t="s">
        <v>174</v>
      </c>
      <c r="C136" s="1">
        <v>2570</v>
      </c>
    </row>
    <row r="137" spans="1:3" x14ac:dyDescent="0.45">
      <c r="A137" t="str">
        <f>INDEX('Country Selector'!$C$2:$C$196,MATCH($B137,'Country Selector'!$I$2:$I$196,0))</f>
        <v>Japan</v>
      </c>
      <c r="B137" t="s">
        <v>172</v>
      </c>
      <c r="C137" s="1">
        <v>33700</v>
      </c>
    </row>
    <row r="138" spans="1:3" x14ac:dyDescent="0.45">
      <c r="A138" t="str">
        <f>INDEX('Country Selector'!$C$2:$C$196,MATCH($B138,'Country Selector'!$I$2:$I$196,0))</f>
        <v>Kazakhstan</v>
      </c>
      <c r="B138" t="s">
        <v>176</v>
      </c>
      <c r="C138" s="1">
        <v>10500</v>
      </c>
    </row>
    <row r="139" spans="1:3" x14ac:dyDescent="0.45">
      <c r="A139" t="str">
        <f>INDEX('Country Selector'!$C$2:$C$196,MATCH($B139,'Country Selector'!$I$2:$I$196,0))</f>
        <v>Kenya</v>
      </c>
      <c r="B139" t="s">
        <v>178</v>
      </c>
      <c r="C139" s="1">
        <v>3470</v>
      </c>
    </row>
    <row r="140" spans="1:3" x14ac:dyDescent="0.45">
      <c r="A140" t="str">
        <f>INDEX('Country Selector'!$C$2:$C$196,MATCH($B140,'Country Selector'!$I$2:$I$196,0))</f>
        <v>Kyrgyzstan</v>
      </c>
      <c r="B140" t="s">
        <v>183</v>
      </c>
      <c r="C140" s="1">
        <v>714</v>
      </c>
    </row>
    <row r="141" spans="1:3" x14ac:dyDescent="0.45">
      <c r="A141" t="str">
        <f>INDEX('Country Selector'!$C$2:$C$196,MATCH($B141,'Country Selector'!$I$2:$I$196,0))</f>
        <v>Cambodia</v>
      </c>
      <c r="B141" t="s">
        <v>71</v>
      </c>
      <c r="C141" s="1">
        <v>571</v>
      </c>
    </row>
    <row r="142" spans="1:3" x14ac:dyDescent="0.45">
      <c r="A142" t="str">
        <f>INDEX('Country Selector'!$C$2:$C$196,MATCH($B142,'Country Selector'!$I$2:$I$196,0))</f>
        <v>Kiribati</v>
      </c>
      <c r="B142" t="s">
        <v>478</v>
      </c>
      <c r="C142" s="1">
        <v>5.5599999999999998E-3</v>
      </c>
    </row>
    <row r="143" spans="1:3" x14ac:dyDescent="0.45">
      <c r="A143" t="str">
        <f>INDEX('Country Selector'!$C$2:$C$196,MATCH($B143,'Country Selector'!$I$2:$I$196,0))</f>
        <v>Saint Kitts and Nevis</v>
      </c>
      <c r="B143" t="s">
        <v>486</v>
      </c>
      <c r="C143" s="1">
        <v>2.7899999999999999E-3</v>
      </c>
    </row>
    <row r="144" spans="1:3" x14ac:dyDescent="0.45">
      <c r="A144" t="str">
        <f>INDEX('Country Selector'!$C$2:$C$196,MATCH($B144,'Country Selector'!$I$2:$I$196,0))</f>
        <v>South Korea</v>
      </c>
      <c r="B144" t="s">
        <v>292</v>
      </c>
      <c r="C144" s="1">
        <v>34800</v>
      </c>
    </row>
    <row r="145" spans="1:3" x14ac:dyDescent="0.45">
      <c r="A145" t="str">
        <f>INDEX('Country Selector'!$C$2:$C$196,MATCH($B145,'Country Selector'!$I$2:$I$196,0))</f>
        <v>Kuwait</v>
      </c>
      <c r="B145" t="s">
        <v>378</v>
      </c>
      <c r="C145" s="1">
        <v>1470</v>
      </c>
    </row>
    <row r="146" spans="1:3" x14ac:dyDescent="0.45">
      <c r="A146" t="str">
        <f>INDEX('Country Selector'!$C$2:$C$196,MATCH($B146,'Country Selector'!$I$2:$I$196,0))</f>
        <v>Laos</v>
      </c>
      <c r="B146" t="s">
        <v>185</v>
      </c>
      <c r="C146" s="1">
        <v>963</v>
      </c>
    </row>
    <row r="147" spans="1:3" x14ac:dyDescent="0.45">
      <c r="A147" t="str">
        <f>INDEX('Country Selector'!$C$2:$C$196,MATCH($B147,'Country Selector'!$I$2:$I$196,0))</f>
        <v>Lebanon</v>
      </c>
      <c r="B147" t="s">
        <v>189</v>
      </c>
      <c r="C147" s="1">
        <v>2240</v>
      </c>
    </row>
    <row r="148" spans="1:3" x14ac:dyDescent="0.45">
      <c r="A148" t="str">
        <f>INDEX('Country Selector'!$C$2:$C$196,MATCH($B148,'Country Selector'!$I$2:$I$196,0))</f>
        <v>Liberia</v>
      </c>
      <c r="B148" t="s">
        <v>193</v>
      </c>
      <c r="C148" s="1">
        <v>115</v>
      </c>
    </row>
    <row r="149" spans="1:3" x14ac:dyDescent="0.45">
      <c r="A149" t="str">
        <f>INDEX('Country Selector'!$C$2:$C$196,MATCH($B149,'Country Selector'!$I$2:$I$196,0))</f>
        <v>Libya</v>
      </c>
      <c r="B149" t="s">
        <v>461</v>
      </c>
      <c r="C149" s="1">
        <v>634</v>
      </c>
    </row>
    <row r="150" spans="1:3" x14ac:dyDescent="0.45">
      <c r="A150" t="str">
        <f>INDEX('Country Selector'!$C$2:$C$196,MATCH($B150,'Country Selector'!$I$2:$I$196,0))</f>
        <v>Saint Lucia</v>
      </c>
      <c r="B150" t="s">
        <v>384</v>
      </c>
      <c r="C150" s="1">
        <v>9.3399999999999993E-3</v>
      </c>
    </row>
    <row r="151" spans="1:3" x14ac:dyDescent="0.45">
      <c r="A151" t="e">
        <f>INDEX('Country Selector'!$C$2:$C$196,MATCH($B151,'Country Selector'!$I$2:$I$196,0))</f>
        <v>#N/A</v>
      </c>
      <c r="B151" t="s">
        <v>825</v>
      </c>
      <c r="C151" s="1">
        <v>17300</v>
      </c>
    </row>
    <row r="152" spans="1:3" x14ac:dyDescent="0.45">
      <c r="A152" t="str">
        <f>INDEX('Country Selector'!$C$2:$C$196,MATCH($B152,'Country Selector'!$I$2:$I$196,0))</f>
        <v>Liechtenstein</v>
      </c>
      <c r="B152" t="s">
        <v>379</v>
      </c>
      <c r="C152" s="1">
        <v>10.8</v>
      </c>
    </row>
    <row r="153" spans="1:3" x14ac:dyDescent="0.45">
      <c r="A153" t="str">
        <f>INDEX('Country Selector'!$C$2:$C$196,MATCH($B153,'Country Selector'!$I$2:$I$196,0))</f>
        <v>Sri Lanka</v>
      </c>
      <c r="B153" t="s">
        <v>297</v>
      </c>
      <c r="C153" s="1">
        <v>871</v>
      </c>
    </row>
    <row r="154" spans="1:3" x14ac:dyDescent="0.45">
      <c r="A154" t="str">
        <f>INDEX('Country Selector'!$C$2:$C$196,MATCH($B154,'Country Selector'!$I$2:$I$196,0))</f>
        <v>Lesotho</v>
      </c>
      <c r="B154" t="s">
        <v>191</v>
      </c>
      <c r="C154" s="1">
        <v>0.105</v>
      </c>
    </row>
    <row r="155" spans="1:3" x14ac:dyDescent="0.45">
      <c r="A155" t="str">
        <f>INDEX('Country Selector'!$C$2:$C$196,MATCH($B155,'Country Selector'!$I$2:$I$196,0))</f>
        <v>Lithuania</v>
      </c>
      <c r="B155" t="s">
        <v>197</v>
      </c>
      <c r="C155" s="1">
        <v>578</v>
      </c>
    </row>
    <row r="156" spans="1:3" x14ac:dyDescent="0.45">
      <c r="A156" t="str">
        <f>INDEX('Country Selector'!$C$2:$C$196,MATCH($B156,'Country Selector'!$I$2:$I$196,0))</f>
        <v>Luxembourg</v>
      </c>
      <c r="B156" t="s">
        <v>380</v>
      </c>
      <c r="C156" s="1">
        <v>395</v>
      </c>
    </row>
    <row r="157" spans="1:3" x14ac:dyDescent="0.45">
      <c r="A157" t="str">
        <f>INDEX('Country Selector'!$C$2:$C$196,MATCH($B157,'Country Selector'!$I$2:$I$196,0))</f>
        <v>Latvia</v>
      </c>
      <c r="B157" t="s">
        <v>187</v>
      </c>
      <c r="C157" s="1">
        <v>480</v>
      </c>
    </row>
    <row r="158" spans="1:3" x14ac:dyDescent="0.45">
      <c r="A158" t="e">
        <f>INDEX('Country Selector'!$C$2:$C$196,MATCH($B158,'Country Selector'!$I$2:$I$196,0))</f>
        <v>#N/A</v>
      </c>
      <c r="B158" t="s">
        <v>826</v>
      </c>
      <c r="C158" s="1">
        <v>2.9000000000000001E-2</v>
      </c>
    </row>
    <row r="159" spans="1:3" x14ac:dyDescent="0.45">
      <c r="A159" t="str">
        <f>INDEX('Country Selector'!$C$2:$C$196,MATCH($B159,'Country Selector'!$I$2:$I$196,0))</f>
        <v>Morocco</v>
      </c>
      <c r="B159" t="s">
        <v>223</v>
      </c>
      <c r="C159" s="1">
        <v>7870</v>
      </c>
    </row>
    <row r="160" spans="1:3" x14ac:dyDescent="0.45">
      <c r="A160" t="str">
        <f>INDEX('Country Selector'!$C$2:$C$196,MATCH($B160,'Country Selector'!$I$2:$I$196,0))</f>
        <v>Monaco</v>
      </c>
      <c r="B160" t="s">
        <v>462</v>
      </c>
      <c r="C160" s="1">
        <v>7.13</v>
      </c>
    </row>
    <row r="161" spans="1:3" x14ac:dyDescent="0.45">
      <c r="A161" t="str">
        <f>INDEX('Country Selector'!$C$2:$C$196,MATCH($B161,'Country Selector'!$I$2:$I$196,0))</f>
        <v>Moldova</v>
      </c>
      <c r="B161" t="s">
        <v>218</v>
      </c>
      <c r="C161" s="1">
        <v>492</v>
      </c>
    </row>
    <row r="162" spans="1:3" x14ac:dyDescent="0.45">
      <c r="A162" t="str">
        <f>INDEX('Country Selector'!$C$2:$C$196,MATCH($B162,'Country Selector'!$I$2:$I$196,0))</f>
        <v>Madagascar</v>
      </c>
      <c r="B162" t="s">
        <v>202</v>
      </c>
      <c r="C162" s="1">
        <v>295</v>
      </c>
    </row>
    <row r="163" spans="1:3" x14ac:dyDescent="0.45">
      <c r="A163" t="str">
        <f>INDEX('Country Selector'!$C$2:$C$196,MATCH($B163,'Country Selector'!$I$2:$I$196,0))</f>
        <v>Maldives</v>
      </c>
      <c r="B163" t="s">
        <v>479</v>
      </c>
      <c r="C163" s="1">
        <v>1.7899999999999999E-2</v>
      </c>
    </row>
    <row r="164" spans="1:3" x14ac:dyDescent="0.45">
      <c r="A164" t="str">
        <f>INDEX('Country Selector'!$C$2:$C$196,MATCH($B164,'Country Selector'!$I$2:$I$196,0))</f>
        <v>Mexico</v>
      </c>
      <c r="B164" t="s">
        <v>216</v>
      </c>
      <c r="C164" s="1">
        <v>34400</v>
      </c>
    </row>
    <row r="165" spans="1:3" x14ac:dyDescent="0.45">
      <c r="A165" t="str">
        <f>INDEX('Country Selector'!$C$2:$C$196,MATCH($B165,'Country Selector'!$I$2:$I$196,0))</f>
        <v>Marshall Islands</v>
      </c>
      <c r="B165" t="s">
        <v>480</v>
      </c>
      <c r="C165" s="1">
        <v>2.63E-3</v>
      </c>
    </row>
    <row r="166" spans="1:3" x14ac:dyDescent="0.45">
      <c r="A166" t="str">
        <f>INDEX('Country Selector'!$C$2:$C$196,MATCH($B166,'Country Selector'!$I$2:$I$196,0))</f>
        <v>Macedonia</v>
      </c>
      <c r="B166" t="s">
        <v>200</v>
      </c>
      <c r="C166" s="1">
        <v>292</v>
      </c>
    </row>
    <row r="167" spans="1:3" x14ac:dyDescent="0.45">
      <c r="A167" t="str">
        <f>INDEX('Country Selector'!$C$2:$C$196,MATCH($B167,'Country Selector'!$I$2:$I$196,0))</f>
        <v>Mali</v>
      </c>
      <c r="B167" t="s">
        <v>209</v>
      </c>
      <c r="C167" s="1">
        <v>0</v>
      </c>
    </row>
    <row r="168" spans="1:3" x14ac:dyDescent="0.45">
      <c r="A168" t="str">
        <f>INDEX('Country Selector'!$C$2:$C$196,MATCH($B168,'Country Selector'!$I$2:$I$196,0))</f>
        <v>Malta</v>
      </c>
      <c r="B168" t="s">
        <v>381</v>
      </c>
      <c r="C168" s="1">
        <v>2.4899999999999999E-2</v>
      </c>
    </row>
    <row r="169" spans="1:3" x14ac:dyDescent="0.45">
      <c r="A169" t="str">
        <f>INDEX('Country Selector'!$C$2:$C$196,MATCH($B169,'Country Selector'!$I$2:$I$196,0))</f>
        <v>Burma</v>
      </c>
      <c r="B169" t="s">
        <v>67</v>
      </c>
      <c r="C169" s="1">
        <v>295</v>
      </c>
    </row>
    <row r="170" spans="1:3" x14ac:dyDescent="0.45">
      <c r="A170" t="str">
        <f>INDEX('Country Selector'!$C$2:$C$196,MATCH($B170,'Country Selector'!$I$2:$I$196,0))</f>
        <v>Montenegro</v>
      </c>
      <c r="B170" t="s">
        <v>827</v>
      </c>
      <c r="C170" s="1">
        <v>9.7799999999999998E-2</v>
      </c>
    </row>
    <row r="171" spans="1:3" x14ac:dyDescent="0.45">
      <c r="A171" t="str">
        <f>INDEX('Country Selector'!$C$2:$C$196,MATCH($B171,'Country Selector'!$I$2:$I$196,0))</f>
        <v>Mongolia</v>
      </c>
      <c r="B171" t="s">
        <v>221</v>
      </c>
      <c r="C171" s="1">
        <v>225</v>
      </c>
    </row>
    <row r="172" spans="1:3" x14ac:dyDescent="0.45">
      <c r="A172" t="str">
        <f>INDEX('Country Selector'!$C$2:$C$196,MATCH($B172,'Country Selector'!$I$2:$I$196,0))</f>
        <v>Mozambique</v>
      </c>
      <c r="B172" t="s">
        <v>225</v>
      </c>
      <c r="C172" s="1">
        <v>609</v>
      </c>
    </row>
    <row r="173" spans="1:3" x14ac:dyDescent="0.45">
      <c r="A173" t="str">
        <f>INDEX('Country Selector'!$C$2:$C$196,MATCH($B173,'Country Selector'!$I$2:$I$196,0))</f>
        <v>Mauritania</v>
      </c>
      <c r="B173" t="s">
        <v>213</v>
      </c>
      <c r="C173" s="1">
        <v>370</v>
      </c>
    </row>
    <row r="174" spans="1:3" x14ac:dyDescent="0.45">
      <c r="A174" t="str">
        <f>INDEX('Country Selector'!$C$2:$C$196,MATCH($B174,'Country Selector'!$I$2:$I$196,0))</f>
        <v>Mauritius</v>
      </c>
      <c r="B174" t="s">
        <v>481</v>
      </c>
      <c r="C174" s="1">
        <v>1.0900000000000001</v>
      </c>
    </row>
    <row r="175" spans="1:3" x14ac:dyDescent="0.45">
      <c r="A175" t="str">
        <f>INDEX('Country Selector'!$C$2:$C$196,MATCH($B175,'Country Selector'!$I$2:$I$196,0))</f>
        <v>Malawi</v>
      </c>
      <c r="B175" t="s">
        <v>204</v>
      </c>
      <c r="C175" s="1">
        <v>180</v>
      </c>
    </row>
    <row r="176" spans="1:3" x14ac:dyDescent="0.45">
      <c r="A176" t="str">
        <f>INDEX('Country Selector'!$C$2:$C$196,MATCH($B176,'Country Selector'!$I$2:$I$196,0))</f>
        <v>Malaysia</v>
      </c>
      <c r="B176" t="s">
        <v>206</v>
      </c>
      <c r="C176" s="1">
        <v>13900</v>
      </c>
    </row>
    <row r="177" spans="1:3" x14ac:dyDescent="0.45">
      <c r="A177" t="str">
        <f>INDEX('Country Selector'!$C$2:$C$196,MATCH($B177,'Country Selector'!$I$2:$I$196,0))</f>
        <v>Namibia</v>
      </c>
      <c r="B177" t="s">
        <v>227</v>
      </c>
      <c r="C177" s="1">
        <v>402</v>
      </c>
    </row>
    <row r="178" spans="1:3" x14ac:dyDescent="0.45">
      <c r="A178" t="str">
        <f>INDEX('Country Selector'!$C$2:$C$196,MATCH($B178,'Country Selector'!$I$2:$I$196,0))</f>
        <v>Niger</v>
      </c>
      <c r="B178" t="s">
        <v>238</v>
      </c>
      <c r="C178" s="1">
        <v>31.2</v>
      </c>
    </row>
    <row r="179" spans="1:3" x14ac:dyDescent="0.45">
      <c r="A179" t="str">
        <f>INDEX('Country Selector'!$C$2:$C$196,MATCH($B179,'Country Selector'!$I$2:$I$196,0))</f>
        <v>Nigeria</v>
      </c>
      <c r="B179" t="s">
        <v>240</v>
      </c>
      <c r="C179" s="1">
        <v>8140</v>
      </c>
    </row>
    <row r="180" spans="1:3" x14ac:dyDescent="0.45">
      <c r="A180" t="str">
        <f>INDEX('Country Selector'!$C$2:$C$196,MATCH($B180,'Country Selector'!$I$2:$I$196,0))</f>
        <v>Nicaragua</v>
      </c>
      <c r="B180" t="s">
        <v>236</v>
      </c>
      <c r="C180" s="1">
        <v>271</v>
      </c>
    </row>
    <row r="181" spans="1:3" x14ac:dyDescent="0.45">
      <c r="A181" t="e">
        <f>INDEX('Country Selector'!$C$2:$C$196,MATCH($B181,'Country Selector'!$I$2:$I$196,0))</f>
        <v>#N/A</v>
      </c>
      <c r="B181" t="s">
        <v>828</v>
      </c>
      <c r="C181" s="1">
        <v>7.2899999999999997E-5</v>
      </c>
    </row>
    <row r="182" spans="1:3" x14ac:dyDescent="0.45">
      <c r="A182" t="str">
        <f>INDEX('Country Selector'!$C$2:$C$196,MATCH($B182,'Country Selector'!$I$2:$I$196,0))</f>
        <v>Netherlands</v>
      </c>
      <c r="B182" t="s">
        <v>232</v>
      </c>
      <c r="C182" s="1">
        <v>1450</v>
      </c>
    </row>
    <row r="183" spans="1:3" x14ac:dyDescent="0.45">
      <c r="A183" t="e">
        <f>INDEX('Country Selector'!$C$2:$C$196,MATCH($B183,'Country Selector'!$I$2:$I$196,0))</f>
        <v>#N/A</v>
      </c>
      <c r="B183" t="s">
        <v>829</v>
      </c>
      <c r="C183" s="1">
        <v>1420000</v>
      </c>
    </row>
    <row r="184" spans="1:3" x14ac:dyDescent="0.45">
      <c r="A184" t="str">
        <f>INDEX('Country Selector'!$C$2:$C$196,MATCH($B184,'Country Selector'!$I$2:$I$196,0))</f>
        <v>Norway</v>
      </c>
      <c r="B184" t="s">
        <v>244</v>
      </c>
      <c r="C184" s="1">
        <v>987</v>
      </c>
    </row>
    <row r="185" spans="1:3" x14ac:dyDescent="0.45">
      <c r="A185" t="str">
        <f>INDEX('Country Selector'!$C$2:$C$196,MATCH($B185,'Country Selector'!$I$2:$I$196,0))</f>
        <v>Nepal</v>
      </c>
      <c r="B185" t="s">
        <v>230</v>
      </c>
      <c r="C185" s="1">
        <v>764</v>
      </c>
    </row>
    <row r="186" spans="1:3" x14ac:dyDescent="0.45">
      <c r="A186" t="str">
        <f>INDEX('Country Selector'!$C$2:$C$196,MATCH($B186,'Country Selector'!$I$2:$I$196,0))</f>
        <v>Nauru</v>
      </c>
      <c r="B186" t="s">
        <v>484</v>
      </c>
      <c r="C186" s="1">
        <v>5.0299999999999997E-4</v>
      </c>
    </row>
    <row r="187" spans="1:3" x14ac:dyDescent="0.45">
      <c r="A187" t="str">
        <f>INDEX('Country Selector'!$C$2:$C$196,MATCH($B187,'Country Selector'!$I$2:$I$196,0))</f>
        <v>New Zealand</v>
      </c>
      <c r="B187" t="s">
        <v>234</v>
      </c>
      <c r="C187" s="1">
        <v>876</v>
      </c>
    </row>
    <row r="188" spans="1:3" x14ac:dyDescent="0.45">
      <c r="A188" t="str">
        <f>INDEX('Country Selector'!$C$2:$C$196,MATCH($B188,'Country Selector'!$I$2:$I$196,0))</f>
        <v>Oman</v>
      </c>
      <c r="B188" t="s">
        <v>382</v>
      </c>
      <c r="C188" s="1">
        <v>1810</v>
      </c>
    </row>
    <row r="189" spans="1:3" x14ac:dyDescent="0.45">
      <c r="A189" t="str">
        <f>INDEX('Country Selector'!$C$2:$C$196,MATCH($B189,'Country Selector'!$I$2:$I$196,0))</f>
        <v>Pakistan</v>
      </c>
      <c r="B189" t="s">
        <v>247</v>
      </c>
      <c r="C189" s="1">
        <v>12700</v>
      </c>
    </row>
    <row r="190" spans="1:3" x14ac:dyDescent="0.45">
      <c r="A190" t="str">
        <f>INDEX('Country Selector'!$C$2:$C$196,MATCH($B190,'Country Selector'!$I$2:$I$196,0))</f>
        <v>Panama</v>
      </c>
      <c r="B190" t="s">
        <v>250</v>
      </c>
      <c r="C190" s="1">
        <v>854</v>
      </c>
    </row>
    <row r="191" spans="1:3" x14ac:dyDescent="0.45">
      <c r="A191" t="str">
        <f>INDEX('Country Selector'!$C$2:$C$196,MATCH($B191,'Country Selector'!$I$2:$I$196,0))</f>
        <v>Peru</v>
      </c>
      <c r="B191" t="s">
        <v>255</v>
      </c>
      <c r="C191" s="1">
        <v>4700</v>
      </c>
    </row>
    <row r="192" spans="1:3" x14ac:dyDescent="0.45">
      <c r="A192" t="str">
        <f>INDEX('Country Selector'!$C$2:$C$196,MATCH($B192,'Country Selector'!$I$2:$I$196,0))</f>
        <v>Philippines</v>
      </c>
      <c r="B192" t="s">
        <v>257</v>
      </c>
      <c r="C192" s="1">
        <v>9510</v>
      </c>
    </row>
    <row r="193" spans="1:3" x14ac:dyDescent="0.45">
      <c r="A193" t="str">
        <f>INDEX('Country Selector'!$C$2:$C$196,MATCH($B193,'Country Selector'!$I$2:$I$196,0))</f>
        <v>Palau</v>
      </c>
      <c r="B193" t="s">
        <v>485</v>
      </c>
      <c r="C193" s="1">
        <v>1.06E-3</v>
      </c>
    </row>
    <row r="194" spans="1:3" x14ac:dyDescent="0.45">
      <c r="A194" t="str">
        <f>INDEX('Country Selector'!$C$2:$C$196,MATCH($B194,'Country Selector'!$I$2:$I$196,0))</f>
        <v>Papua New Guinea</v>
      </c>
      <c r="B194" t="s">
        <v>383</v>
      </c>
      <c r="C194" s="1">
        <v>75.8</v>
      </c>
    </row>
    <row r="195" spans="1:3" x14ac:dyDescent="0.45">
      <c r="A195" t="str">
        <f>INDEX('Country Selector'!$C$2:$C$196,MATCH($B195,'Country Selector'!$I$2:$I$196,0))</f>
        <v>Poland</v>
      </c>
      <c r="B195" t="s">
        <v>259</v>
      </c>
      <c r="C195" s="1">
        <v>10100</v>
      </c>
    </row>
    <row r="196" spans="1:3" x14ac:dyDescent="0.45">
      <c r="A196" t="str">
        <f>INDEX('Country Selector'!$C$2:$C$196,MATCH($B196,'Country Selector'!$I$2:$I$196,0))</f>
        <v>North Korea</v>
      </c>
      <c r="B196" t="s">
        <v>242</v>
      </c>
      <c r="C196" s="1">
        <v>3270</v>
      </c>
    </row>
    <row r="197" spans="1:3" x14ac:dyDescent="0.45">
      <c r="A197" t="str">
        <f>INDEX('Country Selector'!$C$2:$C$196,MATCH($B197,'Country Selector'!$I$2:$I$196,0))</f>
        <v>Portugal</v>
      </c>
      <c r="B197" t="s">
        <v>261</v>
      </c>
      <c r="C197" s="1">
        <v>3790</v>
      </c>
    </row>
    <row r="198" spans="1:3" x14ac:dyDescent="0.45">
      <c r="A198" t="str">
        <f>INDEX('Country Selector'!$C$2:$C$196,MATCH($B198,'Country Selector'!$I$2:$I$196,0))</f>
        <v>Paraguay</v>
      </c>
      <c r="B198" t="s">
        <v>253</v>
      </c>
      <c r="C198" s="1">
        <v>917</v>
      </c>
    </row>
    <row r="199" spans="1:3" x14ac:dyDescent="0.45">
      <c r="A199" t="str">
        <f>INDEX('Country Selector'!$C$2:$C$196,MATCH($B199,'Country Selector'!$I$2:$I$196,0))</f>
        <v>Qatar</v>
      </c>
      <c r="B199" t="s">
        <v>463</v>
      </c>
      <c r="C199" s="1">
        <v>2100</v>
      </c>
    </row>
    <row r="200" spans="1:3" x14ac:dyDescent="0.45">
      <c r="A200" t="str">
        <f>INDEX('Country Selector'!$C$2:$C$196,MATCH($B200,'Country Selector'!$I$2:$I$196,0))</f>
        <v>Romania</v>
      </c>
      <c r="B200" t="s">
        <v>830</v>
      </c>
      <c r="C200" s="1">
        <v>4520</v>
      </c>
    </row>
    <row r="201" spans="1:3" x14ac:dyDescent="0.45">
      <c r="A201" t="str">
        <f>INDEX('Country Selector'!$C$2:$C$196,MATCH($B201,'Country Selector'!$I$2:$I$196,0))</f>
        <v>Russia</v>
      </c>
      <c r="B201" t="s">
        <v>265</v>
      </c>
      <c r="C201" s="1">
        <v>40000</v>
      </c>
    </row>
    <row r="202" spans="1:3" x14ac:dyDescent="0.45">
      <c r="A202" t="str">
        <f>INDEX('Country Selector'!$C$2:$C$196,MATCH($B202,'Country Selector'!$I$2:$I$196,0))</f>
        <v>Rwanda</v>
      </c>
      <c r="B202" t="s">
        <v>267</v>
      </c>
      <c r="C202" s="1">
        <v>77.3</v>
      </c>
    </row>
    <row r="203" spans="1:3" x14ac:dyDescent="0.45">
      <c r="A203" t="str">
        <f>INDEX('Country Selector'!$C$2:$C$196,MATCH($B203,'Country Selector'!$I$2:$I$196,0))</f>
        <v>Saudi Arabia</v>
      </c>
      <c r="B203" t="s">
        <v>275</v>
      </c>
      <c r="C203" s="1">
        <v>34200</v>
      </c>
    </row>
    <row r="204" spans="1:3" x14ac:dyDescent="0.45">
      <c r="A204" t="str">
        <f>INDEX('Country Selector'!$C$2:$C$196,MATCH($B204,'Country Selector'!$I$2:$I$196,0))</f>
        <v>Sudan</v>
      </c>
      <c r="B204" t="s">
        <v>299</v>
      </c>
      <c r="C204" s="1">
        <v>1440</v>
      </c>
    </row>
    <row r="205" spans="1:3" x14ac:dyDescent="0.45">
      <c r="A205" t="str">
        <f>INDEX('Country Selector'!$C$2:$C$196,MATCH($B205,'Country Selector'!$I$2:$I$196,0))</f>
        <v>Senegal</v>
      </c>
      <c r="B205" t="s">
        <v>277</v>
      </c>
      <c r="C205" s="1">
        <v>1790</v>
      </c>
    </row>
    <row r="206" spans="1:3" x14ac:dyDescent="0.45">
      <c r="A206" t="str">
        <f>INDEX('Country Selector'!$C$2:$C$196,MATCH($B206,'Country Selector'!$I$2:$I$196,0))</f>
        <v>Singapore</v>
      </c>
      <c r="B206" t="s">
        <v>387</v>
      </c>
      <c r="C206" s="1">
        <v>0</v>
      </c>
    </row>
    <row r="207" spans="1:3" x14ac:dyDescent="0.45">
      <c r="A207" t="e">
        <f>INDEX('Country Selector'!$C$2:$C$196,MATCH($B207,'Country Selector'!$I$2:$I$196,0))</f>
        <v>#N/A</v>
      </c>
      <c r="B207" t="s">
        <v>831</v>
      </c>
      <c r="C207" s="1">
        <v>1.8100000000000001E-4</v>
      </c>
    </row>
    <row r="208" spans="1:3" x14ac:dyDescent="0.45">
      <c r="A208" t="str">
        <f>INDEX('Country Selector'!$C$2:$C$196,MATCH($B208,'Country Selector'!$I$2:$I$196,0))</f>
        <v>Solomon Islands</v>
      </c>
      <c r="B208" t="s">
        <v>388</v>
      </c>
      <c r="C208" s="1">
        <v>2.92E-2</v>
      </c>
    </row>
    <row r="209" spans="1:3" x14ac:dyDescent="0.45">
      <c r="A209" t="str">
        <f>INDEX('Country Selector'!$C$2:$C$196,MATCH($B209,'Country Selector'!$I$2:$I$196,0))</f>
        <v>Sierra Leone</v>
      </c>
      <c r="B209" t="s">
        <v>281</v>
      </c>
      <c r="C209" s="1">
        <v>187</v>
      </c>
    </row>
    <row r="210" spans="1:3" x14ac:dyDescent="0.45">
      <c r="A210" t="str">
        <f>INDEX('Country Selector'!$C$2:$C$196,MATCH($B210,'Country Selector'!$I$2:$I$196,0))</f>
        <v>El Salvador</v>
      </c>
      <c r="B210" t="s">
        <v>113</v>
      </c>
      <c r="C210" s="1">
        <v>388</v>
      </c>
    </row>
    <row r="211" spans="1:3" x14ac:dyDescent="0.45">
      <c r="A211" t="str">
        <f>INDEX('Country Selector'!$C$2:$C$196,MATCH($B211,'Country Selector'!$I$2:$I$196,0))</f>
        <v>San Marino</v>
      </c>
      <c r="B211" t="s">
        <v>489</v>
      </c>
      <c r="C211" s="1">
        <v>7.05</v>
      </c>
    </row>
    <row r="212" spans="1:3" x14ac:dyDescent="0.45">
      <c r="A212" t="str">
        <f>INDEX('Country Selector'!$C$2:$C$196,MATCH($B212,'Country Selector'!$I$2:$I$196,0))</f>
        <v>Somalia</v>
      </c>
      <c r="B212" t="s">
        <v>289</v>
      </c>
      <c r="C212" s="1">
        <v>0</v>
      </c>
    </row>
    <row r="213" spans="1:3" x14ac:dyDescent="0.45">
      <c r="A213" t="str">
        <f>INDEX('Country Selector'!$C$2:$C$196,MATCH($B213,'Country Selector'!$I$2:$I$196,0))</f>
        <v>Serbia</v>
      </c>
      <c r="B213" t="s">
        <v>832</v>
      </c>
      <c r="C213" s="1">
        <v>687</v>
      </c>
    </row>
    <row r="214" spans="1:3" x14ac:dyDescent="0.45">
      <c r="A214" t="str">
        <f>INDEX('Country Selector'!$C$2:$C$196,MATCH($B214,'Country Selector'!$I$2:$I$196,0))</f>
        <v>South Sudan</v>
      </c>
      <c r="B214" t="s">
        <v>464</v>
      </c>
      <c r="C214" s="1">
        <v>212</v>
      </c>
    </row>
    <row r="215" spans="1:3" x14ac:dyDescent="0.45">
      <c r="A215" t="str">
        <f>INDEX('Country Selector'!$C$2:$C$196,MATCH($B215,'Country Selector'!$I$2:$I$196,0))</f>
        <v>Sao Tome and Principe</v>
      </c>
      <c r="B215" t="s">
        <v>385</v>
      </c>
      <c r="C215" s="1">
        <v>9.3600000000000003E-3</v>
      </c>
    </row>
    <row r="216" spans="1:3" x14ac:dyDescent="0.45">
      <c r="A216" t="str">
        <f>INDEX('Country Selector'!$C$2:$C$196,MATCH($B216,'Country Selector'!$I$2:$I$196,0))</f>
        <v>Suriname</v>
      </c>
      <c r="B216" t="s">
        <v>389</v>
      </c>
      <c r="C216" s="1">
        <v>64.2</v>
      </c>
    </row>
    <row r="217" spans="1:3" x14ac:dyDescent="0.45">
      <c r="A217" t="str">
        <f>INDEX('Country Selector'!$C$2:$C$196,MATCH($B217,'Country Selector'!$I$2:$I$196,0))</f>
        <v>Slovakia</v>
      </c>
      <c r="B217" t="s">
        <v>284</v>
      </c>
      <c r="C217" s="1">
        <v>2150</v>
      </c>
    </row>
    <row r="218" spans="1:3" x14ac:dyDescent="0.45">
      <c r="A218" t="str">
        <f>INDEX('Country Selector'!$C$2:$C$196,MATCH($B218,'Country Selector'!$I$2:$I$196,0))</f>
        <v>Slovenia</v>
      </c>
      <c r="B218" t="s">
        <v>286</v>
      </c>
      <c r="C218" s="1">
        <v>453</v>
      </c>
    </row>
    <row r="219" spans="1:3" x14ac:dyDescent="0.45">
      <c r="A219" t="str">
        <f>INDEX('Country Selector'!$C$2:$C$196,MATCH($B219,'Country Selector'!$I$2:$I$196,0))</f>
        <v>Sweden</v>
      </c>
      <c r="B219" t="s">
        <v>304</v>
      </c>
      <c r="C219" s="1">
        <v>1990</v>
      </c>
    </row>
    <row r="220" spans="1:3" x14ac:dyDescent="0.45">
      <c r="A220" t="str">
        <f>INDEX('Country Selector'!$C$2:$C$196,MATCH($B220,'Country Selector'!$I$2:$I$196,0))</f>
        <v>Swaziland</v>
      </c>
      <c r="B220" t="s">
        <v>302</v>
      </c>
      <c r="C220" s="1">
        <v>6.2799999999999995E-2</v>
      </c>
    </row>
    <row r="221" spans="1:3" x14ac:dyDescent="0.45">
      <c r="A221" t="str">
        <f>INDEX('Country Selector'!$C$2:$C$196,MATCH($B221,'Country Selector'!$I$2:$I$196,0))</f>
        <v>Seychelles</v>
      </c>
      <c r="B221" t="s">
        <v>386</v>
      </c>
      <c r="C221" s="1">
        <v>4.96E-3</v>
      </c>
    </row>
    <row r="222" spans="1:3" x14ac:dyDescent="0.45">
      <c r="A222" t="str">
        <f>INDEX('Country Selector'!$C$2:$C$196,MATCH($B222,'Country Selector'!$I$2:$I$196,0))</f>
        <v>Syria</v>
      </c>
      <c r="B222" t="s">
        <v>308</v>
      </c>
      <c r="C222" s="1">
        <v>1400</v>
      </c>
    </row>
    <row r="223" spans="1:3" x14ac:dyDescent="0.45">
      <c r="A223" t="e">
        <f>INDEX('Country Selector'!$C$2:$C$196,MATCH($B223,'Country Selector'!$I$2:$I$196,0))</f>
        <v>#N/A</v>
      </c>
      <c r="B223" t="s">
        <v>833</v>
      </c>
      <c r="C223" s="1">
        <v>1.8600000000000001E-3</v>
      </c>
    </row>
    <row r="224" spans="1:3" x14ac:dyDescent="0.45">
      <c r="A224" t="str">
        <f>INDEX('Country Selector'!$C$2:$C$196,MATCH($B224,'Country Selector'!$I$2:$I$196,0))</f>
        <v>Chad</v>
      </c>
      <c r="B224" t="s">
        <v>79</v>
      </c>
      <c r="C224" s="1">
        <v>76.900000000000006</v>
      </c>
    </row>
    <row r="225" spans="1:3" x14ac:dyDescent="0.45">
      <c r="A225" t="str">
        <f>INDEX('Country Selector'!$C$2:$C$196,MATCH($B225,'Country Selector'!$I$2:$I$196,0))</f>
        <v>Togo</v>
      </c>
      <c r="B225" t="s">
        <v>317</v>
      </c>
      <c r="C225" s="1">
        <v>814</v>
      </c>
    </row>
    <row r="226" spans="1:3" x14ac:dyDescent="0.45">
      <c r="A226" t="str">
        <f>INDEX('Country Selector'!$C$2:$C$196,MATCH($B226,'Country Selector'!$I$2:$I$196,0))</f>
        <v>Thailand</v>
      </c>
      <c r="B226" t="s">
        <v>314</v>
      </c>
      <c r="C226" s="1">
        <v>15200</v>
      </c>
    </row>
    <row r="227" spans="1:3" x14ac:dyDescent="0.45">
      <c r="A227" t="str">
        <f>INDEX('Country Selector'!$C$2:$C$196,MATCH($B227,'Country Selector'!$I$2:$I$196,0))</f>
        <v>Tajikistan</v>
      </c>
      <c r="B227" t="s">
        <v>310</v>
      </c>
      <c r="C227" s="1">
        <v>615</v>
      </c>
    </row>
    <row r="228" spans="1:3" x14ac:dyDescent="0.45">
      <c r="A228" t="e">
        <f>INDEX('Country Selector'!$C$2:$C$196,MATCH($B228,'Country Selector'!$I$2:$I$196,0))</f>
        <v>#N/A</v>
      </c>
      <c r="B228" t="s">
        <v>834</v>
      </c>
      <c r="C228" s="1">
        <v>4.6499999999999999E-5</v>
      </c>
    </row>
    <row r="229" spans="1:3" x14ac:dyDescent="0.45">
      <c r="A229" t="str">
        <f>INDEX('Country Selector'!$C$2:$C$196,MATCH($B229,'Country Selector'!$I$2:$I$196,0))</f>
        <v>Turkmenistan</v>
      </c>
      <c r="B229" t="s">
        <v>326</v>
      </c>
      <c r="C229" s="1">
        <v>1640</v>
      </c>
    </row>
    <row r="230" spans="1:3" x14ac:dyDescent="0.45">
      <c r="A230" t="str">
        <f>INDEX('Country Selector'!$C$2:$C$196,MATCH($B230,'Country Selector'!$I$2:$I$196,0))</f>
        <v>Timor-Leste</v>
      </c>
      <c r="B230" t="s">
        <v>835</v>
      </c>
      <c r="C230" s="1">
        <v>5.8400000000000001E-2</v>
      </c>
    </row>
    <row r="231" spans="1:3" x14ac:dyDescent="0.45">
      <c r="A231" t="str">
        <f>INDEX('Country Selector'!$C$2:$C$196,MATCH($B231,'Country Selector'!$I$2:$I$196,0))</f>
        <v>Tonga</v>
      </c>
      <c r="B231" t="s">
        <v>490</v>
      </c>
      <c r="C231" s="1">
        <v>5.3400000000000001E-3</v>
      </c>
    </row>
    <row r="232" spans="1:3" x14ac:dyDescent="0.45">
      <c r="A232" t="str">
        <f>INDEX('Country Selector'!$C$2:$C$196,MATCH($B232,'Country Selector'!$I$2:$I$196,0))</f>
        <v>Trinidad and Tobago</v>
      </c>
      <c r="B232" t="s">
        <v>320</v>
      </c>
      <c r="C232" s="1">
        <v>326</v>
      </c>
    </row>
    <row r="233" spans="1:3" x14ac:dyDescent="0.45">
      <c r="A233" t="str">
        <f>INDEX('Country Selector'!$C$2:$C$196,MATCH($B233,'Country Selector'!$I$2:$I$196,0))</f>
        <v>Tunisia</v>
      </c>
      <c r="B233" t="s">
        <v>322</v>
      </c>
      <c r="C233" s="1">
        <v>3790</v>
      </c>
    </row>
    <row r="234" spans="1:3" x14ac:dyDescent="0.45">
      <c r="A234" t="str">
        <f>INDEX('Country Selector'!$C$2:$C$196,MATCH($B234,'Country Selector'!$I$2:$I$196,0))</f>
        <v>Turkey</v>
      </c>
      <c r="B234" t="s">
        <v>324</v>
      </c>
      <c r="C234" s="1">
        <v>38400</v>
      </c>
    </row>
    <row r="235" spans="1:3" x14ac:dyDescent="0.45">
      <c r="A235" t="str">
        <f>INDEX('Country Selector'!$C$2:$C$196,MATCH($B235,'Country Selector'!$I$2:$I$196,0))</f>
        <v>Tuvalu</v>
      </c>
      <c r="B235" t="s">
        <v>491</v>
      </c>
      <c r="C235" s="1">
        <v>5.0199999999999995E-4</v>
      </c>
    </row>
    <row r="236" spans="1:3" x14ac:dyDescent="0.45">
      <c r="A236" t="e">
        <f>INDEX('Country Selector'!$C$2:$C$196,MATCH($B236,'Country Selector'!$I$2:$I$196,0))</f>
        <v>#N/A</v>
      </c>
      <c r="B236" t="s">
        <v>836</v>
      </c>
      <c r="C236" s="1">
        <v>5130</v>
      </c>
    </row>
    <row r="237" spans="1:3" x14ac:dyDescent="0.45">
      <c r="A237" t="str">
        <f>INDEX('Country Selector'!$C$2:$C$196,MATCH($B237,'Country Selector'!$I$2:$I$196,0))</f>
        <v>Tanzania</v>
      </c>
      <c r="B237" t="s">
        <v>312</v>
      </c>
      <c r="C237" s="1">
        <v>1210</v>
      </c>
    </row>
    <row r="238" spans="1:3" x14ac:dyDescent="0.45">
      <c r="A238" t="str">
        <f>INDEX('Country Selector'!$C$2:$C$196,MATCH($B238,'Country Selector'!$I$2:$I$196,0))</f>
        <v>Uganda</v>
      </c>
      <c r="B238" t="s">
        <v>329</v>
      </c>
      <c r="C238" s="1">
        <v>902</v>
      </c>
    </row>
    <row r="239" spans="1:3" x14ac:dyDescent="0.45">
      <c r="A239" t="str">
        <f>INDEX('Country Selector'!$C$2:$C$196,MATCH($B239,'Country Selector'!$I$2:$I$196,0))</f>
        <v>Ukraine</v>
      </c>
      <c r="B239" t="s">
        <v>331</v>
      </c>
      <c r="C239" s="1">
        <v>5840</v>
      </c>
    </row>
    <row r="240" spans="1:3" x14ac:dyDescent="0.45">
      <c r="A240" t="e">
        <f>INDEX('Country Selector'!$C$2:$C$196,MATCH($B240,'Country Selector'!$I$2:$I$196,0))</f>
        <v>#N/A</v>
      </c>
      <c r="B240" t="s">
        <v>837</v>
      </c>
      <c r="C240" s="1">
        <v>162000</v>
      </c>
    </row>
    <row r="241" spans="1:3" x14ac:dyDescent="0.45">
      <c r="A241" t="str">
        <f>INDEX('Country Selector'!$C$2:$C$196,MATCH($B241,'Country Selector'!$I$2:$I$196,0))</f>
        <v>Uruguay</v>
      </c>
      <c r="B241" t="s">
        <v>339</v>
      </c>
      <c r="C241" s="1">
        <v>354</v>
      </c>
    </row>
    <row r="242" spans="1:3" x14ac:dyDescent="0.45">
      <c r="A242" t="str">
        <f>INDEX('Country Selector'!$C$2:$C$196,MATCH($B242,'Country Selector'!$I$2:$I$196,0))</f>
        <v>United States</v>
      </c>
      <c r="B242" t="s">
        <v>337</v>
      </c>
      <c r="C242" s="1">
        <v>66900</v>
      </c>
    </row>
    <row r="243" spans="1:3" x14ac:dyDescent="0.45">
      <c r="A243" t="str">
        <f>INDEX('Country Selector'!$C$2:$C$196,MATCH($B243,'Country Selector'!$I$2:$I$196,0))</f>
        <v>Uzbekistan</v>
      </c>
      <c r="B243" t="s">
        <v>341</v>
      </c>
      <c r="C243" s="1">
        <v>3600</v>
      </c>
    </row>
    <row r="244" spans="1:3" x14ac:dyDescent="0.45">
      <c r="A244" t="str">
        <f>INDEX('Country Selector'!$C$2:$C$196,MATCH($B244,'Country Selector'!$I$2:$I$196,0))</f>
        <v>Holy See</v>
      </c>
      <c r="B244" t="s">
        <v>512</v>
      </c>
      <c r="C244" s="1">
        <v>0.26800000000000002</v>
      </c>
    </row>
    <row r="245" spans="1:3" x14ac:dyDescent="0.45">
      <c r="A245" t="str">
        <f>INDEX('Country Selector'!$C$2:$C$196,MATCH($B245,'Country Selector'!$I$2:$I$196,0))</f>
        <v>Saint Vincent and the Grenadines</v>
      </c>
      <c r="B245" t="s">
        <v>487</v>
      </c>
      <c r="C245" s="1">
        <v>5.4999999999999997E-3</v>
      </c>
    </row>
    <row r="246" spans="1:3" x14ac:dyDescent="0.45">
      <c r="A246" t="str">
        <f>INDEX('Country Selector'!$C$2:$C$196,MATCH($B246,'Country Selector'!$I$2:$I$196,0))</f>
        <v>Venezuela</v>
      </c>
      <c r="B246" t="s">
        <v>344</v>
      </c>
      <c r="C246" s="1">
        <v>3260</v>
      </c>
    </row>
    <row r="247" spans="1:3" x14ac:dyDescent="0.45">
      <c r="A247" t="e">
        <f>INDEX('Country Selector'!$C$2:$C$196,MATCH($B247,'Country Selector'!$I$2:$I$196,0))</f>
        <v>#N/A</v>
      </c>
      <c r="B247" t="s">
        <v>838</v>
      </c>
      <c r="C247" s="1">
        <v>1.5100000000000001E-3</v>
      </c>
    </row>
    <row r="248" spans="1:3" x14ac:dyDescent="0.45">
      <c r="A248" t="str">
        <f>INDEX('Country Selector'!$C$2:$C$196,MATCH($B248,'Country Selector'!$I$2:$I$196,0))</f>
        <v>Vietnam</v>
      </c>
      <c r="B248" t="s">
        <v>346</v>
      </c>
      <c r="C248" s="1">
        <v>33400</v>
      </c>
    </row>
    <row r="249" spans="1:3" x14ac:dyDescent="0.45">
      <c r="A249" t="str">
        <f>INDEX('Country Selector'!$C$2:$C$196,MATCH($B249,'Country Selector'!$I$2:$I$196,0))</f>
        <v>Vanuatu</v>
      </c>
      <c r="B249" t="s">
        <v>390</v>
      </c>
      <c r="C249" s="1">
        <v>1.3100000000000001E-2</v>
      </c>
    </row>
    <row r="250" spans="1:3" x14ac:dyDescent="0.45">
      <c r="A250" t="str">
        <f>INDEX('Country Selector'!$C$2:$C$196,MATCH($B250,'Country Selector'!$I$2:$I$196,0))</f>
        <v>Samoa</v>
      </c>
      <c r="B250" t="s">
        <v>488</v>
      </c>
      <c r="C250" s="1">
        <v>9.58E-3</v>
      </c>
    </row>
    <row r="251" spans="1:3" x14ac:dyDescent="0.45">
      <c r="A251" t="str">
        <f>INDEX('Country Selector'!$C$2:$C$196,MATCH($B251,'Country Selector'!$I$2:$I$196,0))</f>
        <v>Yemen</v>
      </c>
      <c r="B251" t="s">
        <v>348</v>
      </c>
      <c r="C251" s="1">
        <v>978</v>
      </c>
    </row>
    <row r="252" spans="1:3" x14ac:dyDescent="0.45">
      <c r="A252" t="str">
        <f>INDEX('Country Selector'!$C$2:$C$196,MATCH($B252,'Country Selector'!$I$2:$I$196,0))</f>
        <v>South Africa &amp; Middle East</v>
      </c>
      <c r="B252" t="s">
        <v>290</v>
      </c>
      <c r="C252" s="1">
        <v>4710</v>
      </c>
    </row>
    <row r="253" spans="1:3" x14ac:dyDescent="0.45">
      <c r="A253" t="str">
        <f>INDEX('Country Selector'!$C$2:$C$196,MATCH($B253,'Country Selector'!$I$2:$I$196,0))</f>
        <v>Zambia</v>
      </c>
      <c r="B253" t="s">
        <v>350</v>
      </c>
      <c r="C253" s="1">
        <v>813</v>
      </c>
    </row>
    <row r="254" spans="1:3" x14ac:dyDescent="0.45">
      <c r="A254" t="str">
        <f>INDEX('Country Selector'!$C$2:$C$196,MATCH($B254,'Country Selector'!$I$2:$I$196,0))</f>
        <v>Zimbabwe</v>
      </c>
      <c r="B254" t="s">
        <v>352</v>
      </c>
      <c r="C254" s="1">
        <v>516</v>
      </c>
    </row>
    <row r="257" spans="1:5" x14ac:dyDescent="0.45">
      <c r="A257" s="3" t="s">
        <v>850</v>
      </c>
      <c r="B257" s="9"/>
      <c r="C257" s="9"/>
      <c r="D257" s="23"/>
      <c r="E257" s="23"/>
    </row>
    <row r="258" spans="1:5" x14ac:dyDescent="0.45">
      <c r="A258" s="39"/>
      <c r="B258" s="39">
        <v>2014</v>
      </c>
      <c r="C258" s="39">
        <v>2050</v>
      </c>
      <c r="D258" s="23"/>
      <c r="E258" s="23"/>
    </row>
    <row r="259" spans="1:5" x14ac:dyDescent="0.45">
      <c r="A259" t="s">
        <v>806</v>
      </c>
      <c r="B259">
        <v>280</v>
      </c>
      <c r="C259">
        <v>457</v>
      </c>
      <c r="D259" s="23"/>
    </row>
    <row r="260" spans="1:5" x14ac:dyDescent="0.45">
      <c r="A260" t="s">
        <v>784</v>
      </c>
      <c r="B260">
        <v>274</v>
      </c>
      <c r="C260">
        <v>287</v>
      </c>
      <c r="D260" s="23"/>
    </row>
    <row r="261" spans="1:5" x14ac:dyDescent="0.45">
      <c r="A261" t="s">
        <v>783</v>
      </c>
      <c r="B261">
        <v>185</v>
      </c>
      <c r="C261">
        <v>187</v>
      </c>
      <c r="D261" s="23"/>
    </row>
    <row r="262" spans="1:5" x14ac:dyDescent="0.45">
      <c r="A262" t="s">
        <v>782</v>
      </c>
      <c r="B262">
        <v>177</v>
      </c>
      <c r="C262">
        <v>565</v>
      </c>
      <c r="D262" s="23"/>
    </row>
    <row r="263" spans="1:5" x14ac:dyDescent="0.45">
      <c r="A263" t="s">
        <v>785</v>
      </c>
      <c r="B263">
        <v>95</v>
      </c>
      <c r="C263">
        <v>116</v>
      </c>
      <c r="D263" s="23"/>
    </row>
    <row r="264" spans="1:5" x14ac:dyDescent="0.45">
      <c r="A264" t="s">
        <v>156</v>
      </c>
      <c r="B264">
        <v>271</v>
      </c>
      <c r="C264">
        <v>870</v>
      </c>
      <c r="D264" s="23"/>
    </row>
    <row r="265" spans="1:5" x14ac:dyDescent="0.45">
      <c r="A265" t="s">
        <v>82</v>
      </c>
      <c r="B265">
        <v>2494</v>
      </c>
      <c r="C265">
        <v>1530</v>
      </c>
      <c r="D265" s="23"/>
    </row>
    <row r="266" spans="1:5" x14ac:dyDescent="0.45">
      <c r="A266" t="s">
        <v>807</v>
      </c>
      <c r="B266">
        <v>395</v>
      </c>
      <c r="C266">
        <v>671</v>
      </c>
      <c r="D266" s="23"/>
    </row>
    <row r="267" spans="1:5" x14ac:dyDescent="0.45">
      <c r="D267" s="23"/>
    </row>
    <row r="268" spans="1:5" x14ac:dyDescent="0.45">
      <c r="A268" s="3" t="s">
        <v>848</v>
      </c>
    </row>
    <row r="269" spans="1:5" x14ac:dyDescent="0.45">
      <c r="A269" t="str">
        <f>VLOOKUP('Country Selector'!$A$2,'Country Selector'!$C$2:$J$196,8,FALSE)</f>
        <v>China</v>
      </c>
    </row>
    <row r="271" spans="1:5" x14ac:dyDescent="0.45">
      <c r="A271" s="3" t="s">
        <v>849</v>
      </c>
      <c r="B271" s="9"/>
      <c r="C271" s="9"/>
    </row>
    <row r="272" spans="1:5" x14ac:dyDescent="0.45">
      <c r="B272" s="2">
        <v>2014</v>
      </c>
      <c r="C272" s="2">
        <v>2050</v>
      </c>
    </row>
    <row r="273" spans="1:37" x14ac:dyDescent="0.45">
      <c r="A273" s="2" t="s">
        <v>846</v>
      </c>
      <c r="B273">
        <f>VLOOKUP($A$269,$A$259:$C$266,COLUMN(B$272),FALSE)</f>
        <v>2494</v>
      </c>
      <c r="C273">
        <f>VLOOKUP($A$269,$A$259:$C$266,COLUMN(C$272),FALSE)</f>
        <v>1530</v>
      </c>
    </row>
    <row r="275" spans="1:37" x14ac:dyDescent="0.45">
      <c r="A275" s="2" t="s">
        <v>852</v>
      </c>
      <c r="B275">
        <v>2015</v>
      </c>
      <c r="C275">
        <v>2016</v>
      </c>
      <c r="D275">
        <v>2017</v>
      </c>
      <c r="E275">
        <v>2018</v>
      </c>
      <c r="F275">
        <v>2019</v>
      </c>
      <c r="G275">
        <v>2020</v>
      </c>
      <c r="H275">
        <v>2021</v>
      </c>
      <c r="I275">
        <v>2022</v>
      </c>
      <c r="J275">
        <v>2023</v>
      </c>
      <c r="K275">
        <v>2024</v>
      </c>
      <c r="L275">
        <v>2025</v>
      </c>
      <c r="M275">
        <v>2026</v>
      </c>
      <c r="N275">
        <v>2027</v>
      </c>
      <c r="O275">
        <v>2028</v>
      </c>
      <c r="P275">
        <v>2029</v>
      </c>
      <c r="Q275">
        <v>2030</v>
      </c>
      <c r="R275">
        <v>2031</v>
      </c>
      <c r="S275">
        <v>2032</v>
      </c>
      <c r="T275">
        <v>2033</v>
      </c>
      <c r="U275">
        <v>2034</v>
      </c>
      <c r="V275">
        <v>2035</v>
      </c>
      <c r="W275">
        <v>2036</v>
      </c>
      <c r="X275">
        <v>2037</v>
      </c>
      <c r="Y275">
        <v>2038</v>
      </c>
      <c r="Z275">
        <v>2039</v>
      </c>
      <c r="AA275">
        <v>2040</v>
      </c>
      <c r="AB275">
        <v>2041</v>
      </c>
      <c r="AC275">
        <v>2042</v>
      </c>
      <c r="AD275">
        <v>2043</v>
      </c>
      <c r="AE275">
        <v>2044</v>
      </c>
      <c r="AF275">
        <v>2045</v>
      </c>
      <c r="AG275">
        <v>2046</v>
      </c>
      <c r="AH275">
        <v>2047</v>
      </c>
      <c r="AI275">
        <v>2048</v>
      </c>
      <c r="AJ275">
        <v>2049</v>
      </c>
      <c r="AK275">
        <v>2050</v>
      </c>
    </row>
    <row r="276" spans="1:37" x14ac:dyDescent="0.45">
      <c r="B276">
        <f t="shared" ref="B276:AK276" si="0">TREND($B273:$C273,$B$272:$C$272,B$275)</f>
        <v>2467.222222222219</v>
      </c>
      <c r="C276">
        <f t="shared" si="0"/>
        <v>2440.4444444444453</v>
      </c>
      <c r="D276">
        <f t="shared" si="0"/>
        <v>2413.6666666666642</v>
      </c>
      <c r="E276">
        <f t="shared" si="0"/>
        <v>2386.8888888888905</v>
      </c>
      <c r="F276">
        <f t="shared" si="0"/>
        <v>2360.1111111111095</v>
      </c>
      <c r="G276">
        <f t="shared" si="0"/>
        <v>2333.3333333333358</v>
      </c>
      <c r="H276">
        <f t="shared" si="0"/>
        <v>2306.5555555555547</v>
      </c>
      <c r="I276">
        <f t="shared" si="0"/>
        <v>2279.7777777777737</v>
      </c>
      <c r="J276">
        <f t="shared" si="0"/>
        <v>2253</v>
      </c>
      <c r="K276">
        <f t="shared" si="0"/>
        <v>2226.222222222219</v>
      </c>
      <c r="L276">
        <f t="shared" si="0"/>
        <v>2199.4444444444453</v>
      </c>
      <c r="M276">
        <f t="shared" si="0"/>
        <v>2172.6666666666642</v>
      </c>
      <c r="N276">
        <f t="shared" si="0"/>
        <v>2145.8888888888905</v>
      </c>
      <c r="O276">
        <f t="shared" si="0"/>
        <v>2119.1111111111095</v>
      </c>
      <c r="P276">
        <f t="shared" si="0"/>
        <v>2092.3333333333358</v>
      </c>
      <c r="Q276">
        <f t="shared" si="0"/>
        <v>2065.5555555555547</v>
      </c>
      <c r="R276">
        <f t="shared" si="0"/>
        <v>2038.7777777777737</v>
      </c>
      <c r="S276">
        <f t="shared" si="0"/>
        <v>2012</v>
      </c>
      <c r="T276">
        <f t="shared" si="0"/>
        <v>1985.222222222219</v>
      </c>
      <c r="U276">
        <f t="shared" si="0"/>
        <v>1958.4444444444453</v>
      </c>
      <c r="V276">
        <f t="shared" si="0"/>
        <v>1931.6666666666642</v>
      </c>
      <c r="W276">
        <f t="shared" si="0"/>
        <v>1904.8888888888905</v>
      </c>
      <c r="X276">
        <f t="shared" si="0"/>
        <v>1878.1111111111095</v>
      </c>
      <c r="Y276">
        <f t="shared" si="0"/>
        <v>1851.3333333333358</v>
      </c>
      <c r="Z276">
        <f t="shared" si="0"/>
        <v>1824.5555555555547</v>
      </c>
      <c r="AA276">
        <f t="shared" si="0"/>
        <v>1797.7777777777737</v>
      </c>
      <c r="AB276">
        <f t="shared" si="0"/>
        <v>1771</v>
      </c>
      <c r="AC276">
        <f t="shared" si="0"/>
        <v>1744.222222222219</v>
      </c>
      <c r="AD276">
        <f t="shared" si="0"/>
        <v>1717.4444444444453</v>
      </c>
      <c r="AE276">
        <f t="shared" si="0"/>
        <v>1690.6666666666642</v>
      </c>
      <c r="AF276">
        <f t="shared" si="0"/>
        <v>1663.8888888888905</v>
      </c>
      <c r="AG276">
        <f t="shared" si="0"/>
        <v>1637.1111111111095</v>
      </c>
      <c r="AH276">
        <f t="shared" si="0"/>
        <v>1610.3333333333358</v>
      </c>
      <c r="AI276">
        <f t="shared" si="0"/>
        <v>1583.5555555555547</v>
      </c>
      <c r="AJ276">
        <f t="shared" si="0"/>
        <v>1556.7777777777737</v>
      </c>
      <c r="AK276">
        <f t="shared" si="0"/>
        <v>1530</v>
      </c>
    </row>
    <row r="278" spans="1:37" x14ac:dyDescent="0.45">
      <c r="A278" s="3" t="s">
        <v>851</v>
      </c>
      <c r="B278" s="9"/>
      <c r="C278" s="9"/>
    </row>
    <row r="279" spans="1:37" x14ac:dyDescent="0.45">
      <c r="B279">
        <v>2015</v>
      </c>
      <c r="C279">
        <v>2016</v>
      </c>
      <c r="D279">
        <v>2017</v>
      </c>
      <c r="E279">
        <v>2018</v>
      </c>
      <c r="F279">
        <v>2019</v>
      </c>
      <c r="G279">
        <v>2020</v>
      </c>
      <c r="H279">
        <v>2021</v>
      </c>
      <c r="I279">
        <v>2022</v>
      </c>
      <c r="J279">
        <v>2023</v>
      </c>
      <c r="K279">
        <v>2024</v>
      </c>
      <c r="L279">
        <v>2025</v>
      </c>
      <c r="M279">
        <v>2026</v>
      </c>
      <c r="N279">
        <v>2027</v>
      </c>
      <c r="O279">
        <v>2028</v>
      </c>
      <c r="P279">
        <v>2029</v>
      </c>
      <c r="Q279">
        <v>2030</v>
      </c>
      <c r="R279">
        <v>2031</v>
      </c>
      <c r="S279">
        <v>2032</v>
      </c>
      <c r="T279">
        <v>2033</v>
      </c>
      <c r="U279">
        <v>2034</v>
      </c>
      <c r="V279">
        <v>2035</v>
      </c>
      <c r="W279">
        <v>2036</v>
      </c>
      <c r="X279">
        <v>2037</v>
      </c>
      <c r="Y279">
        <v>2038</v>
      </c>
      <c r="Z279">
        <v>2039</v>
      </c>
      <c r="AA279">
        <v>2040</v>
      </c>
      <c r="AB279">
        <v>2041</v>
      </c>
      <c r="AC279">
        <v>2042</v>
      </c>
      <c r="AD279">
        <v>2043</v>
      </c>
      <c r="AE279">
        <v>2044</v>
      </c>
      <c r="AF279">
        <v>2045</v>
      </c>
      <c r="AG279">
        <v>2046</v>
      </c>
      <c r="AH279">
        <v>2047</v>
      </c>
      <c r="AI279">
        <v>2048</v>
      </c>
      <c r="AJ279">
        <v>2049</v>
      </c>
      <c r="AK279">
        <v>2050</v>
      </c>
    </row>
    <row r="280" spans="1:37" x14ac:dyDescent="0.45">
      <c r="A280" t="str">
        <f>'Country Selector'!$A$2</f>
        <v>China</v>
      </c>
      <c r="B280">
        <f>VLOOKUP(A280,A41:C254,3,FALSE)</f>
        <v>856000</v>
      </c>
      <c r="C280" s="46">
        <f>$B280*(C276/$B276)</f>
        <v>846709.47984688275</v>
      </c>
      <c r="D280" s="46">
        <f t="shared" ref="D280:AK280" si="1">$B280*(D276/$B276)</f>
        <v>837418.95969376294</v>
      </c>
      <c r="E280" s="46">
        <f t="shared" si="1"/>
        <v>828128.43954064569</v>
      </c>
      <c r="F280" s="46">
        <f t="shared" si="1"/>
        <v>818837.91938752588</v>
      </c>
      <c r="G280" s="46">
        <f t="shared" si="1"/>
        <v>809547.39923440851</v>
      </c>
      <c r="H280" s="46">
        <f t="shared" si="1"/>
        <v>800256.8790812887</v>
      </c>
      <c r="I280" s="46">
        <f t="shared" si="1"/>
        <v>790966.35892816901</v>
      </c>
      <c r="J280" s="46">
        <f t="shared" si="1"/>
        <v>781675.83877505164</v>
      </c>
      <c r="K280" s="46">
        <f t="shared" si="1"/>
        <v>772385.31862193183</v>
      </c>
      <c r="L280" s="46">
        <f t="shared" si="1"/>
        <v>763094.79846881458</v>
      </c>
      <c r="M280" s="46">
        <f t="shared" si="1"/>
        <v>753804.27831569477</v>
      </c>
      <c r="N280" s="46">
        <f t="shared" si="1"/>
        <v>744513.75816257752</v>
      </c>
      <c r="O280" s="46">
        <f t="shared" si="1"/>
        <v>735223.23800945771</v>
      </c>
      <c r="P280" s="46">
        <f t="shared" si="1"/>
        <v>725932.71785634046</v>
      </c>
      <c r="Q280" s="46">
        <f t="shared" si="1"/>
        <v>716642.19770322065</v>
      </c>
      <c r="R280" s="46">
        <f t="shared" si="1"/>
        <v>707351.67755010084</v>
      </c>
      <c r="S280" s="46">
        <f t="shared" si="1"/>
        <v>698061.15739698359</v>
      </c>
      <c r="T280" s="46">
        <f t="shared" si="1"/>
        <v>688770.63724386378</v>
      </c>
      <c r="U280" s="46">
        <f t="shared" si="1"/>
        <v>679480.11709074653</v>
      </c>
      <c r="V280" s="46">
        <f t="shared" si="1"/>
        <v>670189.59693762672</v>
      </c>
      <c r="W280" s="46">
        <f t="shared" si="1"/>
        <v>660899.07678450935</v>
      </c>
      <c r="X280" s="46">
        <f t="shared" si="1"/>
        <v>651608.55663138966</v>
      </c>
      <c r="Y280" s="46">
        <f t="shared" si="1"/>
        <v>642318.03647827229</v>
      </c>
      <c r="Z280" s="46">
        <f t="shared" si="1"/>
        <v>633027.51632515248</v>
      </c>
      <c r="AA280" s="46">
        <f t="shared" si="1"/>
        <v>623736.99617203267</v>
      </c>
      <c r="AB280" s="46">
        <f t="shared" si="1"/>
        <v>614446.47601891542</v>
      </c>
      <c r="AC280" s="46">
        <f t="shared" si="1"/>
        <v>605155.95586579561</v>
      </c>
      <c r="AD280" s="46">
        <f t="shared" si="1"/>
        <v>595865.43571267836</v>
      </c>
      <c r="AE280" s="46">
        <f t="shared" si="1"/>
        <v>586574.91555955855</v>
      </c>
      <c r="AF280" s="46">
        <f t="shared" si="1"/>
        <v>577284.3954064413</v>
      </c>
      <c r="AG280" s="46">
        <f t="shared" si="1"/>
        <v>567993.87525332149</v>
      </c>
      <c r="AH280" s="46">
        <f t="shared" si="1"/>
        <v>558703.35510020424</v>
      </c>
      <c r="AI280" s="46">
        <f t="shared" si="1"/>
        <v>549412.83494708443</v>
      </c>
      <c r="AJ280" s="46">
        <f t="shared" si="1"/>
        <v>540122.31479396462</v>
      </c>
      <c r="AK280" s="46">
        <f t="shared" si="1"/>
        <v>530831.79464084737</v>
      </c>
    </row>
    <row r="282" spans="1:37" x14ac:dyDescent="0.45">
      <c r="A282" s="3" t="s">
        <v>853</v>
      </c>
      <c r="B282" s="9"/>
      <c r="C282" s="9"/>
    </row>
    <row r="283" spans="1:37" x14ac:dyDescent="0.45">
      <c r="B283">
        <v>2015</v>
      </c>
      <c r="C283">
        <v>2016</v>
      </c>
      <c r="D283">
        <v>2017</v>
      </c>
      <c r="E283">
        <v>2018</v>
      </c>
      <c r="F283">
        <v>2019</v>
      </c>
      <c r="G283">
        <v>2020</v>
      </c>
      <c r="H283">
        <v>2021</v>
      </c>
      <c r="I283">
        <v>2022</v>
      </c>
      <c r="J283">
        <v>2023</v>
      </c>
      <c r="K283">
        <v>2024</v>
      </c>
      <c r="L283">
        <v>2025</v>
      </c>
      <c r="M283">
        <v>2026</v>
      </c>
      <c r="N283">
        <v>2027</v>
      </c>
      <c r="O283">
        <v>2028</v>
      </c>
      <c r="P283">
        <v>2029</v>
      </c>
      <c r="Q283">
        <v>2030</v>
      </c>
      <c r="R283">
        <v>2031</v>
      </c>
      <c r="S283">
        <v>2032</v>
      </c>
      <c r="T283">
        <v>2033</v>
      </c>
      <c r="U283">
        <v>2034</v>
      </c>
      <c r="V283">
        <v>2035</v>
      </c>
      <c r="W283">
        <v>2036</v>
      </c>
      <c r="X283">
        <v>2037</v>
      </c>
      <c r="Y283">
        <v>2038</v>
      </c>
      <c r="Z283">
        <v>2039</v>
      </c>
      <c r="AA283">
        <v>2040</v>
      </c>
      <c r="AB283">
        <v>2041</v>
      </c>
      <c r="AC283">
        <v>2042</v>
      </c>
      <c r="AD283">
        <v>2043</v>
      </c>
      <c r="AE283">
        <v>2044</v>
      </c>
      <c r="AF283">
        <v>2045</v>
      </c>
      <c r="AG283">
        <v>2046</v>
      </c>
      <c r="AH283">
        <v>2047</v>
      </c>
      <c r="AI283">
        <v>2048</v>
      </c>
      <c r="AJ283">
        <v>2049</v>
      </c>
      <c r="AK283">
        <v>2050</v>
      </c>
    </row>
    <row r="284" spans="1:37" x14ac:dyDescent="0.45">
      <c r="A284" t="str">
        <f>'Country Selector'!$A$2</f>
        <v>China</v>
      </c>
      <c r="B284" s="46">
        <f>B280*$B$32</f>
        <v>161945.94594594595</v>
      </c>
      <c r="C284" s="46">
        <f t="shared" ref="C284:AK284" si="2">C280*$B$32</f>
        <v>160188.27997103188</v>
      </c>
      <c r="D284" s="46">
        <f t="shared" si="2"/>
        <v>158430.61399611732</v>
      </c>
      <c r="E284" s="46">
        <f t="shared" si="2"/>
        <v>156672.94802120325</v>
      </c>
      <c r="F284" s="46">
        <f t="shared" si="2"/>
        <v>154915.28204628869</v>
      </c>
      <c r="G284" s="46">
        <f t="shared" si="2"/>
        <v>153157.61607137459</v>
      </c>
      <c r="H284" s="46">
        <f t="shared" si="2"/>
        <v>151399.95009646003</v>
      </c>
      <c r="I284" s="46">
        <f t="shared" si="2"/>
        <v>149642.2841215455</v>
      </c>
      <c r="J284" s="46">
        <f t="shared" si="2"/>
        <v>147884.6181466314</v>
      </c>
      <c r="K284" s="46">
        <f t="shared" si="2"/>
        <v>146126.95217171684</v>
      </c>
      <c r="L284" s="46">
        <f t="shared" si="2"/>
        <v>144369.28619680277</v>
      </c>
      <c r="M284" s="46">
        <f t="shared" si="2"/>
        <v>142611.62022188821</v>
      </c>
      <c r="N284" s="46">
        <f t="shared" si="2"/>
        <v>140853.95424697414</v>
      </c>
      <c r="O284" s="46">
        <f t="shared" si="2"/>
        <v>139096.28827205958</v>
      </c>
      <c r="P284" s="46">
        <f t="shared" si="2"/>
        <v>137338.62229714551</v>
      </c>
      <c r="Q284" s="46">
        <f t="shared" si="2"/>
        <v>135580.95632223095</v>
      </c>
      <c r="R284" s="46">
        <f t="shared" si="2"/>
        <v>133823.29034731639</v>
      </c>
      <c r="S284" s="46">
        <f t="shared" si="2"/>
        <v>132065.62437240229</v>
      </c>
      <c r="T284" s="46">
        <f t="shared" si="2"/>
        <v>130307.95839748775</v>
      </c>
      <c r="U284" s="46">
        <f t="shared" si="2"/>
        <v>128550.29242257368</v>
      </c>
      <c r="V284" s="46">
        <f t="shared" si="2"/>
        <v>126792.62644765912</v>
      </c>
      <c r="W284" s="46">
        <f t="shared" si="2"/>
        <v>125034.96047274502</v>
      </c>
      <c r="X284" s="46">
        <f t="shared" si="2"/>
        <v>123277.29449783049</v>
      </c>
      <c r="Y284" s="46">
        <f t="shared" si="2"/>
        <v>121519.62852291639</v>
      </c>
      <c r="Z284" s="46">
        <f t="shared" si="2"/>
        <v>119761.96254800183</v>
      </c>
      <c r="AA284" s="46">
        <f t="shared" si="2"/>
        <v>118004.29657308727</v>
      </c>
      <c r="AB284" s="46">
        <f t="shared" si="2"/>
        <v>116246.6305981732</v>
      </c>
      <c r="AC284" s="46">
        <f t="shared" si="2"/>
        <v>114488.96462325864</v>
      </c>
      <c r="AD284" s="46">
        <f t="shared" si="2"/>
        <v>112731.29864834456</v>
      </c>
      <c r="AE284" s="46">
        <f t="shared" si="2"/>
        <v>110973.63267342999</v>
      </c>
      <c r="AF284" s="46">
        <f t="shared" si="2"/>
        <v>109215.96669851593</v>
      </c>
      <c r="AG284" s="46">
        <f t="shared" si="2"/>
        <v>107458.30072360137</v>
      </c>
      <c r="AH284" s="46">
        <f t="shared" si="2"/>
        <v>105700.6347486873</v>
      </c>
      <c r="AI284" s="46">
        <f t="shared" si="2"/>
        <v>103942.96877377274</v>
      </c>
      <c r="AJ284" s="46">
        <f t="shared" si="2"/>
        <v>102185.30279885817</v>
      </c>
      <c r="AK284" s="46">
        <f t="shared" si="2"/>
        <v>100427.63682394411</v>
      </c>
    </row>
    <row r="286" spans="1:37" x14ac:dyDescent="0.45">
      <c r="A286" t="s">
        <v>859</v>
      </c>
      <c r="B286">
        <f t="shared" ref="B286:AK286" si="3">B284*unit_conv/10^3</f>
        <v>161945945945945.94</v>
      </c>
      <c r="C286">
        <f t="shared" si="3"/>
        <v>160188279971031.88</v>
      </c>
      <c r="D286">
        <f t="shared" si="3"/>
        <v>158430613996117.31</v>
      </c>
      <c r="E286">
        <f t="shared" si="3"/>
        <v>156672948021203.25</v>
      </c>
      <c r="F286">
        <f t="shared" si="3"/>
        <v>154915282046288.72</v>
      </c>
      <c r="G286">
        <f t="shared" si="3"/>
        <v>153157616071374.59</v>
      </c>
      <c r="H286">
        <f t="shared" si="3"/>
        <v>151399950096460.03</v>
      </c>
      <c r="I286">
        <f t="shared" si="3"/>
        <v>149642284121545.5</v>
      </c>
      <c r="J286">
        <f t="shared" si="3"/>
        <v>147884618146631.41</v>
      </c>
      <c r="K286">
        <f t="shared" si="3"/>
        <v>146126952171716.84</v>
      </c>
      <c r="L286">
        <f t="shared" si="3"/>
        <v>144369286196802.78</v>
      </c>
      <c r="M286">
        <f t="shared" si="3"/>
        <v>142611620221888.22</v>
      </c>
      <c r="N286">
        <f t="shared" si="3"/>
        <v>140853954246974.16</v>
      </c>
      <c r="O286">
        <f t="shared" si="3"/>
        <v>139096288272059.58</v>
      </c>
      <c r="P286">
        <f t="shared" si="3"/>
        <v>137338622297145.52</v>
      </c>
      <c r="Q286">
        <f t="shared" si="3"/>
        <v>135580956322230.94</v>
      </c>
      <c r="R286">
        <f t="shared" si="3"/>
        <v>133823290347316.39</v>
      </c>
      <c r="S286">
        <f t="shared" si="3"/>
        <v>132065624372402.28</v>
      </c>
      <c r="T286">
        <f t="shared" si="3"/>
        <v>130307958397487.75</v>
      </c>
      <c r="U286">
        <f t="shared" si="3"/>
        <v>128550292422573.69</v>
      </c>
      <c r="V286">
        <f t="shared" si="3"/>
        <v>126792626447659.13</v>
      </c>
      <c r="W286">
        <f t="shared" si="3"/>
        <v>125034960472745.03</v>
      </c>
      <c r="X286">
        <f t="shared" si="3"/>
        <v>123277294497830.48</v>
      </c>
      <c r="Y286">
        <f t="shared" si="3"/>
        <v>121519628522916.39</v>
      </c>
      <c r="Z286">
        <f t="shared" si="3"/>
        <v>119761962548001.83</v>
      </c>
      <c r="AA286">
        <f t="shared" si="3"/>
        <v>118004296573087.27</v>
      </c>
      <c r="AB286">
        <f t="shared" si="3"/>
        <v>116246630598173.2</v>
      </c>
      <c r="AC286">
        <f t="shared" si="3"/>
        <v>114488964623258.64</v>
      </c>
      <c r="AD286">
        <f t="shared" si="3"/>
        <v>112731298648344.56</v>
      </c>
      <c r="AE286">
        <f t="shared" si="3"/>
        <v>110973632673430</v>
      </c>
      <c r="AF286">
        <f t="shared" si="3"/>
        <v>109215966698515.92</v>
      </c>
      <c r="AG286">
        <f t="shared" si="3"/>
        <v>107458300723601.36</v>
      </c>
      <c r="AH286">
        <f t="shared" si="3"/>
        <v>105700634748687.3</v>
      </c>
      <c r="AI286">
        <f t="shared" si="3"/>
        <v>103942968773772.73</v>
      </c>
      <c r="AJ286">
        <f t="shared" si="3"/>
        <v>102185302798858.17</v>
      </c>
      <c r="AK286">
        <f t="shared" si="3"/>
        <v>100427636823944.11</v>
      </c>
    </row>
    <row r="288" spans="1:37" x14ac:dyDescent="0.45">
      <c r="A288" t="s">
        <v>967</v>
      </c>
      <c r="B288" cm="1">
        <f t="array" ref="B288">TREND('Multipliers and Adjustments'!$C$13:$D$13,'Multipliers and Adjustments'!$C$12:$D$12,B$283)</f>
        <v>0</v>
      </c>
      <c r="C288" cm="1">
        <f t="array" ref="C288">TREND('Multipliers and Adjustments'!$C$13:$D$13,'Multipliers and Adjustments'!$C$12:$D$12,C$283)</f>
        <v>0</v>
      </c>
      <c r="D288" cm="1">
        <f t="array" ref="D288">TREND('Multipliers and Adjustments'!$C$13:$D$13,'Multipliers and Adjustments'!$C$12:$D$12,D$283)</f>
        <v>0</v>
      </c>
      <c r="E288" cm="1">
        <f t="array" ref="E288">TREND('Multipliers and Adjustments'!$C$13:$D$13,'Multipliers and Adjustments'!$C$12:$D$12,E$283)</f>
        <v>0</v>
      </c>
      <c r="F288" cm="1">
        <f t="array" ref="F288">TREND('Multipliers and Adjustments'!$C$13:$D$13,'Multipliers and Adjustments'!$C$12:$D$12,F$283)</f>
        <v>0</v>
      </c>
      <c r="G288" s="78" cm="1">
        <f t="array" ref="G288">TREND('Multipliers and Adjustments'!$C$13:$D$13,'Multipliers and Adjustments'!$C$12:$D$12,G$283)</f>
        <v>0</v>
      </c>
      <c r="H288" cm="1">
        <f t="array" ref="H288">TREND('Multipliers and Adjustments'!$D$13:$E$13,'Multipliers and Adjustments'!$D$12:$E$12,H$283)</f>
        <v>0</v>
      </c>
      <c r="I288" cm="1">
        <f t="array" ref="I288">TREND('Multipliers and Adjustments'!$D$13:$E$13,'Multipliers and Adjustments'!$D$12:$E$12,I$283)</f>
        <v>0</v>
      </c>
      <c r="J288" cm="1">
        <f t="array" ref="J288">TREND('Multipliers and Adjustments'!$D$13:$E$13,'Multipliers and Adjustments'!$D$12:$E$12,J$283)</f>
        <v>0</v>
      </c>
      <c r="K288" cm="1">
        <f t="array" ref="K288">TREND('Multipliers and Adjustments'!$D$13:$E$13,'Multipliers and Adjustments'!$D$12:$E$12,K$283)</f>
        <v>0</v>
      </c>
      <c r="L288" s="78" cm="1">
        <f t="array" ref="L288">TREND('Multipliers and Adjustments'!$D$13:$E$13,'Multipliers and Adjustments'!$D$12:$E$12,L$283)</f>
        <v>0</v>
      </c>
      <c r="M288" cm="1">
        <f t="array" ref="M288">TREND('Multipliers and Adjustments'!$E$13:$F$13,'Multipliers and Adjustments'!$E$12:$F$12,M$283)</f>
        <v>0</v>
      </c>
      <c r="N288" cm="1">
        <f t="array" ref="N288">TREND('Multipliers and Adjustments'!$E$13:$F$13,'Multipliers and Adjustments'!$E$12:$F$12,N$283)</f>
        <v>0</v>
      </c>
      <c r="O288" cm="1">
        <f t="array" ref="O288">TREND('Multipliers and Adjustments'!$E$13:$F$13,'Multipliers and Adjustments'!$E$12:$F$12,O$283)</f>
        <v>0</v>
      </c>
      <c r="P288" cm="1">
        <f t="array" ref="P288">TREND('Multipliers and Adjustments'!$E$13:$F$13,'Multipliers and Adjustments'!$E$12:$F$12,P$283)</f>
        <v>0</v>
      </c>
      <c r="Q288" s="78" cm="1">
        <f t="array" ref="Q288">TREND('Multipliers and Adjustments'!$E$13:$F$13,'Multipliers and Adjustments'!$E$12:$F$12,Q$283)</f>
        <v>0</v>
      </c>
      <c r="R288" cm="1">
        <f t="array" ref="R288">TREND('Multipliers and Adjustments'!$F$13:$G$13,'Multipliers and Adjustments'!$F$12:$G$12,R$283)</f>
        <v>0</v>
      </c>
      <c r="S288" cm="1">
        <f t="array" ref="S288">TREND('Multipliers and Adjustments'!$F$13:$G$13,'Multipliers and Adjustments'!$F$12:$G$12,S$283)</f>
        <v>0</v>
      </c>
      <c r="T288" cm="1">
        <f t="array" ref="T288">TREND('Multipliers and Adjustments'!$F$13:$G$13,'Multipliers and Adjustments'!$F$12:$G$12,T$283)</f>
        <v>0</v>
      </c>
      <c r="U288" cm="1">
        <f t="array" ref="U288">TREND('Multipliers and Adjustments'!$F$13:$G$13,'Multipliers and Adjustments'!$F$12:$G$12,U$283)</f>
        <v>0</v>
      </c>
      <c r="V288" s="78" cm="1">
        <f t="array" ref="V288">TREND('Multipliers and Adjustments'!$F$13:$G$13,'Multipliers and Adjustments'!$F$12:$G$12,V$283)</f>
        <v>0</v>
      </c>
      <c r="W288" cm="1">
        <f t="array" ref="W288">TREND('Multipliers and Adjustments'!$G$13:$H$13,'Multipliers and Adjustments'!$G$12:$H$12,W$283)</f>
        <v>0</v>
      </c>
      <c r="X288" cm="1">
        <f t="array" ref="X288">TREND('Multipliers and Adjustments'!$G$13:$H$13,'Multipliers and Adjustments'!$G$12:$H$12,X$283)</f>
        <v>0</v>
      </c>
      <c r="Y288" cm="1">
        <f t="array" ref="Y288">TREND('Multipliers and Adjustments'!$G$13:$H$13,'Multipliers and Adjustments'!$G$12:$H$12,Y$283)</f>
        <v>0</v>
      </c>
      <c r="Z288" cm="1">
        <f t="array" ref="Z288">TREND('Multipliers and Adjustments'!$G$13:$H$13,'Multipliers and Adjustments'!$G$12:$H$12,Z$283)</f>
        <v>0</v>
      </c>
      <c r="AA288" s="78" cm="1">
        <f t="array" ref="AA288">TREND('Multipliers and Adjustments'!$G$13:$H$13,'Multipliers and Adjustments'!$G$12:$H$12,AA$283)</f>
        <v>0</v>
      </c>
      <c r="AB288" cm="1">
        <f t="array" ref="AB288">TREND('Multipliers and Adjustments'!$H$13:$I$13,'Multipliers and Adjustments'!$H$12:$I$12,AB$283)</f>
        <v>0</v>
      </c>
      <c r="AC288" cm="1">
        <f t="array" ref="AC288">TREND('Multipliers and Adjustments'!$H$13:$I$13,'Multipliers and Adjustments'!$H$12:$I$12,AC$283)</f>
        <v>0</v>
      </c>
      <c r="AD288" cm="1">
        <f t="array" ref="AD288">TREND('Multipliers and Adjustments'!$H$13:$I$13,'Multipliers and Adjustments'!$H$12:$I$12,AD$283)</f>
        <v>0</v>
      </c>
      <c r="AE288" cm="1">
        <f t="array" ref="AE288">TREND('Multipliers and Adjustments'!$H$13:$I$13,'Multipliers and Adjustments'!$H$12:$I$12,AE$283)</f>
        <v>0</v>
      </c>
      <c r="AF288" s="78" cm="1">
        <f t="array" ref="AF288">TREND('Multipliers and Adjustments'!$H$13:$I$13,'Multipliers and Adjustments'!$H$12:$I$12,AF$283)</f>
        <v>0</v>
      </c>
      <c r="AG288" cm="1">
        <f t="array" ref="AG288">TREND('Multipliers and Adjustments'!$I$13:$J$13,'Multipliers and Adjustments'!$I$12:$J$12,AG$283)</f>
        <v>0</v>
      </c>
      <c r="AH288" cm="1">
        <f t="array" ref="AH288">TREND('Multipliers and Adjustments'!$I$13:$J$13,'Multipliers and Adjustments'!$I$12:$J$12,AH$283)</f>
        <v>0</v>
      </c>
      <c r="AI288" cm="1">
        <f t="array" ref="AI288">TREND('Multipliers and Adjustments'!$I$13:$J$13,'Multipliers and Adjustments'!$I$12:$J$12,AI$283)</f>
        <v>0</v>
      </c>
      <c r="AJ288" cm="1">
        <f t="array" ref="AJ288">TREND('Multipliers and Adjustments'!$I$13:$J$13,'Multipliers and Adjustments'!$I$12:$J$12,AJ$283)</f>
        <v>0</v>
      </c>
      <c r="AK288" cm="1">
        <f t="array" ref="AK288">TREND('Multipliers and Adjustments'!$I$13:$J$13,'Multipliers and Adjustments'!$I$12:$J$12,AK$283)</f>
        <v>0</v>
      </c>
    </row>
    <row r="290" spans="1:37" x14ac:dyDescent="0.45">
      <c r="A290" t="s">
        <v>968</v>
      </c>
      <c r="B290" s="72">
        <f>B286*B288</f>
        <v>0</v>
      </c>
      <c r="C290" s="72">
        <f t="shared" ref="C290:AK290" si="4">C286*C288</f>
        <v>0</v>
      </c>
      <c r="D290" s="72">
        <f t="shared" si="4"/>
        <v>0</v>
      </c>
      <c r="E290" s="72">
        <f t="shared" si="4"/>
        <v>0</v>
      </c>
      <c r="F290" s="72">
        <f t="shared" si="4"/>
        <v>0</v>
      </c>
      <c r="G290" s="72">
        <f t="shared" si="4"/>
        <v>0</v>
      </c>
      <c r="H290" s="72">
        <f t="shared" si="4"/>
        <v>0</v>
      </c>
      <c r="I290" s="72">
        <f t="shared" si="4"/>
        <v>0</v>
      </c>
      <c r="J290" s="72">
        <f t="shared" si="4"/>
        <v>0</v>
      </c>
      <c r="K290" s="72">
        <f t="shared" si="4"/>
        <v>0</v>
      </c>
      <c r="L290" s="72">
        <f t="shared" si="4"/>
        <v>0</v>
      </c>
      <c r="M290" s="72">
        <f t="shared" si="4"/>
        <v>0</v>
      </c>
      <c r="N290" s="72">
        <f t="shared" si="4"/>
        <v>0</v>
      </c>
      <c r="O290" s="72">
        <f t="shared" si="4"/>
        <v>0</v>
      </c>
      <c r="P290" s="72">
        <f t="shared" si="4"/>
        <v>0</v>
      </c>
      <c r="Q290" s="72">
        <f t="shared" si="4"/>
        <v>0</v>
      </c>
      <c r="R290" s="72">
        <f t="shared" si="4"/>
        <v>0</v>
      </c>
      <c r="S290" s="72">
        <f t="shared" si="4"/>
        <v>0</v>
      </c>
      <c r="T290" s="72">
        <f t="shared" si="4"/>
        <v>0</v>
      </c>
      <c r="U290" s="72">
        <f t="shared" si="4"/>
        <v>0</v>
      </c>
      <c r="V290" s="72">
        <f t="shared" si="4"/>
        <v>0</v>
      </c>
      <c r="W290" s="72">
        <f t="shared" si="4"/>
        <v>0</v>
      </c>
      <c r="X290" s="72">
        <f t="shared" si="4"/>
        <v>0</v>
      </c>
      <c r="Y290" s="72">
        <f t="shared" si="4"/>
        <v>0</v>
      </c>
      <c r="Z290" s="72">
        <f t="shared" si="4"/>
        <v>0</v>
      </c>
      <c r="AA290" s="72">
        <f t="shared" si="4"/>
        <v>0</v>
      </c>
      <c r="AB290" s="72">
        <f t="shared" si="4"/>
        <v>0</v>
      </c>
      <c r="AC290" s="72">
        <f t="shared" si="4"/>
        <v>0</v>
      </c>
      <c r="AD290" s="72">
        <f t="shared" si="4"/>
        <v>0</v>
      </c>
      <c r="AE290" s="72">
        <f t="shared" si="4"/>
        <v>0</v>
      </c>
      <c r="AF290" s="72">
        <f t="shared" si="4"/>
        <v>0</v>
      </c>
      <c r="AG290" s="72">
        <f t="shared" si="4"/>
        <v>0</v>
      </c>
      <c r="AH290" s="72">
        <f t="shared" si="4"/>
        <v>0</v>
      </c>
      <c r="AI290" s="72">
        <f t="shared" si="4"/>
        <v>0</v>
      </c>
      <c r="AJ290" s="72">
        <f t="shared" si="4"/>
        <v>0</v>
      </c>
      <c r="AK290" s="72">
        <f t="shared" si="4"/>
        <v>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K16"/>
  <sheetViews>
    <sheetView workbookViewId="0">
      <selection activeCell="G14" sqref="G14"/>
    </sheetView>
  </sheetViews>
  <sheetFormatPr defaultColWidth="8.86328125" defaultRowHeight="14.25" x14ac:dyDescent="0.45"/>
  <cols>
    <col min="1" max="1" width="31.265625" customWidth="1"/>
    <col min="2" max="2" width="12" bestFit="1" customWidth="1"/>
  </cols>
  <sheetData>
    <row r="1" spans="1:37" x14ac:dyDescent="0.45">
      <c r="A1" s="4" t="s">
        <v>964</v>
      </c>
      <c r="B1" s="4"/>
      <c r="C1" s="4"/>
      <c r="D1" s="4"/>
      <c r="E1" s="4"/>
      <c r="F1" s="4"/>
      <c r="G1" s="4"/>
      <c r="H1" s="4"/>
      <c r="I1" s="4"/>
      <c r="J1" s="4"/>
      <c r="K1" s="23"/>
    </row>
    <row r="3" spans="1:37" x14ac:dyDescent="0.45">
      <c r="B3">
        <v>2015</v>
      </c>
      <c r="C3">
        <v>2016</v>
      </c>
      <c r="D3">
        <v>2017</v>
      </c>
      <c r="E3">
        <v>2018</v>
      </c>
      <c r="F3">
        <v>2019</v>
      </c>
      <c r="G3">
        <v>2020</v>
      </c>
      <c r="H3">
        <v>2021</v>
      </c>
      <c r="I3">
        <v>2022</v>
      </c>
      <c r="J3">
        <v>2023</v>
      </c>
      <c r="K3">
        <v>2024</v>
      </c>
      <c r="L3">
        <v>2025</v>
      </c>
      <c r="M3">
        <v>2026</v>
      </c>
      <c r="N3">
        <v>2027</v>
      </c>
      <c r="O3">
        <v>2028</v>
      </c>
      <c r="P3">
        <v>2029</v>
      </c>
      <c r="Q3">
        <v>2030</v>
      </c>
      <c r="R3">
        <v>2031</v>
      </c>
      <c r="S3">
        <v>2032</v>
      </c>
      <c r="T3">
        <v>2033</v>
      </c>
      <c r="U3">
        <v>2034</v>
      </c>
      <c r="V3">
        <v>2035</v>
      </c>
      <c r="W3">
        <v>2036</v>
      </c>
      <c r="X3">
        <v>2037</v>
      </c>
      <c r="Y3">
        <v>2038</v>
      </c>
      <c r="Z3">
        <v>2039</v>
      </c>
      <c r="AA3">
        <v>2040</v>
      </c>
      <c r="AB3">
        <v>2041</v>
      </c>
      <c r="AC3">
        <v>2042</v>
      </c>
      <c r="AD3">
        <v>2043</v>
      </c>
      <c r="AE3">
        <v>2044</v>
      </c>
      <c r="AF3">
        <v>2045</v>
      </c>
      <c r="AG3">
        <v>2046</v>
      </c>
      <c r="AH3">
        <v>2047</v>
      </c>
      <c r="AI3">
        <v>2048</v>
      </c>
      <c r="AJ3">
        <v>2049</v>
      </c>
      <c r="AK3">
        <v>2050</v>
      </c>
    </row>
    <row r="4" spans="1:37" x14ac:dyDescent="0.45">
      <c r="A4" t="s">
        <v>965</v>
      </c>
      <c r="B4">
        <f>SUM('PERAC-cement'!C$3:C$74)</f>
        <v>0</v>
      </c>
      <c r="C4">
        <f>SUM('PERAC-cement'!D$3:D$74)</f>
        <v>0</v>
      </c>
      <c r="D4">
        <f>SUM('PERAC-cement'!E$3:E$74)</f>
        <v>0</v>
      </c>
      <c r="E4">
        <f>SUM('PERAC-cement'!F$3:F$74)</f>
        <v>0</v>
      </c>
      <c r="F4">
        <f>SUM('PERAC-cement'!G$3:G$74)</f>
        <v>0</v>
      </c>
      <c r="G4">
        <f>SUM('PERAC-cement'!H$3:H$74)</f>
        <v>0</v>
      </c>
      <c r="H4">
        <f>SUM('PERAC-cement'!I$3:I$74)</f>
        <v>0</v>
      </c>
      <c r="I4">
        <f>SUM('PERAC-cement'!J$3:J$74)</f>
        <v>0</v>
      </c>
      <c r="J4">
        <f>SUM('PERAC-cement'!K$3:K$74)</f>
        <v>0</v>
      </c>
      <c r="K4">
        <f>SUM('PERAC-cement'!L$3:L$74)</f>
        <v>0</v>
      </c>
      <c r="L4">
        <f>SUM('PERAC-cement'!M$3:M$74)</f>
        <v>0</v>
      </c>
      <c r="M4">
        <f>SUM('PERAC-cement'!N$3:N$74)</f>
        <v>0</v>
      </c>
      <c r="N4">
        <f>SUM('PERAC-cement'!O$3:O$74)</f>
        <v>0</v>
      </c>
      <c r="O4">
        <f>SUM('PERAC-cement'!P$3:P$74)</f>
        <v>0</v>
      </c>
      <c r="P4">
        <f>SUM('PERAC-cement'!Q$3:Q$74)</f>
        <v>0</v>
      </c>
      <c r="Q4">
        <f>SUM('PERAC-cement'!R$3:R$74)</f>
        <v>0</v>
      </c>
      <c r="R4">
        <f>SUM('PERAC-cement'!S$3:S$74)</f>
        <v>0</v>
      </c>
      <c r="S4">
        <f>SUM('PERAC-cement'!T$3:T$74)</f>
        <v>0</v>
      </c>
      <c r="T4">
        <f>SUM('PERAC-cement'!U$3:U$74)</f>
        <v>0</v>
      </c>
      <c r="U4">
        <f>SUM('PERAC-cement'!V$3:V$74)</f>
        <v>0</v>
      </c>
      <c r="V4">
        <f>SUM('PERAC-cement'!W$3:W$74)</f>
        <v>0</v>
      </c>
      <c r="W4">
        <f>SUM('PERAC-cement'!X$3:X$74)</f>
        <v>0</v>
      </c>
      <c r="X4">
        <f>SUM('PERAC-cement'!Y$3:Y$74)</f>
        <v>0</v>
      </c>
      <c r="Y4">
        <f>SUM('PERAC-cement'!Z$3:Z$74)</f>
        <v>0</v>
      </c>
      <c r="Z4">
        <f>SUM('PERAC-cement'!AA$3:AA$74)</f>
        <v>0</v>
      </c>
      <c r="AA4">
        <f>SUM('PERAC-cement'!AB$3:AB$74)</f>
        <v>0</v>
      </c>
      <c r="AB4">
        <f>SUM('PERAC-cement'!AC$3:AC$74)</f>
        <v>0</v>
      </c>
      <c r="AC4">
        <f>SUM('PERAC-cement'!AD$3:AD$74)</f>
        <v>0</v>
      </c>
      <c r="AD4">
        <f>SUM('PERAC-cement'!AE$3:AE$74)</f>
        <v>0</v>
      </c>
      <c r="AE4">
        <f>SUM('PERAC-cement'!AF$3:AF$74)</f>
        <v>0</v>
      </c>
      <c r="AF4">
        <f>SUM('PERAC-cement'!AG$3:AG$74)</f>
        <v>0</v>
      </c>
      <c r="AG4">
        <f>SUM('PERAC-cement'!AH$3:AH$74)</f>
        <v>0</v>
      </c>
      <c r="AH4">
        <f>SUM('PERAC-cement'!AI$3:AI$74)</f>
        <v>0</v>
      </c>
      <c r="AI4">
        <f>SUM('PERAC-cement'!AJ$3:AJ$74)</f>
        <v>0</v>
      </c>
      <c r="AJ4">
        <f>SUM('PERAC-cement'!AK$3:AK$74)</f>
        <v>0</v>
      </c>
      <c r="AK4">
        <f>SUM('PERAC-cement'!AL$3:AL$74)</f>
        <v>0</v>
      </c>
    </row>
    <row r="5" spans="1:37" x14ac:dyDescent="0.45">
      <c r="A5" t="s">
        <v>953</v>
      </c>
      <c r="B5">
        <f>SUM('PERAC-ngps-mthncptr'!C$3:C$74)</f>
        <v>0</v>
      </c>
      <c r="C5">
        <f>SUM('PERAC-ngps-mthncptr'!D$3:D$74)</f>
        <v>0</v>
      </c>
      <c r="D5">
        <f>SUM('PERAC-ngps-mthncptr'!E$3:E$74)</f>
        <v>0</v>
      </c>
      <c r="E5">
        <f>SUM('PERAC-ngps-mthncptr'!F$3:F$74)</f>
        <v>0</v>
      </c>
      <c r="F5">
        <f>SUM('PERAC-ngps-mthncptr'!G$3:G$74)</f>
        <v>0</v>
      </c>
      <c r="G5">
        <f>SUM('PERAC-ngps-mthncptr'!H$3:H$74)</f>
        <v>0</v>
      </c>
      <c r="H5">
        <f>SUM('PERAC-ngps-mthncptr'!I$3:I$74)</f>
        <v>0</v>
      </c>
      <c r="I5">
        <f>SUM('PERAC-ngps-mthncptr'!J$3:J$74)</f>
        <v>0</v>
      </c>
      <c r="J5">
        <f>SUM('PERAC-ngps-mthncptr'!K$3:K$74)</f>
        <v>0</v>
      </c>
      <c r="K5">
        <f>SUM('PERAC-ngps-mthncptr'!L$3:L$74)</f>
        <v>0</v>
      </c>
      <c r="L5">
        <f>SUM('PERAC-ngps-mthncptr'!M$3:M$74)</f>
        <v>0</v>
      </c>
      <c r="M5">
        <f>SUM('PERAC-ngps-mthncptr'!N$3:N$74)</f>
        <v>0</v>
      </c>
      <c r="N5">
        <f>SUM('PERAC-ngps-mthncptr'!O$3:O$74)</f>
        <v>0</v>
      </c>
      <c r="O5">
        <f>SUM('PERAC-ngps-mthncptr'!P$3:P$74)</f>
        <v>0</v>
      </c>
      <c r="P5">
        <f>SUM('PERAC-ngps-mthncptr'!Q$3:Q$74)</f>
        <v>0</v>
      </c>
      <c r="Q5">
        <f>SUM('PERAC-ngps-mthncptr'!R$3:R$74)</f>
        <v>0</v>
      </c>
      <c r="R5">
        <f>SUM('PERAC-ngps-mthncptr'!S$3:S$74)</f>
        <v>0</v>
      </c>
      <c r="S5">
        <f>SUM('PERAC-ngps-mthncptr'!T$3:T$74)</f>
        <v>0</v>
      </c>
      <c r="T5">
        <f>SUM('PERAC-ngps-mthncptr'!U$3:U$74)</f>
        <v>0</v>
      </c>
      <c r="U5">
        <f>SUM('PERAC-ngps-mthncptr'!V$3:V$74)</f>
        <v>0</v>
      </c>
      <c r="V5">
        <f>SUM('PERAC-ngps-mthncptr'!W$3:W$74)</f>
        <v>0</v>
      </c>
      <c r="W5">
        <f>SUM('PERAC-ngps-mthncptr'!X$3:X$74)</f>
        <v>0</v>
      </c>
      <c r="X5">
        <f>SUM('PERAC-ngps-mthncptr'!Y$3:Y$74)</f>
        <v>0</v>
      </c>
      <c r="Y5">
        <f>SUM('PERAC-ngps-mthncptr'!Z$3:Z$74)</f>
        <v>0</v>
      </c>
      <c r="Z5">
        <f>SUM('PERAC-ngps-mthncptr'!AA$3:AA$74)</f>
        <v>0</v>
      </c>
      <c r="AA5">
        <f>SUM('PERAC-ngps-mthncptr'!AB$3:AB$74)</f>
        <v>0</v>
      </c>
      <c r="AB5">
        <f>SUM('PERAC-ngps-mthncptr'!AC$3:AC$74)</f>
        <v>0</v>
      </c>
      <c r="AC5">
        <f>SUM('PERAC-ngps-mthncptr'!AD$3:AD$74)</f>
        <v>0</v>
      </c>
      <c r="AD5">
        <f>SUM('PERAC-ngps-mthncptr'!AE$3:AE$74)</f>
        <v>0</v>
      </c>
      <c r="AE5">
        <f>SUM('PERAC-ngps-mthncptr'!AF$3:AF$74)</f>
        <v>0</v>
      </c>
      <c r="AF5">
        <f>SUM('PERAC-ngps-mthncptr'!AG$3:AG$74)</f>
        <v>0</v>
      </c>
      <c r="AG5">
        <f>SUM('PERAC-ngps-mthncptr'!AH$3:AH$74)</f>
        <v>0</v>
      </c>
      <c r="AH5">
        <f>SUM('PERAC-ngps-mthncptr'!AI$3:AI$74)</f>
        <v>0</v>
      </c>
      <c r="AI5">
        <f>SUM('PERAC-ngps-mthncptr'!AJ$3:AJ$74)</f>
        <v>0</v>
      </c>
      <c r="AJ5">
        <f>SUM('PERAC-ngps-mthncptr'!AK$3:AK$74)</f>
        <v>0</v>
      </c>
      <c r="AK5">
        <f>SUM('PERAC-ngps-mthncptr'!AL$3:AL$74)</f>
        <v>0</v>
      </c>
    </row>
    <row r="6" spans="1:37" x14ac:dyDescent="0.45">
      <c r="A6" t="s">
        <v>954</v>
      </c>
      <c r="B6">
        <f>SUM('PERAC-ngps-mthndstr'!C$3:C$74)</f>
        <v>0</v>
      </c>
      <c r="C6">
        <f>SUM('PERAC-ngps-mthndstr'!D$3:D$74)</f>
        <v>0</v>
      </c>
      <c r="D6">
        <f>SUM('PERAC-ngps-mthndstr'!E$3:E$74)</f>
        <v>0</v>
      </c>
      <c r="E6">
        <f>SUM('PERAC-ngps-mthndstr'!F$3:F$74)</f>
        <v>0</v>
      </c>
      <c r="F6">
        <f>SUM('PERAC-ngps-mthndstr'!G$3:G$74)</f>
        <v>0</v>
      </c>
      <c r="G6">
        <f>SUM('PERAC-ngps-mthndstr'!H$3:H$74)</f>
        <v>0</v>
      </c>
      <c r="H6">
        <f>SUM('PERAC-ngps-mthndstr'!I$3:I$74)</f>
        <v>0</v>
      </c>
      <c r="I6">
        <f>SUM('PERAC-ngps-mthndstr'!J$3:J$74)</f>
        <v>0</v>
      </c>
      <c r="J6">
        <f>SUM('PERAC-ngps-mthndstr'!K$3:K$74)</f>
        <v>0</v>
      </c>
      <c r="K6">
        <f>SUM('PERAC-ngps-mthndstr'!L$3:L$74)</f>
        <v>0</v>
      </c>
      <c r="L6">
        <f>SUM('PERAC-ngps-mthndstr'!M$3:M$74)</f>
        <v>0</v>
      </c>
      <c r="M6">
        <f>SUM('PERAC-ngps-mthndstr'!N$3:N$74)</f>
        <v>0</v>
      </c>
      <c r="N6">
        <f>SUM('PERAC-ngps-mthndstr'!O$3:O$74)</f>
        <v>0</v>
      </c>
      <c r="O6">
        <f>SUM('PERAC-ngps-mthndstr'!P$3:P$74)</f>
        <v>0</v>
      </c>
      <c r="P6">
        <f>SUM('PERAC-ngps-mthndstr'!Q$3:Q$74)</f>
        <v>0</v>
      </c>
      <c r="Q6">
        <f>SUM('PERAC-ngps-mthndstr'!R$3:R$74)</f>
        <v>0</v>
      </c>
      <c r="R6">
        <f>SUM('PERAC-ngps-mthndstr'!S$3:S$74)</f>
        <v>0</v>
      </c>
      <c r="S6">
        <f>SUM('PERAC-ngps-mthndstr'!T$3:T$74)</f>
        <v>0</v>
      </c>
      <c r="T6">
        <f>SUM('PERAC-ngps-mthndstr'!U$3:U$74)</f>
        <v>0</v>
      </c>
      <c r="U6">
        <f>SUM('PERAC-ngps-mthndstr'!V$3:V$74)</f>
        <v>0</v>
      </c>
      <c r="V6">
        <f>SUM('PERAC-ngps-mthndstr'!W$3:W$74)</f>
        <v>0</v>
      </c>
      <c r="W6">
        <f>SUM('PERAC-ngps-mthndstr'!X$3:X$74)</f>
        <v>0</v>
      </c>
      <c r="X6">
        <f>SUM('PERAC-ngps-mthndstr'!Y$3:Y$74)</f>
        <v>0</v>
      </c>
      <c r="Y6">
        <f>SUM('PERAC-ngps-mthndstr'!Z$3:Z$74)</f>
        <v>0</v>
      </c>
      <c r="Z6">
        <f>SUM('PERAC-ngps-mthndstr'!AA$3:AA$74)</f>
        <v>0</v>
      </c>
      <c r="AA6">
        <f>SUM('PERAC-ngps-mthndstr'!AB$3:AB$74)</f>
        <v>0</v>
      </c>
      <c r="AB6">
        <f>SUM('PERAC-ngps-mthndstr'!AC$3:AC$74)</f>
        <v>0</v>
      </c>
      <c r="AC6">
        <f>SUM('PERAC-ngps-mthndstr'!AD$3:AD$74)</f>
        <v>0</v>
      </c>
      <c r="AD6">
        <f>SUM('PERAC-ngps-mthndstr'!AE$3:AE$74)</f>
        <v>0</v>
      </c>
      <c r="AE6">
        <f>SUM('PERAC-ngps-mthndstr'!AF$3:AF$74)</f>
        <v>0</v>
      </c>
      <c r="AF6">
        <f>SUM('PERAC-ngps-mthndstr'!AG$3:AG$74)</f>
        <v>0</v>
      </c>
      <c r="AG6">
        <f>SUM('PERAC-ngps-mthndstr'!AH$3:AH$74)</f>
        <v>0</v>
      </c>
      <c r="AH6">
        <f>SUM('PERAC-ngps-mthndstr'!AI$3:AI$74)</f>
        <v>0</v>
      </c>
      <c r="AI6">
        <f>SUM('PERAC-ngps-mthndstr'!AJ$3:AJ$74)</f>
        <v>0</v>
      </c>
      <c r="AJ6">
        <f>SUM('PERAC-ngps-mthndstr'!AK$3:AK$74)</f>
        <v>0</v>
      </c>
      <c r="AK6">
        <f>SUM('PERAC-ngps-mthndstr'!AL$3:AL$74)</f>
        <v>0</v>
      </c>
    </row>
    <row r="7" spans="1:37" x14ac:dyDescent="0.45">
      <c r="A7" t="s">
        <v>955</v>
      </c>
      <c r="B7">
        <f>SUM('PERAC-fgassubstitution'!C$3:C$74)</f>
        <v>0</v>
      </c>
      <c r="C7">
        <f>SUM('PERAC-fgassubstitution'!D$3:D$74)</f>
        <v>0</v>
      </c>
      <c r="D7">
        <f>SUM('PERAC-fgassubstitution'!E$3:E$74)</f>
        <v>0</v>
      </c>
      <c r="E7">
        <f>SUM('PERAC-fgassubstitution'!F$3:F$74)</f>
        <v>0</v>
      </c>
      <c r="F7">
        <f>SUM('PERAC-fgassubstitution'!G$3:G$74)</f>
        <v>0</v>
      </c>
      <c r="G7">
        <f>SUM('PERAC-fgassubstitution'!H$3:H$74)</f>
        <v>0</v>
      </c>
      <c r="H7">
        <f>SUM('PERAC-fgassubstitution'!I$3:I$74)</f>
        <v>0</v>
      </c>
      <c r="I7">
        <f>SUM('PERAC-fgassubstitution'!J$3:J$74)</f>
        <v>0</v>
      </c>
      <c r="J7">
        <f>SUM('PERAC-fgassubstitution'!K$3:K$74)</f>
        <v>0</v>
      </c>
      <c r="K7">
        <f>SUM('PERAC-fgassubstitution'!L$3:L$74)</f>
        <v>0</v>
      </c>
      <c r="L7">
        <f>SUM('PERAC-fgassubstitution'!M$3:M$74)</f>
        <v>0</v>
      </c>
      <c r="M7">
        <f>SUM('PERAC-fgassubstitution'!N$3:N$74)</f>
        <v>0</v>
      </c>
      <c r="N7">
        <f>SUM('PERAC-fgassubstitution'!O$3:O$74)</f>
        <v>0</v>
      </c>
      <c r="O7">
        <f>SUM('PERAC-fgassubstitution'!P$3:P$74)</f>
        <v>0</v>
      </c>
      <c r="P7">
        <f>SUM('PERAC-fgassubstitution'!Q$3:Q$74)</f>
        <v>0</v>
      </c>
      <c r="Q7">
        <f>SUM('PERAC-fgassubstitution'!R$3:R$74)</f>
        <v>0</v>
      </c>
      <c r="R7">
        <f>SUM('PERAC-fgassubstitution'!S$3:S$74)</f>
        <v>0</v>
      </c>
      <c r="S7">
        <f>SUM('PERAC-fgassubstitution'!T$3:T$74)</f>
        <v>0</v>
      </c>
      <c r="T7">
        <f>SUM('PERAC-fgassubstitution'!U$3:U$74)</f>
        <v>0</v>
      </c>
      <c r="U7">
        <f>SUM('PERAC-fgassubstitution'!V$3:V$74)</f>
        <v>0</v>
      </c>
      <c r="V7">
        <f>SUM('PERAC-fgassubstitution'!W$3:W$74)</f>
        <v>0</v>
      </c>
      <c r="W7">
        <f>SUM('PERAC-fgassubstitution'!X$3:X$74)</f>
        <v>0</v>
      </c>
      <c r="X7">
        <f>SUM('PERAC-fgassubstitution'!Y$3:Y$74)</f>
        <v>0</v>
      </c>
      <c r="Y7">
        <f>SUM('PERAC-fgassubstitution'!Z$3:Z$74)</f>
        <v>0</v>
      </c>
      <c r="Z7">
        <f>SUM('PERAC-fgassubstitution'!AA$3:AA$74)</f>
        <v>0</v>
      </c>
      <c r="AA7">
        <f>SUM('PERAC-fgassubstitution'!AB$3:AB$74)</f>
        <v>0</v>
      </c>
      <c r="AB7">
        <f>SUM('PERAC-fgassubstitution'!AC$3:AC$74)</f>
        <v>0</v>
      </c>
      <c r="AC7">
        <f>SUM('PERAC-fgassubstitution'!AD$3:AD$74)</f>
        <v>0</v>
      </c>
      <c r="AD7">
        <f>SUM('PERAC-fgassubstitution'!AE$3:AE$74)</f>
        <v>0</v>
      </c>
      <c r="AE7">
        <f>SUM('PERAC-fgassubstitution'!AF$3:AF$74)</f>
        <v>0</v>
      </c>
      <c r="AF7">
        <f>SUM('PERAC-fgassubstitution'!AG$3:AG$74)</f>
        <v>0</v>
      </c>
      <c r="AG7">
        <f>SUM('PERAC-fgassubstitution'!AH$3:AH$74)</f>
        <v>0</v>
      </c>
      <c r="AH7">
        <f>SUM('PERAC-fgassubstitution'!AI$3:AI$74)</f>
        <v>0</v>
      </c>
      <c r="AI7">
        <f>SUM('PERAC-fgassubstitution'!AJ$3:AJ$74)</f>
        <v>0</v>
      </c>
      <c r="AJ7">
        <f>SUM('PERAC-fgassubstitution'!AK$3:AK$74)</f>
        <v>0</v>
      </c>
      <c r="AK7">
        <f>SUM('PERAC-fgassubstitution'!AL$3:AL$74)</f>
        <v>0</v>
      </c>
    </row>
    <row r="8" spans="1:37" x14ac:dyDescent="0.45">
      <c r="A8" t="s">
        <v>956</v>
      </c>
      <c r="B8">
        <f>SUM('PERAC-fgasdestruction'!C$3:C$74)</f>
        <v>0</v>
      </c>
      <c r="C8">
        <f>SUM('PERAC-fgasdestruction'!D$3:D$74)</f>
        <v>0</v>
      </c>
      <c r="D8">
        <f>SUM('PERAC-fgasdestruction'!E$3:E$74)</f>
        <v>0</v>
      </c>
      <c r="E8">
        <f>SUM('PERAC-fgasdestruction'!F$3:F$74)</f>
        <v>0</v>
      </c>
      <c r="F8">
        <f>SUM('PERAC-fgasdestruction'!G$3:G$74)</f>
        <v>0</v>
      </c>
      <c r="G8">
        <f>SUM('PERAC-fgasdestruction'!H$3:H$74)</f>
        <v>0</v>
      </c>
      <c r="H8">
        <f>SUM('PERAC-fgasdestruction'!I$3:I$74)</f>
        <v>0</v>
      </c>
      <c r="I8">
        <f>SUM('PERAC-fgasdestruction'!J$3:J$74)</f>
        <v>0</v>
      </c>
      <c r="J8">
        <f>SUM('PERAC-fgasdestruction'!K$3:K$74)</f>
        <v>0</v>
      </c>
      <c r="K8">
        <f>SUM('PERAC-fgasdestruction'!L$3:L$74)</f>
        <v>0</v>
      </c>
      <c r="L8">
        <f>SUM('PERAC-fgasdestruction'!M$3:M$74)</f>
        <v>0</v>
      </c>
      <c r="M8">
        <f>SUM('PERAC-fgasdestruction'!N$3:N$74)</f>
        <v>0</v>
      </c>
      <c r="N8">
        <f>SUM('PERAC-fgasdestruction'!O$3:O$74)</f>
        <v>0</v>
      </c>
      <c r="O8">
        <f>SUM('PERAC-fgasdestruction'!P$3:P$74)</f>
        <v>0</v>
      </c>
      <c r="P8">
        <f>SUM('PERAC-fgasdestruction'!Q$3:Q$74)</f>
        <v>0</v>
      </c>
      <c r="Q8">
        <f>SUM('PERAC-fgasdestruction'!R$3:R$74)</f>
        <v>0</v>
      </c>
      <c r="R8">
        <f>SUM('PERAC-fgasdestruction'!S$3:S$74)</f>
        <v>0</v>
      </c>
      <c r="S8">
        <f>SUM('PERAC-fgasdestruction'!T$3:T$74)</f>
        <v>0</v>
      </c>
      <c r="T8">
        <f>SUM('PERAC-fgasdestruction'!U$3:U$74)</f>
        <v>0</v>
      </c>
      <c r="U8">
        <f>SUM('PERAC-fgasdestruction'!V$3:V$74)</f>
        <v>0</v>
      </c>
      <c r="V8">
        <f>SUM('PERAC-fgasdestruction'!W$3:W$74)</f>
        <v>0</v>
      </c>
      <c r="W8">
        <f>SUM('PERAC-fgasdestruction'!X$3:X$74)</f>
        <v>0</v>
      </c>
      <c r="X8">
        <f>SUM('PERAC-fgasdestruction'!Y$3:Y$74)</f>
        <v>0</v>
      </c>
      <c r="Y8">
        <f>SUM('PERAC-fgasdestruction'!Z$3:Z$74)</f>
        <v>0</v>
      </c>
      <c r="Z8">
        <f>SUM('PERAC-fgasdestruction'!AA$3:AA$74)</f>
        <v>0</v>
      </c>
      <c r="AA8">
        <f>SUM('PERAC-fgasdestruction'!AB$3:AB$74)</f>
        <v>0</v>
      </c>
      <c r="AB8">
        <f>SUM('PERAC-fgasdestruction'!AC$3:AC$74)</f>
        <v>0</v>
      </c>
      <c r="AC8">
        <f>SUM('PERAC-fgasdestruction'!AD$3:AD$74)</f>
        <v>0</v>
      </c>
      <c r="AD8">
        <f>SUM('PERAC-fgasdestruction'!AE$3:AE$74)</f>
        <v>0</v>
      </c>
      <c r="AE8">
        <f>SUM('PERAC-fgasdestruction'!AF$3:AF$74)</f>
        <v>0</v>
      </c>
      <c r="AF8">
        <f>SUM('PERAC-fgasdestruction'!AG$3:AG$74)</f>
        <v>0</v>
      </c>
      <c r="AG8">
        <f>SUM('PERAC-fgasdestruction'!AH$3:AH$74)</f>
        <v>0</v>
      </c>
      <c r="AH8">
        <f>SUM('PERAC-fgasdestruction'!AI$3:AI$74)</f>
        <v>0</v>
      </c>
      <c r="AI8">
        <f>SUM('PERAC-fgasdestruction'!AJ$3:AJ$74)</f>
        <v>0</v>
      </c>
      <c r="AJ8">
        <f>SUM('PERAC-fgasdestruction'!AK$3:AK$74)</f>
        <v>0</v>
      </c>
      <c r="AK8">
        <f>SUM('PERAC-fgasdestruction'!AL$3:AL$74)</f>
        <v>0</v>
      </c>
    </row>
    <row r="9" spans="1:37" x14ac:dyDescent="0.45">
      <c r="A9" t="s">
        <v>957</v>
      </c>
      <c r="B9">
        <f>SUM('PERAC-fgasrecovery'!C$3:C$74)</f>
        <v>0</v>
      </c>
      <c r="C9">
        <f>SUM('PERAC-fgasrecovery'!D$3:D$74)</f>
        <v>0</v>
      </c>
      <c r="D9">
        <f>SUM('PERAC-fgasrecovery'!E$3:E$74)</f>
        <v>0</v>
      </c>
      <c r="E9">
        <f>SUM('PERAC-fgasrecovery'!F$3:F$74)</f>
        <v>0</v>
      </c>
      <c r="F9">
        <f>SUM('PERAC-fgasrecovery'!G$3:G$74)</f>
        <v>0</v>
      </c>
      <c r="G9">
        <f>SUM('PERAC-fgasrecovery'!H$3:H$74)</f>
        <v>0</v>
      </c>
      <c r="H9">
        <f>SUM('PERAC-fgasrecovery'!I$3:I$74)</f>
        <v>0</v>
      </c>
      <c r="I9">
        <f>SUM('PERAC-fgasrecovery'!J$3:J$74)</f>
        <v>0</v>
      </c>
      <c r="J9">
        <f>SUM('PERAC-fgasrecovery'!K$3:K$74)</f>
        <v>0</v>
      </c>
      <c r="K9">
        <f>SUM('PERAC-fgasrecovery'!L$3:L$74)</f>
        <v>0</v>
      </c>
      <c r="L9">
        <f>SUM('PERAC-fgasrecovery'!M$3:M$74)</f>
        <v>0</v>
      </c>
      <c r="M9">
        <f>SUM('PERAC-fgasrecovery'!N$3:N$74)</f>
        <v>0</v>
      </c>
      <c r="N9">
        <f>SUM('PERAC-fgasrecovery'!O$3:O$74)</f>
        <v>0</v>
      </c>
      <c r="O9">
        <f>SUM('PERAC-fgasrecovery'!P$3:P$74)</f>
        <v>0</v>
      </c>
      <c r="P9">
        <f>SUM('PERAC-fgasrecovery'!Q$3:Q$74)</f>
        <v>0</v>
      </c>
      <c r="Q9">
        <f>SUM('PERAC-fgasrecovery'!R$3:R$74)</f>
        <v>0</v>
      </c>
      <c r="R9">
        <f>SUM('PERAC-fgasrecovery'!S$3:S$74)</f>
        <v>0</v>
      </c>
      <c r="S9">
        <f>SUM('PERAC-fgasrecovery'!T$3:T$74)</f>
        <v>0</v>
      </c>
      <c r="T9">
        <f>SUM('PERAC-fgasrecovery'!U$3:U$74)</f>
        <v>0</v>
      </c>
      <c r="U9">
        <f>SUM('PERAC-fgasrecovery'!V$3:V$74)</f>
        <v>0</v>
      </c>
      <c r="V9">
        <f>SUM('PERAC-fgasrecovery'!W$3:W$74)</f>
        <v>0</v>
      </c>
      <c r="W9">
        <f>SUM('PERAC-fgasrecovery'!X$3:X$74)</f>
        <v>0</v>
      </c>
      <c r="X9">
        <f>SUM('PERAC-fgasrecovery'!Y$3:Y$74)</f>
        <v>0</v>
      </c>
      <c r="Y9">
        <f>SUM('PERAC-fgasrecovery'!Z$3:Z$74)</f>
        <v>0</v>
      </c>
      <c r="Z9">
        <f>SUM('PERAC-fgasrecovery'!AA$3:AA$74)</f>
        <v>0</v>
      </c>
      <c r="AA9">
        <f>SUM('PERAC-fgasrecovery'!AB$3:AB$74)</f>
        <v>0</v>
      </c>
      <c r="AB9">
        <f>SUM('PERAC-fgasrecovery'!AC$3:AC$74)</f>
        <v>0</v>
      </c>
      <c r="AC9">
        <f>SUM('PERAC-fgasrecovery'!AD$3:AD$74)</f>
        <v>0</v>
      </c>
      <c r="AD9">
        <f>SUM('PERAC-fgasrecovery'!AE$3:AE$74)</f>
        <v>0</v>
      </c>
      <c r="AE9">
        <f>SUM('PERAC-fgasrecovery'!AF$3:AF$74)</f>
        <v>0</v>
      </c>
      <c r="AF9">
        <f>SUM('PERAC-fgasrecovery'!AG$3:AG$74)</f>
        <v>0</v>
      </c>
      <c r="AG9">
        <f>SUM('PERAC-fgasrecovery'!AH$3:AH$74)</f>
        <v>0</v>
      </c>
      <c r="AH9">
        <f>SUM('PERAC-fgasrecovery'!AI$3:AI$74)</f>
        <v>0</v>
      </c>
      <c r="AI9">
        <f>SUM('PERAC-fgasrecovery'!AJ$3:AJ$74)</f>
        <v>0</v>
      </c>
      <c r="AJ9">
        <f>SUM('PERAC-fgasrecovery'!AK$3:AK$74)</f>
        <v>0</v>
      </c>
      <c r="AK9">
        <f>SUM('PERAC-fgasrecovery'!AL$3:AL$74)</f>
        <v>0</v>
      </c>
    </row>
    <row r="10" spans="1:37" x14ac:dyDescent="0.45">
      <c r="A10" t="s">
        <v>958</v>
      </c>
      <c r="B10">
        <f>SUM('PERAC-inspctmaintretrofit'!C$3:C$74)</f>
        <v>0</v>
      </c>
      <c r="C10">
        <f>SUM('PERAC-inspctmaintretrofit'!D$3:D$74)</f>
        <v>0</v>
      </c>
      <c r="D10">
        <f>SUM('PERAC-inspctmaintretrofit'!E$3:E$74)</f>
        <v>0</v>
      </c>
      <c r="E10">
        <f>SUM('PERAC-inspctmaintretrofit'!F$3:F$74)</f>
        <v>0</v>
      </c>
      <c r="F10">
        <f>SUM('PERAC-inspctmaintretrofit'!G$3:G$74)</f>
        <v>0</v>
      </c>
      <c r="G10">
        <f>SUM('PERAC-inspctmaintretrofit'!H$3:H$74)</f>
        <v>0</v>
      </c>
      <c r="H10">
        <f>SUM('PERAC-inspctmaintretrofit'!I$3:I$74)</f>
        <v>0</v>
      </c>
      <c r="I10">
        <f>SUM('PERAC-inspctmaintretrofit'!J$3:J$74)</f>
        <v>0</v>
      </c>
      <c r="J10">
        <f>SUM('PERAC-inspctmaintretrofit'!K$3:K$74)</f>
        <v>0</v>
      </c>
      <c r="K10">
        <f>SUM('PERAC-inspctmaintretrofit'!L$3:L$74)</f>
        <v>0</v>
      </c>
      <c r="L10">
        <f>SUM('PERAC-inspctmaintretrofit'!M$3:M$74)</f>
        <v>0</v>
      </c>
      <c r="M10">
        <f>SUM('PERAC-inspctmaintretrofit'!N$3:N$74)</f>
        <v>0</v>
      </c>
      <c r="N10">
        <f>SUM('PERAC-inspctmaintretrofit'!O$3:O$74)</f>
        <v>0</v>
      </c>
      <c r="O10">
        <f>SUM('PERAC-inspctmaintretrofit'!P$3:P$74)</f>
        <v>0</v>
      </c>
      <c r="P10">
        <f>SUM('PERAC-inspctmaintretrofit'!Q$3:Q$74)</f>
        <v>0</v>
      </c>
      <c r="Q10">
        <f>SUM('PERAC-inspctmaintretrofit'!R$3:R$74)</f>
        <v>0</v>
      </c>
      <c r="R10">
        <f>SUM('PERAC-inspctmaintretrofit'!S$3:S$74)</f>
        <v>0</v>
      </c>
      <c r="S10">
        <f>SUM('PERAC-inspctmaintretrofit'!T$3:T$74)</f>
        <v>0</v>
      </c>
      <c r="T10">
        <f>SUM('PERAC-inspctmaintretrofit'!U$3:U$74)</f>
        <v>0</v>
      </c>
      <c r="U10">
        <f>SUM('PERAC-inspctmaintretrofit'!V$3:V$74)</f>
        <v>0</v>
      </c>
      <c r="V10">
        <f>SUM('PERAC-inspctmaintretrofit'!W$3:W$74)</f>
        <v>0</v>
      </c>
      <c r="W10">
        <f>SUM('PERAC-inspctmaintretrofit'!X$3:X$74)</f>
        <v>0</v>
      </c>
      <c r="X10">
        <f>SUM('PERAC-inspctmaintretrofit'!Y$3:Y$74)</f>
        <v>0</v>
      </c>
      <c r="Y10">
        <f>SUM('PERAC-inspctmaintretrofit'!Z$3:Z$74)</f>
        <v>0</v>
      </c>
      <c r="Z10">
        <f>SUM('PERAC-inspctmaintretrofit'!AA$3:AA$74)</f>
        <v>0</v>
      </c>
      <c r="AA10">
        <f>SUM('PERAC-inspctmaintretrofit'!AB$3:AB$74)</f>
        <v>0</v>
      </c>
      <c r="AB10">
        <f>SUM('PERAC-inspctmaintretrofit'!AC$3:AC$74)</f>
        <v>0</v>
      </c>
      <c r="AC10">
        <f>SUM('PERAC-inspctmaintretrofit'!AD$3:AD$74)</f>
        <v>0</v>
      </c>
      <c r="AD10">
        <f>SUM('PERAC-inspctmaintretrofit'!AE$3:AE$74)</f>
        <v>0</v>
      </c>
      <c r="AE10">
        <f>SUM('PERAC-inspctmaintretrofit'!AF$3:AF$74)</f>
        <v>0</v>
      </c>
      <c r="AF10">
        <f>SUM('PERAC-inspctmaintretrofit'!AG$3:AG$74)</f>
        <v>0</v>
      </c>
      <c r="AG10">
        <f>SUM('PERAC-inspctmaintretrofit'!AH$3:AH$74)</f>
        <v>0</v>
      </c>
      <c r="AH10">
        <f>SUM('PERAC-inspctmaintretrofit'!AI$3:AI$74)</f>
        <v>0</v>
      </c>
      <c r="AI10">
        <f>SUM('PERAC-inspctmaintretrofit'!AJ$3:AJ$74)</f>
        <v>0</v>
      </c>
      <c r="AJ10">
        <f>SUM('PERAC-inspctmaintretrofit'!AK$3:AK$74)</f>
        <v>0</v>
      </c>
      <c r="AK10">
        <f>SUM('PERAC-inspctmaintretrofit'!AL$3:AL$74)</f>
        <v>0</v>
      </c>
    </row>
    <row r="11" spans="1:37" x14ac:dyDescent="0.45">
      <c r="A11" t="s">
        <v>959</v>
      </c>
      <c r="B11">
        <f>SUM('PERAC-coalmining-mthncptr'!C$3:C$74)</f>
        <v>0</v>
      </c>
      <c r="C11">
        <f>SUM('PERAC-coalmining-mthncptr'!D$3:D$74)</f>
        <v>0</v>
      </c>
      <c r="D11">
        <f>SUM('PERAC-coalmining-mthncptr'!E$3:E$74)</f>
        <v>0</v>
      </c>
      <c r="E11">
        <f>SUM('PERAC-coalmining-mthncptr'!F$3:F$74)</f>
        <v>0</v>
      </c>
      <c r="F11">
        <f>SUM('PERAC-coalmining-mthncptr'!G$3:G$74)</f>
        <v>0</v>
      </c>
      <c r="G11">
        <f>SUM('PERAC-coalmining-mthncptr'!H$3:H$74)</f>
        <v>0</v>
      </c>
      <c r="H11">
        <f>SUM('PERAC-coalmining-mthncptr'!I$3:I$74)</f>
        <v>0</v>
      </c>
      <c r="I11">
        <f>SUM('PERAC-coalmining-mthncptr'!J$3:J$74)</f>
        <v>0</v>
      </c>
      <c r="J11">
        <f>SUM('PERAC-coalmining-mthncptr'!K$3:K$74)</f>
        <v>0</v>
      </c>
      <c r="K11">
        <f>SUM('PERAC-coalmining-mthncptr'!L$3:L$74)</f>
        <v>0</v>
      </c>
      <c r="L11">
        <f>SUM('PERAC-coalmining-mthncptr'!M$3:M$74)</f>
        <v>0</v>
      </c>
      <c r="M11">
        <f>SUM('PERAC-coalmining-mthncptr'!N$3:N$74)</f>
        <v>0</v>
      </c>
      <c r="N11">
        <f>SUM('PERAC-coalmining-mthncptr'!O$3:O$74)</f>
        <v>0</v>
      </c>
      <c r="O11">
        <f>SUM('PERAC-coalmining-mthncptr'!P$3:P$74)</f>
        <v>0</v>
      </c>
      <c r="P11">
        <f>SUM('PERAC-coalmining-mthncptr'!Q$3:Q$74)</f>
        <v>0</v>
      </c>
      <c r="Q11">
        <f>SUM('PERAC-coalmining-mthncptr'!R$3:R$74)</f>
        <v>0</v>
      </c>
      <c r="R11">
        <f>SUM('PERAC-coalmining-mthncptr'!S$3:S$74)</f>
        <v>0</v>
      </c>
      <c r="S11">
        <f>SUM('PERAC-coalmining-mthncptr'!T$3:T$74)</f>
        <v>0</v>
      </c>
      <c r="T11">
        <f>SUM('PERAC-coalmining-mthncptr'!U$3:U$74)</f>
        <v>0</v>
      </c>
      <c r="U11">
        <f>SUM('PERAC-coalmining-mthncptr'!V$3:V$74)</f>
        <v>0</v>
      </c>
      <c r="V11">
        <f>SUM('PERAC-coalmining-mthncptr'!W$3:W$74)</f>
        <v>0</v>
      </c>
      <c r="W11">
        <f>SUM('PERAC-coalmining-mthncptr'!X$3:X$74)</f>
        <v>0</v>
      </c>
      <c r="X11">
        <f>SUM('PERAC-coalmining-mthncptr'!Y$3:Y$74)</f>
        <v>0</v>
      </c>
      <c r="Y11">
        <f>SUM('PERAC-coalmining-mthncptr'!Z$3:Z$74)</f>
        <v>0</v>
      </c>
      <c r="Z11">
        <f>SUM('PERAC-coalmining-mthncptr'!AA$3:AA$74)</f>
        <v>0</v>
      </c>
      <c r="AA11">
        <f>SUM('PERAC-coalmining-mthncptr'!AB$3:AB$74)</f>
        <v>0</v>
      </c>
      <c r="AB11">
        <f>SUM('PERAC-coalmining-mthncptr'!AC$3:AC$74)</f>
        <v>0</v>
      </c>
      <c r="AC11">
        <f>SUM('PERAC-coalmining-mthncptr'!AD$3:AD$74)</f>
        <v>0</v>
      </c>
      <c r="AD11">
        <f>SUM('PERAC-coalmining-mthncptr'!AE$3:AE$74)</f>
        <v>0</v>
      </c>
      <c r="AE11">
        <f>SUM('PERAC-coalmining-mthncptr'!AF$3:AF$74)</f>
        <v>0</v>
      </c>
      <c r="AF11">
        <f>SUM('PERAC-coalmining-mthncptr'!AG$3:AG$74)</f>
        <v>0</v>
      </c>
      <c r="AG11">
        <f>SUM('PERAC-coalmining-mthncptr'!AH$3:AH$74)</f>
        <v>0</v>
      </c>
      <c r="AH11">
        <f>SUM('PERAC-coalmining-mthncptr'!AI$3:AI$74)</f>
        <v>0</v>
      </c>
      <c r="AI11">
        <f>SUM('PERAC-coalmining-mthncptr'!AJ$3:AJ$74)</f>
        <v>0</v>
      </c>
      <c r="AJ11">
        <f>SUM('PERAC-coalmining-mthncptr'!AK$3:AK$74)</f>
        <v>0</v>
      </c>
      <c r="AK11">
        <f>SUM('PERAC-coalmining-mthncptr'!AL$3:AL$74)</f>
        <v>0</v>
      </c>
    </row>
    <row r="12" spans="1:37" x14ac:dyDescent="0.45">
      <c r="A12" t="s">
        <v>966</v>
      </c>
      <c r="B12">
        <f>SUM('PERAC-coalmining-mthndstr'!C$3:C$74)</f>
        <v>0</v>
      </c>
      <c r="C12">
        <f>SUM('PERAC-coalmining-mthndstr'!D$3:D$74)</f>
        <v>0</v>
      </c>
      <c r="D12">
        <f>SUM('PERAC-coalmining-mthndstr'!E$3:E$74)</f>
        <v>0</v>
      </c>
      <c r="E12">
        <f>SUM('PERAC-coalmining-mthndstr'!F$3:F$74)</f>
        <v>0</v>
      </c>
      <c r="F12">
        <f>SUM('PERAC-coalmining-mthndstr'!G$3:G$74)</f>
        <v>0</v>
      </c>
      <c r="G12">
        <f>SUM('PERAC-coalmining-mthndstr'!H$3:H$74)</f>
        <v>0</v>
      </c>
      <c r="H12">
        <f>SUM('PERAC-coalmining-mthndstr'!I$3:I$74)</f>
        <v>0</v>
      </c>
      <c r="I12">
        <f>SUM('PERAC-coalmining-mthndstr'!J$3:J$74)</f>
        <v>0</v>
      </c>
      <c r="J12">
        <f>SUM('PERAC-coalmining-mthndstr'!K$3:K$74)</f>
        <v>0</v>
      </c>
      <c r="K12">
        <f>SUM('PERAC-coalmining-mthndstr'!L$3:L$74)</f>
        <v>0</v>
      </c>
      <c r="L12">
        <f>SUM('PERAC-coalmining-mthndstr'!M$3:M$74)</f>
        <v>0</v>
      </c>
      <c r="M12">
        <f>SUM('PERAC-coalmining-mthndstr'!N$3:N$74)</f>
        <v>0</v>
      </c>
      <c r="N12">
        <f>SUM('PERAC-coalmining-mthndstr'!O$3:O$74)</f>
        <v>0</v>
      </c>
      <c r="O12">
        <f>SUM('PERAC-coalmining-mthndstr'!P$3:P$74)</f>
        <v>0</v>
      </c>
      <c r="P12">
        <f>SUM('PERAC-coalmining-mthndstr'!Q$3:Q$74)</f>
        <v>0</v>
      </c>
      <c r="Q12">
        <f>SUM('PERAC-coalmining-mthndstr'!R$3:R$74)</f>
        <v>0</v>
      </c>
      <c r="R12">
        <f>SUM('PERAC-coalmining-mthndstr'!S$3:S$74)</f>
        <v>0</v>
      </c>
      <c r="S12">
        <f>SUM('PERAC-coalmining-mthndstr'!T$3:T$74)</f>
        <v>0</v>
      </c>
      <c r="T12">
        <f>SUM('PERAC-coalmining-mthndstr'!U$3:U$74)</f>
        <v>0</v>
      </c>
      <c r="U12">
        <f>SUM('PERAC-coalmining-mthndstr'!V$3:V$74)</f>
        <v>0</v>
      </c>
      <c r="V12">
        <f>SUM('PERAC-coalmining-mthndstr'!W$3:W$74)</f>
        <v>0</v>
      </c>
      <c r="W12">
        <f>SUM('PERAC-coalmining-mthndstr'!X$3:X$74)</f>
        <v>0</v>
      </c>
      <c r="X12">
        <f>SUM('PERAC-coalmining-mthndstr'!Y$3:Y$74)</f>
        <v>0</v>
      </c>
      <c r="Y12">
        <f>SUM('PERAC-coalmining-mthndstr'!Z$3:Z$74)</f>
        <v>0</v>
      </c>
      <c r="Z12">
        <f>SUM('PERAC-coalmining-mthndstr'!AA$3:AA$74)</f>
        <v>0</v>
      </c>
      <c r="AA12">
        <f>SUM('PERAC-coalmining-mthndstr'!AB$3:AB$74)</f>
        <v>0</v>
      </c>
      <c r="AB12">
        <f>SUM('PERAC-coalmining-mthndstr'!AC$3:AC$74)</f>
        <v>0</v>
      </c>
      <c r="AC12">
        <f>SUM('PERAC-coalmining-mthndstr'!AD$3:AD$74)</f>
        <v>0</v>
      </c>
      <c r="AD12">
        <f>SUM('PERAC-coalmining-mthndstr'!AE$3:AE$74)</f>
        <v>0</v>
      </c>
      <c r="AE12">
        <f>SUM('PERAC-coalmining-mthndstr'!AF$3:AF$74)</f>
        <v>0</v>
      </c>
      <c r="AF12">
        <f>SUM('PERAC-coalmining-mthndstr'!AG$3:AG$74)</f>
        <v>0</v>
      </c>
      <c r="AG12">
        <f>SUM('PERAC-coalmining-mthndstr'!AH$3:AH$74)</f>
        <v>0</v>
      </c>
      <c r="AH12">
        <f>SUM('PERAC-coalmining-mthndstr'!AI$3:AI$74)</f>
        <v>0</v>
      </c>
      <c r="AI12">
        <f>SUM('PERAC-coalmining-mthndstr'!AJ$3:AJ$74)</f>
        <v>0</v>
      </c>
      <c r="AJ12">
        <f>SUM('PERAC-coalmining-mthndstr'!AK$3:AK$74)</f>
        <v>0</v>
      </c>
      <c r="AK12">
        <f>SUM('PERAC-coalmining-mthndstr'!AL$3:AL$74)</f>
        <v>0</v>
      </c>
    </row>
    <row r="13" spans="1:37" x14ac:dyDescent="0.45">
      <c r="A13" t="s">
        <v>960</v>
      </c>
      <c r="B13">
        <f>SUM('PERAC-waste-mthncptr'!C$3:C$74)</f>
        <v>0</v>
      </c>
      <c r="C13">
        <f>SUM('PERAC-waste-mthncptr'!D$3:D$74)</f>
        <v>0</v>
      </c>
      <c r="D13">
        <f>SUM('PERAC-waste-mthncptr'!E$3:E$74)</f>
        <v>0</v>
      </c>
      <c r="E13">
        <f>SUM('PERAC-waste-mthncptr'!F$3:F$74)</f>
        <v>0</v>
      </c>
      <c r="F13">
        <f>SUM('PERAC-waste-mthncptr'!G$3:G$74)</f>
        <v>0</v>
      </c>
      <c r="G13">
        <f>SUM('PERAC-waste-mthncptr'!H$3:H$74)</f>
        <v>0</v>
      </c>
      <c r="H13">
        <f>SUM('PERAC-waste-mthncptr'!I$3:I$74)</f>
        <v>0</v>
      </c>
      <c r="I13">
        <f>SUM('PERAC-waste-mthncptr'!J$3:J$74)</f>
        <v>0</v>
      </c>
      <c r="J13">
        <f>SUM('PERAC-waste-mthncptr'!K$3:K$74)</f>
        <v>0</v>
      </c>
      <c r="K13">
        <f>SUM('PERAC-waste-mthncptr'!L$3:L$74)</f>
        <v>0</v>
      </c>
      <c r="L13">
        <f>SUM('PERAC-waste-mthncptr'!M$3:M$74)</f>
        <v>0</v>
      </c>
      <c r="M13">
        <f>SUM('PERAC-waste-mthncptr'!N$3:N$74)</f>
        <v>0</v>
      </c>
      <c r="N13">
        <f>SUM('PERAC-waste-mthncptr'!O$3:O$74)</f>
        <v>0</v>
      </c>
      <c r="O13">
        <f>SUM('PERAC-waste-mthncptr'!P$3:P$74)</f>
        <v>0</v>
      </c>
      <c r="P13">
        <f>SUM('PERAC-waste-mthncptr'!Q$3:Q$74)</f>
        <v>0</v>
      </c>
      <c r="Q13">
        <f>SUM('PERAC-waste-mthncptr'!R$3:R$74)</f>
        <v>0</v>
      </c>
      <c r="R13">
        <f>SUM('PERAC-waste-mthncptr'!S$3:S$74)</f>
        <v>0</v>
      </c>
      <c r="S13">
        <f>SUM('PERAC-waste-mthncptr'!T$3:T$74)</f>
        <v>0</v>
      </c>
      <c r="T13">
        <f>SUM('PERAC-waste-mthncptr'!U$3:U$74)</f>
        <v>0</v>
      </c>
      <c r="U13">
        <f>SUM('PERAC-waste-mthncptr'!V$3:V$74)</f>
        <v>0</v>
      </c>
      <c r="V13">
        <f>SUM('PERAC-waste-mthncptr'!W$3:W$74)</f>
        <v>0</v>
      </c>
      <c r="W13">
        <f>SUM('PERAC-waste-mthncptr'!X$3:X$74)</f>
        <v>0</v>
      </c>
      <c r="X13">
        <f>SUM('PERAC-waste-mthncptr'!Y$3:Y$74)</f>
        <v>0</v>
      </c>
      <c r="Y13">
        <f>SUM('PERAC-waste-mthncptr'!Z$3:Z$74)</f>
        <v>0</v>
      </c>
      <c r="Z13">
        <f>SUM('PERAC-waste-mthncptr'!AA$3:AA$74)</f>
        <v>0</v>
      </c>
      <c r="AA13">
        <f>SUM('PERAC-waste-mthncptr'!AB$3:AB$74)</f>
        <v>0</v>
      </c>
      <c r="AB13">
        <f>SUM('PERAC-waste-mthncptr'!AC$3:AC$74)</f>
        <v>0</v>
      </c>
      <c r="AC13">
        <f>SUM('PERAC-waste-mthncptr'!AD$3:AD$74)</f>
        <v>0</v>
      </c>
      <c r="AD13">
        <f>SUM('PERAC-waste-mthncptr'!AE$3:AE$74)</f>
        <v>0</v>
      </c>
      <c r="AE13">
        <f>SUM('PERAC-waste-mthncptr'!AF$3:AF$74)</f>
        <v>0</v>
      </c>
      <c r="AF13">
        <f>SUM('PERAC-waste-mthncptr'!AG$3:AG$74)</f>
        <v>0</v>
      </c>
      <c r="AG13">
        <f>SUM('PERAC-waste-mthncptr'!AH$3:AH$74)</f>
        <v>0</v>
      </c>
      <c r="AH13">
        <f>SUM('PERAC-waste-mthncptr'!AI$3:AI$74)</f>
        <v>0</v>
      </c>
      <c r="AI13">
        <f>SUM('PERAC-waste-mthncptr'!AJ$3:AJ$74)</f>
        <v>0</v>
      </c>
      <c r="AJ13">
        <f>SUM('PERAC-waste-mthncptr'!AK$3:AK$74)</f>
        <v>0</v>
      </c>
      <c r="AK13">
        <f>SUM('PERAC-waste-mthncptr'!AL$3:AL$74)</f>
        <v>0</v>
      </c>
    </row>
    <row r="14" spans="1:37" x14ac:dyDescent="0.45">
      <c r="A14" t="s">
        <v>961</v>
      </c>
      <c r="B14">
        <f>SUM('PERAC-waste-mthndstr'!C$3:C$74)</f>
        <v>0</v>
      </c>
      <c r="C14">
        <f>SUM('PERAC-waste-mthndstr'!D$3:D$74)</f>
        <v>0</v>
      </c>
      <c r="D14">
        <f>SUM('PERAC-waste-mthndstr'!E$3:E$74)</f>
        <v>0</v>
      </c>
      <c r="E14">
        <f>SUM('PERAC-waste-mthndstr'!F$3:F$74)</f>
        <v>0</v>
      </c>
      <c r="F14">
        <f>SUM('PERAC-waste-mthndstr'!G$3:G$74)</f>
        <v>0</v>
      </c>
      <c r="G14">
        <f>SUM('PERAC-waste-mthndstr'!H$3:H$74)</f>
        <v>0</v>
      </c>
      <c r="H14">
        <f>SUM('PERAC-waste-mthndstr'!I$3:I$74)</f>
        <v>0</v>
      </c>
      <c r="I14">
        <f>SUM('PERAC-waste-mthndstr'!J$3:J$74)</f>
        <v>0</v>
      </c>
      <c r="J14">
        <f>SUM('PERAC-waste-mthndstr'!K$3:K$74)</f>
        <v>0</v>
      </c>
      <c r="K14">
        <f>SUM('PERAC-waste-mthndstr'!L$3:L$74)</f>
        <v>0</v>
      </c>
      <c r="L14">
        <f>SUM('PERAC-waste-mthndstr'!M$3:M$74)</f>
        <v>0</v>
      </c>
      <c r="M14">
        <f>SUM('PERAC-waste-mthndstr'!N$3:N$74)</f>
        <v>0</v>
      </c>
      <c r="N14">
        <f>SUM('PERAC-waste-mthndstr'!O$3:O$74)</f>
        <v>0</v>
      </c>
      <c r="O14">
        <f>SUM('PERAC-waste-mthndstr'!P$3:P$74)</f>
        <v>0</v>
      </c>
      <c r="P14">
        <f>SUM('PERAC-waste-mthndstr'!Q$3:Q$74)</f>
        <v>0</v>
      </c>
      <c r="Q14">
        <f>SUM('PERAC-waste-mthndstr'!R$3:R$74)</f>
        <v>0</v>
      </c>
      <c r="R14">
        <f>SUM('PERAC-waste-mthndstr'!S$3:S$74)</f>
        <v>0</v>
      </c>
      <c r="S14">
        <f>SUM('PERAC-waste-mthndstr'!T$3:T$74)</f>
        <v>0</v>
      </c>
      <c r="T14">
        <f>SUM('PERAC-waste-mthndstr'!U$3:U$74)</f>
        <v>0</v>
      </c>
      <c r="U14">
        <f>SUM('PERAC-waste-mthndstr'!V$3:V$74)</f>
        <v>0</v>
      </c>
      <c r="V14">
        <f>SUM('PERAC-waste-mthndstr'!W$3:W$74)</f>
        <v>0</v>
      </c>
      <c r="W14">
        <f>SUM('PERAC-waste-mthndstr'!X$3:X$74)</f>
        <v>0</v>
      </c>
      <c r="X14">
        <f>SUM('PERAC-waste-mthndstr'!Y$3:Y$74)</f>
        <v>0</v>
      </c>
      <c r="Y14">
        <f>SUM('PERAC-waste-mthndstr'!Z$3:Z$74)</f>
        <v>0</v>
      </c>
      <c r="Z14">
        <f>SUM('PERAC-waste-mthndstr'!AA$3:AA$74)</f>
        <v>0</v>
      </c>
      <c r="AA14">
        <f>SUM('PERAC-waste-mthndstr'!AB$3:AB$74)</f>
        <v>0</v>
      </c>
      <c r="AB14">
        <f>SUM('PERAC-waste-mthndstr'!AC$3:AC$74)</f>
        <v>0</v>
      </c>
      <c r="AC14">
        <f>SUM('PERAC-waste-mthndstr'!AD$3:AD$74)</f>
        <v>0</v>
      </c>
      <c r="AD14">
        <f>SUM('PERAC-waste-mthndstr'!AE$3:AE$74)</f>
        <v>0</v>
      </c>
      <c r="AE14">
        <f>SUM('PERAC-waste-mthndstr'!AF$3:AF$74)</f>
        <v>0</v>
      </c>
      <c r="AF14">
        <f>SUM('PERAC-waste-mthndstr'!AG$3:AG$74)</f>
        <v>0</v>
      </c>
      <c r="AG14">
        <f>SUM('PERAC-waste-mthndstr'!AH$3:AH$74)</f>
        <v>0</v>
      </c>
      <c r="AH14">
        <f>SUM('PERAC-waste-mthndstr'!AI$3:AI$74)</f>
        <v>0</v>
      </c>
      <c r="AI14">
        <f>SUM('PERAC-waste-mthndstr'!AJ$3:AJ$74)</f>
        <v>0</v>
      </c>
      <c r="AJ14">
        <f>SUM('PERAC-waste-mthndstr'!AK$3:AK$74)</f>
        <v>0</v>
      </c>
      <c r="AK14">
        <f>SUM('PERAC-waste-mthndstr'!AL$3:AL$74)</f>
        <v>0</v>
      </c>
    </row>
    <row r="15" spans="1:37" x14ac:dyDescent="0.45">
      <c r="A15" t="s">
        <v>962</v>
      </c>
      <c r="B15">
        <f>SUM('PERAC-cropsrice'!C$3:C$74)</f>
        <v>0</v>
      </c>
      <c r="C15">
        <f>SUM('PERAC-cropsrice'!D$3:D$74)</f>
        <v>0</v>
      </c>
      <c r="D15">
        <f>SUM('PERAC-cropsrice'!E$3:E$74)</f>
        <v>0</v>
      </c>
      <c r="E15">
        <f>SUM('PERAC-cropsrice'!F$3:F$74)</f>
        <v>0</v>
      </c>
      <c r="F15">
        <f>SUM('PERAC-cropsrice'!G$3:G$74)</f>
        <v>0</v>
      </c>
      <c r="G15">
        <f>SUM('PERAC-cropsrice'!H$3:H$74)</f>
        <v>0</v>
      </c>
      <c r="H15">
        <f>SUM('PERAC-cropsrice'!I$3:I$74)</f>
        <v>0</v>
      </c>
      <c r="I15">
        <f>SUM('PERAC-cropsrice'!J$3:J$74)</f>
        <v>0</v>
      </c>
      <c r="J15">
        <f>SUM('PERAC-cropsrice'!K$3:K$74)</f>
        <v>0</v>
      </c>
      <c r="K15">
        <f>SUM('PERAC-cropsrice'!L$3:L$74)</f>
        <v>0</v>
      </c>
      <c r="L15">
        <f>SUM('PERAC-cropsrice'!M$3:M$74)</f>
        <v>0</v>
      </c>
      <c r="M15">
        <f>SUM('PERAC-cropsrice'!N$3:N$74)</f>
        <v>0</v>
      </c>
      <c r="N15">
        <f>SUM('PERAC-cropsrice'!O$3:O$74)</f>
        <v>0</v>
      </c>
      <c r="O15">
        <f>SUM('PERAC-cropsrice'!P$3:P$74)</f>
        <v>0</v>
      </c>
      <c r="P15">
        <f>SUM('PERAC-cropsrice'!Q$3:Q$74)</f>
        <v>0</v>
      </c>
      <c r="Q15">
        <f>SUM('PERAC-cropsrice'!R$3:R$74)</f>
        <v>0</v>
      </c>
      <c r="R15">
        <f>SUM('PERAC-cropsrice'!S$3:S$74)</f>
        <v>0</v>
      </c>
      <c r="S15">
        <f>SUM('PERAC-cropsrice'!T$3:T$74)</f>
        <v>0</v>
      </c>
      <c r="T15">
        <f>SUM('PERAC-cropsrice'!U$3:U$74)</f>
        <v>0</v>
      </c>
      <c r="U15">
        <f>SUM('PERAC-cropsrice'!V$3:V$74)</f>
        <v>0</v>
      </c>
      <c r="V15">
        <f>SUM('PERAC-cropsrice'!W$3:W$74)</f>
        <v>0</v>
      </c>
      <c r="W15">
        <f>SUM('PERAC-cropsrice'!X$3:X$74)</f>
        <v>0</v>
      </c>
      <c r="X15">
        <f>SUM('PERAC-cropsrice'!Y$3:Y$74)</f>
        <v>0</v>
      </c>
      <c r="Y15">
        <f>SUM('PERAC-cropsrice'!Z$3:Z$74)</f>
        <v>0</v>
      </c>
      <c r="Z15">
        <f>SUM('PERAC-cropsrice'!AA$3:AA$74)</f>
        <v>0</v>
      </c>
      <c r="AA15">
        <f>SUM('PERAC-cropsrice'!AB$3:AB$74)</f>
        <v>0</v>
      </c>
      <c r="AB15">
        <f>SUM('PERAC-cropsrice'!AC$3:AC$74)</f>
        <v>0</v>
      </c>
      <c r="AC15">
        <f>SUM('PERAC-cropsrice'!AD$3:AD$74)</f>
        <v>0</v>
      </c>
      <c r="AD15">
        <f>SUM('PERAC-cropsrice'!AE$3:AE$74)</f>
        <v>0</v>
      </c>
      <c r="AE15">
        <f>SUM('PERAC-cropsrice'!AF$3:AF$74)</f>
        <v>0</v>
      </c>
      <c r="AF15">
        <f>SUM('PERAC-cropsrice'!AG$3:AG$74)</f>
        <v>0</v>
      </c>
      <c r="AG15">
        <f>SUM('PERAC-cropsrice'!AH$3:AH$74)</f>
        <v>0</v>
      </c>
      <c r="AH15">
        <f>SUM('PERAC-cropsrice'!AI$3:AI$74)</f>
        <v>0</v>
      </c>
      <c r="AI15">
        <f>SUM('PERAC-cropsrice'!AJ$3:AJ$74)</f>
        <v>0</v>
      </c>
      <c r="AJ15">
        <f>SUM('PERAC-cropsrice'!AK$3:AK$74)</f>
        <v>0</v>
      </c>
      <c r="AK15">
        <f>SUM('PERAC-cropsrice'!AL$3:AL$74)</f>
        <v>0</v>
      </c>
    </row>
    <row r="16" spans="1:37" x14ac:dyDescent="0.45">
      <c r="A16" t="s">
        <v>963</v>
      </c>
      <c r="B16">
        <f>SUM('PERAC-livestock'!C$3:C$74)</f>
        <v>0</v>
      </c>
      <c r="C16">
        <f>SUM('PERAC-livestock'!D$3:D$74)</f>
        <v>0</v>
      </c>
      <c r="D16">
        <f>SUM('PERAC-livestock'!E$3:E$74)</f>
        <v>0</v>
      </c>
      <c r="E16">
        <f>SUM('PERAC-livestock'!F$3:F$74)</f>
        <v>0</v>
      </c>
      <c r="F16">
        <f>SUM('PERAC-livestock'!G$3:G$74)</f>
        <v>0</v>
      </c>
      <c r="G16">
        <f>SUM('PERAC-livestock'!H$3:H$74)</f>
        <v>0</v>
      </c>
      <c r="H16">
        <f>SUM('PERAC-livestock'!I$3:I$74)</f>
        <v>0</v>
      </c>
      <c r="I16">
        <f>SUM('PERAC-livestock'!J$3:J$74)</f>
        <v>0</v>
      </c>
      <c r="J16">
        <f>SUM('PERAC-livestock'!K$3:K$74)</f>
        <v>0</v>
      </c>
      <c r="K16">
        <f>SUM('PERAC-livestock'!L$3:L$74)</f>
        <v>0</v>
      </c>
      <c r="L16">
        <f>SUM('PERAC-livestock'!M$3:M$74)</f>
        <v>0</v>
      </c>
      <c r="M16">
        <f>SUM('PERAC-livestock'!N$3:N$74)</f>
        <v>0</v>
      </c>
      <c r="N16">
        <f>SUM('PERAC-livestock'!O$3:O$74)</f>
        <v>0</v>
      </c>
      <c r="O16">
        <f>SUM('PERAC-livestock'!P$3:P$74)</f>
        <v>0</v>
      </c>
      <c r="P16">
        <f>SUM('PERAC-livestock'!Q$3:Q$74)</f>
        <v>0</v>
      </c>
      <c r="Q16">
        <f>SUM('PERAC-livestock'!R$3:R$74)</f>
        <v>0</v>
      </c>
      <c r="R16">
        <f>SUM('PERAC-livestock'!S$3:S$74)</f>
        <v>0</v>
      </c>
      <c r="S16">
        <f>SUM('PERAC-livestock'!T$3:T$74)</f>
        <v>0</v>
      </c>
      <c r="T16">
        <f>SUM('PERAC-livestock'!U$3:U$74)</f>
        <v>0</v>
      </c>
      <c r="U16">
        <f>SUM('PERAC-livestock'!V$3:V$74)</f>
        <v>0</v>
      </c>
      <c r="V16">
        <f>SUM('PERAC-livestock'!W$3:W$74)</f>
        <v>0</v>
      </c>
      <c r="W16">
        <f>SUM('PERAC-livestock'!X$3:X$74)</f>
        <v>0</v>
      </c>
      <c r="X16">
        <f>SUM('PERAC-livestock'!Y$3:Y$74)</f>
        <v>0</v>
      </c>
      <c r="Y16">
        <f>SUM('PERAC-livestock'!Z$3:Z$74)</f>
        <v>0</v>
      </c>
      <c r="Z16">
        <f>SUM('PERAC-livestock'!AA$3:AA$74)</f>
        <v>0</v>
      </c>
      <c r="AA16">
        <f>SUM('PERAC-livestock'!AB$3:AB$74)</f>
        <v>0</v>
      </c>
      <c r="AB16">
        <f>SUM('PERAC-livestock'!AC$3:AC$74)</f>
        <v>0</v>
      </c>
      <c r="AC16">
        <f>SUM('PERAC-livestock'!AD$3:AD$74)</f>
        <v>0</v>
      </c>
      <c r="AD16">
        <f>SUM('PERAC-livestock'!AE$3:AE$74)</f>
        <v>0</v>
      </c>
      <c r="AE16">
        <f>SUM('PERAC-livestock'!AF$3:AF$74)</f>
        <v>0</v>
      </c>
      <c r="AF16">
        <f>SUM('PERAC-livestock'!AG$3:AG$74)</f>
        <v>0</v>
      </c>
      <c r="AG16">
        <f>SUM('PERAC-livestock'!AH$3:AH$74)</f>
        <v>0</v>
      </c>
      <c r="AH16">
        <f>SUM('PERAC-livestock'!AI$3:AI$74)</f>
        <v>0</v>
      </c>
      <c r="AI16">
        <f>SUM('PERAC-livestock'!AJ$3:AJ$74)</f>
        <v>0</v>
      </c>
      <c r="AJ16">
        <f>SUM('PERAC-livestock'!AK$3:AK$74)</f>
        <v>0</v>
      </c>
      <c r="AK16">
        <f>SUM('PERAC-livestock'!AL$3:AL$74)</f>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L74"/>
  <sheetViews>
    <sheetView zoomScale="55" zoomScaleNormal="55" workbookViewId="0"/>
  </sheetViews>
  <sheetFormatPr defaultColWidth="8.86328125" defaultRowHeight="14.25" x14ac:dyDescent="0.45"/>
  <cols>
    <col min="1" max="2" width="24.265625" style="12" customWidth="1"/>
    <col min="3" max="3" width="9.1328125" customWidth="1"/>
  </cols>
  <sheetData>
    <row r="1" spans="1:38" x14ac:dyDescent="0.45">
      <c r="A1" s="14" t="s">
        <v>621</v>
      </c>
      <c r="B1" s="14" t="s">
        <v>860</v>
      </c>
      <c r="C1" s="65" t="s">
        <v>858</v>
      </c>
    </row>
    <row r="2" spans="1:38" s="2" customFormat="1" x14ac:dyDescent="0.45">
      <c r="A2" s="10" t="s">
        <v>619</v>
      </c>
      <c r="B2" s="10" t="s">
        <v>620</v>
      </c>
      <c r="C2" s="2">
        <v>2015</v>
      </c>
      <c r="D2" s="2">
        <v>2016</v>
      </c>
      <c r="E2" s="2">
        <v>2017</v>
      </c>
      <c r="F2" s="2">
        <v>2018</v>
      </c>
      <c r="G2" s="2">
        <v>2019</v>
      </c>
      <c r="H2" s="2">
        <v>2020</v>
      </c>
      <c r="I2" s="2">
        <v>2021</v>
      </c>
      <c r="J2" s="2">
        <v>2022</v>
      </c>
      <c r="K2" s="2">
        <v>2023</v>
      </c>
      <c r="L2" s="2">
        <v>2024</v>
      </c>
      <c r="M2" s="2">
        <v>2025</v>
      </c>
      <c r="N2" s="2">
        <v>2026</v>
      </c>
      <c r="O2" s="2">
        <v>2027</v>
      </c>
      <c r="P2" s="2">
        <v>2028</v>
      </c>
      <c r="Q2" s="2">
        <v>2029</v>
      </c>
      <c r="R2" s="2">
        <v>2030</v>
      </c>
      <c r="S2" s="2">
        <v>2031</v>
      </c>
      <c r="T2" s="2">
        <v>2032</v>
      </c>
      <c r="U2" s="2">
        <v>2033</v>
      </c>
      <c r="V2" s="2">
        <v>2034</v>
      </c>
      <c r="W2" s="2">
        <v>2035</v>
      </c>
      <c r="X2" s="2">
        <v>2036</v>
      </c>
      <c r="Y2" s="2">
        <v>2037</v>
      </c>
      <c r="Z2" s="2">
        <v>2038</v>
      </c>
      <c r="AA2" s="2">
        <v>2039</v>
      </c>
      <c r="AB2" s="2">
        <v>2040</v>
      </c>
      <c r="AC2" s="2">
        <v>2041</v>
      </c>
      <c r="AD2" s="2">
        <v>2042</v>
      </c>
      <c r="AE2" s="2">
        <v>2043</v>
      </c>
      <c r="AF2" s="2">
        <v>2044</v>
      </c>
      <c r="AG2" s="2">
        <v>2045</v>
      </c>
      <c r="AH2" s="2">
        <v>2046</v>
      </c>
      <c r="AI2" s="2">
        <v>2047</v>
      </c>
      <c r="AJ2" s="2">
        <v>2048</v>
      </c>
      <c r="AK2" s="2">
        <v>2049</v>
      </c>
      <c r="AL2" s="2">
        <v>2050</v>
      </c>
    </row>
    <row r="3" spans="1:38" x14ac:dyDescent="0.45">
      <c r="A3" s="11">
        <v>-1150</v>
      </c>
      <c r="B3" s="11">
        <f>A3+50</f>
        <v>-1100</v>
      </c>
      <c r="C3" s="47">
        <f>IF(AND('Cement Data'!$B$14&gt;=$A3,'Cement Data'!$B$14&lt;$B3),'Cement Data'!B$290,0)</f>
        <v>0</v>
      </c>
      <c r="D3" s="47">
        <f>IF(AND('Cement Data'!$B$14&gt;=$A3,'Cement Data'!$B$14&lt;$B3),'Cement Data'!C$290,0)</f>
        <v>0</v>
      </c>
      <c r="E3" s="47">
        <f>IF(AND('Cement Data'!$B$14&gt;=$A3,'Cement Data'!$B$14&lt;$B3),'Cement Data'!D$290,0)</f>
        <v>0</v>
      </c>
      <c r="F3" s="47">
        <f>IF(AND('Cement Data'!$B$14&gt;=$A3,'Cement Data'!$B$14&lt;$B3),'Cement Data'!E$290,0)</f>
        <v>0</v>
      </c>
      <c r="G3" s="47">
        <f>IF(AND('Cement Data'!$B$14&gt;=$A3,'Cement Data'!$B$14&lt;$B3),'Cement Data'!F$290,0)</f>
        <v>0</v>
      </c>
      <c r="H3" s="47">
        <f>IF(AND('Cement Data'!$B$14&gt;=$A3,'Cement Data'!$B$14&lt;$B3),'Cement Data'!G$290,0)</f>
        <v>0</v>
      </c>
      <c r="I3" s="47">
        <f>IF(AND('Cement Data'!$B$14&gt;=$A3,'Cement Data'!$B$14&lt;$B3),'Cement Data'!H$290,0)</f>
        <v>0</v>
      </c>
      <c r="J3" s="47">
        <f>IF(AND('Cement Data'!$B$14&gt;=$A3,'Cement Data'!$B$14&lt;$B3),'Cement Data'!I$290,0)</f>
        <v>0</v>
      </c>
      <c r="K3" s="47">
        <f>IF(AND('Cement Data'!$B$14&gt;=$A3,'Cement Data'!$B$14&lt;$B3),'Cement Data'!J$290,0)</f>
        <v>0</v>
      </c>
      <c r="L3" s="47">
        <f>IF(AND('Cement Data'!$B$14&gt;=$A3,'Cement Data'!$B$14&lt;$B3),'Cement Data'!K$290,0)</f>
        <v>0</v>
      </c>
      <c r="M3" s="47">
        <f>IF(AND('Cement Data'!$B$14&gt;=$A3,'Cement Data'!$B$14&lt;$B3),'Cement Data'!L$290,0)</f>
        <v>0</v>
      </c>
      <c r="N3" s="47">
        <f>IF(AND('Cement Data'!$B$14&gt;=$A3,'Cement Data'!$B$14&lt;$B3),'Cement Data'!M$290,0)</f>
        <v>0</v>
      </c>
      <c r="O3" s="47">
        <f>IF(AND('Cement Data'!$B$14&gt;=$A3,'Cement Data'!$B$14&lt;$B3),'Cement Data'!N$290,0)</f>
        <v>0</v>
      </c>
      <c r="P3" s="47">
        <f>IF(AND('Cement Data'!$B$14&gt;=$A3,'Cement Data'!$B$14&lt;$B3),'Cement Data'!O$290,0)</f>
        <v>0</v>
      </c>
      <c r="Q3" s="47">
        <f>IF(AND('Cement Data'!$B$14&gt;=$A3,'Cement Data'!$B$14&lt;$B3),'Cement Data'!P$290,0)</f>
        <v>0</v>
      </c>
      <c r="R3" s="47">
        <f>IF(AND('Cement Data'!$B$14&gt;=$A3,'Cement Data'!$B$14&lt;$B3),'Cement Data'!Q$290,0)</f>
        <v>0</v>
      </c>
      <c r="S3" s="47">
        <f>IF(AND('Cement Data'!$B$14&gt;=$A3,'Cement Data'!$B$14&lt;$B3),'Cement Data'!R$290,0)</f>
        <v>0</v>
      </c>
      <c r="T3" s="47">
        <f>IF(AND('Cement Data'!$B$14&gt;=$A3,'Cement Data'!$B$14&lt;$B3),'Cement Data'!S$290,0)</f>
        <v>0</v>
      </c>
      <c r="U3" s="47">
        <f>IF(AND('Cement Data'!$B$14&gt;=$A3,'Cement Data'!$B$14&lt;$B3),'Cement Data'!T$290,0)</f>
        <v>0</v>
      </c>
      <c r="V3" s="47">
        <f>IF(AND('Cement Data'!$B$14&gt;=$A3,'Cement Data'!$B$14&lt;$B3),'Cement Data'!U$290,0)</f>
        <v>0</v>
      </c>
      <c r="W3" s="47">
        <f>IF(AND('Cement Data'!$B$14&gt;=$A3,'Cement Data'!$B$14&lt;$B3),'Cement Data'!V$290,0)</f>
        <v>0</v>
      </c>
      <c r="X3" s="47">
        <f>IF(AND('Cement Data'!$B$14&gt;=$A3,'Cement Data'!$B$14&lt;$B3),'Cement Data'!W$290,0)</f>
        <v>0</v>
      </c>
      <c r="Y3" s="47">
        <f>IF(AND('Cement Data'!$B$14&gt;=$A3,'Cement Data'!$B$14&lt;$B3),'Cement Data'!X$290,0)</f>
        <v>0</v>
      </c>
      <c r="Z3" s="47">
        <f>IF(AND('Cement Data'!$B$14&gt;=$A3,'Cement Data'!$B$14&lt;$B3),'Cement Data'!Y$290,0)</f>
        <v>0</v>
      </c>
      <c r="AA3" s="47">
        <f>IF(AND('Cement Data'!$B$14&gt;=$A3,'Cement Data'!$B$14&lt;$B3),'Cement Data'!Z$290,0)</f>
        <v>0</v>
      </c>
      <c r="AB3" s="47">
        <f>IF(AND('Cement Data'!$B$14&gt;=$A3,'Cement Data'!$B$14&lt;$B3),'Cement Data'!AA$290,0)</f>
        <v>0</v>
      </c>
      <c r="AC3" s="47">
        <f>IF(AND('Cement Data'!$B$14&gt;=$A3,'Cement Data'!$B$14&lt;$B3),'Cement Data'!AB$290,0)</f>
        <v>0</v>
      </c>
      <c r="AD3" s="47">
        <f>IF(AND('Cement Data'!$B$14&gt;=$A3,'Cement Data'!$B$14&lt;$B3),'Cement Data'!AC$290,0)</f>
        <v>0</v>
      </c>
      <c r="AE3" s="47">
        <f>IF(AND('Cement Data'!$B$14&gt;=$A3,'Cement Data'!$B$14&lt;$B3),'Cement Data'!AD$290,0)</f>
        <v>0</v>
      </c>
      <c r="AF3" s="47">
        <f>IF(AND('Cement Data'!$B$14&gt;=$A3,'Cement Data'!$B$14&lt;$B3),'Cement Data'!AE$290,0)</f>
        <v>0</v>
      </c>
      <c r="AG3" s="47">
        <f>IF(AND('Cement Data'!$B$14&gt;=$A3,'Cement Data'!$B$14&lt;$B3),'Cement Data'!AF$290,0)</f>
        <v>0</v>
      </c>
      <c r="AH3" s="47">
        <f>IF(AND('Cement Data'!$B$14&gt;=$A3,'Cement Data'!$B$14&lt;$B3),'Cement Data'!AG$290,0)</f>
        <v>0</v>
      </c>
      <c r="AI3" s="47">
        <f>IF(AND('Cement Data'!$B$14&gt;=$A3,'Cement Data'!$B$14&lt;$B3),'Cement Data'!AH$290,0)</f>
        <v>0</v>
      </c>
      <c r="AJ3" s="47">
        <f>IF(AND('Cement Data'!$B$14&gt;=$A3,'Cement Data'!$B$14&lt;$B3),'Cement Data'!AI$290,0)</f>
        <v>0</v>
      </c>
      <c r="AK3" s="47">
        <f>IF(AND('Cement Data'!$B$14&gt;=$A3,'Cement Data'!$B$14&lt;$B3),'Cement Data'!AJ$290,0)</f>
        <v>0</v>
      </c>
      <c r="AL3" s="47">
        <f>IF(AND('Cement Data'!$B$14&gt;=$A3,'Cement Data'!$B$14&lt;$B3),'Cement Data'!AK$290,0)</f>
        <v>0</v>
      </c>
    </row>
    <row r="4" spans="1:38" x14ac:dyDescent="0.45">
      <c r="A4" s="12">
        <f>B3</f>
        <v>-1100</v>
      </c>
      <c r="B4" s="11">
        <f t="shared" ref="B4:B74" si="0">A4+50</f>
        <v>-1050</v>
      </c>
      <c r="C4" s="47">
        <f>IF(AND('Cement Data'!$B$14&gt;=$A4,'Cement Data'!$B$14&lt;$B4),'Cement Data'!B$290,0)</f>
        <v>0</v>
      </c>
      <c r="D4" s="47">
        <f>IF(AND('Cement Data'!$B$14&gt;=$A4,'Cement Data'!$B$14&lt;$B4),'Cement Data'!C$290,0)</f>
        <v>0</v>
      </c>
      <c r="E4" s="47">
        <f>IF(AND('Cement Data'!$B$14&gt;=$A4,'Cement Data'!$B$14&lt;$B4),'Cement Data'!D$290,0)</f>
        <v>0</v>
      </c>
      <c r="F4" s="47">
        <f>IF(AND('Cement Data'!$B$14&gt;=$A4,'Cement Data'!$B$14&lt;$B4),'Cement Data'!E$290,0)</f>
        <v>0</v>
      </c>
      <c r="G4" s="47">
        <f>IF(AND('Cement Data'!$B$14&gt;=$A4,'Cement Data'!$B$14&lt;$B4),'Cement Data'!F$290,0)</f>
        <v>0</v>
      </c>
      <c r="H4" s="47">
        <f>IF(AND('Cement Data'!$B$14&gt;=$A4,'Cement Data'!$B$14&lt;$B4),'Cement Data'!G$290,0)</f>
        <v>0</v>
      </c>
      <c r="I4" s="47">
        <f>IF(AND('Cement Data'!$B$14&gt;=$A4,'Cement Data'!$B$14&lt;$B4),'Cement Data'!H$290,0)</f>
        <v>0</v>
      </c>
      <c r="J4" s="47">
        <f>IF(AND('Cement Data'!$B$14&gt;=$A4,'Cement Data'!$B$14&lt;$B4),'Cement Data'!I$290,0)</f>
        <v>0</v>
      </c>
      <c r="K4" s="47">
        <f>IF(AND('Cement Data'!$B$14&gt;=$A4,'Cement Data'!$B$14&lt;$B4),'Cement Data'!J$290,0)</f>
        <v>0</v>
      </c>
      <c r="L4" s="47">
        <f>IF(AND('Cement Data'!$B$14&gt;=$A4,'Cement Data'!$B$14&lt;$B4),'Cement Data'!K$290,0)</f>
        <v>0</v>
      </c>
      <c r="M4" s="47">
        <f>IF(AND('Cement Data'!$B$14&gt;=$A4,'Cement Data'!$B$14&lt;$B4),'Cement Data'!L$290,0)</f>
        <v>0</v>
      </c>
      <c r="N4" s="47">
        <f>IF(AND('Cement Data'!$B$14&gt;=$A4,'Cement Data'!$B$14&lt;$B4),'Cement Data'!M$290,0)</f>
        <v>0</v>
      </c>
      <c r="O4" s="47">
        <f>IF(AND('Cement Data'!$B$14&gt;=$A4,'Cement Data'!$B$14&lt;$B4),'Cement Data'!N$290,0)</f>
        <v>0</v>
      </c>
      <c r="P4" s="47">
        <f>IF(AND('Cement Data'!$B$14&gt;=$A4,'Cement Data'!$B$14&lt;$B4),'Cement Data'!O$290,0)</f>
        <v>0</v>
      </c>
      <c r="Q4" s="47">
        <f>IF(AND('Cement Data'!$B$14&gt;=$A4,'Cement Data'!$B$14&lt;$B4),'Cement Data'!P$290,0)</f>
        <v>0</v>
      </c>
      <c r="R4" s="47">
        <f>IF(AND('Cement Data'!$B$14&gt;=$A4,'Cement Data'!$B$14&lt;$B4),'Cement Data'!Q$290,0)</f>
        <v>0</v>
      </c>
      <c r="S4" s="47">
        <f>IF(AND('Cement Data'!$B$14&gt;=$A4,'Cement Data'!$B$14&lt;$B4),'Cement Data'!R$290,0)</f>
        <v>0</v>
      </c>
      <c r="T4" s="47">
        <f>IF(AND('Cement Data'!$B$14&gt;=$A4,'Cement Data'!$B$14&lt;$B4),'Cement Data'!S$290,0)</f>
        <v>0</v>
      </c>
      <c r="U4" s="47">
        <f>IF(AND('Cement Data'!$B$14&gt;=$A4,'Cement Data'!$B$14&lt;$B4),'Cement Data'!T$290,0)</f>
        <v>0</v>
      </c>
      <c r="V4" s="47">
        <f>IF(AND('Cement Data'!$B$14&gt;=$A4,'Cement Data'!$B$14&lt;$B4),'Cement Data'!U$290,0)</f>
        <v>0</v>
      </c>
      <c r="W4" s="47">
        <f>IF(AND('Cement Data'!$B$14&gt;=$A4,'Cement Data'!$B$14&lt;$B4),'Cement Data'!V$290,0)</f>
        <v>0</v>
      </c>
      <c r="X4" s="47">
        <f>IF(AND('Cement Data'!$B$14&gt;=$A4,'Cement Data'!$B$14&lt;$B4),'Cement Data'!W$290,0)</f>
        <v>0</v>
      </c>
      <c r="Y4" s="47">
        <f>IF(AND('Cement Data'!$B$14&gt;=$A4,'Cement Data'!$B$14&lt;$B4),'Cement Data'!X$290,0)</f>
        <v>0</v>
      </c>
      <c r="Z4" s="47">
        <f>IF(AND('Cement Data'!$B$14&gt;=$A4,'Cement Data'!$B$14&lt;$B4),'Cement Data'!Y$290,0)</f>
        <v>0</v>
      </c>
      <c r="AA4" s="47">
        <f>IF(AND('Cement Data'!$B$14&gt;=$A4,'Cement Data'!$B$14&lt;$B4),'Cement Data'!Z$290,0)</f>
        <v>0</v>
      </c>
      <c r="AB4" s="47">
        <f>IF(AND('Cement Data'!$B$14&gt;=$A4,'Cement Data'!$B$14&lt;$B4),'Cement Data'!AA$290,0)</f>
        <v>0</v>
      </c>
      <c r="AC4" s="47">
        <f>IF(AND('Cement Data'!$B$14&gt;=$A4,'Cement Data'!$B$14&lt;$B4),'Cement Data'!AB$290,0)</f>
        <v>0</v>
      </c>
      <c r="AD4" s="47">
        <f>IF(AND('Cement Data'!$B$14&gt;=$A4,'Cement Data'!$B$14&lt;$B4),'Cement Data'!AC$290,0)</f>
        <v>0</v>
      </c>
      <c r="AE4" s="47">
        <f>IF(AND('Cement Data'!$B$14&gt;=$A4,'Cement Data'!$B$14&lt;$B4),'Cement Data'!AD$290,0)</f>
        <v>0</v>
      </c>
      <c r="AF4" s="47">
        <f>IF(AND('Cement Data'!$B$14&gt;=$A4,'Cement Data'!$B$14&lt;$B4),'Cement Data'!AE$290,0)</f>
        <v>0</v>
      </c>
      <c r="AG4" s="47">
        <f>IF(AND('Cement Data'!$B$14&gt;=$A4,'Cement Data'!$B$14&lt;$B4),'Cement Data'!AF$290,0)</f>
        <v>0</v>
      </c>
      <c r="AH4" s="47">
        <f>IF(AND('Cement Data'!$B$14&gt;=$A4,'Cement Data'!$B$14&lt;$B4),'Cement Data'!AG$290,0)</f>
        <v>0</v>
      </c>
      <c r="AI4" s="47">
        <f>IF(AND('Cement Data'!$B$14&gt;=$A4,'Cement Data'!$B$14&lt;$B4),'Cement Data'!AH$290,0)</f>
        <v>0</v>
      </c>
      <c r="AJ4" s="47">
        <f>IF(AND('Cement Data'!$B$14&gt;=$A4,'Cement Data'!$B$14&lt;$B4),'Cement Data'!AI$290,0)</f>
        <v>0</v>
      </c>
      <c r="AK4" s="47">
        <f>IF(AND('Cement Data'!$B$14&gt;=$A4,'Cement Data'!$B$14&lt;$B4),'Cement Data'!AJ$290,0)</f>
        <v>0</v>
      </c>
      <c r="AL4" s="47">
        <f>IF(AND('Cement Data'!$B$14&gt;=$A4,'Cement Data'!$B$14&lt;$B4),'Cement Data'!AK$290,0)</f>
        <v>0</v>
      </c>
    </row>
    <row r="5" spans="1:38" x14ac:dyDescent="0.45">
      <c r="A5" s="12">
        <f t="shared" ref="A5:A74" si="1">B4</f>
        <v>-1050</v>
      </c>
      <c r="B5" s="11">
        <f t="shared" si="0"/>
        <v>-1000</v>
      </c>
      <c r="C5" s="47">
        <f>IF(AND('Cement Data'!$B$14&gt;=$A5,'Cement Data'!$B$14&lt;$B5),'Cement Data'!B$290,0)</f>
        <v>0</v>
      </c>
      <c r="D5" s="47">
        <f>IF(AND('Cement Data'!$B$14&gt;=$A5,'Cement Data'!$B$14&lt;$B5),'Cement Data'!C$290,0)</f>
        <v>0</v>
      </c>
      <c r="E5" s="47">
        <f>IF(AND('Cement Data'!$B$14&gt;=$A5,'Cement Data'!$B$14&lt;$B5),'Cement Data'!D$290,0)</f>
        <v>0</v>
      </c>
      <c r="F5" s="47">
        <f>IF(AND('Cement Data'!$B$14&gt;=$A5,'Cement Data'!$B$14&lt;$B5),'Cement Data'!E$290,0)</f>
        <v>0</v>
      </c>
      <c r="G5" s="47">
        <f>IF(AND('Cement Data'!$B$14&gt;=$A5,'Cement Data'!$B$14&lt;$B5),'Cement Data'!F$290,0)</f>
        <v>0</v>
      </c>
      <c r="H5" s="47">
        <f>IF(AND('Cement Data'!$B$14&gt;=$A5,'Cement Data'!$B$14&lt;$B5),'Cement Data'!G$290,0)</f>
        <v>0</v>
      </c>
      <c r="I5" s="47">
        <f>IF(AND('Cement Data'!$B$14&gt;=$A5,'Cement Data'!$B$14&lt;$B5),'Cement Data'!H$290,0)</f>
        <v>0</v>
      </c>
      <c r="J5" s="47">
        <f>IF(AND('Cement Data'!$B$14&gt;=$A5,'Cement Data'!$B$14&lt;$B5),'Cement Data'!I$290,0)</f>
        <v>0</v>
      </c>
      <c r="K5" s="47">
        <f>IF(AND('Cement Data'!$B$14&gt;=$A5,'Cement Data'!$B$14&lt;$B5),'Cement Data'!J$290,0)</f>
        <v>0</v>
      </c>
      <c r="L5" s="47">
        <f>IF(AND('Cement Data'!$B$14&gt;=$A5,'Cement Data'!$B$14&lt;$B5),'Cement Data'!K$290,0)</f>
        <v>0</v>
      </c>
      <c r="M5" s="47">
        <f>IF(AND('Cement Data'!$B$14&gt;=$A5,'Cement Data'!$B$14&lt;$B5),'Cement Data'!L$290,0)</f>
        <v>0</v>
      </c>
      <c r="N5" s="47">
        <f>IF(AND('Cement Data'!$B$14&gt;=$A5,'Cement Data'!$B$14&lt;$B5),'Cement Data'!M$290,0)</f>
        <v>0</v>
      </c>
      <c r="O5" s="47">
        <f>IF(AND('Cement Data'!$B$14&gt;=$A5,'Cement Data'!$B$14&lt;$B5),'Cement Data'!N$290,0)</f>
        <v>0</v>
      </c>
      <c r="P5" s="47">
        <f>IF(AND('Cement Data'!$B$14&gt;=$A5,'Cement Data'!$B$14&lt;$B5),'Cement Data'!O$290,0)</f>
        <v>0</v>
      </c>
      <c r="Q5" s="47">
        <f>IF(AND('Cement Data'!$B$14&gt;=$A5,'Cement Data'!$B$14&lt;$B5),'Cement Data'!P$290,0)</f>
        <v>0</v>
      </c>
      <c r="R5" s="47">
        <f>IF(AND('Cement Data'!$B$14&gt;=$A5,'Cement Data'!$B$14&lt;$B5),'Cement Data'!Q$290,0)</f>
        <v>0</v>
      </c>
      <c r="S5" s="47">
        <f>IF(AND('Cement Data'!$B$14&gt;=$A5,'Cement Data'!$B$14&lt;$B5),'Cement Data'!R$290,0)</f>
        <v>0</v>
      </c>
      <c r="T5" s="47">
        <f>IF(AND('Cement Data'!$B$14&gt;=$A5,'Cement Data'!$B$14&lt;$B5),'Cement Data'!S$290,0)</f>
        <v>0</v>
      </c>
      <c r="U5" s="47">
        <f>IF(AND('Cement Data'!$B$14&gt;=$A5,'Cement Data'!$B$14&lt;$B5),'Cement Data'!T$290,0)</f>
        <v>0</v>
      </c>
      <c r="V5" s="47">
        <f>IF(AND('Cement Data'!$B$14&gt;=$A5,'Cement Data'!$B$14&lt;$B5),'Cement Data'!U$290,0)</f>
        <v>0</v>
      </c>
      <c r="W5" s="47">
        <f>IF(AND('Cement Data'!$B$14&gt;=$A5,'Cement Data'!$B$14&lt;$B5),'Cement Data'!V$290,0)</f>
        <v>0</v>
      </c>
      <c r="X5" s="47">
        <f>IF(AND('Cement Data'!$B$14&gt;=$A5,'Cement Data'!$B$14&lt;$B5),'Cement Data'!W$290,0)</f>
        <v>0</v>
      </c>
      <c r="Y5" s="47">
        <f>IF(AND('Cement Data'!$B$14&gt;=$A5,'Cement Data'!$B$14&lt;$B5),'Cement Data'!X$290,0)</f>
        <v>0</v>
      </c>
      <c r="Z5" s="47">
        <f>IF(AND('Cement Data'!$B$14&gt;=$A5,'Cement Data'!$B$14&lt;$B5),'Cement Data'!Y$290,0)</f>
        <v>0</v>
      </c>
      <c r="AA5" s="47">
        <f>IF(AND('Cement Data'!$B$14&gt;=$A5,'Cement Data'!$B$14&lt;$B5),'Cement Data'!Z$290,0)</f>
        <v>0</v>
      </c>
      <c r="AB5" s="47">
        <f>IF(AND('Cement Data'!$B$14&gt;=$A5,'Cement Data'!$B$14&lt;$B5),'Cement Data'!AA$290,0)</f>
        <v>0</v>
      </c>
      <c r="AC5" s="47">
        <f>IF(AND('Cement Data'!$B$14&gt;=$A5,'Cement Data'!$B$14&lt;$B5),'Cement Data'!AB$290,0)</f>
        <v>0</v>
      </c>
      <c r="AD5" s="47">
        <f>IF(AND('Cement Data'!$B$14&gt;=$A5,'Cement Data'!$B$14&lt;$B5),'Cement Data'!AC$290,0)</f>
        <v>0</v>
      </c>
      <c r="AE5" s="47">
        <f>IF(AND('Cement Data'!$B$14&gt;=$A5,'Cement Data'!$B$14&lt;$B5),'Cement Data'!AD$290,0)</f>
        <v>0</v>
      </c>
      <c r="AF5" s="47">
        <f>IF(AND('Cement Data'!$B$14&gt;=$A5,'Cement Data'!$B$14&lt;$B5),'Cement Data'!AE$290,0)</f>
        <v>0</v>
      </c>
      <c r="AG5" s="47">
        <f>IF(AND('Cement Data'!$B$14&gt;=$A5,'Cement Data'!$B$14&lt;$B5),'Cement Data'!AF$290,0)</f>
        <v>0</v>
      </c>
      <c r="AH5" s="47">
        <f>IF(AND('Cement Data'!$B$14&gt;=$A5,'Cement Data'!$B$14&lt;$B5),'Cement Data'!AG$290,0)</f>
        <v>0</v>
      </c>
      <c r="AI5" s="47">
        <f>IF(AND('Cement Data'!$B$14&gt;=$A5,'Cement Data'!$B$14&lt;$B5),'Cement Data'!AH$290,0)</f>
        <v>0</v>
      </c>
      <c r="AJ5" s="47">
        <f>IF(AND('Cement Data'!$B$14&gt;=$A5,'Cement Data'!$B$14&lt;$B5),'Cement Data'!AI$290,0)</f>
        <v>0</v>
      </c>
      <c r="AK5" s="47">
        <f>IF(AND('Cement Data'!$B$14&gt;=$A5,'Cement Data'!$B$14&lt;$B5),'Cement Data'!AJ$290,0)</f>
        <v>0</v>
      </c>
      <c r="AL5" s="47">
        <f>IF(AND('Cement Data'!$B$14&gt;=$A5,'Cement Data'!$B$14&lt;$B5),'Cement Data'!AK$290,0)</f>
        <v>0</v>
      </c>
    </row>
    <row r="6" spans="1:38" x14ac:dyDescent="0.45">
      <c r="A6" s="12">
        <f t="shared" si="1"/>
        <v>-1000</v>
      </c>
      <c r="B6" s="11">
        <f t="shared" si="0"/>
        <v>-950</v>
      </c>
      <c r="C6" s="47">
        <f>IF(AND('Cement Data'!$B$14&gt;=$A6,'Cement Data'!$B$14&lt;$B6),'Cement Data'!B$290,0)</f>
        <v>0</v>
      </c>
      <c r="D6" s="47">
        <f>IF(AND('Cement Data'!$B$14&gt;=$A6,'Cement Data'!$B$14&lt;$B6),'Cement Data'!C$290,0)</f>
        <v>0</v>
      </c>
      <c r="E6" s="47">
        <f>IF(AND('Cement Data'!$B$14&gt;=$A6,'Cement Data'!$B$14&lt;$B6),'Cement Data'!D$290,0)</f>
        <v>0</v>
      </c>
      <c r="F6" s="47">
        <f>IF(AND('Cement Data'!$B$14&gt;=$A6,'Cement Data'!$B$14&lt;$B6),'Cement Data'!E$290,0)</f>
        <v>0</v>
      </c>
      <c r="G6" s="47">
        <f>IF(AND('Cement Data'!$B$14&gt;=$A6,'Cement Data'!$B$14&lt;$B6),'Cement Data'!F$290,0)</f>
        <v>0</v>
      </c>
      <c r="H6" s="47">
        <f>IF(AND('Cement Data'!$B$14&gt;=$A6,'Cement Data'!$B$14&lt;$B6),'Cement Data'!G$290,0)</f>
        <v>0</v>
      </c>
      <c r="I6" s="47">
        <f>IF(AND('Cement Data'!$B$14&gt;=$A6,'Cement Data'!$B$14&lt;$B6),'Cement Data'!H$290,0)</f>
        <v>0</v>
      </c>
      <c r="J6" s="47">
        <f>IF(AND('Cement Data'!$B$14&gt;=$A6,'Cement Data'!$B$14&lt;$B6),'Cement Data'!I$290,0)</f>
        <v>0</v>
      </c>
      <c r="K6" s="47">
        <f>IF(AND('Cement Data'!$B$14&gt;=$A6,'Cement Data'!$B$14&lt;$B6),'Cement Data'!J$290,0)</f>
        <v>0</v>
      </c>
      <c r="L6" s="47">
        <f>IF(AND('Cement Data'!$B$14&gt;=$A6,'Cement Data'!$B$14&lt;$B6),'Cement Data'!K$290,0)</f>
        <v>0</v>
      </c>
      <c r="M6" s="47">
        <f>IF(AND('Cement Data'!$B$14&gt;=$A6,'Cement Data'!$B$14&lt;$B6),'Cement Data'!L$290,0)</f>
        <v>0</v>
      </c>
      <c r="N6" s="47">
        <f>IF(AND('Cement Data'!$B$14&gt;=$A6,'Cement Data'!$B$14&lt;$B6),'Cement Data'!M$290,0)</f>
        <v>0</v>
      </c>
      <c r="O6" s="47">
        <f>IF(AND('Cement Data'!$B$14&gt;=$A6,'Cement Data'!$B$14&lt;$B6),'Cement Data'!N$290,0)</f>
        <v>0</v>
      </c>
      <c r="P6" s="47">
        <f>IF(AND('Cement Data'!$B$14&gt;=$A6,'Cement Data'!$B$14&lt;$B6),'Cement Data'!O$290,0)</f>
        <v>0</v>
      </c>
      <c r="Q6" s="47">
        <f>IF(AND('Cement Data'!$B$14&gt;=$A6,'Cement Data'!$B$14&lt;$B6),'Cement Data'!P$290,0)</f>
        <v>0</v>
      </c>
      <c r="R6" s="47">
        <f>IF(AND('Cement Data'!$B$14&gt;=$A6,'Cement Data'!$B$14&lt;$B6),'Cement Data'!Q$290,0)</f>
        <v>0</v>
      </c>
      <c r="S6" s="47">
        <f>IF(AND('Cement Data'!$B$14&gt;=$A6,'Cement Data'!$B$14&lt;$B6),'Cement Data'!R$290,0)</f>
        <v>0</v>
      </c>
      <c r="T6" s="47">
        <f>IF(AND('Cement Data'!$B$14&gt;=$A6,'Cement Data'!$B$14&lt;$B6),'Cement Data'!S$290,0)</f>
        <v>0</v>
      </c>
      <c r="U6" s="47">
        <f>IF(AND('Cement Data'!$B$14&gt;=$A6,'Cement Data'!$B$14&lt;$B6),'Cement Data'!T$290,0)</f>
        <v>0</v>
      </c>
      <c r="V6" s="47">
        <f>IF(AND('Cement Data'!$B$14&gt;=$A6,'Cement Data'!$B$14&lt;$B6),'Cement Data'!U$290,0)</f>
        <v>0</v>
      </c>
      <c r="W6" s="47">
        <f>IF(AND('Cement Data'!$B$14&gt;=$A6,'Cement Data'!$B$14&lt;$B6),'Cement Data'!V$290,0)</f>
        <v>0</v>
      </c>
      <c r="X6" s="47">
        <f>IF(AND('Cement Data'!$B$14&gt;=$A6,'Cement Data'!$B$14&lt;$B6),'Cement Data'!W$290,0)</f>
        <v>0</v>
      </c>
      <c r="Y6" s="47">
        <f>IF(AND('Cement Data'!$B$14&gt;=$A6,'Cement Data'!$B$14&lt;$B6),'Cement Data'!X$290,0)</f>
        <v>0</v>
      </c>
      <c r="Z6" s="47">
        <f>IF(AND('Cement Data'!$B$14&gt;=$A6,'Cement Data'!$B$14&lt;$B6),'Cement Data'!Y$290,0)</f>
        <v>0</v>
      </c>
      <c r="AA6" s="47">
        <f>IF(AND('Cement Data'!$B$14&gt;=$A6,'Cement Data'!$B$14&lt;$B6),'Cement Data'!Z$290,0)</f>
        <v>0</v>
      </c>
      <c r="AB6" s="47">
        <f>IF(AND('Cement Data'!$B$14&gt;=$A6,'Cement Data'!$B$14&lt;$B6),'Cement Data'!AA$290,0)</f>
        <v>0</v>
      </c>
      <c r="AC6" s="47">
        <f>IF(AND('Cement Data'!$B$14&gt;=$A6,'Cement Data'!$B$14&lt;$B6),'Cement Data'!AB$290,0)</f>
        <v>0</v>
      </c>
      <c r="AD6" s="47">
        <f>IF(AND('Cement Data'!$B$14&gt;=$A6,'Cement Data'!$B$14&lt;$B6),'Cement Data'!AC$290,0)</f>
        <v>0</v>
      </c>
      <c r="AE6" s="47">
        <f>IF(AND('Cement Data'!$B$14&gt;=$A6,'Cement Data'!$B$14&lt;$B6),'Cement Data'!AD$290,0)</f>
        <v>0</v>
      </c>
      <c r="AF6" s="47">
        <f>IF(AND('Cement Data'!$B$14&gt;=$A6,'Cement Data'!$B$14&lt;$B6),'Cement Data'!AE$290,0)</f>
        <v>0</v>
      </c>
      <c r="AG6" s="47">
        <f>IF(AND('Cement Data'!$B$14&gt;=$A6,'Cement Data'!$B$14&lt;$B6),'Cement Data'!AF$290,0)</f>
        <v>0</v>
      </c>
      <c r="AH6" s="47">
        <f>IF(AND('Cement Data'!$B$14&gt;=$A6,'Cement Data'!$B$14&lt;$B6),'Cement Data'!AG$290,0)</f>
        <v>0</v>
      </c>
      <c r="AI6" s="47">
        <f>IF(AND('Cement Data'!$B$14&gt;=$A6,'Cement Data'!$B$14&lt;$B6),'Cement Data'!AH$290,0)</f>
        <v>0</v>
      </c>
      <c r="AJ6" s="47">
        <f>IF(AND('Cement Data'!$B$14&gt;=$A6,'Cement Data'!$B$14&lt;$B6),'Cement Data'!AI$290,0)</f>
        <v>0</v>
      </c>
      <c r="AK6" s="47">
        <f>IF(AND('Cement Data'!$B$14&gt;=$A6,'Cement Data'!$B$14&lt;$B6),'Cement Data'!AJ$290,0)</f>
        <v>0</v>
      </c>
      <c r="AL6" s="47">
        <f>IF(AND('Cement Data'!$B$14&gt;=$A6,'Cement Data'!$B$14&lt;$B6),'Cement Data'!AK$290,0)</f>
        <v>0</v>
      </c>
    </row>
    <row r="7" spans="1:38" x14ac:dyDescent="0.45">
      <c r="A7" s="12">
        <f t="shared" si="1"/>
        <v>-950</v>
      </c>
      <c r="B7" s="11">
        <f t="shared" si="0"/>
        <v>-900</v>
      </c>
      <c r="C7" s="47">
        <f>IF(AND('Cement Data'!$B$14&gt;=$A7,'Cement Data'!$B$14&lt;$B7),'Cement Data'!B$290,0)</f>
        <v>0</v>
      </c>
      <c r="D7" s="47">
        <f>IF(AND('Cement Data'!$B$14&gt;=$A7,'Cement Data'!$B$14&lt;$B7),'Cement Data'!C$290,0)</f>
        <v>0</v>
      </c>
      <c r="E7" s="47">
        <f>IF(AND('Cement Data'!$B$14&gt;=$A7,'Cement Data'!$B$14&lt;$B7),'Cement Data'!D$290,0)</f>
        <v>0</v>
      </c>
      <c r="F7" s="47">
        <f>IF(AND('Cement Data'!$B$14&gt;=$A7,'Cement Data'!$B$14&lt;$B7),'Cement Data'!E$290,0)</f>
        <v>0</v>
      </c>
      <c r="G7" s="47">
        <f>IF(AND('Cement Data'!$B$14&gt;=$A7,'Cement Data'!$B$14&lt;$B7),'Cement Data'!F$290,0)</f>
        <v>0</v>
      </c>
      <c r="H7" s="47">
        <f>IF(AND('Cement Data'!$B$14&gt;=$A7,'Cement Data'!$B$14&lt;$B7),'Cement Data'!G$290,0)</f>
        <v>0</v>
      </c>
      <c r="I7" s="47">
        <f>IF(AND('Cement Data'!$B$14&gt;=$A7,'Cement Data'!$B$14&lt;$B7),'Cement Data'!H$290,0)</f>
        <v>0</v>
      </c>
      <c r="J7" s="47">
        <f>IF(AND('Cement Data'!$B$14&gt;=$A7,'Cement Data'!$B$14&lt;$B7),'Cement Data'!I$290,0)</f>
        <v>0</v>
      </c>
      <c r="K7" s="47">
        <f>IF(AND('Cement Data'!$B$14&gt;=$A7,'Cement Data'!$B$14&lt;$B7),'Cement Data'!J$290,0)</f>
        <v>0</v>
      </c>
      <c r="L7" s="47">
        <f>IF(AND('Cement Data'!$B$14&gt;=$A7,'Cement Data'!$B$14&lt;$B7),'Cement Data'!K$290,0)</f>
        <v>0</v>
      </c>
      <c r="M7" s="47">
        <f>IF(AND('Cement Data'!$B$14&gt;=$A7,'Cement Data'!$B$14&lt;$B7),'Cement Data'!L$290,0)</f>
        <v>0</v>
      </c>
      <c r="N7" s="47">
        <f>IF(AND('Cement Data'!$B$14&gt;=$A7,'Cement Data'!$B$14&lt;$B7),'Cement Data'!M$290,0)</f>
        <v>0</v>
      </c>
      <c r="O7" s="47">
        <f>IF(AND('Cement Data'!$B$14&gt;=$A7,'Cement Data'!$B$14&lt;$B7),'Cement Data'!N$290,0)</f>
        <v>0</v>
      </c>
      <c r="P7" s="47">
        <f>IF(AND('Cement Data'!$B$14&gt;=$A7,'Cement Data'!$B$14&lt;$B7),'Cement Data'!O$290,0)</f>
        <v>0</v>
      </c>
      <c r="Q7" s="47">
        <f>IF(AND('Cement Data'!$B$14&gt;=$A7,'Cement Data'!$B$14&lt;$B7),'Cement Data'!P$290,0)</f>
        <v>0</v>
      </c>
      <c r="R7" s="47">
        <f>IF(AND('Cement Data'!$B$14&gt;=$A7,'Cement Data'!$B$14&lt;$B7),'Cement Data'!Q$290,0)</f>
        <v>0</v>
      </c>
      <c r="S7" s="47">
        <f>IF(AND('Cement Data'!$B$14&gt;=$A7,'Cement Data'!$B$14&lt;$B7),'Cement Data'!R$290,0)</f>
        <v>0</v>
      </c>
      <c r="T7" s="47">
        <f>IF(AND('Cement Data'!$B$14&gt;=$A7,'Cement Data'!$B$14&lt;$B7),'Cement Data'!S$290,0)</f>
        <v>0</v>
      </c>
      <c r="U7" s="47">
        <f>IF(AND('Cement Data'!$B$14&gt;=$A7,'Cement Data'!$B$14&lt;$B7),'Cement Data'!T$290,0)</f>
        <v>0</v>
      </c>
      <c r="V7" s="47">
        <f>IF(AND('Cement Data'!$B$14&gt;=$A7,'Cement Data'!$B$14&lt;$B7),'Cement Data'!U$290,0)</f>
        <v>0</v>
      </c>
      <c r="W7" s="47">
        <f>IF(AND('Cement Data'!$B$14&gt;=$A7,'Cement Data'!$B$14&lt;$B7),'Cement Data'!V$290,0)</f>
        <v>0</v>
      </c>
      <c r="X7" s="47">
        <f>IF(AND('Cement Data'!$B$14&gt;=$A7,'Cement Data'!$B$14&lt;$B7),'Cement Data'!W$290,0)</f>
        <v>0</v>
      </c>
      <c r="Y7" s="47">
        <f>IF(AND('Cement Data'!$B$14&gt;=$A7,'Cement Data'!$B$14&lt;$B7),'Cement Data'!X$290,0)</f>
        <v>0</v>
      </c>
      <c r="Z7" s="47">
        <f>IF(AND('Cement Data'!$B$14&gt;=$A7,'Cement Data'!$B$14&lt;$B7),'Cement Data'!Y$290,0)</f>
        <v>0</v>
      </c>
      <c r="AA7" s="47">
        <f>IF(AND('Cement Data'!$B$14&gt;=$A7,'Cement Data'!$B$14&lt;$B7),'Cement Data'!Z$290,0)</f>
        <v>0</v>
      </c>
      <c r="AB7" s="47">
        <f>IF(AND('Cement Data'!$B$14&gt;=$A7,'Cement Data'!$B$14&lt;$B7),'Cement Data'!AA$290,0)</f>
        <v>0</v>
      </c>
      <c r="AC7" s="47">
        <f>IF(AND('Cement Data'!$B$14&gt;=$A7,'Cement Data'!$B$14&lt;$B7),'Cement Data'!AB$290,0)</f>
        <v>0</v>
      </c>
      <c r="AD7" s="47">
        <f>IF(AND('Cement Data'!$B$14&gt;=$A7,'Cement Data'!$B$14&lt;$B7),'Cement Data'!AC$290,0)</f>
        <v>0</v>
      </c>
      <c r="AE7" s="47">
        <f>IF(AND('Cement Data'!$B$14&gt;=$A7,'Cement Data'!$B$14&lt;$B7),'Cement Data'!AD$290,0)</f>
        <v>0</v>
      </c>
      <c r="AF7" s="47">
        <f>IF(AND('Cement Data'!$B$14&gt;=$A7,'Cement Data'!$B$14&lt;$B7),'Cement Data'!AE$290,0)</f>
        <v>0</v>
      </c>
      <c r="AG7" s="47">
        <f>IF(AND('Cement Data'!$B$14&gt;=$A7,'Cement Data'!$B$14&lt;$B7),'Cement Data'!AF$290,0)</f>
        <v>0</v>
      </c>
      <c r="AH7" s="47">
        <f>IF(AND('Cement Data'!$B$14&gt;=$A7,'Cement Data'!$B$14&lt;$B7),'Cement Data'!AG$290,0)</f>
        <v>0</v>
      </c>
      <c r="AI7" s="47">
        <f>IF(AND('Cement Data'!$B$14&gt;=$A7,'Cement Data'!$B$14&lt;$B7),'Cement Data'!AH$290,0)</f>
        <v>0</v>
      </c>
      <c r="AJ7" s="47">
        <f>IF(AND('Cement Data'!$B$14&gt;=$A7,'Cement Data'!$B$14&lt;$B7),'Cement Data'!AI$290,0)</f>
        <v>0</v>
      </c>
      <c r="AK7" s="47">
        <f>IF(AND('Cement Data'!$B$14&gt;=$A7,'Cement Data'!$B$14&lt;$B7),'Cement Data'!AJ$290,0)</f>
        <v>0</v>
      </c>
      <c r="AL7" s="47">
        <f>IF(AND('Cement Data'!$B$14&gt;=$A7,'Cement Data'!$B$14&lt;$B7),'Cement Data'!AK$290,0)</f>
        <v>0</v>
      </c>
    </row>
    <row r="8" spans="1:38" x14ac:dyDescent="0.45">
      <c r="A8" s="12">
        <f t="shared" si="1"/>
        <v>-900</v>
      </c>
      <c r="B8" s="11">
        <f t="shared" si="0"/>
        <v>-850</v>
      </c>
      <c r="C8" s="47">
        <f>IF(AND('Cement Data'!$B$14&gt;=$A8,'Cement Data'!$B$14&lt;$B8),'Cement Data'!B$290,0)</f>
        <v>0</v>
      </c>
      <c r="D8" s="47">
        <f>IF(AND('Cement Data'!$B$14&gt;=$A8,'Cement Data'!$B$14&lt;$B8),'Cement Data'!C$290,0)</f>
        <v>0</v>
      </c>
      <c r="E8" s="47">
        <f>IF(AND('Cement Data'!$B$14&gt;=$A8,'Cement Data'!$B$14&lt;$B8),'Cement Data'!D$290,0)</f>
        <v>0</v>
      </c>
      <c r="F8" s="47">
        <f>IF(AND('Cement Data'!$B$14&gt;=$A8,'Cement Data'!$B$14&lt;$B8),'Cement Data'!E$290,0)</f>
        <v>0</v>
      </c>
      <c r="G8" s="47">
        <f>IF(AND('Cement Data'!$B$14&gt;=$A8,'Cement Data'!$B$14&lt;$B8),'Cement Data'!F$290,0)</f>
        <v>0</v>
      </c>
      <c r="H8" s="47">
        <f>IF(AND('Cement Data'!$B$14&gt;=$A8,'Cement Data'!$B$14&lt;$B8),'Cement Data'!G$290,0)</f>
        <v>0</v>
      </c>
      <c r="I8" s="47">
        <f>IF(AND('Cement Data'!$B$14&gt;=$A8,'Cement Data'!$B$14&lt;$B8),'Cement Data'!H$290,0)</f>
        <v>0</v>
      </c>
      <c r="J8" s="47">
        <f>IF(AND('Cement Data'!$B$14&gt;=$A8,'Cement Data'!$B$14&lt;$B8),'Cement Data'!I$290,0)</f>
        <v>0</v>
      </c>
      <c r="K8" s="47">
        <f>IF(AND('Cement Data'!$B$14&gt;=$A8,'Cement Data'!$B$14&lt;$B8),'Cement Data'!J$290,0)</f>
        <v>0</v>
      </c>
      <c r="L8" s="47">
        <f>IF(AND('Cement Data'!$B$14&gt;=$A8,'Cement Data'!$B$14&lt;$B8),'Cement Data'!K$290,0)</f>
        <v>0</v>
      </c>
      <c r="M8" s="47">
        <f>IF(AND('Cement Data'!$B$14&gt;=$A8,'Cement Data'!$B$14&lt;$B8),'Cement Data'!L$290,0)</f>
        <v>0</v>
      </c>
      <c r="N8" s="47">
        <f>IF(AND('Cement Data'!$B$14&gt;=$A8,'Cement Data'!$B$14&lt;$B8),'Cement Data'!M$290,0)</f>
        <v>0</v>
      </c>
      <c r="O8" s="47">
        <f>IF(AND('Cement Data'!$B$14&gt;=$A8,'Cement Data'!$B$14&lt;$B8),'Cement Data'!N$290,0)</f>
        <v>0</v>
      </c>
      <c r="P8" s="47">
        <f>IF(AND('Cement Data'!$B$14&gt;=$A8,'Cement Data'!$B$14&lt;$B8),'Cement Data'!O$290,0)</f>
        <v>0</v>
      </c>
      <c r="Q8" s="47">
        <f>IF(AND('Cement Data'!$B$14&gt;=$A8,'Cement Data'!$B$14&lt;$B8),'Cement Data'!P$290,0)</f>
        <v>0</v>
      </c>
      <c r="R8" s="47">
        <f>IF(AND('Cement Data'!$B$14&gt;=$A8,'Cement Data'!$B$14&lt;$B8),'Cement Data'!Q$290,0)</f>
        <v>0</v>
      </c>
      <c r="S8" s="47">
        <f>IF(AND('Cement Data'!$B$14&gt;=$A8,'Cement Data'!$B$14&lt;$B8),'Cement Data'!R$290,0)</f>
        <v>0</v>
      </c>
      <c r="T8" s="47">
        <f>IF(AND('Cement Data'!$B$14&gt;=$A8,'Cement Data'!$B$14&lt;$B8),'Cement Data'!S$290,0)</f>
        <v>0</v>
      </c>
      <c r="U8" s="47">
        <f>IF(AND('Cement Data'!$B$14&gt;=$A8,'Cement Data'!$B$14&lt;$B8),'Cement Data'!T$290,0)</f>
        <v>0</v>
      </c>
      <c r="V8" s="47">
        <f>IF(AND('Cement Data'!$B$14&gt;=$A8,'Cement Data'!$B$14&lt;$B8),'Cement Data'!U$290,0)</f>
        <v>0</v>
      </c>
      <c r="W8" s="47">
        <f>IF(AND('Cement Data'!$B$14&gt;=$A8,'Cement Data'!$B$14&lt;$B8),'Cement Data'!V$290,0)</f>
        <v>0</v>
      </c>
      <c r="X8" s="47">
        <f>IF(AND('Cement Data'!$B$14&gt;=$A8,'Cement Data'!$B$14&lt;$B8),'Cement Data'!W$290,0)</f>
        <v>0</v>
      </c>
      <c r="Y8" s="47">
        <f>IF(AND('Cement Data'!$B$14&gt;=$A8,'Cement Data'!$B$14&lt;$B8),'Cement Data'!X$290,0)</f>
        <v>0</v>
      </c>
      <c r="Z8" s="47">
        <f>IF(AND('Cement Data'!$B$14&gt;=$A8,'Cement Data'!$B$14&lt;$B8),'Cement Data'!Y$290,0)</f>
        <v>0</v>
      </c>
      <c r="AA8" s="47">
        <f>IF(AND('Cement Data'!$B$14&gt;=$A8,'Cement Data'!$B$14&lt;$B8),'Cement Data'!Z$290,0)</f>
        <v>0</v>
      </c>
      <c r="AB8" s="47">
        <f>IF(AND('Cement Data'!$B$14&gt;=$A8,'Cement Data'!$B$14&lt;$B8),'Cement Data'!AA$290,0)</f>
        <v>0</v>
      </c>
      <c r="AC8" s="47">
        <f>IF(AND('Cement Data'!$B$14&gt;=$A8,'Cement Data'!$B$14&lt;$B8),'Cement Data'!AB$290,0)</f>
        <v>0</v>
      </c>
      <c r="AD8" s="47">
        <f>IF(AND('Cement Data'!$B$14&gt;=$A8,'Cement Data'!$B$14&lt;$B8),'Cement Data'!AC$290,0)</f>
        <v>0</v>
      </c>
      <c r="AE8" s="47">
        <f>IF(AND('Cement Data'!$B$14&gt;=$A8,'Cement Data'!$B$14&lt;$B8),'Cement Data'!AD$290,0)</f>
        <v>0</v>
      </c>
      <c r="AF8" s="47">
        <f>IF(AND('Cement Data'!$B$14&gt;=$A8,'Cement Data'!$B$14&lt;$B8),'Cement Data'!AE$290,0)</f>
        <v>0</v>
      </c>
      <c r="AG8" s="47">
        <f>IF(AND('Cement Data'!$B$14&gt;=$A8,'Cement Data'!$B$14&lt;$B8),'Cement Data'!AF$290,0)</f>
        <v>0</v>
      </c>
      <c r="AH8" s="47">
        <f>IF(AND('Cement Data'!$B$14&gt;=$A8,'Cement Data'!$B$14&lt;$B8),'Cement Data'!AG$290,0)</f>
        <v>0</v>
      </c>
      <c r="AI8" s="47">
        <f>IF(AND('Cement Data'!$B$14&gt;=$A8,'Cement Data'!$B$14&lt;$B8),'Cement Data'!AH$290,0)</f>
        <v>0</v>
      </c>
      <c r="AJ8" s="47">
        <f>IF(AND('Cement Data'!$B$14&gt;=$A8,'Cement Data'!$B$14&lt;$B8),'Cement Data'!AI$290,0)</f>
        <v>0</v>
      </c>
      <c r="AK8" s="47">
        <f>IF(AND('Cement Data'!$B$14&gt;=$A8,'Cement Data'!$B$14&lt;$B8),'Cement Data'!AJ$290,0)</f>
        <v>0</v>
      </c>
      <c r="AL8" s="47">
        <f>IF(AND('Cement Data'!$B$14&gt;=$A8,'Cement Data'!$B$14&lt;$B8),'Cement Data'!AK$290,0)</f>
        <v>0</v>
      </c>
    </row>
    <row r="9" spans="1:38" x14ac:dyDescent="0.45">
      <c r="A9" s="12">
        <f t="shared" si="1"/>
        <v>-850</v>
      </c>
      <c r="B9" s="11">
        <f t="shared" si="0"/>
        <v>-800</v>
      </c>
      <c r="C9" s="47">
        <f>IF(AND('Cement Data'!$B$14&gt;=$A9,'Cement Data'!$B$14&lt;$B9),'Cement Data'!B$290,0)</f>
        <v>0</v>
      </c>
      <c r="D9" s="47">
        <f>IF(AND('Cement Data'!$B$14&gt;=$A9,'Cement Data'!$B$14&lt;$B9),'Cement Data'!C$290,0)</f>
        <v>0</v>
      </c>
      <c r="E9" s="47">
        <f>IF(AND('Cement Data'!$B$14&gt;=$A9,'Cement Data'!$B$14&lt;$B9),'Cement Data'!D$290,0)</f>
        <v>0</v>
      </c>
      <c r="F9" s="47">
        <f>IF(AND('Cement Data'!$B$14&gt;=$A9,'Cement Data'!$B$14&lt;$B9),'Cement Data'!E$290,0)</f>
        <v>0</v>
      </c>
      <c r="G9" s="47">
        <f>IF(AND('Cement Data'!$B$14&gt;=$A9,'Cement Data'!$B$14&lt;$B9),'Cement Data'!F$290,0)</f>
        <v>0</v>
      </c>
      <c r="H9" s="47">
        <f>IF(AND('Cement Data'!$B$14&gt;=$A9,'Cement Data'!$B$14&lt;$B9),'Cement Data'!G$290,0)</f>
        <v>0</v>
      </c>
      <c r="I9" s="47">
        <f>IF(AND('Cement Data'!$B$14&gt;=$A9,'Cement Data'!$B$14&lt;$B9),'Cement Data'!H$290,0)</f>
        <v>0</v>
      </c>
      <c r="J9" s="47">
        <f>IF(AND('Cement Data'!$B$14&gt;=$A9,'Cement Data'!$B$14&lt;$B9),'Cement Data'!I$290,0)</f>
        <v>0</v>
      </c>
      <c r="K9" s="47">
        <f>IF(AND('Cement Data'!$B$14&gt;=$A9,'Cement Data'!$B$14&lt;$B9),'Cement Data'!J$290,0)</f>
        <v>0</v>
      </c>
      <c r="L9" s="47">
        <f>IF(AND('Cement Data'!$B$14&gt;=$A9,'Cement Data'!$B$14&lt;$B9),'Cement Data'!K$290,0)</f>
        <v>0</v>
      </c>
      <c r="M9" s="47">
        <f>IF(AND('Cement Data'!$B$14&gt;=$A9,'Cement Data'!$B$14&lt;$B9),'Cement Data'!L$290,0)</f>
        <v>0</v>
      </c>
      <c r="N9" s="47">
        <f>IF(AND('Cement Data'!$B$14&gt;=$A9,'Cement Data'!$B$14&lt;$B9),'Cement Data'!M$290,0)</f>
        <v>0</v>
      </c>
      <c r="O9" s="47">
        <f>IF(AND('Cement Data'!$B$14&gt;=$A9,'Cement Data'!$B$14&lt;$B9),'Cement Data'!N$290,0)</f>
        <v>0</v>
      </c>
      <c r="P9" s="47">
        <f>IF(AND('Cement Data'!$B$14&gt;=$A9,'Cement Data'!$B$14&lt;$B9),'Cement Data'!O$290,0)</f>
        <v>0</v>
      </c>
      <c r="Q9" s="47">
        <f>IF(AND('Cement Data'!$B$14&gt;=$A9,'Cement Data'!$B$14&lt;$B9),'Cement Data'!P$290,0)</f>
        <v>0</v>
      </c>
      <c r="R9" s="47">
        <f>IF(AND('Cement Data'!$B$14&gt;=$A9,'Cement Data'!$B$14&lt;$B9),'Cement Data'!Q$290,0)</f>
        <v>0</v>
      </c>
      <c r="S9" s="47">
        <f>IF(AND('Cement Data'!$B$14&gt;=$A9,'Cement Data'!$B$14&lt;$B9),'Cement Data'!R$290,0)</f>
        <v>0</v>
      </c>
      <c r="T9" s="47">
        <f>IF(AND('Cement Data'!$B$14&gt;=$A9,'Cement Data'!$B$14&lt;$B9),'Cement Data'!S$290,0)</f>
        <v>0</v>
      </c>
      <c r="U9" s="47">
        <f>IF(AND('Cement Data'!$B$14&gt;=$A9,'Cement Data'!$B$14&lt;$B9),'Cement Data'!T$290,0)</f>
        <v>0</v>
      </c>
      <c r="V9" s="47">
        <f>IF(AND('Cement Data'!$B$14&gt;=$A9,'Cement Data'!$B$14&lt;$B9),'Cement Data'!U$290,0)</f>
        <v>0</v>
      </c>
      <c r="W9" s="47">
        <f>IF(AND('Cement Data'!$B$14&gt;=$A9,'Cement Data'!$B$14&lt;$B9),'Cement Data'!V$290,0)</f>
        <v>0</v>
      </c>
      <c r="X9" s="47">
        <f>IF(AND('Cement Data'!$B$14&gt;=$A9,'Cement Data'!$B$14&lt;$B9),'Cement Data'!W$290,0)</f>
        <v>0</v>
      </c>
      <c r="Y9" s="47">
        <f>IF(AND('Cement Data'!$B$14&gt;=$A9,'Cement Data'!$B$14&lt;$B9),'Cement Data'!X$290,0)</f>
        <v>0</v>
      </c>
      <c r="Z9" s="47">
        <f>IF(AND('Cement Data'!$B$14&gt;=$A9,'Cement Data'!$B$14&lt;$B9),'Cement Data'!Y$290,0)</f>
        <v>0</v>
      </c>
      <c r="AA9" s="47">
        <f>IF(AND('Cement Data'!$B$14&gt;=$A9,'Cement Data'!$B$14&lt;$B9),'Cement Data'!Z$290,0)</f>
        <v>0</v>
      </c>
      <c r="AB9" s="47">
        <f>IF(AND('Cement Data'!$B$14&gt;=$A9,'Cement Data'!$B$14&lt;$B9),'Cement Data'!AA$290,0)</f>
        <v>0</v>
      </c>
      <c r="AC9" s="47">
        <f>IF(AND('Cement Data'!$B$14&gt;=$A9,'Cement Data'!$B$14&lt;$B9),'Cement Data'!AB$290,0)</f>
        <v>0</v>
      </c>
      <c r="AD9" s="47">
        <f>IF(AND('Cement Data'!$B$14&gt;=$A9,'Cement Data'!$B$14&lt;$B9),'Cement Data'!AC$290,0)</f>
        <v>0</v>
      </c>
      <c r="AE9" s="47">
        <f>IF(AND('Cement Data'!$B$14&gt;=$A9,'Cement Data'!$B$14&lt;$B9),'Cement Data'!AD$290,0)</f>
        <v>0</v>
      </c>
      <c r="AF9" s="47">
        <f>IF(AND('Cement Data'!$B$14&gt;=$A9,'Cement Data'!$B$14&lt;$B9),'Cement Data'!AE$290,0)</f>
        <v>0</v>
      </c>
      <c r="AG9" s="47">
        <f>IF(AND('Cement Data'!$B$14&gt;=$A9,'Cement Data'!$B$14&lt;$B9),'Cement Data'!AF$290,0)</f>
        <v>0</v>
      </c>
      <c r="AH9" s="47">
        <f>IF(AND('Cement Data'!$B$14&gt;=$A9,'Cement Data'!$B$14&lt;$B9),'Cement Data'!AG$290,0)</f>
        <v>0</v>
      </c>
      <c r="AI9" s="47">
        <f>IF(AND('Cement Data'!$B$14&gt;=$A9,'Cement Data'!$B$14&lt;$B9),'Cement Data'!AH$290,0)</f>
        <v>0</v>
      </c>
      <c r="AJ9" s="47">
        <f>IF(AND('Cement Data'!$B$14&gt;=$A9,'Cement Data'!$B$14&lt;$B9),'Cement Data'!AI$290,0)</f>
        <v>0</v>
      </c>
      <c r="AK9" s="47">
        <f>IF(AND('Cement Data'!$B$14&gt;=$A9,'Cement Data'!$B$14&lt;$B9),'Cement Data'!AJ$290,0)</f>
        <v>0</v>
      </c>
      <c r="AL9" s="47">
        <f>IF(AND('Cement Data'!$B$14&gt;=$A9,'Cement Data'!$B$14&lt;$B9),'Cement Data'!AK$290,0)</f>
        <v>0</v>
      </c>
    </row>
    <row r="10" spans="1:38" x14ac:dyDescent="0.45">
      <c r="A10" s="12">
        <f t="shared" si="1"/>
        <v>-800</v>
      </c>
      <c r="B10" s="11">
        <f t="shared" si="0"/>
        <v>-750</v>
      </c>
      <c r="C10" s="47">
        <f>IF(AND('Cement Data'!$B$14&gt;=$A10,'Cement Data'!$B$14&lt;$B10),'Cement Data'!B$290,0)</f>
        <v>0</v>
      </c>
      <c r="D10" s="47">
        <f>IF(AND('Cement Data'!$B$14&gt;=$A10,'Cement Data'!$B$14&lt;$B10),'Cement Data'!C$290,0)</f>
        <v>0</v>
      </c>
      <c r="E10" s="47">
        <f>IF(AND('Cement Data'!$B$14&gt;=$A10,'Cement Data'!$B$14&lt;$B10),'Cement Data'!D$290,0)</f>
        <v>0</v>
      </c>
      <c r="F10" s="47">
        <f>IF(AND('Cement Data'!$B$14&gt;=$A10,'Cement Data'!$B$14&lt;$B10),'Cement Data'!E$290,0)</f>
        <v>0</v>
      </c>
      <c r="G10" s="47">
        <f>IF(AND('Cement Data'!$B$14&gt;=$A10,'Cement Data'!$B$14&lt;$B10),'Cement Data'!F$290,0)</f>
        <v>0</v>
      </c>
      <c r="H10" s="47">
        <f>IF(AND('Cement Data'!$B$14&gt;=$A10,'Cement Data'!$B$14&lt;$B10),'Cement Data'!G$290,0)</f>
        <v>0</v>
      </c>
      <c r="I10" s="47">
        <f>IF(AND('Cement Data'!$B$14&gt;=$A10,'Cement Data'!$B$14&lt;$B10),'Cement Data'!H$290,0)</f>
        <v>0</v>
      </c>
      <c r="J10" s="47">
        <f>IF(AND('Cement Data'!$B$14&gt;=$A10,'Cement Data'!$B$14&lt;$B10),'Cement Data'!I$290,0)</f>
        <v>0</v>
      </c>
      <c r="K10" s="47">
        <f>IF(AND('Cement Data'!$B$14&gt;=$A10,'Cement Data'!$B$14&lt;$B10),'Cement Data'!J$290,0)</f>
        <v>0</v>
      </c>
      <c r="L10" s="47">
        <f>IF(AND('Cement Data'!$B$14&gt;=$A10,'Cement Data'!$B$14&lt;$B10),'Cement Data'!K$290,0)</f>
        <v>0</v>
      </c>
      <c r="M10" s="47">
        <f>IF(AND('Cement Data'!$B$14&gt;=$A10,'Cement Data'!$B$14&lt;$B10),'Cement Data'!L$290,0)</f>
        <v>0</v>
      </c>
      <c r="N10" s="47">
        <f>IF(AND('Cement Data'!$B$14&gt;=$A10,'Cement Data'!$B$14&lt;$B10),'Cement Data'!M$290,0)</f>
        <v>0</v>
      </c>
      <c r="O10" s="47">
        <f>IF(AND('Cement Data'!$B$14&gt;=$A10,'Cement Data'!$B$14&lt;$B10),'Cement Data'!N$290,0)</f>
        <v>0</v>
      </c>
      <c r="P10" s="47">
        <f>IF(AND('Cement Data'!$B$14&gt;=$A10,'Cement Data'!$B$14&lt;$B10),'Cement Data'!O$290,0)</f>
        <v>0</v>
      </c>
      <c r="Q10" s="47">
        <f>IF(AND('Cement Data'!$B$14&gt;=$A10,'Cement Data'!$B$14&lt;$B10),'Cement Data'!P$290,0)</f>
        <v>0</v>
      </c>
      <c r="R10" s="47">
        <f>IF(AND('Cement Data'!$B$14&gt;=$A10,'Cement Data'!$B$14&lt;$B10),'Cement Data'!Q$290,0)</f>
        <v>0</v>
      </c>
      <c r="S10" s="47">
        <f>IF(AND('Cement Data'!$B$14&gt;=$A10,'Cement Data'!$B$14&lt;$B10),'Cement Data'!R$290,0)</f>
        <v>0</v>
      </c>
      <c r="T10" s="47">
        <f>IF(AND('Cement Data'!$B$14&gt;=$A10,'Cement Data'!$B$14&lt;$B10),'Cement Data'!S$290,0)</f>
        <v>0</v>
      </c>
      <c r="U10" s="47">
        <f>IF(AND('Cement Data'!$B$14&gt;=$A10,'Cement Data'!$B$14&lt;$B10),'Cement Data'!T$290,0)</f>
        <v>0</v>
      </c>
      <c r="V10" s="47">
        <f>IF(AND('Cement Data'!$B$14&gt;=$A10,'Cement Data'!$B$14&lt;$B10),'Cement Data'!U$290,0)</f>
        <v>0</v>
      </c>
      <c r="W10" s="47">
        <f>IF(AND('Cement Data'!$B$14&gt;=$A10,'Cement Data'!$B$14&lt;$B10),'Cement Data'!V$290,0)</f>
        <v>0</v>
      </c>
      <c r="X10" s="47">
        <f>IF(AND('Cement Data'!$B$14&gt;=$A10,'Cement Data'!$B$14&lt;$B10),'Cement Data'!W$290,0)</f>
        <v>0</v>
      </c>
      <c r="Y10" s="47">
        <f>IF(AND('Cement Data'!$B$14&gt;=$A10,'Cement Data'!$B$14&lt;$B10),'Cement Data'!X$290,0)</f>
        <v>0</v>
      </c>
      <c r="Z10" s="47">
        <f>IF(AND('Cement Data'!$B$14&gt;=$A10,'Cement Data'!$B$14&lt;$B10),'Cement Data'!Y$290,0)</f>
        <v>0</v>
      </c>
      <c r="AA10" s="47">
        <f>IF(AND('Cement Data'!$B$14&gt;=$A10,'Cement Data'!$B$14&lt;$B10),'Cement Data'!Z$290,0)</f>
        <v>0</v>
      </c>
      <c r="AB10" s="47">
        <f>IF(AND('Cement Data'!$B$14&gt;=$A10,'Cement Data'!$B$14&lt;$B10),'Cement Data'!AA$290,0)</f>
        <v>0</v>
      </c>
      <c r="AC10" s="47">
        <f>IF(AND('Cement Data'!$B$14&gt;=$A10,'Cement Data'!$B$14&lt;$B10),'Cement Data'!AB$290,0)</f>
        <v>0</v>
      </c>
      <c r="AD10" s="47">
        <f>IF(AND('Cement Data'!$B$14&gt;=$A10,'Cement Data'!$B$14&lt;$B10),'Cement Data'!AC$290,0)</f>
        <v>0</v>
      </c>
      <c r="AE10" s="47">
        <f>IF(AND('Cement Data'!$B$14&gt;=$A10,'Cement Data'!$B$14&lt;$B10),'Cement Data'!AD$290,0)</f>
        <v>0</v>
      </c>
      <c r="AF10" s="47">
        <f>IF(AND('Cement Data'!$B$14&gt;=$A10,'Cement Data'!$B$14&lt;$B10),'Cement Data'!AE$290,0)</f>
        <v>0</v>
      </c>
      <c r="AG10" s="47">
        <f>IF(AND('Cement Data'!$B$14&gt;=$A10,'Cement Data'!$B$14&lt;$B10),'Cement Data'!AF$290,0)</f>
        <v>0</v>
      </c>
      <c r="AH10" s="47">
        <f>IF(AND('Cement Data'!$B$14&gt;=$A10,'Cement Data'!$B$14&lt;$B10),'Cement Data'!AG$290,0)</f>
        <v>0</v>
      </c>
      <c r="AI10" s="47">
        <f>IF(AND('Cement Data'!$B$14&gt;=$A10,'Cement Data'!$B$14&lt;$B10),'Cement Data'!AH$290,0)</f>
        <v>0</v>
      </c>
      <c r="AJ10" s="47">
        <f>IF(AND('Cement Data'!$B$14&gt;=$A10,'Cement Data'!$B$14&lt;$B10),'Cement Data'!AI$290,0)</f>
        <v>0</v>
      </c>
      <c r="AK10" s="47">
        <f>IF(AND('Cement Data'!$B$14&gt;=$A10,'Cement Data'!$B$14&lt;$B10),'Cement Data'!AJ$290,0)</f>
        <v>0</v>
      </c>
      <c r="AL10" s="47">
        <f>IF(AND('Cement Data'!$B$14&gt;=$A10,'Cement Data'!$B$14&lt;$B10),'Cement Data'!AK$290,0)</f>
        <v>0</v>
      </c>
    </row>
    <row r="11" spans="1:38" x14ac:dyDescent="0.45">
      <c r="A11" s="12">
        <f t="shared" si="1"/>
        <v>-750</v>
      </c>
      <c r="B11" s="11">
        <f t="shared" si="0"/>
        <v>-700</v>
      </c>
      <c r="C11" s="47">
        <f>IF(AND('Cement Data'!$B$14&gt;=$A11,'Cement Data'!$B$14&lt;$B11),'Cement Data'!B$290,0)</f>
        <v>0</v>
      </c>
      <c r="D11" s="47">
        <f>IF(AND('Cement Data'!$B$14&gt;=$A11,'Cement Data'!$B$14&lt;$B11),'Cement Data'!C$290,0)</f>
        <v>0</v>
      </c>
      <c r="E11" s="47">
        <f>IF(AND('Cement Data'!$B$14&gt;=$A11,'Cement Data'!$B$14&lt;$B11),'Cement Data'!D$290,0)</f>
        <v>0</v>
      </c>
      <c r="F11" s="47">
        <f>IF(AND('Cement Data'!$B$14&gt;=$A11,'Cement Data'!$B$14&lt;$B11),'Cement Data'!E$290,0)</f>
        <v>0</v>
      </c>
      <c r="G11" s="47">
        <f>IF(AND('Cement Data'!$B$14&gt;=$A11,'Cement Data'!$B$14&lt;$B11),'Cement Data'!F$290,0)</f>
        <v>0</v>
      </c>
      <c r="H11" s="47">
        <f>IF(AND('Cement Data'!$B$14&gt;=$A11,'Cement Data'!$B$14&lt;$B11),'Cement Data'!G$290,0)</f>
        <v>0</v>
      </c>
      <c r="I11" s="47">
        <f>IF(AND('Cement Data'!$B$14&gt;=$A11,'Cement Data'!$B$14&lt;$B11),'Cement Data'!H$290,0)</f>
        <v>0</v>
      </c>
      <c r="J11" s="47">
        <f>IF(AND('Cement Data'!$B$14&gt;=$A11,'Cement Data'!$B$14&lt;$B11),'Cement Data'!I$290,0)</f>
        <v>0</v>
      </c>
      <c r="K11" s="47">
        <f>IF(AND('Cement Data'!$B$14&gt;=$A11,'Cement Data'!$B$14&lt;$B11),'Cement Data'!J$290,0)</f>
        <v>0</v>
      </c>
      <c r="L11" s="47">
        <f>IF(AND('Cement Data'!$B$14&gt;=$A11,'Cement Data'!$B$14&lt;$B11),'Cement Data'!K$290,0)</f>
        <v>0</v>
      </c>
      <c r="M11" s="47">
        <f>IF(AND('Cement Data'!$B$14&gt;=$A11,'Cement Data'!$B$14&lt;$B11),'Cement Data'!L$290,0)</f>
        <v>0</v>
      </c>
      <c r="N11" s="47">
        <f>IF(AND('Cement Data'!$B$14&gt;=$A11,'Cement Data'!$B$14&lt;$B11),'Cement Data'!M$290,0)</f>
        <v>0</v>
      </c>
      <c r="O11" s="47">
        <f>IF(AND('Cement Data'!$B$14&gt;=$A11,'Cement Data'!$B$14&lt;$B11),'Cement Data'!N$290,0)</f>
        <v>0</v>
      </c>
      <c r="P11" s="47">
        <f>IF(AND('Cement Data'!$B$14&gt;=$A11,'Cement Data'!$B$14&lt;$B11),'Cement Data'!O$290,0)</f>
        <v>0</v>
      </c>
      <c r="Q11" s="47">
        <f>IF(AND('Cement Data'!$B$14&gt;=$A11,'Cement Data'!$B$14&lt;$B11),'Cement Data'!P$290,0)</f>
        <v>0</v>
      </c>
      <c r="R11" s="47">
        <f>IF(AND('Cement Data'!$B$14&gt;=$A11,'Cement Data'!$B$14&lt;$B11),'Cement Data'!Q$290,0)</f>
        <v>0</v>
      </c>
      <c r="S11" s="47">
        <f>IF(AND('Cement Data'!$B$14&gt;=$A11,'Cement Data'!$B$14&lt;$B11),'Cement Data'!R$290,0)</f>
        <v>0</v>
      </c>
      <c r="T11" s="47">
        <f>IF(AND('Cement Data'!$B$14&gt;=$A11,'Cement Data'!$B$14&lt;$B11),'Cement Data'!S$290,0)</f>
        <v>0</v>
      </c>
      <c r="U11" s="47">
        <f>IF(AND('Cement Data'!$B$14&gt;=$A11,'Cement Data'!$B$14&lt;$B11),'Cement Data'!T$290,0)</f>
        <v>0</v>
      </c>
      <c r="V11" s="47">
        <f>IF(AND('Cement Data'!$B$14&gt;=$A11,'Cement Data'!$B$14&lt;$B11),'Cement Data'!U$290,0)</f>
        <v>0</v>
      </c>
      <c r="W11" s="47">
        <f>IF(AND('Cement Data'!$B$14&gt;=$A11,'Cement Data'!$B$14&lt;$B11),'Cement Data'!V$290,0)</f>
        <v>0</v>
      </c>
      <c r="X11" s="47">
        <f>IF(AND('Cement Data'!$B$14&gt;=$A11,'Cement Data'!$B$14&lt;$B11),'Cement Data'!W$290,0)</f>
        <v>0</v>
      </c>
      <c r="Y11" s="47">
        <f>IF(AND('Cement Data'!$B$14&gt;=$A11,'Cement Data'!$B$14&lt;$B11),'Cement Data'!X$290,0)</f>
        <v>0</v>
      </c>
      <c r="Z11" s="47">
        <f>IF(AND('Cement Data'!$B$14&gt;=$A11,'Cement Data'!$B$14&lt;$B11),'Cement Data'!Y$290,0)</f>
        <v>0</v>
      </c>
      <c r="AA11" s="47">
        <f>IF(AND('Cement Data'!$B$14&gt;=$A11,'Cement Data'!$B$14&lt;$B11),'Cement Data'!Z$290,0)</f>
        <v>0</v>
      </c>
      <c r="AB11" s="47">
        <f>IF(AND('Cement Data'!$B$14&gt;=$A11,'Cement Data'!$B$14&lt;$B11),'Cement Data'!AA$290,0)</f>
        <v>0</v>
      </c>
      <c r="AC11" s="47">
        <f>IF(AND('Cement Data'!$B$14&gt;=$A11,'Cement Data'!$B$14&lt;$B11),'Cement Data'!AB$290,0)</f>
        <v>0</v>
      </c>
      <c r="AD11" s="47">
        <f>IF(AND('Cement Data'!$B$14&gt;=$A11,'Cement Data'!$B$14&lt;$B11),'Cement Data'!AC$290,0)</f>
        <v>0</v>
      </c>
      <c r="AE11" s="47">
        <f>IF(AND('Cement Data'!$B$14&gt;=$A11,'Cement Data'!$B$14&lt;$B11),'Cement Data'!AD$290,0)</f>
        <v>0</v>
      </c>
      <c r="AF11" s="47">
        <f>IF(AND('Cement Data'!$B$14&gt;=$A11,'Cement Data'!$B$14&lt;$B11),'Cement Data'!AE$290,0)</f>
        <v>0</v>
      </c>
      <c r="AG11" s="47">
        <f>IF(AND('Cement Data'!$B$14&gt;=$A11,'Cement Data'!$B$14&lt;$B11),'Cement Data'!AF$290,0)</f>
        <v>0</v>
      </c>
      <c r="AH11" s="47">
        <f>IF(AND('Cement Data'!$B$14&gt;=$A11,'Cement Data'!$B$14&lt;$B11),'Cement Data'!AG$290,0)</f>
        <v>0</v>
      </c>
      <c r="AI11" s="47">
        <f>IF(AND('Cement Data'!$B$14&gt;=$A11,'Cement Data'!$B$14&lt;$B11),'Cement Data'!AH$290,0)</f>
        <v>0</v>
      </c>
      <c r="AJ11" s="47">
        <f>IF(AND('Cement Data'!$B$14&gt;=$A11,'Cement Data'!$B$14&lt;$B11),'Cement Data'!AI$290,0)</f>
        <v>0</v>
      </c>
      <c r="AK11" s="47">
        <f>IF(AND('Cement Data'!$B$14&gt;=$A11,'Cement Data'!$B$14&lt;$B11),'Cement Data'!AJ$290,0)</f>
        <v>0</v>
      </c>
      <c r="AL11" s="47">
        <f>IF(AND('Cement Data'!$B$14&gt;=$A11,'Cement Data'!$B$14&lt;$B11),'Cement Data'!AK$290,0)</f>
        <v>0</v>
      </c>
    </row>
    <row r="12" spans="1:38" x14ac:dyDescent="0.45">
      <c r="A12" s="12">
        <f t="shared" si="1"/>
        <v>-700</v>
      </c>
      <c r="B12" s="11">
        <f t="shared" si="0"/>
        <v>-650</v>
      </c>
      <c r="C12" s="47">
        <f>IF(AND('Cement Data'!$B$14&gt;=$A12,'Cement Data'!$B$14&lt;$B12),'Cement Data'!B$290,0)</f>
        <v>0</v>
      </c>
      <c r="D12" s="47">
        <f>IF(AND('Cement Data'!$B$14&gt;=$A12,'Cement Data'!$B$14&lt;$B12),'Cement Data'!C$290,0)</f>
        <v>0</v>
      </c>
      <c r="E12" s="47">
        <f>IF(AND('Cement Data'!$B$14&gt;=$A12,'Cement Data'!$B$14&lt;$B12),'Cement Data'!D$290,0)</f>
        <v>0</v>
      </c>
      <c r="F12" s="47">
        <f>IF(AND('Cement Data'!$B$14&gt;=$A12,'Cement Data'!$B$14&lt;$B12),'Cement Data'!E$290,0)</f>
        <v>0</v>
      </c>
      <c r="G12" s="47">
        <f>IF(AND('Cement Data'!$B$14&gt;=$A12,'Cement Data'!$B$14&lt;$B12),'Cement Data'!F$290,0)</f>
        <v>0</v>
      </c>
      <c r="H12" s="47">
        <f>IF(AND('Cement Data'!$B$14&gt;=$A12,'Cement Data'!$B$14&lt;$B12),'Cement Data'!G$290,0)</f>
        <v>0</v>
      </c>
      <c r="I12" s="47">
        <f>IF(AND('Cement Data'!$B$14&gt;=$A12,'Cement Data'!$B$14&lt;$B12),'Cement Data'!H$290,0)</f>
        <v>0</v>
      </c>
      <c r="J12" s="47">
        <f>IF(AND('Cement Data'!$B$14&gt;=$A12,'Cement Data'!$B$14&lt;$B12),'Cement Data'!I$290,0)</f>
        <v>0</v>
      </c>
      <c r="K12" s="47">
        <f>IF(AND('Cement Data'!$B$14&gt;=$A12,'Cement Data'!$B$14&lt;$B12),'Cement Data'!J$290,0)</f>
        <v>0</v>
      </c>
      <c r="L12" s="47">
        <f>IF(AND('Cement Data'!$B$14&gt;=$A12,'Cement Data'!$B$14&lt;$B12),'Cement Data'!K$290,0)</f>
        <v>0</v>
      </c>
      <c r="M12" s="47">
        <f>IF(AND('Cement Data'!$B$14&gt;=$A12,'Cement Data'!$B$14&lt;$B12),'Cement Data'!L$290,0)</f>
        <v>0</v>
      </c>
      <c r="N12" s="47">
        <f>IF(AND('Cement Data'!$B$14&gt;=$A12,'Cement Data'!$B$14&lt;$B12),'Cement Data'!M$290,0)</f>
        <v>0</v>
      </c>
      <c r="O12" s="47">
        <f>IF(AND('Cement Data'!$B$14&gt;=$A12,'Cement Data'!$B$14&lt;$B12),'Cement Data'!N$290,0)</f>
        <v>0</v>
      </c>
      <c r="P12" s="47">
        <f>IF(AND('Cement Data'!$B$14&gt;=$A12,'Cement Data'!$B$14&lt;$B12),'Cement Data'!O$290,0)</f>
        <v>0</v>
      </c>
      <c r="Q12" s="47">
        <f>IF(AND('Cement Data'!$B$14&gt;=$A12,'Cement Data'!$B$14&lt;$B12),'Cement Data'!P$290,0)</f>
        <v>0</v>
      </c>
      <c r="R12" s="47">
        <f>IF(AND('Cement Data'!$B$14&gt;=$A12,'Cement Data'!$B$14&lt;$B12),'Cement Data'!Q$290,0)</f>
        <v>0</v>
      </c>
      <c r="S12" s="47">
        <f>IF(AND('Cement Data'!$B$14&gt;=$A12,'Cement Data'!$B$14&lt;$B12),'Cement Data'!R$290,0)</f>
        <v>0</v>
      </c>
      <c r="T12" s="47">
        <f>IF(AND('Cement Data'!$B$14&gt;=$A12,'Cement Data'!$B$14&lt;$B12),'Cement Data'!S$290,0)</f>
        <v>0</v>
      </c>
      <c r="U12" s="47">
        <f>IF(AND('Cement Data'!$B$14&gt;=$A12,'Cement Data'!$B$14&lt;$B12),'Cement Data'!T$290,0)</f>
        <v>0</v>
      </c>
      <c r="V12" s="47">
        <f>IF(AND('Cement Data'!$B$14&gt;=$A12,'Cement Data'!$B$14&lt;$B12),'Cement Data'!U$290,0)</f>
        <v>0</v>
      </c>
      <c r="W12" s="47">
        <f>IF(AND('Cement Data'!$B$14&gt;=$A12,'Cement Data'!$B$14&lt;$B12),'Cement Data'!V$290,0)</f>
        <v>0</v>
      </c>
      <c r="X12" s="47">
        <f>IF(AND('Cement Data'!$B$14&gt;=$A12,'Cement Data'!$B$14&lt;$B12),'Cement Data'!W$290,0)</f>
        <v>0</v>
      </c>
      <c r="Y12" s="47">
        <f>IF(AND('Cement Data'!$B$14&gt;=$A12,'Cement Data'!$B$14&lt;$B12),'Cement Data'!X$290,0)</f>
        <v>0</v>
      </c>
      <c r="Z12" s="47">
        <f>IF(AND('Cement Data'!$B$14&gt;=$A12,'Cement Data'!$B$14&lt;$B12),'Cement Data'!Y$290,0)</f>
        <v>0</v>
      </c>
      <c r="AA12" s="47">
        <f>IF(AND('Cement Data'!$B$14&gt;=$A12,'Cement Data'!$B$14&lt;$B12),'Cement Data'!Z$290,0)</f>
        <v>0</v>
      </c>
      <c r="AB12" s="47">
        <f>IF(AND('Cement Data'!$B$14&gt;=$A12,'Cement Data'!$B$14&lt;$B12),'Cement Data'!AA$290,0)</f>
        <v>0</v>
      </c>
      <c r="AC12" s="47">
        <f>IF(AND('Cement Data'!$B$14&gt;=$A12,'Cement Data'!$B$14&lt;$B12),'Cement Data'!AB$290,0)</f>
        <v>0</v>
      </c>
      <c r="AD12" s="47">
        <f>IF(AND('Cement Data'!$B$14&gt;=$A12,'Cement Data'!$B$14&lt;$B12),'Cement Data'!AC$290,0)</f>
        <v>0</v>
      </c>
      <c r="AE12" s="47">
        <f>IF(AND('Cement Data'!$B$14&gt;=$A12,'Cement Data'!$B$14&lt;$B12),'Cement Data'!AD$290,0)</f>
        <v>0</v>
      </c>
      <c r="AF12" s="47">
        <f>IF(AND('Cement Data'!$B$14&gt;=$A12,'Cement Data'!$B$14&lt;$B12),'Cement Data'!AE$290,0)</f>
        <v>0</v>
      </c>
      <c r="AG12" s="47">
        <f>IF(AND('Cement Data'!$B$14&gt;=$A12,'Cement Data'!$B$14&lt;$B12),'Cement Data'!AF$290,0)</f>
        <v>0</v>
      </c>
      <c r="AH12" s="47">
        <f>IF(AND('Cement Data'!$B$14&gt;=$A12,'Cement Data'!$B$14&lt;$B12),'Cement Data'!AG$290,0)</f>
        <v>0</v>
      </c>
      <c r="AI12" s="47">
        <f>IF(AND('Cement Data'!$B$14&gt;=$A12,'Cement Data'!$B$14&lt;$B12),'Cement Data'!AH$290,0)</f>
        <v>0</v>
      </c>
      <c r="AJ12" s="47">
        <f>IF(AND('Cement Data'!$B$14&gt;=$A12,'Cement Data'!$B$14&lt;$B12),'Cement Data'!AI$290,0)</f>
        <v>0</v>
      </c>
      <c r="AK12" s="47">
        <f>IF(AND('Cement Data'!$B$14&gt;=$A12,'Cement Data'!$B$14&lt;$B12),'Cement Data'!AJ$290,0)</f>
        <v>0</v>
      </c>
      <c r="AL12" s="47">
        <f>IF(AND('Cement Data'!$B$14&gt;=$A12,'Cement Data'!$B$14&lt;$B12),'Cement Data'!AK$290,0)</f>
        <v>0</v>
      </c>
    </row>
    <row r="13" spans="1:38" x14ac:dyDescent="0.45">
      <c r="A13" s="12">
        <f t="shared" si="1"/>
        <v>-650</v>
      </c>
      <c r="B13" s="11">
        <f t="shared" si="0"/>
        <v>-600</v>
      </c>
      <c r="C13" s="47">
        <f>IF(AND('Cement Data'!$B$14&gt;=$A13,'Cement Data'!$B$14&lt;$B13),'Cement Data'!B$290,0)</f>
        <v>0</v>
      </c>
      <c r="D13" s="47">
        <f>IF(AND('Cement Data'!$B$14&gt;=$A13,'Cement Data'!$B$14&lt;$B13),'Cement Data'!C$290,0)</f>
        <v>0</v>
      </c>
      <c r="E13" s="47">
        <f>IF(AND('Cement Data'!$B$14&gt;=$A13,'Cement Data'!$B$14&lt;$B13),'Cement Data'!D$290,0)</f>
        <v>0</v>
      </c>
      <c r="F13" s="47">
        <f>IF(AND('Cement Data'!$B$14&gt;=$A13,'Cement Data'!$B$14&lt;$B13),'Cement Data'!E$290,0)</f>
        <v>0</v>
      </c>
      <c r="G13" s="47">
        <f>IF(AND('Cement Data'!$B$14&gt;=$A13,'Cement Data'!$B$14&lt;$B13),'Cement Data'!F$290,0)</f>
        <v>0</v>
      </c>
      <c r="H13" s="47">
        <f>IF(AND('Cement Data'!$B$14&gt;=$A13,'Cement Data'!$B$14&lt;$B13),'Cement Data'!G$290,0)</f>
        <v>0</v>
      </c>
      <c r="I13" s="47">
        <f>IF(AND('Cement Data'!$B$14&gt;=$A13,'Cement Data'!$B$14&lt;$B13),'Cement Data'!H$290,0)</f>
        <v>0</v>
      </c>
      <c r="J13" s="47">
        <f>IF(AND('Cement Data'!$B$14&gt;=$A13,'Cement Data'!$B$14&lt;$B13),'Cement Data'!I$290,0)</f>
        <v>0</v>
      </c>
      <c r="K13" s="47">
        <f>IF(AND('Cement Data'!$B$14&gt;=$A13,'Cement Data'!$B$14&lt;$B13),'Cement Data'!J$290,0)</f>
        <v>0</v>
      </c>
      <c r="L13" s="47">
        <f>IF(AND('Cement Data'!$B$14&gt;=$A13,'Cement Data'!$B$14&lt;$B13),'Cement Data'!K$290,0)</f>
        <v>0</v>
      </c>
      <c r="M13" s="47">
        <f>IF(AND('Cement Data'!$B$14&gt;=$A13,'Cement Data'!$B$14&lt;$B13),'Cement Data'!L$290,0)</f>
        <v>0</v>
      </c>
      <c r="N13" s="47">
        <f>IF(AND('Cement Data'!$B$14&gt;=$A13,'Cement Data'!$B$14&lt;$B13),'Cement Data'!M$290,0)</f>
        <v>0</v>
      </c>
      <c r="O13" s="47">
        <f>IF(AND('Cement Data'!$B$14&gt;=$A13,'Cement Data'!$B$14&lt;$B13),'Cement Data'!N$290,0)</f>
        <v>0</v>
      </c>
      <c r="P13" s="47">
        <f>IF(AND('Cement Data'!$B$14&gt;=$A13,'Cement Data'!$B$14&lt;$B13),'Cement Data'!O$290,0)</f>
        <v>0</v>
      </c>
      <c r="Q13" s="47">
        <f>IF(AND('Cement Data'!$B$14&gt;=$A13,'Cement Data'!$B$14&lt;$B13),'Cement Data'!P$290,0)</f>
        <v>0</v>
      </c>
      <c r="R13" s="47">
        <f>IF(AND('Cement Data'!$B$14&gt;=$A13,'Cement Data'!$B$14&lt;$B13),'Cement Data'!Q$290,0)</f>
        <v>0</v>
      </c>
      <c r="S13" s="47">
        <f>IF(AND('Cement Data'!$B$14&gt;=$A13,'Cement Data'!$B$14&lt;$B13),'Cement Data'!R$290,0)</f>
        <v>0</v>
      </c>
      <c r="T13" s="47">
        <f>IF(AND('Cement Data'!$B$14&gt;=$A13,'Cement Data'!$B$14&lt;$B13),'Cement Data'!S$290,0)</f>
        <v>0</v>
      </c>
      <c r="U13" s="47">
        <f>IF(AND('Cement Data'!$B$14&gt;=$A13,'Cement Data'!$B$14&lt;$B13),'Cement Data'!T$290,0)</f>
        <v>0</v>
      </c>
      <c r="V13" s="47">
        <f>IF(AND('Cement Data'!$B$14&gt;=$A13,'Cement Data'!$B$14&lt;$B13),'Cement Data'!U$290,0)</f>
        <v>0</v>
      </c>
      <c r="W13" s="47">
        <f>IF(AND('Cement Data'!$B$14&gt;=$A13,'Cement Data'!$B$14&lt;$B13),'Cement Data'!V$290,0)</f>
        <v>0</v>
      </c>
      <c r="X13" s="47">
        <f>IF(AND('Cement Data'!$B$14&gt;=$A13,'Cement Data'!$B$14&lt;$B13),'Cement Data'!W$290,0)</f>
        <v>0</v>
      </c>
      <c r="Y13" s="47">
        <f>IF(AND('Cement Data'!$B$14&gt;=$A13,'Cement Data'!$B$14&lt;$B13),'Cement Data'!X$290,0)</f>
        <v>0</v>
      </c>
      <c r="Z13" s="47">
        <f>IF(AND('Cement Data'!$B$14&gt;=$A13,'Cement Data'!$B$14&lt;$B13),'Cement Data'!Y$290,0)</f>
        <v>0</v>
      </c>
      <c r="AA13" s="47">
        <f>IF(AND('Cement Data'!$B$14&gt;=$A13,'Cement Data'!$B$14&lt;$B13),'Cement Data'!Z$290,0)</f>
        <v>0</v>
      </c>
      <c r="AB13" s="47">
        <f>IF(AND('Cement Data'!$B$14&gt;=$A13,'Cement Data'!$B$14&lt;$B13),'Cement Data'!AA$290,0)</f>
        <v>0</v>
      </c>
      <c r="AC13" s="47">
        <f>IF(AND('Cement Data'!$B$14&gt;=$A13,'Cement Data'!$B$14&lt;$B13),'Cement Data'!AB$290,0)</f>
        <v>0</v>
      </c>
      <c r="AD13" s="47">
        <f>IF(AND('Cement Data'!$B$14&gt;=$A13,'Cement Data'!$B$14&lt;$B13),'Cement Data'!AC$290,0)</f>
        <v>0</v>
      </c>
      <c r="AE13" s="47">
        <f>IF(AND('Cement Data'!$B$14&gt;=$A13,'Cement Data'!$B$14&lt;$B13),'Cement Data'!AD$290,0)</f>
        <v>0</v>
      </c>
      <c r="AF13" s="47">
        <f>IF(AND('Cement Data'!$B$14&gt;=$A13,'Cement Data'!$B$14&lt;$B13),'Cement Data'!AE$290,0)</f>
        <v>0</v>
      </c>
      <c r="AG13" s="47">
        <f>IF(AND('Cement Data'!$B$14&gt;=$A13,'Cement Data'!$B$14&lt;$B13),'Cement Data'!AF$290,0)</f>
        <v>0</v>
      </c>
      <c r="AH13" s="47">
        <f>IF(AND('Cement Data'!$B$14&gt;=$A13,'Cement Data'!$B$14&lt;$B13),'Cement Data'!AG$290,0)</f>
        <v>0</v>
      </c>
      <c r="AI13" s="47">
        <f>IF(AND('Cement Data'!$B$14&gt;=$A13,'Cement Data'!$B$14&lt;$B13),'Cement Data'!AH$290,0)</f>
        <v>0</v>
      </c>
      <c r="AJ13" s="47">
        <f>IF(AND('Cement Data'!$B$14&gt;=$A13,'Cement Data'!$B$14&lt;$B13),'Cement Data'!AI$290,0)</f>
        <v>0</v>
      </c>
      <c r="AK13" s="47">
        <f>IF(AND('Cement Data'!$B$14&gt;=$A13,'Cement Data'!$B$14&lt;$B13),'Cement Data'!AJ$290,0)</f>
        <v>0</v>
      </c>
      <c r="AL13" s="47">
        <f>IF(AND('Cement Data'!$B$14&gt;=$A13,'Cement Data'!$B$14&lt;$B13),'Cement Data'!AK$290,0)</f>
        <v>0</v>
      </c>
    </row>
    <row r="14" spans="1:38" x14ac:dyDescent="0.45">
      <c r="A14" s="12">
        <f t="shared" si="1"/>
        <v>-600</v>
      </c>
      <c r="B14" s="11">
        <f t="shared" si="0"/>
        <v>-550</v>
      </c>
      <c r="C14" s="47">
        <f>IF(AND('Cement Data'!$B$14&gt;=$A14,'Cement Data'!$B$14&lt;$B14),'Cement Data'!B$290,0)</f>
        <v>0</v>
      </c>
      <c r="D14" s="47">
        <f>IF(AND('Cement Data'!$B$14&gt;=$A14,'Cement Data'!$B$14&lt;$B14),'Cement Data'!C$290,0)</f>
        <v>0</v>
      </c>
      <c r="E14" s="47">
        <f>IF(AND('Cement Data'!$B$14&gt;=$A14,'Cement Data'!$B$14&lt;$B14),'Cement Data'!D$290,0)</f>
        <v>0</v>
      </c>
      <c r="F14" s="47">
        <f>IF(AND('Cement Data'!$B$14&gt;=$A14,'Cement Data'!$B$14&lt;$B14),'Cement Data'!E$290,0)</f>
        <v>0</v>
      </c>
      <c r="G14" s="47">
        <f>IF(AND('Cement Data'!$B$14&gt;=$A14,'Cement Data'!$B$14&lt;$B14),'Cement Data'!F$290,0)</f>
        <v>0</v>
      </c>
      <c r="H14" s="47">
        <f>IF(AND('Cement Data'!$B$14&gt;=$A14,'Cement Data'!$B$14&lt;$B14),'Cement Data'!G$290,0)</f>
        <v>0</v>
      </c>
      <c r="I14" s="47">
        <f>IF(AND('Cement Data'!$B$14&gt;=$A14,'Cement Data'!$B$14&lt;$B14),'Cement Data'!H$290,0)</f>
        <v>0</v>
      </c>
      <c r="J14" s="47">
        <f>IF(AND('Cement Data'!$B$14&gt;=$A14,'Cement Data'!$B$14&lt;$B14),'Cement Data'!I$290,0)</f>
        <v>0</v>
      </c>
      <c r="K14" s="47">
        <f>IF(AND('Cement Data'!$B$14&gt;=$A14,'Cement Data'!$B$14&lt;$B14),'Cement Data'!J$290,0)</f>
        <v>0</v>
      </c>
      <c r="L14" s="47">
        <f>IF(AND('Cement Data'!$B$14&gt;=$A14,'Cement Data'!$B$14&lt;$B14),'Cement Data'!K$290,0)</f>
        <v>0</v>
      </c>
      <c r="M14" s="47">
        <f>IF(AND('Cement Data'!$B$14&gt;=$A14,'Cement Data'!$B$14&lt;$B14),'Cement Data'!L$290,0)</f>
        <v>0</v>
      </c>
      <c r="N14" s="47">
        <f>IF(AND('Cement Data'!$B$14&gt;=$A14,'Cement Data'!$B$14&lt;$B14),'Cement Data'!M$290,0)</f>
        <v>0</v>
      </c>
      <c r="O14" s="47">
        <f>IF(AND('Cement Data'!$B$14&gt;=$A14,'Cement Data'!$B$14&lt;$B14),'Cement Data'!N$290,0)</f>
        <v>0</v>
      </c>
      <c r="P14" s="47">
        <f>IF(AND('Cement Data'!$B$14&gt;=$A14,'Cement Data'!$B$14&lt;$B14),'Cement Data'!O$290,0)</f>
        <v>0</v>
      </c>
      <c r="Q14" s="47">
        <f>IF(AND('Cement Data'!$B$14&gt;=$A14,'Cement Data'!$B$14&lt;$B14),'Cement Data'!P$290,0)</f>
        <v>0</v>
      </c>
      <c r="R14" s="47">
        <f>IF(AND('Cement Data'!$B$14&gt;=$A14,'Cement Data'!$B$14&lt;$B14),'Cement Data'!Q$290,0)</f>
        <v>0</v>
      </c>
      <c r="S14" s="47">
        <f>IF(AND('Cement Data'!$B$14&gt;=$A14,'Cement Data'!$B$14&lt;$B14),'Cement Data'!R$290,0)</f>
        <v>0</v>
      </c>
      <c r="T14" s="47">
        <f>IF(AND('Cement Data'!$B$14&gt;=$A14,'Cement Data'!$B$14&lt;$B14),'Cement Data'!S$290,0)</f>
        <v>0</v>
      </c>
      <c r="U14" s="47">
        <f>IF(AND('Cement Data'!$B$14&gt;=$A14,'Cement Data'!$B$14&lt;$B14),'Cement Data'!T$290,0)</f>
        <v>0</v>
      </c>
      <c r="V14" s="47">
        <f>IF(AND('Cement Data'!$B$14&gt;=$A14,'Cement Data'!$B$14&lt;$B14),'Cement Data'!U$290,0)</f>
        <v>0</v>
      </c>
      <c r="W14" s="47">
        <f>IF(AND('Cement Data'!$B$14&gt;=$A14,'Cement Data'!$B$14&lt;$B14),'Cement Data'!V$290,0)</f>
        <v>0</v>
      </c>
      <c r="X14" s="47">
        <f>IF(AND('Cement Data'!$B$14&gt;=$A14,'Cement Data'!$B$14&lt;$B14),'Cement Data'!W$290,0)</f>
        <v>0</v>
      </c>
      <c r="Y14" s="47">
        <f>IF(AND('Cement Data'!$B$14&gt;=$A14,'Cement Data'!$B$14&lt;$B14),'Cement Data'!X$290,0)</f>
        <v>0</v>
      </c>
      <c r="Z14" s="47">
        <f>IF(AND('Cement Data'!$B$14&gt;=$A14,'Cement Data'!$B$14&lt;$B14),'Cement Data'!Y$290,0)</f>
        <v>0</v>
      </c>
      <c r="AA14" s="47">
        <f>IF(AND('Cement Data'!$B$14&gt;=$A14,'Cement Data'!$B$14&lt;$B14),'Cement Data'!Z$290,0)</f>
        <v>0</v>
      </c>
      <c r="AB14" s="47">
        <f>IF(AND('Cement Data'!$B$14&gt;=$A14,'Cement Data'!$B$14&lt;$B14),'Cement Data'!AA$290,0)</f>
        <v>0</v>
      </c>
      <c r="AC14" s="47">
        <f>IF(AND('Cement Data'!$B$14&gt;=$A14,'Cement Data'!$B$14&lt;$B14),'Cement Data'!AB$290,0)</f>
        <v>0</v>
      </c>
      <c r="AD14" s="47">
        <f>IF(AND('Cement Data'!$B$14&gt;=$A14,'Cement Data'!$B$14&lt;$B14),'Cement Data'!AC$290,0)</f>
        <v>0</v>
      </c>
      <c r="AE14" s="47">
        <f>IF(AND('Cement Data'!$B$14&gt;=$A14,'Cement Data'!$B$14&lt;$B14),'Cement Data'!AD$290,0)</f>
        <v>0</v>
      </c>
      <c r="AF14" s="47">
        <f>IF(AND('Cement Data'!$B$14&gt;=$A14,'Cement Data'!$B$14&lt;$B14),'Cement Data'!AE$290,0)</f>
        <v>0</v>
      </c>
      <c r="AG14" s="47">
        <f>IF(AND('Cement Data'!$B$14&gt;=$A14,'Cement Data'!$B$14&lt;$B14),'Cement Data'!AF$290,0)</f>
        <v>0</v>
      </c>
      <c r="AH14" s="47">
        <f>IF(AND('Cement Data'!$B$14&gt;=$A14,'Cement Data'!$B$14&lt;$B14),'Cement Data'!AG$290,0)</f>
        <v>0</v>
      </c>
      <c r="AI14" s="47">
        <f>IF(AND('Cement Data'!$B$14&gt;=$A14,'Cement Data'!$B$14&lt;$B14),'Cement Data'!AH$290,0)</f>
        <v>0</v>
      </c>
      <c r="AJ14" s="47">
        <f>IF(AND('Cement Data'!$B$14&gt;=$A14,'Cement Data'!$B$14&lt;$B14),'Cement Data'!AI$290,0)</f>
        <v>0</v>
      </c>
      <c r="AK14" s="47">
        <f>IF(AND('Cement Data'!$B$14&gt;=$A14,'Cement Data'!$B$14&lt;$B14),'Cement Data'!AJ$290,0)</f>
        <v>0</v>
      </c>
      <c r="AL14" s="47">
        <f>IF(AND('Cement Data'!$B$14&gt;=$A14,'Cement Data'!$B$14&lt;$B14),'Cement Data'!AK$290,0)</f>
        <v>0</v>
      </c>
    </row>
    <row r="15" spans="1:38" x14ac:dyDescent="0.45">
      <c r="A15" s="12">
        <f t="shared" si="1"/>
        <v>-550</v>
      </c>
      <c r="B15" s="11">
        <f t="shared" si="0"/>
        <v>-500</v>
      </c>
      <c r="C15" s="47">
        <f>IF(AND('Cement Data'!$B$14&gt;=$A15,'Cement Data'!$B$14&lt;$B15),'Cement Data'!B$290,0)</f>
        <v>0</v>
      </c>
      <c r="D15" s="47">
        <f>IF(AND('Cement Data'!$B$14&gt;=$A15,'Cement Data'!$B$14&lt;$B15),'Cement Data'!C$290,0)</f>
        <v>0</v>
      </c>
      <c r="E15" s="47">
        <f>IF(AND('Cement Data'!$B$14&gt;=$A15,'Cement Data'!$B$14&lt;$B15),'Cement Data'!D$290,0)</f>
        <v>0</v>
      </c>
      <c r="F15" s="47">
        <f>IF(AND('Cement Data'!$B$14&gt;=$A15,'Cement Data'!$B$14&lt;$B15),'Cement Data'!E$290,0)</f>
        <v>0</v>
      </c>
      <c r="G15" s="47">
        <f>IF(AND('Cement Data'!$B$14&gt;=$A15,'Cement Data'!$B$14&lt;$B15),'Cement Data'!F$290,0)</f>
        <v>0</v>
      </c>
      <c r="H15" s="47">
        <f>IF(AND('Cement Data'!$B$14&gt;=$A15,'Cement Data'!$B$14&lt;$B15),'Cement Data'!G$290,0)</f>
        <v>0</v>
      </c>
      <c r="I15" s="47">
        <f>IF(AND('Cement Data'!$B$14&gt;=$A15,'Cement Data'!$B$14&lt;$B15),'Cement Data'!H$290,0)</f>
        <v>0</v>
      </c>
      <c r="J15" s="47">
        <f>IF(AND('Cement Data'!$B$14&gt;=$A15,'Cement Data'!$B$14&lt;$B15),'Cement Data'!I$290,0)</f>
        <v>0</v>
      </c>
      <c r="K15" s="47">
        <f>IF(AND('Cement Data'!$B$14&gt;=$A15,'Cement Data'!$B$14&lt;$B15),'Cement Data'!J$290,0)</f>
        <v>0</v>
      </c>
      <c r="L15" s="47">
        <f>IF(AND('Cement Data'!$B$14&gt;=$A15,'Cement Data'!$B$14&lt;$B15),'Cement Data'!K$290,0)</f>
        <v>0</v>
      </c>
      <c r="M15" s="47">
        <f>IF(AND('Cement Data'!$B$14&gt;=$A15,'Cement Data'!$B$14&lt;$B15),'Cement Data'!L$290,0)</f>
        <v>0</v>
      </c>
      <c r="N15" s="47">
        <f>IF(AND('Cement Data'!$B$14&gt;=$A15,'Cement Data'!$B$14&lt;$B15),'Cement Data'!M$290,0)</f>
        <v>0</v>
      </c>
      <c r="O15" s="47">
        <f>IF(AND('Cement Data'!$B$14&gt;=$A15,'Cement Data'!$B$14&lt;$B15),'Cement Data'!N$290,0)</f>
        <v>0</v>
      </c>
      <c r="P15" s="47">
        <f>IF(AND('Cement Data'!$B$14&gt;=$A15,'Cement Data'!$B$14&lt;$B15),'Cement Data'!O$290,0)</f>
        <v>0</v>
      </c>
      <c r="Q15" s="47">
        <f>IF(AND('Cement Data'!$B$14&gt;=$A15,'Cement Data'!$B$14&lt;$B15),'Cement Data'!P$290,0)</f>
        <v>0</v>
      </c>
      <c r="R15" s="47">
        <f>IF(AND('Cement Data'!$B$14&gt;=$A15,'Cement Data'!$B$14&lt;$B15),'Cement Data'!Q$290,0)</f>
        <v>0</v>
      </c>
      <c r="S15" s="47">
        <f>IF(AND('Cement Data'!$B$14&gt;=$A15,'Cement Data'!$B$14&lt;$B15),'Cement Data'!R$290,0)</f>
        <v>0</v>
      </c>
      <c r="T15" s="47">
        <f>IF(AND('Cement Data'!$B$14&gt;=$A15,'Cement Data'!$B$14&lt;$B15),'Cement Data'!S$290,0)</f>
        <v>0</v>
      </c>
      <c r="U15" s="47">
        <f>IF(AND('Cement Data'!$B$14&gt;=$A15,'Cement Data'!$B$14&lt;$B15),'Cement Data'!T$290,0)</f>
        <v>0</v>
      </c>
      <c r="V15" s="47">
        <f>IF(AND('Cement Data'!$B$14&gt;=$A15,'Cement Data'!$B$14&lt;$B15),'Cement Data'!U$290,0)</f>
        <v>0</v>
      </c>
      <c r="W15" s="47">
        <f>IF(AND('Cement Data'!$B$14&gt;=$A15,'Cement Data'!$B$14&lt;$B15),'Cement Data'!V$290,0)</f>
        <v>0</v>
      </c>
      <c r="X15" s="47">
        <f>IF(AND('Cement Data'!$B$14&gt;=$A15,'Cement Data'!$B$14&lt;$B15),'Cement Data'!W$290,0)</f>
        <v>0</v>
      </c>
      <c r="Y15" s="47">
        <f>IF(AND('Cement Data'!$B$14&gt;=$A15,'Cement Data'!$B$14&lt;$B15),'Cement Data'!X$290,0)</f>
        <v>0</v>
      </c>
      <c r="Z15" s="47">
        <f>IF(AND('Cement Data'!$B$14&gt;=$A15,'Cement Data'!$B$14&lt;$B15),'Cement Data'!Y$290,0)</f>
        <v>0</v>
      </c>
      <c r="AA15" s="47">
        <f>IF(AND('Cement Data'!$B$14&gt;=$A15,'Cement Data'!$B$14&lt;$B15),'Cement Data'!Z$290,0)</f>
        <v>0</v>
      </c>
      <c r="AB15" s="47">
        <f>IF(AND('Cement Data'!$B$14&gt;=$A15,'Cement Data'!$B$14&lt;$B15),'Cement Data'!AA$290,0)</f>
        <v>0</v>
      </c>
      <c r="AC15" s="47">
        <f>IF(AND('Cement Data'!$B$14&gt;=$A15,'Cement Data'!$B$14&lt;$B15),'Cement Data'!AB$290,0)</f>
        <v>0</v>
      </c>
      <c r="AD15" s="47">
        <f>IF(AND('Cement Data'!$B$14&gt;=$A15,'Cement Data'!$B$14&lt;$B15),'Cement Data'!AC$290,0)</f>
        <v>0</v>
      </c>
      <c r="AE15" s="47">
        <f>IF(AND('Cement Data'!$B$14&gt;=$A15,'Cement Data'!$B$14&lt;$B15),'Cement Data'!AD$290,0)</f>
        <v>0</v>
      </c>
      <c r="AF15" s="47">
        <f>IF(AND('Cement Data'!$B$14&gt;=$A15,'Cement Data'!$B$14&lt;$B15),'Cement Data'!AE$290,0)</f>
        <v>0</v>
      </c>
      <c r="AG15" s="47">
        <f>IF(AND('Cement Data'!$B$14&gt;=$A15,'Cement Data'!$B$14&lt;$B15),'Cement Data'!AF$290,0)</f>
        <v>0</v>
      </c>
      <c r="AH15" s="47">
        <f>IF(AND('Cement Data'!$B$14&gt;=$A15,'Cement Data'!$B$14&lt;$B15),'Cement Data'!AG$290,0)</f>
        <v>0</v>
      </c>
      <c r="AI15" s="47">
        <f>IF(AND('Cement Data'!$B$14&gt;=$A15,'Cement Data'!$B$14&lt;$B15),'Cement Data'!AH$290,0)</f>
        <v>0</v>
      </c>
      <c r="AJ15" s="47">
        <f>IF(AND('Cement Data'!$B$14&gt;=$A15,'Cement Data'!$B$14&lt;$B15),'Cement Data'!AI$290,0)</f>
        <v>0</v>
      </c>
      <c r="AK15" s="47">
        <f>IF(AND('Cement Data'!$B$14&gt;=$A15,'Cement Data'!$B$14&lt;$B15),'Cement Data'!AJ$290,0)</f>
        <v>0</v>
      </c>
      <c r="AL15" s="47">
        <f>IF(AND('Cement Data'!$B$14&gt;=$A15,'Cement Data'!$B$14&lt;$B15),'Cement Data'!AK$290,0)</f>
        <v>0</v>
      </c>
    </row>
    <row r="16" spans="1:38" x14ac:dyDescent="0.45">
      <c r="A16" s="12">
        <f t="shared" si="1"/>
        <v>-500</v>
      </c>
      <c r="B16" s="11">
        <f t="shared" si="0"/>
        <v>-450</v>
      </c>
      <c r="C16" s="47">
        <f>IF(AND('Cement Data'!$B$14&gt;=$A16,'Cement Data'!$B$14&lt;$B16),'Cement Data'!B$290,0)</f>
        <v>0</v>
      </c>
      <c r="D16" s="47">
        <f>IF(AND('Cement Data'!$B$14&gt;=$A16,'Cement Data'!$B$14&lt;$B16),'Cement Data'!C$290,0)</f>
        <v>0</v>
      </c>
      <c r="E16" s="47">
        <f>IF(AND('Cement Data'!$B$14&gt;=$A16,'Cement Data'!$B$14&lt;$B16),'Cement Data'!D$290,0)</f>
        <v>0</v>
      </c>
      <c r="F16" s="47">
        <f>IF(AND('Cement Data'!$B$14&gt;=$A16,'Cement Data'!$B$14&lt;$B16),'Cement Data'!E$290,0)</f>
        <v>0</v>
      </c>
      <c r="G16" s="47">
        <f>IF(AND('Cement Data'!$B$14&gt;=$A16,'Cement Data'!$B$14&lt;$B16),'Cement Data'!F$290,0)</f>
        <v>0</v>
      </c>
      <c r="H16" s="47">
        <f>IF(AND('Cement Data'!$B$14&gt;=$A16,'Cement Data'!$B$14&lt;$B16),'Cement Data'!G$290,0)</f>
        <v>0</v>
      </c>
      <c r="I16" s="47">
        <f>IF(AND('Cement Data'!$B$14&gt;=$A16,'Cement Data'!$B$14&lt;$B16),'Cement Data'!H$290,0)</f>
        <v>0</v>
      </c>
      <c r="J16" s="47">
        <f>IF(AND('Cement Data'!$B$14&gt;=$A16,'Cement Data'!$B$14&lt;$B16),'Cement Data'!I$290,0)</f>
        <v>0</v>
      </c>
      <c r="K16" s="47">
        <f>IF(AND('Cement Data'!$B$14&gt;=$A16,'Cement Data'!$B$14&lt;$B16),'Cement Data'!J$290,0)</f>
        <v>0</v>
      </c>
      <c r="L16" s="47">
        <f>IF(AND('Cement Data'!$B$14&gt;=$A16,'Cement Data'!$B$14&lt;$B16),'Cement Data'!K$290,0)</f>
        <v>0</v>
      </c>
      <c r="M16" s="47">
        <f>IF(AND('Cement Data'!$B$14&gt;=$A16,'Cement Data'!$B$14&lt;$B16),'Cement Data'!L$290,0)</f>
        <v>0</v>
      </c>
      <c r="N16" s="47">
        <f>IF(AND('Cement Data'!$B$14&gt;=$A16,'Cement Data'!$B$14&lt;$B16),'Cement Data'!M$290,0)</f>
        <v>0</v>
      </c>
      <c r="O16" s="47">
        <f>IF(AND('Cement Data'!$B$14&gt;=$A16,'Cement Data'!$B$14&lt;$B16),'Cement Data'!N$290,0)</f>
        <v>0</v>
      </c>
      <c r="P16" s="47">
        <f>IF(AND('Cement Data'!$B$14&gt;=$A16,'Cement Data'!$B$14&lt;$B16),'Cement Data'!O$290,0)</f>
        <v>0</v>
      </c>
      <c r="Q16" s="47">
        <f>IF(AND('Cement Data'!$B$14&gt;=$A16,'Cement Data'!$B$14&lt;$B16),'Cement Data'!P$290,0)</f>
        <v>0</v>
      </c>
      <c r="R16" s="47">
        <f>IF(AND('Cement Data'!$B$14&gt;=$A16,'Cement Data'!$B$14&lt;$B16),'Cement Data'!Q$290,0)</f>
        <v>0</v>
      </c>
      <c r="S16" s="47">
        <f>IF(AND('Cement Data'!$B$14&gt;=$A16,'Cement Data'!$B$14&lt;$B16),'Cement Data'!R$290,0)</f>
        <v>0</v>
      </c>
      <c r="T16" s="47">
        <f>IF(AND('Cement Data'!$B$14&gt;=$A16,'Cement Data'!$B$14&lt;$B16),'Cement Data'!S$290,0)</f>
        <v>0</v>
      </c>
      <c r="U16" s="47">
        <f>IF(AND('Cement Data'!$B$14&gt;=$A16,'Cement Data'!$B$14&lt;$B16),'Cement Data'!T$290,0)</f>
        <v>0</v>
      </c>
      <c r="V16" s="47">
        <f>IF(AND('Cement Data'!$B$14&gt;=$A16,'Cement Data'!$B$14&lt;$B16),'Cement Data'!U$290,0)</f>
        <v>0</v>
      </c>
      <c r="W16" s="47">
        <f>IF(AND('Cement Data'!$B$14&gt;=$A16,'Cement Data'!$B$14&lt;$B16),'Cement Data'!V$290,0)</f>
        <v>0</v>
      </c>
      <c r="X16" s="47">
        <f>IF(AND('Cement Data'!$B$14&gt;=$A16,'Cement Data'!$B$14&lt;$B16),'Cement Data'!W$290,0)</f>
        <v>0</v>
      </c>
      <c r="Y16" s="47">
        <f>IF(AND('Cement Data'!$B$14&gt;=$A16,'Cement Data'!$B$14&lt;$B16),'Cement Data'!X$290,0)</f>
        <v>0</v>
      </c>
      <c r="Z16" s="47">
        <f>IF(AND('Cement Data'!$B$14&gt;=$A16,'Cement Data'!$B$14&lt;$B16),'Cement Data'!Y$290,0)</f>
        <v>0</v>
      </c>
      <c r="AA16" s="47">
        <f>IF(AND('Cement Data'!$B$14&gt;=$A16,'Cement Data'!$B$14&lt;$B16),'Cement Data'!Z$290,0)</f>
        <v>0</v>
      </c>
      <c r="AB16" s="47">
        <f>IF(AND('Cement Data'!$B$14&gt;=$A16,'Cement Data'!$B$14&lt;$B16),'Cement Data'!AA$290,0)</f>
        <v>0</v>
      </c>
      <c r="AC16" s="47">
        <f>IF(AND('Cement Data'!$B$14&gt;=$A16,'Cement Data'!$B$14&lt;$B16),'Cement Data'!AB$290,0)</f>
        <v>0</v>
      </c>
      <c r="AD16" s="47">
        <f>IF(AND('Cement Data'!$B$14&gt;=$A16,'Cement Data'!$B$14&lt;$B16),'Cement Data'!AC$290,0)</f>
        <v>0</v>
      </c>
      <c r="AE16" s="47">
        <f>IF(AND('Cement Data'!$B$14&gt;=$A16,'Cement Data'!$B$14&lt;$B16),'Cement Data'!AD$290,0)</f>
        <v>0</v>
      </c>
      <c r="AF16" s="47">
        <f>IF(AND('Cement Data'!$B$14&gt;=$A16,'Cement Data'!$B$14&lt;$B16),'Cement Data'!AE$290,0)</f>
        <v>0</v>
      </c>
      <c r="AG16" s="47">
        <f>IF(AND('Cement Data'!$B$14&gt;=$A16,'Cement Data'!$B$14&lt;$B16),'Cement Data'!AF$290,0)</f>
        <v>0</v>
      </c>
      <c r="AH16" s="47">
        <f>IF(AND('Cement Data'!$B$14&gt;=$A16,'Cement Data'!$B$14&lt;$B16),'Cement Data'!AG$290,0)</f>
        <v>0</v>
      </c>
      <c r="AI16" s="47">
        <f>IF(AND('Cement Data'!$B$14&gt;=$A16,'Cement Data'!$B$14&lt;$B16),'Cement Data'!AH$290,0)</f>
        <v>0</v>
      </c>
      <c r="AJ16" s="47">
        <f>IF(AND('Cement Data'!$B$14&gt;=$A16,'Cement Data'!$B$14&lt;$B16),'Cement Data'!AI$290,0)</f>
        <v>0</v>
      </c>
      <c r="AK16" s="47">
        <f>IF(AND('Cement Data'!$B$14&gt;=$A16,'Cement Data'!$B$14&lt;$B16),'Cement Data'!AJ$290,0)</f>
        <v>0</v>
      </c>
      <c r="AL16" s="47">
        <f>IF(AND('Cement Data'!$B$14&gt;=$A16,'Cement Data'!$B$14&lt;$B16),'Cement Data'!AK$290,0)</f>
        <v>0</v>
      </c>
    </row>
    <row r="17" spans="1:38" x14ac:dyDescent="0.45">
      <c r="A17" s="12">
        <f t="shared" si="1"/>
        <v>-450</v>
      </c>
      <c r="B17" s="11">
        <f t="shared" si="0"/>
        <v>-400</v>
      </c>
      <c r="C17" s="47">
        <f>IF(AND('Cement Data'!$B$14&gt;=$A17,'Cement Data'!$B$14&lt;$B17),'Cement Data'!B$290,0)</f>
        <v>0</v>
      </c>
      <c r="D17" s="47">
        <f>IF(AND('Cement Data'!$B$14&gt;=$A17,'Cement Data'!$B$14&lt;$B17),'Cement Data'!C$290,0)</f>
        <v>0</v>
      </c>
      <c r="E17" s="47">
        <f>IF(AND('Cement Data'!$B$14&gt;=$A17,'Cement Data'!$B$14&lt;$B17),'Cement Data'!D$290,0)</f>
        <v>0</v>
      </c>
      <c r="F17" s="47">
        <f>IF(AND('Cement Data'!$B$14&gt;=$A17,'Cement Data'!$B$14&lt;$B17),'Cement Data'!E$290,0)</f>
        <v>0</v>
      </c>
      <c r="G17" s="47">
        <f>IF(AND('Cement Data'!$B$14&gt;=$A17,'Cement Data'!$B$14&lt;$B17),'Cement Data'!F$290,0)</f>
        <v>0</v>
      </c>
      <c r="H17" s="47">
        <f>IF(AND('Cement Data'!$B$14&gt;=$A17,'Cement Data'!$B$14&lt;$B17),'Cement Data'!G$290,0)</f>
        <v>0</v>
      </c>
      <c r="I17" s="47">
        <f>IF(AND('Cement Data'!$B$14&gt;=$A17,'Cement Data'!$B$14&lt;$B17),'Cement Data'!H$290,0)</f>
        <v>0</v>
      </c>
      <c r="J17" s="47">
        <f>IF(AND('Cement Data'!$B$14&gt;=$A17,'Cement Data'!$B$14&lt;$B17),'Cement Data'!I$290,0)</f>
        <v>0</v>
      </c>
      <c r="K17" s="47">
        <f>IF(AND('Cement Data'!$B$14&gt;=$A17,'Cement Data'!$B$14&lt;$B17),'Cement Data'!J$290,0)</f>
        <v>0</v>
      </c>
      <c r="L17" s="47">
        <f>IF(AND('Cement Data'!$B$14&gt;=$A17,'Cement Data'!$B$14&lt;$B17),'Cement Data'!K$290,0)</f>
        <v>0</v>
      </c>
      <c r="M17" s="47">
        <f>IF(AND('Cement Data'!$B$14&gt;=$A17,'Cement Data'!$B$14&lt;$B17),'Cement Data'!L$290,0)</f>
        <v>0</v>
      </c>
      <c r="N17" s="47">
        <f>IF(AND('Cement Data'!$B$14&gt;=$A17,'Cement Data'!$B$14&lt;$B17),'Cement Data'!M$290,0)</f>
        <v>0</v>
      </c>
      <c r="O17" s="47">
        <f>IF(AND('Cement Data'!$B$14&gt;=$A17,'Cement Data'!$B$14&lt;$B17),'Cement Data'!N$290,0)</f>
        <v>0</v>
      </c>
      <c r="P17" s="47">
        <f>IF(AND('Cement Data'!$B$14&gt;=$A17,'Cement Data'!$B$14&lt;$B17),'Cement Data'!O$290,0)</f>
        <v>0</v>
      </c>
      <c r="Q17" s="47">
        <f>IF(AND('Cement Data'!$B$14&gt;=$A17,'Cement Data'!$B$14&lt;$B17),'Cement Data'!P$290,0)</f>
        <v>0</v>
      </c>
      <c r="R17" s="47">
        <f>IF(AND('Cement Data'!$B$14&gt;=$A17,'Cement Data'!$B$14&lt;$B17),'Cement Data'!Q$290,0)</f>
        <v>0</v>
      </c>
      <c r="S17" s="47">
        <f>IF(AND('Cement Data'!$B$14&gt;=$A17,'Cement Data'!$B$14&lt;$B17),'Cement Data'!R$290,0)</f>
        <v>0</v>
      </c>
      <c r="T17" s="47">
        <f>IF(AND('Cement Data'!$B$14&gt;=$A17,'Cement Data'!$B$14&lt;$B17),'Cement Data'!S$290,0)</f>
        <v>0</v>
      </c>
      <c r="U17" s="47">
        <f>IF(AND('Cement Data'!$B$14&gt;=$A17,'Cement Data'!$B$14&lt;$B17),'Cement Data'!T$290,0)</f>
        <v>0</v>
      </c>
      <c r="V17" s="47">
        <f>IF(AND('Cement Data'!$B$14&gt;=$A17,'Cement Data'!$B$14&lt;$B17),'Cement Data'!U$290,0)</f>
        <v>0</v>
      </c>
      <c r="W17" s="47">
        <f>IF(AND('Cement Data'!$B$14&gt;=$A17,'Cement Data'!$B$14&lt;$B17),'Cement Data'!V$290,0)</f>
        <v>0</v>
      </c>
      <c r="X17" s="47">
        <f>IF(AND('Cement Data'!$B$14&gt;=$A17,'Cement Data'!$B$14&lt;$B17),'Cement Data'!W$290,0)</f>
        <v>0</v>
      </c>
      <c r="Y17" s="47">
        <f>IF(AND('Cement Data'!$B$14&gt;=$A17,'Cement Data'!$B$14&lt;$B17),'Cement Data'!X$290,0)</f>
        <v>0</v>
      </c>
      <c r="Z17" s="47">
        <f>IF(AND('Cement Data'!$B$14&gt;=$A17,'Cement Data'!$B$14&lt;$B17),'Cement Data'!Y$290,0)</f>
        <v>0</v>
      </c>
      <c r="AA17" s="47">
        <f>IF(AND('Cement Data'!$B$14&gt;=$A17,'Cement Data'!$B$14&lt;$B17),'Cement Data'!Z$290,0)</f>
        <v>0</v>
      </c>
      <c r="AB17" s="47">
        <f>IF(AND('Cement Data'!$B$14&gt;=$A17,'Cement Data'!$B$14&lt;$B17),'Cement Data'!AA$290,0)</f>
        <v>0</v>
      </c>
      <c r="AC17" s="47">
        <f>IF(AND('Cement Data'!$B$14&gt;=$A17,'Cement Data'!$B$14&lt;$B17),'Cement Data'!AB$290,0)</f>
        <v>0</v>
      </c>
      <c r="AD17" s="47">
        <f>IF(AND('Cement Data'!$B$14&gt;=$A17,'Cement Data'!$B$14&lt;$B17),'Cement Data'!AC$290,0)</f>
        <v>0</v>
      </c>
      <c r="AE17" s="47">
        <f>IF(AND('Cement Data'!$B$14&gt;=$A17,'Cement Data'!$B$14&lt;$B17),'Cement Data'!AD$290,0)</f>
        <v>0</v>
      </c>
      <c r="AF17" s="47">
        <f>IF(AND('Cement Data'!$B$14&gt;=$A17,'Cement Data'!$B$14&lt;$B17),'Cement Data'!AE$290,0)</f>
        <v>0</v>
      </c>
      <c r="AG17" s="47">
        <f>IF(AND('Cement Data'!$B$14&gt;=$A17,'Cement Data'!$B$14&lt;$B17),'Cement Data'!AF$290,0)</f>
        <v>0</v>
      </c>
      <c r="AH17" s="47">
        <f>IF(AND('Cement Data'!$B$14&gt;=$A17,'Cement Data'!$B$14&lt;$B17),'Cement Data'!AG$290,0)</f>
        <v>0</v>
      </c>
      <c r="AI17" s="47">
        <f>IF(AND('Cement Data'!$B$14&gt;=$A17,'Cement Data'!$B$14&lt;$B17),'Cement Data'!AH$290,0)</f>
        <v>0</v>
      </c>
      <c r="AJ17" s="47">
        <f>IF(AND('Cement Data'!$B$14&gt;=$A17,'Cement Data'!$B$14&lt;$B17),'Cement Data'!AI$290,0)</f>
        <v>0</v>
      </c>
      <c r="AK17" s="47">
        <f>IF(AND('Cement Data'!$B$14&gt;=$A17,'Cement Data'!$B$14&lt;$B17),'Cement Data'!AJ$290,0)</f>
        <v>0</v>
      </c>
      <c r="AL17" s="47">
        <f>IF(AND('Cement Data'!$B$14&gt;=$A17,'Cement Data'!$B$14&lt;$B17),'Cement Data'!AK$290,0)</f>
        <v>0</v>
      </c>
    </row>
    <row r="18" spans="1:38" x14ac:dyDescent="0.45">
      <c r="A18" s="12">
        <f t="shared" si="1"/>
        <v>-400</v>
      </c>
      <c r="B18" s="11">
        <f t="shared" si="0"/>
        <v>-350</v>
      </c>
      <c r="C18" s="47">
        <f>IF(AND('Cement Data'!$B$14&gt;=$A18,'Cement Data'!$B$14&lt;$B18),'Cement Data'!B$290,0)</f>
        <v>0</v>
      </c>
      <c r="D18" s="47">
        <f>IF(AND('Cement Data'!$B$14&gt;=$A18,'Cement Data'!$B$14&lt;$B18),'Cement Data'!C$290,0)</f>
        <v>0</v>
      </c>
      <c r="E18" s="47">
        <f>IF(AND('Cement Data'!$B$14&gt;=$A18,'Cement Data'!$B$14&lt;$B18),'Cement Data'!D$290,0)</f>
        <v>0</v>
      </c>
      <c r="F18" s="47">
        <f>IF(AND('Cement Data'!$B$14&gt;=$A18,'Cement Data'!$B$14&lt;$B18),'Cement Data'!E$290,0)</f>
        <v>0</v>
      </c>
      <c r="G18" s="47">
        <f>IF(AND('Cement Data'!$B$14&gt;=$A18,'Cement Data'!$B$14&lt;$B18),'Cement Data'!F$290,0)</f>
        <v>0</v>
      </c>
      <c r="H18" s="47">
        <f>IF(AND('Cement Data'!$B$14&gt;=$A18,'Cement Data'!$B$14&lt;$B18),'Cement Data'!G$290,0)</f>
        <v>0</v>
      </c>
      <c r="I18" s="47">
        <f>IF(AND('Cement Data'!$B$14&gt;=$A18,'Cement Data'!$B$14&lt;$B18),'Cement Data'!H$290,0)</f>
        <v>0</v>
      </c>
      <c r="J18" s="47">
        <f>IF(AND('Cement Data'!$B$14&gt;=$A18,'Cement Data'!$B$14&lt;$B18),'Cement Data'!I$290,0)</f>
        <v>0</v>
      </c>
      <c r="K18" s="47">
        <f>IF(AND('Cement Data'!$B$14&gt;=$A18,'Cement Data'!$B$14&lt;$B18),'Cement Data'!J$290,0)</f>
        <v>0</v>
      </c>
      <c r="L18" s="47">
        <f>IF(AND('Cement Data'!$B$14&gt;=$A18,'Cement Data'!$B$14&lt;$B18),'Cement Data'!K$290,0)</f>
        <v>0</v>
      </c>
      <c r="M18" s="47">
        <f>IF(AND('Cement Data'!$B$14&gt;=$A18,'Cement Data'!$B$14&lt;$B18),'Cement Data'!L$290,0)</f>
        <v>0</v>
      </c>
      <c r="N18" s="47">
        <f>IF(AND('Cement Data'!$B$14&gt;=$A18,'Cement Data'!$B$14&lt;$B18),'Cement Data'!M$290,0)</f>
        <v>0</v>
      </c>
      <c r="O18" s="47">
        <f>IF(AND('Cement Data'!$B$14&gt;=$A18,'Cement Data'!$B$14&lt;$B18),'Cement Data'!N$290,0)</f>
        <v>0</v>
      </c>
      <c r="P18" s="47">
        <f>IF(AND('Cement Data'!$B$14&gt;=$A18,'Cement Data'!$B$14&lt;$B18),'Cement Data'!O$290,0)</f>
        <v>0</v>
      </c>
      <c r="Q18" s="47">
        <f>IF(AND('Cement Data'!$B$14&gt;=$A18,'Cement Data'!$B$14&lt;$B18),'Cement Data'!P$290,0)</f>
        <v>0</v>
      </c>
      <c r="R18" s="47">
        <f>IF(AND('Cement Data'!$B$14&gt;=$A18,'Cement Data'!$B$14&lt;$B18),'Cement Data'!Q$290,0)</f>
        <v>0</v>
      </c>
      <c r="S18" s="47">
        <f>IF(AND('Cement Data'!$B$14&gt;=$A18,'Cement Data'!$B$14&lt;$B18),'Cement Data'!R$290,0)</f>
        <v>0</v>
      </c>
      <c r="T18" s="47">
        <f>IF(AND('Cement Data'!$B$14&gt;=$A18,'Cement Data'!$B$14&lt;$B18),'Cement Data'!S$290,0)</f>
        <v>0</v>
      </c>
      <c r="U18" s="47">
        <f>IF(AND('Cement Data'!$B$14&gt;=$A18,'Cement Data'!$B$14&lt;$B18),'Cement Data'!T$290,0)</f>
        <v>0</v>
      </c>
      <c r="V18" s="47">
        <f>IF(AND('Cement Data'!$B$14&gt;=$A18,'Cement Data'!$B$14&lt;$B18),'Cement Data'!U$290,0)</f>
        <v>0</v>
      </c>
      <c r="W18" s="47">
        <f>IF(AND('Cement Data'!$B$14&gt;=$A18,'Cement Data'!$B$14&lt;$B18),'Cement Data'!V$290,0)</f>
        <v>0</v>
      </c>
      <c r="X18" s="47">
        <f>IF(AND('Cement Data'!$B$14&gt;=$A18,'Cement Data'!$B$14&lt;$B18),'Cement Data'!W$290,0)</f>
        <v>0</v>
      </c>
      <c r="Y18" s="47">
        <f>IF(AND('Cement Data'!$B$14&gt;=$A18,'Cement Data'!$B$14&lt;$B18),'Cement Data'!X$290,0)</f>
        <v>0</v>
      </c>
      <c r="Z18" s="47">
        <f>IF(AND('Cement Data'!$B$14&gt;=$A18,'Cement Data'!$B$14&lt;$B18),'Cement Data'!Y$290,0)</f>
        <v>0</v>
      </c>
      <c r="AA18" s="47">
        <f>IF(AND('Cement Data'!$B$14&gt;=$A18,'Cement Data'!$B$14&lt;$B18),'Cement Data'!Z$290,0)</f>
        <v>0</v>
      </c>
      <c r="AB18" s="47">
        <f>IF(AND('Cement Data'!$B$14&gt;=$A18,'Cement Data'!$B$14&lt;$B18),'Cement Data'!AA$290,0)</f>
        <v>0</v>
      </c>
      <c r="AC18" s="47">
        <f>IF(AND('Cement Data'!$B$14&gt;=$A18,'Cement Data'!$B$14&lt;$B18),'Cement Data'!AB$290,0)</f>
        <v>0</v>
      </c>
      <c r="AD18" s="47">
        <f>IF(AND('Cement Data'!$B$14&gt;=$A18,'Cement Data'!$B$14&lt;$B18),'Cement Data'!AC$290,0)</f>
        <v>0</v>
      </c>
      <c r="AE18" s="47">
        <f>IF(AND('Cement Data'!$B$14&gt;=$A18,'Cement Data'!$B$14&lt;$B18),'Cement Data'!AD$290,0)</f>
        <v>0</v>
      </c>
      <c r="AF18" s="47">
        <f>IF(AND('Cement Data'!$B$14&gt;=$A18,'Cement Data'!$B$14&lt;$B18),'Cement Data'!AE$290,0)</f>
        <v>0</v>
      </c>
      <c r="AG18" s="47">
        <f>IF(AND('Cement Data'!$B$14&gt;=$A18,'Cement Data'!$B$14&lt;$B18),'Cement Data'!AF$290,0)</f>
        <v>0</v>
      </c>
      <c r="AH18" s="47">
        <f>IF(AND('Cement Data'!$B$14&gt;=$A18,'Cement Data'!$B$14&lt;$B18),'Cement Data'!AG$290,0)</f>
        <v>0</v>
      </c>
      <c r="AI18" s="47">
        <f>IF(AND('Cement Data'!$B$14&gt;=$A18,'Cement Data'!$B$14&lt;$B18),'Cement Data'!AH$290,0)</f>
        <v>0</v>
      </c>
      <c r="AJ18" s="47">
        <f>IF(AND('Cement Data'!$B$14&gt;=$A18,'Cement Data'!$B$14&lt;$B18),'Cement Data'!AI$290,0)</f>
        <v>0</v>
      </c>
      <c r="AK18" s="47">
        <f>IF(AND('Cement Data'!$B$14&gt;=$A18,'Cement Data'!$B$14&lt;$B18),'Cement Data'!AJ$290,0)</f>
        <v>0</v>
      </c>
      <c r="AL18" s="47">
        <f>IF(AND('Cement Data'!$B$14&gt;=$A18,'Cement Data'!$B$14&lt;$B18),'Cement Data'!AK$290,0)</f>
        <v>0</v>
      </c>
    </row>
    <row r="19" spans="1:38" x14ac:dyDescent="0.45">
      <c r="A19" s="12">
        <f t="shared" si="1"/>
        <v>-350</v>
      </c>
      <c r="B19" s="11">
        <f t="shared" si="0"/>
        <v>-300</v>
      </c>
      <c r="C19" s="47">
        <f>IF(AND('Cement Data'!$B$14&gt;=$A19,'Cement Data'!$B$14&lt;$B19),'Cement Data'!B$290,0)</f>
        <v>0</v>
      </c>
      <c r="D19" s="47">
        <f>IF(AND('Cement Data'!$B$14&gt;=$A19,'Cement Data'!$B$14&lt;$B19),'Cement Data'!C$290,0)</f>
        <v>0</v>
      </c>
      <c r="E19" s="47">
        <f>IF(AND('Cement Data'!$B$14&gt;=$A19,'Cement Data'!$B$14&lt;$B19),'Cement Data'!D$290,0)</f>
        <v>0</v>
      </c>
      <c r="F19" s="47">
        <f>IF(AND('Cement Data'!$B$14&gt;=$A19,'Cement Data'!$B$14&lt;$B19),'Cement Data'!E$290,0)</f>
        <v>0</v>
      </c>
      <c r="G19" s="47">
        <f>IF(AND('Cement Data'!$B$14&gt;=$A19,'Cement Data'!$B$14&lt;$B19),'Cement Data'!F$290,0)</f>
        <v>0</v>
      </c>
      <c r="H19" s="47">
        <f>IF(AND('Cement Data'!$B$14&gt;=$A19,'Cement Data'!$B$14&lt;$B19),'Cement Data'!G$290,0)</f>
        <v>0</v>
      </c>
      <c r="I19" s="47">
        <f>IF(AND('Cement Data'!$B$14&gt;=$A19,'Cement Data'!$B$14&lt;$B19),'Cement Data'!H$290,0)</f>
        <v>0</v>
      </c>
      <c r="J19" s="47">
        <f>IF(AND('Cement Data'!$B$14&gt;=$A19,'Cement Data'!$B$14&lt;$B19),'Cement Data'!I$290,0)</f>
        <v>0</v>
      </c>
      <c r="K19" s="47">
        <f>IF(AND('Cement Data'!$B$14&gt;=$A19,'Cement Data'!$B$14&lt;$B19),'Cement Data'!J$290,0)</f>
        <v>0</v>
      </c>
      <c r="L19" s="47">
        <f>IF(AND('Cement Data'!$B$14&gt;=$A19,'Cement Data'!$B$14&lt;$B19),'Cement Data'!K$290,0)</f>
        <v>0</v>
      </c>
      <c r="M19" s="47">
        <f>IF(AND('Cement Data'!$B$14&gt;=$A19,'Cement Data'!$B$14&lt;$B19),'Cement Data'!L$290,0)</f>
        <v>0</v>
      </c>
      <c r="N19" s="47">
        <f>IF(AND('Cement Data'!$B$14&gt;=$A19,'Cement Data'!$B$14&lt;$B19),'Cement Data'!M$290,0)</f>
        <v>0</v>
      </c>
      <c r="O19" s="47">
        <f>IF(AND('Cement Data'!$B$14&gt;=$A19,'Cement Data'!$B$14&lt;$B19),'Cement Data'!N$290,0)</f>
        <v>0</v>
      </c>
      <c r="P19" s="47">
        <f>IF(AND('Cement Data'!$B$14&gt;=$A19,'Cement Data'!$B$14&lt;$B19),'Cement Data'!O$290,0)</f>
        <v>0</v>
      </c>
      <c r="Q19" s="47">
        <f>IF(AND('Cement Data'!$B$14&gt;=$A19,'Cement Data'!$B$14&lt;$B19),'Cement Data'!P$290,0)</f>
        <v>0</v>
      </c>
      <c r="R19" s="47">
        <f>IF(AND('Cement Data'!$B$14&gt;=$A19,'Cement Data'!$B$14&lt;$B19),'Cement Data'!Q$290,0)</f>
        <v>0</v>
      </c>
      <c r="S19" s="47">
        <f>IF(AND('Cement Data'!$B$14&gt;=$A19,'Cement Data'!$B$14&lt;$B19),'Cement Data'!R$290,0)</f>
        <v>0</v>
      </c>
      <c r="T19" s="47">
        <f>IF(AND('Cement Data'!$B$14&gt;=$A19,'Cement Data'!$B$14&lt;$B19),'Cement Data'!S$290,0)</f>
        <v>0</v>
      </c>
      <c r="U19" s="47">
        <f>IF(AND('Cement Data'!$B$14&gt;=$A19,'Cement Data'!$B$14&lt;$B19),'Cement Data'!T$290,0)</f>
        <v>0</v>
      </c>
      <c r="V19" s="47">
        <f>IF(AND('Cement Data'!$B$14&gt;=$A19,'Cement Data'!$B$14&lt;$B19),'Cement Data'!U$290,0)</f>
        <v>0</v>
      </c>
      <c r="W19" s="47">
        <f>IF(AND('Cement Data'!$B$14&gt;=$A19,'Cement Data'!$B$14&lt;$B19),'Cement Data'!V$290,0)</f>
        <v>0</v>
      </c>
      <c r="X19" s="47">
        <f>IF(AND('Cement Data'!$B$14&gt;=$A19,'Cement Data'!$B$14&lt;$B19),'Cement Data'!W$290,0)</f>
        <v>0</v>
      </c>
      <c r="Y19" s="47">
        <f>IF(AND('Cement Data'!$B$14&gt;=$A19,'Cement Data'!$B$14&lt;$B19),'Cement Data'!X$290,0)</f>
        <v>0</v>
      </c>
      <c r="Z19" s="47">
        <f>IF(AND('Cement Data'!$B$14&gt;=$A19,'Cement Data'!$B$14&lt;$B19),'Cement Data'!Y$290,0)</f>
        <v>0</v>
      </c>
      <c r="AA19" s="47">
        <f>IF(AND('Cement Data'!$B$14&gt;=$A19,'Cement Data'!$B$14&lt;$B19),'Cement Data'!Z$290,0)</f>
        <v>0</v>
      </c>
      <c r="AB19" s="47">
        <f>IF(AND('Cement Data'!$B$14&gt;=$A19,'Cement Data'!$B$14&lt;$B19),'Cement Data'!AA$290,0)</f>
        <v>0</v>
      </c>
      <c r="AC19" s="47">
        <f>IF(AND('Cement Data'!$B$14&gt;=$A19,'Cement Data'!$B$14&lt;$B19),'Cement Data'!AB$290,0)</f>
        <v>0</v>
      </c>
      <c r="AD19" s="47">
        <f>IF(AND('Cement Data'!$B$14&gt;=$A19,'Cement Data'!$B$14&lt;$B19),'Cement Data'!AC$290,0)</f>
        <v>0</v>
      </c>
      <c r="AE19" s="47">
        <f>IF(AND('Cement Data'!$B$14&gt;=$A19,'Cement Data'!$B$14&lt;$B19),'Cement Data'!AD$290,0)</f>
        <v>0</v>
      </c>
      <c r="AF19" s="47">
        <f>IF(AND('Cement Data'!$B$14&gt;=$A19,'Cement Data'!$B$14&lt;$B19),'Cement Data'!AE$290,0)</f>
        <v>0</v>
      </c>
      <c r="AG19" s="47">
        <f>IF(AND('Cement Data'!$B$14&gt;=$A19,'Cement Data'!$B$14&lt;$B19),'Cement Data'!AF$290,0)</f>
        <v>0</v>
      </c>
      <c r="AH19" s="47">
        <f>IF(AND('Cement Data'!$B$14&gt;=$A19,'Cement Data'!$B$14&lt;$B19),'Cement Data'!AG$290,0)</f>
        <v>0</v>
      </c>
      <c r="AI19" s="47">
        <f>IF(AND('Cement Data'!$B$14&gt;=$A19,'Cement Data'!$B$14&lt;$B19),'Cement Data'!AH$290,0)</f>
        <v>0</v>
      </c>
      <c r="AJ19" s="47">
        <f>IF(AND('Cement Data'!$B$14&gt;=$A19,'Cement Data'!$B$14&lt;$B19),'Cement Data'!AI$290,0)</f>
        <v>0</v>
      </c>
      <c r="AK19" s="47">
        <f>IF(AND('Cement Data'!$B$14&gt;=$A19,'Cement Data'!$B$14&lt;$B19),'Cement Data'!AJ$290,0)</f>
        <v>0</v>
      </c>
      <c r="AL19" s="47">
        <f>IF(AND('Cement Data'!$B$14&gt;=$A19,'Cement Data'!$B$14&lt;$B19),'Cement Data'!AK$290,0)</f>
        <v>0</v>
      </c>
    </row>
    <row r="20" spans="1:38" x14ac:dyDescent="0.45">
      <c r="A20" s="12">
        <f t="shared" si="1"/>
        <v>-300</v>
      </c>
      <c r="B20" s="11">
        <f t="shared" si="0"/>
        <v>-250</v>
      </c>
      <c r="C20" s="47">
        <f>IF(AND('Cement Data'!$B$14&gt;=$A20,'Cement Data'!$B$14&lt;$B20),'Cement Data'!B$290,0)</f>
        <v>0</v>
      </c>
      <c r="D20" s="47">
        <f>IF(AND('Cement Data'!$B$14&gt;=$A20,'Cement Data'!$B$14&lt;$B20),'Cement Data'!C$290,0)</f>
        <v>0</v>
      </c>
      <c r="E20" s="47">
        <f>IF(AND('Cement Data'!$B$14&gt;=$A20,'Cement Data'!$B$14&lt;$B20),'Cement Data'!D$290,0)</f>
        <v>0</v>
      </c>
      <c r="F20" s="47">
        <f>IF(AND('Cement Data'!$B$14&gt;=$A20,'Cement Data'!$B$14&lt;$B20),'Cement Data'!E$290,0)</f>
        <v>0</v>
      </c>
      <c r="G20" s="47">
        <f>IF(AND('Cement Data'!$B$14&gt;=$A20,'Cement Data'!$B$14&lt;$B20),'Cement Data'!F$290,0)</f>
        <v>0</v>
      </c>
      <c r="H20" s="47">
        <f>IF(AND('Cement Data'!$B$14&gt;=$A20,'Cement Data'!$B$14&lt;$B20),'Cement Data'!G$290,0)</f>
        <v>0</v>
      </c>
      <c r="I20" s="47">
        <f>IF(AND('Cement Data'!$B$14&gt;=$A20,'Cement Data'!$B$14&lt;$B20),'Cement Data'!H$290,0)</f>
        <v>0</v>
      </c>
      <c r="J20" s="47">
        <f>IF(AND('Cement Data'!$B$14&gt;=$A20,'Cement Data'!$B$14&lt;$B20),'Cement Data'!I$290,0)</f>
        <v>0</v>
      </c>
      <c r="K20" s="47">
        <f>IF(AND('Cement Data'!$B$14&gt;=$A20,'Cement Data'!$B$14&lt;$B20),'Cement Data'!J$290,0)</f>
        <v>0</v>
      </c>
      <c r="L20" s="47">
        <f>IF(AND('Cement Data'!$B$14&gt;=$A20,'Cement Data'!$B$14&lt;$B20),'Cement Data'!K$290,0)</f>
        <v>0</v>
      </c>
      <c r="M20" s="47">
        <f>IF(AND('Cement Data'!$B$14&gt;=$A20,'Cement Data'!$B$14&lt;$B20),'Cement Data'!L$290,0)</f>
        <v>0</v>
      </c>
      <c r="N20" s="47">
        <f>IF(AND('Cement Data'!$B$14&gt;=$A20,'Cement Data'!$B$14&lt;$B20),'Cement Data'!M$290,0)</f>
        <v>0</v>
      </c>
      <c r="O20" s="47">
        <f>IF(AND('Cement Data'!$B$14&gt;=$A20,'Cement Data'!$B$14&lt;$B20),'Cement Data'!N$290,0)</f>
        <v>0</v>
      </c>
      <c r="P20" s="47">
        <f>IF(AND('Cement Data'!$B$14&gt;=$A20,'Cement Data'!$B$14&lt;$B20),'Cement Data'!O$290,0)</f>
        <v>0</v>
      </c>
      <c r="Q20" s="47">
        <f>IF(AND('Cement Data'!$B$14&gt;=$A20,'Cement Data'!$B$14&lt;$B20),'Cement Data'!P$290,0)</f>
        <v>0</v>
      </c>
      <c r="R20" s="47">
        <f>IF(AND('Cement Data'!$B$14&gt;=$A20,'Cement Data'!$B$14&lt;$B20),'Cement Data'!Q$290,0)</f>
        <v>0</v>
      </c>
      <c r="S20" s="47">
        <f>IF(AND('Cement Data'!$B$14&gt;=$A20,'Cement Data'!$B$14&lt;$B20),'Cement Data'!R$290,0)</f>
        <v>0</v>
      </c>
      <c r="T20" s="47">
        <f>IF(AND('Cement Data'!$B$14&gt;=$A20,'Cement Data'!$B$14&lt;$B20),'Cement Data'!S$290,0)</f>
        <v>0</v>
      </c>
      <c r="U20" s="47">
        <f>IF(AND('Cement Data'!$B$14&gt;=$A20,'Cement Data'!$B$14&lt;$B20),'Cement Data'!T$290,0)</f>
        <v>0</v>
      </c>
      <c r="V20" s="47">
        <f>IF(AND('Cement Data'!$B$14&gt;=$A20,'Cement Data'!$B$14&lt;$B20),'Cement Data'!U$290,0)</f>
        <v>0</v>
      </c>
      <c r="W20" s="47">
        <f>IF(AND('Cement Data'!$B$14&gt;=$A20,'Cement Data'!$B$14&lt;$B20),'Cement Data'!V$290,0)</f>
        <v>0</v>
      </c>
      <c r="X20" s="47">
        <f>IF(AND('Cement Data'!$B$14&gt;=$A20,'Cement Data'!$B$14&lt;$B20),'Cement Data'!W$290,0)</f>
        <v>0</v>
      </c>
      <c r="Y20" s="47">
        <f>IF(AND('Cement Data'!$B$14&gt;=$A20,'Cement Data'!$B$14&lt;$B20),'Cement Data'!X$290,0)</f>
        <v>0</v>
      </c>
      <c r="Z20" s="47">
        <f>IF(AND('Cement Data'!$B$14&gt;=$A20,'Cement Data'!$B$14&lt;$B20),'Cement Data'!Y$290,0)</f>
        <v>0</v>
      </c>
      <c r="AA20" s="47">
        <f>IF(AND('Cement Data'!$B$14&gt;=$A20,'Cement Data'!$B$14&lt;$B20),'Cement Data'!Z$290,0)</f>
        <v>0</v>
      </c>
      <c r="AB20" s="47">
        <f>IF(AND('Cement Data'!$B$14&gt;=$A20,'Cement Data'!$B$14&lt;$B20),'Cement Data'!AA$290,0)</f>
        <v>0</v>
      </c>
      <c r="AC20" s="47">
        <f>IF(AND('Cement Data'!$B$14&gt;=$A20,'Cement Data'!$B$14&lt;$B20),'Cement Data'!AB$290,0)</f>
        <v>0</v>
      </c>
      <c r="AD20" s="47">
        <f>IF(AND('Cement Data'!$B$14&gt;=$A20,'Cement Data'!$B$14&lt;$B20),'Cement Data'!AC$290,0)</f>
        <v>0</v>
      </c>
      <c r="AE20" s="47">
        <f>IF(AND('Cement Data'!$B$14&gt;=$A20,'Cement Data'!$B$14&lt;$B20),'Cement Data'!AD$290,0)</f>
        <v>0</v>
      </c>
      <c r="AF20" s="47">
        <f>IF(AND('Cement Data'!$B$14&gt;=$A20,'Cement Data'!$B$14&lt;$B20),'Cement Data'!AE$290,0)</f>
        <v>0</v>
      </c>
      <c r="AG20" s="47">
        <f>IF(AND('Cement Data'!$B$14&gt;=$A20,'Cement Data'!$B$14&lt;$B20),'Cement Data'!AF$290,0)</f>
        <v>0</v>
      </c>
      <c r="AH20" s="47">
        <f>IF(AND('Cement Data'!$B$14&gt;=$A20,'Cement Data'!$B$14&lt;$B20),'Cement Data'!AG$290,0)</f>
        <v>0</v>
      </c>
      <c r="AI20" s="47">
        <f>IF(AND('Cement Data'!$B$14&gt;=$A20,'Cement Data'!$B$14&lt;$B20),'Cement Data'!AH$290,0)</f>
        <v>0</v>
      </c>
      <c r="AJ20" s="47">
        <f>IF(AND('Cement Data'!$B$14&gt;=$A20,'Cement Data'!$B$14&lt;$B20),'Cement Data'!AI$290,0)</f>
        <v>0</v>
      </c>
      <c r="AK20" s="47">
        <f>IF(AND('Cement Data'!$B$14&gt;=$A20,'Cement Data'!$B$14&lt;$B20),'Cement Data'!AJ$290,0)</f>
        <v>0</v>
      </c>
      <c r="AL20" s="47">
        <f>IF(AND('Cement Data'!$B$14&gt;=$A20,'Cement Data'!$B$14&lt;$B20),'Cement Data'!AK$290,0)</f>
        <v>0</v>
      </c>
    </row>
    <row r="21" spans="1:38" x14ac:dyDescent="0.45">
      <c r="A21" s="12">
        <f t="shared" si="1"/>
        <v>-250</v>
      </c>
      <c r="B21" s="11">
        <f t="shared" si="0"/>
        <v>-200</v>
      </c>
      <c r="C21" s="47">
        <f>IF(AND('Cement Data'!$B$14&gt;=$A21,'Cement Data'!$B$14&lt;$B21),'Cement Data'!B$290,0)</f>
        <v>0</v>
      </c>
      <c r="D21" s="47">
        <f>IF(AND('Cement Data'!$B$14&gt;=$A21,'Cement Data'!$B$14&lt;$B21),'Cement Data'!C$290,0)</f>
        <v>0</v>
      </c>
      <c r="E21" s="47">
        <f>IF(AND('Cement Data'!$B$14&gt;=$A21,'Cement Data'!$B$14&lt;$B21),'Cement Data'!D$290,0)</f>
        <v>0</v>
      </c>
      <c r="F21" s="47">
        <f>IF(AND('Cement Data'!$B$14&gt;=$A21,'Cement Data'!$B$14&lt;$B21),'Cement Data'!E$290,0)</f>
        <v>0</v>
      </c>
      <c r="G21" s="47">
        <f>IF(AND('Cement Data'!$B$14&gt;=$A21,'Cement Data'!$B$14&lt;$B21),'Cement Data'!F$290,0)</f>
        <v>0</v>
      </c>
      <c r="H21" s="47">
        <f>IF(AND('Cement Data'!$B$14&gt;=$A21,'Cement Data'!$B$14&lt;$B21),'Cement Data'!G$290,0)</f>
        <v>0</v>
      </c>
      <c r="I21" s="47">
        <f>IF(AND('Cement Data'!$B$14&gt;=$A21,'Cement Data'!$B$14&lt;$B21),'Cement Data'!H$290,0)</f>
        <v>0</v>
      </c>
      <c r="J21" s="47">
        <f>IF(AND('Cement Data'!$B$14&gt;=$A21,'Cement Data'!$B$14&lt;$B21),'Cement Data'!I$290,0)</f>
        <v>0</v>
      </c>
      <c r="K21" s="47">
        <f>IF(AND('Cement Data'!$B$14&gt;=$A21,'Cement Data'!$B$14&lt;$B21),'Cement Data'!J$290,0)</f>
        <v>0</v>
      </c>
      <c r="L21" s="47">
        <f>IF(AND('Cement Data'!$B$14&gt;=$A21,'Cement Data'!$B$14&lt;$B21),'Cement Data'!K$290,0)</f>
        <v>0</v>
      </c>
      <c r="M21" s="47">
        <f>IF(AND('Cement Data'!$B$14&gt;=$A21,'Cement Data'!$B$14&lt;$B21),'Cement Data'!L$290,0)</f>
        <v>0</v>
      </c>
      <c r="N21" s="47">
        <f>IF(AND('Cement Data'!$B$14&gt;=$A21,'Cement Data'!$B$14&lt;$B21),'Cement Data'!M$290,0)</f>
        <v>0</v>
      </c>
      <c r="O21" s="47">
        <f>IF(AND('Cement Data'!$B$14&gt;=$A21,'Cement Data'!$B$14&lt;$B21),'Cement Data'!N$290,0)</f>
        <v>0</v>
      </c>
      <c r="P21" s="47">
        <f>IF(AND('Cement Data'!$B$14&gt;=$A21,'Cement Data'!$B$14&lt;$B21),'Cement Data'!O$290,0)</f>
        <v>0</v>
      </c>
      <c r="Q21" s="47">
        <f>IF(AND('Cement Data'!$B$14&gt;=$A21,'Cement Data'!$B$14&lt;$B21),'Cement Data'!P$290,0)</f>
        <v>0</v>
      </c>
      <c r="R21" s="47">
        <f>IF(AND('Cement Data'!$B$14&gt;=$A21,'Cement Data'!$B$14&lt;$B21),'Cement Data'!Q$290,0)</f>
        <v>0</v>
      </c>
      <c r="S21" s="47">
        <f>IF(AND('Cement Data'!$B$14&gt;=$A21,'Cement Data'!$B$14&lt;$B21),'Cement Data'!R$290,0)</f>
        <v>0</v>
      </c>
      <c r="T21" s="47">
        <f>IF(AND('Cement Data'!$B$14&gt;=$A21,'Cement Data'!$B$14&lt;$B21),'Cement Data'!S$290,0)</f>
        <v>0</v>
      </c>
      <c r="U21" s="47">
        <f>IF(AND('Cement Data'!$B$14&gt;=$A21,'Cement Data'!$B$14&lt;$B21),'Cement Data'!T$290,0)</f>
        <v>0</v>
      </c>
      <c r="V21" s="47">
        <f>IF(AND('Cement Data'!$B$14&gt;=$A21,'Cement Data'!$B$14&lt;$B21),'Cement Data'!U$290,0)</f>
        <v>0</v>
      </c>
      <c r="W21" s="47">
        <f>IF(AND('Cement Data'!$B$14&gt;=$A21,'Cement Data'!$B$14&lt;$B21),'Cement Data'!V$290,0)</f>
        <v>0</v>
      </c>
      <c r="X21" s="47">
        <f>IF(AND('Cement Data'!$B$14&gt;=$A21,'Cement Data'!$B$14&lt;$B21),'Cement Data'!W$290,0)</f>
        <v>0</v>
      </c>
      <c r="Y21" s="47">
        <f>IF(AND('Cement Data'!$B$14&gt;=$A21,'Cement Data'!$B$14&lt;$B21),'Cement Data'!X$290,0)</f>
        <v>0</v>
      </c>
      <c r="Z21" s="47">
        <f>IF(AND('Cement Data'!$B$14&gt;=$A21,'Cement Data'!$B$14&lt;$B21),'Cement Data'!Y$290,0)</f>
        <v>0</v>
      </c>
      <c r="AA21" s="47">
        <f>IF(AND('Cement Data'!$B$14&gt;=$A21,'Cement Data'!$B$14&lt;$B21),'Cement Data'!Z$290,0)</f>
        <v>0</v>
      </c>
      <c r="AB21" s="47">
        <f>IF(AND('Cement Data'!$B$14&gt;=$A21,'Cement Data'!$B$14&lt;$B21),'Cement Data'!AA$290,0)</f>
        <v>0</v>
      </c>
      <c r="AC21" s="47">
        <f>IF(AND('Cement Data'!$B$14&gt;=$A21,'Cement Data'!$B$14&lt;$B21),'Cement Data'!AB$290,0)</f>
        <v>0</v>
      </c>
      <c r="AD21" s="47">
        <f>IF(AND('Cement Data'!$B$14&gt;=$A21,'Cement Data'!$B$14&lt;$B21),'Cement Data'!AC$290,0)</f>
        <v>0</v>
      </c>
      <c r="AE21" s="47">
        <f>IF(AND('Cement Data'!$B$14&gt;=$A21,'Cement Data'!$B$14&lt;$B21),'Cement Data'!AD$290,0)</f>
        <v>0</v>
      </c>
      <c r="AF21" s="47">
        <f>IF(AND('Cement Data'!$B$14&gt;=$A21,'Cement Data'!$B$14&lt;$B21),'Cement Data'!AE$290,0)</f>
        <v>0</v>
      </c>
      <c r="AG21" s="47">
        <f>IF(AND('Cement Data'!$B$14&gt;=$A21,'Cement Data'!$B$14&lt;$B21),'Cement Data'!AF$290,0)</f>
        <v>0</v>
      </c>
      <c r="AH21" s="47">
        <f>IF(AND('Cement Data'!$B$14&gt;=$A21,'Cement Data'!$B$14&lt;$B21),'Cement Data'!AG$290,0)</f>
        <v>0</v>
      </c>
      <c r="AI21" s="47">
        <f>IF(AND('Cement Data'!$B$14&gt;=$A21,'Cement Data'!$B$14&lt;$B21),'Cement Data'!AH$290,0)</f>
        <v>0</v>
      </c>
      <c r="AJ21" s="47">
        <f>IF(AND('Cement Data'!$B$14&gt;=$A21,'Cement Data'!$B$14&lt;$B21),'Cement Data'!AI$290,0)</f>
        <v>0</v>
      </c>
      <c r="AK21" s="47">
        <f>IF(AND('Cement Data'!$B$14&gt;=$A21,'Cement Data'!$B$14&lt;$B21),'Cement Data'!AJ$290,0)</f>
        <v>0</v>
      </c>
      <c r="AL21" s="47">
        <f>IF(AND('Cement Data'!$B$14&gt;=$A21,'Cement Data'!$B$14&lt;$B21),'Cement Data'!AK$290,0)</f>
        <v>0</v>
      </c>
    </row>
    <row r="22" spans="1:38" x14ac:dyDescent="0.45">
      <c r="A22" s="12">
        <f t="shared" si="1"/>
        <v>-200</v>
      </c>
      <c r="B22" s="11">
        <f t="shared" si="0"/>
        <v>-150</v>
      </c>
      <c r="C22" s="47">
        <f>IF(AND('Cement Data'!$B$14&gt;=$A22,'Cement Data'!$B$14&lt;$B22),'Cement Data'!B$290,0)</f>
        <v>0</v>
      </c>
      <c r="D22" s="47">
        <f>IF(AND('Cement Data'!$B$14&gt;=$A22,'Cement Data'!$B$14&lt;$B22),'Cement Data'!C$290,0)</f>
        <v>0</v>
      </c>
      <c r="E22" s="47">
        <f>IF(AND('Cement Data'!$B$14&gt;=$A22,'Cement Data'!$B$14&lt;$B22),'Cement Data'!D$290,0)</f>
        <v>0</v>
      </c>
      <c r="F22" s="47">
        <f>IF(AND('Cement Data'!$B$14&gt;=$A22,'Cement Data'!$B$14&lt;$B22),'Cement Data'!E$290,0)</f>
        <v>0</v>
      </c>
      <c r="G22" s="47">
        <f>IF(AND('Cement Data'!$B$14&gt;=$A22,'Cement Data'!$B$14&lt;$B22),'Cement Data'!F$290,0)</f>
        <v>0</v>
      </c>
      <c r="H22" s="47">
        <f>IF(AND('Cement Data'!$B$14&gt;=$A22,'Cement Data'!$B$14&lt;$B22),'Cement Data'!G$290,0)</f>
        <v>0</v>
      </c>
      <c r="I22" s="47">
        <f>IF(AND('Cement Data'!$B$14&gt;=$A22,'Cement Data'!$B$14&lt;$B22),'Cement Data'!H$290,0)</f>
        <v>0</v>
      </c>
      <c r="J22" s="47">
        <f>IF(AND('Cement Data'!$B$14&gt;=$A22,'Cement Data'!$B$14&lt;$B22),'Cement Data'!I$290,0)</f>
        <v>0</v>
      </c>
      <c r="K22" s="47">
        <f>IF(AND('Cement Data'!$B$14&gt;=$A22,'Cement Data'!$B$14&lt;$B22),'Cement Data'!J$290,0)</f>
        <v>0</v>
      </c>
      <c r="L22" s="47">
        <f>IF(AND('Cement Data'!$B$14&gt;=$A22,'Cement Data'!$B$14&lt;$B22),'Cement Data'!K$290,0)</f>
        <v>0</v>
      </c>
      <c r="M22" s="47">
        <f>IF(AND('Cement Data'!$B$14&gt;=$A22,'Cement Data'!$B$14&lt;$B22),'Cement Data'!L$290,0)</f>
        <v>0</v>
      </c>
      <c r="N22" s="47">
        <f>IF(AND('Cement Data'!$B$14&gt;=$A22,'Cement Data'!$B$14&lt;$B22),'Cement Data'!M$290,0)</f>
        <v>0</v>
      </c>
      <c r="O22" s="47">
        <f>IF(AND('Cement Data'!$B$14&gt;=$A22,'Cement Data'!$B$14&lt;$B22),'Cement Data'!N$290,0)</f>
        <v>0</v>
      </c>
      <c r="P22" s="47">
        <f>IF(AND('Cement Data'!$B$14&gt;=$A22,'Cement Data'!$B$14&lt;$B22),'Cement Data'!O$290,0)</f>
        <v>0</v>
      </c>
      <c r="Q22" s="47">
        <f>IF(AND('Cement Data'!$B$14&gt;=$A22,'Cement Data'!$B$14&lt;$B22),'Cement Data'!P$290,0)</f>
        <v>0</v>
      </c>
      <c r="R22" s="47">
        <f>IF(AND('Cement Data'!$B$14&gt;=$A22,'Cement Data'!$B$14&lt;$B22),'Cement Data'!Q$290,0)</f>
        <v>0</v>
      </c>
      <c r="S22" s="47">
        <f>IF(AND('Cement Data'!$B$14&gt;=$A22,'Cement Data'!$B$14&lt;$B22),'Cement Data'!R$290,0)</f>
        <v>0</v>
      </c>
      <c r="T22" s="47">
        <f>IF(AND('Cement Data'!$B$14&gt;=$A22,'Cement Data'!$B$14&lt;$B22),'Cement Data'!S$290,0)</f>
        <v>0</v>
      </c>
      <c r="U22" s="47">
        <f>IF(AND('Cement Data'!$B$14&gt;=$A22,'Cement Data'!$B$14&lt;$B22),'Cement Data'!T$290,0)</f>
        <v>0</v>
      </c>
      <c r="V22" s="47">
        <f>IF(AND('Cement Data'!$B$14&gt;=$A22,'Cement Data'!$B$14&lt;$B22),'Cement Data'!U$290,0)</f>
        <v>0</v>
      </c>
      <c r="W22" s="47">
        <f>IF(AND('Cement Data'!$B$14&gt;=$A22,'Cement Data'!$B$14&lt;$B22),'Cement Data'!V$290,0)</f>
        <v>0</v>
      </c>
      <c r="X22" s="47">
        <f>IF(AND('Cement Data'!$B$14&gt;=$A22,'Cement Data'!$B$14&lt;$B22),'Cement Data'!W$290,0)</f>
        <v>0</v>
      </c>
      <c r="Y22" s="47">
        <f>IF(AND('Cement Data'!$B$14&gt;=$A22,'Cement Data'!$B$14&lt;$B22),'Cement Data'!X$290,0)</f>
        <v>0</v>
      </c>
      <c r="Z22" s="47">
        <f>IF(AND('Cement Data'!$B$14&gt;=$A22,'Cement Data'!$B$14&lt;$B22),'Cement Data'!Y$290,0)</f>
        <v>0</v>
      </c>
      <c r="AA22" s="47">
        <f>IF(AND('Cement Data'!$B$14&gt;=$A22,'Cement Data'!$B$14&lt;$B22),'Cement Data'!Z$290,0)</f>
        <v>0</v>
      </c>
      <c r="AB22" s="47">
        <f>IF(AND('Cement Data'!$B$14&gt;=$A22,'Cement Data'!$B$14&lt;$B22),'Cement Data'!AA$290,0)</f>
        <v>0</v>
      </c>
      <c r="AC22" s="47">
        <f>IF(AND('Cement Data'!$B$14&gt;=$A22,'Cement Data'!$B$14&lt;$B22),'Cement Data'!AB$290,0)</f>
        <v>0</v>
      </c>
      <c r="AD22" s="47">
        <f>IF(AND('Cement Data'!$B$14&gt;=$A22,'Cement Data'!$B$14&lt;$B22),'Cement Data'!AC$290,0)</f>
        <v>0</v>
      </c>
      <c r="AE22" s="47">
        <f>IF(AND('Cement Data'!$B$14&gt;=$A22,'Cement Data'!$B$14&lt;$B22),'Cement Data'!AD$290,0)</f>
        <v>0</v>
      </c>
      <c r="AF22" s="47">
        <f>IF(AND('Cement Data'!$B$14&gt;=$A22,'Cement Data'!$B$14&lt;$B22),'Cement Data'!AE$290,0)</f>
        <v>0</v>
      </c>
      <c r="AG22" s="47">
        <f>IF(AND('Cement Data'!$B$14&gt;=$A22,'Cement Data'!$B$14&lt;$B22),'Cement Data'!AF$290,0)</f>
        <v>0</v>
      </c>
      <c r="AH22" s="47">
        <f>IF(AND('Cement Data'!$B$14&gt;=$A22,'Cement Data'!$B$14&lt;$B22),'Cement Data'!AG$290,0)</f>
        <v>0</v>
      </c>
      <c r="AI22" s="47">
        <f>IF(AND('Cement Data'!$B$14&gt;=$A22,'Cement Data'!$B$14&lt;$B22),'Cement Data'!AH$290,0)</f>
        <v>0</v>
      </c>
      <c r="AJ22" s="47">
        <f>IF(AND('Cement Data'!$B$14&gt;=$A22,'Cement Data'!$B$14&lt;$B22),'Cement Data'!AI$290,0)</f>
        <v>0</v>
      </c>
      <c r="AK22" s="47">
        <f>IF(AND('Cement Data'!$B$14&gt;=$A22,'Cement Data'!$B$14&lt;$B22),'Cement Data'!AJ$290,0)</f>
        <v>0</v>
      </c>
      <c r="AL22" s="47">
        <f>IF(AND('Cement Data'!$B$14&gt;=$A22,'Cement Data'!$B$14&lt;$B22),'Cement Data'!AK$290,0)</f>
        <v>0</v>
      </c>
    </row>
    <row r="23" spans="1:38" x14ac:dyDescent="0.45">
      <c r="A23" s="12">
        <f t="shared" si="1"/>
        <v>-150</v>
      </c>
      <c r="B23" s="11">
        <f t="shared" si="0"/>
        <v>-100</v>
      </c>
      <c r="C23" s="47">
        <f>IF(AND('Cement Data'!$B$14&gt;=$A23,'Cement Data'!$B$14&lt;$B23),'Cement Data'!B$290,0)</f>
        <v>0</v>
      </c>
      <c r="D23" s="47">
        <f>IF(AND('Cement Data'!$B$14&gt;=$A23,'Cement Data'!$B$14&lt;$B23),'Cement Data'!C$290,0)</f>
        <v>0</v>
      </c>
      <c r="E23" s="47">
        <f>IF(AND('Cement Data'!$B$14&gt;=$A23,'Cement Data'!$B$14&lt;$B23),'Cement Data'!D$290,0)</f>
        <v>0</v>
      </c>
      <c r="F23" s="47">
        <f>IF(AND('Cement Data'!$B$14&gt;=$A23,'Cement Data'!$B$14&lt;$B23),'Cement Data'!E$290,0)</f>
        <v>0</v>
      </c>
      <c r="G23" s="47">
        <f>IF(AND('Cement Data'!$B$14&gt;=$A23,'Cement Data'!$B$14&lt;$B23),'Cement Data'!F$290,0)</f>
        <v>0</v>
      </c>
      <c r="H23" s="47">
        <f>IF(AND('Cement Data'!$B$14&gt;=$A23,'Cement Data'!$B$14&lt;$B23),'Cement Data'!G$290,0)</f>
        <v>0</v>
      </c>
      <c r="I23" s="47">
        <f>IF(AND('Cement Data'!$B$14&gt;=$A23,'Cement Data'!$B$14&lt;$B23),'Cement Data'!H$290,0)</f>
        <v>0</v>
      </c>
      <c r="J23" s="47">
        <f>IF(AND('Cement Data'!$B$14&gt;=$A23,'Cement Data'!$B$14&lt;$B23),'Cement Data'!I$290,0)</f>
        <v>0</v>
      </c>
      <c r="K23" s="47">
        <f>IF(AND('Cement Data'!$B$14&gt;=$A23,'Cement Data'!$B$14&lt;$B23),'Cement Data'!J$290,0)</f>
        <v>0</v>
      </c>
      <c r="L23" s="47">
        <f>IF(AND('Cement Data'!$B$14&gt;=$A23,'Cement Data'!$B$14&lt;$B23),'Cement Data'!K$290,0)</f>
        <v>0</v>
      </c>
      <c r="M23" s="47">
        <f>IF(AND('Cement Data'!$B$14&gt;=$A23,'Cement Data'!$B$14&lt;$B23),'Cement Data'!L$290,0)</f>
        <v>0</v>
      </c>
      <c r="N23" s="47">
        <f>IF(AND('Cement Data'!$B$14&gt;=$A23,'Cement Data'!$B$14&lt;$B23),'Cement Data'!M$290,0)</f>
        <v>0</v>
      </c>
      <c r="O23" s="47">
        <f>IF(AND('Cement Data'!$B$14&gt;=$A23,'Cement Data'!$B$14&lt;$B23),'Cement Data'!N$290,0)</f>
        <v>0</v>
      </c>
      <c r="P23" s="47">
        <f>IF(AND('Cement Data'!$B$14&gt;=$A23,'Cement Data'!$B$14&lt;$B23),'Cement Data'!O$290,0)</f>
        <v>0</v>
      </c>
      <c r="Q23" s="47">
        <f>IF(AND('Cement Data'!$B$14&gt;=$A23,'Cement Data'!$B$14&lt;$B23),'Cement Data'!P$290,0)</f>
        <v>0</v>
      </c>
      <c r="R23" s="47">
        <f>IF(AND('Cement Data'!$B$14&gt;=$A23,'Cement Data'!$B$14&lt;$B23),'Cement Data'!Q$290,0)</f>
        <v>0</v>
      </c>
      <c r="S23" s="47">
        <f>IF(AND('Cement Data'!$B$14&gt;=$A23,'Cement Data'!$B$14&lt;$B23),'Cement Data'!R$290,0)</f>
        <v>0</v>
      </c>
      <c r="T23" s="47">
        <f>IF(AND('Cement Data'!$B$14&gt;=$A23,'Cement Data'!$B$14&lt;$B23),'Cement Data'!S$290,0)</f>
        <v>0</v>
      </c>
      <c r="U23" s="47">
        <f>IF(AND('Cement Data'!$B$14&gt;=$A23,'Cement Data'!$B$14&lt;$B23),'Cement Data'!T$290,0)</f>
        <v>0</v>
      </c>
      <c r="V23" s="47">
        <f>IF(AND('Cement Data'!$B$14&gt;=$A23,'Cement Data'!$B$14&lt;$B23),'Cement Data'!U$290,0)</f>
        <v>0</v>
      </c>
      <c r="W23" s="47">
        <f>IF(AND('Cement Data'!$B$14&gt;=$A23,'Cement Data'!$B$14&lt;$B23),'Cement Data'!V$290,0)</f>
        <v>0</v>
      </c>
      <c r="X23" s="47">
        <f>IF(AND('Cement Data'!$B$14&gt;=$A23,'Cement Data'!$B$14&lt;$B23),'Cement Data'!W$290,0)</f>
        <v>0</v>
      </c>
      <c r="Y23" s="47">
        <f>IF(AND('Cement Data'!$B$14&gt;=$A23,'Cement Data'!$B$14&lt;$B23),'Cement Data'!X$290,0)</f>
        <v>0</v>
      </c>
      <c r="Z23" s="47">
        <f>IF(AND('Cement Data'!$B$14&gt;=$A23,'Cement Data'!$B$14&lt;$B23),'Cement Data'!Y$290,0)</f>
        <v>0</v>
      </c>
      <c r="AA23" s="47">
        <f>IF(AND('Cement Data'!$B$14&gt;=$A23,'Cement Data'!$B$14&lt;$B23),'Cement Data'!Z$290,0)</f>
        <v>0</v>
      </c>
      <c r="AB23" s="47">
        <f>IF(AND('Cement Data'!$B$14&gt;=$A23,'Cement Data'!$B$14&lt;$B23),'Cement Data'!AA$290,0)</f>
        <v>0</v>
      </c>
      <c r="AC23" s="47">
        <f>IF(AND('Cement Data'!$B$14&gt;=$A23,'Cement Data'!$B$14&lt;$B23),'Cement Data'!AB$290,0)</f>
        <v>0</v>
      </c>
      <c r="AD23" s="47">
        <f>IF(AND('Cement Data'!$B$14&gt;=$A23,'Cement Data'!$B$14&lt;$B23),'Cement Data'!AC$290,0)</f>
        <v>0</v>
      </c>
      <c r="AE23" s="47">
        <f>IF(AND('Cement Data'!$B$14&gt;=$A23,'Cement Data'!$B$14&lt;$B23),'Cement Data'!AD$290,0)</f>
        <v>0</v>
      </c>
      <c r="AF23" s="47">
        <f>IF(AND('Cement Data'!$B$14&gt;=$A23,'Cement Data'!$B$14&lt;$B23),'Cement Data'!AE$290,0)</f>
        <v>0</v>
      </c>
      <c r="AG23" s="47">
        <f>IF(AND('Cement Data'!$B$14&gt;=$A23,'Cement Data'!$B$14&lt;$B23),'Cement Data'!AF$290,0)</f>
        <v>0</v>
      </c>
      <c r="AH23" s="47">
        <f>IF(AND('Cement Data'!$B$14&gt;=$A23,'Cement Data'!$B$14&lt;$B23),'Cement Data'!AG$290,0)</f>
        <v>0</v>
      </c>
      <c r="AI23" s="47">
        <f>IF(AND('Cement Data'!$B$14&gt;=$A23,'Cement Data'!$B$14&lt;$B23),'Cement Data'!AH$290,0)</f>
        <v>0</v>
      </c>
      <c r="AJ23" s="47">
        <f>IF(AND('Cement Data'!$B$14&gt;=$A23,'Cement Data'!$B$14&lt;$B23),'Cement Data'!AI$290,0)</f>
        <v>0</v>
      </c>
      <c r="AK23" s="47">
        <f>IF(AND('Cement Data'!$B$14&gt;=$A23,'Cement Data'!$B$14&lt;$B23),'Cement Data'!AJ$290,0)</f>
        <v>0</v>
      </c>
      <c r="AL23" s="47">
        <f>IF(AND('Cement Data'!$B$14&gt;=$A23,'Cement Data'!$B$14&lt;$B23),'Cement Data'!AK$290,0)</f>
        <v>0</v>
      </c>
    </row>
    <row r="24" spans="1:38" x14ac:dyDescent="0.45">
      <c r="A24" s="15">
        <f t="shared" si="1"/>
        <v>-100</v>
      </c>
      <c r="B24" s="16">
        <f>A24+10</f>
        <v>-90</v>
      </c>
      <c r="C24" s="47">
        <f>IF(AND('Cement Data'!$B$14&gt;=$A24,'Cement Data'!$B$14&lt;$B24),'Cement Data'!B$290,0)</f>
        <v>0</v>
      </c>
      <c r="D24" s="47">
        <f>IF(AND('Cement Data'!$B$14&gt;=$A24,'Cement Data'!$B$14&lt;$B24),'Cement Data'!C$290,0)</f>
        <v>0</v>
      </c>
      <c r="E24" s="47">
        <f>IF(AND('Cement Data'!$B$14&gt;=$A24,'Cement Data'!$B$14&lt;$B24),'Cement Data'!D$290,0)</f>
        <v>0</v>
      </c>
      <c r="F24" s="47">
        <f>IF(AND('Cement Data'!$B$14&gt;=$A24,'Cement Data'!$B$14&lt;$B24),'Cement Data'!E$290,0)</f>
        <v>0</v>
      </c>
      <c r="G24" s="47">
        <f>IF(AND('Cement Data'!$B$14&gt;=$A24,'Cement Data'!$B$14&lt;$B24),'Cement Data'!F$290,0)</f>
        <v>0</v>
      </c>
      <c r="H24" s="47">
        <f>IF(AND('Cement Data'!$B$14&gt;=$A24,'Cement Data'!$B$14&lt;$B24),'Cement Data'!G$290,0)</f>
        <v>0</v>
      </c>
      <c r="I24" s="47">
        <f>IF(AND('Cement Data'!$B$14&gt;=$A24,'Cement Data'!$B$14&lt;$B24),'Cement Data'!H$290,0)</f>
        <v>0</v>
      </c>
      <c r="J24" s="47">
        <f>IF(AND('Cement Data'!$B$14&gt;=$A24,'Cement Data'!$B$14&lt;$B24),'Cement Data'!I$290,0)</f>
        <v>0</v>
      </c>
      <c r="K24" s="47">
        <f>IF(AND('Cement Data'!$B$14&gt;=$A24,'Cement Data'!$B$14&lt;$B24),'Cement Data'!J$290,0)</f>
        <v>0</v>
      </c>
      <c r="L24" s="47">
        <f>IF(AND('Cement Data'!$B$14&gt;=$A24,'Cement Data'!$B$14&lt;$B24),'Cement Data'!K$290,0)</f>
        <v>0</v>
      </c>
      <c r="M24" s="47">
        <f>IF(AND('Cement Data'!$B$14&gt;=$A24,'Cement Data'!$B$14&lt;$B24),'Cement Data'!L$290,0)</f>
        <v>0</v>
      </c>
      <c r="N24" s="47">
        <f>IF(AND('Cement Data'!$B$14&gt;=$A24,'Cement Data'!$B$14&lt;$B24),'Cement Data'!M$290,0)</f>
        <v>0</v>
      </c>
      <c r="O24" s="47">
        <f>IF(AND('Cement Data'!$B$14&gt;=$A24,'Cement Data'!$B$14&lt;$B24),'Cement Data'!N$290,0)</f>
        <v>0</v>
      </c>
      <c r="P24" s="47">
        <f>IF(AND('Cement Data'!$B$14&gt;=$A24,'Cement Data'!$B$14&lt;$B24),'Cement Data'!O$290,0)</f>
        <v>0</v>
      </c>
      <c r="Q24" s="47">
        <f>IF(AND('Cement Data'!$B$14&gt;=$A24,'Cement Data'!$B$14&lt;$B24),'Cement Data'!P$290,0)</f>
        <v>0</v>
      </c>
      <c r="R24" s="47">
        <f>IF(AND('Cement Data'!$B$14&gt;=$A24,'Cement Data'!$B$14&lt;$B24),'Cement Data'!Q$290,0)</f>
        <v>0</v>
      </c>
      <c r="S24" s="47">
        <f>IF(AND('Cement Data'!$B$14&gt;=$A24,'Cement Data'!$B$14&lt;$B24),'Cement Data'!R$290,0)</f>
        <v>0</v>
      </c>
      <c r="T24" s="47">
        <f>IF(AND('Cement Data'!$B$14&gt;=$A24,'Cement Data'!$B$14&lt;$B24),'Cement Data'!S$290,0)</f>
        <v>0</v>
      </c>
      <c r="U24" s="47">
        <f>IF(AND('Cement Data'!$B$14&gt;=$A24,'Cement Data'!$B$14&lt;$B24),'Cement Data'!T$290,0)</f>
        <v>0</v>
      </c>
      <c r="V24" s="47">
        <f>IF(AND('Cement Data'!$B$14&gt;=$A24,'Cement Data'!$B$14&lt;$B24),'Cement Data'!U$290,0)</f>
        <v>0</v>
      </c>
      <c r="W24" s="47">
        <f>IF(AND('Cement Data'!$B$14&gt;=$A24,'Cement Data'!$B$14&lt;$B24),'Cement Data'!V$290,0)</f>
        <v>0</v>
      </c>
      <c r="X24" s="47">
        <f>IF(AND('Cement Data'!$B$14&gt;=$A24,'Cement Data'!$B$14&lt;$B24),'Cement Data'!W$290,0)</f>
        <v>0</v>
      </c>
      <c r="Y24" s="47">
        <f>IF(AND('Cement Data'!$B$14&gt;=$A24,'Cement Data'!$B$14&lt;$B24),'Cement Data'!X$290,0)</f>
        <v>0</v>
      </c>
      <c r="Z24" s="47">
        <f>IF(AND('Cement Data'!$B$14&gt;=$A24,'Cement Data'!$B$14&lt;$B24),'Cement Data'!Y$290,0)</f>
        <v>0</v>
      </c>
      <c r="AA24" s="47">
        <f>IF(AND('Cement Data'!$B$14&gt;=$A24,'Cement Data'!$B$14&lt;$B24),'Cement Data'!Z$290,0)</f>
        <v>0</v>
      </c>
      <c r="AB24" s="47">
        <f>IF(AND('Cement Data'!$B$14&gt;=$A24,'Cement Data'!$B$14&lt;$B24),'Cement Data'!AA$290,0)</f>
        <v>0</v>
      </c>
      <c r="AC24" s="47">
        <f>IF(AND('Cement Data'!$B$14&gt;=$A24,'Cement Data'!$B$14&lt;$B24),'Cement Data'!AB$290,0)</f>
        <v>0</v>
      </c>
      <c r="AD24" s="47">
        <f>IF(AND('Cement Data'!$B$14&gt;=$A24,'Cement Data'!$B$14&lt;$B24),'Cement Data'!AC$290,0)</f>
        <v>0</v>
      </c>
      <c r="AE24" s="47">
        <f>IF(AND('Cement Data'!$B$14&gt;=$A24,'Cement Data'!$B$14&lt;$B24),'Cement Data'!AD$290,0)</f>
        <v>0</v>
      </c>
      <c r="AF24" s="47">
        <f>IF(AND('Cement Data'!$B$14&gt;=$A24,'Cement Data'!$B$14&lt;$B24),'Cement Data'!AE$290,0)</f>
        <v>0</v>
      </c>
      <c r="AG24" s="47">
        <f>IF(AND('Cement Data'!$B$14&gt;=$A24,'Cement Data'!$B$14&lt;$B24),'Cement Data'!AF$290,0)</f>
        <v>0</v>
      </c>
      <c r="AH24" s="47">
        <f>IF(AND('Cement Data'!$B$14&gt;=$A24,'Cement Data'!$B$14&lt;$B24),'Cement Data'!AG$290,0)</f>
        <v>0</v>
      </c>
      <c r="AI24" s="47">
        <f>IF(AND('Cement Data'!$B$14&gt;=$A24,'Cement Data'!$B$14&lt;$B24),'Cement Data'!AH$290,0)</f>
        <v>0</v>
      </c>
      <c r="AJ24" s="47">
        <f>IF(AND('Cement Data'!$B$14&gt;=$A24,'Cement Data'!$B$14&lt;$B24),'Cement Data'!AI$290,0)</f>
        <v>0</v>
      </c>
      <c r="AK24" s="47">
        <f>IF(AND('Cement Data'!$B$14&gt;=$A24,'Cement Data'!$B$14&lt;$B24),'Cement Data'!AJ$290,0)</f>
        <v>0</v>
      </c>
      <c r="AL24" s="47">
        <f>IF(AND('Cement Data'!$B$14&gt;=$A24,'Cement Data'!$B$14&lt;$B24),'Cement Data'!AK$290,0)</f>
        <v>0</v>
      </c>
    </row>
    <row r="25" spans="1:38" x14ac:dyDescent="0.45">
      <c r="A25" s="15">
        <f t="shared" si="1"/>
        <v>-90</v>
      </c>
      <c r="B25" s="16">
        <f t="shared" ref="B25:B44" si="2">A25+10</f>
        <v>-80</v>
      </c>
      <c r="C25" s="47">
        <f>IF(AND('Cement Data'!$B$14&gt;=$A25,'Cement Data'!$B$14&lt;$B25),'Cement Data'!B$290,0)</f>
        <v>0</v>
      </c>
      <c r="D25" s="47">
        <f>IF(AND('Cement Data'!$B$14&gt;=$A25,'Cement Data'!$B$14&lt;$B25),'Cement Data'!C$290,0)</f>
        <v>0</v>
      </c>
      <c r="E25" s="47">
        <f>IF(AND('Cement Data'!$B$14&gt;=$A25,'Cement Data'!$B$14&lt;$B25),'Cement Data'!D$290,0)</f>
        <v>0</v>
      </c>
      <c r="F25" s="47">
        <f>IF(AND('Cement Data'!$B$14&gt;=$A25,'Cement Data'!$B$14&lt;$B25),'Cement Data'!E$290,0)</f>
        <v>0</v>
      </c>
      <c r="G25" s="47">
        <f>IF(AND('Cement Data'!$B$14&gt;=$A25,'Cement Data'!$B$14&lt;$B25),'Cement Data'!F$290,0)</f>
        <v>0</v>
      </c>
      <c r="H25" s="47">
        <f>IF(AND('Cement Data'!$B$14&gt;=$A25,'Cement Data'!$B$14&lt;$B25),'Cement Data'!G$290,0)</f>
        <v>0</v>
      </c>
      <c r="I25" s="47">
        <f>IF(AND('Cement Data'!$B$14&gt;=$A25,'Cement Data'!$B$14&lt;$B25),'Cement Data'!H$290,0)</f>
        <v>0</v>
      </c>
      <c r="J25" s="47">
        <f>IF(AND('Cement Data'!$B$14&gt;=$A25,'Cement Data'!$B$14&lt;$B25),'Cement Data'!I$290,0)</f>
        <v>0</v>
      </c>
      <c r="K25" s="47">
        <f>IF(AND('Cement Data'!$B$14&gt;=$A25,'Cement Data'!$B$14&lt;$B25),'Cement Data'!J$290,0)</f>
        <v>0</v>
      </c>
      <c r="L25" s="47">
        <f>IF(AND('Cement Data'!$B$14&gt;=$A25,'Cement Data'!$B$14&lt;$B25),'Cement Data'!K$290,0)</f>
        <v>0</v>
      </c>
      <c r="M25" s="47">
        <f>IF(AND('Cement Data'!$B$14&gt;=$A25,'Cement Data'!$B$14&lt;$B25),'Cement Data'!L$290,0)</f>
        <v>0</v>
      </c>
      <c r="N25" s="47">
        <f>IF(AND('Cement Data'!$B$14&gt;=$A25,'Cement Data'!$B$14&lt;$B25),'Cement Data'!M$290,0)</f>
        <v>0</v>
      </c>
      <c r="O25" s="47">
        <f>IF(AND('Cement Data'!$B$14&gt;=$A25,'Cement Data'!$B$14&lt;$B25),'Cement Data'!N$290,0)</f>
        <v>0</v>
      </c>
      <c r="P25" s="47">
        <f>IF(AND('Cement Data'!$B$14&gt;=$A25,'Cement Data'!$B$14&lt;$B25),'Cement Data'!O$290,0)</f>
        <v>0</v>
      </c>
      <c r="Q25" s="47">
        <f>IF(AND('Cement Data'!$B$14&gt;=$A25,'Cement Data'!$B$14&lt;$B25),'Cement Data'!P$290,0)</f>
        <v>0</v>
      </c>
      <c r="R25" s="47">
        <f>IF(AND('Cement Data'!$B$14&gt;=$A25,'Cement Data'!$B$14&lt;$B25),'Cement Data'!Q$290,0)</f>
        <v>0</v>
      </c>
      <c r="S25" s="47">
        <f>IF(AND('Cement Data'!$B$14&gt;=$A25,'Cement Data'!$B$14&lt;$B25),'Cement Data'!R$290,0)</f>
        <v>0</v>
      </c>
      <c r="T25" s="47">
        <f>IF(AND('Cement Data'!$B$14&gt;=$A25,'Cement Data'!$B$14&lt;$B25),'Cement Data'!S$290,0)</f>
        <v>0</v>
      </c>
      <c r="U25" s="47">
        <f>IF(AND('Cement Data'!$B$14&gt;=$A25,'Cement Data'!$B$14&lt;$B25),'Cement Data'!T$290,0)</f>
        <v>0</v>
      </c>
      <c r="V25" s="47">
        <f>IF(AND('Cement Data'!$B$14&gt;=$A25,'Cement Data'!$B$14&lt;$B25),'Cement Data'!U$290,0)</f>
        <v>0</v>
      </c>
      <c r="W25" s="47">
        <f>IF(AND('Cement Data'!$B$14&gt;=$A25,'Cement Data'!$B$14&lt;$B25),'Cement Data'!V$290,0)</f>
        <v>0</v>
      </c>
      <c r="X25" s="47">
        <f>IF(AND('Cement Data'!$B$14&gt;=$A25,'Cement Data'!$B$14&lt;$B25),'Cement Data'!W$290,0)</f>
        <v>0</v>
      </c>
      <c r="Y25" s="47">
        <f>IF(AND('Cement Data'!$B$14&gt;=$A25,'Cement Data'!$B$14&lt;$B25),'Cement Data'!X$290,0)</f>
        <v>0</v>
      </c>
      <c r="Z25" s="47">
        <f>IF(AND('Cement Data'!$B$14&gt;=$A25,'Cement Data'!$B$14&lt;$B25),'Cement Data'!Y$290,0)</f>
        <v>0</v>
      </c>
      <c r="AA25" s="47">
        <f>IF(AND('Cement Data'!$B$14&gt;=$A25,'Cement Data'!$B$14&lt;$B25),'Cement Data'!Z$290,0)</f>
        <v>0</v>
      </c>
      <c r="AB25" s="47">
        <f>IF(AND('Cement Data'!$B$14&gt;=$A25,'Cement Data'!$B$14&lt;$B25),'Cement Data'!AA$290,0)</f>
        <v>0</v>
      </c>
      <c r="AC25" s="47">
        <f>IF(AND('Cement Data'!$B$14&gt;=$A25,'Cement Data'!$B$14&lt;$B25),'Cement Data'!AB$290,0)</f>
        <v>0</v>
      </c>
      <c r="AD25" s="47">
        <f>IF(AND('Cement Data'!$B$14&gt;=$A25,'Cement Data'!$B$14&lt;$B25),'Cement Data'!AC$290,0)</f>
        <v>0</v>
      </c>
      <c r="AE25" s="47">
        <f>IF(AND('Cement Data'!$B$14&gt;=$A25,'Cement Data'!$B$14&lt;$B25),'Cement Data'!AD$290,0)</f>
        <v>0</v>
      </c>
      <c r="AF25" s="47">
        <f>IF(AND('Cement Data'!$B$14&gt;=$A25,'Cement Data'!$B$14&lt;$B25),'Cement Data'!AE$290,0)</f>
        <v>0</v>
      </c>
      <c r="AG25" s="47">
        <f>IF(AND('Cement Data'!$B$14&gt;=$A25,'Cement Data'!$B$14&lt;$B25),'Cement Data'!AF$290,0)</f>
        <v>0</v>
      </c>
      <c r="AH25" s="47">
        <f>IF(AND('Cement Data'!$B$14&gt;=$A25,'Cement Data'!$B$14&lt;$B25),'Cement Data'!AG$290,0)</f>
        <v>0</v>
      </c>
      <c r="AI25" s="47">
        <f>IF(AND('Cement Data'!$B$14&gt;=$A25,'Cement Data'!$B$14&lt;$B25),'Cement Data'!AH$290,0)</f>
        <v>0</v>
      </c>
      <c r="AJ25" s="47">
        <f>IF(AND('Cement Data'!$B$14&gt;=$A25,'Cement Data'!$B$14&lt;$B25),'Cement Data'!AI$290,0)</f>
        <v>0</v>
      </c>
      <c r="AK25" s="47">
        <f>IF(AND('Cement Data'!$B$14&gt;=$A25,'Cement Data'!$B$14&lt;$B25),'Cement Data'!AJ$290,0)</f>
        <v>0</v>
      </c>
      <c r="AL25" s="47">
        <f>IF(AND('Cement Data'!$B$14&gt;=$A25,'Cement Data'!$B$14&lt;$B25),'Cement Data'!AK$290,0)</f>
        <v>0</v>
      </c>
    </row>
    <row r="26" spans="1:38" x14ac:dyDescent="0.45">
      <c r="A26" s="15">
        <f t="shared" si="1"/>
        <v>-80</v>
      </c>
      <c r="B26" s="16">
        <f t="shared" si="2"/>
        <v>-70</v>
      </c>
      <c r="C26" s="47">
        <f>IF(AND('Cement Data'!$B$14&gt;=$A26,'Cement Data'!$B$14&lt;$B26),'Cement Data'!B$290,0)</f>
        <v>0</v>
      </c>
      <c r="D26" s="47">
        <f>IF(AND('Cement Data'!$B$14&gt;=$A26,'Cement Data'!$B$14&lt;$B26),'Cement Data'!C$290,0)</f>
        <v>0</v>
      </c>
      <c r="E26" s="47">
        <f>IF(AND('Cement Data'!$B$14&gt;=$A26,'Cement Data'!$B$14&lt;$B26),'Cement Data'!D$290,0)</f>
        <v>0</v>
      </c>
      <c r="F26" s="47">
        <f>IF(AND('Cement Data'!$B$14&gt;=$A26,'Cement Data'!$B$14&lt;$B26),'Cement Data'!E$290,0)</f>
        <v>0</v>
      </c>
      <c r="G26" s="47">
        <f>IF(AND('Cement Data'!$B$14&gt;=$A26,'Cement Data'!$B$14&lt;$B26),'Cement Data'!F$290,0)</f>
        <v>0</v>
      </c>
      <c r="H26" s="47">
        <f>IF(AND('Cement Data'!$B$14&gt;=$A26,'Cement Data'!$B$14&lt;$B26),'Cement Data'!G$290,0)</f>
        <v>0</v>
      </c>
      <c r="I26" s="47">
        <f>IF(AND('Cement Data'!$B$14&gt;=$A26,'Cement Data'!$B$14&lt;$B26),'Cement Data'!H$290,0)</f>
        <v>0</v>
      </c>
      <c r="J26" s="47">
        <f>IF(AND('Cement Data'!$B$14&gt;=$A26,'Cement Data'!$B$14&lt;$B26),'Cement Data'!I$290,0)</f>
        <v>0</v>
      </c>
      <c r="K26" s="47">
        <f>IF(AND('Cement Data'!$B$14&gt;=$A26,'Cement Data'!$B$14&lt;$B26),'Cement Data'!J$290,0)</f>
        <v>0</v>
      </c>
      <c r="L26" s="47">
        <f>IF(AND('Cement Data'!$B$14&gt;=$A26,'Cement Data'!$B$14&lt;$B26),'Cement Data'!K$290,0)</f>
        <v>0</v>
      </c>
      <c r="M26" s="47">
        <f>IF(AND('Cement Data'!$B$14&gt;=$A26,'Cement Data'!$B$14&lt;$B26),'Cement Data'!L$290,0)</f>
        <v>0</v>
      </c>
      <c r="N26" s="47">
        <f>IF(AND('Cement Data'!$B$14&gt;=$A26,'Cement Data'!$B$14&lt;$B26),'Cement Data'!M$290,0)</f>
        <v>0</v>
      </c>
      <c r="O26" s="47">
        <f>IF(AND('Cement Data'!$B$14&gt;=$A26,'Cement Data'!$B$14&lt;$B26),'Cement Data'!N$290,0)</f>
        <v>0</v>
      </c>
      <c r="P26" s="47">
        <f>IF(AND('Cement Data'!$B$14&gt;=$A26,'Cement Data'!$B$14&lt;$B26),'Cement Data'!O$290,0)</f>
        <v>0</v>
      </c>
      <c r="Q26" s="47">
        <f>IF(AND('Cement Data'!$B$14&gt;=$A26,'Cement Data'!$B$14&lt;$B26),'Cement Data'!P$290,0)</f>
        <v>0</v>
      </c>
      <c r="R26" s="47">
        <f>IF(AND('Cement Data'!$B$14&gt;=$A26,'Cement Data'!$B$14&lt;$B26),'Cement Data'!Q$290,0)</f>
        <v>0</v>
      </c>
      <c r="S26" s="47">
        <f>IF(AND('Cement Data'!$B$14&gt;=$A26,'Cement Data'!$B$14&lt;$B26),'Cement Data'!R$290,0)</f>
        <v>0</v>
      </c>
      <c r="T26" s="47">
        <f>IF(AND('Cement Data'!$B$14&gt;=$A26,'Cement Data'!$B$14&lt;$B26),'Cement Data'!S$290,0)</f>
        <v>0</v>
      </c>
      <c r="U26" s="47">
        <f>IF(AND('Cement Data'!$B$14&gt;=$A26,'Cement Data'!$B$14&lt;$B26),'Cement Data'!T$290,0)</f>
        <v>0</v>
      </c>
      <c r="V26" s="47">
        <f>IF(AND('Cement Data'!$B$14&gt;=$A26,'Cement Data'!$B$14&lt;$B26),'Cement Data'!U$290,0)</f>
        <v>0</v>
      </c>
      <c r="W26" s="47">
        <f>IF(AND('Cement Data'!$B$14&gt;=$A26,'Cement Data'!$B$14&lt;$B26),'Cement Data'!V$290,0)</f>
        <v>0</v>
      </c>
      <c r="X26" s="47">
        <f>IF(AND('Cement Data'!$B$14&gt;=$A26,'Cement Data'!$B$14&lt;$B26),'Cement Data'!W$290,0)</f>
        <v>0</v>
      </c>
      <c r="Y26" s="47">
        <f>IF(AND('Cement Data'!$B$14&gt;=$A26,'Cement Data'!$B$14&lt;$B26),'Cement Data'!X$290,0)</f>
        <v>0</v>
      </c>
      <c r="Z26" s="47">
        <f>IF(AND('Cement Data'!$B$14&gt;=$A26,'Cement Data'!$B$14&lt;$B26),'Cement Data'!Y$290,0)</f>
        <v>0</v>
      </c>
      <c r="AA26" s="47">
        <f>IF(AND('Cement Data'!$B$14&gt;=$A26,'Cement Data'!$B$14&lt;$B26),'Cement Data'!Z$290,0)</f>
        <v>0</v>
      </c>
      <c r="AB26" s="47">
        <f>IF(AND('Cement Data'!$B$14&gt;=$A26,'Cement Data'!$B$14&lt;$B26),'Cement Data'!AA$290,0)</f>
        <v>0</v>
      </c>
      <c r="AC26" s="47">
        <f>IF(AND('Cement Data'!$B$14&gt;=$A26,'Cement Data'!$B$14&lt;$B26),'Cement Data'!AB$290,0)</f>
        <v>0</v>
      </c>
      <c r="AD26" s="47">
        <f>IF(AND('Cement Data'!$B$14&gt;=$A26,'Cement Data'!$B$14&lt;$B26),'Cement Data'!AC$290,0)</f>
        <v>0</v>
      </c>
      <c r="AE26" s="47">
        <f>IF(AND('Cement Data'!$B$14&gt;=$A26,'Cement Data'!$B$14&lt;$B26),'Cement Data'!AD$290,0)</f>
        <v>0</v>
      </c>
      <c r="AF26" s="47">
        <f>IF(AND('Cement Data'!$B$14&gt;=$A26,'Cement Data'!$B$14&lt;$B26),'Cement Data'!AE$290,0)</f>
        <v>0</v>
      </c>
      <c r="AG26" s="47">
        <f>IF(AND('Cement Data'!$B$14&gt;=$A26,'Cement Data'!$B$14&lt;$B26),'Cement Data'!AF$290,0)</f>
        <v>0</v>
      </c>
      <c r="AH26" s="47">
        <f>IF(AND('Cement Data'!$B$14&gt;=$A26,'Cement Data'!$B$14&lt;$B26),'Cement Data'!AG$290,0)</f>
        <v>0</v>
      </c>
      <c r="AI26" s="47">
        <f>IF(AND('Cement Data'!$B$14&gt;=$A26,'Cement Data'!$B$14&lt;$B26),'Cement Data'!AH$290,0)</f>
        <v>0</v>
      </c>
      <c r="AJ26" s="47">
        <f>IF(AND('Cement Data'!$B$14&gt;=$A26,'Cement Data'!$B$14&lt;$B26),'Cement Data'!AI$290,0)</f>
        <v>0</v>
      </c>
      <c r="AK26" s="47">
        <f>IF(AND('Cement Data'!$B$14&gt;=$A26,'Cement Data'!$B$14&lt;$B26),'Cement Data'!AJ$290,0)</f>
        <v>0</v>
      </c>
      <c r="AL26" s="47">
        <f>IF(AND('Cement Data'!$B$14&gt;=$A26,'Cement Data'!$B$14&lt;$B26),'Cement Data'!AK$290,0)</f>
        <v>0</v>
      </c>
    </row>
    <row r="27" spans="1:38" x14ac:dyDescent="0.45">
      <c r="A27" s="15">
        <f t="shared" si="1"/>
        <v>-70</v>
      </c>
      <c r="B27" s="16">
        <f t="shared" si="2"/>
        <v>-60</v>
      </c>
      <c r="C27" s="47">
        <f>IF(AND('Cement Data'!$B$14&gt;=$A27,'Cement Data'!$B$14&lt;$B27),'Cement Data'!B$290,0)</f>
        <v>0</v>
      </c>
      <c r="D27" s="47">
        <f>IF(AND('Cement Data'!$B$14&gt;=$A27,'Cement Data'!$B$14&lt;$B27),'Cement Data'!C$290,0)</f>
        <v>0</v>
      </c>
      <c r="E27" s="47">
        <f>IF(AND('Cement Data'!$B$14&gt;=$A27,'Cement Data'!$B$14&lt;$B27),'Cement Data'!D$290,0)</f>
        <v>0</v>
      </c>
      <c r="F27" s="47">
        <f>IF(AND('Cement Data'!$B$14&gt;=$A27,'Cement Data'!$B$14&lt;$B27),'Cement Data'!E$290,0)</f>
        <v>0</v>
      </c>
      <c r="G27" s="47">
        <f>IF(AND('Cement Data'!$B$14&gt;=$A27,'Cement Data'!$B$14&lt;$B27),'Cement Data'!F$290,0)</f>
        <v>0</v>
      </c>
      <c r="H27" s="47">
        <f>IF(AND('Cement Data'!$B$14&gt;=$A27,'Cement Data'!$B$14&lt;$B27),'Cement Data'!G$290,0)</f>
        <v>0</v>
      </c>
      <c r="I27" s="47">
        <f>IF(AND('Cement Data'!$B$14&gt;=$A27,'Cement Data'!$B$14&lt;$B27),'Cement Data'!H$290,0)</f>
        <v>0</v>
      </c>
      <c r="J27" s="47">
        <f>IF(AND('Cement Data'!$B$14&gt;=$A27,'Cement Data'!$B$14&lt;$B27),'Cement Data'!I$290,0)</f>
        <v>0</v>
      </c>
      <c r="K27" s="47">
        <f>IF(AND('Cement Data'!$B$14&gt;=$A27,'Cement Data'!$B$14&lt;$B27),'Cement Data'!J$290,0)</f>
        <v>0</v>
      </c>
      <c r="L27" s="47">
        <f>IF(AND('Cement Data'!$B$14&gt;=$A27,'Cement Data'!$B$14&lt;$B27),'Cement Data'!K$290,0)</f>
        <v>0</v>
      </c>
      <c r="M27" s="47">
        <f>IF(AND('Cement Data'!$B$14&gt;=$A27,'Cement Data'!$B$14&lt;$B27),'Cement Data'!L$290,0)</f>
        <v>0</v>
      </c>
      <c r="N27" s="47">
        <f>IF(AND('Cement Data'!$B$14&gt;=$A27,'Cement Data'!$B$14&lt;$B27),'Cement Data'!M$290,0)</f>
        <v>0</v>
      </c>
      <c r="O27" s="47">
        <f>IF(AND('Cement Data'!$B$14&gt;=$A27,'Cement Data'!$B$14&lt;$B27),'Cement Data'!N$290,0)</f>
        <v>0</v>
      </c>
      <c r="P27" s="47">
        <f>IF(AND('Cement Data'!$B$14&gt;=$A27,'Cement Data'!$B$14&lt;$B27),'Cement Data'!O$290,0)</f>
        <v>0</v>
      </c>
      <c r="Q27" s="47">
        <f>IF(AND('Cement Data'!$B$14&gt;=$A27,'Cement Data'!$B$14&lt;$B27),'Cement Data'!P$290,0)</f>
        <v>0</v>
      </c>
      <c r="R27" s="47">
        <f>IF(AND('Cement Data'!$B$14&gt;=$A27,'Cement Data'!$B$14&lt;$B27),'Cement Data'!Q$290,0)</f>
        <v>0</v>
      </c>
      <c r="S27" s="47">
        <f>IF(AND('Cement Data'!$B$14&gt;=$A27,'Cement Data'!$B$14&lt;$B27),'Cement Data'!R$290,0)</f>
        <v>0</v>
      </c>
      <c r="T27" s="47">
        <f>IF(AND('Cement Data'!$B$14&gt;=$A27,'Cement Data'!$B$14&lt;$B27),'Cement Data'!S$290,0)</f>
        <v>0</v>
      </c>
      <c r="U27" s="47">
        <f>IF(AND('Cement Data'!$B$14&gt;=$A27,'Cement Data'!$B$14&lt;$B27),'Cement Data'!T$290,0)</f>
        <v>0</v>
      </c>
      <c r="V27" s="47">
        <f>IF(AND('Cement Data'!$B$14&gt;=$A27,'Cement Data'!$B$14&lt;$B27),'Cement Data'!U$290,0)</f>
        <v>0</v>
      </c>
      <c r="W27" s="47">
        <f>IF(AND('Cement Data'!$B$14&gt;=$A27,'Cement Data'!$B$14&lt;$B27),'Cement Data'!V$290,0)</f>
        <v>0</v>
      </c>
      <c r="X27" s="47">
        <f>IF(AND('Cement Data'!$B$14&gt;=$A27,'Cement Data'!$B$14&lt;$B27),'Cement Data'!W$290,0)</f>
        <v>0</v>
      </c>
      <c r="Y27" s="47">
        <f>IF(AND('Cement Data'!$B$14&gt;=$A27,'Cement Data'!$B$14&lt;$B27),'Cement Data'!X$290,0)</f>
        <v>0</v>
      </c>
      <c r="Z27" s="47">
        <f>IF(AND('Cement Data'!$B$14&gt;=$A27,'Cement Data'!$B$14&lt;$B27),'Cement Data'!Y$290,0)</f>
        <v>0</v>
      </c>
      <c r="AA27" s="47">
        <f>IF(AND('Cement Data'!$B$14&gt;=$A27,'Cement Data'!$B$14&lt;$B27),'Cement Data'!Z$290,0)</f>
        <v>0</v>
      </c>
      <c r="AB27" s="47">
        <f>IF(AND('Cement Data'!$B$14&gt;=$A27,'Cement Data'!$B$14&lt;$B27),'Cement Data'!AA$290,0)</f>
        <v>0</v>
      </c>
      <c r="AC27" s="47">
        <f>IF(AND('Cement Data'!$B$14&gt;=$A27,'Cement Data'!$B$14&lt;$B27),'Cement Data'!AB$290,0)</f>
        <v>0</v>
      </c>
      <c r="AD27" s="47">
        <f>IF(AND('Cement Data'!$B$14&gt;=$A27,'Cement Data'!$B$14&lt;$B27),'Cement Data'!AC$290,0)</f>
        <v>0</v>
      </c>
      <c r="AE27" s="47">
        <f>IF(AND('Cement Data'!$B$14&gt;=$A27,'Cement Data'!$B$14&lt;$B27),'Cement Data'!AD$290,0)</f>
        <v>0</v>
      </c>
      <c r="AF27" s="47">
        <f>IF(AND('Cement Data'!$B$14&gt;=$A27,'Cement Data'!$B$14&lt;$B27),'Cement Data'!AE$290,0)</f>
        <v>0</v>
      </c>
      <c r="AG27" s="47">
        <f>IF(AND('Cement Data'!$B$14&gt;=$A27,'Cement Data'!$B$14&lt;$B27),'Cement Data'!AF$290,0)</f>
        <v>0</v>
      </c>
      <c r="AH27" s="47">
        <f>IF(AND('Cement Data'!$B$14&gt;=$A27,'Cement Data'!$B$14&lt;$B27),'Cement Data'!AG$290,0)</f>
        <v>0</v>
      </c>
      <c r="AI27" s="47">
        <f>IF(AND('Cement Data'!$B$14&gt;=$A27,'Cement Data'!$B$14&lt;$B27),'Cement Data'!AH$290,0)</f>
        <v>0</v>
      </c>
      <c r="AJ27" s="47">
        <f>IF(AND('Cement Data'!$B$14&gt;=$A27,'Cement Data'!$B$14&lt;$B27),'Cement Data'!AI$290,0)</f>
        <v>0</v>
      </c>
      <c r="AK27" s="47">
        <f>IF(AND('Cement Data'!$B$14&gt;=$A27,'Cement Data'!$B$14&lt;$B27),'Cement Data'!AJ$290,0)</f>
        <v>0</v>
      </c>
      <c r="AL27" s="47">
        <f>IF(AND('Cement Data'!$B$14&gt;=$A27,'Cement Data'!$B$14&lt;$B27),'Cement Data'!AK$290,0)</f>
        <v>0</v>
      </c>
    </row>
    <row r="28" spans="1:38" x14ac:dyDescent="0.45">
      <c r="A28" s="15">
        <f t="shared" si="1"/>
        <v>-60</v>
      </c>
      <c r="B28" s="16">
        <f t="shared" si="2"/>
        <v>-50</v>
      </c>
      <c r="C28" s="47">
        <f>IF(AND('Cement Data'!$B$14&gt;=$A28,'Cement Data'!$B$14&lt;$B28),'Cement Data'!B$290,0)</f>
        <v>0</v>
      </c>
      <c r="D28" s="47">
        <f>IF(AND('Cement Data'!$B$14&gt;=$A28,'Cement Data'!$B$14&lt;$B28),'Cement Data'!C$290,0)</f>
        <v>0</v>
      </c>
      <c r="E28" s="47">
        <f>IF(AND('Cement Data'!$B$14&gt;=$A28,'Cement Data'!$B$14&lt;$B28),'Cement Data'!D$290,0)</f>
        <v>0</v>
      </c>
      <c r="F28" s="47">
        <f>IF(AND('Cement Data'!$B$14&gt;=$A28,'Cement Data'!$B$14&lt;$B28),'Cement Data'!E$290,0)</f>
        <v>0</v>
      </c>
      <c r="G28" s="47">
        <f>IF(AND('Cement Data'!$B$14&gt;=$A28,'Cement Data'!$B$14&lt;$B28),'Cement Data'!F$290,0)</f>
        <v>0</v>
      </c>
      <c r="H28" s="47">
        <f>IF(AND('Cement Data'!$B$14&gt;=$A28,'Cement Data'!$B$14&lt;$B28),'Cement Data'!G$290,0)</f>
        <v>0</v>
      </c>
      <c r="I28" s="47">
        <f>IF(AND('Cement Data'!$B$14&gt;=$A28,'Cement Data'!$B$14&lt;$B28),'Cement Data'!H$290,0)</f>
        <v>0</v>
      </c>
      <c r="J28" s="47">
        <f>IF(AND('Cement Data'!$B$14&gt;=$A28,'Cement Data'!$B$14&lt;$B28),'Cement Data'!I$290,0)</f>
        <v>0</v>
      </c>
      <c r="K28" s="47">
        <f>IF(AND('Cement Data'!$B$14&gt;=$A28,'Cement Data'!$B$14&lt;$B28),'Cement Data'!J$290,0)</f>
        <v>0</v>
      </c>
      <c r="L28" s="47">
        <f>IF(AND('Cement Data'!$B$14&gt;=$A28,'Cement Data'!$B$14&lt;$B28),'Cement Data'!K$290,0)</f>
        <v>0</v>
      </c>
      <c r="M28" s="47">
        <f>IF(AND('Cement Data'!$B$14&gt;=$A28,'Cement Data'!$B$14&lt;$B28),'Cement Data'!L$290,0)</f>
        <v>0</v>
      </c>
      <c r="N28" s="47">
        <f>IF(AND('Cement Data'!$B$14&gt;=$A28,'Cement Data'!$B$14&lt;$B28),'Cement Data'!M$290,0)</f>
        <v>0</v>
      </c>
      <c r="O28" s="47">
        <f>IF(AND('Cement Data'!$B$14&gt;=$A28,'Cement Data'!$B$14&lt;$B28),'Cement Data'!N$290,0)</f>
        <v>0</v>
      </c>
      <c r="P28" s="47">
        <f>IF(AND('Cement Data'!$B$14&gt;=$A28,'Cement Data'!$B$14&lt;$B28),'Cement Data'!O$290,0)</f>
        <v>0</v>
      </c>
      <c r="Q28" s="47">
        <f>IF(AND('Cement Data'!$B$14&gt;=$A28,'Cement Data'!$B$14&lt;$B28),'Cement Data'!P$290,0)</f>
        <v>0</v>
      </c>
      <c r="R28" s="47">
        <f>IF(AND('Cement Data'!$B$14&gt;=$A28,'Cement Data'!$B$14&lt;$B28),'Cement Data'!Q$290,0)</f>
        <v>0</v>
      </c>
      <c r="S28" s="47">
        <f>IF(AND('Cement Data'!$B$14&gt;=$A28,'Cement Data'!$B$14&lt;$B28),'Cement Data'!R$290,0)</f>
        <v>0</v>
      </c>
      <c r="T28" s="47">
        <f>IF(AND('Cement Data'!$B$14&gt;=$A28,'Cement Data'!$B$14&lt;$B28),'Cement Data'!S$290,0)</f>
        <v>0</v>
      </c>
      <c r="U28" s="47">
        <f>IF(AND('Cement Data'!$B$14&gt;=$A28,'Cement Data'!$B$14&lt;$B28),'Cement Data'!T$290,0)</f>
        <v>0</v>
      </c>
      <c r="V28" s="47">
        <f>IF(AND('Cement Data'!$B$14&gt;=$A28,'Cement Data'!$B$14&lt;$B28),'Cement Data'!U$290,0)</f>
        <v>0</v>
      </c>
      <c r="W28" s="47">
        <f>IF(AND('Cement Data'!$B$14&gt;=$A28,'Cement Data'!$B$14&lt;$B28),'Cement Data'!V$290,0)</f>
        <v>0</v>
      </c>
      <c r="X28" s="47">
        <f>IF(AND('Cement Data'!$B$14&gt;=$A28,'Cement Data'!$B$14&lt;$B28),'Cement Data'!W$290,0)</f>
        <v>0</v>
      </c>
      <c r="Y28" s="47">
        <f>IF(AND('Cement Data'!$B$14&gt;=$A28,'Cement Data'!$B$14&lt;$B28),'Cement Data'!X$290,0)</f>
        <v>0</v>
      </c>
      <c r="Z28" s="47">
        <f>IF(AND('Cement Data'!$B$14&gt;=$A28,'Cement Data'!$B$14&lt;$B28),'Cement Data'!Y$290,0)</f>
        <v>0</v>
      </c>
      <c r="AA28" s="47">
        <f>IF(AND('Cement Data'!$B$14&gt;=$A28,'Cement Data'!$B$14&lt;$B28),'Cement Data'!Z$290,0)</f>
        <v>0</v>
      </c>
      <c r="AB28" s="47">
        <f>IF(AND('Cement Data'!$B$14&gt;=$A28,'Cement Data'!$B$14&lt;$B28),'Cement Data'!AA$290,0)</f>
        <v>0</v>
      </c>
      <c r="AC28" s="47">
        <f>IF(AND('Cement Data'!$B$14&gt;=$A28,'Cement Data'!$B$14&lt;$B28),'Cement Data'!AB$290,0)</f>
        <v>0</v>
      </c>
      <c r="AD28" s="47">
        <f>IF(AND('Cement Data'!$B$14&gt;=$A28,'Cement Data'!$B$14&lt;$B28),'Cement Data'!AC$290,0)</f>
        <v>0</v>
      </c>
      <c r="AE28" s="47">
        <f>IF(AND('Cement Data'!$B$14&gt;=$A28,'Cement Data'!$B$14&lt;$B28),'Cement Data'!AD$290,0)</f>
        <v>0</v>
      </c>
      <c r="AF28" s="47">
        <f>IF(AND('Cement Data'!$B$14&gt;=$A28,'Cement Data'!$B$14&lt;$B28),'Cement Data'!AE$290,0)</f>
        <v>0</v>
      </c>
      <c r="AG28" s="47">
        <f>IF(AND('Cement Data'!$B$14&gt;=$A28,'Cement Data'!$B$14&lt;$B28),'Cement Data'!AF$290,0)</f>
        <v>0</v>
      </c>
      <c r="AH28" s="47">
        <f>IF(AND('Cement Data'!$B$14&gt;=$A28,'Cement Data'!$B$14&lt;$B28),'Cement Data'!AG$290,0)</f>
        <v>0</v>
      </c>
      <c r="AI28" s="47">
        <f>IF(AND('Cement Data'!$B$14&gt;=$A28,'Cement Data'!$B$14&lt;$B28),'Cement Data'!AH$290,0)</f>
        <v>0</v>
      </c>
      <c r="AJ28" s="47">
        <f>IF(AND('Cement Data'!$B$14&gt;=$A28,'Cement Data'!$B$14&lt;$B28),'Cement Data'!AI$290,0)</f>
        <v>0</v>
      </c>
      <c r="AK28" s="47">
        <f>IF(AND('Cement Data'!$B$14&gt;=$A28,'Cement Data'!$B$14&lt;$B28),'Cement Data'!AJ$290,0)</f>
        <v>0</v>
      </c>
      <c r="AL28" s="47">
        <f>IF(AND('Cement Data'!$B$14&gt;=$A28,'Cement Data'!$B$14&lt;$B28),'Cement Data'!AK$290,0)</f>
        <v>0</v>
      </c>
    </row>
    <row r="29" spans="1:38" x14ac:dyDescent="0.45">
      <c r="A29" s="15">
        <f t="shared" si="1"/>
        <v>-50</v>
      </c>
      <c r="B29" s="16">
        <f t="shared" si="2"/>
        <v>-40</v>
      </c>
      <c r="C29" s="47">
        <f>IF(AND('Cement Data'!$B$14&gt;=$A29,'Cement Data'!$B$14&lt;$B29),'Cement Data'!B$290,0)</f>
        <v>0</v>
      </c>
      <c r="D29" s="47">
        <f>IF(AND('Cement Data'!$B$14&gt;=$A29,'Cement Data'!$B$14&lt;$B29),'Cement Data'!C$290,0)</f>
        <v>0</v>
      </c>
      <c r="E29" s="47">
        <f>IF(AND('Cement Data'!$B$14&gt;=$A29,'Cement Data'!$B$14&lt;$B29),'Cement Data'!D$290,0)</f>
        <v>0</v>
      </c>
      <c r="F29" s="47">
        <f>IF(AND('Cement Data'!$B$14&gt;=$A29,'Cement Data'!$B$14&lt;$B29),'Cement Data'!E$290,0)</f>
        <v>0</v>
      </c>
      <c r="G29" s="47">
        <f>IF(AND('Cement Data'!$B$14&gt;=$A29,'Cement Data'!$B$14&lt;$B29),'Cement Data'!F$290,0)</f>
        <v>0</v>
      </c>
      <c r="H29" s="47">
        <f>IF(AND('Cement Data'!$B$14&gt;=$A29,'Cement Data'!$B$14&lt;$B29),'Cement Data'!G$290,0)</f>
        <v>0</v>
      </c>
      <c r="I29" s="47">
        <f>IF(AND('Cement Data'!$B$14&gt;=$A29,'Cement Data'!$B$14&lt;$B29),'Cement Data'!H$290,0)</f>
        <v>0</v>
      </c>
      <c r="J29" s="47">
        <f>IF(AND('Cement Data'!$B$14&gt;=$A29,'Cement Data'!$B$14&lt;$B29),'Cement Data'!I$290,0)</f>
        <v>0</v>
      </c>
      <c r="K29" s="47">
        <f>IF(AND('Cement Data'!$B$14&gt;=$A29,'Cement Data'!$B$14&lt;$B29),'Cement Data'!J$290,0)</f>
        <v>0</v>
      </c>
      <c r="L29" s="47">
        <f>IF(AND('Cement Data'!$B$14&gt;=$A29,'Cement Data'!$B$14&lt;$B29),'Cement Data'!K$290,0)</f>
        <v>0</v>
      </c>
      <c r="M29" s="47">
        <f>IF(AND('Cement Data'!$B$14&gt;=$A29,'Cement Data'!$B$14&lt;$B29),'Cement Data'!L$290,0)</f>
        <v>0</v>
      </c>
      <c r="N29" s="47">
        <f>IF(AND('Cement Data'!$B$14&gt;=$A29,'Cement Data'!$B$14&lt;$B29),'Cement Data'!M$290,0)</f>
        <v>0</v>
      </c>
      <c r="O29" s="47">
        <f>IF(AND('Cement Data'!$B$14&gt;=$A29,'Cement Data'!$B$14&lt;$B29),'Cement Data'!N$290,0)</f>
        <v>0</v>
      </c>
      <c r="P29" s="47">
        <f>IF(AND('Cement Data'!$B$14&gt;=$A29,'Cement Data'!$B$14&lt;$B29),'Cement Data'!O$290,0)</f>
        <v>0</v>
      </c>
      <c r="Q29" s="47">
        <f>IF(AND('Cement Data'!$B$14&gt;=$A29,'Cement Data'!$B$14&lt;$B29),'Cement Data'!P$290,0)</f>
        <v>0</v>
      </c>
      <c r="R29" s="47">
        <f>IF(AND('Cement Data'!$B$14&gt;=$A29,'Cement Data'!$B$14&lt;$B29),'Cement Data'!Q$290,0)</f>
        <v>0</v>
      </c>
      <c r="S29" s="47">
        <f>IF(AND('Cement Data'!$B$14&gt;=$A29,'Cement Data'!$B$14&lt;$B29),'Cement Data'!R$290,0)</f>
        <v>0</v>
      </c>
      <c r="T29" s="47">
        <f>IF(AND('Cement Data'!$B$14&gt;=$A29,'Cement Data'!$B$14&lt;$B29),'Cement Data'!S$290,0)</f>
        <v>0</v>
      </c>
      <c r="U29" s="47">
        <f>IF(AND('Cement Data'!$B$14&gt;=$A29,'Cement Data'!$B$14&lt;$B29),'Cement Data'!T$290,0)</f>
        <v>0</v>
      </c>
      <c r="V29" s="47">
        <f>IF(AND('Cement Data'!$B$14&gt;=$A29,'Cement Data'!$B$14&lt;$B29),'Cement Data'!U$290,0)</f>
        <v>0</v>
      </c>
      <c r="W29" s="47">
        <f>IF(AND('Cement Data'!$B$14&gt;=$A29,'Cement Data'!$B$14&lt;$B29),'Cement Data'!V$290,0)</f>
        <v>0</v>
      </c>
      <c r="X29" s="47">
        <f>IF(AND('Cement Data'!$B$14&gt;=$A29,'Cement Data'!$B$14&lt;$B29),'Cement Data'!W$290,0)</f>
        <v>0</v>
      </c>
      <c r="Y29" s="47">
        <f>IF(AND('Cement Data'!$B$14&gt;=$A29,'Cement Data'!$B$14&lt;$B29),'Cement Data'!X$290,0)</f>
        <v>0</v>
      </c>
      <c r="Z29" s="47">
        <f>IF(AND('Cement Data'!$B$14&gt;=$A29,'Cement Data'!$B$14&lt;$B29),'Cement Data'!Y$290,0)</f>
        <v>0</v>
      </c>
      <c r="AA29" s="47">
        <f>IF(AND('Cement Data'!$B$14&gt;=$A29,'Cement Data'!$B$14&lt;$B29),'Cement Data'!Z$290,0)</f>
        <v>0</v>
      </c>
      <c r="AB29" s="47">
        <f>IF(AND('Cement Data'!$B$14&gt;=$A29,'Cement Data'!$B$14&lt;$B29),'Cement Data'!AA$290,0)</f>
        <v>0</v>
      </c>
      <c r="AC29" s="47">
        <f>IF(AND('Cement Data'!$B$14&gt;=$A29,'Cement Data'!$B$14&lt;$B29),'Cement Data'!AB$290,0)</f>
        <v>0</v>
      </c>
      <c r="AD29" s="47">
        <f>IF(AND('Cement Data'!$B$14&gt;=$A29,'Cement Data'!$B$14&lt;$B29),'Cement Data'!AC$290,0)</f>
        <v>0</v>
      </c>
      <c r="AE29" s="47">
        <f>IF(AND('Cement Data'!$B$14&gt;=$A29,'Cement Data'!$B$14&lt;$B29),'Cement Data'!AD$290,0)</f>
        <v>0</v>
      </c>
      <c r="AF29" s="47">
        <f>IF(AND('Cement Data'!$B$14&gt;=$A29,'Cement Data'!$B$14&lt;$B29),'Cement Data'!AE$290,0)</f>
        <v>0</v>
      </c>
      <c r="AG29" s="47">
        <f>IF(AND('Cement Data'!$B$14&gt;=$A29,'Cement Data'!$B$14&lt;$B29),'Cement Data'!AF$290,0)</f>
        <v>0</v>
      </c>
      <c r="AH29" s="47">
        <f>IF(AND('Cement Data'!$B$14&gt;=$A29,'Cement Data'!$B$14&lt;$B29),'Cement Data'!AG$290,0)</f>
        <v>0</v>
      </c>
      <c r="AI29" s="47">
        <f>IF(AND('Cement Data'!$B$14&gt;=$A29,'Cement Data'!$B$14&lt;$B29),'Cement Data'!AH$290,0)</f>
        <v>0</v>
      </c>
      <c r="AJ29" s="47">
        <f>IF(AND('Cement Data'!$B$14&gt;=$A29,'Cement Data'!$B$14&lt;$B29),'Cement Data'!AI$290,0)</f>
        <v>0</v>
      </c>
      <c r="AK29" s="47">
        <f>IF(AND('Cement Data'!$B$14&gt;=$A29,'Cement Data'!$B$14&lt;$B29),'Cement Data'!AJ$290,0)</f>
        <v>0</v>
      </c>
      <c r="AL29" s="47">
        <f>IF(AND('Cement Data'!$B$14&gt;=$A29,'Cement Data'!$B$14&lt;$B29),'Cement Data'!AK$290,0)</f>
        <v>0</v>
      </c>
    </row>
    <row r="30" spans="1:38" x14ac:dyDescent="0.45">
      <c r="A30" s="15">
        <f t="shared" si="1"/>
        <v>-40</v>
      </c>
      <c r="B30" s="16">
        <f t="shared" si="2"/>
        <v>-30</v>
      </c>
      <c r="C30" s="47">
        <f>IF(AND('Cement Data'!$B$14&gt;=$A30,'Cement Data'!$B$14&lt;$B30),'Cement Data'!B$290,0)</f>
        <v>0</v>
      </c>
      <c r="D30" s="47">
        <f>IF(AND('Cement Data'!$B$14&gt;=$A30,'Cement Data'!$B$14&lt;$B30),'Cement Data'!C$290,0)</f>
        <v>0</v>
      </c>
      <c r="E30" s="47">
        <f>IF(AND('Cement Data'!$B$14&gt;=$A30,'Cement Data'!$B$14&lt;$B30),'Cement Data'!D$290,0)</f>
        <v>0</v>
      </c>
      <c r="F30" s="47">
        <f>IF(AND('Cement Data'!$B$14&gt;=$A30,'Cement Data'!$B$14&lt;$B30),'Cement Data'!E$290,0)</f>
        <v>0</v>
      </c>
      <c r="G30" s="47">
        <f>IF(AND('Cement Data'!$B$14&gt;=$A30,'Cement Data'!$B$14&lt;$B30),'Cement Data'!F$290,0)</f>
        <v>0</v>
      </c>
      <c r="H30" s="47">
        <f>IF(AND('Cement Data'!$B$14&gt;=$A30,'Cement Data'!$B$14&lt;$B30),'Cement Data'!G$290,0)</f>
        <v>0</v>
      </c>
      <c r="I30" s="47">
        <f>IF(AND('Cement Data'!$B$14&gt;=$A30,'Cement Data'!$B$14&lt;$B30),'Cement Data'!H$290,0)</f>
        <v>0</v>
      </c>
      <c r="J30" s="47">
        <f>IF(AND('Cement Data'!$B$14&gt;=$A30,'Cement Data'!$B$14&lt;$B30),'Cement Data'!I$290,0)</f>
        <v>0</v>
      </c>
      <c r="K30" s="47">
        <f>IF(AND('Cement Data'!$B$14&gt;=$A30,'Cement Data'!$B$14&lt;$B30),'Cement Data'!J$290,0)</f>
        <v>0</v>
      </c>
      <c r="L30" s="47">
        <f>IF(AND('Cement Data'!$B$14&gt;=$A30,'Cement Data'!$B$14&lt;$B30),'Cement Data'!K$290,0)</f>
        <v>0</v>
      </c>
      <c r="M30" s="47">
        <f>IF(AND('Cement Data'!$B$14&gt;=$A30,'Cement Data'!$B$14&lt;$B30),'Cement Data'!L$290,0)</f>
        <v>0</v>
      </c>
      <c r="N30" s="47">
        <f>IF(AND('Cement Data'!$B$14&gt;=$A30,'Cement Data'!$B$14&lt;$B30),'Cement Data'!M$290,0)</f>
        <v>0</v>
      </c>
      <c r="O30" s="47">
        <f>IF(AND('Cement Data'!$B$14&gt;=$A30,'Cement Data'!$B$14&lt;$B30),'Cement Data'!N$290,0)</f>
        <v>0</v>
      </c>
      <c r="P30" s="47">
        <f>IF(AND('Cement Data'!$B$14&gt;=$A30,'Cement Data'!$B$14&lt;$B30),'Cement Data'!O$290,0)</f>
        <v>0</v>
      </c>
      <c r="Q30" s="47">
        <f>IF(AND('Cement Data'!$B$14&gt;=$A30,'Cement Data'!$B$14&lt;$B30),'Cement Data'!P$290,0)</f>
        <v>0</v>
      </c>
      <c r="R30" s="47">
        <f>IF(AND('Cement Data'!$B$14&gt;=$A30,'Cement Data'!$B$14&lt;$B30),'Cement Data'!Q$290,0)</f>
        <v>0</v>
      </c>
      <c r="S30" s="47">
        <f>IF(AND('Cement Data'!$B$14&gt;=$A30,'Cement Data'!$B$14&lt;$B30),'Cement Data'!R$290,0)</f>
        <v>0</v>
      </c>
      <c r="T30" s="47">
        <f>IF(AND('Cement Data'!$B$14&gt;=$A30,'Cement Data'!$B$14&lt;$B30),'Cement Data'!S$290,0)</f>
        <v>0</v>
      </c>
      <c r="U30" s="47">
        <f>IF(AND('Cement Data'!$B$14&gt;=$A30,'Cement Data'!$B$14&lt;$B30),'Cement Data'!T$290,0)</f>
        <v>0</v>
      </c>
      <c r="V30" s="47">
        <f>IF(AND('Cement Data'!$B$14&gt;=$A30,'Cement Data'!$B$14&lt;$B30),'Cement Data'!U$290,0)</f>
        <v>0</v>
      </c>
      <c r="W30" s="47">
        <f>IF(AND('Cement Data'!$B$14&gt;=$A30,'Cement Data'!$B$14&lt;$B30),'Cement Data'!V$290,0)</f>
        <v>0</v>
      </c>
      <c r="X30" s="47">
        <f>IF(AND('Cement Data'!$B$14&gt;=$A30,'Cement Data'!$B$14&lt;$B30),'Cement Data'!W$290,0)</f>
        <v>0</v>
      </c>
      <c r="Y30" s="47">
        <f>IF(AND('Cement Data'!$B$14&gt;=$A30,'Cement Data'!$B$14&lt;$B30),'Cement Data'!X$290,0)</f>
        <v>0</v>
      </c>
      <c r="Z30" s="47">
        <f>IF(AND('Cement Data'!$B$14&gt;=$A30,'Cement Data'!$B$14&lt;$B30),'Cement Data'!Y$290,0)</f>
        <v>0</v>
      </c>
      <c r="AA30" s="47">
        <f>IF(AND('Cement Data'!$B$14&gt;=$A30,'Cement Data'!$B$14&lt;$B30),'Cement Data'!Z$290,0)</f>
        <v>0</v>
      </c>
      <c r="AB30" s="47">
        <f>IF(AND('Cement Data'!$B$14&gt;=$A30,'Cement Data'!$B$14&lt;$B30),'Cement Data'!AA$290,0)</f>
        <v>0</v>
      </c>
      <c r="AC30" s="47">
        <f>IF(AND('Cement Data'!$B$14&gt;=$A30,'Cement Data'!$B$14&lt;$B30),'Cement Data'!AB$290,0)</f>
        <v>0</v>
      </c>
      <c r="AD30" s="47">
        <f>IF(AND('Cement Data'!$B$14&gt;=$A30,'Cement Data'!$B$14&lt;$B30),'Cement Data'!AC$290,0)</f>
        <v>0</v>
      </c>
      <c r="AE30" s="47">
        <f>IF(AND('Cement Data'!$B$14&gt;=$A30,'Cement Data'!$B$14&lt;$B30),'Cement Data'!AD$290,0)</f>
        <v>0</v>
      </c>
      <c r="AF30" s="47">
        <f>IF(AND('Cement Data'!$B$14&gt;=$A30,'Cement Data'!$B$14&lt;$B30),'Cement Data'!AE$290,0)</f>
        <v>0</v>
      </c>
      <c r="AG30" s="47">
        <f>IF(AND('Cement Data'!$B$14&gt;=$A30,'Cement Data'!$B$14&lt;$B30),'Cement Data'!AF$290,0)</f>
        <v>0</v>
      </c>
      <c r="AH30" s="47">
        <f>IF(AND('Cement Data'!$B$14&gt;=$A30,'Cement Data'!$B$14&lt;$B30),'Cement Data'!AG$290,0)</f>
        <v>0</v>
      </c>
      <c r="AI30" s="47">
        <f>IF(AND('Cement Data'!$B$14&gt;=$A30,'Cement Data'!$B$14&lt;$B30),'Cement Data'!AH$290,0)</f>
        <v>0</v>
      </c>
      <c r="AJ30" s="47">
        <f>IF(AND('Cement Data'!$B$14&gt;=$A30,'Cement Data'!$B$14&lt;$B30),'Cement Data'!AI$290,0)</f>
        <v>0</v>
      </c>
      <c r="AK30" s="47">
        <f>IF(AND('Cement Data'!$B$14&gt;=$A30,'Cement Data'!$B$14&lt;$B30),'Cement Data'!AJ$290,0)</f>
        <v>0</v>
      </c>
      <c r="AL30" s="47">
        <f>IF(AND('Cement Data'!$B$14&gt;=$A30,'Cement Data'!$B$14&lt;$B30),'Cement Data'!AK$290,0)</f>
        <v>0</v>
      </c>
    </row>
    <row r="31" spans="1:38" x14ac:dyDescent="0.45">
      <c r="A31" s="15">
        <f t="shared" si="1"/>
        <v>-30</v>
      </c>
      <c r="B31" s="16">
        <f t="shared" si="2"/>
        <v>-20</v>
      </c>
      <c r="C31" s="47">
        <f>IF(AND('Cement Data'!$B$14&gt;=$A31,'Cement Data'!$B$14&lt;$B31),'Cement Data'!B$290,0)</f>
        <v>0</v>
      </c>
      <c r="D31" s="47">
        <f>IF(AND('Cement Data'!$B$14&gt;=$A31,'Cement Data'!$B$14&lt;$B31),'Cement Data'!C$290,0)</f>
        <v>0</v>
      </c>
      <c r="E31" s="47">
        <f>IF(AND('Cement Data'!$B$14&gt;=$A31,'Cement Data'!$B$14&lt;$B31),'Cement Data'!D$290,0)</f>
        <v>0</v>
      </c>
      <c r="F31" s="47">
        <f>IF(AND('Cement Data'!$B$14&gt;=$A31,'Cement Data'!$B$14&lt;$B31),'Cement Data'!E$290,0)</f>
        <v>0</v>
      </c>
      <c r="G31" s="47">
        <f>IF(AND('Cement Data'!$B$14&gt;=$A31,'Cement Data'!$B$14&lt;$B31),'Cement Data'!F$290,0)</f>
        <v>0</v>
      </c>
      <c r="H31" s="47">
        <f>IF(AND('Cement Data'!$B$14&gt;=$A31,'Cement Data'!$B$14&lt;$B31),'Cement Data'!G$290,0)</f>
        <v>0</v>
      </c>
      <c r="I31" s="47">
        <f>IF(AND('Cement Data'!$B$14&gt;=$A31,'Cement Data'!$B$14&lt;$B31),'Cement Data'!H$290,0)</f>
        <v>0</v>
      </c>
      <c r="J31" s="47">
        <f>IF(AND('Cement Data'!$B$14&gt;=$A31,'Cement Data'!$B$14&lt;$B31),'Cement Data'!I$290,0)</f>
        <v>0</v>
      </c>
      <c r="K31" s="47">
        <f>IF(AND('Cement Data'!$B$14&gt;=$A31,'Cement Data'!$B$14&lt;$B31),'Cement Data'!J$290,0)</f>
        <v>0</v>
      </c>
      <c r="L31" s="47">
        <f>IF(AND('Cement Data'!$B$14&gt;=$A31,'Cement Data'!$B$14&lt;$B31),'Cement Data'!K$290,0)</f>
        <v>0</v>
      </c>
      <c r="M31" s="47">
        <f>IF(AND('Cement Data'!$B$14&gt;=$A31,'Cement Data'!$B$14&lt;$B31),'Cement Data'!L$290,0)</f>
        <v>0</v>
      </c>
      <c r="N31" s="47">
        <f>IF(AND('Cement Data'!$B$14&gt;=$A31,'Cement Data'!$B$14&lt;$B31),'Cement Data'!M$290,0)</f>
        <v>0</v>
      </c>
      <c r="O31" s="47">
        <f>IF(AND('Cement Data'!$B$14&gt;=$A31,'Cement Data'!$B$14&lt;$B31),'Cement Data'!N$290,0)</f>
        <v>0</v>
      </c>
      <c r="P31" s="47">
        <f>IF(AND('Cement Data'!$B$14&gt;=$A31,'Cement Data'!$B$14&lt;$B31),'Cement Data'!O$290,0)</f>
        <v>0</v>
      </c>
      <c r="Q31" s="47">
        <f>IF(AND('Cement Data'!$B$14&gt;=$A31,'Cement Data'!$B$14&lt;$B31),'Cement Data'!P$290,0)</f>
        <v>0</v>
      </c>
      <c r="R31" s="47">
        <f>IF(AND('Cement Data'!$B$14&gt;=$A31,'Cement Data'!$B$14&lt;$B31),'Cement Data'!Q$290,0)</f>
        <v>0</v>
      </c>
      <c r="S31" s="47">
        <f>IF(AND('Cement Data'!$B$14&gt;=$A31,'Cement Data'!$B$14&lt;$B31),'Cement Data'!R$290,0)</f>
        <v>0</v>
      </c>
      <c r="T31" s="47">
        <f>IF(AND('Cement Data'!$B$14&gt;=$A31,'Cement Data'!$B$14&lt;$B31),'Cement Data'!S$290,0)</f>
        <v>0</v>
      </c>
      <c r="U31" s="47">
        <f>IF(AND('Cement Data'!$B$14&gt;=$A31,'Cement Data'!$B$14&lt;$B31),'Cement Data'!T$290,0)</f>
        <v>0</v>
      </c>
      <c r="V31" s="47">
        <f>IF(AND('Cement Data'!$B$14&gt;=$A31,'Cement Data'!$B$14&lt;$B31),'Cement Data'!U$290,0)</f>
        <v>0</v>
      </c>
      <c r="W31" s="47">
        <f>IF(AND('Cement Data'!$B$14&gt;=$A31,'Cement Data'!$B$14&lt;$B31),'Cement Data'!V$290,0)</f>
        <v>0</v>
      </c>
      <c r="X31" s="47">
        <f>IF(AND('Cement Data'!$B$14&gt;=$A31,'Cement Data'!$B$14&lt;$B31),'Cement Data'!W$290,0)</f>
        <v>0</v>
      </c>
      <c r="Y31" s="47">
        <f>IF(AND('Cement Data'!$B$14&gt;=$A31,'Cement Data'!$B$14&lt;$B31),'Cement Data'!X$290,0)</f>
        <v>0</v>
      </c>
      <c r="Z31" s="47">
        <f>IF(AND('Cement Data'!$B$14&gt;=$A31,'Cement Data'!$B$14&lt;$B31),'Cement Data'!Y$290,0)</f>
        <v>0</v>
      </c>
      <c r="AA31" s="47">
        <f>IF(AND('Cement Data'!$B$14&gt;=$A31,'Cement Data'!$B$14&lt;$B31),'Cement Data'!Z$290,0)</f>
        <v>0</v>
      </c>
      <c r="AB31" s="47">
        <f>IF(AND('Cement Data'!$B$14&gt;=$A31,'Cement Data'!$B$14&lt;$B31),'Cement Data'!AA$290,0)</f>
        <v>0</v>
      </c>
      <c r="AC31" s="47">
        <f>IF(AND('Cement Data'!$B$14&gt;=$A31,'Cement Data'!$B$14&lt;$B31),'Cement Data'!AB$290,0)</f>
        <v>0</v>
      </c>
      <c r="AD31" s="47">
        <f>IF(AND('Cement Data'!$B$14&gt;=$A31,'Cement Data'!$B$14&lt;$B31),'Cement Data'!AC$290,0)</f>
        <v>0</v>
      </c>
      <c r="AE31" s="47">
        <f>IF(AND('Cement Data'!$B$14&gt;=$A31,'Cement Data'!$B$14&lt;$B31),'Cement Data'!AD$290,0)</f>
        <v>0</v>
      </c>
      <c r="AF31" s="47">
        <f>IF(AND('Cement Data'!$B$14&gt;=$A31,'Cement Data'!$B$14&lt;$B31),'Cement Data'!AE$290,0)</f>
        <v>0</v>
      </c>
      <c r="AG31" s="47">
        <f>IF(AND('Cement Data'!$B$14&gt;=$A31,'Cement Data'!$B$14&lt;$B31),'Cement Data'!AF$290,0)</f>
        <v>0</v>
      </c>
      <c r="AH31" s="47">
        <f>IF(AND('Cement Data'!$B$14&gt;=$A31,'Cement Data'!$B$14&lt;$B31),'Cement Data'!AG$290,0)</f>
        <v>0</v>
      </c>
      <c r="AI31" s="47">
        <f>IF(AND('Cement Data'!$B$14&gt;=$A31,'Cement Data'!$B$14&lt;$B31),'Cement Data'!AH$290,0)</f>
        <v>0</v>
      </c>
      <c r="AJ31" s="47">
        <f>IF(AND('Cement Data'!$B$14&gt;=$A31,'Cement Data'!$B$14&lt;$B31),'Cement Data'!AI$290,0)</f>
        <v>0</v>
      </c>
      <c r="AK31" s="47">
        <f>IF(AND('Cement Data'!$B$14&gt;=$A31,'Cement Data'!$B$14&lt;$B31),'Cement Data'!AJ$290,0)</f>
        <v>0</v>
      </c>
      <c r="AL31" s="47">
        <f>IF(AND('Cement Data'!$B$14&gt;=$A31,'Cement Data'!$B$14&lt;$B31),'Cement Data'!AK$290,0)</f>
        <v>0</v>
      </c>
    </row>
    <row r="32" spans="1:38" x14ac:dyDescent="0.45">
      <c r="A32" s="15">
        <f t="shared" si="1"/>
        <v>-20</v>
      </c>
      <c r="B32" s="16">
        <f t="shared" si="2"/>
        <v>-10</v>
      </c>
      <c r="C32" s="47">
        <f>IF(AND('Cement Data'!$B$14&gt;=$A32,'Cement Data'!$B$14&lt;$B32),'Cement Data'!B$290,0)</f>
        <v>0</v>
      </c>
      <c r="D32" s="47">
        <f>IF(AND('Cement Data'!$B$14&gt;=$A32,'Cement Data'!$B$14&lt;$B32),'Cement Data'!C$290,0)</f>
        <v>0</v>
      </c>
      <c r="E32" s="47">
        <f>IF(AND('Cement Data'!$B$14&gt;=$A32,'Cement Data'!$B$14&lt;$B32),'Cement Data'!D$290,0)</f>
        <v>0</v>
      </c>
      <c r="F32" s="47">
        <f>IF(AND('Cement Data'!$B$14&gt;=$A32,'Cement Data'!$B$14&lt;$B32),'Cement Data'!E$290,0)</f>
        <v>0</v>
      </c>
      <c r="G32" s="47">
        <f>IF(AND('Cement Data'!$B$14&gt;=$A32,'Cement Data'!$B$14&lt;$B32),'Cement Data'!F$290,0)</f>
        <v>0</v>
      </c>
      <c r="H32" s="47">
        <f>IF(AND('Cement Data'!$B$14&gt;=$A32,'Cement Data'!$B$14&lt;$B32),'Cement Data'!G$290,0)</f>
        <v>0</v>
      </c>
      <c r="I32" s="47">
        <f>IF(AND('Cement Data'!$B$14&gt;=$A32,'Cement Data'!$B$14&lt;$B32),'Cement Data'!H$290,0)</f>
        <v>0</v>
      </c>
      <c r="J32" s="47">
        <f>IF(AND('Cement Data'!$B$14&gt;=$A32,'Cement Data'!$B$14&lt;$B32),'Cement Data'!I$290,0)</f>
        <v>0</v>
      </c>
      <c r="K32" s="47">
        <f>IF(AND('Cement Data'!$B$14&gt;=$A32,'Cement Data'!$B$14&lt;$B32),'Cement Data'!J$290,0)</f>
        <v>0</v>
      </c>
      <c r="L32" s="47">
        <f>IF(AND('Cement Data'!$B$14&gt;=$A32,'Cement Data'!$B$14&lt;$B32),'Cement Data'!K$290,0)</f>
        <v>0</v>
      </c>
      <c r="M32" s="47">
        <f>IF(AND('Cement Data'!$B$14&gt;=$A32,'Cement Data'!$B$14&lt;$B32),'Cement Data'!L$290,0)</f>
        <v>0</v>
      </c>
      <c r="N32" s="47">
        <f>IF(AND('Cement Data'!$B$14&gt;=$A32,'Cement Data'!$B$14&lt;$B32),'Cement Data'!M$290,0)</f>
        <v>0</v>
      </c>
      <c r="O32" s="47">
        <f>IF(AND('Cement Data'!$B$14&gt;=$A32,'Cement Data'!$B$14&lt;$B32),'Cement Data'!N$290,0)</f>
        <v>0</v>
      </c>
      <c r="P32" s="47">
        <f>IF(AND('Cement Data'!$B$14&gt;=$A32,'Cement Data'!$B$14&lt;$B32),'Cement Data'!O$290,0)</f>
        <v>0</v>
      </c>
      <c r="Q32" s="47">
        <f>IF(AND('Cement Data'!$B$14&gt;=$A32,'Cement Data'!$B$14&lt;$B32),'Cement Data'!P$290,0)</f>
        <v>0</v>
      </c>
      <c r="R32" s="47">
        <f>IF(AND('Cement Data'!$B$14&gt;=$A32,'Cement Data'!$B$14&lt;$B32),'Cement Data'!Q$290,0)</f>
        <v>0</v>
      </c>
      <c r="S32" s="47">
        <f>IF(AND('Cement Data'!$B$14&gt;=$A32,'Cement Data'!$B$14&lt;$B32),'Cement Data'!R$290,0)</f>
        <v>0</v>
      </c>
      <c r="T32" s="47">
        <f>IF(AND('Cement Data'!$B$14&gt;=$A32,'Cement Data'!$B$14&lt;$B32),'Cement Data'!S$290,0)</f>
        <v>0</v>
      </c>
      <c r="U32" s="47">
        <f>IF(AND('Cement Data'!$B$14&gt;=$A32,'Cement Data'!$B$14&lt;$B32),'Cement Data'!T$290,0)</f>
        <v>0</v>
      </c>
      <c r="V32" s="47">
        <f>IF(AND('Cement Data'!$B$14&gt;=$A32,'Cement Data'!$B$14&lt;$B32),'Cement Data'!U$290,0)</f>
        <v>0</v>
      </c>
      <c r="W32" s="47">
        <f>IF(AND('Cement Data'!$B$14&gt;=$A32,'Cement Data'!$B$14&lt;$B32),'Cement Data'!V$290,0)</f>
        <v>0</v>
      </c>
      <c r="X32" s="47">
        <f>IF(AND('Cement Data'!$B$14&gt;=$A32,'Cement Data'!$B$14&lt;$B32),'Cement Data'!W$290,0)</f>
        <v>0</v>
      </c>
      <c r="Y32" s="47">
        <f>IF(AND('Cement Data'!$B$14&gt;=$A32,'Cement Data'!$B$14&lt;$B32),'Cement Data'!X$290,0)</f>
        <v>0</v>
      </c>
      <c r="Z32" s="47">
        <f>IF(AND('Cement Data'!$B$14&gt;=$A32,'Cement Data'!$B$14&lt;$B32),'Cement Data'!Y$290,0)</f>
        <v>0</v>
      </c>
      <c r="AA32" s="47">
        <f>IF(AND('Cement Data'!$B$14&gt;=$A32,'Cement Data'!$B$14&lt;$B32),'Cement Data'!Z$290,0)</f>
        <v>0</v>
      </c>
      <c r="AB32" s="47">
        <f>IF(AND('Cement Data'!$B$14&gt;=$A32,'Cement Data'!$B$14&lt;$B32),'Cement Data'!AA$290,0)</f>
        <v>0</v>
      </c>
      <c r="AC32" s="47">
        <f>IF(AND('Cement Data'!$B$14&gt;=$A32,'Cement Data'!$B$14&lt;$B32),'Cement Data'!AB$290,0)</f>
        <v>0</v>
      </c>
      <c r="AD32" s="47">
        <f>IF(AND('Cement Data'!$B$14&gt;=$A32,'Cement Data'!$B$14&lt;$B32),'Cement Data'!AC$290,0)</f>
        <v>0</v>
      </c>
      <c r="AE32" s="47">
        <f>IF(AND('Cement Data'!$B$14&gt;=$A32,'Cement Data'!$B$14&lt;$B32),'Cement Data'!AD$290,0)</f>
        <v>0</v>
      </c>
      <c r="AF32" s="47">
        <f>IF(AND('Cement Data'!$B$14&gt;=$A32,'Cement Data'!$B$14&lt;$B32),'Cement Data'!AE$290,0)</f>
        <v>0</v>
      </c>
      <c r="AG32" s="47">
        <f>IF(AND('Cement Data'!$B$14&gt;=$A32,'Cement Data'!$B$14&lt;$B32),'Cement Data'!AF$290,0)</f>
        <v>0</v>
      </c>
      <c r="AH32" s="47">
        <f>IF(AND('Cement Data'!$B$14&gt;=$A32,'Cement Data'!$B$14&lt;$B32),'Cement Data'!AG$290,0)</f>
        <v>0</v>
      </c>
      <c r="AI32" s="47">
        <f>IF(AND('Cement Data'!$B$14&gt;=$A32,'Cement Data'!$B$14&lt;$B32),'Cement Data'!AH$290,0)</f>
        <v>0</v>
      </c>
      <c r="AJ32" s="47">
        <f>IF(AND('Cement Data'!$B$14&gt;=$A32,'Cement Data'!$B$14&lt;$B32),'Cement Data'!AI$290,0)</f>
        <v>0</v>
      </c>
      <c r="AK32" s="47">
        <f>IF(AND('Cement Data'!$B$14&gt;=$A32,'Cement Data'!$B$14&lt;$B32),'Cement Data'!AJ$290,0)</f>
        <v>0</v>
      </c>
      <c r="AL32" s="47">
        <f>IF(AND('Cement Data'!$B$14&gt;=$A32,'Cement Data'!$B$14&lt;$B32),'Cement Data'!AK$290,0)</f>
        <v>0</v>
      </c>
    </row>
    <row r="33" spans="1:38" x14ac:dyDescent="0.45">
      <c r="A33" s="15">
        <f t="shared" si="1"/>
        <v>-10</v>
      </c>
      <c r="B33" s="16">
        <f t="shared" si="2"/>
        <v>0</v>
      </c>
      <c r="C33" s="47">
        <f>IF(AND('Cement Data'!$B$14&gt;=$A33,'Cement Data'!$B$14&lt;$B33),'Cement Data'!B$290,0)</f>
        <v>0</v>
      </c>
      <c r="D33" s="47">
        <f>IF(AND('Cement Data'!$B$14&gt;=$A33,'Cement Data'!$B$14&lt;$B33),'Cement Data'!C$290,0)</f>
        <v>0</v>
      </c>
      <c r="E33" s="47">
        <f>IF(AND('Cement Data'!$B$14&gt;=$A33,'Cement Data'!$B$14&lt;$B33),'Cement Data'!D$290,0)</f>
        <v>0</v>
      </c>
      <c r="F33" s="47">
        <f>IF(AND('Cement Data'!$B$14&gt;=$A33,'Cement Data'!$B$14&lt;$B33),'Cement Data'!E$290,0)</f>
        <v>0</v>
      </c>
      <c r="G33" s="47">
        <f>IF(AND('Cement Data'!$B$14&gt;=$A33,'Cement Data'!$B$14&lt;$B33),'Cement Data'!F$290,0)</f>
        <v>0</v>
      </c>
      <c r="H33" s="47">
        <f>IF(AND('Cement Data'!$B$14&gt;=$A33,'Cement Data'!$B$14&lt;$B33),'Cement Data'!G$290,0)</f>
        <v>0</v>
      </c>
      <c r="I33" s="47">
        <f>IF(AND('Cement Data'!$B$14&gt;=$A33,'Cement Data'!$B$14&lt;$B33),'Cement Data'!H$290,0)</f>
        <v>0</v>
      </c>
      <c r="J33" s="47">
        <f>IF(AND('Cement Data'!$B$14&gt;=$A33,'Cement Data'!$B$14&lt;$B33),'Cement Data'!I$290,0)</f>
        <v>0</v>
      </c>
      <c r="K33" s="47">
        <f>IF(AND('Cement Data'!$B$14&gt;=$A33,'Cement Data'!$B$14&lt;$B33),'Cement Data'!J$290,0)</f>
        <v>0</v>
      </c>
      <c r="L33" s="47">
        <f>IF(AND('Cement Data'!$B$14&gt;=$A33,'Cement Data'!$B$14&lt;$B33),'Cement Data'!K$290,0)</f>
        <v>0</v>
      </c>
      <c r="M33" s="47">
        <f>IF(AND('Cement Data'!$B$14&gt;=$A33,'Cement Data'!$B$14&lt;$B33),'Cement Data'!L$290,0)</f>
        <v>0</v>
      </c>
      <c r="N33" s="47">
        <f>IF(AND('Cement Data'!$B$14&gt;=$A33,'Cement Data'!$B$14&lt;$B33),'Cement Data'!M$290,0)</f>
        <v>0</v>
      </c>
      <c r="O33" s="47">
        <f>IF(AND('Cement Data'!$B$14&gt;=$A33,'Cement Data'!$B$14&lt;$B33),'Cement Data'!N$290,0)</f>
        <v>0</v>
      </c>
      <c r="P33" s="47">
        <f>IF(AND('Cement Data'!$B$14&gt;=$A33,'Cement Data'!$B$14&lt;$B33),'Cement Data'!O$290,0)</f>
        <v>0</v>
      </c>
      <c r="Q33" s="47">
        <f>IF(AND('Cement Data'!$B$14&gt;=$A33,'Cement Data'!$B$14&lt;$B33),'Cement Data'!P$290,0)</f>
        <v>0</v>
      </c>
      <c r="R33" s="47">
        <f>IF(AND('Cement Data'!$B$14&gt;=$A33,'Cement Data'!$B$14&lt;$B33),'Cement Data'!Q$290,0)</f>
        <v>0</v>
      </c>
      <c r="S33" s="47">
        <f>IF(AND('Cement Data'!$B$14&gt;=$A33,'Cement Data'!$B$14&lt;$B33),'Cement Data'!R$290,0)</f>
        <v>0</v>
      </c>
      <c r="T33" s="47">
        <f>IF(AND('Cement Data'!$B$14&gt;=$A33,'Cement Data'!$B$14&lt;$B33),'Cement Data'!S$290,0)</f>
        <v>0</v>
      </c>
      <c r="U33" s="47">
        <f>IF(AND('Cement Data'!$B$14&gt;=$A33,'Cement Data'!$B$14&lt;$B33),'Cement Data'!T$290,0)</f>
        <v>0</v>
      </c>
      <c r="V33" s="47">
        <f>IF(AND('Cement Data'!$B$14&gt;=$A33,'Cement Data'!$B$14&lt;$B33),'Cement Data'!U$290,0)</f>
        <v>0</v>
      </c>
      <c r="W33" s="47">
        <f>IF(AND('Cement Data'!$B$14&gt;=$A33,'Cement Data'!$B$14&lt;$B33),'Cement Data'!V$290,0)</f>
        <v>0</v>
      </c>
      <c r="X33" s="47">
        <f>IF(AND('Cement Data'!$B$14&gt;=$A33,'Cement Data'!$B$14&lt;$B33),'Cement Data'!W$290,0)</f>
        <v>0</v>
      </c>
      <c r="Y33" s="47">
        <f>IF(AND('Cement Data'!$B$14&gt;=$A33,'Cement Data'!$B$14&lt;$B33),'Cement Data'!X$290,0)</f>
        <v>0</v>
      </c>
      <c r="Z33" s="47">
        <f>IF(AND('Cement Data'!$B$14&gt;=$A33,'Cement Data'!$B$14&lt;$B33),'Cement Data'!Y$290,0)</f>
        <v>0</v>
      </c>
      <c r="AA33" s="47">
        <f>IF(AND('Cement Data'!$B$14&gt;=$A33,'Cement Data'!$B$14&lt;$B33),'Cement Data'!Z$290,0)</f>
        <v>0</v>
      </c>
      <c r="AB33" s="47">
        <f>IF(AND('Cement Data'!$B$14&gt;=$A33,'Cement Data'!$B$14&lt;$B33),'Cement Data'!AA$290,0)</f>
        <v>0</v>
      </c>
      <c r="AC33" s="47">
        <f>IF(AND('Cement Data'!$B$14&gt;=$A33,'Cement Data'!$B$14&lt;$B33),'Cement Data'!AB$290,0)</f>
        <v>0</v>
      </c>
      <c r="AD33" s="47">
        <f>IF(AND('Cement Data'!$B$14&gt;=$A33,'Cement Data'!$B$14&lt;$B33),'Cement Data'!AC$290,0)</f>
        <v>0</v>
      </c>
      <c r="AE33" s="47">
        <f>IF(AND('Cement Data'!$B$14&gt;=$A33,'Cement Data'!$B$14&lt;$B33),'Cement Data'!AD$290,0)</f>
        <v>0</v>
      </c>
      <c r="AF33" s="47">
        <f>IF(AND('Cement Data'!$B$14&gt;=$A33,'Cement Data'!$B$14&lt;$B33),'Cement Data'!AE$290,0)</f>
        <v>0</v>
      </c>
      <c r="AG33" s="47">
        <f>IF(AND('Cement Data'!$B$14&gt;=$A33,'Cement Data'!$B$14&lt;$B33),'Cement Data'!AF$290,0)</f>
        <v>0</v>
      </c>
      <c r="AH33" s="47">
        <f>IF(AND('Cement Data'!$B$14&gt;=$A33,'Cement Data'!$B$14&lt;$B33),'Cement Data'!AG$290,0)</f>
        <v>0</v>
      </c>
      <c r="AI33" s="47">
        <f>IF(AND('Cement Data'!$B$14&gt;=$A33,'Cement Data'!$B$14&lt;$B33),'Cement Data'!AH$290,0)</f>
        <v>0</v>
      </c>
      <c r="AJ33" s="47">
        <f>IF(AND('Cement Data'!$B$14&gt;=$A33,'Cement Data'!$B$14&lt;$B33),'Cement Data'!AI$290,0)</f>
        <v>0</v>
      </c>
      <c r="AK33" s="47">
        <f>IF(AND('Cement Data'!$B$14&gt;=$A33,'Cement Data'!$B$14&lt;$B33),'Cement Data'!AJ$290,0)</f>
        <v>0</v>
      </c>
      <c r="AL33" s="47">
        <f>IF(AND('Cement Data'!$B$14&gt;=$A33,'Cement Data'!$B$14&lt;$B33),'Cement Data'!AK$290,0)</f>
        <v>0</v>
      </c>
    </row>
    <row r="34" spans="1:38" x14ac:dyDescent="0.45">
      <c r="A34" s="17">
        <f t="shared" si="1"/>
        <v>0</v>
      </c>
      <c r="B34" s="18">
        <f>A34</f>
        <v>0</v>
      </c>
      <c r="C34" s="47">
        <f>IF(AND('Cement Data'!$B$14&gt;=$A34,'Cement Data'!$B$14&lt;$B34),'Cement Data'!B$290,0)</f>
        <v>0</v>
      </c>
      <c r="D34" s="47">
        <f>IF(AND('Cement Data'!$B$14&gt;=$A34,'Cement Data'!$B$14&lt;$B34),'Cement Data'!C$290,0)</f>
        <v>0</v>
      </c>
      <c r="E34" s="47">
        <f>IF(AND('Cement Data'!$B$14&gt;=$A34,'Cement Data'!$B$14&lt;$B34),'Cement Data'!D$290,0)</f>
        <v>0</v>
      </c>
      <c r="F34" s="47">
        <f>IF(AND('Cement Data'!$B$14&gt;=$A34,'Cement Data'!$B$14&lt;$B34),'Cement Data'!E$290,0)</f>
        <v>0</v>
      </c>
      <c r="G34" s="47">
        <f>IF(AND('Cement Data'!$B$14&gt;=$A34,'Cement Data'!$B$14&lt;$B34),'Cement Data'!F$290,0)</f>
        <v>0</v>
      </c>
      <c r="H34" s="47">
        <f>IF(AND('Cement Data'!$B$14&gt;=$A34,'Cement Data'!$B$14&lt;$B34),'Cement Data'!G$290,0)</f>
        <v>0</v>
      </c>
      <c r="I34" s="47">
        <f>IF(AND('Cement Data'!$B$14&gt;=$A34,'Cement Data'!$B$14&lt;$B34),'Cement Data'!H$290,0)</f>
        <v>0</v>
      </c>
      <c r="J34" s="47">
        <f>IF(AND('Cement Data'!$B$14&gt;=$A34,'Cement Data'!$B$14&lt;$B34),'Cement Data'!I$290,0)</f>
        <v>0</v>
      </c>
      <c r="K34" s="47">
        <f>IF(AND('Cement Data'!$B$14&gt;=$A34,'Cement Data'!$B$14&lt;$B34),'Cement Data'!J$290,0)</f>
        <v>0</v>
      </c>
      <c r="L34" s="47">
        <f>IF(AND('Cement Data'!$B$14&gt;=$A34,'Cement Data'!$B$14&lt;$B34),'Cement Data'!K$290,0)</f>
        <v>0</v>
      </c>
      <c r="M34" s="47">
        <f>IF(AND('Cement Data'!$B$14&gt;=$A34,'Cement Data'!$B$14&lt;$B34),'Cement Data'!L$290,0)</f>
        <v>0</v>
      </c>
      <c r="N34" s="47">
        <f>IF(AND('Cement Data'!$B$14&gt;=$A34,'Cement Data'!$B$14&lt;$B34),'Cement Data'!M$290,0)</f>
        <v>0</v>
      </c>
      <c r="O34" s="47">
        <f>IF(AND('Cement Data'!$B$14&gt;=$A34,'Cement Data'!$B$14&lt;$B34),'Cement Data'!N$290,0)</f>
        <v>0</v>
      </c>
      <c r="P34" s="47">
        <f>IF(AND('Cement Data'!$B$14&gt;=$A34,'Cement Data'!$B$14&lt;$B34),'Cement Data'!O$290,0)</f>
        <v>0</v>
      </c>
      <c r="Q34" s="47">
        <f>IF(AND('Cement Data'!$B$14&gt;=$A34,'Cement Data'!$B$14&lt;$B34),'Cement Data'!P$290,0)</f>
        <v>0</v>
      </c>
      <c r="R34" s="47">
        <f>IF(AND('Cement Data'!$B$14&gt;=$A34,'Cement Data'!$B$14&lt;$B34),'Cement Data'!Q$290,0)</f>
        <v>0</v>
      </c>
      <c r="S34" s="47">
        <f>IF(AND('Cement Data'!$B$14&gt;=$A34,'Cement Data'!$B$14&lt;$B34),'Cement Data'!R$290,0)</f>
        <v>0</v>
      </c>
      <c r="T34" s="47">
        <f>IF(AND('Cement Data'!$B$14&gt;=$A34,'Cement Data'!$B$14&lt;$B34),'Cement Data'!S$290,0)</f>
        <v>0</v>
      </c>
      <c r="U34" s="47">
        <f>IF(AND('Cement Data'!$B$14&gt;=$A34,'Cement Data'!$B$14&lt;$B34),'Cement Data'!T$290,0)</f>
        <v>0</v>
      </c>
      <c r="V34" s="47">
        <f>IF(AND('Cement Data'!$B$14&gt;=$A34,'Cement Data'!$B$14&lt;$B34),'Cement Data'!U$290,0)</f>
        <v>0</v>
      </c>
      <c r="W34" s="47">
        <f>IF(AND('Cement Data'!$B$14&gt;=$A34,'Cement Data'!$B$14&lt;$B34),'Cement Data'!V$290,0)</f>
        <v>0</v>
      </c>
      <c r="X34" s="47">
        <f>IF(AND('Cement Data'!$B$14&gt;=$A34,'Cement Data'!$B$14&lt;$B34),'Cement Data'!W$290,0)</f>
        <v>0</v>
      </c>
      <c r="Y34" s="47">
        <f>IF(AND('Cement Data'!$B$14&gt;=$A34,'Cement Data'!$B$14&lt;$B34),'Cement Data'!X$290,0)</f>
        <v>0</v>
      </c>
      <c r="Z34" s="47">
        <f>IF(AND('Cement Data'!$B$14&gt;=$A34,'Cement Data'!$B$14&lt;$B34),'Cement Data'!Y$290,0)</f>
        <v>0</v>
      </c>
      <c r="AA34" s="47">
        <f>IF(AND('Cement Data'!$B$14&gt;=$A34,'Cement Data'!$B$14&lt;$B34),'Cement Data'!Z$290,0)</f>
        <v>0</v>
      </c>
      <c r="AB34" s="47">
        <f>IF(AND('Cement Data'!$B$14&gt;=$A34,'Cement Data'!$B$14&lt;$B34),'Cement Data'!AA$290,0)</f>
        <v>0</v>
      </c>
      <c r="AC34" s="47">
        <f>IF(AND('Cement Data'!$B$14&gt;=$A34,'Cement Data'!$B$14&lt;$B34),'Cement Data'!AB$290,0)</f>
        <v>0</v>
      </c>
      <c r="AD34" s="47">
        <f>IF(AND('Cement Data'!$B$14&gt;=$A34,'Cement Data'!$B$14&lt;$B34),'Cement Data'!AC$290,0)</f>
        <v>0</v>
      </c>
      <c r="AE34" s="47">
        <f>IF(AND('Cement Data'!$B$14&gt;=$A34,'Cement Data'!$B$14&lt;$B34),'Cement Data'!AD$290,0)</f>
        <v>0</v>
      </c>
      <c r="AF34" s="47">
        <f>IF(AND('Cement Data'!$B$14&gt;=$A34,'Cement Data'!$B$14&lt;$B34),'Cement Data'!AE$290,0)</f>
        <v>0</v>
      </c>
      <c r="AG34" s="47">
        <f>IF(AND('Cement Data'!$B$14&gt;=$A34,'Cement Data'!$B$14&lt;$B34),'Cement Data'!AF$290,0)</f>
        <v>0</v>
      </c>
      <c r="AH34" s="47">
        <f>IF(AND('Cement Data'!$B$14&gt;=$A34,'Cement Data'!$B$14&lt;$B34),'Cement Data'!AG$290,0)</f>
        <v>0</v>
      </c>
      <c r="AI34" s="47">
        <f>IF(AND('Cement Data'!$B$14&gt;=$A34,'Cement Data'!$B$14&lt;$B34),'Cement Data'!AH$290,0)</f>
        <v>0</v>
      </c>
      <c r="AJ34" s="47">
        <f>IF(AND('Cement Data'!$B$14&gt;=$A34,'Cement Data'!$B$14&lt;$B34),'Cement Data'!AI$290,0)</f>
        <v>0</v>
      </c>
      <c r="AK34" s="47">
        <f>IF(AND('Cement Data'!$B$14&gt;=$A34,'Cement Data'!$B$14&lt;$B34),'Cement Data'!AJ$290,0)</f>
        <v>0</v>
      </c>
      <c r="AL34" s="47">
        <f>IF(AND('Cement Data'!$B$14&gt;=$A34,'Cement Data'!$B$14&lt;$B34),'Cement Data'!AK$290,0)</f>
        <v>0</v>
      </c>
    </row>
    <row r="35" spans="1:38" x14ac:dyDescent="0.45">
      <c r="A35" s="19">
        <v>0.1</v>
      </c>
      <c r="B35" s="20">
        <f>A35+9.9</f>
        <v>10</v>
      </c>
      <c r="C35" s="47">
        <f>IF(AND('Cement Data'!$B$14&gt;=$A35,'Cement Data'!$B$14&lt;$B35),'Cement Data'!B$290,0)</f>
        <v>0</v>
      </c>
      <c r="D35" s="47">
        <f>IF(AND('Cement Data'!$B$14&gt;=$A35,'Cement Data'!$B$14&lt;$B35),'Cement Data'!C$290,0)</f>
        <v>0</v>
      </c>
      <c r="E35" s="47">
        <f>IF(AND('Cement Data'!$B$14&gt;=$A35,'Cement Data'!$B$14&lt;$B35),'Cement Data'!D$290,0)</f>
        <v>0</v>
      </c>
      <c r="F35" s="47">
        <f>IF(AND('Cement Data'!$B$14&gt;=$A35,'Cement Data'!$B$14&lt;$B35),'Cement Data'!E$290,0)</f>
        <v>0</v>
      </c>
      <c r="G35" s="47">
        <f>IF(AND('Cement Data'!$B$14&gt;=$A35,'Cement Data'!$B$14&lt;$B35),'Cement Data'!F$290,0)</f>
        <v>0</v>
      </c>
      <c r="H35" s="47">
        <f>IF(AND('Cement Data'!$B$14&gt;=$A35,'Cement Data'!$B$14&lt;$B35),'Cement Data'!G$290,0)</f>
        <v>0</v>
      </c>
      <c r="I35" s="47">
        <f>IF(AND('Cement Data'!$B$14&gt;=$A35,'Cement Data'!$B$14&lt;$B35),'Cement Data'!H$290,0)</f>
        <v>0</v>
      </c>
      <c r="J35" s="47">
        <f>IF(AND('Cement Data'!$B$14&gt;=$A35,'Cement Data'!$B$14&lt;$B35),'Cement Data'!I$290,0)</f>
        <v>0</v>
      </c>
      <c r="K35" s="47">
        <f>IF(AND('Cement Data'!$B$14&gt;=$A35,'Cement Data'!$B$14&lt;$B35),'Cement Data'!J$290,0)</f>
        <v>0</v>
      </c>
      <c r="L35" s="47">
        <f>IF(AND('Cement Data'!$B$14&gt;=$A35,'Cement Data'!$B$14&lt;$B35),'Cement Data'!K$290,0)</f>
        <v>0</v>
      </c>
      <c r="M35" s="47">
        <f>IF(AND('Cement Data'!$B$14&gt;=$A35,'Cement Data'!$B$14&lt;$B35),'Cement Data'!L$290,0)</f>
        <v>0</v>
      </c>
      <c r="N35" s="47">
        <f>IF(AND('Cement Data'!$B$14&gt;=$A35,'Cement Data'!$B$14&lt;$B35),'Cement Data'!M$290,0)</f>
        <v>0</v>
      </c>
      <c r="O35" s="47">
        <f>IF(AND('Cement Data'!$B$14&gt;=$A35,'Cement Data'!$B$14&lt;$B35),'Cement Data'!N$290,0)</f>
        <v>0</v>
      </c>
      <c r="P35" s="47">
        <f>IF(AND('Cement Data'!$B$14&gt;=$A35,'Cement Data'!$B$14&lt;$B35),'Cement Data'!O$290,0)</f>
        <v>0</v>
      </c>
      <c r="Q35" s="47">
        <f>IF(AND('Cement Data'!$B$14&gt;=$A35,'Cement Data'!$B$14&lt;$B35),'Cement Data'!P$290,0)</f>
        <v>0</v>
      </c>
      <c r="R35" s="47">
        <f>IF(AND('Cement Data'!$B$14&gt;=$A35,'Cement Data'!$B$14&lt;$B35),'Cement Data'!Q$290,0)</f>
        <v>0</v>
      </c>
      <c r="S35" s="47">
        <f>IF(AND('Cement Data'!$B$14&gt;=$A35,'Cement Data'!$B$14&lt;$B35),'Cement Data'!R$290,0)</f>
        <v>0</v>
      </c>
      <c r="T35" s="47">
        <f>IF(AND('Cement Data'!$B$14&gt;=$A35,'Cement Data'!$B$14&lt;$B35),'Cement Data'!S$290,0)</f>
        <v>0</v>
      </c>
      <c r="U35" s="47">
        <f>IF(AND('Cement Data'!$B$14&gt;=$A35,'Cement Data'!$B$14&lt;$B35),'Cement Data'!T$290,0)</f>
        <v>0</v>
      </c>
      <c r="V35" s="47">
        <f>IF(AND('Cement Data'!$B$14&gt;=$A35,'Cement Data'!$B$14&lt;$B35),'Cement Data'!U$290,0)</f>
        <v>0</v>
      </c>
      <c r="W35" s="47">
        <f>IF(AND('Cement Data'!$B$14&gt;=$A35,'Cement Data'!$B$14&lt;$B35),'Cement Data'!V$290,0)</f>
        <v>0</v>
      </c>
      <c r="X35" s="47">
        <f>IF(AND('Cement Data'!$B$14&gt;=$A35,'Cement Data'!$B$14&lt;$B35),'Cement Data'!W$290,0)</f>
        <v>0</v>
      </c>
      <c r="Y35" s="47">
        <f>IF(AND('Cement Data'!$B$14&gt;=$A35,'Cement Data'!$B$14&lt;$B35),'Cement Data'!X$290,0)</f>
        <v>0</v>
      </c>
      <c r="Z35" s="47">
        <f>IF(AND('Cement Data'!$B$14&gt;=$A35,'Cement Data'!$B$14&lt;$B35),'Cement Data'!Y$290,0)</f>
        <v>0</v>
      </c>
      <c r="AA35" s="47">
        <f>IF(AND('Cement Data'!$B$14&gt;=$A35,'Cement Data'!$B$14&lt;$B35),'Cement Data'!Z$290,0)</f>
        <v>0</v>
      </c>
      <c r="AB35" s="47">
        <f>IF(AND('Cement Data'!$B$14&gt;=$A35,'Cement Data'!$B$14&lt;$B35),'Cement Data'!AA$290,0)</f>
        <v>0</v>
      </c>
      <c r="AC35" s="47">
        <f>IF(AND('Cement Data'!$B$14&gt;=$A35,'Cement Data'!$B$14&lt;$B35),'Cement Data'!AB$290,0)</f>
        <v>0</v>
      </c>
      <c r="AD35" s="47">
        <f>IF(AND('Cement Data'!$B$14&gt;=$A35,'Cement Data'!$B$14&lt;$B35),'Cement Data'!AC$290,0)</f>
        <v>0</v>
      </c>
      <c r="AE35" s="47">
        <f>IF(AND('Cement Data'!$B$14&gt;=$A35,'Cement Data'!$B$14&lt;$B35),'Cement Data'!AD$290,0)</f>
        <v>0</v>
      </c>
      <c r="AF35" s="47">
        <f>IF(AND('Cement Data'!$B$14&gt;=$A35,'Cement Data'!$B$14&lt;$B35),'Cement Data'!AE$290,0)</f>
        <v>0</v>
      </c>
      <c r="AG35" s="47">
        <f>IF(AND('Cement Data'!$B$14&gt;=$A35,'Cement Data'!$B$14&lt;$B35),'Cement Data'!AF$290,0)</f>
        <v>0</v>
      </c>
      <c r="AH35" s="47">
        <f>IF(AND('Cement Data'!$B$14&gt;=$A35,'Cement Data'!$B$14&lt;$B35),'Cement Data'!AG$290,0)</f>
        <v>0</v>
      </c>
      <c r="AI35" s="47">
        <f>IF(AND('Cement Data'!$B$14&gt;=$A35,'Cement Data'!$B$14&lt;$B35),'Cement Data'!AH$290,0)</f>
        <v>0</v>
      </c>
      <c r="AJ35" s="47">
        <f>IF(AND('Cement Data'!$B$14&gt;=$A35,'Cement Data'!$B$14&lt;$B35),'Cement Data'!AI$290,0)</f>
        <v>0</v>
      </c>
      <c r="AK35" s="47">
        <f>IF(AND('Cement Data'!$B$14&gt;=$A35,'Cement Data'!$B$14&lt;$B35),'Cement Data'!AJ$290,0)</f>
        <v>0</v>
      </c>
      <c r="AL35" s="47">
        <f>IF(AND('Cement Data'!$B$14&gt;=$A35,'Cement Data'!$B$14&lt;$B35),'Cement Data'!AK$290,0)</f>
        <v>0</v>
      </c>
    </row>
    <row r="36" spans="1:38" x14ac:dyDescent="0.45">
      <c r="A36" s="15">
        <f t="shared" si="1"/>
        <v>10</v>
      </c>
      <c r="B36" s="16">
        <f t="shared" si="2"/>
        <v>20</v>
      </c>
      <c r="C36" s="47">
        <f>IF(AND('Cement Data'!$B$14&gt;=$A36,'Cement Data'!$B$14&lt;$B36),'Cement Data'!B$290,0)</f>
        <v>0</v>
      </c>
      <c r="D36" s="47">
        <f>IF(AND('Cement Data'!$B$14&gt;=$A36,'Cement Data'!$B$14&lt;$B36),'Cement Data'!C$290,0)</f>
        <v>0</v>
      </c>
      <c r="E36" s="47">
        <f>IF(AND('Cement Data'!$B$14&gt;=$A36,'Cement Data'!$B$14&lt;$B36),'Cement Data'!D$290,0)</f>
        <v>0</v>
      </c>
      <c r="F36" s="47">
        <f>IF(AND('Cement Data'!$B$14&gt;=$A36,'Cement Data'!$B$14&lt;$B36),'Cement Data'!E$290,0)</f>
        <v>0</v>
      </c>
      <c r="G36" s="47">
        <f>IF(AND('Cement Data'!$B$14&gt;=$A36,'Cement Data'!$B$14&lt;$B36),'Cement Data'!F$290,0)</f>
        <v>0</v>
      </c>
      <c r="H36" s="47">
        <f>IF(AND('Cement Data'!$B$14&gt;=$A36,'Cement Data'!$B$14&lt;$B36),'Cement Data'!G$290,0)</f>
        <v>0</v>
      </c>
      <c r="I36" s="47">
        <f>IF(AND('Cement Data'!$B$14&gt;=$A36,'Cement Data'!$B$14&lt;$B36),'Cement Data'!H$290,0)</f>
        <v>0</v>
      </c>
      <c r="J36" s="47">
        <f>IF(AND('Cement Data'!$B$14&gt;=$A36,'Cement Data'!$B$14&lt;$B36),'Cement Data'!I$290,0)</f>
        <v>0</v>
      </c>
      <c r="K36" s="47">
        <f>IF(AND('Cement Data'!$B$14&gt;=$A36,'Cement Data'!$B$14&lt;$B36),'Cement Data'!J$290,0)</f>
        <v>0</v>
      </c>
      <c r="L36" s="47">
        <f>IF(AND('Cement Data'!$B$14&gt;=$A36,'Cement Data'!$B$14&lt;$B36),'Cement Data'!K$290,0)</f>
        <v>0</v>
      </c>
      <c r="M36" s="47">
        <f>IF(AND('Cement Data'!$B$14&gt;=$A36,'Cement Data'!$B$14&lt;$B36),'Cement Data'!L$290,0)</f>
        <v>0</v>
      </c>
      <c r="N36" s="47">
        <f>IF(AND('Cement Data'!$B$14&gt;=$A36,'Cement Data'!$B$14&lt;$B36),'Cement Data'!M$290,0)</f>
        <v>0</v>
      </c>
      <c r="O36" s="47">
        <f>IF(AND('Cement Data'!$B$14&gt;=$A36,'Cement Data'!$B$14&lt;$B36),'Cement Data'!N$290,0)</f>
        <v>0</v>
      </c>
      <c r="P36" s="47">
        <f>IF(AND('Cement Data'!$B$14&gt;=$A36,'Cement Data'!$B$14&lt;$B36),'Cement Data'!O$290,0)</f>
        <v>0</v>
      </c>
      <c r="Q36" s="47">
        <f>IF(AND('Cement Data'!$B$14&gt;=$A36,'Cement Data'!$B$14&lt;$B36),'Cement Data'!P$290,0)</f>
        <v>0</v>
      </c>
      <c r="R36" s="47">
        <f>IF(AND('Cement Data'!$B$14&gt;=$A36,'Cement Data'!$B$14&lt;$B36),'Cement Data'!Q$290,0)</f>
        <v>0</v>
      </c>
      <c r="S36" s="47">
        <f>IF(AND('Cement Data'!$B$14&gt;=$A36,'Cement Data'!$B$14&lt;$B36),'Cement Data'!R$290,0)</f>
        <v>0</v>
      </c>
      <c r="T36" s="47">
        <f>IF(AND('Cement Data'!$B$14&gt;=$A36,'Cement Data'!$B$14&lt;$B36),'Cement Data'!S$290,0)</f>
        <v>0</v>
      </c>
      <c r="U36" s="47">
        <f>IF(AND('Cement Data'!$B$14&gt;=$A36,'Cement Data'!$B$14&lt;$B36),'Cement Data'!T$290,0)</f>
        <v>0</v>
      </c>
      <c r="V36" s="47">
        <f>IF(AND('Cement Data'!$B$14&gt;=$A36,'Cement Data'!$B$14&lt;$B36),'Cement Data'!U$290,0)</f>
        <v>0</v>
      </c>
      <c r="W36" s="47">
        <f>IF(AND('Cement Data'!$B$14&gt;=$A36,'Cement Data'!$B$14&lt;$B36),'Cement Data'!V$290,0)</f>
        <v>0</v>
      </c>
      <c r="X36" s="47">
        <f>IF(AND('Cement Data'!$B$14&gt;=$A36,'Cement Data'!$B$14&lt;$B36),'Cement Data'!W$290,0)</f>
        <v>0</v>
      </c>
      <c r="Y36" s="47">
        <f>IF(AND('Cement Data'!$B$14&gt;=$A36,'Cement Data'!$B$14&lt;$B36),'Cement Data'!X$290,0)</f>
        <v>0</v>
      </c>
      <c r="Z36" s="47">
        <f>IF(AND('Cement Data'!$B$14&gt;=$A36,'Cement Data'!$B$14&lt;$B36),'Cement Data'!Y$290,0)</f>
        <v>0</v>
      </c>
      <c r="AA36" s="47">
        <f>IF(AND('Cement Data'!$B$14&gt;=$A36,'Cement Data'!$B$14&lt;$B36),'Cement Data'!Z$290,0)</f>
        <v>0</v>
      </c>
      <c r="AB36" s="47">
        <f>IF(AND('Cement Data'!$B$14&gt;=$A36,'Cement Data'!$B$14&lt;$B36),'Cement Data'!AA$290,0)</f>
        <v>0</v>
      </c>
      <c r="AC36" s="47">
        <f>IF(AND('Cement Data'!$B$14&gt;=$A36,'Cement Data'!$B$14&lt;$B36),'Cement Data'!AB$290,0)</f>
        <v>0</v>
      </c>
      <c r="AD36" s="47">
        <f>IF(AND('Cement Data'!$B$14&gt;=$A36,'Cement Data'!$B$14&lt;$B36),'Cement Data'!AC$290,0)</f>
        <v>0</v>
      </c>
      <c r="AE36" s="47">
        <f>IF(AND('Cement Data'!$B$14&gt;=$A36,'Cement Data'!$B$14&lt;$B36),'Cement Data'!AD$290,0)</f>
        <v>0</v>
      </c>
      <c r="AF36" s="47">
        <f>IF(AND('Cement Data'!$B$14&gt;=$A36,'Cement Data'!$B$14&lt;$B36),'Cement Data'!AE$290,0)</f>
        <v>0</v>
      </c>
      <c r="AG36" s="47">
        <f>IF(AND('Cement Data'!$B$14&gt;=$A36,'Cement Data'!$B$14&lt;$B36),'Cement Data'!AF$290,0)</f>
        <v>0</v>
      </c>
      <c r="AH36" s="47">
        <f>IF(AND('Cement Data'!$B$14&gt;=$A36,'Cement Data'!$B$14&lt;$B36),'Cement Data'!AG$290,0)</f>
        <v>0</v>
      </c>
      <c r="AI36" s="47">
        <f>IF(AND('Cement Data'!$B$14&gt;=$A36,'Cement Data'!$B$14&lt;$B36),'Cement Data'!AH$290,0)</f>
        <v>0</v>
      </c>
      <c r="AJ36" s="47">
        <f>IF(AND('Cement Data'!$B$14&gt;=$A36,'Cement Data'!$B$14&lt;$B36),'Cement Data'!AI$290,0)</f>
        <v>0</v>
      </c>
      <c r="AK36" s="47">
        <f>IF(AND('Cement Data'!$B$14&gt;=$A36,'Cement Data'!$B$14&lt;$B36),'Cement Data'!AJ$290,0)</f>
        <v>0</v>
      </c>
      <c r="AL36" s="47">
        <f>IF(AND('Cement Data'!$B$14&gt;=$A36,'Cement Data'!$B$14&lt;$B36),'Cement Data'!AK$290,0)</f>
        <v>0</v>
      </c>
    </row>
    <row r="37" spans="1:38" x14ac:dyDescent="0.45">
      <c r="A37" s="15">
        <f t="shared" si="1"/>
        <v>20</v>
      </c>
      <c r="B37" s="16">
        <f t="shared" si="2"/>
        <v>30</v>
      </c>
      <c r="C37" s="47">
        <f>IF(AND('Cement Data'!$B$14&gt;=$A37,'Cement Data'!$B$14&lt;$B37),'Cement Data'!B$290,0)</f>
        <v>0</v>
      </c>
      <c r="D37" s="47">
        <f>IF(AND('Cement Data'!$B$14&gt;=$A37,'Cement Data'!$B$14&lt;$B37),'Cement Data'!C$290,0)</f>
        <v>0</v>
      </c>
      <c r="E37" s="47">
        <f>IF(AND('Cement Data'!$B$14&gt;=$A37,'Cement Data'!$B$14&lt;$B37),'Cement Data'!D$290,0)</f>
        <v>0</v>
      </c>
      <c r="F37" s="47">
        <f>IF(AND('Cement Data'!$B$14&gt;=$A37,'Cement Data'!$B$14&lt;$B37),'Cement Data'!E$290,0)</f>
        <v>0</v>
      </c>
      <c r="G37" s="47">
        <f>IF(AND('Cement Data'!$B$14&gt;=$A37,'Cement Data'!$B$14&lt;$B37),'Cement Data'!F$290,0)</f>
        <v>0</v>
      </c>
      <c r="H37" s="47">
        <f>IF(AND('Cement Data'!$B$14&gt;=$A37,'Cement Data'!$B$14&lt;$B37),'Cement Data'!G$290,0)</f>
        <v>0</v>
      </c>
      <c r="I37" s="47">
        <f>IF(AND('Cement Data'!$B$14&gt;=$A37,'Cement Data'!$B$14&lt;$B37),'Cement Data'!H$290,0)</f>
        <v>0</v>
      </c>
      <c r="J37" s="47">
        <f>IF(AND('Cement Data'!$B$14&gt;=$A37,'Cement Data'!$B$14&lt;$B37),'Cement Data'!I$290,0)</f>
        <v>0</v>
      </c>
      <c r="K37" s="47">
        <f>IF(AND('Cement Data'!$B$14&gt;=$A37,'Cement Data'!$B$14&lt;$B37),'Cement Data'!J$290,0)</f>
        <v>0</v>
      </c>
      <c r="L37" s="47">
        <f>IF(AND('Cement Data'!$B$14&gt;=$A37,'Cement Data'!$B$14&lt;$B37),'Cement Data'!K$290,0)</f>
        <v>0</v>
      </c>
      <c r="M37" s="47">
        <f>IF(AND('Cement Data'!$B$14&gt;=$A37,'Cement Data'!$B$14&lt;$B37),'Cement Data'!L$290,0)</f>
        <v>0</v>
      </c>
      <c r="N37" s="47">
        <f>IF(AND('Cement Data'!$B$14&gt;=$A37,'Cement Data'!$B$14&lt;$B37),'Cement Data'!M$290,0)</f>
        <v>0</v>
      </c>
      <c r="O37" s="47">
        <f>IF(AND('Cement Data'!$B$14&gt;=$A37,'Cement Data'!$B$14&lt;$B37),'Cement Data'!N$290,0)</f>
        <v>0</v>
      </c>
      <c r="P37" s="47">
        <f>IF(AND('Cement Data'!$B$14&gt;=$A37,'Cement Data'!$B$14&lt;$B37),'Cement Data'!O$290,0)</f>
        <v>0</v>
      </c>
      <c r="Q37" s="47">
        <f>IF(AND('Cement Data'!$B$14&gt;=$A37,'Cement Data'!$B$14&lt;$B37),'Cement Data'!P$290,0)</f>
        <v>0</v>
      </c>
      <c r="R37" s="47">
        <f>IF(AND('Cement Data'!$B$14&gt;=$A37,'Cement Data'!$B$14&lt;$B37),'Cement Data'!Q$290,0)</f>
        <v>0</v>
      </c>
      <c r="S37" s="47">
        <f>IF(AND('Cement Data'!$B$14&gt;=$A37,'Cement Data'!$B$14&lt;$B37),'Cement Data'!R$290,0)</f>
        <v>0</v>
      </c>
      <c r="T37" s="47">
        <f>IF(AND('Cement Data'!$B$14&gt;=$A37,'Cement Data'!$B$14&lt;$B37),'Cement Data'!S$290,0)</f>
        <v>0</v>
      </c>
      <c r="U37" s="47">
        <f>IF(AND('Cement Data'!$B$14&gt;=$A37,'Cement Data'!$B$14&lt;$B37),'Cement Data'!T$290,0)</f>
        <v>0</v>
      </c>
      <c r="V37" s="47">
        <f>IF(AND('Cement Data'!$B$14&gt;=$A37,'Cement Data'!$B$14&lt;$B37),'Cement Data'!U$290,0)</f>
        <v>0</v>
      </c>
      <c r="W37" s="47">
        <f>IF(AND('Cement Data'!$B$14&gt;=$A37,'Cement Data'!$B$14&lt;$B37),'Cement Data'!V$290,0)</f>
        <v>0</v>
      </c>
      <c r="X37" s="47">
        <f>IF(AND('Cement Data'!$B$14&gt;=$A37,'Cement Data'!$B$14&lt;$B37),'Cement Data'!W$290,0)</f>
        <v>0</v>
      </c>
      <c r="Y37" s="47">
        <f>IF(AND('Cement Data'!$B$14&gt;=$A37,'Cement Data'!$B$14&lt;$B37),'Cement Data'!X$290,0)</f>
        <v>0</v>
      </c>
      <c r="Z37" s="47">
        <f>IF(AND('Cement Data'!$B$14&gt;=$A37,'Cement Data'!$B$14&lt;$B37),'Cement Data'!Y$290,0)</f>
        <v>0</v>
      </c>
      <c r="AA37" s="47">
        <f>IF(AND('Cement Data'!$B$14&gt;=$A37,'Cement Data'!$B$14&lt;$B37),'Cement Data'!Z$290,0)</f>
        <v>0</v>
      </c>
      <c r="AB37" s="47">
        <f>IF(AND('Cement Data'!$B$14&gt;=$A37,'Cement Data'!$B$14&lt;$B37),'Cement Data'!AA$290,0)</f>
        <v>0</v>
      </c>
      <c r="AC37" s="47">
        <f>IF(AND('Cement Data'!$B$14&gt;=$A37,'Cement Data'!$B$14&lt;$B37),'Cement Data'!AB$290,0)</f>
        <v>0</v>
      </c>
      <c r="AD37" s="47">
        <f>IF(AND('Cement Data'!$B$14&gt;=$A37,'Cement Data'!$B$14&lt;$B37),'Cement Data'!AC$290,0)</f>
        <v>0</v>
      </c>
      <c r="AE37" s="47">
        <f>IF(AND('Cement Data'!$B$14&gt;=$A37,'Cement Data'!$B$14&lt;$B37),'Cement Data'!AD$290,0)</f>
        <v>0</v>
      </c>
      <c r="AF37" s="47">
        <f>IF(AND('Cement Data'!$B$14&gt;=$A37,'Cement Data'!$B$14&lt;$B37),'Cement Data'!AE$290,0)</f>
        <v>0</v>
      </c>
      <c r="AG37" s="47">
        <f>IF(AND('Cement Data'!$B$14&gt;=$A37,'Cement Data'!$B$14&lt;$B37),'Cement Data'!AF$290,0)</f>
        <v>0</v>
      </c>
      <c r="AH37" s="47">
        <f>IF(AND('Cement Data'!$B$14&gt;=$A37,'Cement Data'!$B$14&lt;$B37),'Cement Data'!AG$290,0)</f>
        <v>0</v>
      </c>
      <c r="AI37" s="47">
        <f>IF(AND('Cement Data'!$B$14&gt;=$A37,'Cement Data'!$B$14&lt;$B37),'Cement Data'!AH$290,0)</f>
        <v>0</v>
      </c>
      <c r="AJ37" s="47">
        <f>IF(AND('Cement Data'!$B$14&gt;=$A37,'Cement Data'!$B$14&lt;$B37),'Cement Data'!AI$290,0)</f>
        <v>0</v>
      </c>
      <c r="AK37" s="47">
        <f>IF(AND('Cement Data'!$B$14&gt;=$A37,'Cement Data'!$B$14&lt;$B37),'Cement Data'!AJ$290,0)</f>
        <v>0</v>
      </c>
      <c r="AL37" s="47">
        <f>IF(AND('Cement Data'!$B$14&gt;=$A37,'Cement Data'!$B$14&lt;$B37),'Cement Data'!AK$290,0)</f>
        <v>0</v>
      </c>
    </row>
    <row r="38" spans="1:38" x14ac:dyDescent="0.45">
      <c r="A38" s="15">
        <f t="shared" si="1"/>
        <v>30</v>
      </c>
      <c r="B38" s="16">
        <f t="shared" si="2"/>
        <v>40</v>
      </c>
      <c r="C38" s="47">
        <f>IF(AND('Cement Data'!$B$14&gt;=$A38,'Cement Data'!$B$14&lt;$B38),'Cement Data'!B$290,0)</f>
        <v>0</v>
      </c>
      <c r="D38" s="47">
        <f>IF(AND('Cement Data'!$B$14&gt;=$A38,'Cement Data'!$B$14&lt;$B38),'Cement Data'!C$290,0)</f>
        <v>0</v>
      </c>
      <c r="E38" s="47">
        <f>IF(AND('Cement Data'!$B$14&gt;=$A38,'Cement Data'!$B$14&lt;$B38),'Cement Data'!D$290,0)</f>
        <v>0</v>
      </c>
      <c r="F38" s="47">
        <f>IF(AND('Cement Data'!$B$14&gt;=$A38,'Cement Data'!$B$14&lt;$B38),'Cement Data'!E$290,0)</f>
        <v>0</v>
      </c>
      <c r="G38" s="47">
        <f>IF(AND('Cement Data'!$B$14&gt;=$A38,'Cement Data'!$B$14&lt;$B38),'Cement Data'!F$290,0)</f>
        <v>0</v>
      </c>
      <c r="H38" s="47">
        <f>IF(AND('Cement Data'!$B$14&gt;=$A38,'Cement Data'!$B$14&lt;$B38),'Cement Data'!G$290,0)</f>
        <v>0</v>
      </c>
      <c r="I38" s="47">
        <f>IF(AND('Cement Data'!$B$14&gt;=$A38,'Cement Data'!$B$14&lt;$B38),'Cement Data'!H$290,0)</f>
        <v>0</v>
      </c>
      <c r="J38" s="47">
        <f>IF(AND('Cement Data'!$B$14&gt;=$A38,'Cement Data'!$B$14&lt;$B38),'Cement Data'!I$290,0)</f>
        <v>0</v>
      </c>
      <c r="K38" s="47">
        <f>IF(AND('Cement Data'!$B$14&gt;=$A38,'Cement Data'!$B$14&lt;$B38),'Cement Data'!J$290,0)</f>
        <v>0</v>
      </c>
      <c r="L38" s="47">
        <f>IF(AND('Cement Data'!$B$14&gt;=$A38,'Cement Data'!$B$14&lt;$B38),'Cement Data'!K$290,0)</f>
        <v>0</v>
      </c>
      <c r="M38" s="47">
        <f>IF(AND('Cement Data'!$B$14&gt;=$A38,'Cement Data'!$B$14&lt;$B38),'Cement Data'!L$290,0)</f>
        <v>0</v>
      </c>
      <c r="N38" s="47">
        <f>IF(AND('Cement Data'!$B$14&gt;=$A38,'Cement Data'!$B$14&lt;$B38),'Cement Data'!M$290,0)</f>
        <v>0</v>
      </c>
      <c r="O38" s="47">
        <f>IF(AND('Cement Data'!$B$14&gt;=$A38,'Cement Data'!$B$14&lt;$B38),'Cement Data'!N$290,0)</f>
        <v>0</v>
      </c>
      <c r="P38" s="47">
        <f>IF(AND('Cement Data'!$B$14&gt;=$A38,'Cement Data'!$B$14&lt;$B38),'Cement Data'!O$290,0)</f>
        <v>0</v>
      </c>
      <c r="Q38" s="47">
        <f>IF(AND('Cement Data'!$B$14&gt;=$A38,'Cement Data'!$B$14&lt;$B38),'Cement Data'!P$290,0)</f>
        <v>0</v>
      </c>
      <c r="R38" s="47">
        <f>IF(AND('Cement Data'!$B$14&gt;=$A38,'Cement Data'!$B$14&lt;$B38),'Cement Data'!Q$290,0)</f>
        <v>0</v>
      </c>
      <c r="S38" s="47">
        <f>IF(AND('Cement Data'!$B$14&gt;=$A38,'Cement Data'!$B$14&lt;$B38),'Cement Data'!R$290,0)</f>
        <v>0</v>
      </c>
      <c r="T38" s="47">
        <f>IF(AND('Cement Data'!$B$14&gt;=$A38,'Cement Data'!$B$14&lt;$B38),'Cement Data'!S$290,0)</f>
        <v>0</v>
      </c>
      <c r="U38" s="47">
        <f>IF(AND('Cement Data'!$B$14&gt;=$A38,'Cement Data'!$B$14&lt;$B38),'Cement Data'!T$290,0)</f>
        <v>0</v>
      </c>
      <c r="V38" s="47">
        <f>IF(AND('Cement Data'!$B$14&gt;=$A38,'Cement Data'!$B$14&lt;$B38),'Cement Data'!U$290,0)</f>
        <v>0</v>
      </c>
      <c r="W38" s="47">
        <f>IF(AND('Cement Data'!$B$14&gt;=$A38,'Cement Data'!$B$14&lt;$B38),'Cement Data'!V$290,0)</f>
        <v>0</v>
      </c>
      <c r="X38" s="47">
        <f>IF(AND('Cement Data'!$B$14&gt;=$A38,'Cement Data'!$B$14&lt;$B38),'Cement Data'!W$290,0)</f>
        <v>0</v>
      </c>
      <c r="Y38" s="47">
        <f>IF(AND('Cement Data'!$B$14&gt;=$A38,'Cement Data'!$B$14&lt;$B38),'Cement Data'!X$290,0)</f>
        <v>0</v>
      </c>
      <c r="Z38" s="47">
        <f>IF(AND('Cement Data'!$B$14&gt;=$A38,'Cement Data'!$B$14&lt;$B38),'Cement Data'!Y$290,0)</f>
        <v>0</v>
      </c>
      <c r="AA38" s="47">
        <f>IF(AND('Cement Data'!$B$14&gt;=$A38,'Cement Data'!$B$14&lt;$B38),'Cement Data'!Z$290,0)</f>
        <v>0</v>
      </c>
      <c r="AB38" s="47">
        <f>IF(AND('Cement Data'!$B$14&gt;=$A38,'Cement Data'!$B$14&lt;$B38),'Cement Data'!AA$290,0)</f>
        <v>0</v>
      </c>
      <c r="AC38" s="47">
        <f>IF(AND('Cement Data'!$B$14&gt;=$A38,'Cement Data'!$B$14&lt;$B38),'Cement Data'!AB$290,0)</f>
        <v>0</v>
      </c>
      <c r="AD38" s="47">
        <f>IF(AND('Cement Data'!$B$14&gt;=$A38,'Cement Data'!$B$14&lt;$B38),'Cement Data'!AC$290,0)</f>
        <v>0</v>
      </c>
      <c r="AE38" s="47">
        <f>IF(AND('Cement Data'!$B$14&gt;=$A38,'Cement Data'!$B$14&lt;$B38),'Cement Data'!AD$290,0)</f>
        <v>0</v>
      </c>
      <c r="AF38" s="47">
        <f>IF(AND('Cement Data'!$B$14&gt;=$A38,'Cement Data'!$B$14&lt;$B38),'Cement Data'!AE$290,0)</f>
        <v>0</v>
      </c>
      <c r="AG38" s="47">
        <f>IF(AND('Cement Data'!$B$14&gt;=$A38,'Cement Data'!$B$14&lt;$B38),'Cement Data'!AF$290,0)</f>
        <v>0</v>
      </c>
      <c r="AH38" s="47">
        <f>IF(AND('Cement Data'!$B$14&gt;=$A38,'Cement Data'!$B$14&lt;$B38),'Cement Data'!AG$290,0)</f>
        <v>0</v>
      </c>
      <c r="AI38" s="47">
        <f>IF(AND('Cement Data'!$B$14&gt;=$A38,'Cement Data'!$B$14&lt;$B38),'Cement Data'!AH$290,0)</f>
        <v>0</v>
      </c>
      <c r="AJ38" s="47">
        <f>IF(AND('Cement Data'!$B$14&gt;=$A38,'Cement Data'!$B$14&lt;$B38),'Cement Data'!AI$290,0)</f>
        <v>0</v>
      </c>
      <c r="AK38" s="47">
        <f>IF(AND('Cement Data'!$B$14&gt;=$A38,'Cement Data'!$B$14&lt;$B38),'Cement Data'!AJ$290,0)</f>
        <v>0</v>
      </c>
      <c r="AL38" s="47">
        <f>IF(AND('Cement Data'!$B$14&gt;=$A38,'Cement Data'!$B$14&lt;$B38),'Cement Data'!AK$290,0)</f>
        <v>0</v>
      </c>
    </row>
    <row r="39" spans="1:38" x14ac:dyDescent="0.45">
      <c r="A39" s="15">
        <f t="shared" si="1"/>
        <v>40</v>
      </c>
      <c r="B39" s="16">
        <f t="shared" si="2"/>
        <v>50</v>
      </c>
      <c r="C39" s="47">
        <f>IF(AND('Cement Data'!$B$14&gt;=$A39,'Cement Data'!$B$14&lt;$B39),'Cement Data'!B$290,0)</f>
        <v>0</v>
      </c>
      <c r="D39" s="47">
        <f>IF(AND('Cement Data'!$B$14&gt;=$A39,'Cement Data'!$B$14&lt;$B39),'Cement Data'!C$290,0)</f>
        <v>0</v>
      </c>
      <c r="E39" s="47">
        <f>IF(AND('Cement Data'!$B$14&gt;=$A39,'Cement Data'!$B$14&lt;$B39),'Cement Data'!D$290,0)</f>
        <v>0</v>
      </c>
      <c r="F39" s="47">
        <f>IF(AND('Cement Data'!$B$14&gt;=$A39,'Cement Data'!$B$14&lt;$B39),'Cement Data'!E$290,0)</f>
        <v>0</v>
      </c>
      <c r="G39" s="47">
        <f>IF(AND('Cement Data'!$B$14&gt;=$A39,'Cement Data'!$B$14&lt;$B39),'Cement Data'!F$290,0)</f>
        <v>0</v>
      </c>
      <c r="H39" s="47">
        <f>IF(AND('Cement Data'!$B$14&gt;=$A39,'Cement Data'!$B$14&lt;$B39),'Cement Data'!G$290,0)</f>
        <v>0</v>
      </c>
      <c r="I39" s="47">
        <f>IF(AND('Cement Data'!$B$14&gt;=$A39,'Cement Data'!$B$14&lt;$B39),'Cement Data'!H$290,0)</f>
        <v>0</v>
      </c>
      <c r="J39" s="47">
        <f>IF(AND('Cement Data'!$B$14&gt;=$A39,'Cement Data'!$B$14&lt;$B39),'Cement Data'!I$290,0)</f>
        <v>0</v>
      </c>
      <c r="K39" s="47">
        <f>IF(AND('Cement Data'!$B$14&gt;=$A39,'Cement Data'!$B$14&lt;$B39),'Cement Data'!J$290,0)</f>
        <v>0</v>
      </c>
      <c r="L39" s="47">
        <f>IF(AND('Cement Data'!$B$14&gt;=$A39,'Cement Data'!$B$14&lt;$B39),'Cement Data'!K$290,0)</f>
        <v>0</v>
      </c>
      <c r="M39" s="47">
        <f>IF(AND('Cement Data'!$B$14&gt;=$A39,'Cement Data'!$B$14&lt;$B39),'Cement Data'!L$290,0)</f>
        <v>0</v>
      </c>
      <c r="N39" s="47">
        <f>IF(AND('Cement Data'!$B$14&gt;=$A39,'Cement Data'!$B$14&lt;$B39),'Cement Data'!M$290,0)</f>
        <v>0</v>
      </c>
      <c r="O39" s="47">
        <f>IF(AND('Cement Data'!$B$14&gt;=$A39,'Cement Data'!$B$14&lt;$B39),'Cement Data'!N$290,0)</f>
        <v>0</v>
      </c>
      <c r="P39" s="47">
        <f>IF(AND('Cement Data'!$B$14&gt;=$A39,'Cement Data'!$B$14&lt;$B39),'Cement Data'!O$290,0)</f>
        <v>0</v>
      </c>
      <c r="Q39" s="47">
        <f>IF(AND('Cement Data'!$B$14&gt;=$A39,'Cement Data'!$B$14&lt;$B39),'Cement Data'!P$290,0)</f>
        <v>0</v>
      </c>
      <c r="R39" s="47">
        <f>IF(AND('Cement Data'!$B$14&gt;=$A39,'Cement Data'!$B$14&lt;$B39),'Cement Data'!Q$290,0)</f>
        <v>0</v>
      </c>
      <c r="S39" s="47">
        <f>IF(AND('Cement Data'!$B$14&gt;=$A39,'Cement Data'!$B$14&lt;$B39),'Cement Data'!R$290,0)</f>
        <v>0</v>
      </c>
      <c r="T39" s="47">
        <f>IF(AND('Cement Data'!$B$14&gt;=$A39,'Cement Data'!$B$14&lt;$B39),'Cement Data'!S$290,0)</f>
        <v>0</v>
      </c>
      <c r="U39" s="47">
        <f>IF(AND('Cement Data'!$B$14&gt;=$A39,'Cement Data'!$B$14&lt;$B39),'Cement Data'!T$290,0)</f>
        <v>0</v>
      </c>
      <c r="V39" s="47">
        <f>IF(AND('Cement Data'!$B$14&gt;=$A39,'Cement Data'!$B$14&lt;$B39),'Cement Data'!U$290,0)</f>
        <v>0</v>
      </c>
      <c r="W39" s="47">
        <f>IF(AND('Cement Data'!$B$14&gt;=$A39,'Cement Data'!$B$14&lt;$B39),'Cement Data'!V$290,0)</f>
        <v>0</v>
      </c>
      <c r="X39" s="47">
        <f>IF(AND('Cement Data'!$B$14&gt;=$A39,'Cement Data'!$B$14&lt;$B39),'Cement Data'!W$290,0)</f>
        <v>0</v>
      </c>
      <c r="Y39" s="47">
        <f>IF(AND('Cement Data'!$B$14&gt;=$A39,'Cement Data'!$B$14&lt;$B39),'Cement Data'!X$290,0)</f>
        <v>0</v>
      </c>
      <c r="Z39" s="47">
        <f>IF(AND('Cement Data'!$B$14&gt;=$A39,'Cement Data'!$B$14&lt;$B39),'Cement Data'!Y$290,0)</f>
        <v>0</v>
      </c>
      <c r="AA39" s="47">
        <f>IF(AND('Cement Data'!$B$14&gt;=$A39,'Cement Data'!$B$14&lt;$B39),'Cement Data'!Z$290,0)</f>
        <v>0</v>
      </c>
      <c r="AB39" s="47">
        <f>IF(AND('Cement Data'!$B$14&gt;=$A39,'Cement Data'!$B$14&lt;$B39),'Cement Data'!AA$290,0)</f>
        <v>0</v>
      </c>
      <c r="AC39" s="47">
        <f>IF(AND('Cement Data'!$B$14&gt;=$A39,'Cement Data'!$B$14&lt;$B39),'Cement Data'!AB$290,0)</f>
        <v>0</v>
      </c>
      <c r="AD39" s="47">
        <f>IF(AND('Cement Data'!$B$14&gt;=$A39,'Cement Data'!$B$14&lt;$B39),'Cement Data'!AC$290,0)</f>
        <v>0</v>
      </c>
      <c r="AE39" s="47">
        <f>IF(AND('Cement Data'!$B$14&gt;=$A39,'Cement Data'!$B$14&lt;$B39),'Cement Data'!AD$290,0)</f>
        <v>0</v>
      </c>
      <c r="AF39" s="47">
        <f>IF(AND('Cement Data'!$B$14&gt;=$A39,'Cement Data'!$B$14&lt;$B39),'Cement Data'!AE$290,0)</f>
        <v>0</v>
      </c>
      <c r="AG39" s="47">
        <f>IF(AND('Cement Data'!$B$14&gt;=$A39,'Cement Data'!$B$14&lt;$B39),'Cement Data'!AF$290,0)</f>
        <v>0</v>
      </c>
      <c r="AH39" s="47">
        <f>IF(AND('Cement Data'!$B$14&gt;=$A39,'Cement Data'!$B$14&lt;$B39),'Cement Data'!AG$290,0)</f>
        <v>0</v>
      </c>
      <c r="AI39" s="47">
        <f>IF(AND('Cement Data'!$B$14&gt;=$A39,'Cement Data'!$B$14&lt;$B39),'Cement Data'!AH$290,0)</f>
        <v>0</v>
      </c>
      <c r="AJ39" s="47">
        <f>IF(AND('Cement Data'!$B$14&gt;=$A39,'Cement Data'!$B$14&lt;$B39),'Cement Data'!AI$290,0)</f>
        <v>0</v>
      </c>
      <c r="AK39" s="47">
        <f>IF(AND('Cement Data'!$B$14&gt;=$A39,'Cement Data'!$B$14&lt;$B39),'Cement Data'!AJ$290,0)</f>
        <v>0</v>
      </c>
      <c r="AL39" s="47">
        <f>IF(AND('Cement Data'!$B$14&gt;=$A39,'Cement Data'!$B$14&lt;$B39),'Cement Data'!AK$290,0)</f>
        <v>0</v>
      </c>
    </row>
    <row r="40" spans="1:38" x14ac:dyDescent="0.45">
      <c r="A40" s="15">
        <f t="shared" si="1"/>
        <v>50</v>
      </c>
      <c r="B40" s="16">
        <f t="shared" si="2"/>
        <v>60</v>
      </c>
      <c r="C40" s="47">
        <f>IF(AND('Cement Data'!$B$14&gt;=$A40,'Cement Data'!$B$14&lt;$B40),'Cement Data'!B$290,0)</f>
        <v>0</v>
      </c>
      <c r="D40" s="47">
        <f>IF(AND('Cement Data'!$B$14&gt;=$A40,'Cement Data'!$B$14&lt;$B40),'Cement Data'!C$290,0)</f>
        <v>0</v>
      </c>
      <c r="E40" s="47">
        <f>IF(AND('Cement Data'!$B$14&gt;=$A40,'Cement Data'!$B$14&lt;$B40),'Cement Data'!D$290,0)</f>
        <v>0</v>
      </c>
      <c r="F40" s="47">
        <f>IF(AND('Cement Data'!$B$14&gt;=$A40,'Cement Data'!$B$14&lt;$B40),'Cement Data'!E$290,0)</f>
        <v>0</v>
      </c>
      <c r="G40" s="47">
        <f>IF(AND('Cement Data'!$B$14&gt;=$A40,'Cement Data'!$B$14&lt;$B40),'Cement Data'!F$290,0)</f>
        <v>0</v>
      </c>
      <c r="H40" s="47">
        <f>IF(AND('Cement Data'!$B$14&gt;=$A40,'Cement Data'!$B$14&lt;$B40),'Cement Data'!G$290,0)</f>
        <v>0</v>
      </c>
      <c r="I40" s="47">
        <f>IF(AND('Cement Data'!$B$14&gt;=$A40,'Cement Data'!$B$14&lt;$B40),'Cement Data'!H$290,0)</f>
        <v>0</v>
      </c>
      <c r="J40" s="47">
        <f>IF(AND('Cement Data'!$B$14&gt;=$A40,'Cement Data'!$B$14&lt;$B40),'Cement Data'!I$290,0)</f>
        <v>0</v>
      </c>
      <c r="K40" s="47">
        <f>IF(AND('Cement Data'!$B$14&gt;=$A40,'Cement Data'!$B$14&lt;$B40),'Cement Data'!J$290,0)</f>
        <v>0</v>
      </c>
      <c r="L40" s="47">
        <f>IF(AND('Cement Data'!$B$14&gt;=$A40,'Cement Data'!$B$14&lt;$B40),'Cement Data'!K$290,0)</f>
        <v>0</v>
      </c>
      <c r="M40" s="47">
        <f>IF(AND('Cement Data'!$B$14&gt;=$A40,'Cement Data'!$B$14&lt;$B40),'Cement Data'!L$290,0)</f>
        <v>0</v>
      </c>
      <c r="N40" s="47">
        <f>IF(AND('Cement Data'!$B$14&gt;=$A40,'Cement Data'!$B$14&lt;$B40),'Cement Data'!M$290,0)</f>
        <v>0</v>
      </c>
      <c r="O40" s="47">
        <f>IF(AND('Cement Data'!$B$14&gt;=$A40,'Cement Data'!$B$14&lt;$B40),'Cement Data'!N$290,0)</f>
        <v>0</v>
      </c>
      <c r="P40" s="47">
        <f>IF(AND('Cement Data'!$B$14&gt;=$A40,'Cement Data'!$B$14&lt;$B40),'Cement Data'!O$290,0)</f>
        <v>0</v>
      </c>
      <c r="Q40" s="47">
        <f>IF(AND('Cement Data'!$B$14&gt;=$A40,'Cement Data'!$B$14&lt;$B40),'Cement Data'!P$290,0)</f>
        <v>0</v>
      </c>
      <c r="R40" s="47">
        <f>IF(AND('Cement Data'!$B$14&gt;=$A40,'Cement Data'!$B$14&lt;$B40),'Cement Data'!Q$290,0)</f>
        <v>0</v>
      </c>
      <c r="S40" s="47">
        <f>IF(AND('Cement Data'!$B$14&gt;=$A40,'Cement Data'!$B$14&lt;$B40),'Cement Data'!R$290,0)</f>
        <v>0</v>
      </c>
      <c r="T40" s="47">
        <f>IF(AND('Cement Data'!$B$14&gt;=$A40,'Cement Data'!$B$14&lt;$B40),'Cement Data'!S$290,0)</f>
        <v>0</v>
      </c>
      <c r="U40" s="47">
        <f>IF(AND('Cement Data'!$B$14&gt;=$A40,'Cement Data'!$B$14&lt;$B40),'Cement Data'!T$290,0)</f>
        <v>0</v>
      </c>
      <c r="V40" s="47">
        <f>IF(AND('Cement Data'!$B$14&gt;=$A40,'Cement Data'!$B$14&lt;$B40),'Cement Data'!U$290,0)</f>
        <v>0</v>
      </c>
      <c r="W40" s="47">
        <f>IF(AND('Cement Data'!$B$14&gt;=$A40,'Cement Data'!$B$14&lt;$B40),'Cement Data'!V$290,0)</f>
        <v>0</v>
      </c>
      <c r="X40" s="47">
        <f>IF(AND('Cement Data'!$B$14&gt;=$A40,'Cement Data'!$B$14&lt;$B40),'Cement Data'!W$290,0)</f>
        <v>0</v>
      </c>
      <c r="Y40" s="47">
        <f>IF(AND('Cement Data'!$B$14&gt;=$A40,'Cement Data'!$B$14&lt;$B40),'Cement Data'!X$290,0)</f>
        <v>0</v>
      </c>
      <c r="Z40" s="47">
        <f>IF(AND('Cement Data'!$B$14&gt;=$A40,'Cement Data'!$B$14&lt;$B40),'Cement Data'!Y$290,0)</f>
        <v>0</v>
      </c>
      <c r="AA40" s="47">
        <f>IF(AND('Cement Data'!$B$14&gt;=$A40,'Cement Data'!$B$14&lt;$B40),'Cement Data'!Z$290,0)</f>
        <v>0</v>
      </c>
      <c r="AB40" s="47">
        <f>IF(AND('Cement Data'!$B$14&gt;=$A40,'Cement Data'!$B$14&lt;$B40),'Cement Data'!AA$290,0)</f>
        <v>0</v>
      </c>
      <c r="AC40" s="47">
        <f>IF(AND('Cement Data'!$B$14&gt;=$A40,'Cement Data'!$B$14&lt;$B40),'Cement Data'!AB$290,0)</f>
        <v>0</v>
      </c>
      <c r="AD40" s="47">
        <f>IF(AND('Cement Data'!$B$14&gt;=$A40,'Cement Data'!$B$14&lt;$B40),'Cement Data'!AC$290,0)</f>
        <v>0</v>
      </c>
      <c r="AE40" s="47">
        <f>IF(AND('Cement Data'!$B$14&gt;=$A40,'Cement Data'!$B$14&lt;$B40),'Cement Data'!AD$290,0)</f>
        <v>0</v>
      </c>
      <c r="AF40" s="47">
        <f>IF(AND('Cement Data'!$B$14&gt;=$A40,'Cement Data'!$B$14&lt;$B40),'Cement Data'!AE$290,0)</f>
        <v>0</v>
      </c>
      <c r="AG40" s="47">
        <f>IF(AND('Cement Data'!$B$14&gt;=$A40,'Cement Data'!$B$14&lt;$B40),'Cement Data'!AF$290,0)</f>
        <v>0</v>
      </c>
      <c r="AH40" s="47">
        <f>IF(AND('Cement Data'!$B$14&gt;=$A40,'Cement Data'!$B$14&lt;$B40),'Cement Data'!AG$290,0)</f>
        <v>0</v>
      </c>
      <c r="AI40" s="47">
        <f>IF(AND('Cement Data'!$B$14&gt;=$A40,'Cement Data'!$B$14&lt;$B40),'Cement Data'!AH$290,0)</f>
        <v>0</v>
      </c>
      <c r="AJ40" s="47">
        <f>IF(AND('Cement Data'!$B$14&gt;=$A40,'Cement Data'!$B$14&lt;$B40),'Cement Data'!AI$290,0)</f>
        <v>0</v>
      </c>
      <c r="AK40" s="47">
        <f>IF(AND('Cement Data'!$B$14&gt;=$A40,'Cement Data'!$B$14&lt;$B40),'Cement Data'!AJ$290,0)</f>
        <v>0</v>
      </c>
      <c r="AL40" s="47">
        <f>IF(AND('Cement Data'!$B$14&gt;=$A40,'Cement Data'!$B$14&lt;$B40),'Cement Data'!AK$290,0)</f>
        <v>0</v>
      </c>
    </row>
    <row r="41" spans="1:38" x14ac:dyDescent="0.45">
      <c r="A41" s="15">
        <f t="shared" si="1"/>
        <v>60</v>
      </c>
      <c r="B41" s="16">
        <f t="shared" si="2"/>
        <v>70</v>
      </c>
      <c r="C41" s="47">
        <f>IF(AND('Cement Data'!$B$14&gt;=$A41,'Cement Data'!$B$14&lt;$B41),'Cement Data'!B$290,0)</f>
        <v>0</v>
      </c>
      <c r="D41" s="47">
        <f>IF(AND('Cement Data'!$B$14&gt;=$A41,'Cement Data'!$B$14&lt;$B41),'Cement Data'!C$290,0)</f>
        <v>0</v>
      </c>
      <c r="E41" s="47">
        <f>IF(AND('Cement Data'!$B$14&gt;=$A41,'Cement Data'!$B$14&lt;$B41),'Cement Data'!D$290,0)</f>
        <v>0</v>
      </c>
      <c r="F41" s="47">
        <f>IF(AND('Cement Data'!$B$14&gt;=$A41,'Cement Data'!$B$14&lt;$B41),'Cement Data'!E$290,0)</f>
        <v>0</v>
      </c>
      <c r="G41" s="47">
        <f>IF(AND('Cement Data'!$B$14&gt;=$A41,'Cement Data'!$B$14&lt;$B41),'Cement Data'!F$290,0)</f>
        <v>0</v>
      </c>
      <c r="H41" s="47">
        <f>IF(AND('Cement Data'!$B$14&gt;=$A41,'Cement Data'!$B$14&lt;$B41),'Cement Data'!G$290,0)</f>
        <v>0</v>
      </c>
      <c r="I41" s="47">
        <f>IF(AND('Cement Data'!$B$14&gt;=$A41,'Cement Data'!$B$14&lt;$B41),'Cement Data'!H$290,0)</f>
        <v>0</v>
      </c>
      <c r="J41" s="47">
        <f>IF(AND('Cement Data'!$B$14&gt;=$A41,'Cement Data'!$B$14&lt;$B41),'Cement Data'!I$290,0)</f>
        <v>0</v>
      </c>
      <c r="K41" s="47">
        <f>IF(AND('Cement Data'!$B$14&gt;=$A41,'Cement Data'!$B$14&lt;$B41),'Cement Data'!J$290,0)</f>
        <v>0</v>
      </c>
      <c r="L41" s="47">
        <f>IF(AND('Cement Data'!$B$14&gt;=$A41,'Cement Data'!$B$14&lt;$B41),'Cement Data'!K$290,0)</f>
        <v>0</v>
      </c>
      <c r="M41" s="47">
        <f>IF(AND('Cement Data'!$B$14&gt;=$A41,'Cement Data'!$B$14&lt;$B41),'Cement Data'!L$290,0)</f>
        <v>0</v>
      </c>
      <c r="N41" s="47">
        <f>IF(AND('Cement Data'!$B$14&gt;=$A41,'Cement Data'!$B$14&lt;$B41),'Cement Data'!M$290,0)</f>
        <v>0</v>
      </c>
      <c r="O41" s="47">
        <f>IF(AND('Cement Data'!$B$14&gt;=$A41,'Cement Data'!$B$14&lt;$B41),'Cement Data'!N$290,0)</f>
        <v>0</v>
      </c>
      <c r="P41" s="47">
        <f>IF(AND('Cement Data'!$B$14&gt;=$A41,'Cement Data'!$B$14&lt;$B41),'Cement Data'!O$290,0)</f>
        <v>0</v>
      </c>
      <c r="Q41" s="47">
        <f>IF(AND('Cement Data'!$B$14&gt;=$A41,'Cement Data'!$B$14&lt;$B41),'Cement Data'!P$290,0)</f>
        <v>0</v>
      </c>
      <c r="R41" s="47">
        <f>IF(AND('Cement Data'!$B$14&gt;=$A41,'Cement Data'!$B$14&lt;$B41),'Cement Data'!Q$290,0)</f>
        <v>0</v>
      </c>
      <c r="S41" s="47">
        <f>IF(AND('Cement Data'!$B$14&gt;=$A41,'Cement Data'!$B$14&lt;$B41),'Cement Data'!R$290,0)</f>
        <v>0</v>
      </c>
      <c r="T41" s="47">
        <f>IF(AND('Cement Data'!$B$14&gt;=$A41,'Cement Data'!$B$14&lt;$B41),'Cement Data'!S$290,0)</f>
        <v>0</v>
      </c>
      <c r="U41" s="47">
        <f>IF(AND('Cement Data'!$B$14&gt;=$A41,'Cement Data'!$B$14&lt;$B41),'Cement Data'!T$290,0)</f>
        <v>0</v>
      </c>
      <c r="V41" s="47">
        <f>IF(AND('Cement Data'!$B$14&gt;=$A41,'Cement Data'!$B$14&lt;$B41),'Cement Data'!U$290,0)</f>
        <v>0</v>
      </c>
      <c r="W41" s="47">
        <f>IF(AND('Cement Data'!$B$14&gt;=$A41,'Cement Data'!$B$14&lt;$B41),'Cement Data'!V$290,0)</f>
        <v>0</v>
      </c>
      <c r="X41" s="47">
        <f>IF(AND('Cement Data'!$B$14&gt;=$A41,'Cement Data'!$B$14&lt;$B41),'Cement Data'!W$290,0)</f>
        <v>0</v>
      </c>
      <c r="Y41" s="47">
        <f>IF(AND('Cement Data'!$B$14&gt;=$A41,'Cement Data'!$B$14&lt;$B41),'Cement Data'!X$290,0)</f>
        <v>0</v>
      </c>
      <c r="Z41" s="47">
        <f>IF(AND('Cement Data'!$B$14&gt;=$A41,'Cement Data'!$B$14&lt;$B41),'Cement Data'!Y$290,0)</f>
        <v>0</v>
      </c>
      <c r="AA41" s="47">
        <f>IF(AND('Cement Data'!$B$14&gt;=$A41,'Cement Data'!$B$14&lt;$B41),'Cement Data'!Z$290,0)</f>
        <v>0</v>
      </c>
      <c r="AB41" s="47">
        <f>IF(AND('Cement Data'!$B$14&gt;=$A41,'Cement Data'!$B$14&lt;$B41),'Cement Data'!AA$290,0)</f>
        <v>0</v>
      </c>
      <c r="AC41" s="47">
        <f>IF(AND('Cement Data'!$B$14&gt;=$A41,'Cement Data'!$B$14&lt;$B41),'Cement Data'!AB$290,0)</f>
        <v>0</v>
      </c>
      <c r="AD41" s="47">
        <f>IF(AND('Cement Data'!$B$14&gt;=$A41,'Cement Data'!$B$14&lt;$B41),'Cement Data'!AC$290,0)</f>
        <v>0</v>
      </c>
      <c r="AE41" s="47">
        <f>IF(AND('Cement Data'!$B$14&gt;=$A41,'Cement Data'!$B$14&lt;$B41),'Cement Data'!AD$290,0)</f>
        <v>0</v>
      </c>
      <c r="AF41" s="47">
        <f>IF(AND('Cement Data'!$B$14&gt;=$A41,'Cement Data'!$B$14&lt;$B41),'Cement Data'!AE$290,0)</f>
        <v>0</v>
      </c>
      <c r="AG41" s="47">
        <f>IF(AND('Cement Data'!$B$14&gt;=$A41,'Cement Data'!$B$14&lt;$B41),'Cement Data'!AF$290,0)</f>
        <v>0</v>
      </c>
      <c r="AH41" s="47">
        <f>IF(AND('Cement Data'!$B$14&gt;=$A41,'Cement Data'!$B$14&lt;$B41),'Cement Data'!AG$290,0)</f>
        <v>0</v>
      </c>
      <c r="AI41" s="47">
        <f>IF(AND('Cement Data'!$B$14&gt;=$A41,'Cement Data'!$B$14&lt;$B41),'Cement Data'!AH$290,0)</f>
        <v>0</v>
      </c>
      <c r="AJ41" s="47">
        <f>IF(AND('Cement Data'!$B$14&gt;=$A41,'Cement Data'!$B$14&lt;$B41),'Cement Data'!AI$290,0)</f>
        <v>0</v>
      </c>
      <c r="AK41" s="47">
        <f>IF(AND('Cement Data'!$B$14&gt;=$A41,'Cement Data'!$B$14&lt;$B41),'Cement Data'!AJ$290,0)</f>
        <v>0</v>
      </c>
      <c r="AL41" s="47">
        <f>IF(AND('Cement Data'!$B$14&gt;=$A41,'Cement Data'!$B$14&lt;$B41),'Cement Data'!AK$290,0)</f>
        <v>0</v>
      </c>
    </row>
    <row r="42" spans="1:38" x14ac:dyDescent="0.45">
      <c r="A42" s="15">
        <f t="shared" si="1"/>
        <v>70</v>
      </c>
      <c r="B42" s="16">
        <f t="shared" si="2"/>
        <v>80</v>
      </c>
      <c r="C42" s="47">
        <f>IF(AND('Cement Data'!$B$14&gt;=$A42,'Cement Data'!$B$14&lt;$B42),'Cement Data'!B$290,0)</f>
        <v>0</v>
      </c>
      <c r="D42" s="47">
        <f>IF(AND('Cement Data'!$B$14&gt;=$A42,'Cement Data'!$B$14&lt;$B42),'Cement Data'!C$290,0)</f>
        <v>0</v>
      </c>
      <c r="E42" s="47">
        <f>IF(AND('Cement Data'!$B$14&gt;=$A42,'Cement Data'!$B$14&lt;$B42),'Cement Data'!D$290,0)</f>
        <v>0</v>
      </c>
      <c r="F42" s="47">
        <f>IF(AND('Cement Data'!$B$14&gt;=$A42,'Cement Data'!$B$14&lt;$B42),'Cement Data'!E$290,0)</f>
        <v>0</v>
      </c>
      <c r="G42" s="47">
        <f>IF(AND('Cement Data'!$B$14&gt;=$A42,'Cement Data'!$B$14&lt;$B42),'Cement Data'!F$290,0)</f>
        <v>0</v>
      </c>
      <c r="H42" s="47">
        <f>IF(AND('Cement Data'!$B$14&gt;=$A42,'Cement Data'!$B$14&lt;$B42),'Cement Data'!G$290,0)</f>
        <v>0</v>
      </c>
      <c r="I42" s="47">
        <f>IF(AND('Cement Data'!$B$14&gt;=$A42,'Cement Data'!$B$14&lt;$B42),'Cement Data'!H$290,0)</f>
        <v>0</v>
      </c>
      <c r="J42" s="47">
        <f>IF(AND('Cement Data'!$B$14&gt;=$A42,'Cement Data'!$B$14&lt;$B42),'Cement Data'!I$290,0)</f>
        <v>0</v>
      </c>
      <c r="K42" s="47">
        <f>IF(AND('Cement Data'!$B$14&gt;=$A42,'Cement Data'!$B$14&lt;$B42),'Cement Data'!J$290,0)</f>
        <v>0</v>
      </c>
      <c r="L42" s="47">
        <f>IF(AND('Cement Data'!$B$14&gt;=$A42,'Cement Data'!$B$14&lt;$B42),'Cement Data'!K$290,0)</f>
        <v>0</v>
      </c>
      <c r="M42" s="47">
        <f>IF(AND('Cement Data'!$B$14&gt;=$A42,'Cement Data'!$B$14&lt;$B42),'Cement Data'!L$290,0)</f>
        <v>0</v>
      </c>
      <c r="N42" s="47">
        <f>IF(AND('Cement Data'!$B$14&gt;=$A42,'Cement Data'!$B$14&lt;$B42),'Cement Data'!M$290,0)</f>
        <v>0</v>
      </c>
      <c r="O42" s="47">
        <f>IF(AND('Cement Data'!$B$14&gt;=$A42,'Cement Data'!$B$14&lt;$B42),'Cement Data'!N$290,0)</f>
        <v>0</v>
      </c>
      <c r="P42" s="47">
        <f>IF(AND('Cement Data'!$B$14&gt;=$A42,'Cement Data'!$B$14&lt;$B42),'Cement Data'!O$290,0)</f>
        <v>0</v>
      </c>
      <c r="Q42" s="47">
        <f>IF(AND('Cement Data'!$B$14&gt;=$A42,'Cement Data'!$B$14&lt;$B42),'Cement Data'!P$290,0)</f>
        <v>0</v>
      </c>
      <c r="R42" s="47">
        <f>IF(AND('Cement Data'!$B$14&gt;=$A42,'Cement Data'!$B$14&lt;$B42),'Cement Data'!Q$290,0)</f>
        <v>0</v>
      </c>
      <c r="S42" s="47">
        <f>IF(AND('Cement Data'!$B$14&gt;=$A42,'Cement Data'!$B$14&lt;$B42),'Cement Data'!R$290,0)</f>
        <v>0</v>
      </c>
      <c r="T42" s="47">
        <f>IF(AND('Cement Data'!$B$14&gt;=$A42,'Cement Data'!$B$14&lt;$B42),'Cement Data'!S$290,0)</f>
        <v>0</v>
      </c>
      <c r="U42" s="47">
        <f>IF(AND('Cement Data'!$B$14&gt;=$A42,'Cement Data'!$B$14&lt;$B42),'Cement Data'!T$290,0)</f>
        <v>0</v>
      </c>
      <c r="V42" s="47">
        <f>IF(AND('Cement Data'!$B$14&gt;=$A42,'Cement Data'!$B$14&lt;$B42),'Cement Data'!U$290,0)</f>
        <v>0</v>
      </c>
      <c r="W42" s="47">
        <f>IF(AND('Cement Data'!$B$14&gt;=$A42,'Cement Data'!$B$14&lt;$B42),'Cement Data'!V$290,0)</f>
        <v>0</v>
      </c>
      <c r="X42" s="47">
        <f>IF(AND('Cement Data'!$B$14&gt;=$A42,'Cement Data'!$B$14&lt;$B42),'Cement Data'!W$290,0)</f>
        <v>0</v>
      </c>
      <c r="Y42" s="47">
        <f>IF(AND('Cement Data'!$B$14&gt;=$A42,'Cement Data'!$B$14&lt;$B42),'Cement Data'!X$290,0)</f>
        <v>0</v>
      </c>
      <c r="Z42" s="47">
        <f>IF(AND('Cement Data'!$B$14&gt;=$A42,'Cement Data'!$B$14&lt;$B42),'Cement Data'!Y$290,0)</f>
        <v>0</v>
      </c>
      <c r="AA42" s="47">
        <f>IF(AND('Cement Data'!$B$14&gt;=$A42,'Cement Data'!$B$14&lt;$B42),'Cement Data'!Z$290,0)</f>
        <v>0</v>
      </c>
      <c r="AB42" s="47">
        <f>IF(AND('Cement Data'!$B$14&gt;=$A42,'Cement Data'!$B$14&lt;$B42),'Cement Data'!AA$290,0)</f>
        <v>0</v>
      </c>
      <c r="AC42" s="47">
        <f>IF(AND('Cement Data'!$B$14&gt;=$A42,'Cement Data'!$B$14&lt;$B42),'Cement Data'!AB$290,0)</f>
        <v>0</v>
      </c>
      <c r="AD42" s="47">
        <f>IF(AND('Cement Data'!$B$14&gt;=$A42,'Cement Data'!$B$14&lt;$B42),'Cement Data'!AC$290,0)</f>
        <v>0</v>
      </c>
      <c r="AE42" s="47">
        <f>IF(AND('Cement Data'!$B$14&gt;=$A42,'Cement Data'!$B$14&lt;$B42),'Cement Data'!AD$290,0)</f>
        <v>0</v>
      </c>
      <c r="AF42" s="47">
        <f>IF(AND('Cement Data'!$B$14&gt;=$A42,'Cement Data'!$B$14&lt;$B42),'Cement Data'!AE$290,0)</f>
        <v>0</v>
      </c>
      <c r="AG42" s="47">
        <f>IF(AND('Cement Data'!$B$14&gt;=$A42,'Cement Data'!$B$14&lt;$B42),'Cement Data'!AF$290,0)</f>
        <v>0</v>
      </c>
      <c r="AH42" s="47">
        <f>IF(AND('Cement Data'!$B$14&gt;=$A42,'Cement Data'!$B$14&lt;$B42),'Cement Data'!AG$290,0)</f>
        <v>0</v>
      </c>
      <c r="AI42" s="47">
        <f>IF(AND('Cement Data'!$B$14&gt;=$A42,'Cement Data'!$B$14&lt;$B42),'Cement Data'!AH$290,0)</f>
        <v>0</v>
      </c>
      <c r="AJ42" s="47">
        <f>IF(AND('Cement Data'!$B$14&gt;=$A42,'Cement Data'!$B$14&lt;$B42),'Cement Data'!AI$290,0)</f>
        <v>0</v>
      </c>
      <c r="AK42" s="47">
        <f>IF(AND('Cement Data'!$B$14&gt;=$A42,'Cement Data'!$B$14&lt;$B42),'Cement Data'!AJ$290,0)</f>
        <v>0</v>
      </c>
      <c r="AL42" s="47">
        <f>IF(AND('Cement Data'!$B$14&gt;=$A42,'Cement Data'!$B$14&lt;$B42),'Cement Data'!AK$290,0)</f>
        <v>0</v>
      </c>
    </row>
    <row r="43" spans="1:38" x14ac:dyDescent="0.45">
      <c r="A43" s="15">
        <f t="shared" si="1"/>
        <v>80</v>
      </c>
      <c r="B43" s="16">
        <f t="shared" si="2"/>
        <v>90</v>
      </c>
      <c r="C43" s="47">
        <f>IF(AND('Cement Data'!$B$14&gt;=$A43,'Cement Data'!$B$14&lt;$B43),'Cement Data'!B$290,0)</f>
        <v>0</v>
      </c>
      <c r="D43" s="47">
        <f>IF(AND('Cement Data'!$B$14&gt;=$A43,'Cement Data'!$B$14&lt;$B43),'Cement Data'!C$290,0)</f>
        <v>0</v>
      </c>
      <c r="E43" s="47">
        <f>IF(AND('Cement Data'!$B$14&gt;=$A43,'Cement Data'!$B$14&lt;$B43),'Cement Data'!D$290,0)</f>
        <v>0</v>
      </c>
      <c r="F43" s="47">
        <f>IF(AND('Cement Data'!$B$14&gt;=$A43,'Cement Data'!$B$14&lt;$B43),'Cement Data'!E$290,0)</f>
        <v>0</v>
      </c>
      <c r="G43" s="47">
        <f>IF(AND('Cement Data'!$B$14&gt;=$A43,'Cement Data'!$B$14&lt;$B43),'Cement Data'!F$290,0)</f>
        <v>0</v>
      </c>
      <c r="H43" s="47">
        <f>IF(AND('Cement Data'!$B$14&gt;=$A43,'Cement Data'!$B$14&lt;$B43),'Cement Data'!G$290,0)</f>
        <v>0</v>
      </c>
      <c r="I43" s="47">
        <f>IF(AND('Cement Data'!$B$14&gt;=$A43,'Cement Data'!$B$14&lt;$B43),'Cement Data'!H$290,0)</f>
        <v>0</v>
      </c>
      <c r="J43" s="47">
        <f>IF(AND('Cement Data'!$B$14&gt;=$A43,'Cement Data'!$B$14&lt;$B43),'Cement Data'!I$290,0)</f>
        <v>0</v>
      </c>
      <c r="K43" s="47">
        <f>IF(AND('Cement Data'!$B$14&gt;=$A43,'Cement Data'!$B$14&lt;$B43),'Cement Data'!J$290,0)</f>
        <v>0</v>
      </c>
      <c r="L43" s="47">
        <f>IF(AND('Cement Data'!$B$14&gt;=$A43,'Cement Data'!$B$14&lt;$B43),'Cement Data'!K$290,0)</f>
        <v>0</v>
      </c>
      <c r="M43" s="47">
        <f>IF(AND('Cement Data'!$B$14&gt;=$A43,'Cement Data'!$B$14&lt;$B43),'Cement Data'!L$290,0)</f>
        <v>0</v>
      </c>
      <c r="N43" s="47">
        <f>IF(AND('Cement Data'!$B$14&gt;=$A43,'Cement Data'!$B$14&lt;$B43),'Cement Data'!M$290,0)</f>
        <v>0</v>
      </c>
      <c r="O43" s="47">
        <f>IF(AND('Cement Data'!$B$14&gt;=$A43,'Cement Data'!$B$14&lt;$B43),'Cement Data'!N$290,0)</f>
        <v>0</v>
      </c>
      <c r="P43" s="47">
        <f>IF(AND('Cement Data'!$B$14&gt;=$A43,'Cement Data'!$B$14&lt;$B43),'Cement Data'!O$290,0)</f>
        <v>0</v>
      </c>
      <c r="Q43" s="47">
        <f>IF(AND('Cement Data'!$B$14&gt;=$A43,'Cement Data'!$B$14&lt;$B43),'Cement Data'!P$290,0)</f>
        <v>0</v>
      </c>
      <c r="R43" s="47">
        <f>IF(AND('Cement Data'!$B$14&gt;=$A43,'Cement Data'!$B$14&lt;$B43),'Cement Data'!Q$290,0)</f>
        <v>0</v>
      </c>
      <c r="S43" s="47">
        <f>IF(AND('Cement Data'!$B$14&gt;=$A43,'Cement Data'!$B$14&lt;$B43),'Cement Data'!R$290,0)</f>
        <v>0</v>
      </c>
      <c r="T43" s="47">
        <f>IF(AND('Cement Data'!$B$14&gt;=$A43,'Cement Data'!$B$14&lt;$B43),'Cement Data'!S$290,0)</f>
        <v>0</v>
      </c>
      <c r="U43" s="47">
        <f>IF(AND('Cement Data'!$B$14&gt;=$A43,'Cement Data'!$B$14&lt;$B43),'Cement Data'!T$290,0)</f>
        <v>0</v>
      </c>
      <c r="V43" s="47">
        <f>IF(AND('Cement Data'!$B$14&gt;=$A43,'Cement Data'!$B$14&lt;$B43),'Cement Data'!U$290,0)</f>
        <v>0</v>
      </c>
      <c r="W43" s="47">
        <f>IF(AND('Cement Data'!$B$14&gt;=$A43,'Cement Data'!$B$14&lt;$B43),'Cement Data'!V$290,0)</f>
        <v>0</v>
      </c>
      <c r="X43" s="47">
        <f>IF(AND('Cement Data'!$B$14&gt;=$A43,'Cement Data'!$B$14&lt;$B43),'Cement Data'!W$290,0)</f>
        <v>0</v>
      </c>
      <c r="Y43" s="47">
        <f>IF(AND('Cement Data'!$B$14&gt;=$A43,'Cement Data'!$B$14&lt;$B43),'Cement Data'!X$290,0)</f>
        <v>0</v>
      </c>
      <c r="Z43" s="47">
        <f>IF(AND('Cement Data'!$B$14&gt;=$A43,'Cement Data'!$B$14&lt;$B43),'Cement Data'!Y$290,0)</f>
        <v>0</v>
      </c>
      <c r="AA43" s="47">
        <f>IF(AND('Cement Data'!$B$14&gt;=$A43,'Cement Data'!$B$14&lt;$B43),'Cement Data'!Z$290,0)</f>
        <v>0</v>
      </c>
      <c r="AB43" s="47">
        <f>IF(AND('Cement Data'!$B$14&gt;=$A43,'Cement Data'!$B$14&lt;$B43),'Cement Data'!AA$290,0)</f>
        <v>0</v>
      </c>
      <c r="AC43" s="47">
        <f>IF(AND('Cement Data'!$B$14&gt;=$A43,'Cement Data'!$B$14&lt;$B43),'Cement Data'!AB$290,0)</f>
        <v>0</v>
      </c>
      <c r="AD43" s="47">
        <f>IF(AND('Cement Data'!$B$14&gt;=$A43,'Cement Data'!$B$14&lt;$B43),'Cement Data'!AC$290,0)</f>
        <v>0</v>
      </c>
      <c r="AE43" s="47">
        <f>IF(AND('Cement Data'!$B$14&gt;=$A43,'Cement Data'!$B$14&lt;$B43),'Cement Data'!AD$290,0)</f>
        <v>0</v>
      </c>
      <c r="AF43" s="47">
        <f>IF(AND('Cement Data'!$B$14&gt;=$A43,'Cement Data'!$B$14&lt;$B43),'Cement Data'!AE$290,0)</f>
        <v>0</v>
      </c>
      <c r="AG43" s="47">
        <f>IF(AND('Cement Data'!$B$14&gt;=$A43,'Cement Data'!$B$14&lt;$B43),'Cement Data'!AF$290,0)</f>
        <v>0</v>
      </c>
      <c r="AH43" s="47">
        <f>IF(AND('Cement Data'!$B$14&gt;=$A43,'Cement Data'!$B$14&lt;$B43),'Cement Data'!AG$290,0)</f>
        <v>0</v>
      </c>
      <c r="AI43" s="47">
        <f>IF(AND('Cement Data'!$B$14&gt;=$A43,'Cement Data'!$B$14&lt;$B43),'Cement Data'!AH$290,0)</f>
        <v>0</v>
      </c>
      <c r="AJ43" s="47">
        <f>IF(AND('Cement Data'!$B$14&gt;=$A43,'Cement Data'!$B$14&lt;$B43),'Cement Data'!AI$290,0)</f>
        <v>0</v>
      </c>
      <c r="AK43" s="47">
        <f>IF(AND('Cement Data'!$B$14&gt;=$A43,'Cement Data'!$B$14&lt;$B43),'Cement Data'!AJ$290,0)</f>
        <v>0</v>
      </c>
      <c r="AL43" s="47">
        <f>IF(AND('Cement Data'!$B$14&gt;=$A43,'Cement Data'!$B$14&lt;$B43),'Cement Data'!AK$290,0)</f>
        <v>0</v>
      </c>
    </row>
    <row r="44" spans="1:38" x14ac:dyDescent="0.45">
      <c r="A44" s="15">
        <f t="shared" si="1"/>
        <v>90</v>
      </c>
      <c r="B44" s="16">
        <f t="shared" si="2"/>
        <v>100</v>
      </c>
      <c r="C44" s="47">
        <f>IF(AND('Cement Data'!$B$14&gt;=$A44,'Cement Data'!$B$14&lt;$B44),'Cement Data'!B$290,0)</f>
        <v>0</v>
      </c>
      <c r="D44" s="47">
        <f>IF(AND('Cement Data'!$B$14&gt;=$A44,'Cement Data'!$B$14&lt;$B44),'Cement Data'!C$290,0)</f>
        <v>0</v>
      </c>
      <c r="E44" s="47">
        <f>IF(AND('Cement Data'!$B$14&gt;=$A44,'Cement Data'!$B$14&lt;$B44),'Cement Data'!D$290,0)</f>
        <v>0</v>
      </c>
      <c r="F44" s="47">
        <f>IF(AND('Cement Data'!$B$14&gt;=$A44,'Cement Data'!$B$14&lt;$B44),'Cement Data'!E$290,0)</f>
        <v>0</v>
      </c>
      <c r="G44" s="47">
        <f>IF(AND('Cement Data'!$B$14&gt;=$A44,'Cement Data'!$B$14&lt;$B44),'Cement Data'!F$290,0)</f>
        <v>0</v>
      </c>
      <c r="H44" s="47">
        <f>IF(AND('Cement Data'!$B$14&gt;=$A44,'Cement Data'!$B$14&lt;$B44),'Cement Data'!G$290,0)</f>
        <v>0</v>
      </c>
      <c r="I44" s="47">
        <f>IF(AND('Cement Data'!$B$14&gt;=$A44,'Cement Data'!$B$14&lt;$B44),'Cement Data'!H$290,0)</f>
        <v>0</v>
      </c>
      <c r="J44" s="47">
        <f>IF(AND('Cement Data'!$B$14&gt;=$A44,'Cement Data'!$B$14&lt;$B44),'Cement Data'!I$290,0)</f>
        <v>0</v>
      </c>
      <c r="K44" s="47">
        <f>IF(AND('Cement Data'!$B$14&gt;=$A44,'Cement Data'!$B$14&lt;$B44),'Cement Data'!J$290,0)</f>
        <v>0</v>
      </c>
      <c r="L44" s="47">
        <f>IF(AND('Cement Data'!$B$14&gt;=$A44,'Cement Data'!$B$14&lt;$B44),'Cement Data'!K$290,0)</f>
        <v>0</v>
      </c>
      <c r="M44" s="47">
        <f>IF(AND('Cement Data'!$B$14&gt;=$A44,'Cement Data'!$B$14&lt;$B44),'Cement Data'!L$290,0)</f>
        <v>0</v>
      </c>
      <c r="N44" s="47">
        <f>IF(AND('Cement Data'!$B$14&gt;=$A44,'Cement Data'!$B$14&lt;$B44),'Cement Data'!M$290,0)</f>
        <v>0</v>
      </c>
      <c r="O44" s="47">
        <f>IF(AND('Cement Data'!$B$14&gt;=$A44,'Cement Data'!$B$14&lt;$B44),'Cement Data'!N$290,0)</f>
        <v>0</v>
      </c>
      <c r="P44" s="47">
        <f>IF(AND('Cement Data'!$B$14&gt;=$A44,'Cement Data'!$B$14&lt;$B44),'Cement Data'!O$290,0)</f>
        <v>0</v>
      </c>
      <c r="Q44" s="47">
        <f>IF(AND('Cement Data'!$B$14&gt;=$A44,'Cement Data'!$B$14&lt;$B44),'Cement Data'!P$290,0)</f>
        <v>0</v>
      </c>
      <c r="R44" s="47">
        <f>IF(AND('Cement Data'!$B$14&gt;=$A44,'Cement Data'!$B$14&lt;$B44),'Cement Data'!Q$290,0)</f>
        <v>0</v>
      </c>
      <c r="S44" s="47">
        <f>IF(AND('Cement Data'!$B$14&gt;=$A44,'Cement Data'!$B$14&lt;$B44),'Cement Data'!R$290,0)</f>
        <v>0</v>
      </c>
      <c r="T44" s="47">
        <f>IF(AND('Cement Data'!$B$14&gt;=$A44,'Cement Data'!$B$14&lt;$B44),'Cement Data'!S$290,0)</f>
        <v>0</v>
      </c>
      <c r="U44" s="47">
        <f>IF(AND('Cement Data'!$B$14&gt;=$A44,'Cement Data'!$B$14&lt;$B44),'Cement Data'!T$290,0)</f>
        <v>0</v>
      </c>
      <c r="V44" s="47">
        <f>IF(AND('Cement Data'!$B$14&gt;=$A44,'Cement Data'!$B$14&lt;$B44),'Cement Data'!U$290,0)</f>
        <v>0</v>
      </c>
      <c r="W44" s="47">
        <f>IF(AND('Cement Data'!$B$14&gt;=$A44,'Cement Data'!$B$14&lt;$B44),'Cement Data'!V$290,0)</f>
        <v>0</v>
      </c>
      <c r="X44" s="47">
        <f>IF(AND('Cement Data'!$B$14&gt;=$A44,'Cement Data'!$B$14&lt;$B44),'Cement Data'!W$290,0)</f>
        <v>0</v>
      </c>
      <c r="Y44" s="47">
        <f>IF(AND('Cement Data'!$B$14&gt;=$A44,'Cement Data'!$B$14&lt;$B44),'Cement Data'!X$290,0)</f>
        <v>0</v>
      </c>
      <c r="Z44" s="47">
        <f>IF(AND('Cement Data'!$B$14&gt;=$A44,'Cement Data'!$B$14&lt;$B44),'Cement Data'!Y$290,0)</f>
        <v>0</v>
      </c>
      <c r="AA44" s="47">
        <f>IF(AND('Cement Data'!$B$14&gt;=$A44,'Cement Data'!$B$14&lt;$B44),'Cement Data'!Z$290,0)</f>
        <v>0</v>
      </c>
      <c r="AB44" s="47">
        <f>IF(AND('Cement Data'!$B$14&gt;=$A44,'Cement Data'!$B$14&lt;$B44),'Cement Data'!AA$290,0)</f>
        <v>0</v>
      </c>
      <c r="AC44" s="47">
        <f>IF(AND('Cement Data'!$B$14&gt;=$A44,'Cement Data'!$B$14&lt;$B44),'Cement Data'!AB$290,0)</f>
        <v>0</v>
      </c>
      <c r="AD44" s="47">
        <f>IF(AND('Cement Data'!$B$14&gt;=$A44,'Cement Data'!$B$14&lt;$B44),'Cement Data'!AC$290,0)</f>
        <v>0</v>
      </c>
      <c r="AE44" s="47">
        <f>IF(AND('Cement Data'!$B$14&gt;=$A44,'Cement Data'!$B$14&lt;$B44),'Cement Data'!AD$290,0)</f>
        <v>0</v>
      </c>
      <c r="AF44" s="47">
        <f>IF(AND('Cement Data'!$B$14&gt;=$A44,'Cement Data'!$B$14&lt;$B44),'Cement Data'!AE$290,0)</f>
        <v>0</v>
      </c>
      <c r="AG44" s="47">
        <f>IF(AND('Cement Data'!$B$14&gt;=$A44,'Cement Data'!$B$14&lt;$B44),'Cement Data'!AF$290,0)</f>
        <v>0</v>
      </c>
      <c r="AH44" s="47">
        <f>IF(AND('Cement Data'!$B$14&gt;=$A44,'Cement Data'!$B$14&lt;$B44),'Cement Data'!AG$290,0)</f>
        <v>0</v>
      </c>
      <c r="AI44" s="47">
        <f>IF(AND('Cement Data'!$B$14&gt;=$A44,'Cement Data'!$B$14&lt;$B44),'Cement Data'!AH$290,0)</f>
        <v>0</v>
      </c>
      <c r="AJ44" s="47">
        <f>IF(AND('Cement Data'!$B$14&gt;=$A44,'Cement Data'!$B$14&lt;$B44),'Cement Data'!AI$290,0)</f>
        <v>0</v>
      </c>
      <c r="AK44" s="47">
        <f>IF(AND('Cement Data'!$B$14&gt;=$A44,'Cement Data'!$B$14&lt;$B44),'Cement Data'!AJ$290,0)</f>
        <v>0</v>
      </c>
      <c r="AL44" s="47">
        <f>IF(AND('Cement Data'!$B$14&gt;=$A44,'Cement Data'!$B$14&lt;$B44),'Cement Data'!AK$290,0)</f>
        <v>0</v>
      </c>
    </row>
    <row r="45" spans="1:38" x14ac:dyDescent="0.45">
      <c r="A45" s="12">
        <f>B44</f>
        <v>100</v>
      </c>
      <c r="B45" s="11">
        <f t="shared" si="0"/>
        <v>150</v>
      </c>
      <c r="C45" s="47">
        <f>IF(AND('Cement Data'!$B$14&gt;=$A45,'Cement Data'!$B$14&lt;$B45),'Cement Data'!B$290,0)</f>
        <v>0</v>
      </c>
      <c r="D45" s="47">
        <f>IF(AND('Cement Data'!$B$14&gt;=$A45,'Cement Data'!$B$14&lt;$B45),'Cement Data'!C$290,0)</f>
        <v>0</v>
      </c>
      <c r="E45" s="47">
        <f>IF(AND('Cement Data'!$B$14&gt;=$A45,'Cement Data'!$B$14&lt;$B45),'Cement Data'!D$290,0)</f>
        <v>0</v>
      </c>
      <c r="F45" s="47">
        <f>IF(AND('Cement Data'!$B$14&gt;=$A45,'Cement Data'!$B$14&lt;$B45),'Cement Data'!E$290,0)</f>
        <v>0</v>
      </c>
      <c r="G45" s="47">
        <f>IF(AND('Cement Data'!$B$14&gt;=$A45,'Cement Data'!$B$14&lt;$B45),'Cement Data'!F$290,0)</f>
        <v>0</v>
      </c>
      <c r="H45" s="47">
        <f>IF(AND('Cement Data'!$B$14&gt;=$A45,'Cement Data'!$B$14&lt;$B45),'Cement Data'!G$290,0)</f>
        <v>0</v>
      </c>
      <c r="I45" s="47">
        <f>IF(AND('Cement Data'!$B$14&gt;=$A45,'Cement Data'!$B$14&lt;$B45),'Cement Data'!H$290,0)</f>
        <v>0</v>
      </c>
      <c r="J45" s="47">
        <f>IF(AND('Cement Data'!$B$14&gt;=$A45,'Cement Data'!$B$14&lt;$B45),'Cement Data'!I$290,0)</f>
        <v>0</v>
      </c>
      <c r="K45" s="47">
        <f>IF(AND('Cement Data'!$B$14&gt;=$A45,'Cement Data'!$B$14&lt;$B45),'Cement Data'!J$290,0)</f>
        <v>0</v>
      </c>
      <c r="L45" s="47">
        <f>IF(AND('Cement Data'!$B$14&gt;=$A45,'Cement Data'!$B$14&lt;$B45),'Cement Data'!K$290,0)</f>
        <v>0</v>
      </c>
      <c r="M45" s="47">
        <f>IF(AND('Cement Data'!$B$14&gt;=$A45,'Cement Data'!$B$14&lt;$B45),'Cement Data'!L$290,0)</f>
        <v>0</v>
      </c>
      <c r="N45" s="47">
        <f>IF(AND('Cement Data'!$B$14&gt;=$A45,'Cement Data'!$B$14&lt;$B45),'Cement Data'!M$290,0)</f>
        <v>0</v>
      </c>
      <c r="O45" s="47">
        <f>IF(AND('Cement Data'!$B$14&gt;=$A45,'Cement Data'!$B$14&lt;$B45),'Cement Data'!N$290,0)</f>
        <v>0</v>
      </c>
      <c r="P45" s="47">
        <f>IF(AND('Cement Data'!$B$14&gt;=$A45,'Cement Data'!$B$14&lt;$B45),'Cement Data'!O$290,0)</f>
        <v>0</v>
      </c>
      <c r="Q45" s="47">
        <f>IF(AND('Cement Data'!$B$14&gt;=$A45,'Cement Data'!$B$14&lt;$B45),'Cement Data'!P$290,0)</f>
        <v>0</v>
      </c>
      <c r="R45" s="47">
        <f>IF(AND('Cement Data'!$B$14&gt;=$A45,'Cement Data'!$B$14&lt;$B45),'Cement Data'!Q$290,0)</f>
        <v>0</v>
      </c>
      <c r="S45" s="47">
        <f>IF(AND('Cement Data'!$B$14&gt;=$A45,'Cement Data'!$B$14&lt;$B45),'Cement Data'!R$290,0)</f>
        <v>0</v>
      </c>
      <c r="T45" s="47">
        <f>IF(AND('Cement Data'!$B$14&gt;=$A45,'Cement Data'!$B$14&lt;$B45),'Cement Data'!S$290,0)</f>
        <v>0</v>
      </c>
      <c r="U45" s="47">
        <f>IF(AND('Cement Data'!$B$14&gt;=$A45,'Cement Data'!$B$14&lt;$B45),'Cement Data'!T$290,0)</f>
        <v>0</v>
      </c>
      <c r="V45" s="47">
        <f>IF(AND('Cement Data'!$B$14&gt;=$A45,'Cement Data'!$B$14&lt;$B45),'Cement Data'!U$290,0)</f>
        <v>0</v>
      </c>
      <c r="W45" s="47">
        <f>IF(AND('Cement Data'!$B$14&gt;=$A45,'Cement Data'!$B$14&lt;$B45),'Cement Data'!V$290,0)</f>
        <v>0</v>
      </c>
      <c r="X45" s="47">
        <f>IF(AND('Cement Data'!$B$14&gt;=$A45,'Cement Data'!$B$14&lt;$B45),'Cement Data'!W$290,0)</f>
        <v>0</v>
      </c>
      <c r="Y45" s="47">
        <f>IF(AND('Cement Data'!$B$14&gt;=$A45,'Cement Data'!$B$14&lt;$B45),'Cement Data'!X$290,0)</f>
        <v>0</v>
      </c>
      <c r="Z45" s="47">
        <f>IF(AND('Cement Data'!$B$14&gt;=$A45,'Cement Data'!$B$14&lt;$B45),'Cement Data'!Y$290,0)</f>
        <v>0</v>
      </c>
      <c r="AA45" s="47">
        <f>IF(AND('Cement Data'!$B$14&gt;=$A45,'Cement Data'!$B$14&lt;$B45),'Cement Data'!Z$290,0)</f>
        <v>0</v>
      </c>
      <c r="AB45" s="47">
        <f>IF(AND('Cement Data'!$B$14&gt;=$A45,'Cement Data'!$B$14&lt;$B45),'Cement Data'!AA$290,0)</f>
        <v>0</v>
      </c>
      <c r="AC45" s="47">
        <f>IF(AND('Cement Data'!$B$14&gt;=$A45,'Cement Data'!$B$14&lt;$B45),'Cement Data'!AB$290,0)</f>
        <v>0</v>
      </c>
      <c r="AD45" s="47">
        <f>IF(AND('Cement Data'!$B$14&gt;=$A45,'Cement Data'!$B$14&lt;$B45),'Cement Data'!AC$290,0)</f>
        <v>0</v>
      </c>
      <c r="AE45" s="47">
        <f>IF(AND('Cement Data'!$B$14&gt;=$A45,'Cement Data'!$B$14&lt;$B45),'Cement Data'!AD$290,0)</f>
        <v>0</v>
      </c>
      <c r="AF45" s="47">
        <f>IF(AND('Cement Data'!$B$14&gt;=$A45,'Cement Data'!$B$14&lt;$B45),'Cement Data'!AE$290,0)</f>
        <v>0</v>
      </c>
      <c r="AG45" s="47">
        <f>IF(AND('Cement Data'!$B$14&gt;=$A45,'Cement Data'!$B$14&lt;$B45),'Cement Data'!AF$290,0)</f>
        <v>0</v>
      </c>
      <c r="AH45" s="47">
        <f>IF(AND('Cement Data'!$B$14&gt;=$A45,'Cement Data'!$B$14&lt;$B45),'Cement Data'!AG$290,0)</f>
        <v>0</v>
      </c>
      <c r="AI45" s="47">
        <f>IF(AND('Cement Data'!$B$14&gt;=$A45,'Cement Data'!$B$14&lt;$B45),'Cement Data'!AH$290,0)</f>
        <v>0</v>
      </c>
      <c r="AJ45" s="47">
        <f>IF(AND('Cement Data'!$B$14&gt;=$A45,'Cement Data'!$B$14&lt;$B45),'Cement Data'!AI$290,0)</f>
        <v>0</v>
      </c>
      <c r="AK45" s="47">
        <f>IF(AND('Cement Data'!$B$14&gt;=$A45,'Cement Data'!$B$14&lt;$B45),'Cement Data'!AJ$290,0)</f>
        <v>0</v>
      </c>
      <c r="AL45" s="47">
        <f>IF(AND('Cement Data'!$B$14&gt;=$A45,'Cement Data'!$B$14&lt;$B45),'Cement Data'!AK$290,0)</f>
        <v>0</v>
      </c>
    </row>
    <row r="46" spans="1:38" x14ac:dyDescent="0.45">
      <c r="A46" s="12">
        <f t="shared" si="1"/>
        <v>150</v>
      </c>
      <c r="B46" s="11">
        <f t="shared" si="0"/>
        <v>200</v>
      </c>
      <c r="C46" s="47">
        <f>IF(AND('Cement Data'!$B$14&gt;=$A46,'Cement Data'!$B$14&lt;$B46),'Cement Data'!B$290,0)</f>
        <v>0</v>
      </c>
      <c r="D46" s="47">
        <f>IF(AND('Cement Data'!$B$14&gt;=$A46,'Cement Data'!$B$14&lt;$B46),'Cement Data'!C$290,0)</f>
        <v>0</v>
      </c>
      <c r="E46" s="47">
        <f>IF(AND('Cement Data'!$B$14&gt;=$A46,'Cement Data'!$B$14&lt;$B46),'Cement Data'!D$290,0)</f>
        <v>0</v>
      </c>
      <c r="F46" s="47">
        <f>IF(AND('Cement Data'!$B$14&gt;=$A46,'Cement Data'!$B$14&lt;$B46),'Cement Data'!E$290,0)</f>
        <v>0</v>
      </c>
      <c r="G46" s="47">
        <f>IF(AND('Cement Data'!$B$14&gt;=$A46,'Cement Data'!$B$14&lt;$B46),'Cement Data'!F$290,0)</f>
        <v>0</v>
      </c>
      <c r="H46" s="47">
        <f>IF(AND('Cement Data'!$B$14&gt;=$A46,'Cement Data'!$B$14&lt;$B46),'Cement Data'!G$290,0)</f>
        <v>0</v>
      </c>
      <c r="I46" s="47">
        <f>IF(AND('Cement Data'!$B$14&gt;=$A46,'Cement Data'!$B$14&lt;$B46),'Cement Data'!H$290,0)</f>
        <v>0</v>
      </c>
      <c r="J46" s="47">
        <f>IF(AND('Cement Data'!$B$14&gt;=$A46,'Cement Data'!$B$14&lt;$B46),'Cement Data'!I$290,0)</f>
        <v>0</v>
      </c>
      <c r="K46" s="47">
        <f>IF(AND('Cement Data'!$B$14&gt;=$A46,'Cement Data'!$B$14&lt;$B46),'Cement Data'!J$290,0)</f>
        <v>0</v>
      </c>
      <c r="L46" s="47">
        <f>IF(AND('Cement Data'!$B$14&gt;=$A46,'Cement Data'!$B$14&lt;$B46),'Cement Data'!K$290,0)</f>
        <v>0</v>
      </c>
      <c r="M46" s="47">
        <f>IF(AND('Cement Data'!$B$14&gt;=$A46,'Cement Data'!$B$14&lt;$B46),'Cement Data'!L$290,0)</f>
        <v>0</v>
      </c>
      <c r="N46" s="47">
        <f>IF(AND('Cement Data'!$B$14&gt;=$A46,'Cement Data'!$B$14&lt;$B46),'Cement Data'!M$290,0)</f>
        <v>0</v>
      </c>
      <c r="O46" s="47">
        <f>IF(AND('Cement Data'!$B$14&gt;=$A46,'Cement Data'!$B$14&lt;$B46),'Cement Data'!N$290,0)</f>
        <v>0</v>
      </c>
      <c r="P46" s="47">
        <f>IF(AND('Cement Data'!$B$14&gt;=$A46,'Cement Data'!$B$14&lt;$B46),'Cement Data'!O$290,0)</f>
        <v>0</v>
      </c>
      <c r="Q46" s="47">
        <f>IF(AND('Cement Data'!$B$14&gt;=$A46,'Cement Data'!$B$14&lt;$B46),'Cement Data'!P$290,0)</f>
        <v>0</v>
      </c>
      <c r="R46" s="47">
        <f>IF(AND('Cement Data'!$B$14&gt;=$A46,'Cement Data'!$B$14&lt;$B46),'Cement Data'!Q$290,0)</f>
        <v>0</v>
      </c>
      <c r="S46" s="47">
        <f>IF(AND('Cement Data'!$B$14&gt;=$A46,'Cement Data'!$B$14&lt;$B46),'Cement Data'!R$290,0)</f>
        <v>0</v>
      </c>
      <c r="T46" s="47">
        <f>IF(AND('Cement Data'!$B$14&gt;=$A46,'Cement Data'!$B$14&lt;$B46),'Cement Data'!S$290,0)</f>
        <v>0</v>
      </c>
      <c r="U46" s="47">
        <f>IF(AND('Cement Data'!$B$14&gt;=$A46,'Cement Data'!$B$14&lt;$B46),'Cement Data'!T$290,0)</f>
        <v>0</v>
      </c>
      <c r="V46" s="47">
        <f>IF(AND('Cement Data'!$B$14&gt;=$A46,'Cement Data'!$B$14&lt;$B46),'Cement Data'!U$290,0)</f>
        <v>0</v>
      </c>
      <c r="W46" s="47">
        <f>IF(AND('Cement Data'!$B$14&gt;=$A46,'Cement Data'!$B$14&lt;$B46),'Cement Data'!V$290,0)</f>
        <v>0</v>
      </c>
      <c r="X46" s="47">
        <f>IF(AND('Cement Data'!$B$14&gt;=$A46,'Cement Data'!$B$14&lt;$B46),'Cement Data'!W$290,0)</f>
        <v>0</v>
      </c>
      <c r="Y46" s="47">
        <f>IF(AND('Cement Data'!$B$14&gt;=$A46,'Cement Data'!$B$14&lt;$B46),'Cement Data'!X$290,0)</f>
        <v>0</v>
      </c>
      <c r="Z46" s="47">
        <f>IF(AND('Cement Data'!$B$14&gt;=$A46,'Cement Data'!$B$14&lt;$B46),'Cement Data'!Y$290,0)</f>
        <v>0</v>
      </c>
      <c r="AA46" s="47">
        <f>IF(AND('Cement Data'!$B$14&gt;=$A46,'Cement Data'!$B$14&lt;$B46),'Cement Data'!Z$290,0)</f>
        <v>0</v>
      </c>
      <c r="AB46" s="47">
        <f>IF(AND('Cement Data'!$B$14&gt;=$A46,'Cement Data'!$B$14&lt;$B46),'Cement Data'!AA$290,0)</f>
        <v>0</v>
      </c>
      <c r="AC46" s="47">
        <f>IF(AND('Cement Data'!$B$14&gt;=$A46,'Cement Data'!$B$14&lt;$B46),'Cement Data'!AB$290,0)</f>
        <v>0</v>
      </c>
      <c r="AD46" s="47">
        <f>IF(AND('Cement Data'!$B$14&gt;=$A46,'Cement Data'!$B$14&lt;$B46),'Cement Data'!AC$290,0)</f>
        <v>0</v>
      </c>
      <c r="AE46" s="47">
        <f>IF(AND('Cement Data'!$B$14&gt;=$A46,'Cement Data'!$B$14&lt;$B46),'Cement Data'!AD$290,0)</f>
        <v>0</v>
      </c>
      <c r="AF46" s="47">
        <f>IF(AND('Cement Data'!$B$14&gt;=$A46,'Cement Data'!$B$14&lt;$B46),'Cement Data'!AE$290,0)</f>
        <v>0</v>
      </c>
      <c r="AG46" s="47">
        <f>IF(AND('Cement Data'!$B$14&gt;=$A46,'Cement Data'!$B$14&lt;$B46),'Cement Data'!AF$290,0)</f>
        <v>0</v>
      </c>
      <c r="AH46" s="47">
        <f>IF(AND('Cement Data'!$B$14&gt;=$A46,'Cement Data'!$B$14&lt;$B46),'Cement Data'!AG$290,0)</f>
        <v>0</v>
      </c>
      <c r="AI46" s="47">
        <f>IF(AND('Cement Data'!$B$14&gt;=$A46,'Cement Data'!$B$14&lt;$B46),'Cement Data'!AH$290,0)</f>
        <v>0</v>
      </c>
      <c r="AJ46" s="47">
        <f>IF(AND('Cement Data'!$B$14&gt;=$A46,'Cement Data'!$B$14&lt;$B46),'Cement Data'!AI$290,0)</f>
        <v>0</v>
      </c>
      <c r="AK46" s="47">
        <f>IF(AND('Cement Data'!$B$14&gt;=$A46,'Cement Data'!$B$14&lt;$B46),'Cement Data'!AJ$290,0)</f>
        <v>0</v>
      </c>
      <c r="AL46" s="47">
        <f>IF(AND('Cement Data'!$B$14&gt;=$A46,'Cement Data'!$B$14&lt;$B46),'Cement Data'!AK$290,0)</f>
        <v>0</v>
      </c>
    </row>
    <row r="47" spans="1:38" x14ac:dyDescent="0.45">
      <c r="A47" s="12">
        <f t="shared" si="1"/>
        <v>200</v>
      </c>
      <c r="B47" s="11">
        <f t="shared" si="0"/>
        <v>250</v>
      </c>
      <c r="C47" s="47">
        <f>IF(AND('Cement Data'!$B$14&gt;=$A47,'Cement Data'!$B$14&lt;$B47),'Cement Data'!B$290,0)</f>
        <v>0</v>
      </c>
      <c r="D47" s="47">
        <f>IF(AND('Cement Data'!$B$14&gt;=$A47,'Cement Data'!$B$14&lt;$B47),'Cement Data'!C$290,0)</f>
        <v>0</v>
      </c>
      <c r="E47" s="47">
        <f>IF(AND('Cement Data'!$B$14&gt;=$A47,'Cement Data'!$B$14&lt;$B47),'Cement Data'!D$290,0)</f>
        <v>0</v>
      </c>
      <c r="F47" s="47">
        <f>IF(AND('Cement Data'!$B$14&gt;=$A47,'Cement Data'!$B$14&lt;$B47),'Cement Data'!E$290,0)</f>
        <v>0</v>
      </c>
      <c r="G47" s="47">
        <f>IF(AND('Cement Data'!$B$14&gt;=$A47,'Cement Data'!$B$14&lt;$B47),'Cement Data'!F$290,0)</f>
        <v>0</v>
      </c>
      <c r="H47" s="47">
        <f>IF(AND('Cement Data'!$B$14&gt;=$A47,'Cement Data'!$B$14&lt;$B47),'Cement Data'!G$290,0)</f>
        <v>0</v>
      </c>
      <c r="I47" s="47">
        <f>IF(AND('Cement Data'!$B$14&gt;=$A47,'Cement Data'!$B$14&lt;$B47),'Cement Data'!H$290,0)</f>
        <v>0</v>
      </c>
      <c r="J47" s="47">
        <f>IF(AND('Cement Data'!$B$14&gt;=$A47,'Cement Data'!$B$14&lt;$B47),'Cement Data'!I$290,0)</f>
        <v>0</v>
      </c>
      <c r="K47" s="47">
        <f>IF(AND('Cement Data'!$B$14&gt;=$A47,'Cement Data'!$B$14&lt;$B47),'Cement Data'!J$290,0)</f>
        <v>0</v>
      </c>
      <c r="L47" s="47">
        <f>IF(AND('Cement Data'!$B$14&gt;=$A47,'Cement Data'!$B$14&lt;$B47),'Cement Data'!K$290,0)</f>
        <v>0</v>
      </c>
      <c r="M47" s="47">
        <f>IF(AND('Cement Data'!$B$14&gt;=$A47,'Cement Data'!$B$14&lt;$B47),'Cement Data'!L$290,0)</f>
        <v>0</v>
      </c>
      <c r="N47" s="47">
        <f>IF(AND('Cement Data'!$B$14&gt;=$A47,'Cement Data'!$B$14&lt;$B47),'Cement Data'!M$290,0)</f>
        <v>0</v>
      </c>
      <c r="O47" s="47">
        <f>IF(AND('Cement Data'!$B$14&gt;=$A47,'Cement Data'!$B$14&lt;$B47),'Cement Data'!N$290,0)</f>
        <v>0</v>
      </c>
      <c r="P47" s="47">
        <f>IF(AND('Cement Data'!$B$14&gt;=$A47,'Cement Data'!$B$14&lt;$B47),'Cement Data'!O$290,0)</f>
        <v>0</v>
      </c>
      <c r="Q47" s="47">
        <f>IF(AND('Cement Data'!$B$14&gt;=$A47,'Cement Data'!$B$14&lt;$B47),'Cement Data'!P$290,0)</f>
        <v>0</v>
      </c>
      <c r="R47" s="47">
        <f>IF(AND('Cement Data'!$B$14&gt;=$A47,'Cement Data'!$B$14&lt;$B47),'Cement Data'!Q$290,0)</f>
        <v>0</v>
      </c>
      <c r="S47" s="47">
        <f>IF(AND('Cement Data'!$B$14&gt;=$A47,'Cement Data'!$B$14&lt;$B47),'Cement Data'!R$290,0)</f>
        <v>0</v>
      </c>
      <c r="T47" s="47">
        <f>IF(AND('Cement Data'!$B$14&gt;=$A47,'Cement Data'!$B$14&lt;$B47),'Cement Data'!S$290,0)</f>
        <v>0</v>
      </c>
      <c r="U47" s="47">
        <f>IF(AND('Cement Data'!$B$14&gt;=$A47,'Cement Data'!$B$14&lt;$B47),'Cement Data'!T$290,0)</f>
        <v>0</v>
      </c>
      <c r="V47" s="47">
        <f>IF(AND('Cement Data'!$B$14&gt;=$A47,'Cement Data'!$B$14&lt;$B47),'Cement Data'!U$290,0)</f>
        <v>0</v>
      </c>
      <c r="W47" s="47">
        <f>IF(AND('Cement Data'!$B$14&gt;=$A47,'Cement Data'!$B$14&lt;$B47),'Cement Data'!V$290,0)</f>
        <v>0</v>
      </c>
      <c r="X47" s="47">
        <f>IF(AND('Cement Data'!$B$14&gt;=$A47,'Cement Data'!$B$14&lt;$B47),'Cement Data'!W$290,0)</f>
        <v>0</v>
      </c>
      <c r="Y47" s="47">
        <f>IF(AND('Cement Data'!$B$14&gt;=$A47,'Cement Data'!$B$14&lt;$B47),'Cement Data'!X$290,0)</f>
        <v>0</v>
      </c>
      <c r="Z47" s="47">
        <f>IF(AND('Cement Data'!$B$14&gt;=$A47,'Cement Data'!$B$14&lt;$B47),'Cement Data'!Y$290,0)</f>
        <v>0</v>
      </c>
      <c r="AA47" s="47">
        <f>IF(AND('Cement Data'!$B$14&gt;=$A47,'Cement Data'!$B$14&lt;$B47),'Cement Data'!Z$290,0)</f>
        <v>0</v>
      </c>
      <c r="AB47" s="47">
        <f>IF(AND('Cement Data'!$B$14&gt;=$A47,'Cement Data'!$B$14&lt;$B47),'Cement Data'!AA$290,0)</f>
        <v>0</v>
      </c>
      <c r="AC47" s="47">
        <f>IF(AND('Cement Data'!$B$14&gt;=$A47,'Cement Data'!$B$14&lt;$B47),'Cement Data'!AB$290,0)</f>
        <v>0</v>
      </c>
      <c r="AD47" s="47">
        <f>IF(AND('Cement Data'!$B$14&gt;=$A47,'Cement Data'!$B$14&lt;$B47),'Cement Data'!AC$290,0)</f>
        <v>0</v>
      </c>
      <c r="AE47" s="47">
        <f>IF(AND('Cement Data'!$B$14&gt;=$A47,'Cement Data'!$B$14&lt;$B47),'Cement Data'!AD$290,0)</f>
        <v>0</v>
      </c>
      <c r="AF47" s="47">
        <f>IF(AND('Cement Data'!$B$14&gt;=$A47,'Cement Data'!$B$14&lt;$B47),'Cement Data'!AE$290,0)</f>
        <v>0</v>
      </c>
      <c r="AG47" s="47">
        <f>IF(AND('Cement Data'!$B$14&gt;=$A47,'Cement Data'!$B$14&lt;$B47),'Cement Data'!AF$290,0)</f>
        <v>0</v>
      </c>
      <c r="AH47" s="47">
        <f>IF(AND('Cement Data'!$B$14&gt;=$A47,'Cement Data'!$B$14&lt;$B47),'Cement Data'!AG$290,0)</f>
        <v>0</v>
      </c>
      <c r="AI47" s="47">
        <f>IF(AND('Cement Data'!$B$14&gt;=$A47,'Cement Data'!$B$14&lt;$B47),'Cement Data'!AH$290,0)</f>
        <v>0</v>
      </c>
      <c r="AJ47" s="47">
        <f>IF(AND('Cement Data'!$B$14&gt;=$A47,'Cement Data'!$B$14&lt;$B47),'Cement Data'!AI$290,0)</f>
        <v>0</v>
      </c>
      <c r="AK47" s="47">
        <f>IF(AND('Cement Data'!$B$14&gt;=$A47,'Cement Data'!$B$14&lt;$B47),'Cement Data'!AJ$290,0)</f>
        <v>0</v>
      </c>
      <c r="AL47" s="47">
        <f>IF(AND('Cement Data'!$B$14&gt;=$A47,'Cement Data'!$B$14&lt;$B47),'Cement Data'!AK$290,0)</f>
        <v>0</v>
      </c>
    </row>
    <row r="48" spans="1:38" x14ac:dyDescent="0.45">
      <c r="A48" s="12">
        <f t="shared" si="1"/>
        <v>250</v>
      </c>
      <c r="B48" s="11">
        <f t="shared" si="0"/>
        <v>300</v>
      </c>
      <c r="C48" s="47">
        <f>IF(AND('Cement Data'!$B$14&gt;=$A48,'Cement Data'!$B$14&lt;$B48),'Cement Data'!B$290,0)</f>
        <v>0</v>
      </c>
      <c r="D48" s="47">
        <f>IF(AND('Cement Data'!$B$14&gt;=$A48,'Cement Data'!$B$14&lt;$B48),'Cement Data'!C$290,0)</f>
        <v>0</v>
      </c>
      <c r="E48" s="47">
        <f>IF(AND('Cement Data'!$B$14&gt;=$A48,'Cement Data'!$B$14&lt;$B48),'Cement Data'!D$290,0)</f>
        <v>0</v>
      </c>
      <c r="F48" s="47">
        <f>IF(AND('Cement Data'!$B$14&gt;=$A48,'Cement Data'!$B$14&lt;$B48),'Cement Data'!E$290,0)</f>
        <v>0</v>
      </c>
      <c r="G48" s="47">
        <f>IF(AND('Cement Data'!$B$14&gt;=$A48,'Cement Data'!$B$14&lt;$B48),'Cement Data'!F$290,0)</f>
        <v>0</v>
      </c>
      <c r="H48" s="47">
        <f>IF(AND('Cement Data'!$B$14&gt;=$A48,'Cement Data'!$B$14&lt;$B48),'Cement Data'!G$290,0)</f>
        <v>0</v>
      </c>
      <c r="I48" s="47">
        <f>IF(AND('Cement Data'!$B$14&gt;=$A48,'Cement Data'!$B$14&lt;$B48),'Cement Data'!H$290,0)</f>
        <v>0</v>
      </c>
      <c r="J48" s="47">
        <f>IF(AND('Cement Data'!$B$14&gt;=$A48,'Cement Data'!$B$14&lt;$B48),'Cement Data'!I$290,0)</f>
        <v>0</v>
      </c>
      <c r="K48" s="47">
        <f>IF(AND('Cement Data'!$B$14&gt;=$A48,'Cement Data'!$B$14&lt;$B48),'Cement Data'!J$290,0)</f>
        <v>0</v>
      </c>
      <c r="L48" s="47">
        <f>IF(AND('Cement Data'!$B$14&gt;=$A48,'Cement Data'!$B$14&lt;$B48),'Cement Data'!K$290,0)</f>
        <v>0</v>
      </c>
      <c r="M48" s="47">
        <f>IF(AND('Cement Data'!$B$14&gt;=$A48,'Cement Data'!$B$14&lt;$B48),'Cement Data'!L$290,0)</f>
        <v>0</v>
      </c>
      <c r="N48" s="47">
        <f>IF(AND('Cement Data'!$B$14&gt;=$A48,'Cement Data'!$B$14&lt;$B48),'Cement Data'!M$290,0)</f>
        <v>0</v>
      </c>
      <c r="O48" s="47">
        <f>IF(AND('Cement Data'!$B$14&gt;=$A48,'Cement Data'!$B$14&lt;$B48),'Cement Data'!N$290,0)</f>
        <v>0</v>
      </c>
      <c r="P48" s="47">
        <f>IF(AND('Cement Data'!$B$14&gt;=$A48,'Cement Data'!$B$14&lt;$B48),'Cement Data'!O$290,0)</f>
        <v>0</v>
      </c>
      <c r="Q48" s="47">
        <f>IF(AND('Cement Data'!$B$14&gt;=$A48,'Cement Data'!$B$14&lt;$B48),'Cement Data'!P$290,0)</f>
        <v>0</v>
      </c>
      <c r="R48" s="47">
        <f>IF(AND('Cement Data'!$B$14&gt;=$A48,'Cement Data'!$B$14&lt;$B48),'Cement Data'!Q$290,0)</f>
        <v>0</v>
      </c>
      <c r="S48" s="47">
        <f>IF(AND('Cement Data'!$B$14&gt;=$A48,'Cement Data'!$B$14&lt;$B48),'Cement Data'!R$290,0)</f>
        <v>0</v>
      </c>
      <c r="T48" s="47">
        <f>IF(AND('Cement Data'!$B$14&gt;=$A48,'Cement Data'!$B$14&lt;$B48),'Cement Data'!S$290,0)</f>
        <v>0</v>
      </c>
      <c r="U48" s="47">
        <f>IF(AND('Cement Data'!$B$14&gt;=$A48,'Cement Data'!$B$14&lt;$B48),'Cement Data'!T$290,0)</f>
        <v>0</v>
      </c>
      <c r="V48" s="47">
        <f>IF(AND('Cement Data'!$B$14&gt;=$A48,'Cement Data'!$B$14&lt;$B48),'Cement Data'!U$290,0)</f>
        <v>0</v>
      </c>
      <c r="W48" s="47">
        <f>IF(AND('Cement Data'!$B$14&gt;=$A48,'Cement Data'!$B$14&lt;$B48),'Cement Data'!V$290,0)</f>
        <v>0</v>
      </c>
      <c r="X48" s="47">
        <f>IF(AND('Cement Data'!$B$14&gt;=$A48,'Cement Data'!$B$14&lt;$B48),'Cement Data'!W$290,0)</f>
        <v>0</v>
      </c>
      <c r="Y48" s="47">
        <f>IF(AND('Cement Data'!$B$14&gt;=$A48,'Cement Data'!$B$14&lt;$B48),'Cement Data'!X$290,0)</f>
        <v>0</v>
      </c>
      <c r="Z48" s="47">
        <f>IF(AND('Cement Data'!$B$14&gt;=$A48,'Cement Data'!$B$14&lt;$B48),'Cement Data'!Y$290,0)</f>
        <v>0</v>
      </c>
      <c r="AA48" s="47">
        <f>IF(AND('Cement Data'!$B$14&gt;=$A48,'Cement Data'!$B$14&lt;$B48),'Cement Data'!Z$290,0)</f>
        <v>0</v>
      </c>
      <c r="AB48" s="47">
        <f>IF(AND('Cement Data'!$B$14&gt;=$A48,'Cement Data'!$B$14&lt;$B48),'Cement Data'!AA$290,0)</f>
        <v>0</v>
      </c>
      <c r="AC48" s="47">
        <f>IF(AND('Cement Data'!$B$14&gt;=$A48,'Cement Data'!$B$14&lt;$B48),'Cement Data'!AB$290,0)</f>
        <v>0</v>
      </c>
      <c r="AD48" s="47">
        <f>IF(AND('Cement Data'!$B$14&gt;=$A48,'Cement Data'!$B$14&lt;$B48),'Cement Data'!AC$290,0)</f>
        <v>0</v>
      </c>
      <c r="AE48" s="47">
        <f>IF(AND('Cement Data'!$B$14&gt;=$A48,'Cement Data'!$B$14&lt;$B48),'Cement Data'!AD$290,0)</f>
        <v>0</v>
      </c>
      <c r="AF48" s="47">
        <f>IF(AND('Cement Data'!$B$14&gt;=$A48,'Cement Data'!$B$14&lt;$B48),'Cement Data'!AE$290,0)</f>
        <v>0</v>
      </c>
      <c r="AG48" s="47">
        <f>IF(AND('Cement Data'!$B$14&gt;=$A48,'Cement Data'!$B$14&lt;$B48),'Cement Data'!AF$290,0)</f>
        <v>0</v>
      </c>
      <c r="AH48" s="47">
        <f>IF(AND('Cement Data'!$B$14&gt;=$A48,'Cement Data'!$B$14&lt;$B48),'Cement Data'!AG$290,0)</f>
        <v>0</v>
      </c>
      <c r="AI48" s="47">
        <f>IF(AND('Cement Data'!$B$14&gt;=$A48,'Cement Data'!$B$14&lt;$B48),'Cement Data'!AH$290,0)</f>
        <v>0</v>
      </c>
      <c r="AJ48" s="47">
        <f>IF(AND('Cement Data'!$B$14&gt;=$A48,'Cement Data'!$B$14&lt;$B48),'Cement Data'!AI$290,0)</f>
        <v>0</v>
      </c>
      <c r="AK48" s="47">
        <f>IF(AND('Cement Data'!$B$14&gt;=$A48,'Cement Data'!$B$14&lt;$B48),'Cement Data'!AJ$290,0)</f>
        <v>0</v>
      </c>
      <c r="AL48" s="47">
        <f>IF(AND('Cement Data'!$B$14&gt;=$A48,'Cement Data'!$B$14&lt;$B48),'Cement Data'!AK$290,0)</f>
        <v>0</v>
      </c>
    </row>
    <row r="49" spans="1:38" x14ac:dyDescent="0.45">
      <c r="A49" s="12">
        <f t="shared" si="1"/>
        <v>300</v>
      </c>
      <c r="B49" s="11">
        <f t="shared" si="0"/>
        <v>350</v>
      </c>
      <c r="C49" s="47">
        <f>IF(AND('Cement Data'!$B$14&gt;=$A49,'Cement Data'!$B$14&lt;$B49),'Cement Data'!B$290,0)</f>
        <v>0</v>
      </c>
      <c r="D49" s="47">
        <f>IF(AND('Cement Data'!$B$14&gt;=$A49,'Cement Data'!$B$14&lt;$B49),'Cement Data'!C$290,0)</f>
        <v>0</v>
      </c>
      <c r="E49" s="47">
        <f>IF(AND('Cement Data'!$B$14&gt;=$A49,'Cement Data'!$B$14&lt;$B49),'Cement Data'!D$290,0)</f>
        <v>0</v>
      </c>
      <c r="F49" s="47">
        <f>IF(AND('Cement Data'!$B$14&gt;=$A49,'Cement Data'!$B$14&lt;$B49),'Cement Data'!E$290,0)</f>
        <v>0</v>
      </c>
      <c r="G49" s="47">
        <f>IF(AND('Cement Data'!$B$14&gt;=$A49,'Cement Data'!$B$14&lt;$B49),'Cement Data'!F$290,0)</f>
        <v>0</v>
      </c>
      <c r="H49" s="47">
        <f>IF(AND('Cement Data'!$B$14&gt;=$A49,'Cement Data'!$B$14&lt;$B49),'Cement Data'!G$290,0)</f>
        <v>0</v>
      </c>
      <c r="I49" s="47">
        <f>IF(AND('Cement Data'!$B$14&gt;=$A49,'Cement Data'!$B$14&lt;$B49),'Cement Data'!H$290,0)</f>
        <v>0</v>
      </c>
      <c r="J49" s="47">
        <f>IF(AND('Cement Data'!$B$14&gt;=$A49,'Cement Data'!$B$14&lt;$B49),'Cement Data'!I$290,0)</f>
        <v>0</v>
      </c>
      <c r="K49" s="47">
        <f>IF(AND('Cement Data'!$B$14&gt;=$A49,'Cement Data'!$B$14&lt;$B49),'Cement Data'!J$290,0)</f>
        <v>0</v>
      </c>
      <c r="L49" s="47">
        <f>IF(AND('Cement Data'!$B$14&gt;=$A49,'Cement Data'!$B$14&lt;$B49),'Cement Data'!K$290,0)</f>
        <v>0</v>
      </c>
      <c r="M49" s="47">
        <f>IF(AND('Cement Data'!$B$14&gt;=$A49,'Cement Data'!$B$14&lt;$B49),'Cement Data'!L$290,0)</f>
        <v>0</v>
      </c>
      <c r="N49" s="47">
        <f>IF(AND('Cement Data'!$B$14&gt;=$A49,'Cement Data'!$B$14&lt;$B49),'Cement Data'!M$290,0)</f>
        <v>0</v>
      </c>
      <c r="O49" s="47">
        <f>IF(AND('Cement Data'!$B$14&gt;=$A49,'Cement Data'!$B$14&lt;$B49),'Cement Data'!N$290,0)</f>
        <v>0</v>
      </c>
      <c r="P49" s="47">
        <f>IF(AND('Cement Data'!$B$14&gt;=$A49,'Cement Data'!$B$14&lt;$B49),'Cement Data'!O$290,0)</f>
        <v>0</v>
      </c>
      <c r="Q49" s="47">
        <f>IF(AND('Cement Data'!$B$14&gt;=$A49,'Cement Data'!$B$14&lt;$B49),'Cement Data'!P$290,0)</f>
        <v>0</v>
      </c>
      <c r="R49" s="47">
        <f>IF(AND('Cement Data'!$B$14&gt;=$A49,'Cement Data'!$B$14&lt;$B49),'Cement Data'!Q$290,0)</f>
        <v>0</v>
      </c>
      <c r="S49" s="47">
        <f>IF(AND('Cement Data'!$B$14&gt;=$A49,'Cement Data'!$B$14&lt;$B49),'Cement Data'!R$290,0)</f>
        <v>0</v>
      </c>
      <c r="T49" s="47">
        <f>IF(AND('Cement Data'!$B$14&gt;=$A49,'Cement Data'!$B$14&lt;$B49),'Cement Data'!S$290,0)</f>
        <v>0</v>
      </c>
      <c r="U49" s="47">
        <f>IF(AND('Cement Data'!$B$14&gt;=$A49,'Cement Data'!$B$14&lt;$B49),'Cement Data'!T$290,0)</f>
        <v>0</v>
      </c>
      <c r="V49" s="47">
        <f>IF(AND('Cement Data'!$B$14&gt;=$A49,'Cement Data'!$B$14&lt;$B49),'Cement Data'!U$290,0)</f>
        <v>0</v>
      </c>
      <c r="W49" s="47">
        <f>IF(AND('Cement Data'!$B$14&gt;=$A49,'Cement Data'!$B$14&lt;$B49),'Cement Data'!V$290,0)</f>
        <v>0</v>
      </c>
      <c r="X49" s="47">
        <f>IF(AND('Cement Data'!$B$14&gt;=$A49,'Cement Data'!$B$14&lt;$B49),'Cement Data'!W$290,0)</f>
        <v>0</v>
      </c>
      <c r="Y49" s="47">
        <f>IF(AND('Cement Data'!$B$14&gt;=$A49,'Cement Data'!$B$14&lt;$B49),'Cement Data'!X$290,0)</f>
        <v>0</v>
      </c>
      <c r="Z49" s="47">
        <f>IF(AND('Cement Data'!$B$14&gt;=$A49,'Cement Data'!$B$14&lt;$B49),'Cement Data'!Y$290,0)</f>
        <v>0</v>
      </c>
      <c r="AA49" s="47">
        <f>IF(AND('Cement Data'!$B$14&gt;=$A49,'Cement Data'!$B$14&lt;$B49),'Cement Data'!Z$290,0)</f>
        <v>0</v>
      </c>
      <c r="AB49" s="47">
        <f>IF(AND('Cement Data'!$B$14&gt;=$A49,'Cement Data'!$B$14&lt;$B49),'Cement Data'!AA$290,0)</f>
        <v>0</v>
      </c>
      <c r="AC49" s="47">
        <f>IF(AND('Cement Data'!$B$14&gt;=$A49,'Cement Data'!$B$14&lt;$B49),'Cement Data'!AB$290,0)</f>
        <v>0</v>
      </c>
      <c r="AD49" s="47">
        <f>IF(AND('Cement Data'!$B$14&gt;=$A49,'Cement Data'!$B$14&lt;$B49),'Cement Data'!AC$290,0)</f>
        <v>0</v>
      </c>
      <c r="AE49" s="47">
        <f>IF(AND('Cement Data'!$B$14&gt;=$A49,'Cement Data'!$B$14&lt;$B49),'Cement Data'!AD$290,0)</f>
        <v>0</v>
      </c>
      <c r="AF49" s="47">
        <f>IF(AND('Cement Data'!$B$14&gt;=$A49,'Cement Data'!$B$14&lt;$B49),'Cement Data'!AE$290,0)</f>
        <v>0</v>
      </c>
      <c r="AG49" s="47">
        <f>IF(AND('Cement Data'!$B$14&gt;=$A49,'Cement Data'!$B$14&lt;$B49),'Cement Data'!AF$290,0)</f>
        <v>0</v>
      </c>
      <c r="AH49" s="47">
        <f>IF(AND('Cement Data'!$B$14&gt;=$A49,'Cement Data'!$B$14&lt;$B49),'Cement Data'!AG$290,0)</f>
        <v>0</v>
      </c>
      <c r="AI49" s="47">
        <f>IF(AND('Cement Data'!$B$14&gt;=$A49,'Cement Data'!$B$14&lt;$B49),'Cement Data'!AH$290,0)</f>
        <v>0</v>
      </c>
      <c r="AJ49" s="47">
        <f>IF(AND('Cement Data'!$B$14&gt;=$A49,'Cement Data'!$B$14&lt;$B49),'Cement Data'!AI$290,0)</f>
        <v>0</v>
      </c>
      <c r="AK49" s="47">
        <f>IF(AND('Cement Data'!$B$14&gt;=$A49,'Cement Data'!$B$14&lt;$B49),'Cement Data'!AJ$290,0)</f>
        <v>0</v>
      </c>
      <c r="AL49" s="47">
        <f>IF(AND('Cement Data'!$B$14&gt;=$A49,'Cement Data'!$B$14&lt;$B49),'Cement Data'!AK$290,0)</f>
        <v>0</v>
      </c>
    </row>
    <row r="50" spans="1:38" x14ac:dyDescent="0.45">
      <c r="A50" s="12">
        <f t="shared" si="1"/>
        <v>350</v>
      </c>
      <c r="B50" s="11">
        <f t="shared" si="0"/>
        <v>400</v>
      </c>
      <c r="C50" s="47">
        <f>IF(AND('Cement Data'!$B$14&gt;=$A50,'Cement Data'!$B$14&lt;$B50),'Cement Data'!B$290,0)</f>
        <v>0</v>
      </c>
      <c r="D50" s="47">
        <f>IF(AND('Cement Data'!$B$14&gt;=$A50,'Cement Data'!$B$14&lt;$B50),'Cement Data'!C$290,0)</f>
        <v>0</v>
      </c>
      <c r="E50" s="47">
        <f>IF(AND('Cement Data'!$B$14&gt;=$A50,'Cement Data'!$B$14&lt;$B50),'Cement Data'!D$290,0)</f>
        <v>0</v>
      </c>
      <c r="F50" s="47">
        <f>IF(AND('Cement Data'!$B$14&gt;=$A50,'Cement Data'!$B$14&lt;$B50),'Cement Data'!E$290,0)</f>
        <v>0</v>
      </c>
      <c r="G50" s="47">
        <f>IF(AND('Cement Data'!$B$14&gt;=$A50,'Cement Data'!$B$14&lt;$B50),'Cement Data'!F$290,0)</f>
        <v>0</v>
      </c>
      <c r="H50" s="47">
        <f>IF(AND('Cement Data'!$B$14&gt;=$A50,'Cement Data'!$B$14&lt;$B50),'Cement Data'!G$290,0)</f>
        <v>0</v>
      </c>
      <c r="I50" s="47">
        <f>IF(AND('Cement Data'!$B$14&gt;=$A50,'Cement Data'!$B$14&lt;$B50),'Cement Data'!H$290,0)</f>
        <v>0</v>
      </c>
      <c r="J50" s="47">
        <f>IF(AND('Cement Data'!$B$14&gt;=$A50,'Cement Data'!$B$14&lt;$B50),'Cement Data'!I$290,0)</f>
        <v>0</v>
      </c>
      <c r="K50" s="47">
        <f>IF(AND('Cement Data'!$B$14&gt;=$A50,'Cement Data'!$B$14&lt;$B50),'Cement Data'!J$290,0)</f>
        <v>0</v>
      </c>
      <c r="L50" s="47">
        <f>IF(AND('Cement Data'!$B$14&gt;=$A50,'Cement Data'!$B$14&lt;$B50),'Cement Data'!K$290,0)</f>
        <v>0</v>
      </c>
      <c r="M50" s="47">
        <f>IF(AND('Cement Data'!$B$14&gt;=$A50,'Cement Data'!$B$14&lt;$B50),'Cement Data'!L$290,0)</f>
        <v>0</v>
      </c>
      <c r="N50" s="47">
        <f>IF(AND('Cement Data'!$B$14&gt;=$A50,'Cement Data'!$B$14&lt;$B50),'Cement Data'!M$290,0)</f>
        <v>0</v>
      </c>
      <c r="O50" s="47">
        <f>IF(AND('Cement Data'!$B$14&gt;=$A50,'Cement Data'!$B$14&lt;$B50),'Cement Data'!N$290,0)</f>
        <v>0</v>
      </c>
      <c r="P50" s="47">
        <f>IF(AND('Cement Data'!$B$14&gt;=$A50,'Cement Data'!$B$14&lt;$B50),'Cement Data'!O$290,0)</f>
        <v>0</v>
      </c>
      <c r="Q50" s="47">
        <f>IF(AND('Cement Data'!$B$14&gt;=$A50,'Cement Data'!$B$14&lt;$B50),'Cement Data'!P$290,0)</f>
        <v>0</v>
      </c>
      <c r="R50" s="47">
        <f>IF(AND('Cement Data'!$B$14&gt;=$A50,'Cement Data'!$B$14&lt;$B50),'Cement Data'!Q$290,0)</f>
        <v>0</v>
      </c>
      <c r="S50" s="47">
        <f>IF(AND('Cement Data'!$B$14&gt;=$A50,'Cement Data'!$B$14&lt;$B50),'Cement Data'!R$290,0)</f>
        <v>0</v>
      </c>
      <c r="T50" s="47">
        <f>IF(AND('Cement Data'!$B$14&gt;=$A50,'Cement Data'!$B$14&lt;$B50),'Cement Data'!S$290,0)</f>
        <v>0</v>
      </c>
      <c r="U50" s="47">
        <f>IF(AND('Cement Data'!$B$14&gt;=$A50,'Cement Data'!$B$14&lt;$B50),'Cement Data'!T$290,0)</f>
        <v>0</v>
      </c>
      <c r="V50" s="47">
        <f>IF(AND('Cement Data'!$B$14&gt;=$A50,'Cement Data'!$B$14&lt;$B50),'Cement Data'!U$290,0)</f>
        <v>0</v>
      </c>
      <c r="W50" s="47">
        <f>IF(AND('Cement Data'!$B$14&gt;=$A50,'Cement Data'!$B$14&lt;$B50),'Cement Data'!V$290,0)</f>
        <v>0</v>
      </c>
      <c r="X50" s="47">
        <f>IF(AND('Cement Data'!$B$14&gt;=$A50,'Cement Data'!$B$14&lt;$B50),'Cement Data'!W$290,0)</f>
        <v>0</v>
      </c>
      <c r="Y50" s="47">
        <f>IF(AND('Cement Data'!$B$14&gt;=$A50,'Cement Data'!$B$14&lt;$B50),'Cement Data'!X$290,0)</f>
        <v>0</v>
      </c>
      <c r="Z50" s="47">
        <f>IF(AND('Cement Data'!$B$14&gt;=$A50,'Cement Data'!$B$14&lt;$B50),'Cement Data'!Y$290,0)</f>
        <v>0</v>
      </c>
      <c r="AA50" s="47">
        <f>IF(AND('Cement Data'!$B$14&gt;=$A50,'Cement Data'!$B$14&lt;$B50),'Cement Data'!Z$290,0)</f>
        <v>0</v>
      </c>
      <c r="AB50" s="47">
        <f>IF(AND('Cement Data'!$B$14&gt;=$A50,'Cement Data'!$B$14&lt;$B50),'Cement Data'!AA$290,0)</f>
        <v>0</v>
      </c>
      <c r="AC50" s="47">
        <f>IF(AND('Cement Data'!$B$14&gt;=$A50,'Cement Data'!$B$14&lt;$B50),'Cement Data'!AB$290,0)</f>
        <v>0</v>
      </c>
      <c r="AD50" s="47">
        <f>IF(AND('Cement Data'!$B$14&gt;=$A50,'Cement Data'!$B$14&lt;$B50),'Cement Data'!AC$290,0)</f>
        <v>0</v>
      </c>
      <c r="AE50" s="47">
        <f>IF(AND('Cement Data'!$B$14&gt;=$A50,'Cement Data'!$B$14&lt;$B50),'Cement Data'!AD$290,0)</f>
        <v>0</v>
      </c>
      <c r="AF50" s="47">
        <f>IF(AND('Cement Data'!$B$14&gt;=$A50,'Cement Data'!$B$14&lt;$B50),'Cement Data'!AE$290,0)</f>
        <v>0</v>
      </c>
      <c r="AG50" s="47">
        <f>IF(AND('Cement Data'!$B$14&gt;=$A50,'Cement Data'!$B$14&lt;$B50),'Cement Data'!AF$290,0)</f>
        <v>0</v>
      </c>
      <c r="AH50" s="47">
        <f>IF(AND('Cement Data'!$B$14&gt;=$A50,'Cement Data'!$B$14&lt;$B50),'Cement Data'!AG$290,0)</f>
        <v>0</v>
      </c>
      <c r="AI50" s="47">
        <f>IF(AND('Cement Data'!$B$14&gt;=$A50,'Cement Data'!$B$14&lt;$B50),'Cement Data'!AH$290,0)</f>
        <v>0</v>
      </c>
      <c r="AJ50" s="47">
        <f>IF(AND('Cement Data'!$B$14&gt;=$A50,'Cement Data'!$B$14&lt;$B50),'Cement Data'!AI$290,0)</f>
        <v>0</v>
      </c>
      <c r="AK50" s="47">
        <f>IF(AND('Cement Data'!$B$14&gt;=$A50,'Cement Data'!$B$14&lt;$B50),'Cement Data'!AJ$290,0)</f>
        <v>0</v>
      </c>
      <c r="AL50" s="47">
        <f>IF(AND('Cement Data'!$B$14&gt;=$A50,'Cement Data'!$B$14&lt;$B50),'Cement Data'!AK$290,0)</f>
        <v>0</v>
      </c>
    </row>
    <row r="51" spans="1:38" x14ac:dyDescent="0.45">
      <c r="A51" s="12">
        <f t="shared" si="1"/>
        <v>400</v>
      </c>
      <c r="B51" s="11">
        <f t="shared" si="0"/>
        <v>450</v>
      </c>
      <c r="C51" s="47">
        <f>IF(AND('Cement Data'!$B$14&gt;=$A51,'Cement Data'!$B$14&lt;$B51),'Cement Data'!B$290,0)</f>
        <v>0</v>
      </c>
      <c r="D51" s="47">
        <f>IF(AND('Cement Data'!$B$14&gt;=$A51,'Cement Data'!$B$14&lt;$B51),'Cement Data'!C$290,0)</f>
        <v>0</v>
      </c>
      <c r="E51" s="47">
        <f>IF(AND('Cement Data'!$B$14&gt;=$A51,'Cement Data'!$B$14&lt;$B51),'Cement Data'!D$290,0)</f>
        <v>0</v>
      </c>
      <c r="F51" s="47">
        <f>IF(AND('Cement Data'!$B$14&gt;=$A51,'Cement Data'!$B$14&lt;$B51),'Cement Data'!E$290,0)</f>
        <v>0</v>
      </c>
      <c r="G51" s="47">
        <f>IF(AND('Cement Data'!$B$14&gt;=$A51,'Cement Data'!$B$14&lt;$B51),'Cement Data'!F$290,0)</f>
        <v>0</v>
      </c>
      <c r="H51" s="47">
        <f>IF(AND('Cement Data'!$B$14&gt;=$A51,'Cement Data'!$B$14&lt;$B51),'Cement Data'!G$290,0)</f>
        <v>0</v>
      </c>
      <c r="I51" s="47">
        <f>IF(AND('Cement Data'!$B$14&gt;=$A51,'Cement Data'!$B$14&lt;$B51),'Cement Data'!H$290,0)</f>
        <v>0</v>
      </c>
      <c r="J51" s="47">
        <f>IF(AND('Cement Data'!$B$14&gt;=$A51,'Cement Data'!$B$14&lt;$B51),'Cement Data'!I$290,0)</f>
        <v>0</v>
      </c>
      <c r="K51" s="47">
        <f>IF(AND('Cement Data'!$B$14&gt;=$A51,'Cement Data'!$B$14&lt;$B51),'Cement Data'!J$290,0)</f>
        <v>0</v>
      </c>
      <c r="L51" s="47">
        <f>IF(AND('Cement Data'!$B$14&gt;=$A51,'Cement Data'!$B$14&lt;$B51),'Cement Data'!K$290,0)</f>
        <v>0</v>
      </c>
      <c r="M51" s="47">
        <f>IF(AND('Cement Data'!$B$14&gt;=$A51,'Cement Data'!$B$14&lt;$B51),'Cement Data'!L$290,0)</f>
        <v>0</v>
      </c>
      <c r="N51" s="47">
        <f>IF(AND('Cement Data'!$B$14&gt;=$A51,'Cement Data'!$B$14&lt;$B51),'Cement Data'!M$290,0)</f>
        <v>0</v>
      </c>
      <c r="O51" s="47">
        <f>IF(AND('Cement Data'!$B$14&gt;=$A51,'Cement Data'!$B$14&lt;$B51),'Cement Data'!N$290,0)</f>
        <v>0</v>
      </c>
      <c r="P51" s="47">
        <f>IF(AND('Cement Data'!$B$14&gt;=$A51,'Cement Data'!$B$14&lt;$B51),'Cement Data'!O$290,0)</f>
        <v>0</v>
      </c>
      <c r="Q51" s="47">
        <f>IF(AND('Cement Data'!$B$14&gt;=$A51,'Cement Data'!$B$14&lt;$B51),'Cement Data'!P$290,0)</f>
        <v>0</v>
      </c>
      <c r="R51" s="47">
        <f>IF(AND('Cement Data'!$B$14&gt;=$A51,'Cement Data'!$B$14&lt;$B51),'Cement Data'!Q$290,0)</f>
        <v>0</v>
      </c>
      <c r="S51" s="47">
        <f>IF(AND('Cement Data'!$B$14&gt;=$A51,'Cement Data'!$B$14&lt;$B51),'Cement Data'!R$290,0)</f>
        <v>0</v>
      </c>
      <c r="T51" s="47">
        <f>IF(AND('Cement Data'!$B$14&gt;=$A51,'Cement Data'!$B$14&lt;$B51),'Cement Data'!S$290,0)</f>
        <v>0</v>
      </c>
      <c r="U51" s="47">
        <f>IF(AND('Cement Data'!$B$14&gt;=$A51,'Cement Data'!$B$14&lt;$B51),'Cement Data'!T$290,0)</f>
        <v>0</v>
      </c>
      <c r="V51" s="47">
        <f>IF(AND('Cement Data'!$B$14&gt;=$A51,'Cement Data'!$B$14&lt;$B51),'Cement Data'!U$290,0)</f>
        <v>0</v>
      </c>
      <c r="W51" s="47">
        <f>IF(AND('Cement Data'!$B$14&gt;=$A51,'Cement Data'!$B$14&lt;$B51),'Cement Data'!V$290,0)</f>
        <v>0</v>
      </c>
      <c r="X51" s="47">
        <f>IF(AND('Cement Data'!$B$14&gt;=$A51,'Cement Data'!$B$14&lt;$B51),'Cement Data'!W$290,0)</f>
        <v>0</v>
      </c>
      <c r="Y51" s="47">
        <f>IF(AND('Cement Data'!$B$14&gt;=$A51,'Cement Data'!$B$14&lt;$B51),'Cement Data'!X$290,0)</f>
        <v>0</v>
      </c>
      <c r="Z51" s="47">
        <f>IF(AND('Cement Data'!$B$14&gt;=$A51,'Cement Data'!$B$14&lt;$B51),'Cement Data'!Y$290,0)</f>
        <v>0</v>
      </c>
      <c r="AA51" s="47">
        <f>IF(AND('Cement Data'!$B$14&gt;=$A51,'Cement Data'!$B$14&lt;$B51),'Cement Data'!Z$290,0)</f>
        <v>0</v>
      </c>
      <c r="AB51" s="47">
        <f>IF(AND('Cement Data'!$B$14&gt;=$A51,'Cement Data'!$B$14&lt;$B51),'Cement Data'!AA$290,0)</f>
        <v>0</v>
      </c>
      <c r="AC51" s="47">
        <f>IF(AND('Cement Data'!$B$14&gt;=$A51,'Cement Data'!$B$14&lt;$B51),'Cement Data'!AB$290,0)</f>
        <v>0</v>
      </c>
      <c r="AD51" s="47">
        <f>IF(AND('Cement Data'!$B$14&gt;=$A51,'Cement Data'!$B$14&lt;$B51),'Cement Data'!AC$290,0)</f>
        <v>0</v>
      </c>
      <c r="AE51" s="47">
        <f>IF(AND('Cement Data'!$B$14&gt;=$A51,'Cement Data'!$B$14&lt;$B51),'Cement Data'!AD$290,0)</f>
        <v>0</v>
      </c>
      <c r="AF51" s="47">
        <f>IF(AND('Cement Data'!$B$14&gt;=$A51,'Cement Data'!$B$14&lt;$B51),'Cement Data'!AE$290,0)</f>
        <v>0</v>
      </c>
      <c r="AG51" s="47">
        <f>IF(AND('Cement Data'!$B$14&gt;=$A51,'Cement Data'!$B$14&lt;$B51),'Cement Data'!AF$290,0)</f>
        <v>0</v>
      </c>
      <c r="AH51" s="47">
        <f>IF(AND('Cement Data'!$B$14&gt;=$A51,'Cement Data'!$B$14&lt;$B51),'Cement Data'!AG$290,0)</f>
        <v>0</v>
      </c>
      <c r="AI51" s="47">
        <f>IF(AND('Cement Data'!$B$14&gt;=$A51,'Cement Data'!$B$14&lt;$B51),'Cement Data'!AH$290,0)</f>
        <v>0</v>
      </c>
      <c r="AJ51" s="47">
        <f>IF(AND('Cement Data'!$B$14&gt;=$A51,'Cement Data'!$B$14&lt;$B51),'Cement Data'!AI$290,0)</f>
        <v>0</v>
      </c>
      <c r="AK51" s="47">
        <f>IF(AND('Cement Data'!$B$14&gt;=$A51,'Cement Data'!$B$14&lt;$B51),'Cement Data'!AJ$290,0)</f>
        <v>0</v>
      </c>
      <c r="AL51" s="47">
        <f>IF(AND('Cement Data'!$B$14&gt;=$A51,'Cement Data'!$B$14&lt;$B51),'Cement Data'!AK$290,0)</f>
        <v>0</v>
      </c>
    </row>
    <row r="52" spans="1:38" x14ac:dyDescent="0.45">
      <c r="A52" s="12">
        <f t="shared" si="1"/>
        <v>450</v>
      </c>
      <c r="B52" s="11">
        <f t="shared" si="0"/>
        <v>500</v>
      </c>
      <c r="C52" s="47">
        <f>IF(AND('Cement Data'!$B$14&gt;=$A52,'Cement Data'!$B$14&lt;$B52),'Cement Data'!B$290,0)</f>
        <v>0</v>
      </c>
      <c r="D52" s="47">
        <f>IF(AND('Cement Data'!$B$14&gt;=$A52,'Cement Data'!$B$14&lt;$B52),'Cement Data'!C$290,0)</f>
        <v>0</v>
      </c>
      <c r="E52" s="47">
        <f>IF(AND('Cement Data'!$B$14&gt;=$A52,'Cement Data'!$B$14&lt;$B52),'Cement Data'!D$290,0)</f>
        <v>0</v>
      </c>
      <c r="F52" s="47">
        <f>IF(AND('Cement Data'!$B$14&gt;=$A52,'Cement Data'!$B$14&lt;$B52),'Cement Data'!E$290,0)</f>
        <v>0</v>
      </c>
      <c r="G52" s="47">
        <f>IF(AND('Cement Data'!$B$14&gt;=$A52,'Cement Data'!$B$14&lt;$B52),'Cement Data'!F$290,0)</f>
        <v>0</v>
      </c>
      <c r="H52" s="47">
        <f>IF(AND('Cement Data'!$B$14&gt;=$A52,'Cement Data'!$B$14&lt;$B52),'Cement Data'!G$290,0)</f>
        <v>0</v>
      </c>
      <c r="I52" s="47">
        <f>IF(AND('Cement Data'!$B$14&gt;=$A52,'Cement Data'!$B$14&lt;$B52),'Cement Data'!H$290,0)</f>
        <v>0</v>
      </c>
      <c r="J52" s="47">
        <f>IF(AND('Cement Data'!$B$14&gt;=$A52,'Cement Data'!$B$14&lt;$B52),'Cement Data'!I$290,0)</f>
        <v>0</v>
      </c>
      <c r="K52" s="47">
        <f>IF(AND('Cement Data'!$B$14&gt;=$A52,'Cement Data'!$B$14&lt;$B52),'Cement Data'!J$290,0)</f>
        <v>0</v>
      </c>
      <c r="L52" s="47">
        <f>IF(AND('Cement Data'!$B$14&gt;=$A52,'Cement Data'!$B$14&lt;$B52),'Cement Data'!K$290,0)</f>
        <v>0</v>
      </c>
      <c r="M52" s="47">
        <f>IF(AND('Cement Data'!$B$14&gt;=$A52,'Cement Data'!$B$14&lt;$B52),'Cement Data'!L$290,0)</f>
        <v>0</v>
      </c>
      <c r="N52" s="47">
        <f>IF(AND('Cement Data'!$B$14&gt;=$A52,'Cement Data'!$B$14&lt;$B52),'Cement Data'!M$290,0)</f>
        <v>0</v>
      </c>
      <c r="O52" s="47">
        <f>IF(AND('Cement Data'!$B$14&gt;=$A52,'Cement Data'!$B$14&lt;$B52),'Cement Data'!N$290,0)</f>
        <v>0</v>
      </c>
      <c r="P52" s="47">
        <f>IF(AND('Cement Data'!$B$14&gt;=$A52,'Cement Data'!$B$14&lt;$B52),'Cement Data'!O$290,0)</f>
        <v>0</v>
      </c>
      <c r="Q52" s="47">
        <f>IF(AND('Cement Data'!$B$14&gt;=$A52,'Cement Data'!$B$14&lt;$B52),'Cement Data'!P$290,0)</f>
        <v>0</v>
      </c>
      <c r="R52" s="47">
        <f>IF(AND('Cement Data'!$B$14&gt;=$A52,'Cement Data'!$B$14&lt;$B52),'Cement Data'!Q$290,0)</f>
        <v>0</v>
      </c>
      <c r="S52" s="47">
        <f>IF(AND('Cement Data'!$B$14&gt;=$A52,'Cement Data'!$B$14&lt;$B52),'Cement Data'!R$290,0)</f>
        <v>0</v>
      </c>
      <c r="T52" s="47">
        <f>IF(AND('Cement Data'!$B$14&gt;=$A52,'Cement Data'!$B$14&lt;$B52),'Cement Data'!S$290,0)</f>
        <v>0</v>
      </c>
      <c r="U52" s="47">
        <f>IF(AND('Cement Data'!$B$14&gt;=$A52,'Cement Data'!$B$14&lt;$B52),'Cement Data'!T$290,0)</f>
        <v>0</v>
      </c>
      <c r="V52" s="47">
        <f>IF(AND('Cement Data'!$B$14&gt;=$A52,'Cement Data'!$B$14&lt;$B52),'Cement Data'!U$290,0)</f>
        <v>0</v>
      </c>
      <c r="W52" s="47">
        <f>IF(AND('Cement Data'!$B$14&gt;=$A52,'Cement Data'!$B$14&lt;$B52),'Cement Data'!V$290,0)</f>
        <v>0</v>
      </c>
      <c r="X52" s="47">
        <f>IF(AND('Cement Data'!$B$14&gt;=$A52,'Cement Data'!$B$14&lt;$B52),'Cement Data'!W$290,0)</f>
        <v>0</v>
      </c>
      <c r="Y52" s="47">
        <f>IF(AND('Cement Data'!$B$14&gt;=$A52,'Cement Data'!$B$14&lt;$B52),'Cement Data'!X$290,0)</f>
        <v>0</v>
      </c>
      <c r="Z52" s="47">
        <f>IF(AND('Cement Data'!$B$14&gt;=$A52,'Cement Data'!$B$14&lt;$B52),'Cement Data'!Y$290,0)</f>
        <v>0</v>
      </c>
      <c r="AA52" s="47">
        <f>IF(AND('Cement Data'!$B$14&gt;=$A52,'Cement Data'!$B$14&lt;$B52),'Cement Data'!Z$290,0)</f>
        <v>0</v>
      </c>
      <c r="AB52" s="47">
        <f>IF(AND('Cement Data'!$B$14&gt;=$A52,'Cement Data'!$B$14&lt;$B52),'Cement Data'!AA$290,0)</f>
        <v>0</v>
      </c>
      <c r="AC52" s="47">
        <f>IF(AND('Cement Data'!$B$14&gt;=$A52,'Cement Data'!$B$14&lt;$B52),'Cement Data'!AB$290,0)</f>
        <v>0</v>
      </c>
      <c r="AD52" s="47">
        <f>IF(AND('Cement Data'!$B$14&gt;=$A52,'Cement Data'!$B$14&lt;$B52),'Cement Data'!AC$290,0)</f>
        <v>0</v>
      </c>
      <c r="AE52" s="47">
        <f>IF(AND('Cement Data'!$B$14&gt;=$A52,'Cement Data'!$B$14&lt;$B52),'Cement Data'!AD$290,0)</f>
        <v>0</v>
      </c>
      <c r="AF52" s="47">
        <f>IF(AND('Cement Data'!$B$14&gt;=$A52,'Cement Data'!$B$14&lt;$B52),'Cement Data'!AE$290,0)</f>
        <v>0</v>
      </c>
      <c r="AG52" s="47">
        <f>IF(AND('Cement Data'!$B$14&gt;=$A52,'Cement Data'!$B$14&lt;$B52),'Cement Data'!AF$290,0)</f>
        <v>0</v>
      </c>
      <c r="AH52" s="47">
        <f>IF(AND('Cement Data'!$B$14&gt;=$A52,'Cement Data'!$B$14&lt;$B52),'Cement Data'!AG$290,0)</f>
        <v>0</v>
      </c>
      <c r="AI52" s="47">
        <f>IF(AND('Cement Data'!$B$14&gt;=$A52,'Cement Data'!$B$14&lt;$B52),'Cement Data'!AH$290,0)</f>
        <v>0</v>
      </c>
      <c r="AJ52" s="47">
        <f>IF(AND('Cement Data'!$B$14&gt;=$A52,'Cement Data'!$B$14&lt;$B52),'Cement Data'!AI$290,0)</f>
        <v>0</v>
      </c>
      <c r="AK52" s="47">
        <f>IF(AND('Cement Data'!$B$14&gt;=$A52,'Cement Data'!$B$14&lt;$B52),'Cement Data'!AJ$290,0)</f>
        <v>0</v>
      </c>
      <c r="AL52" s="47">
        <f>IF(AND('Cement Data'!$B$14&gt;=$A52,'Cement Data'!$B$14&lt;$B52),'Cement Data'!AK$290,0)</f>
        <v>0</v>
      </c>
    </row>
    <row r="53" spans="1:38" x14ac:dyDescent="0.45">
      <c r="A53" s="12">
        <f t="shared" si="1"/>
        <v>500</v>
      </c>
      <c r="B53" s="11">
        <f t="shared" si="0"/>
        <v>550</v>
      </c>
      <c r="C53" s="47">
        <f>IF(AND('Cement Data'!$B$14&gt;=$A53,'Cement Data'!$B$14&lt;$B53),'Cement Data'!B$290,0)</f>
        <v>0</v>
      </c>
      <c r="D53" s="47">
        <f>IF(AND('Cement Data'!$B$14&gt;=$A53,'Cement Data'!$B$14&lt;$B53),'Cement Data'!C$290,0)</f>
        <v>0</v>
      </c>
      <c r="E53" s="47">
        <f>IF(AND('Cement Data'!$B$14&gt;=$A53,'Cement Data'!$B$14&lt;$B53),'Cement Data'!D$290,0)</f>
        <v>0</v>
      </c>
      <c r="F53" s="47">
        <f>IF(AND('Cement Data'!$B$14&gt;=$A53,'Cement Data'!$B$14&lt;$B53),'Cement Data'!E$290,0)</f>
        <v>0</v>
      </c>
      <c r="G53" s="47">
        <f>IF(AND('Cement Data'!$B$14&gt;=$A53,'Cement Data'!$B$14&lt;$B53),'Cement Data'!F$290,0)</f>
        <v>0</v>
      </c>
      <c r="H53" s="47">
        <f>IF(AND('Cement Data'!$B$14&gt;=$A53,'Cement Data'!$B$14&lt;$B53),'Cement Data'!G$290,0)</f>
        <v>0</v>
      </c>
      <c r="I53" s="47">
        <f>IF(AND('Cement Data'!$B$14&gt;=$A53,'Cement Data'!$B$14&lt;$B53),'Cement Data'!H$290,0)</f>
        <v>0</v>
      </c>
      <c r="J53" s="47">
        <f>IF(AND('Cement Data'!$B$14&gt;=$A53,'Cement Data'!$B$14&lt;$B53),'Cement Data'!I$290,0)</f>
        <v>0</v>
      </c>
      <c r="K53" s="47">
        <f>IF(AND('Cement Data'!$B$14&gt;=$A53,'Cement Data'!$B$14&lt;$B53),'Cement Data'!J$290,0)</f>
        <v>0</v>
      </c>
      <c r="L53" s="47">
        <f>IF(AND('Cement Data'!$B$14&gt;=$A53,'Cement Data'!$B$14&lt;$B53),'Cement Data'!K$290,0)</f>
        <v>0</v>
      </c>
      <c r="M53" s="47">
        <f>IF(AND('Cement Data'!$B$14&gt;=$A53,'Cement Data'!$B$14&lt;$B53),'Cement Data'!L$290,0)</f>
        <v>0</v>
      </c>
      <c r="N53" s="47">
        <f>IF(AND('Cement Data'!$B$14&gt;=$A53,'Cement Data'!$B$14&lt;$B53),'Cement Data'!M$290,0)</f>
        <v>0</v>
      </c>
      <c r="O53" s="47">
        <f>IF(AND('Cement Data'!$B$14&gt;=$A53,'Cement Data'!$B$14&lt;$B53),'Cement Data'!N$290,0)</f>
        <v>0</v>
      </c>
      <c r="P53" s="47">
        <f>IF(AND('Cement Data'!$B$14&gt;=$A53,'Cement Data'!$B$14&lt;$B53),'Cement Data'!O$290,0)</f>
        <v>0</v>
      </c>
      <c r="Q53" s="47">
        <f>IF(AND('Cement Data'!$B$14&gt;=$A53,'Cement Data'!$B$14&lt;$B53),'Cement Data'!P$290,0)</f>
        <v>0</v>
      </c>
      <c r="R53" s="47">
        <f>IF(AND('Cement Data'!$B$14&gt;=$A53,'Cement Data'!$B$14&lt;$B53),'Cement Data'!Q$290,0)</f>
        <v>0</v>
      </c>
      <c r="S53" s="47">
        <f>IF(AND('Cement Data'!$B$14&gt;=$A53,'Cement Data'!$B$14&lt;$B53),'Cement Data'!R$290,0)</f>
        <v>0</v>
      </c>
      <c r="T53" s="47">
        <f>IF(AND('Cement Data'!$B$14&gt;=$A53,'Cement Data'!$B$14&lt;$B53),'Cement Data'!S$290,0)</f>
        <v>0</v>
      </c>
      <c r="U53" s="47">
        <f>IF(AND('Cement Data'!$B$14&gt;=$A53,'Cement Data'!$B$14&lt;$B53),'Cement Data'!T$290,0)</f>
        <v>0</v>
      </c>
      <c r="V53" s="47">
        <f>IF(AND('Cement Data'!$B$14&gt;=$A53,'Cement Data'!$B$14&lt;$B53),'Cement Data'!U$290,0)</f>
        <v>0</v>
      </c>
      <c r="W53" s="47">
        <f>IF(AND('Cement Data'!$B$14&gt;=$A53,'Cement Data'!$B$14&lt;$B53),'Cement Data'!V$290,0)</f>
        <v>0</v>
      </c>
      <c r="X53" s="47">
        <f>IF(AND('Cement Data'!$B$14&gt;=$A53,'Cement Data'!$B$14&lt;$B53),'Cement Data'!W$290,0)</f>
        <v>0</v>
      </c>
      <c r="Y53" s="47">
        <f>IF(AND('Cement Data'!$B$14&gt;=$A53,'Cement Data'!$B$14&lt;$B53),'Cement Data'!X$290,0)</f>
        <v>0</v>
      </c>
      <c r="Z53" s="47">
        <f>IF(AND('Cement Data'!$B$14&gt;=$A53,'Cement Data'!$B$14&lt;$B53),'Cement Data'!Y$290,0)</f>
        <v>0</v>
      </c>
      <c r="AA53" s="47">
        <f>IF(AND('Cement Data'!$B$14&gt;=$A53,'Cement Data'!$B$14&lt;$B53),'Cement Data'!Z$290,0)</f>
        <v>0</v>
      </c>
      <c r="AB53" s="47">
        <f>IF(AND('Cement Data'!$B$14&gt;=$A53,'Cement Data'!$B$14&lt;$B53),'Cement Data'!AA$290,0)</f>
        <v>0</v>
      </c>
      <c r="AC53" s="47">
        <f>IF(AND('Cement Data'!$B$14&gt;=$A53,'Cement Data'!$B$14&lt;$B53),'Cement Data'!AB$290,0)</f>
        <v>0</v>
      </c>
      <c r="AD53" s="47">
        <f>IF(AND('Cement Data'!$B$14&gt;=$A53,'Cement Data'!$B$14&lt;$B53),'Cement Data'!AC$290,0)</f>
        <v>0</v>
      </c>
      <c r="AE53" s="47">
        <f>IF(AND('Cement Data'!$B$14&gt;=$A53,'Cement Data'!$B$14&lt;$B53),'Cement Data'!AD$290,0)</f>
        <v>0</v>
      </c>
      <c r="AF53" s="47">
        <f>IF(AND('Cement Data'!$B$14&gt;=$A53,'Cement Data'!$B$14&lt;$B53),'Cement Data'!AE$290,0)</f>
        <v>0</v>
      </c>
      <c r="AG53" s="47">
        <f>IF(AND('Cement Data'!$B$14&gt;=$A53,'Cement Data'!$B$14&lt;$B53),'Cement Data'!AF$290,0)</f>
        <v>0</v>
      </c>
      <c r="AH53" s="47">
        <f>IF(AND('Cement Data'!$B$14&gt;=$A53,'Cement Data'!$B$14&lt;$B53),'Cement Data'!AG$290,0)</f>
        <v>0</v>
      </c>
      <c r="AI53" s="47">
        <f>IF(AND('Cement Data'!$B$14&gt;=$A53,'Cement Data'!$B$14&lt;$B53),'Cement Data'!AH$290,0)</f>
        <v>0</v>
      </c>
      <c r="AJ53" s="47">
        <f>IF(AND('Cement Data'!$B$14&gt;=$A53,'Cement Data'!$B$14&lt;$B53),'Cement Data'!AI$290,0)</f>
        <v>0</v>
      </c>
      <c r="AK53" s="47">
        <f>IF(AND('Cement Data'!$B$14&gt;=$A53,'Cement Data'!$B$14&lt;$B53),'Cement Data'!AJ$290,0)</f>
        <v>0</v>
      </c>
      <c r="AL53" s="47">
        <f>IF(AND('Cement Data'!$B$14&gt;=$A53,'Cement Data'!$B$14&lt;$B53),'Cement Data'!AK$290,0)</f>
        <v>0</v>
      </c>
    </row>
    <row r="54" spans="1:38" x14ac:dyDescent="0.45">
      <c r="A54" s="12">
        <f t="shared" si="1"/>
        <v>550</v>
      </c>
      <c r="B54" s="11">
        <f t="shared" si="0"/>
        <v>600</v>
      </c>
      <c r="C54" s="47">
        <f>IF(AND('Cement Data'!$B$14&gt;=$A54,'Cement Data'!$B$14&lt;$B54),'Cement Data'!B$290,0)</f>
        <v>0</v>
      </c>
      <c r="D54" s="47">
        <f>IF(AND('Cement Data'!$B$14&gt;=$A54,'Cement Data'!$B$14&lt;$B54),'Cement Data'!C$290,0)</f>
        <v>0</v>
      </c>
      <c r="E54" s="47">
        <f>IF(AND('Cement Data'!$B$14&gt;=$A54,'Cement Data'!$B$14&lt;$B54),'Cement Data'!D$290,0)</f>
        <v>0</v>
      </c>
      <c r="F54" s="47">
        <f>IF(AND('Cement Data'!$B$14&gt;=$A54,'Cement Data'!$B$14&lt;$B54),'Cement Data'!E$290,0)</f>
        <v>0</v>
      </c>
      <c r="G54" s="47">
        <f>IF(AND('Cement Data'!$B$14&gt;=$A54,'Cement Data'!$B$14&lt;$B54),'Cement Data'!F$290,0)</f>
        <v>0</v>
      </c>
      <c r="H54" s="47">
        <f>IF(AND('Cement Data'!$B$14&gt;=$A54,'Cement Data'!$B$14&lt;$B54),'Cement Data'!G$290,0)</f>
        <v>0</v>
      </c>
      <c r="I54" s="47">
        <f>IF(AND('Cement Data'!$B$14&gt;=$A54,'Cement Data'!$B$14&lt;$B54),'Cement Data'!H$290,0)</f>
        <v>0</v>
      </c>
      <c r="J54" s="47">
        <f>IF(AND('Cement Data'!$B$14&gt;=$A54,'Cement Data'!$B$14&lt;$B54),'Cement Data'!I$290,0)</f>
        <v>0</v>
      </c>
      <c r="K54" s="47">
        <f>IF(AND('Cement Data'!$B$14&gt;=$A54,'Cement Data'!$B$14&lt;$B54),'Cement Data'!J$290,0)</f>
        <v>0</v>
      </c>
      <c r="L54" s="47">
        <f>IF(AND('Cement Data'!$B$14&gt;=$A54,'Cement Data'!$B$14&lt;$B54),'Cement Data'!K$290,0)</f>
        <v>0</v>
      </c>
      <c r="M54" s="47">
        <f>IF(AND('Cement Data'!$B$14&gt;=$A54,'Cement Data'!$B$14&lt;$B54),'Cement Data'!L$290,0)</f>
        <v>0</v>
      </c>
      <c r="N54" s="47">
        <f>IF(AND('Cement Data'!$B$14&gt;=$A54,'Cement Data'!$B$14&lt;$B54),'Cement Data'!M$290,0)</f>
        <v>0</v>
      </c>
      <c r="O54" s="47">
        <f>IF(AND('Cement Data'!$B$14&gt;=$A54,'Cement Data'!$B$14&lt;$B54),'Cement Data'!N$290,0)</f>
        <v>0</v>
      </c>
      <c r="P54" s="47">
        <f>IF(AND('Cement Data'!$B$14&gt;=$A54,'Cement Data'!$B$14&lt;$B54),'Cement Data'!O$290,0)</f>
        <v>0</v>
      </c>
      <c r="Q54" s="47">
        <f>IF(AND('Cement Data'!$B$14&gt;=$A54,'Cement Data'!$B$14&lt;$B54),'Cement Data'!P$290,0)</f>
        <v>0</v>
      </c>
      <c r="R54" s="47">
        <f>IF(AND('Cement Data'!$B$14&gt;=$A54,'Cement Data'!$B$14&lt;$B54),'Cement Data'!Q$290,0)</f>
        <v>0</v>
      </c>
      <c r="S54" s="47">
        <f>IF(AND('Cement Data'!$B$14&gt;=$A54,'Cement Data'!$B$14&lt;$B54),'Cement Data'!R$290,0)</f>
        <v>0</v>
      </c>
      <c r="T54" s="47">
        <f>IF(AND('Cement Data'!$B$14&gt;=$A54,'Cement Data'!$B$14&lt;$B54),'Cement Data'!S$290,0)</f>
        <v>0</v>
      </c>
      <c r="U54" s="47">
        <f>IF(AND('Cement Data'!$B$14&gt;=$A54,'Cement Data'!$B$14&lt;$B54),'Cement Data'!T$290,0)</f>
        <v>0</v>
      </c>
      <c r="V54" s="47">
        <f>IF(AND('Cement Data'!$B$14&gt;=$A54,'Cement Data'!$B$14&lt;$B54),'Cement Data'!U$290,0)</f>
        <v>0</v>
      </c>
      <c r="W54" s="47">
        <f>IF(AND('Cement Data'!$B$14&gt;=$A54,'Cement Data'!$B$14&lt;$B54),'Cement Data'!V$290,0)</f>
        <v>0</v>
      </c>
      <c r="X54" s="47">
        <f>IF(AND('Cement Data'!$B$14&gt;=$A54,'Cement Data'!$B$14&lt;$B54),'Cement Data'!W$290,0)</f>
        <v>0</v>
      </c>
      <c r="Y54" s="47">
        <f>IF(AND('Cement Data'!$B$14&gt;=$A54,'Cement Data'!$B$14&lt;$B54),'Cement Data'!X$290,0)</f>
        <v>0</v>
      </c>
      <c r="Z54" s="47">
        <f>IF(AND('Cement Data'!$B$14&gt;=$A54,'Cement Data'!$B$14&lt;$B54),'Cement Data'!Y$290,0)</f>
        <v>0</v>
      </c>
      <c r="AA54" s="47">
        <f>IF(AND('Cement Data'!$B$14&gt;=$A54,'Cement Data'!$B$14&lt;$B54),'Cement Data'!Z$290,0)</f>
        <v>0</v>
      </c>
      <c r="AB54" s="47">
        <f>IF(AND('Cement Data'!$B$14&gt;=$A54,'Cement Data'!$B$14&lt;$B54),'Cement Data'!AA$290,0)</f>
        <v>0</v>
      </c>
      <c r="AC54" s="47">
        <f>IF(AND('Cement Data'!$B$14&gt;=$A54,'Cement Data'!$B$14&lt;$B54),'Cement Data'!AB$290,0)</f>
        <v>0</v>
      </c>
      <c r="AD54" s="47">
        <f>IF(AND('Cement Data'!$B$14&gt;=$A54,'Cement Data'!$B$14&lt;$B54),'Cement Data'!AC$290,0)</f>
        <v>0</v>
      </c>
      <c r="AE54" s="47">
        <f>IF(AND('Cement Data'!$B$14&gt;=$A54,'Cement Data'!$B$14&lt;$B54),'Cement Data'!AD$290,0)</f>
        <v>0</v>
      </c>
      <c r="AF54" s="47">
        <f>IF(AND('Cement Data'!$B$14&gt;=$A54,'Cement Data'!$B$14&lt;$B54),'Cement Data'!AE$290,0)</f>
        <v>0</v>
      </c>
      <c r="AG54" s="47">
        <f>IF(AND('Cement Data'!$B$14&gt;=$A54,'Cement Data'!$B$14&lt;$B54),'Cement Data'!AF$290,0)</f>
        <v>0</v>
      </c>
      <c r="AH54" s="47">
        <f>IF(AND('Cement Data'!$B$14&gt;=$A54,'Cement Data'!$B$14&lt;$B54),'Cement Data'!AG$290,0)</f>
        <v>0</v>
      </c>
      <c r="AI54" s="47">
        <f>IF(AND('Cement Data'!$B$14&gt;=$A54,'Cement Data'!$B$14&lt;$B54),'Cement Data'!AH$290,0)</f>
        <v>0</v>
      </c>
      <c r="AJ54" s="47">
        <f>IF(AND('Cement Data'!$B$14&gt;=$A54,'Cement Data'!$B$14&lt;$B54),'Cement Data'!AI$290,0)</f>
        <v>0</v>
      </c>
      <c r="AK54" s="47">
        <f>IF(AND('Cement Data'!$B$14&gt;=$A54,'Cement Data'!$B$14&lt;$B54),'Cement Data'!AJ$290,0)</f>
        <v>0</v>
      </c>
      <c r="AL54" s="47">
        <f>IF(AND('Cement Data'!$B$14&gt;=$A54,'Cement Data'!$B$14&lt;$B54),'Cement Data'!AK$290,0)</f>
        <v>0</v>
      </c>
    </row>
    <row r="55" spans="1:38" x14ac:dyDescent="0.45">
      <c r="A55" s="12">
        <f t="shared" si="1"/>
        <v>600</v>
      </c>
      <c r="B55" s="11">
        <f t="shared" si="0"/>
        <v>650</v>
      </c>
      <c r="C55" s="47">
        <f>IF(AND('Cement Data'!$B$14&gt;=$A55,'Cement Data'!$B$14&lt;$B55),'Cement Data'!B$290,0)</f>
        <v>0</v>
      </c>
      <c r="D55" s="47">
        <f>IF(AND('Cement Data'!$B$14&gt;=$A55,'Cement Data'!$B$14&lt;$B55),'Cement Data'!C$290,0)</f>
        <v>0</v>
      </c>
      <c r="E55" s="47">
        <f>IF(AND('Cement Data'!$B$14&gt;=$A55,'Cement Data'!$B$14&lt;$B55),'Cement Data'!D$290,0)</f>
        <v>0</v>
      </c>
      <c r="F55" s="47">
        <f>IF(AND('Cement Data'!$B$14&gt;=$A55,'Cement Data'!$B$14&lt;$B55),'Cement Data'!E$290,0)</f>
        <v>0</v>
      </c>
      <c r="G55" s="47">
        <f>IF(AND('Cement Data'!$B$14&gt;=$A55,'Cement Data'!$B$14&lt;$B55),'Cement Data'!F$290,0)</f>
        <v>0</v>
      </c>
      <c r="H55" s="47">
        <f>IF(AND('Cement Data'!$B$14&gt;=$A55,'Cement Data'!$B$14&lt;$B55),'Cement Data'!G$290,0)</f>
        <v>0</v>
      </c>
      <c r="I55" s="47">
        <f>IF(AND('Cement Data'!$B$14&gt;=$A55,'Cement Data'!$B$14&lt;$B55),'Cement Data'!H$290,0)</f>
        <v>0</v>
      </c>
      <c r="J55" s="47">
        <f>IF(AND('Cement Data'!$B$14&gt;=$A55,'Cement Data'!$B$14&lt;$B55),'Cement Data'!I$290,0)</f>
        <v>0</v>
      </c>
      <c r="K55" s="47">
        <f>IF(AND('Cement Data'!$B$14&gt;=$A55,'Cement Data'!$B$14&lt;$B55),'Cement Data'!J$290,0)</f>
        <v>0</v>
      </c>
      <c r="L55" s="47">
        <f>IF(AND('Cement Data'!$B$14&gt;=$A55,'Cement Data'!$B$14&lt;$B55),'Cement Data'!K$290,0)</f>
        <v>0</v>
      </c>
      <c r="M55" s="47">
        <f>IF(AND('Cement Data'!$B$14&gt;=$A55,'Cement Data'!$B$14&lt;$B55),'Cement Data'!L$290,0)</f>
        <v>0</v>
      </c>
      <c r="N55" s="47">
        <f>IF(AND('Cement Data'!$B$14&gt;=$A55,'Cement Data'!$B$14&lt;$B55),'Cement Data'!M$290,0)</f>
        <v>0</v>
      </c>
      <c r="O55" s="47">
        <f>IF(AND('Cement Data'!$B$14&gt;=$A55,'Cement Data'!$B$14&lt;$B55),'Cement Data'!N$290,0)</f>
        <v>0</v>
      </c>
      <c r="P55" s="47">
        <f>IF(AND('Cement Data'!$B$14&gt;=$A55,'Cement Data'!$B$14&lt;$B55),'Cement Data'!O$290,0)</f>
        <v>0</v>
      </c>
      <c r="Q55" s="47">
        <f>IF(AND('Cement Data'!$B$14&gt;=$A55,'Cement Data'!$B$14&lt;$B55),'Cement Data'!P$290,0)</f>
        <v>0</v>
      </c>
      <c r="R55" s="47">
        <f>IF(AND('Cement Data'!$B$14&gt;=$A55,'Cement Data'!$B$14&lt;$B55),'Cement Data'!Q$290,0)</f>
        <v>0</v>
      </c>
      <c r="S55" s="47">
        <f>IF(AND('Cement Data'!$B$14&gt;=$A55,'Cement Data'!$B$14&lt;$B55),'Cement Data'!R$290,0)</f>
        <v>0</v>
      </c>
      <c r="T55" s="47">
        <f>IF(AND('Cement Data'!$B$14&gt;=$A55,'Cement Data'!$B$14&lt;$B55),'Cement Data'!S$290,0)</f>
        <v>0</v>
      </c>
      <c r="U55" s="47">
        <f>IF(AND('Cement Data'!$B$14&gt;=$A55,'Cement Data'!$B$14&lt;$B55),'Cement Data'!T$290,0)</f>
        <v>0</v>
      </c>
      <c r="V55" s="47">
        <f>IF(AND('Cement Data'!$B$14&gt;=$A55,'Cement Data'!$B$14&lt;$B55),'Cement Data'!U$290,0)</f>
        <v>0</v>
      </c>
      <c r="W55" s="47">
        <f>IF(AND('Cement Data'!$B$14&gt;=$A55,'Cement Data'!$B$14&lt;$B55),'Cement Data'!V$290,0)</f>
        <v>0</v>
      </c>
      <c r="X55" s="47">
        <f>IF(AND('Cement Data'!$B$14&gt;=$A55,'Cement Data'!$B$14&lt;$B55),'Cement Data'!W$290,0)</f>
        <v>0</v>
      </c>
      <c r="Y55" s="47">
        <f>IF(AND('Cement Data'!$B$14&gt;=$A55,'Cement Data'!$B$14&lt;$B55),'Cement Data'!X$290,0)</f>
        <v>0</v>
      </c>
      <c r="Z55" s="47">
        <f>IF(AND('Cement Data'!$B$14&gt;=$A55,'Cement Data'!$B$14&lt;$B55),'Cement Data'!Y$290,0)</f>
        <v>0</v>
      </c>
      <c r="AA55" s="47">
        <f>IF(AND('Cement Data'!$B$14&gt;=$A55,'Cement Data'!$B$14&lt;$B55),'Cement Data'!Z$290,0)</f>
        <v>0</v>
      </c>
      <c r="AB55" s="47">
        <f>IF(AND('Cement Data'!$B$14&gt;=$A55,'Cement Data'!$B$14&lt;$B55),'Cement Data'!AA$290,0)</f>
        <v>0</v>
      </c>
      <c r="AC55" s="47">
        <f>IF(AND('Cement Data'!$B$14&gt;=$A55,'Cement Data'!$B$14&lt;$B55),'Cement Data'!AB$290,0)</f>
        <v>0</v>
      </c>
      <c r="AD55" s="47">
        <f>IF(AND('Cement Data'!$B$14&gt;=$A55,'Cement Data'!$B$14&lt;$B55),'Cement Data'!AC$290,0)</f>
        <v>0</v>
      </c>
      <c r="AE55" s="47">
        <f>IF(AND('Cement Data'!$B$14&gt;=$A55,'Cement Data'!$B$14&lt;$B55),'Cement Data'!AD$290,0)</f>
        <v>0</v>
      </c>
      <c r="AF55" s="47">
        <f>IF(AND('Cement Data'!$B$14&gt;=$A55,'Cement Data'!$B$14&lt;$B55),'Cement Data'!AE$290,0)</f>
        <v>0</v>
      </c>
      <c r="AG55" s="47">
        <f>IF(AND('Cement Data'!$B$14&gt;=$A55,'Cement Data'!$B$14&lt;$B55),'Cement Data'!AF$290,0)</f>
        <v>0</v>
      </c>
      <c r="AH55" s="47">
        <f>IF(AND('Cement Data'!$B$14&gt;=$A55,'Cement Data'!$B$14&lt;$B55),'Cement Data'!AG$290,0)</f>
        <v>0</v>
      </c>
      <c r="AI55" s="47">
        <f>IF(AND('Cement Data'!$B$14&gt;=$A55,'Cement Data'!$B$14&lt;$B55),'Cement Data'!AH$290,0)</f>
        <v>0</v>
      </c>
      <c r="AJ55" s="47">
        <f>IF(AND('Cement Data'!$B$14&gt;=$A55,'Cement Data'!$B$14&lt;$B55),'Cement Data'!AI$290,0)</f>
        <v>0</v>
      </c>
      <c r="AK55" s="47">
        <f>IF(AND('Cement Data'!$B$14&gt;=$A55,'Cement Data'!$B$14&lt;$B55),'Cement Data'!AJ$290,0)</f>
        <v>0</v>
      </c>
      <c r="AL55" s="47">
        <f>IF(AND('Cement Data'!$B$14&gt;=$A55,'Cement Data'!$B$14&lt;$B55),'Cement Data'!AK$290,0)</f>
        <v>0</v>
      </c>
    </row>
    <row r="56" spans="1:38" x14ac:dyDescent="0.45">
      <c r="A56" s="12">
        <f t="shared" si="1"/>
        <v>650</v>
      </c>
      <c r="B56" s="11">
        <f t="shared" si="0"/>
        <v>700</v>
      </c>
      <c r="C56" s="47">
        <f>IF(AND('Cement Data'!$B$14&gt;=$A56,'Cement Data'!$B$14&lt;$B56),'Cement Data'!B$290,0)</f>
        <v>0</v>
      </c>
      <c r="D56" s="47">
        <f>IF(AND('Cement Data'!$B$14&gt;=$A56,'Cement Data'!$B$14&lt;$B56),'Cement Data'!C$290,0)</f>
        <v>0</v>
      </c>
      <c r="E56" s="47">
        <f>IF(AND('Cement Data'!$B$14&gt;=$A56,'Cement Data'!$B$14&lt;$B56),'Cement Data'!D$290,0)</f>
        <v>0</v>
      </c>
      <c r="F56" s="47">
        <f>IF(AND('Cement Data'!$B$14&gt;=$A56,'Cement Data'!$B$14&lt;$B56),'Cement Data'!E$290,0)</f>
        <v>0</v>
      </c>
      <c r="G56" s="47">
        <f>IF(AND('Cement Data'!$B$14&gt;=$A56,'Cement Data'!$B$14&lt;$B56),'Cement Data'!F$290,0)</f>
        <v>0</v>
      </c>
      <c r="H56" s="47">
        <f>IF(AND('Cement Data'!$B$14&gt;=$A56,'Cement Data'!$B$14&lt;$B56),'Cement Data'!G$290,0)</f>
        <v>0</v>
      </c>
      <c r="I56" s="47">
        <f>IF(AND('Cement Data'!$B$14&gt;=$A56,'Cement Data'!$B$14&lt;$B56),'Cement Data'!H$290,0)</f>
        <v>0</v>
      </c>
      <c r="J56" s="47">
        <f>IF(AND('Cement Data'!$B$14&gt;=$A56,'Cement Data'!$B$14&lt;$B56),'Cement Data'!I$290,0)</f>
        <v>0</v>
      </c>
      <c r="K56" s="47">
        <f>IF(AND('Cement Data'!$B$14&gt;=$A56,'Cement Data'!$B$14&lt;$B56),'Cement Data'!J$290,0)</f>
        <v>0</v>
      </c>
      <c r="L56" s="47">
        <f>IF(AND('Cement Data'!$B$14&gt;=$A56,'Cement Data'!$B$14&lt;$B56),'Cement Data'!K$290,0)</f>
        <v>0</v>
      </c>
      <c r="M56" s="47">
        <f>IF(AND('Cement Data'!$B$14&gt;=$A56,'Cement Data'!$B$14&lt;$B56),'Cement Data'!L$290,0)</f>
        <v>0</v>
      </c>
      <c r="N56" s="47">
        <f>IF(AND('Cement Data'!$B$14&gt;=$A56,'Cement Data'!$B$14&lt;$B56),'Cement Data'!M$290,0)</f>
        <v>0</v>
      </c>
      <c r="O56" s="47">
        <f>IF(AND('Cement Data'!$B$14&gt;=$A56,'Cement Data'!$B$14&lt;$B56),'Cement Data'!N$290,0)</f>
        <v>0</v>
      </c>
      <c r="P56" s="47">
        <f>IF(AND('Cement Data'!$B$14&gt;=$A56,'Cement Data'!$B$14&lt;$B56),'Cement Data'!O$290,0)</f>
        <v>0</v>
      </c>
      <c r="Q56" s="47">
        <f>IF(AND('Cement Data'!$B$14&gt;=$A56,'Cement Data'!$B$14&lt;$B56),'Cement Data'!P$290,0)</f>
        <v>0</v>
      </c>
      <c r="R56" s="47">
        <f>IF(AND('Cement Data'!$B$14&gt;=$A56,'Cement Data'!$B$14&lt;$B56),'Cement Data'!Q$290,0)</f>
        <v>0</v>
      </c>
      <c r="S56" s="47">
        <f>IF(AND('Cement Data'!$B$14&gt;=$A56,'Cement Data'!$B$14&lt;$B56),'Cement Data'!R$290,0)</f>
        <v>0</v>
      </c>
      <c r="T56" s="47">
        <f>IF(AND('Cement Data'!$B$14&gt;=$A56,'Cement Data'!$B$14&lt;$B56),'Cement Data'!S$290,0)</f>
        <v>0</v>
      </c>
      <c r="U56" s="47">
        <f>IF(AND('Cement Data'!$B$14&gt;=$A56,'Cement Data'!$B$14&lt;$B56),'Cement Data'!T$290,0)</f>
        <v>0</v>
      </c>
      <c r="V56" s="47">
        <f>IF(AND('Cement Data'!$B$14&gt;=$A56,'Cement Data'!$B$14&lt;$B56),'Cement Data'!U$290,0)</f>
        <v>0</v>
      </c>
      <c r="W56" s="47">
        <f>IF(AND('Cement Data'!$B$14&gt;=$A56,'Cement Data'!$B$14&lt;$B56),'Cement Data'!V$290,0)</f>
        <v>0</v>
      </c>
      <c r="X56" s="47">
        <f>IF(AND('Cement Data'!$B$14&gt;=$A56,'Cement Data'!$B$14&lt;$B56),'Cement Data'!W$290,0)</f>
        <v>0</v>
      </c>
      <c r="Y56" s="47">
        <f>IF(AND('Cement Data'!$B$14&gt;=$A56,'Cement Data'!$B$14&lt;$B56),'Cement Data'!X$290,0)</f>
        <v>0</v>
      </c>
      <c r="Z56" s="47">
        <f>IF(AND('Cement Data'!$B$14&gt;=$A56,'Cement Data'!$B$14&lt;$B56),'Cement Data'!Y$290,0)</f>
        <v>0</v>
      </c>
      <c r="AA56" s="47">
        <f>IF(AND('Cement Data'!$B$14&gt;=$A56,'Cement Data'!$B$14&lt;$B56),'Cement Data'!Z$290,0)</f>
        <v>0</v>
      </c>
      <c r="AB56" s="47">
        <f>IF(AND('Cement Data'!$B$14&gt;=$A56,'Cement Data'!$B$14&lt;$B56),'Cement Data'!AA$290,0)</f>
        <v>0</v>
      </c>
      <c r="AC56" s="47">
        <f>IF(AND('Cement Data'!$B$14&gt;=$A56,'Cement Data'!$B$14&lt;$B56),'Cement Data'!AB$290,0)</f>
        <v>0</v>
      </c>
      <c r="AD56" s="47">
        <f>IF(AND('Cement Data'!$B$14&gt;=$A56,'Cement Data'!$B$14&lt;$B56),'Cement Data'!AC$290,0)</f>
        <v>0</v>
      </c>
      <c r="AE56" s="47">
        <f>IF(AND('Cement Data'!$B$14&gt;=$A56,'Cement Data'!$B$14&lt;$B56),'Cement Data'!AD$290,0)</f>
        <v>0</v>
      </c>
      <c r="AF56" s="47">
        <f>IF(AND('Cement Data'!$B$14&gt;=$A56,'Cement Data'!$B$14&lt;$B56),'Cement Data'!AE$290,0)</f>
        <v>0</v>
      </c>
      <c r="AG56" s="47">
        <f>IF(AND('Cement Data'!$B$14&gt;=$A56,'Cement Data'!$B$14&lt;$B56),'Cement Data'!AF$290,0)</f>
        <v>0</v>
      </c>
      <c r="AH56" s="47">
        <f>IF(AND('Cement Data'!$B$14&gt;=$A56,'Cement Data'!$B$14&lt;$B56),'Cement Data'!AG$290,0)</f>
        <v>0</v>
      </c>
      <c r="AI56" s="47">
        <f>IF(AND('Cement Data'!$B$14&gt;=$A56,'Cement Data'!$B$14&lt;$B56),'Cement Data'!AH$290,0)</f>
        <v>0</v>
      </c>
      <c r="AJ56" s="47">
        <f>IF(AND('Cement Data'!$B$14&gt;=$A56,'Cement Data'!$B$14&lt;$B56),'Cement Data'!AI$290,0)</f>
        <v>0</v>
      </c>
      <c r="AK56" s="47">
        <f>IF(AND('Cement Data'!$B$14&gt;=$A56,'Cement Data'!$B$14&lt;$B56),'Cement Data'!AJ$290,0)</f>
        <v>0</v>
      </c>
      <c r="AL56" s="47">
        <f>IF(AND('Cement Data'!$B$14&gt;=$A56,'Cement Data'!$B$14&lt;$B56),'Cement Data'!AK$290,0)</f>
        <v>0</v>
      </c>
    </row>
    <row r="57" spans="1:38" x14ac:dyDescent="0.45">
      <c r="A57" s="12">
        <f t="shared" si="1"/>
        <v>700</v>
      </c>
      <c r="B57" s="11">
        <f t="shared" si="0"/>
        <v>750</v>
      </c>
      <c r="C57" s="47">
        <f>IF(AND('Cement Data'!$B$14&gt;=$A57,'Cement Data'!$B$14&lt;$B57),'Cement Data'!B$290,0)</f>
        <v>0</v>
      </c>
      <c r="D57" s="47">
        <f>IF(AND('Cement Data'!$B$14&gt;=$A57,'Cement Data'!$B$14&lt;$B57),'Cement Data'!C$290,0)</f>
        <v>0</v>
      </c>
      <c r="E57" s="47">
        <f>IF(AND('Cement Data'!$B$14&gt;=$A57,'Cement Data'!$B$14&lt;$B57),'Cement Data'!D$290,0)</f>
        <v>0</v>
      </c>
      <c r="F57" s="47">
        <f>IF(AND('Cement Data'!$B$14&gt;=$A57,'Cement Data'!$B$14&lt;$B57),'Cement Data'!E$290,0)</f>
        <v>0</v>
      </c>
      <c r="G57" s="47">
        <f>IF(AND('Cement Data'!$B$14&gt;=$A57,'Cement Data'!$B$14&lt;$B57),'Cement Data'!F$290,0)</f>
        <v>0</v>
      </c>
      <c r="H57" s="47">
        <f>IF(AND('Cement Data'!$B$14&gt;=$A57,'Cement Data'!$B$14&lt;$B57),'Cement Data'!G$290,0)</f>
        <v>0</v>
      </c>
      <c r="I57" s="47">
        <f>IF(AND('Cement Data'!$B$14&gt;=$A57,'Cement Data'!$B$14&lt;$B57),'Cement Data'!H$290,0)</f>
        <v>0</v>
      </c>
      <c r="J57" s="47">
        <f>IF(AND('Cement Data'!$B$14&gt;=$A57,'Cement Data'!$B$14&lt;$B57),'Cement Data'!I$290,0)</f>
        <v>0</v>
      </c>
      <c r="K57" s="47">
        <f>IF(AND('Cement Data'!$B$14&gt;=$A57,'Cement Data'!$B$14&lt;$B57),'Cement Data'!J$290,0)</f>
        <v>0</v>
      </c>
      <c r="L57" s="47">
        <f>IF(AND('Cement Data'!$B$14&gt;=$A57,'Cement Data'!$B$14&lt;$B57),'Cement Data'!K$290,0)</f>
        <v>0</v>
      </c>
      <c r="M57" s="47">
        <f>IF(AND('Cement Data'!$B$14&gt;=$A57,'Cement Data'!$B$14&lt;$B57),'Cement Data'!L$290,0)</f>
        <v>0</v>
      </c>
      <c r="N57" s="47">
        <f>IF(AND('Cement Data'!$B$14&gt;=$A57,'Cement Data'!$B$14&lt;$B57),'Cement Data'!M$290,0)</f>
        <v>0</v>
      </c>
      <c r="O57" s="47">
        <f>IF(AND('Cement Data'!$B$14&gt;=$A57,'Cement Data'!$B$14&lt;$B57),'Cement Data'!N$290,0)</f>
        <v>0</v>
      </c>
      <c r="P57" s="47">
        <f>IF(AND('Cement Data'!$B$14&gt;=$A57,'Cement Data'!$B$14&lt;$B57),'Cement Data'!O$290,0)</f>
        <v>0</v>
      </c>
      <c r="Q57" s="47">
        <f>IF(AND('Cement Data'!$B$14&gt;=$A57,'Cement Data'!$B$14&lt;$B57),'Cement Data'!P$290,0)</f>
        <v>0</v>
      </c>
      <c r="R57" s="47">
        <f>IF(AND('Cement Data'!$B$14&gt;=$A57,'Cement Data'!$B$14&lt;$B57),'Cement Data'!Q$290,0)</f>
        <v>0</v>
      </c>
      <c r="S57" s="47">
        <f>IF(AND('Cement Data'!$B$14&gt;=$A57,'Cement Data'!$B$14&lt;$B57),'Cement Data'!R$290,0)</f>
        <v>0</v>
      </c>
      <c r="T57" s="47">
        <f>IF(AND('Cement Data'!$B$14&gt;=$A57,'Cement Data'!$B$14&lt;$B57),'Cement Data'!S$290,0)</f>
        <v>0</v>
      </c>
      <c r="U57" s="47">
        <f>IF(AND('Cement Data'!$B$14&gt;=$A57,'Cement Data'!$B$14&lt;$B57),'Cement Data'!T$290,0)</f>
        <v>0</v>
      </c>
      <c r="V57" s="47">
        <f>IF(AND('Cement Data'!$B$14&gt;=$A57,'Cement Data'!$B$14&lt;$B57),'Cement Data'!U$290,0)</f>
        <v>0</v>
      </c>
      <c r="W57" s="47">
        <f>IF(AND('Cement Data'!$B$14&gt;=$A57,'Cement Data'!$B$14&lt;$B57),'Cement Data'!V$290,0)</f>
        <v>0</v>
      </c>
      <c r="X57" s="47">
        <f>IF(AND('Cement Data'!$B$14&gt;=$A57,'Cement Data'!$B$14&lt;$B57),'Cement Data'!W$290,0)</f>
        <v>0</v>
      </c>
      <c r="Y57" s="47">
        <f>IF(AND('Cement Data'!$B$14&gt;=$A57,'Cement Data'!$B$14&lt;$B57),'Cement Data'!X$290,0)</f>
        <v>0</v>
      </c>
      <c r="Z57" s="47">
        <f>IF(AND('Cement Data'!$B$14&gt;=$A57,'Cement Data'!$B$14&lt;$B57),'Cement Data'!Y$290,0)</f>
        <v>0</v>
      </c>
      <c r="AA57" s="47">
        <f>IF(AND('Cement Data'!$B$14&gt;=$A57,'Cement Data'!$B$14&lt;$B57),'Cement Data'!Z$290,0)</f>
        <v>0</v>
      </c>
      <c r="AB57" s="47">
        <f>IF(AND('Cement Data'!$B$14&gt;=$A57,'Cement Data'!$B$14&lt;$B57),'Cement Data'!AA$290,0)</f>
        <v>0</v>
      </c>
      <c r="AC57" s="47">
        <f>IF(AND('Cement Data'!$B$14&gt;=$A57,'Cement Data'!$B$14&lt;$B57),'Cement Data'!AB$290,0)</f>
        <v>0</v>
      </c>
      <c r="AD57" s="47">
        <f>IF(AND('Cement Data'!$B$14&gt;=$A57,'Cement Data'!$B$14&lt;$B57),'Cement Data'!AC$290,0)</f>
        <v>0</v>
      </c>
      <c r="AE57" s="47">
        <f>IF(AND('Cement Data'!$B$14&gt;=$A57,'Cement Data'!$B$14&lt;$B57),'Cement Data'!AD$290,0)</f>
        <v>0</v>
      </c>
      <c r="AF57" s="47">
        <f>IF(AND('Cement Data'!$B$14&gt;=$A57,'Cement Data'!$B$14&lt;$B57),'Cement Data'!AE$290,0)</f>
        <v>0</v>
      </c>
      <c r="AG57" s="47">
        <f>IF(AND('Cement Data'!$B$14&gt;=$A57,'Cement Data'!$B$14&lt;$B57),'Cement Data'!AF$290,0)</f>
        <v>0</v>
      </c>
      <c r="AH57" s="47">
        <f>IF(AND('Cement Data'!$B$14&gt;=$A57,'Cement Data'!$B$14&lt;$B57),'Cement Data'!AG$290,0)</f>
        <v>0</v>
      </c>
      <c r="AI57" s="47">
        <f>IF(AND('Cement Data'!$B$14&gt;=$A57,'Cement Data'!$B$14&lt;$B57),'Cement Data'!AH$290,0)</f>
        <v>0</v>
      </c>
      <c r="AJ57" s="47">
        <f>IF(AND('Cement Data'!$B$14&gt;=$A57,'Cement Data'!$B$14&lt;$B57),'Cement Data'!AI$290,0)</f>
        <v>0</v>
      </c>
      <c r="AK57" s="47">
        <f>IF(AND('Cement Data'!$B$14&gt;=$A57,'Cement Data'!$B$14&lt;$B57),'Cement Data'!AJ$290,0)</f>
        <v>0</v>
      </c>
      <c r="AL57" s="47">
        <f>IF(AND('Cement Data'!$B$14&gt;=$A57,'Cement Data'!$B$14&lt;$B57),'Cement Data'!AK$290,0)</f>
        <v>0</v>
      </c>
    </row>
    <row r="58" spans="1:38" x14ac:dyDescent="0.45">
      <c r="A58" s="12">
        <f t="shared" si="1"/>
        <v>750</v>
      </c>
      <c r="B58" s="11">
        <f t="shared" si="0"/>
        <v>800</v>
      </c>
      <c r="C58" s="47">
        <f>IF(AND('Cement Data'!$B$14&gt;=$A58,'Cement Data'!$B$14&lt;$B58),'Cement Data'!B$290,0)</f>
        <v>0</v>
      </c>
      <c r="D58" s="47">
        <f>IF(AND('Cement Data'!$B$14&gt;=$A58,'Cement Data'!$B$14&lt;$B58),'Cement Data'!C$290,0)</f>
        <v>0</v>
      </c>
      <c r="E58" s="47">
        <f>IF(AND('Cement Data'!$B$14&gt;=$A58,'Cement Data'!$B$14&lt;$B58),'Cement Data'!D$290,0)</f>
        <v>0</v>
      </c>
      <c r="F58" s="47">
        <f>IF(AND('Cement Data'!$B$14&gt;=$A58,'Cement Data'!$B$14&lt;$B58),'Cement Data'!E$290,0)</f>
        <v>0</v>
      </c>
      <c r="G58" s="47">
        <f>IF(AND('Cement Data'!$B$14&gt;=$A58,'Cement Data'!$B$14&lt;$B58),'Cement Data'!F$290,0)</f>
        <v>0</v>
      </c>
      <c r="H58" s="47">
        <f>IF(AND('Cement Data'!$B$14&gt;=$A58,'Cement Data'!$B$14&lt;$B58),'Cement Data'!G$290,0)</f>
        <v>0</v>
      </c>
      <c r="I58" s="47">
        <f>IF(AND('Cement Data'!$B$14&gt;=$A58,'Cement Data'!$B$14&lt;$B58),'Cement Data'!H$290,0)</f>
        <v>0</v>
      </c>
      <c r="J58" s="47">
        <f>IF(AND('Cement Data'!$B$14&gt;=$A58,'Cement Data'!$B$14&lt;$B58),'Cement Data'!I$290,0)</f>
        <v>0</v>
      </c>
      <c r="K58" s="47">
        <f>IF(AND('Cement Data'!$B$14&gt;=$A58,'Cement Data'!$B$14&lt;$B58),'Cement Data'!J$290,0)</f>
        <v>0</v>
      </c>
      <c r="L58" s="47">
        <f>IF(AND('Cement Data'!$B$14&gt;=$A58,'Cement Data'!$B$14&lt;$B58),'Cement Data'!K$290,0)</f>
        <v>0</v>
      </c>
      <c r="M58" s="47">
        <f>IF(AND('Cement Data'!$B$14&gt;=$A58,'Cement Data'!$B$14&lt;$B58),'Cement Data'!L$290,0)</f>
        <v>0</v>
      </c>
      <c r="N58" s="47">
        <f>IF(AND('Cement Data'!$B$14&gt;=$A58,'Cement Data'!$B$14&lt;$B58),'Cement Data'!M$290,0)</f>
        <v>0</v>
      </c>
      <c r="O58" s="47">
        <f>IF(AND('Cement Data'!$B$14&gt;=$A58,'Cement Data'!$B$14&lt;$B58),'Cement Data'!N$290,0)</f>
        <v>0</v>
      </c>
      <c r="P58" s="47">
        <f>IF(AND('Cement Data'!$B$14&gt;=$A58,'Cement Data'!$B$14&lt;$B58),'Cement Data'!O$290,0)</f>
        <v>0</v>
      </c>
      <c r="Q58" s="47">
        <f>IF(AND('Cement Data'!$B$14&gt;=$A58,'Cement Data'!$B$14&lt;$B58),'Cement Data'!P$290,0)</f>
        <v>0</v>
      </c>
      <c r="R58" s="47">
        <f>IF(AND('Cement Data'!$B$14&gt;=$A58,'Cement Data'!$B$14&lt;$B58),'Cement Data'!Q$290,0)</f>
        <v>0</v>
      </c>
      <c r="S58" s="47">
        <f>IF(AND('Cement Data'!$B$14&gt;=$A58,'Cement Data'!$B$14&lt;$B58),'Cement Data'!R$290,0)</f>
        <v>0</v>
      </c>
      <c r="T58" s="47">
        <f>IF(AND('Cement Data'!$B$14&gt;=$A58,'Cement Data'!$B$14&lt;$B58),'Cement Data'!S$290,0)</f>
        <v>0</v>
      </c>
      <c r="U58" s="47">
        <f>IF(AND('Cement Data'!$B$14&gt;=$A58,'Cement Data'!$B$14&lt;$B58),'Cement Data'!T$290,0)</f>
        <v>0</v>
      </c>
      <c r="V58" s="47">
        <f>IF(AND('Cement Data'!$B$14&gt;=$A58,'Cement Data'!$B$14&lt;$B58),'Cement Data'!U$290,0)</f>
        <v>0</v>
      </c>
      <c r="W58" s="47">
        <f>IF(AND('Cement Data'!$B$14&gt;=$A58,'Cement Data'!$B$14&lt;$B58),'Cement Data'!V$290,0)</f>
        <v>0</v>
      </c>
      <c r="X58" s="47">
        <f>IF(AND('Cement Data'!$B$14&gt;=$A58,'Cement Data'!$B$14&lt;$B58),'Cement Data'!W$290,0)</f>
        <v>0</v>
      </c>
      <c r="Y58" s="47">
        <f>IF(AND('Cement Data'!$B$14&gt;=$A58,'Cement Data'!$B$14&lt;$B58),'Cement Data'!X$290,0)</f>
        <v>0</v>
      </c>
      <c r="Z58" s="47">
        <f>IF(AND('Cement Data'!$B$14&gt;=$A58,'Cement Data'!$B$14&lt;$B58),'Cement Data'!Y$290,0)</f>
        <v>0</v>
      </c>
      <c r="AA58" s="47">
        <f>IF(AND('Cement Data'!$B$14&gt;=$A58,'Cement Data'!$B$14&lt;$B58),'Cement Data'!Z$290,0)</f>
        <v>0</v>
      </c>
      <c r="AB58" s="47">
        <f>IF(AND('Cement Data'!$B$14&gt;=$A58,'Cement Data'!$B$14&lt;$B58),'Cement Data'!AA$290,0)</f>
        <v>0</v>
      </c>
      <c r="AC58" s="47">
        <f>IF(AND('Cement Data'!$B$14&gt;=$A58,'Cement Data'!$B$14&lt;$B58),'Cement Data'!AB$290,0)</f>
        <v>0</v>
      </c>
      <c r="AD58" s="47">
        <f>IF(AND('Cement Data'!$B$14&gt;=$A58,'Cement Data'!$B$14&lt;$B58),'Cement Data'!AC$290,0)</f>
        <v>0</v>
      </c>
      <c r="AE58" s="47">
        <f>IF(AND('Cement Data'!$B$14&gt;=$A58,'Cement Data'!$B$14&lt;$B58),'Cement Data'!AD$290,0)</f>
        <v>0</v>
      </c>
      <c r="AF58" s="47">
        <f>IF(AND('Cement Data'!$B$14&gt;=$A58,'Cement Data'!$B$14&lt;$B58),'Cement Data'!AE$290,0)</f>
        <v>0</v>
      </c>
      <c r="AG58" s="47">
        <f>IF(AND('Cement Data'!$B$14&gt;=$A58,'Cement Data'!$B$14&lt;$B58),'Cement Data'!AF$290,0)</f>
        <v>0</v>
      </c>
      <c r="AH58" s="47">
        <f>IF(AND('Cement Data'!$B$14&gt;=$A58,'Cement Data'!$B$14&lt;$B58),'Cement Data'!AG$290,0)</f>
        <v>0</v>
      </c>
      <c r="AI58" s="47">
        <f>IF(AND('Cement Data'!$B$14&gt;=$A58,'Cement Data'!$B$14&lt;$B58),'Cement Data'!AH$290,0)</f>
        <v>0</v>
      </c>
      <c r="AJ58" s="47">
        <f>IF(AND('Cement Data'!$B$14&gt;=$A58,'Cement Data'!$B$14&lt;$B58),'Cement Data'!AI$290,0)</f>
        <v>0</v>
      </c>
      <c r="AK58" s="47">
        <f>IF(AND('Cement Data'!$B$14&gt;=$A58,'Cement Data'!$B$14&lt;$B58),'Cement Data'!AJ$290,0)</f>
        <v>0</v>
      </c>
      <c r="AL58" s="47">
        <f>IF(AND('Cement Data'!$B$14&gt;=$A58,'Cement Data'!$B$14&lt;$B58),'Cement Data'!AK$290,0)</f>
        <v>0</v>
      </c>
    </row>
    <row r="59" spans="1:38" x14ac:dyDescent="0.45">
      <c r="A59" s="12">
        <f t="shared" si="1"/>
        <v>800</v>
      </c>
      <c r="B59" s="11">
        <f t="shared" si="0"/>
        <v>850</v>
      </c>
      <c r="C59" s="47">
        <f>IF(AND('Cement Data'!$B$14&gt;=$A59,'Cement Data'!$B$14&lt;$B59),'Cement Data'!B$290,0)</f>
        <v>0</v>
      </c>
      <c r="D59" s="47">
        <f>IF(AND('Cement Data'!$B$14&gt;=$A59,'Cement Data'!$B$14&lt;$B59),'Cement Data'!C$290,0)</f>
        <v>0</v>
      </c>
      <c r="E59" s="47">
        <f>IF(AND('Cement Data'!$B$14&gt;=$A59,'Cement Data'!$B$14&lt;$B59),'Cement Data'!D$290,0)</f>
        <v>0</v>
      </c>
      <c r="F59" s="47">
        <f>IF(AND('Cement Data'!$B$14&gt;=$A59,'Cement Data'!$B$14&lt;$B59),'Cement Data'!E$290,0)</f>
        <v>0</v>
      </c>
      <c r="G59" s="47">
        <f>IF(AND('Cement Data'!$B$14&gt;=$A59,'Cement Data'!$B$14&lt;$B59),'Cement Data'!F$290,0)</f>
        <v>0</v>
      </c>
      <c r="H59" s="47">
        <f>IF(AND('Cement Data'!$B$14&gt;=$A59,'Cement Data'!$B$14&lt;$B59),'Cement Data'!G$290,0)</f>
        <v>0</v>
      </c>
      <c r="I59" s="47">
        <f>IF(AND('Cement Data'!$B$14&gt;=$A59,'Cement Data'!$B$14&lt;$B59),'Cement Data'!H$290,0)</f>
        <v>0</v>
      </c>
      <c r="J59" s="47">
        <f>IF(AND('Cement Data'!$B$14&gt;=$A59,'Cement Data'!$B$14&lt;$B59),'Cement Data'!I$290,0)</f>
        <v>0</v>
      </c>
      <c r="K59" s="47">
        <f>IF(AND('Cement Data'!$B$14&gt;=$A59,'Cement Data'!$B$14&lt;$B59),'Cement Data'!J$290,0)</f>
        <v>0</v>
      </c>
      <c r="L59" s="47">
        <f>IF(AND('Cement Data'!$B$14&gt;=$A59,'Cement Data'!$B$14&lt;$B59),'Cement Data'!K$290,0)</f>
        <v>0</v>
      </c>
      <c r="M59" s="47">
        <f>IF(AND('Cement Data'!$B$14&gt;=$A59,'Cement Data'!$B$14&lt;$B59),'Cement Data'!L$290,0)</f>
        <v>0</v>
      </c>
      <c r="N59" s="47">
        <f>IF(AND('Cement Data'!$B$14&gt;=$A59,'Cement Data'!$B$14&lt;$B59),'Cement Data'!M$290,0)</f>
        <v>0</v>
      </c>
      <c r="O59" s="47">
        <f>IF(AND('Cement Data'!$B$14&gt;=$A59,'Cement Data'!$B$14&lt;$B59),'Cement Data'!N$290,0)</f>
        <v>0</v>
      </c>
      <c r="P59" s="47">
        <f>IF(AND('Cement Data'!$B$14&gt;=$A59,'Cement Data'!$B$14&lt;$B59),'Cement Data'!O$290,0)</f>
        <v>0</v>
      </c>
      <c r="Q59" s="47">
        <f>IF(AND('Cement Data'!$B$14&gt;=$A59,'Cement Data'!$B$14&lt;$B59),'Cement Data'!P$290,0)</f>
        <v>0</v>
      </c>
      <c r="R59" s="47">
        <f>IF(AND('Cement Data'!$B$14&gt;=$A59,'Cement Data'!$B$14&lt;$B59),'Cement Data'!Q$290,0)</f>
        <v>0</v>
      </c>
      <c r="S59" s="47">
        <f>IF(AND('Cement Data'!$B$14&gt;=$A59,'Cement Data'!$B$14&lt;$B59),'Cement Data'!R$290,0)</f>
        <v>0</v>
      </c>
      <c r="T59" s="47">
        <f>IF(AND('Cement Data'!$B$14&gt;=$A59,'Cement Data'!$B$14&lt;$B59),'Cement Data'!S$290,0)</f>
        <v>0</v>
      </c>
      <c r="U59" s="47">
        <f>IF(AND('Cement Data'!$B$14&gt;=$A59,'Cement Data'!$B$14&lt;$B59),'Cement Data'!T$290,0)</f>
        <v>0</v>
      </c>
      <c r="V59" s="47">
        <f>IF(AND('Cement Data'!$B$14&gt;=$A59,'Cement Data'!$B$14&lt;$B59),'Cement Data'!U$290,0)</f>
        <v>0</v>
      </c>
      <c r="W59" s="47">
        <f>IF(AND('Cement Data'!$B$14&gt;=$A59,'Cement Data'!$B$14&lt;$B59),'Cement Data'!V$290,0)</f>
        <v>0</v>
      </c>
      <c r="X59" s="47">
        <f>IF(AND('Cement Data'!$B$14&gt;=$A59,'Cement Data'!$B$14&lt;$B59),'Cement Data'!W$290,0)</f>
        <v>0</v>
      </c>
      <c r="Y59" s="47">
        <f>IF(AND('Cement Data'!$B$14&gt;=$A59,'Cement Data'!$B$14&lt;$B59),'Cement Data'!X$290,0)</f>
        <v>0</v>
      </c>
      <c r="Z59" s="47">
        <f>IF(AND('Cement Data'!$B$14&gt;=$A59,'Cement Data'!$B$14&lt;$B59),'Cement Data'!Y$290,0)</f>
        <v>0</v>
      </c>
      <c r="AA59" s="47">
        <f>IF(AND('Cement Data'!$B$14&gt;=$A59,'Cement Data'!$B$14&lt;$B59),'Cement Data'!Z$290,0)</f>
        <v>0</v>
      </c>
      <c r="AB59" s="47">
        <f>IF(AND('Cement Data'!$B$14&gt;=$A59,'Cement Data'!$B$14&lt;$B59),'Cement Data'!AA$290,0)</f>
        <v>0</v>
      </c>
      <c r="AC59" s="47">
        <f>IF(AND('Cement Data'!$B$14&gt;=$A59,'Cement Data'!$B$14&lt;$B59),'Cement Data'!AB$290,0)</f>
        <v>0</v>
      </c>
      <c r="AD59" s="47">
        <f>IF(AND('Cement Data'!$B$14&gt;=$A59,'Cement Data'!$B$14&lt;$B59),'Cement Data'!AC$290,0)</f>
        <v>0</v>
      </c>
      <c r="AE59" s="47">
        <f>IF(AND('Cement Data'!$B$14&gt;=$A59,'Cement Data'!$B$14&lt;$B59),'Cement Data'!AD$290,0)</f>
        <v>0</v>
      </c>
      <c r="AF59" s="47">
        <f>IF(AND('Cement Data'!$B$14&gt;=$A59,'Cement Data'!$B$14&lt;$B59),'Cement Data'!AE$290,0)</f>
        <v>0</v>
      </c>
      <c r="AG59" s="47">
        <f>IF(AND('Cement Data'!$B$14&gt;=$A59,'Cement Data'!$B$14&lt;$B59),'Cement Data'!AF$290,0)</f>
        <v>0</v>
      </c>
      <c r="AH59" s="47">
        <f>IF(AND('Cement Data'!$B$14&gt;=$A59,'Cement Data'!$B$14&lt;$B59),'Cement Data'!AG$290,0)</f>
        <v>0</v>
      </c>
      <c r="AI59" s="47">
        <f>IF(AND('Cement Data'!$B$14&gt;=$A59,'Cement Data'!$B$14&lt;$B59),'Cement Data'!AH$290,0)</f>
        <v>0</v>
      </c>
      <c r="AJ59" s="47">
        <f>IF(AND('Cement Data'!$B$14&gt;=$A59,'Cement Data'!$B$14&lt;$B59),'Cement Data'!AI$290,0)</f>
        <v>0</v>
      </c>
      <c r="AK59" s="47">
        <f>IF(AND('Cement Data'!$B$14&gt;=$A59,'Cement Data'!$B$14&lt;$B59),'Cement Data'!AJ$290,0)</f>
        <v>0</v>
      </c>
      <c r="AL59" s="47">
        <f>IF(AND('Cement Data'!$B$14&gt;=$A59,'Cement Data'!$B$14&lt;$B59),'Cement Data'!AK$290,0)</f>
        <v>0</v>
      </c>
    </row>
    <row r="60" spans="1:38" x14ac:dyDescent="0.45">
      <c r="A60" s="12">
        <f t="shared" si="1"/>
        <v>850</v>
      </c>
      <c r="B60" s="11">
        <f t="shared" si="0"/>
        <v>900</v>
      </c>
      <c r="C60" s="47">
        <f>IF(AND('Cement Data'!$B$14&gt;=$A60,'Cement Data'!$B$14&lt;$B60),'Cement Data'!B$290,0)</f>
        <v>0</v>
      </c>
      <c r="D60" s="47">
        <f>IF(AND('Cement Data'!$B$14&gt;=$A60,'Cement Data'!$B$14&lt;$B60),'Cement Data'!C$290,0)</f>
        <v>0</v>
      </c>
      <c r="E60" s="47">
        <f>IF(AND('Cement Data'!$B$14&gt;=$A60,'Cement Data'!$B$14&lt;$B60),'Cement Data'!D$290,0)</f>
        <v>0</v>
      </c>
      <c r="F60" s="47">
        <f>IF(AND('Cement Data'!$B$14&gt;=$A60,'Cement Data'!$B$14&lt;$B60),'Cement Data'!E$290,0)</f>
        <v>0</v>
      </c>
      <c r="G60" s="47">
        <f>IF(AND('Cement Data'!$B$14&gt;=$A60,'Cement Data'!$B$14&lt;$B60),'Cement Data'!F$290,0)</f>
        <v>0</v>
      </c>
      <c r="H60" s="47">
        <f>IF(AND('Cement Data'!$B$14&gt;=$A60,'Cement Data'!$B$14&lt;$B60),'Cement Data'!G$290,0)</f>
        <v>0</v>
      </c>
      <c r="I60" s="47">
        <f>IF(AND('Cement Data'!$B$14&gt;=$A60,'Cement Data'!$B$14&lt;$B60),'Cement Data'!H$290,0)</f>
        <v>0</v>
      </c>
      <c r="J60" s="47">
        <f>IF(AND('Cement Data'!$B$14&gt;=$A60,'Cement Data'!$B$14&lt;$B60),'Cement Data'!I$290,0)</f>
        <v>0</v>
      </c>
      <c r="K60" s="47">
        <f>IF(AND('Cement Data'!$B$14&gt;=$A60,'Cement Data'!$B$14&lt;$B60),'Cement Data'!J$290,0)</f>
        <v>0</v>
      </c>
      <c r="L60" s="47">
        <f>IF(AND('Cement Data'!$B$14&gt;=$A60,'Cement Data'!$B$14&lt;$B60),'Cement Data'!K$290,0)</f>
        <v>0</v>
      </c>
      <c r="M60" s="47">
        <f>IF(AND('Cement Data'!$B$14&gt;=$A60,'Cement Data'!$B$14&lt;$B60),'Cement Data'!L$290,0)</f>
        <v>0</v>
      </c>
      <c r="N60" s="47">
        <f>IF(AND('Cement Data'!$B$14&gt;=$A60,'Cement Data'!$B$14&lt;$B60),'Cement Data'!M$290,0)</f>
        <v>0</v>
      </c>
      <c r="O60" s="47">
        <f>IF(AND('Cement Data'!$B$14&gt;=$A60,'Cement Data'!$B$14&lt;$B60),'Cement Data'!N$290,0)</f>
        <v>0</v>
      </c>
      <c r="P60" s="47">
        <f>IF(AND('Cement Data'!$B$14&gt;=$A60,'Cement Data'!$B$14&lt;$B60),'Cement Data'!O$290,0)</f>
        <v>0</v>
      </c>
      <c r="Q60" s="47">
        <f>IF(AND('Cement Data'!$B$14&gt;=$A60,'Cement Data'!$B$14&lt;$B60),'Cement Data'!P$290,0)</f>
        <v>0</v>
      </c>
      <c r="R60" s="47">
        <f>IF(AND('Cement Data'!$B$14&gt;=$A60,'Cement Data'!$B$14&lt;$B60),'Cement Data'!Q$290,0)</f>
        <v>0</v>
      </c>
      <c r="S60" s="47">
        <f>IF(AND('Cement Data'!$B$14&gt;=$A60,'Cement Data'!$B$14&lt;$B60),'Cement Data'!R$290,0)</f>
        <v>0</v>
      </c>
      <c r="T60" s="47">
        <f>IF(AND('Cement Data'!$B$14&gt;=$A60,'Cement Data'!$B$14&lt;$B60),'Cement Data'!S$290,0)</f>
        <v>0</v>
      </c>
      <c r="U60" s="47">
        <f>IF(AND('Cement Data'!$B$14&gt;=$A60,'Cement Data'!$B$14&lt;$B60),'Cement Data'!T$290,0)</f>
        <v>0</v>
      </c>
      <c r="V60" s="47">
        <f>IF(AND('Cement Data'!$B$14&gt;=$A60,'Cement Data'!$B$14&lt;$B60),'Cement Data'!U$290,0)</f>
        <v>0</v>
      </c>
      <c r="W60" s="47">
        <f>IF(AND('Cement Data'!$B$14&gt;=$A60,'Cement Data'!$B$14&lt;$B60),'Cement Data'!V$290,0)</f>
        <v>0</v>
      </c>
      <c r="X60" s="47">
        <f>IF(AND('Cement Data'!$B$14&gt;=$A60,'Cement Data'!$B$14&lt;$B60),'Cement Data'!W$290,0)</f>
        <v>0</v>
      </c>
      <c r="Y60" s="47">
        <f>IF(AND('Cement Data'!$B$14&gt;=$A60,'Cement Data'!$B$14&lt;$B60),'Cement Data'!X$290,0)</f>
        <v>0</v>
      </c>
      <c r="Z60" s="47">
        <f>IF(AND('Cement Data'!$B$14&gt;=$A60,'Cement Data'!$B$14&lt;$B60),'Cement Data'!Y$290,0)</f>
        <v>0</v>
      </c>
      <c r="AA60" s="47">
        <f>IF(AND('Cement Data'!$B$14&gt;=$A60,'Cement Data'!$B$14&lt;$B60),'Cement Data'!Z$290,0)</f>
        <v>0</v>
      </c>
      <c r="AB60" s="47">
        <f>IF(AND('Cement Data'!$B$14&gt;=$A60,'Cement Data'!$B$14&lt;$B60),'Cement Data'!AA$290,0)</f>
        <v>0</v>
      </c>
      <c r="AC60" s="47">
        <f>IF(AND('Cement Data'!$B$14&gt;=$A60,'Cement Data'!$B$14&lt;$B60),'Cement Data'!AB$290,0)</f>
        <v>0</v>
      </c>
      <c r="AD60" s="47">
        <f>IF(AND('Cement Data'!$B$14&gt;=$A60,'Cement Data'!$B$14&lt;$B60),'Cement Data'!AC$290,0)</f>
        <v>0</v>
      </c>
      <c r="AE60" s="47">
        <f>IF(AND('Cement Data'!$B$14&gt;=$A60,'Cement Data'!$B$14&lt;$B60),'Cement Data'!AD$290,0)</f>
        <v>0</v>
      </c>
      <c r="AF60" s="47">
        <f>IF(AND('Cement Data'!$B$14&gt;=$A60,'Cement Data'!$B$14&lt;$B60),'Cement Data'!AE$290,0)</f>
        <v>0</v>
      </c>
      <c r="AG60" s="47">
        <f>IF(AND('Cement Data'!$B$14&gt;=$A60,'Cement Data'!$B$14&lt;$B60),'Cement Data'!AF$290,0)</f>
        <v>0</v>
      </c>
      <c r="AH60" s="47">
        <f>IF(AND('Cement Data'!$B$14&gt;=$A60,'Cement Data'!$B$14&lt;$B60),'Cement Data'!AG$290,0)</f>
        <v>0</v>
      </c>
      <c r="AI60" s="47">
        <f>IF(AND('Cement Data'!$B$14&gt;=$A60,'Cement Data'!$B$14&lt;$B60),'Cement Data'!AH$290,0)</f>
        <v>0</v>
      </c>
      <c r="AJ60" s="47">
        <f>IF(AND('Cement Data'!$B$14&gt;=$A60,'Cement Data'!$B$14&lt;$B60),'Cement Data'!AI$290,0)</f>
        <v>0</v>
      </c>
      <c r="AK60" s="47">
        <f>IF(AND('Cement Data'!$B$14&gt;=$A60,'Cement Data'!$B$14&lt;$B60),'Cement Data'!AJ$290,0)</f>
        <v>0</v>
      </c>
      <c r="AL60" s="47">
        <f>IF(AND('Cement Data'!$B$14&gt;=$A60,'Cement Data'!$B$14&lt;$B60),'Cement Data'!AK$290,0)</f>
        <v>0</v>
      </c>
    </row>
    <row r="61" spans="1:38" x14ac:dyDescent="0.45">
      <c r="A61" s="12">
        <f t="shared" si="1"/>
        <v>900</v>
      </c>
      <c r="B61" s="11">
        <f t="shared" si="0"/>
        <v>950</v>
      </c>
      <c r="C61" s="47">
        <f>IF(AND('Cement Data'!$B$14&gt;=$A61,'Cement Data'!$B$14&lt;$B61),'Cement Data'!B$290,0)</f>
        <v>0</v>
      </c>
      <c r="D61" s="47">
        <f>IF(AND('Cement Data'!$B$14&gt;=$A61,'Cement Data'!$B$14&lt;$B61),'Cement Data'!C$290,0)</f>
        <v>0</v>
      </c>
      <c r="E61" s="47">
        <f>IF(AND('Cement Data'!$B$14&gt;=$A61,'Cement Data'!$B$14&lt;$B61),'Cement Data'!D$290,0)</f>
        <v>0</v>
      </c>
      <c r="F61" s="47">
        <f>IF(AND('Cement Data'!$B$14&gt;=$A61,'Cement Data'!$B$14&lt;$B61),'Cement Data'!E$290,0)</f>
        <v>0</v>
      </c>
      <c r="G61" s="47">
        <f>IF(AND('Cement Data'!$B$14&gt;=$A61,'Cement Data'!$B$14&lt;$B61),'Cement Data'!F$290,0)</f>
        <v>0</v>
      </c>
      <c r="H61" s="47">
        <f>IF(AND('Cement Data'!$B$14&gt;=$A61,'Cement Data'!$B$14&lt;$B61),'Cement Data'!G$290,0)</f>
        <v>0</v>
      </c>
      <c r="I61" s="47">
        <f>IF(AND('Cement Data'!$B$14&gt;=$A61,'Cement Data'!$B$14&lt;$B61),'Cement Data'!H$290,0)</f>
        <v>0</v>
      </c>
      <c r="J61" s="47">
        <f>IF(AND('Cement Data'!$B$14&gt;=$A61,'Cement Data'!$B$14&lt;$B61),'Cement Data'!I$290,0)</f>
        <v>0</v>
      </c>
      <c r="K61" s="47">
        <f>IF(AND('Cement Data'!$B$14&gt;=$A61,'Cement Data'!$B$14&lt;$B61),'Cement Data'!J$290,0)</f>
        <v>0</v>
      </c>
      <c r="L61" s="47">
        <f>IF(AND('Cement Data'!$B$14&gt;=$A61,'Cement Data'!$B$14&lt;$B61),'Cement Data'!K$290,0)</f>
        <v>0</v>
      </c>
      <c r="M61" s="47">
        <f>IF(AND('Cement Data'!$B$14&gt;=$A61,'Cement Data'!$B$14&lt;$B61),'Cement Data'!L$290,0)</f>
        <v>0</v>
      </c>
      <c r="N61" s="47">
        <f>IF(AND('Cement Data'!$B$14&gt;=$A61,'Cement Data'!$B$14&lt;$B61),'Cement Data'!M$290,0)</f>
        <v>0</v>
      </c>
      <c r="O61" s="47">
        <f>IF(AND('Cement Data'!$B$14&gt;=$A61,'Cement Data'!$B$14&lt;$B61),'Cement Data'!N$290,0)</f>
        <v>0</v>
      </c>
      <c r="P61" s="47">
        <f>IF(AND('Cement Data'!$B$14&gt;=$A61,'Cement Data'!$B$14&lt;$B61),'Cement Data'!O$290,0)</f>
        <v>0</v>
      </c>
      <c r="Q61" s="47">
        <f>IF(AND('Cement Data'!$B$14&gt;=$A61,'Cement Data'!$B$14&lt;$B61),'Cement Data'!P$290,0)</f>
        <v>0</v>
      </c>
      <c r="R61" s="47">
        <f>IF(AND('Cement Data'!$B$14&gt;=$A61,'Cement Data'!$B$14&lt;$B61),'Cement Data'!Q$290,0)</f>
        <v>0</v>
      </c>
      <c r="S61" s="47">
        <f>IF(AND('Cement Data'!$B$14&gt;=$A61,'Cement Data'!$B$14&lt;$B61),'Cement Data'!R$290,0)</f>
        <v>0</v>
      </c>
      <c r="T61" s="47">
        <f>IF(AND('Cement Data'!$B$14&gt;=$A61,'Cement Data'!$B$14&lt;$B61),'Cement Data'!S$290,0)</f>
        <v>0</v>
      </c>
      <c r="U61" s="47">
        <f>IF(AND('Cement Data'!$B$14&gt;=$A61,'Cement Data'!$B$14&lt;$B61),'Cement Data'!T$290,0)</f>
        <v>0</v>
      </c>
      <c r="V61" s="47">
        <f>IF(AND('Cement Data'!$B$14&gt;=$A61,'Cement Data'!$B$14&lt;$B61),'Cement Data'!U$290,0)</f>
        <v>0</v>
      </c>
      <c r="W61" s="47">
        <f>IF(AND('Cement Data'!$B$14&gt;=$A61,'Cement Data'!$B$14&lt;$B61),'Cement Data'!V$290,0)</f>
        <v>0</v>
      </c>
      <c r="X61" s="47">
        <f>IF(AND('Cement Data'!$B$14&gt;=$A61,'Cement Data'!$B$14&lt;$B61),'Cement Data'!W$290,0)</f>
        <v>0</v>
      </c>
      <c r="Y61" s="47">
        <f>IF(AND('Cement Data'!$B$14&gt;=$A61,'Cement Data'!$B$14&lt;$B61),'Cement Data'!X$290,0)</f>
        <v>0</v>
      </c>
      <c r="Z61" s="47">
        <f>IF(AND('Cement Data'!$B$14&gt;=$A61,'Cement Data'!$B$14&lt;$B61),'Cement Data'!Y$290,0)</f>
        <v>0</v>
      </c>
      <c r="AA61" s="47">
        <f>IF(AND('Cement Data'!$B$14&gt;=$A61,'Cement Data'!$B$14&lt;$B61),'Cement Data'!Z$290,0)</f>
        <v>0</v>
      </c>
      <c r="AB61" s="47">
        <f>IF(AND('Cement Data'!$B$14&gt;=$A61,'Cement Data'!$B$14&lt;$B61),'Cement Data'!AA$290,0)</f>
        <v>0</v>
      </c>
      <c r="AC61" s="47">
        <f>IF(AND('Cement Data'!$B$14&gt;=$A61,'Cement Data'!$B$14&lt;$B61),'Cement Data'!AB$290,0)</f>
        <v>0</v>
      </c>
      <c r="AD61" s="47">
        <f>IF(AND('Cement Data'!$B$14&gt;=$A61,'Cement Data'!$B$14&lt;$B61),'Cement Data'!AC$290,0)</f>
        <v>0</v>
      </c>
      <c r="AE61" s="47">
        <f>IF(AND('Cement Data'!$B$14&gt;=$A61,'Cement Data'!$B$14&lt;$B61),'Cement Data'!AD$290,0)</f>
        <v>0</v>
      </c>
      <c r="AF61" s="47">
        <f>IF(AND('Cement Data'!$B$14&gt;=$A61,'Cement Data'!$B$14&lt;$B61),'Cement Data'!AE$290,0)</f>
        <v>0</v>
      </c>
      <c r="AG61" s="47">
        <f>IF(AND('Cement Data'!$B$14&gt;=$A61,'Cement Data'!$B$14&lt;$B61),'Cement Data'!AF$290,0)</f>
        <v>0</v>
      </c>
      <c r="AH61" s="47">
        <f>IF(AND('Cement Data'!$B$14&gt;=$A61,'Cement Data'!$B$14&lt;$B61),'Cement Data'!AG$290,0)</f>
        <v>0</v>
      </c>
      <c r="AI61" s="47">
        <f>IF(AND('Cement Data'!$B$14&gt;=$A61,'Cement Data'!$B$14&lt;$B61),'Cement Data'!AH$290,0)</f>
        <v>0</v>
      </c>
      <c r="AJ61" s="47">
        <f>IF(AND('Cement Data'!$B$14&gt;=$A61,'Cement Data'!$B$14&lt;$B61),'Cement Data'!AI$290,0)</f>
        <v>0</v>
      </c>
      <c r="AK61" s="47">
        <f>IF(AND('Cement Data'!$B$14&gt;=$A61,'Cement Data'!$B$14&lt;$B61),'Cement Data'!AJ$290,0)</f>
        <v>0</v>
      </c>
      <c r="AL61" s="47">
        <f>IF(AND('Cement Data'!$B$14&gt;=$A61,'Cement Data'!$B$14&lt;$B61),'Cement Data'!AK$290,0)</f>
        <v>0</v>
      </c>
    </row>
    <row r="62" spans="1:38" x14ac:dyDescent="0.45">
      <c r="A62" s="12">
        <f t="shared" si="1"/>
        <v>950</v>
      </c>
      <c r="B62" s="11">
        <f t="shared" si="0"/>
        <v>1000</v>
      </c>
      <c r="C62" s="47">
        <f>IF(AND('Cement Data'!$B$14&gt;=$A62,'Cement Data'!$B$14&lt;$B62),'Cement Data'!B$290,0)</f>
        <v>0</v>
      </c>
      <c r="D62" s="47">
        <f>IF(AND('Cement Data'!$B$14&gt;=$A62,'Cement Data'!$B$14&lt;$B62),'Cement Data'!C$290,0)</f>
        <v>0</v>
      </c>
      <c r="E62" s="47">
        <f>IF(AND('Cement Data'!$B$14&gt;=$A62,'Cement Data'!$B$14&lt;$B62),'Cement Data'!D$290,0)</f>
        <v>0</v>
      </c>
      <c r="F62" s="47">
        <f>IF(AND('Cement Data'!$B$14&gt;=$A62,'Cement Data'!$B$14&lt;$B62),'Cement Data'!E$290,0)</f>
        <v>0</v>
      </c>
      <c r="G62" s="47">
        <f>IF(AND('Cement Data'!$B$14&gt;=$A62,'Cement Data'!$B$14&lt;$B62),'Cement Data'!F$290,0)</f>
        <v>0</v>
      </c>
      <c r="H62" s="47">
        <f>IF(AND('Cement Data'!$B$14&gt;=$A62,'Cement Data'!$B$14&lt;$B62),'Cement Data'!G$290,0)</f>
        <v>0</v>
      </c>
      <c r="I62" s="47">
        <f>IF(AND('Cement Data'!$B$14&gt;=$A62,'Cement Data'!$B$14&lt;$B62),'Cement Data'!H$290,0)</f>
        <v>0</v>
      </c>
      <c r="J62" s="47">
        <f>IF(AND('Cement Data'!$B$14&gt;=$A62,'Cement Data'!$B$14&lt;$B62),'Cement Data'!I$290,0)</f>
        <v>0</v>
      </c>
      <c r="K62" s="47">
        <f>IF(AND('Cement Data'!$B$14&gt;=$A62,'Cement Data'!$B$14&lt;$B62),'Cement Data'!J$290,0)</f>
        <v>0</v>
      </c>
      <c r="L62" s="47">
        <f>IF(AND('Cement Data'!$B$14&gt;=$A62,'Cement Data'!$B$14&lt;$B62),'Cement Data'!K$290,0)</f>
        <v>0</v>
      </c>
      <c r="M62" s="47">
        <f>IF(AND('Cement Data'!$B$14&gt;=$A62,'Cement Data'!$B$14&lt;$B62),'Cement Data'!L$290,0)</f>
        <v>0</v>
      </c>
      <c r="N62" s="47">
        <f>IF(AND('Cement Data'!$B$14&gt;=$A62,'Cement Data'!$B$14&lt;$B62),'Cement Data'!M$290,0)</f>
        <v>0</v>
      </c>
      <c r="O62" s="47">
        <f>IF(AND('Cement Data'!$B$14&gt;=$A62,'Cement Data'!$B$14&lt;$B62),'Cement Data'!N$290,0)</f>
        <v>0</v>
      </c>
      <c r="P62" s="47">
        <f>IF(AND('Cement Data'!$B$14&gt;=$A62,'Cement Data'!$B$14&lt;$B62),'Cement Data'!O$290,0)</f>
        <v>0</v>
      </c>
      <c r="Q62" s="47">
        <f>IF(AND('Cement Data'!$B$14&gt;=$A62,'Cement Data'!$B$14&lt;$B62),'Cement Data'!P$290,0)</f>
        <v>0</v>
      </c>
      <c r="R62" s="47">
        <f>IF(AND('Cement Data'!$B$14&gt;=$A62,'Cement Data'!$B$14&lt;$B62),'Cement Data'!Q$290,0)</f>
        <v>0</v>
      </c>
      <c r="S62" s="47">
        <f>IF(AND('Cement Data'!$B$14&gt;=$A62,'Cement Data'!$B$14&lt;$B62),'Cement Data'!R$290,0)</f>
        <v>0</v>
      </c>
      <c r="T62" s="47">
        <f>IF(AND('Cement Data'!$B$14&gt;=$A62,'Cement Data'!$B$14&lt;$B62),'Cement Data'!S$290,0)</f>
        <v>0</v>
      </c>
      <c r="U62" s="47">
        <f>IF(AND('Cement Data'!$B$14&gt;=$A62,'Cement Data'!$B$14&lt;$B62),'Cement Data'!T$290,0)</f>
        <v>0</v>
      </c>
      <c r="V62" s="47">
        <f>IF(AND('Cement Data'!$B$14&gt;=$A62,'Cement Data'!$B$14&lt;$B62),'Cement Data'!U$290,0)</f>
        <v>0</v>
      </c>
      <c r="W62" s="47">
        <f>IF(AND('Cement Data'!$B$14&gt;=$A62,'Cement Data'!$B$14&lt;$B62),'Cement Data'!V$290,0)</f>
        <v>0</v>
      </c>
      <c r="X62" s="47">
        <f>IF(AND('Cement Data'!$B$14&gt;=$A62,'Cement Data'!$B$14&lt;$B62),'Cement Data'!W$290,0)</f>
        <v>0</v>
      </c>
      <c r="Y62" s="47">
        <f>IF(AND('Cement Data'!$B$14&gt;=$A62,'Cement Data'!$B$14&lt;$B62),'Cement Data'!X$290,0)</f>
        <v>0</v>
      </c>
      <c r="Z62" s="47">
        <f>IF(AND('Cement Data'!$B$14&gt;=$A62,'Cement Data'!$B$14&lt;$B62),'Cement Data'!Y$290,0)</f>
        <v>0</v>
      </c>
      <c r="AA62" s="47">
        <f>IF(AND('Cement Data'!$B$14&gt;=$A62,'Cement Data'!$B$14&lt;$B62),'Cement Data'!Z$290,0)</f>
        <v>0</v>
      </c>
      <c r="AB62" s="47">
        <f>IF(AND('Cement Data'!$B$14&gt;=$A62,'Cement Data'!$B$14&lt;$B62),'Cement Data'!AA$290,0)</f>
        <v>0</v>
      </c>
      <c r="AC62" s="47">
        <f>IF(AND('Cement Data'!$B$14&gt;=$A62,'Cement Data'!$B$14&lt;$B62),'Cement Data'!AB$290,0)</f>
        <v>0</v>
      </c>
      <c r="AD62" s="47">
        <f>IF(AND('Cement Data'!$B$14&gt;=$A62,'Cement Data'!$B$14&lt;$B62),'Cement Data'!AC$290,0)</f>
        <v>0</v>
      </c>
      <c r="AE62" s="47">
        <f>IF(AND('Cement Data'!$B$14&gt;=$A62,'Cement Data'!$B$14&lt;$B62),'Cement Data'!AD$290,0)</f>
        <v>0</v>
      </c>
      <c r="AF62" s="47">
        <f>IF(AND('Cement Data'!$B$14&gt;=$A62,'Cement Data'!$B$14&lt;$B62),'Cement Data'!AE$290,0)</f>
        <v>0</v>
      </c>
      <c r="AG62" s="47">
        <f>IF(AND('Cement Data'!$B$14&gt;=$A62,'Cement Data'!$B$14&lt;$B62),'Cement Data'!AF$290,0)</f>
        <v>0</v>
      </c>
      <c r="AH62" s="47">
        <f>IF(AND('Cement Data'!$B$14&gt;=$A62,'Cement Data'!$B$14&lt;$B62),'Cement Data'!AG$290,0)</f>
        <v>0</v>
      </c>
      <c r="AI62" s="47">
        <f>IF(AND('Cement Data'!$B$14&gt;=$A62,'Cement Data'!$B$14&lt;$B62),'Cement Data'!AH$290,0)</f>
        <v>0</v>
      </c>
      <c r="AJ62" s="47">
        <f>IF(AND('Cement Data'!$B$14&gt;=$A62,'Cement Data'!$B$14&lt;$B62),'Cement Data'!AI$290,0)</f>
        <v>0</v>
      </c>
      <c r="AK62" s="47">
        <f>IF(AND('Cement Data'!$B$14&gt;=$A62,'Cement Data'!$B$14&lt;$B62),'Cement Data'!AJ$290,0)</f>
        <v>0</v>
      </c>
      <c r="AL62" s="47">
        <f>IF(AND('Cement Data'!$B$14&gt;=$A62,'Cement Data'!$B$14&lt;$B62),'Cement Data'!AK$290,0)</f>
        <v>0</v>
      </c>
    </row>
    <row r="63" spans="1:38" x14ac:dyDescent="0.45">
      <c r="A63" s="12">
        <f t="shared" si="1"/>
        <v>1000</v>
      </c>
      <c r="B63" s="11">
        <f t="shared" si="0"/>
        <v>1050</v>
      </c>
      <c r="C63" s="47">
        <f>IF(AND('Cement Data'!$B$14&gt;=$A63,'Cement Data'!$B$14&lt;$B63),'Cement Data'!B$290,0)</f>
        <v>0</v>
      </c>
      <c r="D63" s="47">
        <f>IF(AND('Cement Data'!$B$14&gt;=$A63,'Cement Data'!$B$14&lt;$B63),'Cement Data'!C$290,0)</f>
        <v>0</v>
      </c>
      <c r="E63" s="47">
        <f>IF(AND('Cement Data'!$B$14&gt;=$A63,'Cement Data'!$B$14&lt;$B63),'Cement Data'!D$290,0)</f>
        <v>0</v>
      </c>
      <c r="F63" s="47">
        <f>IF(AND('Cement Data'!$B$14&gt;=$A63,'Cement Data'!$B$14&lt;$B63),'Cement Data'!E$290,0)</f>
        <v>0</v>
      </c>
      <c r="G63" s="47">
        <f>IF(AND('Cement Data'!$B$14&gt;=$A63,'Cement Data'!$B$14&lt;$B63),'Cement Data'!F$290,0)</f>
        <v>0</v>
      </c>
      <c r="H63" s="47">
        <f>IF(AND('Cement Data'!$B$14&gt;=$A63,'Cement Data'!$B$14&lt;$B63),'Cement Data'!G$290,0)</f>
        <v>0</v>
      </c>
      <c r="I63" s="47">
        <f>IF(AND('Cement Data'!$B$14&gt;=$A63,'Cement Data'!$B$14&lt;$B63),'Cement Data'!H$290,0)</f>
        <v>0</v>
      </c>
      <c r="J63" s="47">
        <f>IF(AND('Cement Data'!$B$14&gt;=$A63,'Cement Data'!$B$14&lt;$B63),'Cement Data'!I$290,0)</f>
        <v>0</v>
      </c>
      <c r="K63" s="47">
        <f>IF(AND('Cement Data'!$B$14&gt;=$A63,'Cement Data'!$B$14&lt;$B63),'Cement Data'!J$290,0)</f>
        <v>0</v>
      </c>
      <c r="L63" s="47">
        <f>IF(AND('Cement Data'!$B$14&gt;=$A63,'Cement Data'!$B$14&lt;$B63),'Cement Data'!K$290,0)</f>
        <v>0</v>
      </c>
      <c r="M63" s="47">
        <f>IF(AND('Cement Data'!$B$14&gt;=$A63,'Cement Data'!$B$14&lt;$B63),'Cement Data'!L$290,0)</f>
        <v>0</v>
      </c>
      <c r="N63" s="47">
        <f>IF(AND('Cement Data'!$B$14&gt;=$A63,'Cement Data'!$B$14&lt;$B63),'Cement Data'!M$290,0)</f>
        <v>0</v>
      </c>
      <c r="O63" s="47">
        <f>IF(AND('Cement Data'!$B$14&gt;=$A63,'Cement Data'!$B$14&lt;$B63),'Cement Data'!N$290,0)</f>
        <v>0</v>
      </c>
      <c r="P63" s="47">
        <f>IF(AND('Cement Data'!$B$14&gt;=$A63,'Cement Data'!$B$14&lt;$B63),'Cement Data'!O$290,0)</f>
        <v>0</v>
      </c>
      <c r="Q63" s="47">
        <f>IF(AND('Cement Data'!$B$14&gt;=$A63,'Cement Data'!$B$14&lt;$B63),'Cement Data'!P$290,0)</f>
        <v>0</v>
      </c>
      <c r="R63" s="47">
        <f>IF(AND('Cement Data'!$B$14&gt;=$A63,'Cement Data'!$B$14&lt;$B63),'Cement Data'!Q$290,0)</f>
        <v>0</v>
      </c>
      <c r="S63" s="47">
        <f>IF(AND('Cement Data'!$B$14&gt;=$A63,'Cement Data'!$B$14&lt;$B63),'Cement Data'!R$290,0)</f>
        <v>0</v>
      </c>
      <c r="T63" s="47">
        <f>IF(AND('Cement Data'!$B$14&gt;=$A63,'Cement Data'!$B$14&lt;$B63),'Cement Data'!S$290,0)</f>
        <v>0</v>
      </c>
      <c r="U63" s="47">
        <f>IF(AND('Cement Data'!$B$14&gt;=$A63,'Cement Data'!$B$14&lt;$B63),'Cement Data'!T$290,0)</f>
        <v>0</v>
      </c>
      <c r="V63" s="47">
        <f>IF(AND('Cement Data'!$B$14&gt;=$A63,'Cement Data'!$B$14&lt;$B63),'Cement Data'!U$290,0)</f>
        <v>0</v>
      </c>
      <c r="W63" s="47">
        <f>IF(AND('Cement Data'!$B$14&gt;=$A63,'Cement Data'!$B$14&lt;$B63),'Cement Data'!V$290,0)</f>
        <v>0</v>
      </c>
      <c r="X63" s="47">
        <f>IF(AND('Cement Data'!$B$14&gt;=$A63,'Cement Data'!$B$14&lt;$B63),'Cement Data'!W$290,0)</f>
        <v>0</v>
      </c>
      <c r="Y63" s="47">
        <f>IF(AND('Cement Data'!$B$14&gt;=$A63,'Cement Data'!$B$14&lt;$B63),'Cement Data'!X$290,0)</f>
        <v>0</v>
      </c>
      <c r="Z63" s="47">
        <f>IF(AND('Cement Data'!$B$14&gt;=$A63,'Cement Data'!$B$14&lt;$B63),'Cement Data'!Y$290,0)</f>
        <v>0</v>
      </c>
      <c r="AA63" s="47">
        <f>IF(AND('Cement Data'!$B$14&gt;=$A63,'Cement Data'!$B$14&lt;$B63),'Cement Data'!Z$290,0)</f>
        <v>0</v>
      </c>
      <c r="AB63" s="47">
        <f>IF(AND('Cement Data'!$B$14&gt;=$A63,'Cement Data'!$B$14&lt;$B63),'Cement Data'!AA$290,0)</f>
        <v>0</v>
      </c>
      <c r="AC63" s="47">
        <f>IF(AND('Cement Data'!$B$14&gt;=$A63,'Cement Data'!$B$14&lt;$B63),'Cement Data'!AB$290,0)</f>
        <v>0</v>
      </c>
      <c r="AD63" s="47">
        <f>IF(AND('Cement Data'!$B$14&gt;=$A63,'Cement Data'!$B$14&lt;$B63),'Cement Data'!AC$290,0)</f>
        <v>0</v>
      </c>
      <c r="AE63" s="47">
        <f>IF(AND('Cement Data'!$B$14&gt;=$A63,'Cement Data'!$B$14&lt;$B63),'Cement Data'!AD$290,0)</f>
        <v>0</v>
      </c>
      <c r="AF63" s="47">
        <f>IF(AND('Cement Data'!$B$14&gt;=$A63,'Cement Data'!$B$14&lt;$B63),'Cement Data'!AE$290,0)</f>
        <v>0</v>
      </c>
      <c r="AG63" s="47">
        <f>IF(AND('Cement Data'!$B$14&gt;=$A63,'Cement Data'!$B$14&lt;$B63),'Cement Data'!AF$290,0)</f>
        <v>0</v>
      </c>
      <c r="AH63" s="47">
        <f>IF(AND('Cement Data'!$B$14&gt;=$A63,'Cement Data'!$B$14&lt;$B63),'Cement Data'!AG$290,0)</f>
        <v>0</v>
      </c>
      <c r="AI63" s="47">
        <f>IF(AND('Cement Data'!$B$14&gt;=$A63,'Cement Data'!$B$14&lt;$B63),'Cement Data'!AH$290,0)</f>
        <v>0</v>
      </c>
      <c r="AJ63" s="47">
        <f>IF(AND('Cement Data'!$B$14&gt;=$A63,'Cement Data'!$B$14&lt;$B63),'Cement Data'!AI$290,0)</f>
        <v>0</v>
      </c>
      <c r="AK63" s="47">
        <f>IF(AND('Cement Data'!$B$14&gt;=$A63,'Cement Data'!$B$14&lt;$B63),'Cement Data'!AJ$290,0)</f>
        <v>0</v>
      </c>
      <c r="AL63" s="47">
        <f>IF(AND('Cement Data'!$B$14&gt;=$A63,'Cement Data'!$B$14&lt;$B63),'Cement Data'!AK$290,0)</f>
        <v>0</v>
      </c>
    </row>
    <row r="64" spans="1:38" x14ac:dyDescent="0.45">
      <c r="A64" s="12">
        <f t="shared" si="1"/>
        <v>1050</v>
      </c>
      <c r="B64" s="11">
        <f t="shared" si="0"/>
        <v>1100</v>
      </c>
      <c r="C64" s="47">
        <f>IF(AND('Cement Data'!$B$14&gt;=$A64,'Cement Data'!$B$14&lt;$B64),'Cement Data'!B$290,0)</f>
        <v>0</v>
      </c>
      <c r="D64" s="47">
        <f>IF(AND('Cement Data'!$B$14&gt;=$A64,'Cement Data'!$B$14&lt;$B64),'Cement Data'!C$290,0)</f>
        <v>0</v>
      </c>
      <c r="E64" s="47">
        <f>IF(AND('Cement Data'!$B$14&gt;=$A64,'Cement Data'!$B$14&lt;$B64),'Cement Data'!D$290,0)</f>
        <v>0</v>
      </c>
      <c r="F64" s="47">
        <f>IF(AND('Cement Data'!$B$14&gt;=$A64,'Cement Data'!$B$14&lt;$B64),'Cement Data'!E$290,0)</f>
        <v>0</v>
      </c>
      <c r="G64" s="47">
        <f>IF(AND('Cement Data'!$B$14&gt;=$A64,'Cement Data'!$B$14&lt;$B64),'Cement Data'!F$290,0)</f>
        <v>0</v>
      </c>
      <c r="H64" s="47">
        <f>IF(AND('Cement Data'!$B$14&gt;=$A64,'Cement Data'!$B$14&lt;$B64),'Cement Data'!G$290,0)</f>
        <v>0</v>
      </c>
      <c r="I64" s="47">
        <f>IF(AND('Cement Data'!$B$14&gt;=$A64,'Cement Data'!$B$14&lt;$B64),'Cement Data'!H$290,0)</f>
        <v>0</v>
      </c>
      <c r="J64" s="47">
        <f>IF(AND('Cement Data'!$B$14&gt;=$A64,'Cement Data'!$B$14&lt;$B64),'Cement Data'!I$290,0)</f>
        <v>0</v>
      </c>
      <c r="K64" s="47">
        <f>IF(AND('Cement Data'!$B$14&gt;=$A64,'Cement Data'!$B$14&lt;$B64),'Cement Data'!J$290,0)</f>
        <v>0</v>
      </c>
      <c r="L64" s="47">
        <f>IF(AND('Cement Data'!$B$14&gt;=$A64,'Cement Data'!$B$14&lt;$B64),'Cement Data'!K$290,0)</f>
        <v>0</v>
      </c>
      <c r="M64" s="47">
        <f>IF(AND('Cement Data'!$B$14&gt;=$A64,'Cement Data'!$B$14&lt;$B64),'Cement Data'!L$290,0)</f>
        <v>0</v>
      </c>
      <c r="N64" s="47">
        <f>IF(AND('Cement Data'!$B$14&gt;=$A64,'Cement Data'!$B$14&lt;$B64),'Cement Data'!M$290,0)</f>
        <v>0</v>
      </c>
      <c r="O64" s="47">
        <f>IF(AND('Cement Data'!$B$14&gt;=$A64,'Cement Data'!$B$14&lt;$B64),'Cement Data'!N$290,0)</f>
        <v>0</v>
      </c>
      <c r="P64" s="47">
        <f>IF(AND('Cement Data'!$B$14&gt;=$A64,'Cement Data'!$B$14&lt;$B64),'Cement Data'!O$290,0)</f>
        <v>0</v>
      </c>
      <c r="Q64" s="47">
        <f>IF(AND('Cement Data'!$B$14&gt;=$A64,'Cement Data'!$B$14&lt;$B64),'Cement Data'!P$290,0)</f>
        <v>0</v>
      </c>
      <c r="R64" s="47">
        <f>IF(AND('Cement Data'!$B$14&gt;=$A64,'Cement Data'!$B$14&lt;$B64),'Cement Data'!Q$290,0)</f>
        <v>0</v>
      </c>
      <c r="S64" s="47">
        <f>IF(AND('Cement Data'!$B$14&gt;=$A64,'Cement Data'!$B$14&lt;$B64),'Cement Data'!R$290,0)</f>
        <v>0</v>
      </c>
      <c r="T64" s="47">
        <f>IF(AND('Cement Data'!$B$14&gt;=$A64,'Cement Data'!$B$14&lt;$B64),'Cement Data'!S$290,0)</f>
        <v>0</v>
      </c>
      <c r="U64" s="47">
        <f>IF(AND('Cement Data'!$B$14&gt;=$A64,'Cement Data'!$B$14&lt;$B64),'Cement Data'!T$290,0)</f>
        <v>0</v>
      </c>
      <c r="V64" s="47">
        <f>IF(AND('Cement Data'!$B$14&gt;=$A64,'Cement Data'!$B$14&lt;$B64),'Cement Data'!U$290,0)</f>
        <v>0</v>
      </c>
      <c r="W64" s="47">
        <f>IF(AND('Cement Data'!$B$14&gt;=$A64,'Cement Data'!$B$14&lt;$B64),'Cement Data'!V$290,0)</f>
        <v>0</v>
      </c>
      <c r="X64" s="47">
        <f>IF(AND('Cement Data'!$B$14&gt;=$A64,'Cement Data'!$B$14&lt;$B64),'Cement Data'!W$290,0)</f>
        <v>0</v>
      </c>
      <c r="Y64" s="47">
        <f>IF(AND('Cement Data'!$B$14&gt;=$A64,'Cement Data'!$B$14&lt;$B64),'Cement Data'!X$290,0)</f>
        <v>0</v>
      </c>
      <c r="Z64" s="47">
        <f>IF(AND('Cement Data'!$B$14&gt;=$A64,'Cement Data'!$B$14&lt;$B64),'Cement Data'!Y$290,0)</f>
        <v>0</v>
      </c>
      <c r="AA64" s="47">
        <f>IF(AND('Cement Data'!$B$14&gt;=$A64,'Cement Data'!$B$14&lt;$B64),'Cement Data'!Z$290,0)</f>
        <v>0</v>
      </c>
      <c r="AB64" s="47">
        <f>IF(AND('Cement Data'!$B$14&gt;=$A64,'Cement Data'!$B$14&lt;$B64),'Cement Data'!AA$290,0)</f>
        <v>0</v>
      </c>
      <c r="AC64" s="47">
        <f>IF(AND('Cement Data'!$B$14&gt;=$A64,'Cement Data'!$B$14&lt;$B64),'Cement Data'!AB$290,0)</f>
        <v>0</v>
      </c>
      <c r="AD64" s="47">
        <f>IF(AND('Cement Data'!$B$14&gt;=$A64,'Cement Data'!$B$14&lt;$B64),'Cement Data'!AC$290,0)</f>
        <v>0</v>
      </c>
      <c r="AE64" s="47">
        <f>IF(AND('Cement Data'!$B$14&gt;=$A64,'Cement Data'!$B$14&lt;$B64),'Cement Data'!AD$290,0)</f>
        <v>0</v>
      </c>
      <c r="AF64" s="47">
        <f>IF(AND('Cement Data'!$B$14&gt;=$A64,'Cement Data'!$B$14&lt;$B64),'Cement Data'!AE$290,0)</f>
        <v>0</v>
      </c>
      <c r="AG64" s="47">
        <f>IF(AND('Cement Data'!$B$14&gt;=$A64,'Cement Data'!$B$14&lt;$B64),'Cement Data'!AF$290,0)</f>
        <v>0</v>
      </c>
      <c r="AH64" s="47">
        <f>IF(AND('Cement Data'!$B$14&gt;=$A64,'Cement Data'!$B$14&lt;$B64),'Cement Data'!AG$290,0)</f>
        <v>0</v>
      </c>
      <c r="AI64" s="47">
        <f>IF(AND('Cement Data'!$B$14&gt;=$A64,'Cement Data'!$B$14&lt;$B64),'Cement Data'!AH$290,0)</f>
        <v>0</v>
      </c>
      <c r="AJ64" s="47">
        <f>IF(AND('Cement Data'!$B$14&gt;=$A64,'Cement Data'!$B$14&lt;$B64),'Cement Data'!AI$290,0)</f>
        <v>0</v>
      </c>
      <c r="AK64" s="47">
        <f>IF(AND('Cement Data'!$B$14&gt;=$A64,'Cement Data'!$B$14&lt;$B64),'Cement Data'!AJ$290,0)</f>
        <v>0</v>
      </c>
      <c r="AL64" s="47">
        <f>IF(AND('Cement Data'!$B$14&gt;=$A64,'Cement Data'!$B$14&lt;$B64),'Cement Data'!AK$290,0)</f>
        <v>0</v>
      </c>
    </row>
    <row r="65" spans="1:38" x14ac:dyDescent="0.45">
      <c r="A65" s="12">
        <f t="shared" si="1"/>
        <v>1100</v>
      </c>
      <c r="B65" s="11">
        <f t="shared" si="0"/>
        <v>1150</v>
      </c>
      <c r="C65" s="47">
        <f>IF(AND('Cement Data'!$B$14&gt;=$A65,'Cement Data'!$B$14&lt;$B65),'Cement Data'!B$290,0)</f>
        <v>0</v>
      </c>
      <c r="D65" s="47">
        <f>IF(AND('Cement Data'!$B$14&gt;=$A65,'Cement Data'!$B$14&lt;$B65),'Cement Data'!C$290,0)</f>
        <v>0</v>
      </c>
      <c r="E65" s="47">
        <f>IF(AND('Cement Data'!$B$14&gt;=$A65,'Cement Data'!$B$14&lt;$B65),'Cement Data'!D$290,0)</f>
        <v>0</v>
      </c>
      <c r="F65" s="47">
        <f>IF(AND('Cement Data'!$B$14&gt;=$A65,'Cement Data'!$B$14&lt;$B65),'Cement Data'!E$290,0)</f>
        <v>0</v>
      </c>
      <c r="G65" s="47">
        <f>IF(AND('Cement Data'!$B$14&gt;=$A65,'Cement Data'!$B$14&lt;$B65),'Cement Data'!F$290,0)</f>
        <v>0</v>
      </c>
      <c r="H65" s="47">
        <f>IF(AND('Cement Data'!$B$14&gt;=$A65,'Cement Data'!$B$14&lt;$B65),'Cement Data'!G$290,0)</f>
        <v>0</v>
      </c>
      <c r="I65" s="47">
        <f>IF(AND('Cement Data'!$B$14&gt;=$A65,'Cement Data'!$B$14&lt;$B65),'Cement Data'!H$290,0)</f>
        <v>0</v>
      </c>
      <c r="J65" s="47">
        <f>IF(AND('Cement Data'!$B$14&gt;=$A65,'Cement Data'!$B$14&lt;$B65),'Cement Data'!I$290,0)</f>
        <v>0</v>
      </c>
      <c r="K65" s="47">
        <f>IF(AND('Cement Data'!$B$14&gt;=$A65,'Cement Data'!$B$14&lt;$B65),'Cement Data'!J$290,0)</f>
        <v>0</v>
      </c>
      <c r="L65" s="47">
        <f>IF(AND('Cement Data'!$B$14&gt;=$A65,'Cement Data'!$B$14&lt;$B65),'Cement Data'!K$290,0)</f>
        <v>0</v>
      </c>
      <c r="M65" s="47">
        <f>IF(AND('Cement Data'!$B$14&gt;=$A65,'Cement Data'!$B$14&lt;$B65),'Cement Data'!L$290,0)</f>
        <v>0</v>
      </c>
      <c r="N65" s="47">
        <f>IF(AND('Cement Data'!$B$14&gt;=$A65,'Cement Data'!$B$14&lt;$B65),'Cement Data'!M$290,0)</f>
        <v>0</v>
      </c>
      <c r="O65" s="47">
        <f>IF(AND('Cement Data'!$B$14&gt;=$A65,'Cement Data'!$B$14&lt;$B65),'Cement Data'!N$290,0)</f>
        <v>0</v>
      </c>
      <c r="P65" s="47">
        <f>IF(AND('Cement Data'!$B$14&gt;=$A65,'Cement Data'!$B$14&lt;$B65),'Cement Data'!O$290,0)</f>
        <v>0</v>
      </c>
      <c r="Q65" s="47">
        <f>IF(AND('Cement Data'!$B$14&gt;=$A65,'Cement Data'!$B$14&lt;$B65),'Cement Data'!P$290,0)</f>
        <v>0</v>
      </c>
      <c r="R65" s="47">
        <f>IF(AND('Cement Data'!$B$14&gt;=$A65,'Cement Data'!$B$14&lt;$B65),'Cement Data'!Q$290,0)</f>
        <v>0</v>
      </c>
      <c r="S65" s="47">
        <f>IF(AND('Cement Data'!$B$14&gt;=$A65,'Cement Data'!$B$14&lt;$B65),'Cement Data'!R$290,0)</f>
        <v>0</v>
      </c>
      <c r="T65" s="47">
        <f>IF(AND('Cement Data'!$B$14&gt;=$A65,'Cement Data'!$B$14&lt;$B65),'Cement Data'!S$290,0)</f>
        <v>0</v>
      </c>
      <c r="U65" s="47">
        <f>IF(AND('Cement Data'!$B$14&gt;=$A65,'Cement Data'!$B$14&lt;$B65),'Cement Data'!T$290,0)</f>
        <v>0</v>
      </c>
      <c r="V65" s="47">
        <f>IF(AND('Cement Data'!$B$14&gt;=$A65,'Cement Data'!$B$14&lt;$B65),'Cement Data'!U$290,0)</f>
        <v>0</v>
      </c>
      <c r="W65" s="47">
        <f>IF(AND('Cement Data'!$B$14&gt;=$A65,'Cement Data'!$B$14&lt;$B65),'Cement Data'!V$290,0)</f>
        <v>0</v>
      </c>
      <c r="X65" s="47">
        <f>IF(AND('Cement Data'!$B$14&gt;=$A65,'Cement Data'!$B$14&lt;$B65),'Cement Data'!W$290,0)</f>
        <v>0</v>
      </c>
      <c r="Y65" s="47">
        <f>IF(AND('Cement Data'!$B$14&gt;=$A65,'Cement Data'!$B$14&lt;$B65),'Cement Data'!X$290,0)</f>
        <v>0</v>
      </c>
      <c r="Z65" s="47">
        <f>IF(AND('Cement Data'!$B$14&gt;=$A65,'Cement Data'!$B$14&lt;$B65),'Cement Data'!Y$290,0)</f>
        <v>0</v>
      </c>
      <c r="AA65" s="47">
        <f>IF(AND('Cement Data'!$B$14&gt;=$A65,'Cement Data'!$B$14&lt;$B65),'Cement Data'!Z$290,0)</f>
        <v>0</v>
      </c>
      <c r="AB65" s="47">
        <f>IF(AND('Cement Data'!$B$14&gt;=$A65,'Cement Data'!$B$14&lt;$B65),'Cement Data'!AA$290,0)</f>
        <v>0</v>
      </c>
      <c r="AC65" s="47">
        <f>IF(AND('Cement Data'!$B$14&gt;=$A65,'Cement Data'!$B$14&lt;$B65),'Cement Data'!AB$290,0)</f>
        <v>0</v>
      </c>
      <c r="AD65" s="47">
        <f>IF(AND('Cement Data'!$B$14&gt;=$A65,'Cement Data'!$B$14&lt;$B65),'Cement Data'!AC$290,0)</f>
        <v>0</v>
      </c>
      <c r="AE65" s="47">
        <f>IF(AND('Cement Data'!$B$14&gt;=$A65,'Cement Data'!$B$14&lt;$B65),'Cement Data'!AD$290,0)</f>
        <v>0</v>
      </c>
      <c r="AF65" s="47">
        <f>IF(AND('Cement Data'!$B$14&gt;=$A65,'Cement Data'!$B$14&lt;$B65),'Cement Data'!AE$290,0)</f>
        <v>0</v>
      </c>
      <c r="AG65" s="47">
        <f>IF(AND('Cement Data'!$B$14&gt;=$A65,'Cement Data'!$B$14&lt;$B65),'Cement Data'!AF$290,0)</f>
        <v>0</v>
      </c>
      <c r="AH65" s="47">
        <f>IF(AND('Cement Data'!$B$14&gt;=$A65,'Cement Data'!$B$14&lt;$B65),'Cement Data'!AG$290,0)</f>
        <v>0</v>
      </c>
      <c r="AI65" s="47">
        <f>IF(AND('Cement Data'!$B$14&gt;=$A65,'Cement Data'!$B$14&lt;$B65),'Cement Data'!AH$290,0)</f>
        <v>0</v>
      </c>
      <c r="AJ65" s="47">
        <f>IF(AND('Cement Data'!$B$14&gt;=$A65,'Cement Data'!$B$14&lt;$B65),'Cement Data'!AI$290,0)</f>
        <v>0</v>
      </c>
      <c r="AK65" s="47">
        <f>IF(AND('Cement Data'!$B$14&gt;=$A65,'Cement Data'!$B$14&lt;$B65),'Cement Data'!AJ$290,0)</f>
        <v>0</v>
      </c>
      <c r="AL65" s="47">
        <f>IF(AND('Cement Data'!$B$14&gt;=$A65,'Cement Data'!$B$14&lt;$B65),'Cement Data'!AK$290,0)</f>
        <v>0</v>
      </c>
    </row>
    <row r="66" spans="1:38" x14ac:dyDescent="0.45">
      <c r="A66" s="12">
        <f t="shared" si="1"/>
        <v>1150</v>
      </c>
      <c r="B66" s="11">
        <f t="shared" si="0"/>
        <v>1200</v>
      </c>
      <c r="C66" s="47">
        <f>IF(AND('Cement Data'!$B$14&gt;=$A66,'Cement Data'!$B$14&lt;$B66),'Cement Data'!B$290,0)</f>
        <v>0</v>
      </c>
      <c r="D66" s="47">
        <f>IF(AND('Cement Data'!$B$14&gt;=$A66,'Cement Data'!$B$14&lt;$B66),'Cement Data'!C$290,0)</f>
        <v>0</v>
      </c>
      <c r="E66" s="47">
        <f>IF(AND('Cement Data'!$B$14&gt;=$A66,'Cement Data'!$B$14&lt;$B66),'Cement Data'!D$290,0)</f>
        <v>0</v>
      </c>
      <c r="F66" s="47">
        <f>IF(AND('Cement Data'!$B$14&gt;=$A66,'Cement Data'!$B$14&lt;$B66),'Cement Data'!E$290,0)</f>
        <v>0</v>
      </c>
      <c r="G66" s="47">
        <f>IF(AND('Cement Data'!$B$14&gt;=$A66,'Cement Data'!$B$14&lt;$B66),'Cement Data'!F$290,0)</f>
        <v>0</v>
      </c>
      <c r="H66" s="47">
        <f>IF(AND('Cement Data'!$B$14&gt;=$A66,'Cement Data'!$B$14&lt;$B66),'Cement Data'!G$290,0)</f>
        <v>0</v>
      </c>
      <c r="I66" s="47">
        <f>IF(AND('Cement Data'!$B$14&gt;=$A66,'Cement Data'!$B$14&lt;$B66),'Cement Data'!H$290,0)</f>
        <v>0</v>
      </c>
      <c r="J66" s="47">
        <f>IF(AND('Cement Data'!$B$14&gt;=$A66,'Cement Data'!$B$14&lt;$B66),'Cement Data'!I$290,0)</f>
        <v>0</v>
      </c>
      <c r="K66" s="47">
        <f>IF(AND('Cement Data'!$B$14&gt;=$A66,'Cement Data'!$B$14&lt;$B66),'Cement Data'!J$290,0)</f>
        <v>0</v>
      </c>
      <c r="L66" s="47">
        <f>IF(AND('Cement Data'!$B$14&gt;=$A66,'Cement Data'!$B$14&lt;$B66),'Cement Data'!K$290,0)</f>
        <v>0</v>
      </c>
      <c r="M66" s="47">
        <f>IF(AND('Cement Data'!$B$14&gt;=$A66,'Cement Data'!$B$14&lt;$B66),'Cement Data'!L$290,0)</f>
        <v>0</v>
      </c>
      <c r="N66" s="47">
        <f>IF(AND('Cement Data'!$B$14&gt;=$A66,'Cement Data'!$B$14&lt;$B66),'Cement Data'!M$290,0)</f>
        <v>0</v>
      </c>
      <c r="O66" s="47">
        <f>IF(AND('Cement Data'!$B$14&gt;=$A66,'Cement Data'!$B$14&lt;$B66),'Cement Data'!N$290,0)</f>
        <v>0</v>
      </c>
      <c r="P66" s="47">
        <f>IF(AND('Cement Data'!$B$14&gt;=$A66,'Cement Data'!$B$14&lt;$B66),'Cement Data'!O$290,0)</f>
        <v>0</v>
      </c>
      <c r="Q66" s="47">
        <f>IF(AND('Cement Data'!$B$14&gt;=$A66,'Cement Data'!$B$14&lt;$B66),'Cement Data'!P$290,0)</f>
        <v>0</v>
      </c>
      <c r="R66" s="47">
        <f>IF(AND('Cement Data'!$B$14&gt;=$A66,'Cement Data'!$B$14&lt;$B66),'Cement Data'!Q$290,0)</f>
        <v>0</v>
      </c>
      <c r="S66" s="47">
        <f>IF(AND('Cement Data'!$B$14&gt;=$A66,'Cement Data'!$B$14&lt;$B66),'Cement Data'!R$290,0)</f>
        <v>0</v>
      </c>
      <c r="T66" s="47">
        <f>IF(AND('Cement Data'!$B$14&gt;=$A66,'Cement Data'!$B$14&lt;$B66),'Cement Data'!S$290,0)</f>
        <v>0</v>
      </c>
      <c r="U66" s="47">
        <f>IF(AND('Cement Data'!$B$14&gt;=$A66,'Cement Data'!$B$14&lt;$B66),'Cement Data'!T$290,0)</f>
        <v>0</v>
      </c>
      <c r="V66" s="47">
        <f>IF(AND('Cement Data'!$B$14&gt;=$A66,'Cement Data'!$B$14&lt;$B66),'Cement Data'!U$290,0)</f>
        <v>0</v>
      </c>
      <c r="W66" s="47">
        <f>IF(AND('Cement Data'!$B$14&gt;=$A66,'Cement Data'!$B$14&lt;$B66),'Cement Data'!V$290,0)</f>
        <v>0</v>
      </c>
      <c r="X66" s="47">
        <f>IF(AND('Cement Data'!$B$14&gt;=$A66,'Cement Data'!$B$14&lt;$B66),'Cement Data'!W$290,0)</f>
        <v>0</v>
      </c>
      <c r="Y66" s="47">
        <f>IF(AND('Cement Data'!$B$14&gt;=$A66,'Cement Data'!$B$14&lt;$B66),'Cement Data'!X$290,0)</f>
        <v>0</v>
      </c>
      <c r="Z66" s="47">
        <f>IF(AND('Cement Data'!$B$14&gt;=$A66,'Cement Data'!$B$14&lt;$B66),'Cement Data'!Y$290,0)</f>
        <v>0</v>
      </c>
      <c r="AA66" s="47">
        <f>IF(AND('Cement Data'!$B$14&gt;=$A66,'Cement Data'!$B$14&lt;$B66),'Cement Data'!Z$290,0)</f>
        <v>0</v>
      </c>
      <c r="AB66" s="47">
        <f>IF(AND('Cement Data'!$B$14&gt;=$A66,'Cement Data'!$B$14&lt;$B66),'Cement Data'!AA$290,0)</f>
        <v>0</v>
      </c>
      <c r="AC66" s="47">
        <f>IF(AND('Cement Data'!$B$14&gt;=$A66,'Cement Data'!$B$14&lt;$B66),'Cement Data'!AB$290,0)</f>
        <v>0</v>
      </c>
      <c r="AD66" s="47">
        <f>IF(AND('Cement Data'!$B$14&gt;=$A66,'Cement Data'!$B$14&lt;$B66),'Cement Data'!AC$290,0)</f>
        <v>0</v>
      </c>
      <c r="AE66" s="47">
        <f>IF(AND('Cement Data'!$B$14&gt;=$A66,'Cement Data'!$B$14&lt;$B66),'Cement Data'!AD$290,0)</f>
        <v>0</v>
      </c>
      <c r="AF66" s="47">
        <f>IF(AND('Cement Data'!$B$14&gt;=$A66,'Cement Data'!$B$14&lt;$B66),'Cement Data'!AE$290,0)</f>
        <v>0</v>
      </c>
      <c r="AG66" s="47">
        <f>IF(AND('Cement Data'!$B$14&gt;=$A66,'Cement Data'!$B$14&lt;$B66),'Cement Data'!AF$290,0)</f>
        <v>0</v>
      </c>
      <c r="AH66" s="47">
        <f>IF(AND('Cement Data'!$B$14&gt;=$A66,'Cement Data'!$B$14&lt;$B66),'Cement Data'!AG$290,0)</f>
        <v>0</v>
      </c>
      <c r="AI66" s="47">
        <f>IF(AND('Cement Data'!$B$14&gt;=$A66,'Cement Data'!$B$14&lt;$B66),'Cement Data'!AH$290,0)</f>
        <v>0</v>
      </c>
      <c r="AJ66" s="47">
        <f>IF(AND('Cement Data'!$B$14&gt;=$A66,'Cement Data'!$B$14&lt;$B66),'Cement Data'!AI$290,0)</f>
        <v>0</v>
      </c>
      <c r="AK66" s="47">
        <f>IF(AND('Cement Data'!$B$14&gt;=$A66,'Cement Data'!$B$14&lt;$B66),'Cement Data'!AJ$290,0)</f>
        <v>0</v>
      </c>
      <c r="AL66" s="47">
        <f>IF(AND('Cement Data'!$B$14&gt;=$A66,'Cement Data'!$B$14&lt;$B66),'Cement Data'!AK$290,0)</f>
        <v>0</v>
      </c>
    </row>
    <row r="67" spans="1:38" x14ac:dyDescent="0.45">
      <c r="A67" s="12">
        <f t="shared" si="1"/>
        <v>1200</v>
      </c>
      <c r="B67" s="11">
        <f t="shared" si="0"/>
        <v>1250</v>
      </c>
      <c r="C67" s="47">
        <f>IF(AND('Cement Data'!$B$14&gt;=$A67,'Cement Data'!$B$14&lt;$B67),'Cement Data'!B$290,0)</f>
        <v>0</v>
      </c>
      <c r="D67" s="47">
        <f>IF(AND('Cement Data'!$B$14&gt;=$A67,'Cement Data'!$B$14&lt;$B67),'Cement Data'!C$290,0)</f>
        <v>0</v>
      </c>
      <c r="E67" s="47">
        <f>IF(AND('Cement Data'!$B$14&gt;=$A67,'Cement Data'!$B$14&lt;$B67),'Cement Data'!D$290,0)</f>
        <v>0</v>
      </c>
      <c r="F67" s="47">
        <f>IF(AND('Cement Data'!$B$14&gt;=$A67,'Cement Data'!$B$14&lt;$B67),'Cement Data'!E$290,0)</f>
        <v>0</v>
      </c>
      <c r="G67" s="47">
        <f>IF(AND('Cement Data'!$B$14&gt;=$A67,'Cement Data'!$B$14&lt;$B67),'Cement Data'!F$290,0)</f>
        <v>0</v>
      </c>
      <c r="H67" s="47">
        <f>IF(AND('Cement Data'!$B$14&gt;=$A67,'Cement Data'!$B$14&lt;$B67),'Cement Data'!G$290,0)</f>
        <v>0</v>
      </c>
      <c r="I67" s="47">
        <f>IF(AND('Cement Data'!$B$14&gt;=$A67,'Cement Data'!$B$14&lt;$B67),'Cement Data'!H$290,0)</f>
        <v>0</v>
      </c>
      <c r="J67" s="47">
        <f>IF(AND('Cement Data'!$B$14&gt;=$A67,'Cement Data'!$B$14&lt;$B67),'Cement Data'!I$290,0)</f>
        <v>0</v>
      </c>
      <c r="K67" s="47">
        <f>IF(AND('Cement Data'!$B$14&gt;=$A67,'Cement Data'!$B$14&lt;$B67),'Cement Data'!J$290,0)</f>
        <v>0</v>
      </c>
      <c r="L67" s="47">
        <f>IF(AND('Cement Data'!$B$14&gt;=$A67,'Cement Data'!$B$14&lt;$B67),'Cement Data'!K$290,0)</f>
        <v>0</v>
      </c>
      <c r="M67" s="47">
        <f>IF(AND('Cement Data'!$B$14&gt;=$A67,'Cement Data'!$B$14&lt;$B67),'Cement Data'!L$290,0)</f>
        <v>0</v>
      </c>
      <c r="N67" s="47">
        <f>IF(AND('Cement Data'!$B$14&gt;=$A67,'Cement Data'!$B$14&lt;$B67),'Cement Data'!M$290,0)</f>
        <v>0</v>
      </c>
      <c r="O67" s="47">
        <f>IF(AND('Cement Data'!$B$14&gt;=$A67,'Cement Data'!$B$14&lt;$B67),'Cement Data'!N$290,0)</f>
        <v>0</v>
      </c>
      <c r="P67" s="47">
        <f>IF(AND('Cement Data'!$B$14&gt;=$A67,'Cement Data'!$B$14&lt;$B67),'Cement Data'!O$290,0)</f>
        <v>0</v>
      </c>
      <c r="Q67" s="47">
        <f>IF(AND('Cement Data'!$B$14&gt;=$A67,'Cement Data'!$B$14&lt;$B67),'Cement Data'!P$290,0)</f>
        <v>0</v>
      </c>
      <c r="R67" s="47">
        <f>IF(AND('Cement Data'!$B$14&gt;=$A67,'Cement Data'!$B$14&lt;$B67),'Cement Data'!Q$290,0)</f>
        <v>0</v>
      </c>
      <c r="S67" s="47">
        <f>IF(AND('Cement Data'!$B$14&gt;=$A67,'Cement Data'!$B$14&lt;$B67),'Cement Data'!R$290,0)</f>
        <v>0</v>
      </c>
      <c r="T67" s="47">
        <f>IF(AND('Cement Data'!$B$14&gt;=$A67,'Cement Data'!$B$14&lt;$B67),'Cement Data'!S$290,0)</f>
        <v>0</v>
      </c>
      <c r="U67" s="47">
        <f>IF(AND('Cement Data'!$B$14&gt;=$A67,'Cement Data'!$B$14&lt;$B67),'Cement Data'!T$290,0)</f>
        <v>0</v>
      </c>
      <c r="V67" s="47">
        <f>IF(AND('Cement Data'!$B$14&gt;=$A67,'Cement Data'!$B$14&lt;$B67),'Cement Data'!U$290,0)</f>
        <v>0</v>
      </c>
      <c r="W67" s="47">
        <f>IF(AND('Cement Data'!$B$14&gt;=$A67,'Cement Data'!$B$14&lt;$B67),'Cement Data'!V$290,0)</f>
        <v>0</v>
      </c>
      <c r="X67" s="47">
        <f>IF(AND('Cement Data'!$B$14&gt;=$A67,'Cement Data'!$B$14&lt;$B67),'Cement Data'!W$290,0)</f>
        <v>0</v>
      </c>
      <c r="Y67" s="47">
        <f>IF(AND('Cement Data'!$B$14&gt;=$A67,'Cement Data'!$B$14&lt;$B67),'Cement Data'!X$290,0)</f>
        <v>0</v>
      </c>
      <c r="Z67" s="47">
        <f>IF(AND('Cement Data'!$B$14&gt;=$A67,'Cement Data'!$B$14&lt;$B67),'Cement Data'!Y$290,0)</f>
        <v>0</v>
      </c>
      <c r="AA67" s="47">
        <f>IF(AND('Cement Data'!$B$14&gt;=$A67,'Cement Data'!$B$14&lt;$B67),'Cement Data'!Z$290,0)</f>
        <v>0</v>
      </c>
      <c r="AB67" s="47">
        <f>IF(AND('Cement Data'!$B$14&gt;=$A67,'Cement Data'!$B$14&lt;$B67),'Cement Data'!AA$290,0)</f>
        <v>0</v>
      </c>
      <c r="AC67" s="47">
        <f>IF(AND('Cement Data'!$B$14&gt;=$A67,'Cement Data'!$B$14&lt;$B67),'Cement Data'!AB$290,0)</f>
        <v>0</v>
      </c>
      <c r="AD67" s="47">
        <f>IF(AND('Cement Data'!$B$14&gt;=$A67,'Cement Data'!$B$14&lt;$B67),'Cement Data'!AC$290,0)</f>
        <v>0</v>
      </c>
      <c r="AE67" s="47">
        <f>IF(AND('Cement Data'!$B$14&gt;=$A67,'Cement Data'!$B$14&lt;$B67),'Cement Data'!AD$290,0)</f>
        <v>0</v>
      </c>
      <c r="AF67" s="47">
        <f>IF(AND('Cement Data'!$B$14&gt;=$A67,'Cement Data'!$B$14&lt;$B67),'Cement Data'!AE$290,0)</f>
        <v>0</v>
      </c>
      <c r="AG67" s="47">
        <f>IF(AND('Cement Data'!$B$14&gt;=$A67,'Cement Data'!$B$14&lt;$B67),'Cement Data'!AF$290,0)</f>
        <v>0</v>
      </c>
      <c r="AH67" s="47">
        <f>IF(AND('Cement Data'!$B$14&gt;=$A67,'Cement Data'!$B$14&lt;$B67),'Cement Data'!AG$290,0)</f>
        <v>0</v>
      </c>
      <c r="AI67" s="47">
        <f>IF(AND('Cement Data'!$B$14&gt;=$A67,'Cement Data'!$B$14&lt;$B67),'Cement Data'!AH$290,0)</f>
        <v>0</v>
      </c>
      <c r="AJ67" s="47">
        <f>IF(AND('Cement Data'!$B$14&gt;=$A67,'Cement Data'!$B$14&lt;$B67),'Cement Data'!AI$290,0)</f>
        <v>0</v>
      </c>
      <c r="AK67" s="47">
        <f>IF(AND('Cement Data'!$B$14&gt;=$A67,'Cement Data'!$B$14&lt;$B67),'Cement Data'!AJ$290,0)</f>
        <v>0</v>
      </c>
      <c r="AL67" s="47">
        <f>IF(AND('Cement Data'!$B$14&gt;=$A67,'Cement Data'!$B$14&lt;$B67),'Cement Data'!AK$290,0)</f>
        <v>0</v>
      </c>
    </row>
    <row r="68" spans="1:38" x14ac:dyDescent="0.45">
      <c r="A68" s="12">
        <f t="shared" si="1"/>
        <v>1250</v>
      </c>
      <c r="B68" s="11">
        <f t="shared" si="0"/>
        <v>1300</v>
      </c>
      <c r="C68" s="47">
        <f>IF(AND('Cement Data'!$B$14&gt;=$A68,'Cement Data'!$B$14&lt;$B68),'Cement Data'!B$290,0)</f>
        <v>0</v>
      </c>
      <c r="D68" s="47">
        <f>IF(AND('Cement Data'!$B$14&gt;=$A68,'Cement Data'!$B$14&lt;$B68),'Cement Data'!C$290,0)</f>
        <v>0</v>
      </c>
      <c r="E68" s="47">
        <f>IF(AND('Cement Data'!$B$14&gt;=$A68,'Cement Data'!$B$14&lt;$B68),'Cement Data'!D$290,0)</f>
        <v>0</v>
      </c>
      <c r="F68" s="47">
        <f>IF(AND('Cement Data'!$B$14&gt;=$A68,'Cement Data'!$B$14&lt;$B68),'Cement Data'!E$290,0)</f>
        <v>0</v>
      </c>
      <c r="G68" s="47">
        <f>IF(AND('Cement Data'!$B$14&gt;=$A68,'Cement Data'!$B$14&lt;$B68),'Cement Data'!F$290,0)</f>
        <v>0</v>
      </c>
      <c r="H68" s="47">
        <f>IF(AND('Cement Data'!$B$14&gt;=$A68,'Cement Data'!$B$14&lt;$B68),'Cement Data'!G$290,0)</f>
        <v>0</v>
      </c>
      <c r="I68" s="47">
        <f>IF(AND('Cement Data'!$B$14&gt;=$A68,'Cement Data'!$B$14&lt;$B68),'Cement Data'!H$290,0)</f>
        <v>0</v>
      </c>
      <c r="J68" s="47">
        <f>IF(AND('Cement Data'!$B$14&gt;=$A68,'Cement Data'!$B$14&lt;$B68),'Cement Data'!I$290,0)</f>
        <v>0</v>
      </c>
      <c r="K68" s="47">
        <f>IF(AND('Cement Data'!$B$14&gt;=$A68,'Cement Data'!$B$14&lt;$B68),'Cement Data'!J$290,0)</f>
        <v>0</v>
      </c>
      <c r="L68" s="47">
        <f>IF(AND('Cement Data'!$B$14&gt;=$A68,'Cement Data'!$B$14&lt;$B68),'Cement Data'!K$290,0)</f>
        <v>0</v>
      </c>
      <c r="M68" s="47">
        <f>IF(AND('Cement Data'!$B$14&gt;=$A68,'Cement Data'!$B$14&lt;$B68),'Cement Data'!L$290,0)</f>
        <v>0</v>
      </c>
      <c r="N68" s="47">
        <f>IF(AND('Cement Data'!$B$14&gt;=$A68,'Cement Data'!$B$14&lt;$B68),'Cement Data'!M$290,0)</f>
        <v>0</v>
      </c>
      <c r="O68" s="47">
        <f>IF(AND('Cement Data'!$B$14&gt;=$A68,'Cement Data'!$B$14&lt;$B68),'Cement Data'!N$290,0)</f>
        <v>0</v>
      </c>
      <c r="P68" s="47">
        <f>IF(AND('Cement Data'!$B$14&gt;=$A68,'Cement Data'!$B$14&lt;$B68),'Cement Data'!O$290,0)</f>
        <v>0</v>
      </c>
      <c r="Q68" s="47">
        <f>IF(AND('Cement Data'!$B$14&gt;=$A68,'Cement Data'!$B$14&lt;$B68),'Cement Data'!P$290,0)</f>
        <v>0</v>
      </c>
      <c r="R68" s="47">
        <f>IF(AND('Cement Data'!$B$14&gt;=$A68,'Cement Data'!$B$14&lt;$B68),'Cement Data'!Q$290,0)</f>
        <v>0</v>
      </c>
      <c r="S68" s="47">
        <f>IF(AND('Cement Data'!$B$14&gt;=$A68,'Cement Data'!$B$14&lt;$B68),'Cement Data'!R$290,0)</f>
        <v>0</v>
      </c>
      <c r="T68" s="47">
        <f>IF(AND('Cement Data'!$B$14&gt;=$A68,'Cement Data'!$B$14&lt;$B68),'Cement Data'!S$290,0)</f>
        <v>0</v>
      </c>
      <c r="U68" s="47">
        <f>IF(AND('Cement Data'!$B$14&gt;=$A68,'Cement Data'!$B$14&lt;$B68),'Cement Data'!T$290,0)</f>
        <v>0</v>
      </c>
      <c r="V68" s="47">
        <f>IF(AND('Cement Data'!$B$14&gt;=$A68,'Cement Data'!$B$14&lt;$B68),'Cement Data'!U$290,0)</f>
        <v>0</v>
      </c>
      <c r="W68" s="47">
        <f>IF(AND('Cement Data'!$B$14&gt;=$A68,'Cement Data'!$B$14&lt;$B68),'Cement Data'!V$290,0)</f>
        <v>0</v>
      </c>
      <c r="X68" s="47">
        <f>IF(AND('Cement Data'!$B$14&gt;=$A68,'Cement Data'!$B$14&lt;$B68),'Cement Data'!W$290,0)</f>
        <v>0</v>
      </c>
      <c r="Y68" s="47">
        <f>IF(AND('Cement Data'!$B$14&gt;=$A68,'Cement Data'!$B$14&lt;$B68),'Cement Data'!X$290,0)</f>
        <v>0</v>
      </c>
      <c r="Z68" s="47">
        <f>IF(AND('Cement Data'!$B$14&gt;=$A68,'Cement Data'!$B$14&lt;$B68),'Cement Data'!Y$290,0)</f>
        <v>0</v>
      </c>
      <c r="AA68" s="47">
        <f>IF(AND('Cement Data'!$B$14&gt;=$A68,'Cement Data'!$B$14&lt;$B68),'Cement Data'!Z$290,0)</f>
        <v>0</v>
      </c>
      <c r="AB68" s="47">
        <f>IF(AND('Cement Data'!$B$14&gt;=$A68,'Cement Data'!$B$14&lt;$B68),'Cement Data'!AA$290,0)</f>
        <v>0</v>
      </c>
      <c r="AC68" s="47">
        <f>IF(AND('Cement Data'!$B$14&gt;=$A68,'Cement Data'!$B$14&lt;$B68),'Cement Data'!AB$290,0)</f>
        <v>0</v>
      </c>
      <c r="AD68" s="47">
        <f>IF(AND('Cement Data'!$B$14&gt;=$A68,'Cement Data'!$B$14&lt;$B68),'Cement Data'!AC$290,0)</f>
        <v>0</v>
      </c>
      <c r="AE68" s="47">
        <f>IF(AND('Cement Data'!$B$14&gt;=$A68,'Cement Data'!$B$14&lt;$B68),'Cement Data'!AD$290,0)</f>
        <v>0</v>
      </c>
      <c r="AF68" s="47">
        <f>IF(AND('Cement Data'!$B$14&gt;=$A68,'Cement Data'!$B$14&lt;$B68),'Cement Data'!AE$290,0)</f>
        <v>0</v>
      </c>
      <c r="AG68" s="47">
        <f>IF(AND('Cement Data'!$B$14&gt;=$A68,'Cement Data'!$B$14&lt;$B68),'Cement Data'!AF$290,0)</f>
        <v>0</v>
      </c>
      <c r="AH68" s="47">
        <f>IF(AND('Cement Data'!$B$14&gt;=$A68,'Cement Data'!$B$14&lt;$B68),'Cement Data'!AG$290,0)</f>
        <v>0</v>
      </c>
      <c r="AI68" s="47">
        <f>IF(AND('Cement Data'!$B$14&gt;=$A68,'Cement Data'!$B$14&lt;$B68),'Cement Data'!AH$290,0)</f>
        <v>0</v>
      </c>
      <c r="AJ68" s="47">
        <f>IF(AND('Cement Data'!$B$14&gt;=$A68,'Cement Data'!$B$14&lt;$B68),'Cement Data'!AI$290,0)</f>
        <v>0</v>
      </c>
      <c r="AK68" s="47">
        <f>IF(AND('Cement Data'!$B$14&gt;=$A68,'Cement Data'!$B$14&lt;$B68),'Cement Data'!AJ$290,0)</f>
        <v>0</v>
      </c>
      <c r="AL68" s="47">
        <f>IF(AND('Cement Data'!$B$14&gt;=$A68,'Cement Data'!$B$14&lt;$B68),'Cement Data'!AK$290,0)</f>
        <v>0</v>
      </c>
    </row>
    <row r="69" spans="1:38" x14ac:dyDescent="0.45">
      <c r="A69" s="12">
        <f t="shared" si="1"/>
        <v>1300</v>
      </c>
      <c r="B69" s="11">
        <f t="shared" si="0"/>
        <v>1350</v>
      </c>
      <c r="C69" s="47">
        <f>IF(AND('Cement Data'!$B$14&gt;=$A69,'Cement Data'!$B$14&lt;$B69),'Cement Data'!B$290,0)</f>
        <v>0</v>
      </c>
      <c r="D69" s="47">
        <f>IF(AND('Cement Data'!$B$14&gt;=$A69,'Cement Data'!$B$14&lt;$B69),'Cement Data'!C$290,0)</f>
        <v>0</v>
      </c>
      <c r="E69" s="47">
        <f>IF(AND('Cement Data'!$B$14&gt;=$A69,'Cement Data'!$B$14&lt;$B69),'Cement Data'!D$290,0)</f>
        <v>0</v>
      </c>
      <c r="F69" s="47">
        <f>IF(AND('Cement Data'!$B$14&gt;=$A69,'Cement Data'!$B$14&lt;$B69),'Cement Data'!E$290,0)</f>
        <v>0</v>
      </c>
      <c r="G69" s="47">
        <f>IF(AND('Cement Data'!$B$14&gt;=$A69,'Cement Data'!$B$14&lt;$B69),'Cement Data'!F$290,0)</f>
        <v>0</v>
      </c>
      <c r="H69" s="47">
        <f>IF(AND('Cement Data'!$B$14&gt;=$A69,'Cement Data'!$B$14&lt;$B69),'Cement Data'!G$290,0)</f>
        <v>0</v>
      </c>
      <c r="I69" s="47">
        <f>IF(AND('Cement Data'!$B$14&gt;=$A69,'Cement Data'!$B$14&lt;$B69),'Cement Data'!H$290,0)</f>
        <v>0</v>
      </c>
      <c r="J69" s="47">
        <f>IF(AND('Cement Data'!$B$14&gt;=$A69,'Cement Data'!$B$14&lt;$B69),'Cement Data'!I$290,0)</f>
        <v>0</v>
      </c>
      <c r="K69" s="47">
        <f>IF(AND('Cement Data'!$B$14&gt;=$A69,'Cement Data'!$B$14&lt;$B69),'Cement Data'!J$290,0)</f>
        <v>0</v>
      </c>
      <c r="L69" s="47">
        <f>IF(AND('Cement Data'!$B$14&gt;=$A69,'Cement Data'!$B$14&lt;$B69),'Cement Data'!K$290,0)</f>
        <v>0</v>
      </c>
      <c r="M69" s="47">
        <f>IF(AND('Cement Data'!$B$14&gt;=$A69,'Cement Data'!$B$14&lt;$B69),'Cement Data'!L$290,0)</f>
        <v>0</v>
      </c>
      <c r="N69" s="47">
        <f>IF(AND('Cement Data'!$B$14&gt;=$A69,'Cement Data'!$B$14&lt;$B69),'Cement Data'!M$290,0)</f>
        <v>0</v>
      </c>
      <c r="O69" s="47">
        <f>IF(AND('Cement Data'!$B$14&gt;=$A69,'Cement Data'!$B$14&lt;$B69),'Cement Data'!N$290,0)</f>
        <v>0</v>
      </c>
      <c r="P69" s="47">
        <f>IF(AND('Cement Data'!$B$14&gt;=$A69,'Cement Data'!$B$14&lt;$B69),'Cement Data'!O$290,0)</f>
        <v>0</v>
      </c>
      <c r="Q69" s="47">
        <f>IF(AND('Cement Data'!$B$14&gt;=$A69,'Cement Data'!$B$14&lt;$B69),'Cement Data'!P$290,0)</f>
        <v>0</v>
      </c>
      <c r="R69" s="47">
        <f>IF(AND('Cement Data'!$B$14&gt;=$A69,'Cement Data'!$B$14&lt;$B69),'Cement Data'!Q$290,0)</f>
        <v>0</v>
      </c>
      <c r="S69" s="47">
        <f>IF(AND('Cement Data'!$B$14&gt;=$A69,'Cement Data'!$B$14&lt;$B69),'Cement Data'!R$290,0)</f>
        <v>0</v>
      </c>
      <c r="T69" s="47">
        <f>IF(AND('Cement Data'!$B$14&gt;=$A69,'Cement Data'!$B$14&lt;$B69),'Cement Data'!S$290,0)</f>
        <v>0</v>
      </c>
      <c r="U69" s="47">
        <f>IF(AND('Cement Data'!$B$14&gt;=$A69,'Cement Data'!$B$14&lt;$B69),'Cement Data'!T$290,0)</f>
        <v>0</v>
      </c>
      <c r="V69" s="47">
        <f>IF(AND('Cement Data'!$B$14&gt;=$A69,'Cement Data'!$B$14&lt;$B69),'Cement Data'!U$290,0)</f>
        <v>0</v>
      </c>
      <c r="W69" s="47">
        <f>IF(AND('Cement Data'!$B$14&gt;=$A69,'Cement Data'!$B$14&lt;$B69),'Cement Data'!V$290,0)</f>
        <v>0</v>
      </c>
      <c r="X69" s="47">
        <f>IF(AND('Cement Data'!$B$14&gt;=$A69,'Cement Data'!$B$14&lt;$B69),'Cement Data'!W$290,0)</f>
        <v>0</v>
      </c>
      <c r="Y69" s="47">
        <f>IF(AND('Cement Data'!$B$14&gt;=$A69,'Cement Data'!$B$14&lt;$B69),'Cement Data'!X$290,0)</f>
        <v>0</v>
      </c>
      <c r="Z69" s="47">
        <f>IF(AND('Cement Data'!$B$14&gt;=$A69,'Cement Data'!$B$14&lt;$B69),'Cement Data'!Y$290,0)</f>
        <v>0</v>
      </c>
      <c r="AA69" s="47">
        <f>IF(AND('Cement Data'!$B$14&gt;=$A69,'Cement Data'!$B$14&lt;$B69),'Cement Data'!Z$290,0)</f>
        <v>0</v>
      </c>
      <c r="AB69" s="47">
        <f>IF(AND('Cement Data'!$B$14&gt;=$A69,'Cement Data'!$B$14&lt;$B69),'Cement Data'!AA$290,0)</f>
        <v>0</v>
      </c>
      <c r="AC69" s="47">
        <f>IF(AND('Cement Data'!$B$14&gt;=$A69,'Cement Data'!$B$14&lt;$B69),'Cement Data'!AB$290,0)</f>
        <v>0</v>
      </c>
      <c r="AD69" s="47">
        <f>IF(AND('Cement Data'!$B$14&gt;=$A69,'Cement Data'!$B$14&lt;$B69),'Cement Data'!AC$290,0)</f>
        <v>0</v>
      </c>
      <c r="AE69" s="47">
        <f>IF(AND('Cement Data'!$B$14&gt;=$A69,'Cement Data'!$B$14&lt;$B69),'Cement Data'!AD$290,0)</f>
        <v>0</v>
      </c>
      <c r="AF69" s="47">
        <f>IF(AND('Cement Data'!$B$14&gt;=$A69,'Cement Data'!$B$14&lt;$B69),'Cement Data'!AE$290,0)</f>
        <v>0</v>
      </c>
      <c r="AG69" s="47">
        <f>IF(AND('Cement Data'!$B$14&gt;=$A69,'Cement Data'!$B$14&lt;$B69),'Cement Data'!AF$290,0)</f>
        <v>0</v>
      </c>
      <c r="AH69" s="47">
        <f>IF(AND('Cement Data'!$B$14&gt;=$A69,'Cement Data'!$B$14&lt;$B69),'Cement Data'!AG$290,0)</f>
        <v>0</v>
      </c>
      <c r="AI69" s="47">
        <f>IF(AND('Cement Data'!$B$14&gt;=$A69,'Cement Data'!$B$14&lt;$B69),'Cement Data'!AH$290,0)</f>
        <v>0</v>
      </c>
      <c r="AJ69" s="47">
        <f>IF(AND('Cement Data'!$B$14&gt;=$A69,'Cement Data'!$B$14&lt;$B69),'Cement Data'!AI$290,0)</f>
        <v>0</v>
      </c>
      <c r="AK69" s="47">
        <f>IF(AND('Cement Data'!$B$14&gt;=$A69,'Cement Data'!$B$14&lt;$B69),'Cement Data'!AJ$290,0)</f>
        <v>0</v>
      </c>
      <c r="AL69" s="47">
        <f>IF(AND('Cement Data'!$B$14&gt;=$A69,'Cement Data'!$B$14&lt;$B69),'Cement Data'!AK$290,0)</f>
        <v>0</v>
      </c>
    </row>
    <row r="70" spans="1:38" x14ac:dyDescent="0.45">
      <c r="A70" s="12">
        <f t="shared" si="1"/>
        <v>1350</v>
      </c>
      <c r="B70" s="11">
        <f t="shared" si="0"/>
        <v>1400</v>
      </c>
      <c r="C70" s="47">
        <f>IF(AND('Cement Data'!$B$14&gt;=$A70,'Cement Data'!$B$14&lt;$B70),'Cement Data'!B$290,0)</f>
        <v>0</v>
      </c>
      <c r="D70" s="47">
        <f>IF(AND('Cement Data'!$B$14&gt;=$A70,'Cement Data'!$B$14&lt;$B70),'Cement Data'!C$290,0)</f>
        <v>0</v>
      </c>
      <c r="E70" s="47">
        <f>IF(AND('Cement Data'!$B$14&gt;=$A70,'Cement Data'!$B$14&lt;$B70),'Cement Data'!D$290,0)</f>
        <v>0</v>
      </c>
      <c r="F70" s="47">
        <f>IF(AND('Cement Data'!$B$14&gt;=$A70,'Cement Data'!$B$14&lt;$B70),'Cement Data'!E$290,0)</f>
        <v>0</v>
      </c>
      <c r="G70" s="47">
        <f>IF(AND('Cement Data'!$B$14&gt;=$A70,'Cement Data'!$B$14&lt;$B70),'Cement Data'!F$290,0)</f>
        <v>0</v>
      </c>
      <c r="H70" s="47">
        <f>IF(AND('Cement Data'!$B$14&gt;=$A70,'Cement Data'!$B$14&lt;$B70),'Cement Data'!G$290,0)</f>
        <v>0</v>
      </c>
      <c r="I70" s="47">
        <f>IF(AND('Cement Data'!$B$14&gt;=$A70,'Cement Data'!$B$14&lt;$B70),'Cement Data'!H$290,0)</f>
        <v>0</v>
      </c>
      <c r="J70" s="47">
        <f>IF(AND('Cement Data'!$B$14&gt;=$A70,'Cement Data'!$B$14&lt;$B70),'Cement Data'!I$290,0)</f>
        <v>0</v>
      </c>
      <c r="K70" s="47">
        <f>IF(AND('Cement Data'!$B$14&gt;=$A70,'Cement Data'!$B$14&lt;$B70),'Cement Data'!J$290,0)</f>
        <v>0</v>
      </c>
      <c r="L70" s="47">
        <f>IF(AND('Cement Data'!$B$14&gt;=$A70,'Cement Data'!$B$14&lt;$B70),'Cement Data'!K$290,0)</f>
        <v>0</v>
      </c>
      <c r="M70" s="47">
        <f>IF(AND('Cement Data'!$B$14&gt;=$A70,'Cement Data'!$B$14&lt;$B70),'Cement Data'!L$290,0)</f>
        <v>0</v>
      </c>
      <c r="N70" s="47">
        <f>IF(AND('Cement Data'!$B$14&gt;=$A70,'Cement Data'!$B$14&lt;$B70),'Cement Data'!M$290,0)</f>
        <v>0</v>
      </c>
      <c r="O70" s="47">
        <f>IF(AND('Cement Data'!$B$14&gt;=$A70,'Cement Data'!$B$14&lt;$B70),'Cement Data'!N$290,0)</f>
        <v>0</v>
      </c>
      <c r="P70" s="47">
        <f>IF(AND('Cement Data'!$B$14&gt;=$A70,'Cement Data'!$B$14&lt;$B70),'Cement Data'!O$290,0)</f>
        <v>0</v>
      </c>
      <c r="Q70" s="47">
        <f>IF(AND('Cement Data'!$B$14&gt;=$A70,'Cement Data'!$B$14&lt;$B70),'Cement Data'!P$290,0)</f>
        <v>0</v>
      </c>
      <c r="R70" s="47">
        <f>IF(AND('Cement Data'!$B$14&gt;=$A70,'Cement Data'!$B$14&lt;$B70),'Cement Data'!Q$290,0)</f>
        <v>0</v>
      </c>
      <c r="S70" s="47">
        <f>IF(AND('Cement Data'!$B$14&gt;=$A70,'Cement Data'!$B$14&lt;$B70),'Cement Data'!R$290,0)</f>
        <v>0</v>
      </c>
      <c r="T70" s="47">
        <f>IF(AND('Cement Data'!$B$14&gt;=$A70,'Cement Data'!$B$14&lt;$B70),'Cement Data'!S$290,0)</f>
        <v>0</v>
      </c>
      <c r="U70" s="47">
        <f>IF(AND('Cement Data'!$B$14&gt;=$A70,'Cement Data'!$B$14&lt;$B70),'Cement Data'!T$290,0)</f>
        <v>0</v>
      </c>
      <c r="V70" s="47">
        <f>IF(AND('Cement Data'!$B$14&gt;=$A70,'Cement Data'!$B$14&lt;$B70),'Cement Data'!U$290,0)</f>
        <v>0</v>
      </c>
      <c r="W70" s="47">
        <f>IF(AND('Cement Data'!$B$14&gt;=$A70,'Cement Data'!$B$14&lt;$B70),'Cement Data'!V$290,0)</f>
        <v>0</v>
      </c>
      <c r="X70" s="47">
        <f>IF(AND('Cement Data'!$B$14&gt;=$A70,'Cement Data'!$B$14&lt;$B70),'Cement Data'!W$290,0)</f>
        <v>0</v>
      </c>
      <c r="Y70" s="47">
        <f>IF(AND('Cement Data'!$B$14&gt;=$A70,'Cement Data'!$B$14&lt;$B70),'Cement Data'!X$290,0)</f>
        <v>0</v>
      </c>
      <c r="Z70" s="47">
        <f>IF(AND('Cement Data'!$B$14&gt;=$A70,'Cement Data'!$B$14&lt;$B70),'Cement Data'!Y$290,0)</f>
        <v>0</v>
      </c>
      <c r="AA70" s="47">
        <f>IF(AND('Cement Data'!$B$14&gt;=$A70,'Cement Data'!$B$14&lt;$B70),'Cement Data'!Z$290,0)</f>
        <v>0</v>
      </c>
      <c r="AB70" s="47">
        <f>IF(AND('Cement Data'!$B$14&gt;=$A70,'Cement Data'!$B$14&lt;$B70),'Cement Data'!AA$290,0)</f>
        <v>0</v>
      </c>
      <c r="AC70" s="47">
        <f>IF(AND('Cement Data'!$B$14&gt;=$A70,'Cement Data'!$B$14&lt;$B70),'Cement Data'!AB$290,0)</f>
        <v>0</v>
      </c>
      <c r="AD70" s="47">
        <f>IF(AND('Cement Data'!$B$14&gt;=$A70,'Cement Data'!$B$14&lt;$B70),'Cement Data'!AC$290,0)</f>
        <v>0</v>
      </c>
      <c r="AE70" s="47">
        <f>IF(AND('Cement Data'!$B$14&gt;=$A70,'Cement Data'!$B$14&lt;$B70),'Cement Data'!AD$290,0)</f>
        <v>0</v>
      </c>
      <c r="AF70" s="47">
        <f>IF(AND('Cement Data'!$B$14&gt;=$A70,'Cement Data'!$B$14&lt;$B70),'Cement Data'!AE$290,0)</f>
        <v>0</v>
      </c>
      <c r="AG70" s="47">
        <f>IF(AND('Cement Data'!$B$14&gt;=$A70,'Cement Data'!$B$14&lt;$B70),'Cement Data'!AF$290,0)</f>
        <v>0</v>
      </c>
      <c r="AH70" s="47">
        <f>IF(AND('Cement Data'!$B$14&gt;=$A70,'Cement Data'!$B$14&lt;$B70),'Cement Data'!AG$290,0)</f>
        <v>0</v>
      </c>
      <c r="AI70" s="47">
        <f>IF(AND('Cement Data'!$B$14&gt;=$A70,'Cement Data'!$B$14&lt;$B70),'Cement Data'!AH$290,0)</f>
        <v>0</v>
      </c>
      <c r="AJ70" s="47">
        <f>IF(AND('Cement Data'!$B$14&gt;=$A70,'Cement Data'!$B$14&lt;$B70),'Cement Data'!AI$290,0)</f>
        <v>0</v>
      </c>
      <c r="AK70" s="47">
        <f>IF(AND('Cement Data'!$B$14&gt;=$A70,'Cement Data'!$B$14&lt;$B70),'Cement Data'!AJ$290,0)</f>
        <v>0</v>
      </c>
      <c r="AL70" s="47">
        <f>IF(AND('Cement Data'!$B$14&gt;=$A70,'Cement Data'!$B$14&lt;$B70),'Cement Data'!AK$290,0)</f>
        <v>0</v>
      </c>
    </row>
    <row r="71" spans="1:38" x14ac:dyDescent="0.45">
      <c r="A71" s="12">
        <f t="shared" si="1"/>
        <v>1400</v>
      </c>
      <c r="B71" s="11">
        <f t="shared" si="0"/>
        <v>1450</v>
      </c>
      <c r="C71" s="47">
        <f>IF(AND('Cement Data'!$B$14&gt;=$A71,'Cement Data'!$B$14&lt;$B71),'Cement Data'!B$290,0)</f>
        <v>0</v>
      </c>
      <c r="D71" s="47">
        <f>IF(AND('Cement Data'!$B$14&gt;=$A71,'Cement Data'!$B$14&lt;$B71),'Cement Data'!C$290,0)</f>
        <v>0</v>
      </c>
      <c r="E71" s="47">
        <f>IF(AND('Cement Data'!$B$14&gt;=$A71,'Cement Data'!$B$14&lt;$B71),'Cement Data'!D$290,0)</f>
        <v>0</v>
      </c>
      <c r="F71" s="47">
        <f>IF(AND('Cement Data'!$B$14&gt;=$A71,'Cement Data'!$B$14&lt;$B71),'Cement Data'!E$290,0)</f>
        <v>0</v>
      </c>
      <c r="G71" s="47">
        <f>IF(AND('Cement Data'!$B$14&gt;=$A71,'Cement Data'!$B$14&lt;$B71),'Cement Data'!F$290,0)</f>
        <v>0</v>
      </c>
      <c r="H71" s="47">
        <f>IF(AND('Cement Data'!$B$14&gt;=$A71,'Cement Data'!$B$14&lt;$B71),'Cement Data'!G$290,0)</f>
        <v>0</v>
      </c>
      <c r="I71" s="47">
        <f>IF(AND('Cement Data'!$B$14&gt;=$A71,'Cement Data'!$B$14&lt;$B71),'Cement Data'!H$290,0)</f>
        <v>0</v>
      </c>
      <c r="J71" s="47">
        <f>IF(AND('Cement Data'!$B$14&gt;=$A71,'Cement Data'!$B$14&lt;$B71),'Cement Data'!I$290,0)</f>
        <v>0</v>
      </c>
      <c r="K71" s="47">
        <f>IF(AND('Cement Data'!$B$14&gt;=$A71,'Cement Data'!$B$14&lt;$B71),'Cement Data'!J$290,0)</f>
        <v>0</v>
      </c>
      <c r="L71" s="47">
        <f>IF(AND('Cement Data'!$B$14&gt;=$A71,'Cement Data'!$B$14&lt;$B71),'Cement Data'!K$290,0)</f>
        <v>0</v>
      </c>
      <c r="M71" s="47">
        <f>IF(AND('Cement Data'!$B$14&gt;=$A71,'Cement Data'!$B$14&lt;$B71),'Cement Data'!L$290,0)</f>
        <v>0</v>
      </c>
      <c r="N71" s="47">
        <f>IF(AND('Cement Data'!$B$14&gt;=$A71,'Cement Data'!$B$14&lt;$B71),'Cement Data'!M$290,0)</f>
        <v>0</v>
      </c>
      <c r="O71" s="47">
        <f>IF(AND('Cement Data'!$B$14&gt;=$A71,'Cement Data'!$B$14&lt;$B71),'Cement Data'!N$290,0)</f>
        <v>0</v>
      </c>
      <c r="P71" s="47">
        <f>IF(AND('Cement Data'!$B$14&gt;=$A71,'Cement Data'!$B$14&lt;$B71),'Cement Data'!O$290,0)</f>
        <v>0</v>
      </c>
      <c r="Q71" s="47">
        <f>IF(AND('Cement Data'!$B$14&gt;=$A71,'Cement Data'!$B$14&lt;$B71),'Cement Data'!P$290,0)</f>
        <v>0</v>
      </c>
      <c r="R71" s="47">
        <f>IF(AND('Cement Data'!$B$14&gt;=$A71,'Cement Data'!$B$14&lt;$B71),'Cement Data'!Q$290,0)</f>
        <v>0</v>
      </c>
      <c r="S71" s="47">
        <f>IF(AND('Cement Data'!$B$14&gt;=$A71,'Cement Data'!$B$14&lt;$B71),'Cement Data'!R$290,0)</f>
        <v>0</v>
      </c>
      <c r="T71" s="47">
        <f>IF(AND('Cement Data'!$B$14&gt;=$A71,'Cement Data'!$B$14&lt;$B71),'Cement Data'!S$290,0)</f>
        <v>0</v>
      </c>
      <c r="U71" s="47">
        <f>IF(AND('Cement Data'!$B$14&gt;=$A71,'Cement Data'!$B$14&lt;$B71),'Cement Data'!T$290,0)</f>
        <v>0</v>
      </c>
      <c r="V71" s="47">
        <f>IF(AND('Cement Data'!$B$14&gt;=$A71,'Cement Data'!$B$14&lt;$B71),'Cement Data'!U$290,0)</f>
        <v>0</v>
      </c>
      <c r="W71" s="47">
        <f>IF(AND('Cement Data'!$B$14&gt;=$A71,'Cement Data'!$B$14&lt;$B71),'Cement Data'!V$290,0)</f>
        <v>0</v>
      </c>
      <c r="X71" s="47">
        <f>IF(AND('Cement Data'!$B$14&gt;=$A71,'Cement Data'!$B$14&lt;$B71),'Cement Data'!W$290,0)</f>
        <v>0</v>
      </c>
      <c r="Y71" s="47">
        <f>IF(AND('Cement Data'!$B$14&gt;=$A71,'Cement Data'!$B$14&lt;$B71),'Cement Data'!X$290,0)</f>
        <v>0</v>
      </c>
      <c r="Z71" s="47">
        <f>IF(AND('Cement Data'!$B$14&gt;=$A71,'Cement Data'!$B$14&lt;$B71),'Cement Data'!Y$290,0)</f>
        <v>0</v>
      </c>
      <c r="AA71" s="47">
        <f>IF(AND('Cement Data'!$B$14&gt;=$A71,'Cement Data'!$B$14&lt;$B71),'Cement Data'!Z$290,0)</f>
        <v>0</v>
      </c>
      <c r="AB71" s="47">
        <f>IF(AND('Cement Data'!$B$14&gt;=$A71,'Cement Data'!$B$14&lt;$B71),'Cement Data'!AA$290,0)</f>
        <v>0</v>
      </c>
      <c r="AC71" s="47">
        <f>IF(AND('Cement Data'!$B$14&gt;=$A71,'Cement Data'!$B$14&lt;$B71),'Cement Data'!AB$290,0)</f>
        <v>0</v>
      </c>
      <c r="AD71" s="47">
        <f>IF(AND('Cement Data'!$B$14&gt;=$A71,'Cement Data'!$B$14&lt;$B71),'Cement Data'!AC$290,0)</f>
        <v>0</v>
      </c>
      <c r="AE71" s="47">
        <f>IF(AND('Cement Data'!$B$14&gt;=$A71,'Cement Data'!$B$14&lt;$B71),'Cement Data'!AD$290,0)</f>
        <v>0</v>
      </c>
      <c r="AF71" s="47">
        <f>IF(AND('Cement Data'!$B$14&gt;=$A71,'Cement Data'!$B$14&lt;$B71),'Cement Data'!AE$290,0)</f>
        <v>0</v>
      </c>
      <c r="AG71" s="47">
        <f>IF(AND('Cement Data'!$B$14&gt;=$A71,'Cement Data'!$B$14&lt;$B71),'Cement Data'!AF$290,0)</f>
        <v>0</v>
      </c>
      <c r="AH71" s="47">
        <f>IF(AND('Cement Data'!$B$14&gt;=$A71,'Cement Data'!$B$14&lt;$B71),'Cement Data'!AG$290,0)</f>
        <v>0</v>
      </c>
      <c r="AI71" s="47">
        <f>IF(AND('Cement Data'!$B$14&gt;=$A71,'Cement Data'!$B$14&lt;$B71),'Cement Data'!AH$290,0)</f>
        <v>0</v>
      </c>
      <c r="AJ71" s="47">
        <f>IF(AND('Cement Data'!$B$14&gt;=$A71,'Cement Data'!$B$14&lt;$B71),'Cement Data'!AI$290,0)</f>
        <v>0</v>
      </c>
      <c r="AK71" s="47">
        <f>IF(AND('Cement Data'!$B$14&gt;=$A71,'Cement Data'!$B$14&lt;$B71),'Cement Data'!AJ$290,0)</f>
        <v>0</v>
      </c>
      <c r="AL71" s="47">
        <f>IF(AND('Cement Data'!$B$14&gt;=$A71,'Cement Data'!$B$14&lt;$B71),'Cement Data'!AK$290,0)</f>
        <v>0</v>
      </c>
    </row>
    <row r="72" spans="1:38" x14ac:dyDescent="0.45">
      <c r="A72" s="12">
        <f t="shared" si="1"/>
        <v>1450</v>
      </c>
      <c r="B72" s="11">
        <f t="shared" si="0"/>
        <v>1500</v>
      </c>
      <c r="C72" s="47">
        <f>IF(AND('Cement Data'!$B$14&gt;=$A72,'Cement Data'!$B$14&lt;$B72),'Cement Data'!B$290,0)</f>
        <v>0</v>
      </c>
      <c r="D72" s="47">
        <f>IF(AND('Cement Data'!$B$14&gt;=$A72,'Cement Data'!$B$14&lt;$B72),'Cement Data'!C$290,0)</f>
        <v>0</v>
      </c>
      <c r="E72" s="47">
        <f>IF(AND('Cement Data'!$B$14&gt;=$A72,'Cement Data'!$B$14&lt;$B72),'Cement Data'!D$290,0)</f>
        <v>0</v>
      </c>
      <c r="F72" s="47">
        <f>IF(AND('Cement Data'!$B$14&gt;=$A72,'Cement Data'!$B$14&lt;$B72),'Cement Data'!E$290,0)</f>
        <v>0</v>
      </c>
      <c r="G72" s="47">
        <f>IF(AND('Cement Data'!$B$14&gt;=$A72,'Cement Data'!$B$14&lt;$B72),'Cement Data'!F$290,0)</f>
        <v>0</v>
      </c>
      <c r="H72" s="47">
        <f>IF(AND('Cement Data'!$B$14&gt;=$A72,'Cement Data'!$B$14&lt;$B72),'Cement Data'!G$290,0)</f>
        <v>0</v>
      </c>
      <c r="I72" s="47">
        <f>IF(AND('Cement Data'!$B$14&gt;=$A72,'Cement Data'!$B$14&lt;$B72),'Cement Data'!H$290,0)</f>
        <v>0</v>
      </c>
      <c r="J72" s="47">
        <f>IF(AND('Cement Data'!$B$14&gt;=$A72,'Cement Data'!$B$14&lt;$B72),'Cement Data'!I$290,0)</f>
        <v>0</v>
      </c>
      <c r="K72" s="47">
        <f>IF(AND('Cement Data'!$B$14&gt;=$A72,'Cement Data'!$B$14&lt;$B72),'Cement Data'!J$290,0)</f>
        <v>0</v>
      </c>
      <c r="L72" s="47">
        <f>IF(AND('Cement Data'!$B$14&gt;=$A72,'Cement Data'!$B$14&lt;$B72),'Cement Data'!K$290,0)</f>
        <v>0</v>
      </c>
      <c r="M72" s="47">
        <f>IF(AND('Cement Data'!$B$14&gt;=$A72,'Cement Data'!$B$14&lt;$B72),'Cement Data'!L$290,0)</f>
        <v>0</v>
      </c>
      <c r="N72" s="47">
        <f>IF(AND('Cement Data'!$B$14&gt;=$A72,'Cement Data'!$B$14&lt;$B72),'Cement Data'!M$290,0)</f>
        <v>0</v>
      </c>
      <c r="O72" s="47">
        <f>IF(AND('Cement Data'!$B$14&gt;=$A72,'Cement Data'!$B$14&lt;$B72),'Cement Data'!N$290,0)</f>
        <v>0</v>
      </c>
      <c r="P72" s="47">
        <f>IF(AND('Cement Data'!$B$14&gt;=$A72,'Cement Data'!$B$14&lt;$B72),'Cement Data'!O$290,0)</f>
        <v>0</v>
      </c>
      <c r="Q72" s="47">
        <f>IF(AND('Cement Data'!$B$14&gt;=$A72,'Cement Data'!$B$14&lt;$B72),'Cement Data'!P$290,0)</f>
        <v>0</v>
      </c>
      <c r="R72" s="47">
        <f>IF(AND('Cement Data'!$B$14&gt;=$A72,'Cement Data'!$B$14&lt;$B72),'Cement Data'!Q$290,0)</f>
        <v>0</v>
      </c>
      <c r="S72" s="47">
        <f>IF(AND('Cement Data'!$B$14&gt;=$A72,'Cement Data'!$B$14&lt;$B72),'Cement Data'!R$290,0)</f>
        <v>0</v>
      </c>
      <c r="T72" s="47">
        <f>IF(AND('Cement Data'!$B$14&gt;=$A72,'Cement Data'!$B$14&lt;$B72),'Cement Data'!S$290,0)</f>
        <v>0</v>
      </c>
      <c r="U72" s="47">
        <f>IF(AND('Cement Data'!$B$14&gt;=$A72,'Cement Data'!$B$14&lt;$B72),'Cement Data'!T$290,0)</f>
        <v>0</v>
      </c>
      <c r="V72" s="47">
        <f>IF(AND('Cement Data'!$B$14&gt;=$A72,'Cement Data'!$B$14&lt;$B72),'Cement Data'!U$290,0)</f>
        <v>0</v>
      </c>
      <c r="W72" s="47">
        <f>IF(AND('Cement Data'!$B$14&gt;=$A72,'Cement Data'!$B$14&lt;$B72),'Cement Data'!V$290,0)</f>
        <v>0</v>
      </c>
      <c r="X72" s="47">
        <f>IF(AND('Cement Data'!$B$14&gt;=$A72,'Cement Data'!$B$14&lt;$B72),'Cement Data'!W$290,0)</f>
        <v>0</v>
      </c>
      <c r="Y72" s="47">
        <f>IF(AND('Cement Data'!$B$14&gt;=$A72,'Cement Data'!$B$14&lt;$B72),'Cement Data'!X$290,0)</f>
        <v>0</v>
      </c>
      <c r="Z72" s="47">
        <f>IF(AND('Cement Data'!$B$14&gt;=$A72,'Cement Data'!$B$14&lt;$B72),'Cement Data'!Y$290,0)</f>
        <v>0</v>
      </c>
      <c r="AA72" s="47">
        <f>IF(AND('Cement Data'!$B$14&gt;=$A72,'Cement Data'!$B$14&lt;$B72),'Cement Data'!Z$290,0)</f>
        <v>0</v>
      </c>
      <c r="AB72" s="47">
        <f>IF(AND('Cement Data'!$B$14&gt;=$A72,'Cement Data'!$B$14&lt;$B72),'Cement Data'!AA$290,0)</f>
        <v>0</v>
      </c>
      <c r="AC72" s="47">
        <f>IF(AND('Cement Data'!$B$14&gt;=$A72,'Cement Data'!$B$14&lt;$B72),'Cement Data'!AB$290,0)</f>
        <v>0</v>
      </c>
      <c r="AD72" s="47">
        <f>IF(AND('Cement Data'!$B$14&gt;=$A72,'Cement Data'!$B$14&lt;$B72),'Cement Data'!AC$290,0)</f>
        <v>0</v>
      </c>
      <c r="AE72" s="47">
        <f>IF(AND('Cement Data'!$B$14&gt;=$A72,'Cement Data'!$B$14&lt;$B72),'Cement Data'!AD$290,0)</f>
        <v>0</v>
      </c>
      <c r="AF72" s="47">
        <f>IF(AND('Cement Data'!$B$14&gt;=$A72,'Cement Data'!$B$14&lt;$B72),'Cement Data'!AE$290,0)</f>
        <v>0</v>
      </c>
      <c r="AG72" s="47">
        <f>IF(AND('Cement Data'!$B$14&gt;=$A72,'Cement Data'!$B$14&lt;$B72),'Cement Data'!AF$290,0)</f>
        <v>0</v>
      </c>
      <c r="AH72" s="47">
        <f>IF(AND('Cement Data'!$B$14&gt;=$A72,'Cement Data'!$B$14&lt;$B72),'Cement Data'!AG$290,0)</f>
        <v>0</v>
      </c>
      <c r="AI72" s="47">
        <f>IF(AND('Cement Data'!$B$14&gt;=$A72,'Cement Data'!$B$14&lt;$B72),'Cement Data'!AH$290,0)</f>
        <v>0</v>
      </c>
      <c r="AJ72" s="47">
        <f>IF(AND('Cement Data'!$B$14&gt;=$A72,'Cement Data'!$B$14&lt;$B72),'Cement Data'!AI$290,0)</f>
        <v>0</v>
      </c>
      <c r="AK72" s="47">
        <f>IF(AND('Cement Data'!$B$14&gt;=$A72,'Cement Data'!$B$14&lt;$B72),'Cement Data'!AJ$290,0)</f>
        <v>0</v>
      </c>
      <c r="AL72" s="47">
        <f>IF(AND('Cement Data'!$B$14&gt;=$A72,'Cement Data'!$B$14&lt;$B72),'Cement Data'!AK$290,0)</f>
        <v>0</v>
      </c>
    </row>
    <row r="73" spans="1:38" x14ac:dyDescent="0.45">
      <c r="A73" s="12">
        <f t="shared" si="1"/>
        <v>1500</v>
      </c>
      <c r="B73" s="11">
        <f t="shared" si="0"/>
        <v>1550</v>
      </c>
      <c r="C73" s="47">
        <f>IF(AND('Cement Data'!$B$14&gt;=$A73,'Cement Data'!$B$14&lt;$B73),'Cement Data'!B$290,0)</f>
        <v>0</v>
      </c>
      <c r="D73" s="47">
        <f>IF(AND('Cement Data'!$B$14&gt;=$A73,'Cement Data'!$B$14&lt;$B73),'Cement Data'!C$290,0)</f>
        <v>0</v>
      </c>
      <c r="E73" s="47">
        <f>IF(AND('Cement Data'!$B$14&gt;=$A73,'Cement Data'!$B$14&lt;$B73),'Cement Data'!D$290,0)</f>
        <v>0</v>
      </c>
      <c r="F73" s="47">
        <f>IF(AND('Cement Data'!$B$14&gt;=$A73,'Cement Data'!$B$14&lt;$B73),'Cement Data'!E$290,0)</f>
        <v>0</v>
      </c>
      <c r="G73" s="47">
        <f>IF(AND('Cement Data'!$B$14&gt;=$A73,'Cement Data'!$B$14&lt;$B73),'Cement Data'!F$290,0)</f>
        <v>0</v>
      </c>
      <c r="H73" s="47">
        <f>IF(AND('Cement Data'!$B$14&gt;=$A73,'Cement Data'!$B$14&lt;$B73),'Cement Data'!G$290,0)</f>
        <v>0</v>
      </c>
      <c r="I73" s="47">
        <f>IF(AND('Cement Data'!$B$14&gt;=$A73,'Cement Data'!$B$14&lt;$B73),'Cement Data'!H$290,0)</f>
        <v>0</v>
      </c>
      <c r="J73" s="47">
        <f>IF(AND('Cement Data'!$B$14&gt;=$A73,'Cement Data'!$B$14&lt;$B73),'Cement Data'!I$290,0)</f>
        <v>0</v>
      </c>
      <c r="K73" s="47">
        <f>IF(AND('Cement Data'!$B$14&gt;=$A73,'Cement Data'!$B$14&lt;$B73),'Cement Data'!J$290,0)</f>
        <v>0</v>
      </c>
      <c r="L73" s="47">
        <f>IF(AND('Cement Data'!$B$14&gt;=$A73,'Cement Data'!$B$14&lt;$B73),'Cement Data'!K$290,0)</f>
        <v>0</v>
      </c>
      <c r="M73" s="47">
        <f>IF(AND('Cement Data'!$B$14&gt;=$A73,'Cement Data'!$B$14&lt;$B73),'Cement Data'!L$290,0)</f>
        <v>0</v>
      </c>
      <c r="N73" s="47">
        <f>IF(AND('Cement Data'!$B$14&gt;=$A73,'Cement Data'!$B$14&lt;$B73),'Cement Data'!M$290,0)</f>
        <v>0</v>
      </c>
      <c r="O73" s="47">
        <f>IF(AND('Cement Data'!$B$14&gt;=$A73,'Cement Data'!$B$14&lt;$B73),'Cement Data'!N$290,0)</f>
        <v>0</v>
      </c>
      <c r="P73" s="47">
        <f>IF(AND('Cement Data'!$B$14&gt;=$A73,'Cement Data'!$B$14&lt;$B73),'Cement Data'!O$290,0)</f>
        <v>0</v>
      </c>
      <c r="Q73" s="47">
        <f>IF(AND('Cement Data'!$B$14&gt;=$A73,'Cement Data'!$B$14&lt;$B73),'Cement Data'!P$290,0)</f>
        <v>0</v>
      </c>
      <c r="R73" s="47">
        <f>IF(AND('Cement Data'!$B$14&gt;=$A73,'Cement Data'!$B$14&lt;$B73),'Cement Data'!Q$290,0)</f>
        <v>0</v>
      </c>
      <c r="S73" s="47">
        <f>IF(AND('Cement Data'!$B$14&gt;=$A73,'Cement Data'!$B$14&lt;$B73),'Cement Data'!R$290,0)</f>
        <v>0</v>
      </c>
      <c r="T73" s="47">
        <f>IF(AND('Cement Data'!$B$14&gt;=$A73,'Cement Data'!$B$14&lt;$B73),'Cement Data'!S$290,0)</f>
        <v>0</v>
      </c>
      <c r="U73" s="47">
        <f>IF(AND('Cement Data'!$B$14&gt;=$A73,'Cement Data'!$B$14&lt;$B73),'Cement Data'!T$290,0)</f>
        <v>0</v>
      </c>
      <c r="V73" s="47">
        <f>IF(AND('Cement Data'!$B$14&gt;=$A73,'Cement Data'!$B$14&lt;$B73),'Cement Data'!U$290,0)</f>
        <v>0</v>
      </c>
      <c r="W73" s="47">
        <f>IF(AND('Cement Data'!$B$14&gt;=$A73,'Cement Data'!$B$14&lt;$B73),'Cement Data'!V$290,0)</f>
        <v>0</v>
      </c>
      <c r="X73" s="47">
        <f>IF(AND('Cement Data'!$B$14&gt;=$A73,'Cement Data'!$B$14&lt;$B73),'Cement Data'!W$290,0)</f>
        <v>0</v>
      </c>
      <c r="Y73" s="47">
        <f>IF(AND('Cement Data'!$B$14&gt;=$A73,'Cement Data'!$B$14&lt;$B73),'Cement Data'!X$290,0)</f>
        <v>0</v>
      </c>
      <c r="Z73" s="47">
        <f>IF(AND('Cement Data'!$B$14&gt;=$A73,'Cement Data'!$B$14&lt;$B73),'Cement Data'!Y$290,0)</f>
        <v>0</v>
      </c>
      <c r="AA73" s="47">
        <f>IF(AND('Cement Data'!$B$14&gt;=$A73,'Cement Data'!$B$14&lt;$B73),'Cement Data'!Z$290,0)</f>
        <v>0</v>
      </c>
      <c r="AB73" s="47">
        <f>IF(AND('Cement Data'!$B$14&gt;=$A73,'Cement Data'!$B$14&lt;$B73),'Cement Data'!AA$290,0)</f>
        <v>0</v>
      </c>
      <c r="AC73" s="47">
        <f>IF(AND('Cement Data'!$B$14&gt;=$A73,'Cement Data'!$B$14&lt;$B73),'Cement Data'!AB$290,0)</f>
        <v>0</v>
      </c>
      <c r="AD73" s="47">
        <f>IF(AND('Cement Data'!$B$14&gt;=$A73,'Cement Data'!$B$14&lt;$B73),'Cement Data'!AC$290,0)</f>
        <v>0</v>
      </c>
      <c r="AE73" s="47">
        <f>IF(AND('Cement Data'!$B$14&gt;=$A73,'Cement Data'!$B$14&lt;$B73),'Cement Data'!AD$290,0)</f>
        <v>0</v>
      </c>
      <c r="AF73" s="47">
        <f>IF(AND('Cement Data'!$B$14&gt;=$A73,'Cement Data'!$B$14&lt;$B73),'Cement Data'!AE$290,0)</f>
        <v>0</v>
      </c>
      <c r="AG73" s="47">
        <f>IF(AND('Cement Data'!$B$14&gt;=$A73,'Cement Data'!$B$14&lt;$B73),'Cement Data'!AF$290,0)</f>
        <v>0</v>
      </c>
      <c r="AH73" s="47">
        <f>IF(AND('Cement Data'!$B$14&gt;=$A73,'Cement Data'!$B$14&lt;$B73),'Cement Data'!AG$290,0)</f>
        <v>0</v>
      </c>
      <c r="AI73" s="47">
        <f>IF(AND('Cement Data'!$B$14&gt;=$A73,'Cement Data'!$B$14&lt;$B73),'Cement Data'!AH$290,0)</f>
        <v>0</v>
      </c>
      <c r="AJ73" s="47">
        <f>IF(AND('Cement Data'!$B$14&gt;=$A73,'Cement Data'!$B$14&lt;$B73),'Cement Data'!AI$290,0)</f>
        <v>0</v>
      </c>
      <c r="AK73" s="47">
        <f>IF(AND('Cement Data'!$B$14&gt;=$A73,'Cement Data'!$B$14&lt;$B73),'Cement Data'!AJ$290,0)</f>
        <v>0</v>
      </c>
      <c r="AL73" s="47">
        <f>IF(AND('Cement Data'!$B$14&gt;=$A73,'Cement Data'!$B$14&lt;$B73),'Cement Data'!AK$290,0)</f>
        <v>0</v>
      </c>
    </row>
    <row r="74" spans="1:38" x14ac:dyDescent="0.45">
      <c r="A74" s="12">
        <f t="shared" si="1"/>
        <v>1550</v>
      </c>
      <c r="B74" s="11">
        <f t="shared" si="0"/>
        <v>1600</v>
      </c>
      <c r="C74" s="47">
        <f>IF(AND('Cement Data'!$B$14&gt;=$A74,'Cement Data'!$B$14&lt;$B74),'Cement Data'!B$290,0)</f>
        <v>0</v>
      </c>
      <c r="D74" s="47">
        <f>IF(AND('Cement Data'!$B$14&gt;=$A74,'Cement Data'!$B$14&lt;$B74),'Cement Data'!C$290,0)</f>
        <v>0</v>
      </c>
      <c r="E74" s="47">
        <f>IF(AND('Cement Data'!$B$14&gt;=$A74,'Cement Data'!$B$14&lt;$B74),'Cement Data'!D$290,0)</f>
        <v>0</v>
      </c>
      <c r="F74" s="47">
        <f>IF(AND('Cement Data'!$B$14&gt;=$A74,'Cement Data'!$B$14&lt;$B74),'Cement Data'!E$290,0)</f>
        <v>0</v>
      </c>
      <c r="G74" s="47">
        <f>IF(AND('Cement Data'!$B$14&gt;=$A74,'Cement Data'!$B$14&lt;$B74),'Cement Data'!F$290,0)</f>
        <v>0</v>
      </c>
      <c r="H74" s="47">
        <f>IF(AND('Cement Data'!$B$14&gt;=$A74,'Cement Data'!$B$14&lt;$B74),'Cement Data'!G$290,0)</f>
        <v>0</v>
      </c>
      <c r="I74" s="47">
        <f>IF(AND('Cement Data'!$B$14&gt;=$A74,'Cement Data'!$B$14&lt;$B74),'Cement Data'!H$290,0)</f>
        <v>0</v>
      </c>
      <c r="J74" s="47">
        <f>IF(AND('Cement Data'!$B$14&gt;=$A74,'Cement Data'!$B$14&lt;$B74),'Cement Data'!I$290,0)</f>
        <v>0</v>
      </c>
      <c r="K74" s="47">
        <f>IF(AND('Cement Data'!$B$14&gt;=$A74,'Cement Data'!$B$14&lt;$B74),'Cement Data'!J$290,0)</f>
        <v>0</v>
      </c>
      <c r="L74" s="47">
        <f>IF(AND('Cement Data'!$B$14&gt;=$A74,'Cement Data'!$B$14&lt;$B74),'Cement Data'!K$290,0)</f>
        <v>0</v>
      </c>
      <c r="M74" s="47">
        <f>IF(AND('Cement Data'!$B$14&gt;=$A74,'Cement Data'!$B$14&lt;$B74),'Cement Data'!L$290,0)</f>
        <v>0</v>
      </c>
      <c r="N74" s="47">
        <f>IF(AND('Cement Data'!$B$14&gt;=$A74,'Cement Data'!$B$14&lt;$B74),'Cement Data'!M$290,0)</f>
        <v>0</v>
      </c>
      <c r="O74" s="47">
        <f>IF(AND('Cement Data'!$B$14&gt;=$A74,'Cement Data'!$B$14&lt;$B74),'Cement Data'!N$290,0)</f>
        <v>0</v>
      </c>
      <c r="P74" s="47">
        <f>IF(AND('Cement Data'!$B$14&gt;=$A74,'Cement Data'!$B$14&lt;$B74),'Cement Data'!O$290,0)</f>
        <v>0</v>
      </c>
      <c r="Q74" s="47">
        <f>IF(AND('Cement Data'!$B$14&gt;=$A74,'Cement Data'!$B$14&lt;$B74),'Cement Data'!P$290,0)</f>
        <v>0</v>
      </c>
      <c r="R74" s="47">
        <f>IF(AND('Cement Data'!$B$14&gt;=$A74,'Cement Data'!$B$14&lt;$B74),'Cement Data'!Q$290,0)</f>
        <v>0</v>
      </c>
      <c r="S74" s="47">
        <f>IF(AND('Cement Data'!$B$14&gt;=$A74,'Cement Data'!$B$14&lt;$B74),'Cement Data'!R$290,0)</f>
        <v>0</v>
      </c>
      <c r="T74" s="47">
        <f>IF(AND('Cement Data'!$B$14&gt;=$A74,'Cement Data'!$B$14&lt;$B74),'Cement Data'!S$290,0)</f>
        <v>0</v>
      </c>
      <c r="U74" s="47">
        <f>IF(AND('Cement Data'!$B$14&gt;=$A74,'Cement Data'!$B$14&lt;$B74),'Cement Data'!T$290,0)</f>
        <v>0</v>
      </c>
      <c r="V74" s="47">
        <f>IF(AND('Cement Data'!$B$14&gt;=$A74,'Cement Data'!$B$14&lt;$B74),'Cement Data'!U$290,0)</f>
        <v>0</v>
      </c>
      <c r="W74" s="47">
        <f>IF(AND('Cement Data'!$B$14&gt;=$A74,'Cement Data'!$B$14&lt;$B74),'Cement Data'!V$290,0)</f>
        <v>0</v>
      </c>
      <c r="X74" s="47">
        <f>IF(AND('Cement Data'!$B$14&gt;=$A74,'Cement Data'!$B$14&lt;$B74),'Cement Data'!W$290,0)</f>
        <v>0</v>
      </c>
      <c r="Y74" s="47">
        <f>IF(AND('Cement Data'!$B$14&gt;=$A74,'Cement Data'!$B$14&lt;$B74),'Cement Data'!X$290,0)</f>
        <v>0</v>
      </c>
      <c r="Z74" s="47">
        <f>IF(AND('Cement Data'!$B$14&gt;=$A74,'Cement Data'!$B$14&lt;$B74),'Cement Data'!Y$290,0)</f>
        <v>0</v>
      </c>
      <c r="AA74" s="47">
        <f>IF(AND('Cement Data'!$B$14&gt;=$A74,'Cement Data'!$B$14&lt;$B74),'Cement Data'!Z$290,0)</f>
        <v>0</v>
      </c>
      <c r="AB74" s="47">
        <f>IF(AND('Cement Data'!$B$14&gt;=$A74,'Cement Data'!$B$14&lt;$B74),'Cement Data'!AA$290,0)</f>
        <v>0</v>
      </c>
      <c r="AC74" s="47">
        <f>IF(AND('Cement Data'!$B$14&gt;=$A74,'Cement Data'!$B$14&lt;$B74),'Cement Data'!AB$290,0)</f>
        <v>0</v>
      </c>
      <c r="AD74" s="47">
        <f>IF(AND('Cement Data'!$B$14&gt;=$A74,'Cement Data'!$B$14&lt;$B74),'Cement Data'!AC$290,0)</f>
        <v>0</v>
      </c>
      <c r="AE74" s="47">
        <f>IF(AND('Cement Data'!$B$14&gt;=$A74,'Cement Data'!$B$14&lt;$B74),'Cement Data'!AD$290,0)</f>
        <v>0</v>
      </c>
      <c r="AF74" s="47">
        <f>IF(AND('Cement Data'!$B$14&gt;=$A74,'Cement Data'!$B$14&lt;$B74),'Cement Data'!AE$290,0)</f>
        <v>0</v>
      </c>
      <c r="AG74" s="47">
        <f>IF(AND('Cement Data'!$B$14&gt;=$A74,'Cement Data'!$B$14&lt;$B74),'Cement Data'!AF$290,0)</f>
        <v>0</v>
      </c>
      <c r="AH74" s="47">
        <f>IF(AND('Cement Data'!$B$14&gt;=$A74,'Cement Data'!$B$14&lt;$B74),'Cement Data'!AG$290,0)</f>
        <v>0</v>
      </c>
      <c r="AI74" s="47">
        <f>IF(AND('Cement Data'!$B$14&gt;=$A74,'Cement Data'!$B$14&lt;$B74),'Cement Data'!AH$290,0)</f>
        <v>0</v>
      </c>
      <c r="AJ74" s="47">
        <f>IF(AND('Cement Data'!$B$14&gt;=$A74,'Cement Data'!$B$14&lt;$B74),'Cement Data'!AI$290,0)</f>
        <v>0</v>
      </c>
      <c r="AK74" s="47">
        <f>IF(AND('Cement Data'!$B$14&gt;=$A74,'Cement Data'!$B$14&lt;$B74),'Cement Data'!AJ$290,0)</f>
        <v>0</v>
      </c>
      <c r="AL74" s="47">
        <f>IF(AND('Cement Data'!$B$14&gt;=$A74,'Cement Data'!$B$14&lt;$B74),'Cement Data'!AK$290,0)</f>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D1DE36A36CC7845A4126EF01914151E" ma:contentTypeVersion="14" ma:contentTypeDescription="Create a new document." ma:contentTypeScope="" ma:versionID="5da84bc0990153aaa3d18f9c278a194d">
  <xsd:schema xmlns:xsd="http://www.w3.org/2001/XMLSchema" xmlns:xs="http://www.w3.org/2001/XMLSchema" xmlns:p="http://schemas.microsoft.com/office/2006/metadata/properties" xmlns:ns1="http://schemas.microsoft.com/sharepoint/v3" xmlns:ns2="2e2398b5-f60e-4ca0-a4ba-6048b5e4e90c" xmlns:ns3="a06c533b-533a-4f75-b7db-110f073002e4" targetNamespace="http://schemas.microsoft.com/office/2006/metadata/properties" ma:root="true" ma:fieldsID="9e6c2c4565c85f7344ff5cc9e932a7f2" ns1:_="" ns2:_="" ns3:_="">
    <xsd:import namespace="http://schemas.microsoft.com/sharepoint/v3"/>
    <xsd:import namespace="2e2398b5-f60e-4ca0-a4ba-6048b5e4e90c"/>
    <xsd:import namespace="a06c533b-533a-4f75-b7db-110f073002e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1:_ip_UnifiedCompliancePolicyProperties" minOccurs="0"/>
                <xsd:element ref="ns1:_ip_UnifiedCompliancePolicyUIAction" minOccurs="0"/>
                <xsd:element ref="ns2:MediaServiceEventHashCode" minOccurs="0"/>
                <xsd:element ref="ns2:MediaServiceGenerationTime"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e2398b5-f60e-4ca0-a4ba-6048b5e4e90c"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06c533b-533a-4f75-b7db-110f073002e4"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92229-159F-4D72-8C8E-A7720D22F763}">
  <ds:schemaRefs>
    <ds:schemaRef ds:uri="http://purl.org/dc/elements/1.1/"/>
    <ds:schemaRef ds:uri="7d8dd676-26ca-4e08-b90f-b4e0026a58ac"/>
    <ds:schemaRef ds:uri="http://schemas.microsoft.com/office/infopath/2007/PartnerControls"/>
    <ds:schemaRef ds:uri="4ffa91fb-a0ff-4ac5-b2db-65c790d184a4"/>
    <ds:schemaRef ds:uri="http://schemas.microsoft.com/office/2006/metadata/properties"/>
    <ds:schemaRef ds:uri="http://schemas.openxmlformats.org/package/2006/metadata/core-properties"/>
    <ds:schemaRef ds:uri="http://purl.org/dc/terms/"/>
    <ds:schemaRef ds:uri="http://schemas.microsoft.com/sharepoint/v3"/>
    <ds:schemaRef ds:uri="5de948cc-0f99-4b69-9603-70f2bc7ce821"/>
    <ds:schemaRef ds:uri="http://purl.org/dc/dcmitype/"/>
    <ds:schemaRef ds:uri="http://schemas.microsoft.com/office/2006/documentManagement/types"/>
    <ds:schemaRef ds:uri="http://schemas.microsoft.com/sharepoint/v3/fields"/>
    <ds:schemaRef ds:uri="http://schemas.microsoft.com/sharepoint.v3"/>
    <ds:schemaRef ds:uri="http://www.w3.org/XML/1998/namespace"/>
  </ds:schemaRefs>
</ds:datastoreItem>
</file>

<file path=customXml/itemProps2.xml><?xml version="1.0" encoding="utf-8"?>
<ds:datastoreItem xmlns:ds="http://schemas.openxmlformats.org/officeDocument/2006/customXml" ds:itemID="{A16CD82B-D7C8-45F7-BCBC-5EA5A3FE6CDA}">
  <ds:schemaRefs>
    <ds:schemaRef ds:uri="http://schemas.microsoft.com/sharepoint/v3/contenttype/forms"/>
  </ds:schemaRefs>
</ds:datastoreItem>
</file>

<file path=customXml/itemProps3.xml><?xml version="1.0" encoding="utf-8"?>
<ds:datastoreItem xmlns:ds="http://schemas.openxmlformats.org/officeDocument/2006/customXml" ds:itemID="{F9334269-7614-4D1A-9793-BA0B9F521F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e2398b5-f60e-4ca0-a4ba-6048b5e4e90c"/>
    <ds:schemaRef ds:uri="a06c533b-533a-4f75-b7db-110f073002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About</vt:lpstr>
      <vt:lpstr>Country Selector</vt:lpstr>
      <vt:lpstr>Multipliers and Adjustments</vt:lpstr>
      <vt:lpstr>EPA Data</vt:lpstr>
      <vt:lpstr>Tech to Policy Mapping</vt:lpstr>
      <vt:lpstr>SNAP Adjustment</vt:lpstr>
      <vt:lpstr>Cement Data</vt:lpstr>
      <vt:lpstr>Data Check</vt:lpstr>
      <vt:lpstr>PERAC-cement</vt:lpstr>
      <vt:lpstr>PERAC-ngps-mthncptr</vt:lpstr>
      <vt:lpstr>PERAC-ngps-mthndstr</vt:lpstr>
      <vt:lpstr>PERAC-fgassubstitution</vt:lpstr>
      <vt:lpstr>PERAC-fgasdestruction</vt:lpstr>
      <vt:lpstr>PERAC-fgasrecovery</vt:lpstr>
      <vt:lpstr>PERAC-inspctmaintretrofit</vt:lpstr>
      <vt:lpstr>PERAC-coalmining-mthncptr</vt:lpstr>
      <vt:lpstr>PERAC-coalmining-mthndstr</vt:lpstr>
      <vt:lpstr>PERAC-waste-mthncptr</vt:lpstr>
      <vt:lpstr>PERAC-waste-mthndstr</vt:lpstr>
      <vt:lpstr>PERAC-cropsrice</vt:lpstr>
      <vt:lpstr>PERAC-livestock</vt:lpstr>
      <vt:lpstr>PERAC-MCD</vt:lpstr>
      <vt:lpstr>unit_conv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2019-10-01T12:41:00Z</dcterms:created>
  <dcterms:modified xsi:type="dcterms:W3CDTF">2020-06-10T15:37:16Z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0x010100BD1DE36A36CC7845A4126EF01914151E</vt:lpwstr>
  </property>
  <property fmtid="{D5CDD505-2E9C-101B-9397-08002B2CF9AE}" pid="4" name="EPA Subject">
    <vt:lpwstr/>
  </property>
  <property fmtid="{D5CDD505-2E9C-101B-9397-08002B2CF9AE}" pid="5" name="Document Type">
    <vt:lpwstr/>
  </property>
</Properties>
</file>